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545" windowHeight="6690" tabRatio="740"/>
  </bookViews>
  <sheets>
    <sheet name="by name" sheetId="48" r:id="rId1"/>
    <sheet name="by author" sheetId="56" r:id="rId2"/>
    <sheet name="style clone" sheetId="57" r:id="rId3"/>
    <sheet name="by perf metric" sheetId="58" r:id="rId4"/>
    <sheet name="by wdsz-LUTs" sheetId="59" r:id="rId5"/>
    <sheet name="Notables" sheetId="11" r:id="rId6"/>
    <sheet name="Kips per LUT" sheetId="12" r:id="rId7"/>
    <sheet name="Comparison" sheetId="13" r:id="rId8"/>
    <sheet name="comparison list" sheetId="17" r:id="rId9"/>
    <sheet name="planning" sheetId="18" r:id="rId10"/>
    <sheet name="simulation" sheetId="19" r:id="rId11"/>
    <sheet name="paper" sheetId="23" r:id="rId12"/>
    <sheet name="in _up_cores" sheetId="21" r:id="rId13"/>
    <sheet name="log" sheetId="22" r:id="rId14"/>
    <sheet name="educational" sheetId="34" r:id="rId15"/>
    <sheet name="in limbo" sheetId="20" r:id="rId16"/>
    <sheet name="zu-2e runs" sheetId="53" r:id="rId17"/>
  </sheets>
  <definedNames>
    <definedName name="_xlnm.Print_Area" localSheetId="1">'by author'!$D$1:$AS$943</definedName>
    <definedName name="_xlnm.Print_Area" localSheetId="0">'by name'!$D$1:$AS$944</definedName>
    <definedName name="_xlnm.Print_Area" localSheetId="3">'by perf metric'!$D$1:$AS$487</definedName>
    <definedName name="_xlnm.Print_Area" localSheetId="4">'by wdsz-LUTs'!$D$1:$AS$487</definedName>
    <definedName name="_xlnm.Print_Area" localSheetId="7">Comparison!$B$1:$AD$46</definedName>
    <definedName name="_xlnm.Print_Area" localSheetId="8">'comparison list'!$A$2:$AN$42</definedName>
    <definedName name="_xlnm.Print_Area" localSheetId="14">educational!$D$4:$AS$120</definedName>
    <definedName name="_xlnm.Print_Area" localSheetId="12">'in _up_cores'!$A$2:$AS$72</definedName>
    <definedName name="_xlnm.Print_Area" localSheetId="15">'in limbo'!$A$2:$AS$99</definedName>
    <definedName name="_xlnm.Print_Area" localSheetId="6">'Kips per LUT'!$B$1:$I$58</definedName>
    <definedName name="_xlnm.Print_Area" localSheetId="5">Notables!$B$1:$I$274</definedName>
    <definedName name="_xlnm.Print_Area" localSheetId="11">paper!$A$2:$AS$134</definedName>
    <definedName name="_xlnm.Print_Area" localSheetId="9">planning!$A$2:$AS$69</definedName>
    <definedName name="_xlnm.Print_Area" localSheetId="10">simulation!$A$2:$AS$111</definedName>
    <definedName name="_xlnm.Print_Area" localSheetId="2">'style clone'!$D$1:$AS$943</definedName>
    <definedName name="_xlnm.Print_Area" localSheetId="16">'zu-2e runs'!$D$1:$AS$167</definedName>
    <definedName name="_xlnm.Print_Titles" localSheetId="1">'by author'!$1:$1</definedName>
    <definedName name="_xlnm.Print_Titles" localSheetId="0">'by name'!$1:$1</definedName>
    <definedName name="_xlnm.Print_Titles" localSheetId="3">'by perf metric'!$1:$1</definedName>
    <definedName name="_xlnm.Print_Titles" localSheetId="4">'by wdsz-LUTs'!$1:$1</definedName>
    <definedName name="_xlnm.Print_Titles" localSheetId="8">'comparison list'!$4:$4</definedName>
    <definedName name="_xlnm.Print_Titles" localSheetId="14">educational!$4:$4</definedName>
    <definedName name="_xlnm.Print_Titles" localSheetId="12">'in _up_cores'!$4:$4</definedName>
    <definedName name="_xlnm.Print_Titles" localSheetId="15">'in limbo'!$4:$4</definedName>
    <definedName name="_xlnm.Print_Titles" localSheetId="11">paper!$4:$4</definedName>
    <definedName name="_xlnm.Print_Titles" localSheetId="9">planning!$4:$4</definedName>
    <definedName name="_xlnm.Print_Titles" localSheetId="10">simulation!$4:$4</definedName>
    <definedName name="_xlnm.Print_Titles" localSheetId="2">'style clone'!$1:$1</definedName>
    <definedName name="_xlnm.Print_Titles" localSheetId="16">'zu-2e runs'!$1:$1</definedName>
  </definedNames>
  <calcPr calcId="145621"/>
</workbook>
</file>

<file path=xl/calcChain.xml><?xml version="1.0" encoding="utf-8"?>
<calcChain xmlns="http://schemas.openxmlformats.org/spreadsheetml/2006/main">
  <c r="AI447" i="59" l="1"/>
  <c r="AC446" i="59"/>
  <c r="AC447" i="59" s="1"/>
  <c r="AA438" i="59"/>
  <c r="AA437" i="59"/>
  <c r="AE436" i="59"/>
  <c r="AA436" i="59"/>
  <c r="K436" i="59"/>
  <c r="AE435" i="59"/>
  <c r="AA435" i="59"/>
  <c r="K435" i="59"/>
  <c r="H435" i="59"/>
  <c r="F435" i="59"/>
  <c r="D435" i="59"/>
  <c r="A435" i="59"/>
  <c r="AF434" i="59"/>
  <c r="AE434" i="59"/>
  <c r="AA434" i="59"/>
  <c r="U434" i="59"/>
  <c r="T434" i="59"/>
  <c r="P434" i="59"/>
  <c r="N434" i="59"/>
  <c r="K434" i="59"/>
  <c r="H434" i="59"/>
  <c r="G434" i="59"/>
  <c r="F434" i="59"/>
  <c r="D434" i="59"/>
  <c r="B434" i="59"/>
  <c r="A434" i="59"/>
  <c r="X432" i="59"/>
  <c r="X431" i="59"/>
  <c r="X430" i="59"/>
  <c r="X427" i="59"/>
  <c r="X426" i="59"/>
  <c r="X428" i="59"/>
  <c r="X424" i="59"/>
  <c r="X425" i="59"/>
  <c r="X419" i="59"/>
  <c r="X421" i="59"/>
  <c r="X397" i="59"/>
  <c r="X404" i="59"/>
  <c r="X381" i="59"/>
  <c r="X407" i="59"/>
  <c r="X413" i="59"/>
  <c r="X416" i="59"/>
  <c r="X410" i="59"/>
  <c r="X406" i="59"/>
  <c r="X420" i="59"/>
  <c r="X384" i="59"/>
  <c r="X408" i="59"/>
  <c r="X392" i="59"/>
  <c r="X400" i="59"/>
  <c r="X418" i="59"/>
  <c r="X402" i="59"/>
  <c r="X395" i="59"/>
  <c r="X417" i="59"/>
  <c r="X378" i="59"/>
  <c r="X399" i="59"/>
  <c r="X403" i="59"/>
  <c r="X389" i="59"/>
  <c r="X405" i="59"/>
  <c r="X398" i="59"/>
  <c r="X412" i="59"/>
  <c r="X333" i="59"/>
  <c r="X353" i="59"/>
  <c r="X396" i="59"/>
  <c r="X394" i="59"/>
  <c r="X390" i="59"/>
  <c r="X401" i="59"/>
  <c r="X366" i="59"/>
  <c r="X414" i="59"/>
  <c r="X372" i="59"/>
  <c r="X375" i="59"/>
  <c r="X367" i="59"/>
  <c r="X361" i="59"/>
  <c r="X411" i="59"/>
  <c r="X380" i="59"/>
  <c r="X376" i="59"/>
  <c r="X382" i="59"/>
  <c r="X383" i="59"/>
  <c r="X415" i="59"/>
  <c r="X374" i="59"/>
  <c r="X409" i="59"/>
  <c r="X373" i="59"/>
  <c r="X355" i="59"/>
  <c r="X344" i="59"/>
  <c r="X369" i="59"/>
  <c r="X337" i="59"/>
  <c r="X356" i="59"/>
  <c r="X362" i="59"/>
  <c r="X340" i="59"/>
  <c r="X391" i="59"/>
  <c r="X324" i="59"/>
  <c r="X351" i="59"/>
  <c r="X387" i="59"/>
  <c r="X311" i="59"/>
  <c r="X358" i="59"/>
  <c r="X422" i="59"/>
  <c r="X393" i="59"/>
  <c r="X371" i="59"/>
  <c r="X370" i="59"/>
  <c r="X348" i="59"/>
  <c r="X347" i="59"/>
  <c r="X346" i="59"/>
  <c r="X379" i="59"/>
  <c r="X385" i="59"/>
  <c r="X357" i="59"/>
  <c r="X386" i="59"/>
  <c r="X314" i="59"/>
  <c r="X294" i="59"/>
  <c r="X388" i="59"/>
  <c r="X377" i="59"/>
  <c r="X360" i="59"/>
  <c r="X339" i="59"/>
  <c r="X349" i="59"/>
  <c r="X296" i="59"/>
  <c r="X350" i="59"/>
  <c r="X321" i="59"/>
  <c r="X345" i="59"/>
  <c r="X330" i="59"/>
  <c r="X316" i="59"/>
  <c r="X318" i="59"/>
  <c r="X338" i="59"/>
  <c r="X365" i="59"/>
  <c r="X328" i="59"/>
  <c r="X363" i="59"/>
  <c r="X343" i="59"/>
  <c r="X317" i="59"/>
  <c r="X303" i="59"/>
  <c r="X341" i="59"/>
  <c r="X282" i="59"/>
  <c r="X301" i="59"/>
  <c r="X313" i="59"/>
  <c r="X368" i="59"/>
  <c r="X359" i="59"/>
  <c r="X309" i="59"/>
  <c r="X352" i="59"/>
  <c r="X295" i="59"/>
  <c r="X325" i="59"/>
  <c r="X323" i="59"/>
  <c r="X364" i="59"/>
  <c r="X327" i="59"/>
  <c r="X342" i="59"/>
  <c r="X308" i="59"/>
  <c r="X354" i="59"/>
  <c r="X305" i="59"/>
  <c r="X329" i="59"/>
  <c r="X288" i="59"/>
  <c r="X307" i="59"/>
  <c r="X326" i="59"/>
  <c r="X298" i="59"/>
  <c r="X331" i="59"/>
  <c r="X289" i="59"/>
  <c r="X315" i="59"/>
  <c r="X336" i="59"/>
  <c r="X284" i="59"/>
  <c r="X291" i="59"/>
  <c r="X335" i="59"/>
  <c r="X322" i="59"/>
  <c r="X332" i="59"/>
  <c r="X334" i="59"/>
  <c r="X297" i="59"/>
  <c r="X293" i="59"/>
  <c r="X304" i="59"/>
  <c r="X300" i="59"/>
  <c r="X287" i="59"/>
  <c r="X320" i="59"/>
  <c r="X312" i="59"/>
  <c r="X285" i="59"/>
  <c r="X319" i="59"/>
  <c r="X283" i="59"/>
  <c r="X286" i="59"/>
  <c r="X290" i="59"/>
  <c r="X302" i="59"/>
  <c r="X281" i="59"/>
  <c r="X292" i="59"/>
  <c r="X299" i="59"/>
  <c r="X310" i="59"/>
  <c r="X306" i="59"/>
  <c r="X279" i="59"/>
  <c r="X276" i="59"/>
  <c r="X277" i="59"/>
  <c r="X275" i="59"/>
  <c r="X274" i="59"/>
  <c r="X273" i="59"/>
  <c r="X270" i="59"/>
  <c r="X272" i="59"/>
  <c r="X268" i="59"/>
  <c r="X267" i="59"/>
  <c r="X265" i="59"/>
  <c r="X264" i="59"/>
  <c r="X252" i="59"/>
  <c r="X254" i="59"/>
  <c r="X251" i="59"/>
  <c r="X258" i="59"/>
  <c r="X257" i="59"/>
  <c r="X259" i="59"/>
  <c r="X245" i="59"/>
  <c r="X256" i="59"/>
  <c r="X242" i="59"/>
  <c r="X241" i="59"/>
  <c r="X248" i="59"/>
  <c r="X261" i="59"/>
  <c r="X260" i="59"/>
  <c r="X201" i="59"/>
  <c r="X253" i="59"/>
  <c r="X187" i="59"/>
  <c r="X247" i="59"/>
  <c r="X243" i="59"/>
  <c r="X240" i="59"/>
  <c r="X262" i="59"/>
  <c r="X219" i="59"/>
  <c r="X238" i="59"/>
  <c r="X244" i="59"/>
  <c r="X234" i="59"/>
  <c r="X249" i="59"/>
  <c r="X263" i="59"/>
  <c r="X255" i="59"/>
  <c r="X218" i="59"/>
  <c r="X231" i="59"/>
  <c r="X198" i="59"/>
  <c r="X239" i="59"/>
  <c r="X221" i="59"/>
  <c r="X226" i="59"/>
  <c r="X233" i="59"/>
  <c r="X210" i="59"/>
  <c r="X246" i="59"/>
  <c r="X250" i="59"/>
  <c r="X236" i="59"/>
  <c r="X217" i="59"/>
  <c r="X206" i="59"/>
  <c r="X237" i="59"/>
  <c r="X204" i="59"/>
  <c r="X199" i="59"/>
  <c r="X228" i="59"/>
  <c r="X215" i="59"/>
  <c r="X176" i="59"/>
  <c r="X189" i="59"/>
  <c r="X224" i="59"/>
  <c r="X230" i="59"/>
  <c r="X185" i="59"/>
  <c r="X197" i="59"/>
  <c r="X232" i="59"/>
  <c r="X229" i="59"/>
  <c r="X220" i="59"/>
  <c r="X209" i="59"/>
  <c r="X202" i="59"/>
  <c r="X214" i="59"/>
  <c r="X235" i="59"/>
  <c r="X200" i="59"/>
  <c r="X227" i="59"/>
  <c r="X216" i="59"/>
  <c r="X222" i="59"/>
  <c r="X179" i="59"/>
  <c r="X203" i="59"/>
  <c r="X225" i="59"/>
  <c r="X213" i="59"/>
  <c r="X223" i="59"/>
  <c r="X211" i="59"/>
  <c r="X182" i="59"/>
  <c r="X192" i="59"/>
  <c r="X196" i="59"/>
  <c r="X181" i="59"/>
  <c r="X195" i="59"/>
  <c r="X212" i="59"/>
  <c r="X175" i="59"/>
  <c r="X193" i="59"/>
  <c r="X180" i="59"/>
  <c r="X186" i="59"/>
  <c r="X207" i="59"/>
  <c r="X208" i="59"/>
  <c r="X190" i="59"/>
  <c r="X184" i="59"/>
  <c r="X194" i="59"/>
  <c r="X191" i="59"/>
  <c r="X205" i="59"/>
  <c r="X188" i="59"/>
  <c r="X172" i="59"/>
  <c r="X174" i="59"/>
  <c r="X183" i="59"/>
  <c r="X173" i="59"/>
  <c r="X177" i="59"/>
  <c r="AI178" i="59"/>
  <c r="AH178" i="59"/>
  <c r="X178" i="59"/>
  <c r="X169" i="59"/>
  <c r="X170" i="59"/>
  <c r="X168" i="59"/>
  <c r="X167" i="59"/>
  <c r="X164" i="59"/>
  <c r="X165" i="59"/>
  <c r="X163" i="59"/>
  <c r="X161" i="59"/>
  <c r="X162" i="59"/>
  <c r="X156" i="59"/>
  <c r="X158" i="59"/>
  <c r="X157" i="59"/>
  <c r="X135" i="59"/>
  <c r="X153" i="59"/>
  <c r="X47" i="59"/>
  <c r="X150" i="59"/>
  <c r="X139" i="59"/>
  <c r="X155" i="59"/>
  <c r="X154" i="59"/>
  <c r="X149" i="59"/>
  <c r="X128" i="59"/>
  <c r="X152" i="59"/>
  <c r="X146" i="59"/>
  <c r="X148" i="59"/>
  <c r="X151" i="59"/>
  <c r="X142" i="59"/>
  <c r="X147" i="59"/>
  <c r="X159" i="59"/>
  <c r="X99" i="59"/>
  <c r="X125" i="59"/>
  <c r="X144" i="59"/>
  <c r="X140" i="59"/>
  <c r="X78" i="59"/>
  <c r="X106" i="59"/>
  <c r="X141" i="59"/>
  <c r="X94" i="59"/>
  <c r="X124" i="59"/>
  <c r="X131" i="59"/>
  <c r="X138" i="59"/>
  <c r="X88" i="59"/>
  <c r="X132" i="59"/>
  <c r="X134" i="59"/>
  <c r="X83" i="59"/>
  <c r="X130" i="59"/>
  <c r="X133" i="59"/>
  <c r="X86" i="59"/>
  <c r="X143" i="59"/>
  <c r="X116" i="59"/>
  <c r="X107" i="59"/>
  <c r="X93" i="59"/>
  <c r="X126" i="59"/>
  <c r="X36" i="59"/>
  <c r="X136" i="59"/>
  <c r="X81" i="59"/>
  <c r="X22" i="59"/>
  <c r="X95" i="59"/>
  <c r="X63" i="59"/>
  <c r="X75" i="59"/>
  <c r="X109" i="59"/>
  <c r="X60" i="59"/>
  <c r="X114" i="59"/>
  <c r="X120" i="59"/>
  <c r="X112" i="59"/>
  <c r="X127" i="59"/>
  <c r="X100" i="59"/>
  <c r="X118" i="59"/>
  <c r="X119" i="59"/>
  <c r="X91" i="59"/>
  <c r="X113" i="59"/>
  <c r="X38" i="59"/>
  <c r="X96" i="59"/>
  <c r="X105" i="59"/>
  <c r="X137" i="59"/>
  <c r="X115" i="59"/>
  <c r="X85" i="59"/>
  <c r="X123" i="59"/>
  <c r="X122" i="59"/>
  <c r="S122" i="59"/>
  <c r="S434" i="59" s="1"/>
  <c r="X87" i="59"/>
  <c r="X117" i="59"/>
  <c r="X68" i="59"/>
  <c r="X67" i="59"/>
  <c r="X31" i="59"/>
  <c r="X79" i="59"/>
  <c r="X52" i="59"/>
  <c r="X108" i="59"/>
  <c r="X48" i="59"/>
  <c r="X102" i="59"/>
  <c r="X121" i="59"/>
  <c r="X110" i="59"/>
  <c r="X82" i="59"/>
  <c r="X98" i="59"/>
  <c r="X90" i="59"/>
  <c r="X25" i="59"/>
  <c r="X62" i="59"/>
  <c r="X66" i="59"/>
  <c r="X103" i="59"/>
  <c r="X92" i="59"/>
  <c r="X53" i="59"/>
  <c r="X104" i="59"/>
  <c r="X84" i="59"/>
  <c r="X97" i="59"/>
  <c r="X73" i="59"/>
  <c r="X55" i="59"/>
  <c r="X77" i="59"/>
  <c r="X65" i="59"/>
  <c r="X37" i="59"/>
  <c r="X80" i="59"/>
  <c r="X111" i="59"/>
  <c r="X61" i="59"/>
  <c r="X56" i="59"/>
  <c r="X101" i="59"/>
  <c r="X58" i="59"/>
  <c r="X74" i="59"/>
  <c r="X59" i="59"/>
  <c r="X72" i="59"/>
  <c r="X70" i="59"/>
  <c r="X41" i="59"/>
  <c r="X145" i="59"/>
  <c r="X46" i="59"/>
  <c r="X71" i="59"/>
  <c r="X45" i="59"/>
  <c r="X89" i="59"/>
  <c r="X76" i="59"/>
  <c r="X57" i="59"/>
  <c r="X54" i="59"/>
  <c r="X51" i="59"/>
  <c r="X43" i="59"/>
  <c r="X50" i="59"/>
  <c r="X69" i="59"/>
  <c r="X40" i="59"/>
  <c r="X33" i="59"/>
  <c r="X35" i="59"/>
  <c r="X42" i="59"/>
  <c r="X44" i="59"/>
  <c r="X26" i="59"/>
  <c r="X49" i="59"/>
  <c r="X34" i="59"/>
  <c r="X28" i="59"/>
  <c r="X27" i="59"/>
  <c r="X64" i="59"/>
  <c r="X39" i="59"/>
  <c r="X32" i="59"/>
  <c r="X30" i="59"/>
  <c r="X129" i="59"/>
  <c r="X24" i="59"/>
  <c r="X29" i="59"/>
  <c r="X23" i="59"/>
  <c r="X20" i="59"/>
  <c r="X18" i="59"/>
  <c r="X16" i="59"/>
  <c r="X15" i="59"/>
  <c r="X12" i="59"/>
  <c r="X13" i="59"/>
  <c r="X11" i="59"/>
  <c r="X9" i="59"/>
  <c r="X14" i="59"/>
  <c r="X8" i="59"/>
  <c r="X7" i="59"/>
  <c r="X10" i="59"/>
  <c r="X6" i="59"/>
  <c r="X5" i="59"/>
  <c r="X435" i="59" l="1"/>
  <c r="X434" i="59"/>
  <c r="X63" i="53"/>
  <c r="X437" i="48"/>
  <c r="X733" i="56"/>
  <c r="X37" i="57"/>
  <c r="X341" i="58"/>
  <c r="X66" i="53"/>
  <c r="X463" i="48"/>
  <c r="AI447" i="58" l="1"/>
  <c r="AC446" i="58"/>
  <c r="AC447" i="58" s="1"/>
  <c r="AA438" i="58"/>
  <c r="AA437" i="58"/>
  <c r="AE436" i="58"/>
  <c r="AA436" i="58"/>
  <c r="K436" i="58"/>
  <c r="AE435" i="58"/>
  <c r="AA435" i="58"/>
  <c r="K435" i="58"/>
  <c r="H435" i="58"/>
  <c r="F435" i="58"/>
  <c r="D435" i="58"/>
  <c r="A435" i="58"/>
  <c r="AF434" i="58"/>
  <c r="AE434" i="58"/>
  <c r="AA434" i="58"/>
  <c r="U434" i="58"/>
  <c r="T434" i="58"/>
  <c r="P434" i="58"/>
  <c r="N434" i="58"/>
  <c r="K434" i="58"/>
  <c r="H434" i="58"/>
  <c r="G434" i="58"/>
  <c r="F434" i="58"/>
  <c r="D434" i="58"/>
  <c r="B434" i="58"/>
  <c r="A434" i="58"/>
  <c r="X316" i="58"/>
  <c r="X410" i="58"/>
  <c r="X380" i="58"/>
  <c r="X413" i="58"/>
  <c r="X353" i="58"/>
  <c r="X376" i="58"/>
  <c r="X393" i="58"/>
  <c r="X383" i="58"/>
  <c r="X391" i="58"/>
  <c r="X417" i="58"/>
  <c r="X260" i="58"/>
  <c r="X248" i="58"/>
  <c r="X258" i="58"/>
  <c r="X253" i="58"/>
  <c r="X159" i="58"/>
  <c r="X155" i="58"/>
  <c r="X247" i="58"/>
  <c r="X254" i="58"/>
  <c r="X415" i="58"/>
  <c r="X157" i="58"/>
  <c r="X158" i="58"/>
  <c r="X49" i="58"/>
  <c r="X347" i="58"/>
  <c r="X362" i="58"/>
  <c r="X23" i="58"/>
  <c r="X39" i="58"/>
  <c r="X36" i="58"/>
  <c r="X89" i="58"/>
  <c r="X88" i="58"/>
  <c r="X22" i="58"/>
  <c r="X71" i="58"/>
  <c r="X33" i="58"/>
  <c r="X396" i="58"/>
  <c r="X231" i="58"/>
  <c r="X107" i="58"/>
  <c r="X275" i="58"/>
  <c r="X218" i="58"/>
  <c r="X221" i="58"/>
  <c r="X45" i="58"/>
  <c r="X205" i="58"/>
  <c r="X27" i="58"/>
  <c r="X104" i="58"/>
  <c r="X84" i="58"/>
  <c r="X130" i="58"/>
  <c r="X16" i="58"/>
  <c r="X48" i="58"/>
  <c r="X147" i="58"/>
  <c r="X325" i="58"/>
  <c r="X41" i="58"/>
  <c r="X106" i="58"/>
  <c r="X123" i="58"/>
  <c r="X150" i="58"/>
  <c r="X117" i="58"/>
  <c r="X144" i="58"/>
  <c r="X10" i="58"/>
  <c r="X82" i="58"/>
  <c r="X56" i="58"/>
  <c r="X138" i="58"/>
  <c r="X154" i="58"/>
  <c r="X42" i="58"/>
  <c r="X57" i="58"/>
  <c r="X112" i="58"/>
  <c r="X98" i="58"/>
  <c r="X31" i="58"/>
  <c r="X24" i="58"/>
  <c r="X29" i="58"/>
  <c r="X74" i="58"/>
  <c r="X121" i="58"/>
  <c r="X32" i="58"/>
  <c r="X30" i="58"/>
  <c r="X119" i="58"/>
  <c r="X5" i="58"/>
  <c r="X242" i="58"/>
  <c r="X109" i="58"/>
  <c r="X223" i="58"/>
  <c r="X207" i="58"/>
  <c r="X350" i="58"/>
  <c r="X311" i="58"/>
  <c r="X322" i="58"/>
  <c r="X303" i="58"/>
  <c r="X257" i="58"/>
  <c r="X122" i="58"/>
  <c r="X100" i="58"/>
  <c r="X191" i="58"/>
  <c r="X220" i="58"/>
  <c r="X63" i="58"/>
  <c r="X53" i="58"/>
  <c r="X145" i="58"/>
  <c r="X426" i="58"/>
  <c r="X232" i="58"/>
  <c r="X190" i="58"/>
  <c r="X206" i="58"/>
  <c r="X118" i="58"/>
  <c r="X238" i="58"/>
  <c r="X225" i="58"/>
  <c r="X340" i="58"/>
  <c r="X324" i="58"/>
  <c r="X110" i="58"/>
  <c r="X237" i="58"/>
  <c r="X96" i="58"/>
  <c r="X203" i="58"/>
  <c r="X139" i="58"/>
  <c r="X13" i="58"/>
  <c r="X103" i="58"/>
  <c r="X197" i="58"/>
  <c r="X162" i="58"/>
  <c r="X38" i="58"/>
  <c r="X208" i="58"/>
  <c r="X213" i="58"/>
  <c r="X214" i="58"/>
  <c r="X370" i="58"/>
  <c r="X299" i="58"/>
  <c r="X137" i="58"/>
  <c r="X17" i="58"/>
  <c r="X62" i="58"/>
  <c r="X85" i="58"/>
  <c r="X94" i="58"/>
  <c r="X287" i="58"/>
  <c r="X12" i="58"/>
  <c r="X114" i="58"/>
  <c r="X194" i="58"/>
  <c r="X37" i="58"/>
  <c r="X326" i="58"/>
  <c r="X338" i="58"/>
  <c r="X202" i="58"/>
  <c r="X323" i="58"/>
  <c r="X188" i="58"/>
  <c r="X297" i="58"/>
  <c r="X295" i="58"/>
  <c r="X330" i="58"/>
  <c r="X306" i="58"/>
  <c r="X379" i="58"/>
  <c r="X59" i="58"/>
  <c r="X60" i="58"/>
  <c r="X182" i="58"/>
  <c r="X161" i="58"/>
  <c r="AI172" i="58"/>
  <c r="AH172" i="58"/>
  <c r="X172" i="58"/>
  <c r="X178" i="58"/>
  <c r="X101" i="58"/>
  <c r="X164" i="58"/>
  <c r="X34" i="58"/>
  <c r="X99" i="58"/>
  <c r="X199" i="58"/>
  <c r="X168" i="58"/>
  <c r="X364" i="58"/>
  <c r="X246" i="58"/>
  <c r="X215" i="58"/>
  <c r="X6" i="58"/>
  <c r="X54" i="58"/>
  <c r="X143" i="58"/>
  <c r="X97" i="58"/>
  <c r="X76" i="58"/>
  <c r="X224" i="58"/>
  <c r="X229" i="58"/>
  <c r="X219" i="58"/>
  <c r="X51" i="58"/>
  <c r="X111" i="58"/>
  <c r="X167" i="58"/>
  <c r="X319" i="58"/>
  <c r="X95" i="58"/>
  <c r="X193" i="58"/>
  <c r="X152" i="58"/>
  <c r="X129" i="58"/>
  <c r="X133" i="58"/>
  <c r="X200" i="58"/>
  <c r="X52" i="58"/>
  <c r="X176" i="58"/>
  <c r="X179" i="58"/>
  <c r="X271" i="58"/>
  <c r="X288" i="58"/>
  <c r="X328" i="58"/>
  <c r="X294" i="58"/>
  <c r="X327" i="58"/>
  <c r="X345" i="58"/>
  <c r="X334" i="58"/>
  <c r="X211" i="58"/>
  <c r="X335" i="58"/>
  <c r="X310" i="58"/>
  <c r="X318" i="58"/>
  <c r="X346" i="58"/>
  <c r="X300" i="58"/>
  <c r="X378" i="58"/>
  <c r="X308" i="58"/>
  <c r="X305" i="58"/>
  <c r="X372" i="58"/>
  <c r="X317" i="58"/>
  <c r="X276" i="58"/>
  <c r="X277" i="58"/>
  <c r="X274" i="58"/>
  <c r="X241" i="58"/>
  <c r="X252" i="58"/>
  <c r="X262" i="58"/>
  <c r="X249" i="58"/>
  <c r="X20" i="58"/>
  <c r="X170" i="58"/>
  <c r="X86" i="58"/>
  <c r="X78" i="58"/>
  <c r="X116" i="58"/>
  <c r="X128" i="58"/>
  <c r="X131" i="58"/>
  <c r="X90" i="58"/>
  <c r="X73" i="58"/>
  <c r="X127" i="58"/>
  <c r="X87" i="58"/>
  <c r="X35" i="58"/>
  <c r="X146" i="58"/>
  <c r="X234" i="58"/>
  <c r="X245" i="58"/>
  <c r="X250" i="58"/>
  <c r="X240" i="58"/>
  <c r="X15" i="58"/>
  <c r="X216" i="58"/>
  <c r="X69" i="58"/>
  <c r="X68" i="58"/>
  <c r="X151" i="58"/>
  <c r="X50" i="58"/>
  <c r="S92" i="58"/>
  <c r="X92" i="58" s="1"/>
  <c r="X113" i="58"/>
  <c r="X75" i="58"/>
  <c r="X70" i="58"/>
  <c r="X142" i="58"/>
  <c r="X43" i="58"/>
  <c r="X55" i="58"/>
  <c r="X115" i="58"/>
  <c r="X126" i="58"/>
  <c r="X64" i="58"/>
  <c r="X61" i="58"/>
  <c r="X93" i="58"/>
  <c r="X26" i="58"/>
  <c r="X156" i="58"/>
  <c r="X132" i="58"/>
  <c r="X105" i="58"/>
  <c r="X312" i="58"/>
  <c r="X395" i="58"/>
  <c r="X91" i="58"/>
  <c r="X153" i="58"/>
  <c r="X141" i="58"/>
  <c r="X198" i="58"/>
  <c r="X279" i="58"/>
  <c r="X67" i="58"/>
  <c r="X185" i="58"/>
  <c r="X210" i="58"/>
  <c r="X301" i="58"/>
  <c r="X281" i="58"/>
  <c r="X284" i="58"/>
  <c r="X228" i="58"/>
  <c r="X186" i="58"/>
  <c r="X83" i="58"/>
  <c r="X189" i="58"/>
  <c r="X239" i="58"/>
  <c r="X230" i="58"/>
  <c r="X40" i="58"/>
  <c r="X58" i="58"/>
  <c r="X28" i="58"/>
  <c r="X184" i="58"/>
  <c r="X175" i="58"/>
  <c r="X80" i="58"/>
  <c r="X256" i="58"/>
  <c r="X321" i="58"/>
  <c r="X163" i="58"/>
  <c r="X204" i="58"/>
  <c r="X180" i="58"/>
  <c r="X165" i="58"/>
  <c r="X181" i="58"/>
  <c r="X244" i="58"/>
  <c r="X79" i="58"/>
  <c r="X169" i="58"/>
  <c r="X236" i="58"/>
  <c r="X209" i="58"/>
  <c r="X124" i="58"/>
  <c r="X140" i="58"/>
  <c r="X47" i="58"/>
  <c r="X212" i="58"/>
  <c r="X233" i="58"/>
  <c r="X183" i="58"/>
  <c r="X227" i="58"/>
  <c r="X81" i="58"/>
  <c r="X120" i="58"/>
  <c r="X11" i="58"/>
  <c r="X428" i="58"/>
  <c r="X196" i="58"/>
  <c r="X407" i="58"/>
  <c r="X125" i="58"/>
  <c r="X14" i="58"/>
  <c r="X255" i="58"/>
  <c r="X352" i="58"/>
  <c r="X336" i="58"/>
  <c r="X349" i="58"/>
  <c r="X283" i="58"/>
  <c r="X365" i="58"/>
  <c r="X397" i="58"/>
  <c r="X360" i="58"/>
  <c r="X355" i="58"/>
  <c r="X377" i="58"/>
  <c r="X354" i="58"/>
  <c r="X313" i="58"/>
  <c r="X348" i="58"/>
  <c r="X46" i="58"/>
  <c r="X135" i="58"/>
  <c r="X102" i="58"/>
  <c r="X77" i="58"/>
  <c r="X134" i="58"/>
  <c r="X108" i="58"/>
  <c r="X65" i="58"/>
  <c r="X25" i="58"/>
  <c r="X8" i="58"/>
  <c r="X72" i="58"/>
  <c r="X44" i="58"/>
  <c r="X298" i="58"/>
  <c r="X314" i="58"/>
  <c r="X332" i="58"/>
  <c r="X285" i="58"/>
  <c r="X173" i="58"/>
  <c r="X187" i="58"/>
  <c r="X195" i="58"/>
  <c r="X149" i="58"/>
  <c r="X304" i="58"/>
  <c r="X201" i="58"/>
  <c r="X307" i="58"/>
  <c r="X273" i="58"/>
  <c r="X286" i="58"/>
  <c r="X309" i="58"/>
  <c r="X174" i="58"/>
  <c r="X315" i="58"/>
  <c r="X289" i="58"/>
  <c r="X243" i="58"/>
  <c r="X331" i="58"/>
  <c r="X267" i="58"/>
  <c r="X302" i="58"/>
  <c r="X356" i="58"/>
  <c r="X192" i="58"/>
  <c r="X290" i="58"/>
  <c r="X177" i="58"/>
  <c r="X424" i="58"/>
  <c r="X425" i="58"/>
  <c r="X222" i="58"/>
  <c r="X432" i="58"/>
  <c r="X430" i="58"/>
  <c r="X431" i="58"/>
  <c r="X343" i="58"/>
  <c r="X296" i="58"/>
  <c r="X293" i="58"/>
  <c r="X404" i="58"/>
  <c r="X268" i="58"/>
  <c r="X389" i="58"/>
  <c r="X337" i="58"/>
  <c r="X320" i="58"/>
  <c r="X291" i="58"/>
  <c r="X282" i="58"/>
  <c r="X19" i="58"/>
  <c r="X66" i="58"/>
  <c r="X270" i="58"/>
  <c r="X235" i="58"/>
  <c r="X329" i="58"/>
  <c r="X9" i="58"/>
  <c r="X385" i="58"/>
  <c r="X387" i="58"/>
  <c r="X406" i="58"/>
  <c r="X264" i="58"/>
  <c r="X261" i="58"/>
  <c r="X263" i="58"/>
  <c r="X251" i="58"/>
  <c r="X136" i="58"/>
  <c r="X265" i="58"/>
  <c r="X259" i="58"/>
  <c r="X226" i="58"/>
  <c r="X388" i="58"/>
  <c r="X344" i="58"/>
  <c r="X403" i="58"/>
  <c r="X414" i="58"/>
  <c r="X384" i="58"/>
  <c r="X367" i="58"/>
  <c r="X381" i="58"/>
  <c r="X408" i="58"/>
  <c r="X399" i="58"/>
  <c r="X386" i="58"/>
  <c r="X390" i="58"/>
  <c r="X416" i="58"/>
  <c r="X402" i="58"/>
  <c r="X361" i="58"/>
  <c r="X405" i="58"/>
  <c r="X398" i="58"/>
  <c r="X420" i="58"/>
  <c r="X421" i="58"/>
  <c r="X400" i="58"/>
  <c r="X368" i="58"/>
  <c r="X394" i="58"/>
  <c r="X359" i="58"/>
  <c r="X371" i="58"/>
  <c r="X409" i="58"/>
  <c r="X418" i="58"/>
  <c r="X411" i="58"/>
  <c r="X419" i="58"/>
  <c r="X373" i="58"/>
  <c r="X339" i="58"/>
  <c r="X382" i="58"/>
  <c r="X358" i="58"/>
  <c r="X401" i="58"/>
  <c r="X375" i="58"/>
  <c r="X374" i="58"/>
  <c r="X342" i="58"/>
  <c r="X369" i="58"/>
  <c r="X422" i="58"/>
  <c r="X392" i="58"/>
  <c r="X412" i="58"/>
  <c r="X366" i="58"/>
  <c r="X357" i="58"/>
  <c r="X363" i="58"/>
  <c r="X217" i="58"/>
  <c r="X333" i="58"/>
  <c r="X148" i="58"/>
  <c r="X427" i="58"/>
  <c r="X351" i="58"/>
  <c r="X292" i="58"/>
  <c r="AI903" i="57"/>
  <c r="AC902" i="57"/>
  <c r="AC903" i="57" s="1"/>
  <c r="AA894" i="57"/>
  <c r="AA893" i="57"/>
  <c r="AE892" i="57"/>
  <c r="AA892" i="57"/>
  <c r="K892" i="57"/>
  <c r="AE891" i="57"/>
  <c r="AA891" i="57"/>
  <c r="K891" i="57"/>
  <c r="H891" i="57"/>
  <c r="F891" i="57"/>
  <c r="D891" i="57"/>
  <c r="A891" i="57"/>
  <c r="AF890" i="57"/>
  <c r="AE890" i="57"/>
  <c r="AA890" i="57"/>
  <c r="U890" i="57"/>
  <c r="T890" i="57"/>
  <c r="P890" i="57"/>
  <c r="N890" i="57"/>
  <c r="K890" i="57"/>
  <c r="H890" i="57"/>
  <c r="G890" i="57"/>
  <c r="F890" i="57"/>
  <c r="D890" i="57"/>
  <c r="B890" i="57"/>
  <c r="A890" i="57"/>
  <c r="X681" i="57"/>
  <c r="X814" i="57"/>
  <c r="X813" i="57"/>
  <c r="X742" i="57"/>
  <c r="X741" i="57"/>
  <c r="X356" i="57"/>
  <c r="X490" i="57"/>
  <c r="X489" i="57"/>
  <c r="X488" i="57"/>
  <c r="X868" i="57"/>
  <c r="X265" i="57"/>
  <c r="X182" i="57"/>
  <c r="X181" i="57"/>
  <c r="X510" i="57"/>
  <c r="X509" i="57"/>
  <c r="X591" i="57"/>
  <c r="X252" i="57"/>
  <c r="X434" i="57"/>
  <c r="X359" i="57"/>
  <c r="X358" i="57"/>
  <c r="X712" i="57"/>
  <c r="X496" i="57"/>
  <c r="X495" i="57"/>
  <c r="X494" i="57"/>
  <c r="X493" i="57"/>
  <c r="X840" i="57"/>
  <c r="X839" i="57"/>
  <c r="X431" i="57"/>
  <c r="X572" i="57"/>
  <c r="X850" i="57"/>
  <c r="X107" i="57"/>
  <c r="X10" i="57"/>
  <c r="X877" i="57"/>
  <c r="X401" i="57"/>
  <c r="X608" i="57"/>
  <c r="X800" i="57"/>
  <c r="X806" i="57"/>
  <c r="X683" i="57"/>
  <c r="X119" i="57"/>
  <c r="X118" i="57"/>
  <c r="X117" i="57"/>
  <c r="X442" i="57"/>
  <c r="X405" i="57"/>
  <c r="X199" i="57"/>
  <c r="X625" i="57"/>
  <c r="X848" i="57"/>
  <c r="X756" i="57"/>
  <c r="X885" i="57"/>
  <c r="X138" i="57"/>
  <c r="X541" i="57"/>
  <c r="X540" i="57"/>
  <c r="X372" i="57"/>
  <c r="X137" i="57"/>
  <c r="X539" i="57"/>
  <c r="X400" i="57"/>
  <c r="X399" i="57"/>
  <c r="X398" i="57"/>
  <c r="X548" i="57"/>
  <c r="X423" i="57"/>
  <c r="X422" i="57"/>
  <c r="X196" i="57"/>
  <c r="X677" i="57"/>
  <c r="X56" i="57"/>
  <c r="X55" i="57"/>
  <c r="X52" i="57"/>
  <c r="X51" i="57"/>
  <c r="X416" i="57"/>
  <c r="X801" i="57"/>
  <c r="X882" i="57"/>
  <c r="X46" i="57"/>
  <c r="X653" i="57"/>
  <c r="X72" i="57"/>
  <c r="X70" i="57"/>
  <c r="X802" i="57"/>
  <c r="S404" i="57"/>
  <c r="X404" i="57" s="1"/>
  <c r="X408" i="57"/>
  <c r="X112" i="57"/>
  <c r="X464" i="57"/>
  <c r="X458" i="57"/>
  <c r="X211" i="57"/>
  <c r="X109" i="57"/>
  <c r="X108" i="57"/>
  <c r="X348" i="57"/>
  <c r="X161" i="57"/>
  <c r="X826" i="57"/>
  <c r="X825" i="57"/>
  <c r="X38" i="57"/>
  <c r="X307" i="57"/>
  <c r="X453" i="57"/>
  <c r="X851" i="57"/>
  <c r="X517" i="57"/>
  <c r="X857" i="57"/>
  <c r="X33" i="57"/>
  <c r="X32" i="57"/>
  <c r="X75" i="57"/>
  <c r="X312" i="57"/>
  <c r="X837" i="57"/>
  <c r="X582" i="57"/>
  <c r="X581" i="57"/>
  <c r="X580" i="57"/>
  <c r="X403" i="57"/>
  <c r="X185" i="57"/>
  <c r="X440" i="57"/>
  <c r="X531" i="57"/>
  <c r="X204" i="57"/>
  <c r="X768" i="57"/>
  <c r="X595" i="57"/>
  <c r="X160" i="57"/>
  <c r="X555" i="57"/>
  <c r="X244" i="57"/>
  <c r="X514" i="57"/>
  <c r="X452" i="57"/>
  <c r="X500" i="57"/>
  <c r="X427" i="57"/>
  <c r="X242" i="57"/>
  <c r="X188" i="57"/>
  <c r="X187" i="57"/>
  <c r="X166" i="57"/>
  <c r="X7" i="57"/>
  <c r="X392" i="57"/>
  <c r="X264" i="57"/>
  <c r="X18" i="57"/>
  <c r="X17" i="57"/>
  <c r="X225" i="57"/>
  <c r="X224" i="57"/>
  <c r="X752" i="57"/>
  <c r="X412" i="57"/>
  <c r="X411" i="57"/>
  <c r="X410" i="57"/>
  <c r="X504" i="57"/>
  <c r="X503" i="57"/>
  <c r="X502" i="57"/>
  <c r="X501" i="57"/>
  <c r="X771" i="57"/>
  <c r="X429" i="57"/>
  <c r="X530" i="57"/>
  <c r="X174" i="57"/>
  <c r="X478" i="57"/>
  <c r="X477" i="57"/>
  <c r="X281" i="57"/>
  <c r="X274" i="57"/>
  <c r="X273" i="57"/>
  <c r="X855" i="57"/>
  <c r="X67" i="57"/>
  <c r="X66" i="57"/>
  <c r="X76" i="57"/>
  <c r="X487" i="57"/>
  <c r="X492" i="57"/>
  <c r="X491" i="57"/>
  <c r="X346" i="57"/>
  <c r="X523" i="57"/>
  <c r="X101" i="57"/>
  <c r="X834" i="57"/>
  <c r="X833" i="57"/>
  <c r="X466" i="57"/>
  <c r="X465" i="57"/>
  <c r="X533" i="57"/>
  <c r="X373" i="57"/>
  <c r="X797" i="57"/>
  <c r="X881" i="57"/>
  <c r="X248" i="57"/>
  <c r="X361" i="57"/>
  <c r="X84" i="57"/>
  <c r="X685" i="57"/>
  <c r="X282" i="57"/>
  <c r="X571" i="57"/>
  <c r="X576" i="57"/>
  <c r="X339" i="57"/>
  <c r="X325" i="57"/>
  <c r="X719" i="57"/>
  <c r="X665" i="57"/>
  <c r="X476" i="57"/>
  <c r="X208" i="57"/>
  <c r="X207" i="57"/>
  <c r="X206" i="57"/>
  <c r="X237" i="57"/>
  <c r="X236" i="57"/>
  <c r="X456" i="57"/>
  <c r="X884" i="57"/>
  <c r="X302" i="57"/>
  <c r="X343" i="57"/>
  <c r="X704" i="57"/>
  <c r="X673" i="57"/>
  <c r="X667" i="57"/>
  <c r="X666" i="57"/>
  <c r="X861" i="57"/>
  <c r="X106" i="57"/>
  <c r="X64" i="57"/>
  <c r="X191" i="57"/>
  <c r="X560" i="57"/>
  <c r="X535" i="57"/>
  <c r="X534" i="57"/>
  <c r="X524" i="57"/>
  <c r="X20" i="57"/>
  <c r="X19" i="57"/>
  <c r="X499" i="57"/>
  <c r="X730" i="57"/>
  <c r="X268" i="57"/>
  <c r="X435" i="57"/>
  <c r="X301" i="57"/>
  <c r="X289" i="57"/>
  <c r="X288" i="57"/>
  <c r="X313" i="57"/>
  <c r="X128" i="57"/>
  <c r="X283" i="57"/>
  <c r="X227" i="57"/>
  <c r="X226" i="57"/>
  <c r="X179" i="57"/>
  <c r="X613" i="57"/>
  <c r="X612" i="57"/>
  <c r="X611" i="57"/>
  <c r="X610" i="57"/>
  <c r="X609" i="57"/>
  <c r="X178" i="57"/>
  <c r="X177" i="57"/>
  <c r="X375" i="57"/>
  <c r="X684" i="57"/>
  <c r="X12" i="57"/>
  <c r="X424" i="57"/>
  <c r="X786" i="57"/>
  <c r="X785" i="57"/>
  <c r="X841" i="57"/>
  <c r="X78" i="57"/>
  <c r="X77" i="57"/>
  <c r="X700" i="57"/>
  <c r="X699" i="57"/>
  <c r="X330" i="57"/>
  <c r="X24" i="57"/>
  <c r="X409" i="57"/>
  <c r="X545" i="57"/>
  <c r="X527" i="57"/>
  <c r="X414" i="57"/>
  <c r="X35" i="57"/>
  <c r="X34" i="57"/>
  <c r="X619" i="57"/>
  <c r="X202" i="57"/>
  <c r="X471" i="57"/>
  <c r="X349" i="57"/>
  <c r="X103" i="57"/>
  <c r="X257" i="57"/>
  <c r="X852" i="57"/>
  <c r="X413" i="57"/>
  <c r="X16" i="57"/>
  <c r="X15" i="57"/>
  <c r="X656" i="57"/>
  <c r="X637" i="57"/>
  <c r="X636" i="57"/>
  <c r="X635" i="57"/>
  <c r="X634" i="57"/>
  <c r="X633" i="57"/>
  <c r="X631" i="57"/>
  <c r="X599" i="57"/>
  <c r="X875" i="57"/>
  <c r="X860" i="57"/>
  <c r="X859" i="57"/>
  <c r="X858" i="57"/>
  <c r="X243" i="57"/>
  <c r="X441" i="57"/>
  <c r="X29" i="57"/>
  <c r="X345" i="57"/>
  <c r="X594" i="57"/>
  <c r="X83" i="57"/>
  <c r="X82" i="57"/>
  <c r="X810" i="57"/>
  <c r="X579" i="57"/>
  <c r="X387" i="57"/>
  <c r="X543" i="57"/>
  <c r="X542" i="57"/>
  <c r="X463" i="57"/>
  <c r="X537" i="57"/>
  <c r="X536" i="57"/>
  <c r="X577" i="57"/>
  <c r="X450" i="57"/>
  <c r="X749" i="57"/>
  <c r="X421" i="57"/>
  <c r="X661" i="57"/>
  <c r="X394" i="57"/>
  <c r="X457" i="57"/>
  <c r="X36" i="57"/>
  <c r="X819" i="57"/>
  <c r="X31" i="57"/>
  <c r="X30" i="57"/>
  <c r="X455" i="57"/>
  <c r="X454" i="57"/>
  <c r="X378" i="57"/>
  <c r="X49" i="57"/>
  <c r="X467" i="57"/>
  <c r="X393" i="57"/>
  <c r="X170" i="57"/>
  <c r="X116" i="57"/>
  <c r="X737" i="57"/>
  <c r="X736" i="57"/>
  <c r="X323" i="57"/>
  <c r="X157" i="57"/>
  <c r="X155" i="57"/>
  <c r="X275" i="57"/>
  <c r="X803" i="57"/>
  <c r="X733" i="57"/>
  <c r="X717" i="57"/>
  <c r="X630" i="57"/>
  <c r="X709" i="57"/>
  <c r="X485" i="57"/>
  <c r="X484" i="57"/>
  <c r="X147" i="57"/>
  <c r="X597" i="57"/>
  <c r="X847" i="57"/>
  <c r="X846" i="57"/>
  <c r="X863" i="57"/>
  <c r="X79" i="57"/>
  <c r="X230" i="57"/>
  <c r="X229" i="57"/>
  <c r="X228" i="57"/>
  <c r="X158" i="57"/>
  <c r="X383" i="57"/>
  <c r="X407" i="57"/>
  <c r="X194" i="57"/>
  <c r="X390" i="57"/>
  <c r="X377" i="57"/>
  <c r="X5" i="57"/>
  <c r="X563" i="57"/>
  <c r="X747" i="57"/>
  <c r="X334" i="57"/>
  <c r="X761" i="57"/>
  <c r="X585" i="57"/>
  <c r="X584" i="57"/>
  <c r="X583" i="57"/>
  <c r="X210" i="57"/>
  <c r="X223" i="57"/>
  <c r="X328" i="57"/>
  <c r="X327" i="57"/>
  <c r="X326" i="57"/>
  <c r="X614" i="57"/>
  <c r="X113" i="57"/>
  <c r="X353" i="57"/>
  <c r="X432" i="57"/>
  <c r="X197" i="57"/>
  <c r="X475" i="57"/>
  <c r="X474" i="57"/>
  <c r="X473" i="57"/>
  <c r="X823" i="57"/>
  <c r="X820" i="57"/>
  <c r="X507" i="57"/>
  <c r="X710" i="57"/>
  <c r="X430" i="57"/>
  <c r="X425" i="57"/>
  <c r="X241" i="57"/>
  <c r="X240" i="57"/>
  <c r="X239" i="57"/>
  <c r="X238" i="57"/>
  <c r="X234" i="57"/>
  <c r="X233" i="57"/>
  <c r="X122" i="57"/>
  <c r="X121" i="57"/>
  <c r="X255" i="57"/>
  <c r="X120" i="57"/>
  <c r="X86" i="57"/>
  <c r="X73" i="57"/>
  <c r="X374" i="57"/>
  <c r="X866" i="57"/>
  <c r="X865" i="57"/>
  <c r="X864" i="57"/>
  <c r="X770" i="57"/>
  <c r="X678" i="57"/>
  <c r="X209" i="57"/>
  <c r="X391" i="57"/>
  <c r="X389" i="57"/>
  <c r="X558" i="57"/>
  <c r="X598" i="57"/>
  <c r="X626" i="57"/>
  <c r="X506" i="57"/>
  <c r="X505" i="57"/>
  <c r="X48" i="57"/>
  <c r="X115" i="57"/>
  <c r="X65" i="57"/>
  <c r="X54" i="57"/>
  <c r="X47" i="57"/>
  <c r="X164" i="57"/>
  <c r="X163" i="57"/>
  <c r="X556" i="57"/>
  <c r="X462" i="57"/>
  <c r="X554" i="57"/>
  <c r="X553" i="57"/>
  <c r="X445" i="57"/>
  <c r="X280" i="57"/>
  <c r="X654" i="57"/>
  <c r="X643" i="57"/>
  <c r="X720" i="57"/>
  <c r="X809" i="57"/>
  <c r="X808" i="57"/>
  <c r="X807" i="57"/>
  <c r="X381" i="57"/>
  <c r="X843" i="57"/>
  <c r="X842" i="57"/>
  <c r="X184" i="57"/>
  <c r="X385" i="57"/>
  <c r="X22" i="57"/>
  <c r="X21" i="57"/>
  <c r="X642" i="57"/>
  <c r="X357" i="57"/>
  <c r="X707" i="57"/>
  <c r="X706" i="57"/>
  <c r="X705" i="57"/>
  <c r="X738" i="57"/>
  <c r="X862" i="57"/>
  <c r="X607" i="57"/>
  <c r="X606" i="57"/>
  <c r="X145" i="57"/>
  <c r="X144" i="57"/>
  <c r="X824" i="57"/>
  <c r="X648" i="57"/>
  <c r="X647" i="57"/>
  <c r="X646" i="57"/>
  <c r="X645" i="57"/>
  <c r="X154" i="57"/>
  <c r="X153" i="57"/>
  <c r="X152" i="57"/>
  <c r="X151" i="57"/>
  <c r="X150" i="57"/>
  <c r="X149" i="57"/>
  <c r="X148" i="57"/>
  <c r="X347" i="57"/>
  <c r="X11" i="57"/>
  <c r="X320" i="57"/>
  <c r="X319" i="57"/>
  <c r="X318" i="57"/>
  <c r="X317" i="57"/>
  <c r="X316" i="57"/>
  <c r="X315" i="57"/>
  <c r="X697" i="57"/>
  <c r="X696" i="57"/>
  <c r="X695" i="57"/>
  <c r="X694" i="57"/>
  <c r="X693" i="57"/>
  <c r="X692" i="57"/>
  <c r="X691" i="57"/>
  <c r="X690" i="57"/>
  <c r="X689" i="57"/>
  <c r="X688" i="57"/>
  <c r="AI687" i="57"/>
  <c r="AI688" i="57" s="1"/>
  <c r="AI689" i="57" s="1"/>
  <c r="AI690" i="57" s="1"/>
  <c r="AI691" i="57" s="1"/>
  <c r="AI692" i="57" s="1"/>
  <c r="AI693" i="57" s="1"/>
  <c r="AI694" i="57" s="1"/>
  <c r="AI695" i="57" s="1"/>
  <c r="AI696" i="57" s="1"/>
  <c r="AI697" i="57" s="1"/>
  <c r="AH687" i="57"/>
  <c r="AH688" i="57" s="1"/>
  <c r="AH689" i="57" s="1"/>
  <c r="AH690" i="57" s="1"/>
  <c r="AH691" i="57" s="1"/>
  <c r="AH692" i="57" s="1"/>
  <c r="AH693" i="57" s="1"/>
  <c r="AH694" i="57" s="1"/>
  <c r="AH695" i="57" s="1"/>
  <c r="AH696" i="57" s="1"/>
  <c r="AH697" i="57" s="1"/>
  <c r="X110" i="57"/>
  <c r="X755" i="57"/>
  <c r="X754" i="57"/>
  <c r="X753" i="57"/>
  <c r="X780" i="57"/>
  <c r="X446" i="57"/>
  <c r="X28" i="57"/>
  <c r="X838" i="57"/>
  <c r="X550" i="57"/>
  <c r="X136" i="57"/>
  <c r="X53" i="57"/>
  <c r="X818" i="57"/>
  <c r="X371" i="57"/>
  <c r="X266" i="57"/>
  <c r="X74" i="57"/>
  <c r="X529" i="57"/>
  <c r="X528" i="57"/>
  <c r="X483" i="57"/>
  <c r="X547" i="57"/>
  <c r="X829" i="57"/>
  <c r="X461" i="57"/>
  <c r="X856" i="57"/>
  <c r="X879" i="57"/>
  <c r="X114" i="57"/>
  <c r="X232" i="57"/>
  <c r="X231" i="57"/>
  <c r="X382" i="57"/>
  <c r="X874" i="57"/>
  <c r="X873" i="57"/>
  <c r="X872" i="57"/>
  <c r="X871" i="57"/>
  <c r="X662" i="57"/>
  <c r="X521" i="57"/>
  <c r="X520" i="57"/>
  <c r="X254" i="57"/>
  <c r="X235" i="57"/>
  <c r="X331" i="57"/>
  <c r="X314" i="57"/>
  <c r="X428" i="57"/>
  <c r="X40" i="57"/>
  <c r="X340" i="57"/>
  <c r="X515" i="57"/>
  <c r="X104" i="57"/>
  <c r="X470" i="57"/>
  <c r="X469" i="57"/>
  <c r="X63" i="57"/>
  <c r="X525" i="57"/>
  <c r="X686" i="57"/>
  <c r="X659" i="57"/>
  <c r="X406" i="57"/>
  <c r="X811" i="57"/>
  <c r="X869" i="57"/>
  <c r="X124" i="57"/>
  <c r="X596" i="57"/>
  <c r="X205" i="57"/>
  <c r="X526" i="57"/>
  <c r="X459" i="57"/>
  <c r="X93" i="57"/>
  <c r="X92" i="57"/>
  <c r="X816" i="57"/>
  <c r="X9" i="57"/>
  <c r="X8" i="57"/>
  <c r="X788" i="57"/>
  <c r="X262" i="57"/>
  <c r="X285" i="57"/>
  <c r="X284" i="57"/>
  <c r="X287" i="57"/>
  <c r="X286" i="57"/>
  <c r="X532" i="57"/>
  <c r="X620" i="57"/>
  <c r="X50" i="57"/>
  <c r="X578" i="57"/>
  <c r="X250" i="57"/>
  <c r="X335" i="57"/>
  <c r="X605" i="57"/>
  <c r="X604" i="57"/>
  <c r="X603" i="57"/>
  <c r="X602" i="57"/>
  <c r="X601" i="57"/>
  <c r="X600" i="57"/>
  <c r="X812" i="57"/>
  <c r="X81" i="57"/>
  <c r="X162" i="57"/>
  <c r="X71" i="57"/>
  <c r="X669" i="57"/>
  <c r="X173" i="57"/>
  <c r="X26" i="57"/>
  <c r="X481" i="57"/>
  <c r="X123" i="57"/>
  <c r="X131" i="57"/>
  <c r="X130" i="57"/>
  <c r="X878" i="57"/>
  <c r="X39" i="57"/>
  <c r="X460" i="57"/>
  <c r="X246" i="57"/>
  <c r="X200" i="57"/>
  <c r="X186" i="57"/>
  <c r="X41" i="57"/>
  <c r="X716" i="57"/>
  <c r="X711" i="57"/>
  <c r="X650" i="57"/>
  <c r="X426" i="57"/>
  <c r="X668" i="57"/>
  <c r="X713" i="57"/>
  <c r="X222" i="57"/>
  <c r="X221" i="57"/>
  <c r="X220" i="57"/>
  <c r="X219" i="57"/>
  <c r="X767" i="57"/>
  <c r="X511" i="57"/>
  <c r="X516" i="57"/>
  <c r="X760" i="57"/>
  <c r="X759" i="57"/>
  <c r="X832" i="57"/>
  <c r="X831" i="57"/>
  <c r="X830" i="57"/>
  <c r="X674" i="57"/>
  <c r="X195" i="57"/>
  <c r="X486" i="57"/>
  <c r="X176" i="57"/>
  <c r="X271" i="57"/>
  <c r="X270" i="57"/>
  <c r="X279" i="57"/>
  <c r="X623" i="57"/>
  <c r="X796" i="57"/>
  <c r="X795" i="57"/>
  <c r="X794" i="57"/>
  <c r="X482" i="57"/>
  <c r="X267" i="57"/>
  <c r="X512" i="57"/>
  <c r="X69" i="57"/>
  <c r="X513" i="57"/>
  <c r="X366" i="57"/>
  <c r="X292" i="57"/>
  <c r="X85" i="57"/>
  <c r="X304" i="57"/>
  <c r="X303" i="57"/>
  <c r="X300" i="57"/>
  <c r="X337" i="57"/>
  <c r="X336" i="57"/>
  <c r="X344" i="57"/>
  <c r="X562" i="57"/>
  <c r="X821" i="57"/>
  <c r="X133" i="57"/>
  <c r="X880" i="57"/>
  <c r="X259" i="57"/>
  <c r="X258" i="57"/>
  <c r="X508" i="57"/>
  <c r="X448" i="57"/>
  <c r="X439" i="57"/>
  <c r="X342" i="57"/>
  <c r="X299" i="57"/>
  <c r="X298" i="57"/>
  <c r="X297" i="57"/>
  <c r="X296" i="57"/>
  <c r="X294" i="57"/>
  <c r="X293" i="57"/>
  <c r="X291" i="57"/>
  <c r="X290" i="57"/>
  <c r="X675" i="57"/>
  <c r="X793" i="57"/>
  <c r="X792" i="57"/>
  <c r="X538" i="57"/>
  <c r="X362" i="57"/>
  <c r="X269" i="57"/>
  <c r="X651" i="57"/>
  <c r="X218" i="57"/>
  <c r="X217" i="57"/>
  <c r="X216" i="57"/>
  <c r="X215" i="57"/>
  <c r="X214" i="57"/>
  <c r="X45" i="57"/>
  <c r="X44" i="57"/>
  <c r="X43" i="57"/>
  <c r="X42" i="57"/>
  <c r="X27" i="57"/>
  <c r="X845" i="57"/>
  <c r="X588" i="57"/>
  <c r="X587" i="57"/>
  <c r="X586" i="57"/>
  <c r="X333" i="57"/>
  <c r="X80" i="57"/>
  <c r="X247" i="57"/>
  <c r="X245" i="57"/>
  <c r="X498" i="57"/>
  <c r="X561" i="57"/>
  <c r="X641" i="57"/>
  <c r="X14" i="57"/>
  <c r="X13" i="57"/>
  <c r="X351" i="57"/>
  <c r="X870" i="57"/>
  <c r="X68" i="57"/>
  <c r="X497" i="57"/>
  <c r="X451" i="57"/>
  <c r="X418" i="57"/>
  <c r="X417" i="57"/>
  <c r="X836" i="57"/>
  <c r="X835" i="57"/>
  <c r="X652" i="57"/>
  <c r="X90" i="57"/>
  <c r="X844" i="57"/>
  <c r="X570" i="57"/>
  <c r="X569" i="57"/>
  <c r="X277" i="57"/>
  <c r="X368" i="57"/>
  <c r="X367" i="57"/>
  <c r="X98" i="57"/>
  <c r="X97" i="57"/>
  <c r="X96" i="57"/>
  <c r="X95" i="57"/>
  <c r="X94" i="57"/>
  <c r="X854" i="57"/>
  <c r="X853" i="57"/>
  <c r="X363" i="57"/>
  <c r="X60" i="57"/>
  <c r="X59" i="57"/>
  <c r="X58" i="57"/>
  <c r="X57" i="57"/>
  <c r="X815" i="57"/>
  <c r="X135" i="57"/>
  <c r="X263" i="57"/>
  <c r="X132" i="57"/>
  <c r="X129" i="57"/>
  <c r="X192" i="57"/>
  <c r="X261" i="57"/>
  <c r="X468" i="57"/>
  <c r="X876" i="57"/>
  <c r="AI903" i="56"/>
  <c r="AC903" i="56"/>
  <c r="AC902" i="56"/>
  <c r="AA894" i="56"/>
  <c r="AA893" i="56"/>
  <c r="AE892" i="56"/>
  <c r="AA892" i="56"/>
  <c r="K892" i="56"/>
  <c r="AE891" i="56"/>
  <c r="AA891" i="56"/>
  <c r="K891" i="56"/>
  <c r="H891" i="56"/>
  <c r="F891" i="56"/>
  <c r="D891" i="56"/>
  <c r="A891" i="56"/>
  <c r="AF890" i="56"/>
  <c r="AE890" i="56"/>
  <c r="AA890" i="56"/>
  <c r="U890" i="56"/>
  <c r="T890" i="56"/>
  <c r="P890" i="56"/>
  <c r="N890" i="56"/>
  <c r="K890" i="56"/>
  <c r="H890" i="56"/>
  <c r="G890" i="56"/>
  <c r="F890" i="56"/>
  <c r="D890" i="56"/>
  <c r="B890" i="56"/>
  <c r="A890" i="56"/>
  <c r="X832" i="56"/>
  <c r="X54" i="56"/>
  <c r="X575" i="56"/>
  <c r="X634" i="56"/>
  <c r="X177" i="56"/>
  <c r="X871" i="56"/>
  <c r="X619" i="56"/>
  <c r="X618" i="56"/>
  <c r="X660" i="56"/>
  <c r="X796" i="56"/>
  <c r="X140" i="56"/>
  <c r="X171" i="56"/>
  <c r="X857" i="56"/>
  <c r="X790" i="56"/>
  <c r="X789" i="56"/>
  <c r="S789" i="56"/>
  <c r="S890" i="56" s="1"/>
  <c r="X779" i="56"/>
  <c r="X754" i="56"/>
  <c r="X684" i="56"/>
  <c r="X175" i="56"/>
  <c r="X431" i="56"/>
  <c r="X483" i="56"/>
  <c r="X359" i="56"/>
  <c r="X358" i="56"/>
  <c r="X357" i="56"/>
  <c r="X337" i="56"/>
  <c r="X296" i="56"/>
  <c r="X269" i="56"/>
  <c r="X656" i="56"/>
  <c r="X696" i="56"/>
  <c r="X711" i="56"/>
  <c r="X710" i="56"/>
  <c r="X118" i="56"/>
  <c r="X870" i="56"/>
  <c r="X833" i="56"/>
  <c r="X800" i="56"/>
  <c r="X596" i="56"/>
  <c r="X595" i="56"/>
  <c r="X328" i="56"/>
  <c r="X327" i="56"/>
  <c r="X326" i="56"/>
  <c r="X325" i="56"/>
  <c r="X324" i="56"/>
  <c r="X323" i="56"/>
  <c r="X322" i="56"/>
  <c r="X321" i="56"/>
  <c r="X320" i="56"/>
  <c r="X319" i="56"/>
  <c r="AI318" i="56"/>
  <c r="AI319" i="56" s="1"/>
  <c r="AI320" i="56" s="1"/>
  <c r="AI321" i="56" s="1"/>
  <c r="AI322" i="56" s="1"/>
  <c r="AI323" i="56" s="1"/>
  <c r="AI324" i="56" s="1"/>
  <c r="AI325" i="56" s="1"/>
  <c r="AI326" i="56" s="1"/>
  <c r="AI327" i="56" s="1"/>
  <c r="AI328" i="56" s="1"/>
  <c r="AH318" i="56"/>
  <c r="AH319" i="56" s="1"/>
  <c r="AH320" i="56" s="1"/>
  <c r="AH321" i="56" s="1"/>
  <c r="AH322" i="56" s="1"/>
  <c r="AH323" i="56" s="1"/>
  <c r="AH324" i="56" s="1"/>
  <c r="AH325" i="56" s="1"/>
  <c r="AH326" i="56" s="1"/>
  <c r="AH327" i="56" s="1"/>
  <c r="AH328" i="56" s="1"/>
  <c r="X839" i="56"/>
  <c r="X838" i="56"/>
  <c r="X82" i="56"/>
  <c r="X81" i="56"/>
  <c r="X80" i="56"/>
  <c r="X79" i="56"/>
  <c r="X336" i="56"/>
  <c r="X178" i="56"/>
  <c r="X412" i="56"/>
  <c r="X411" i="56"/>
  <c r="X316" i="56"/>
  <c r="X290" i="56"/>
  <c r="X577" i="56"/>
  <c r="X248" i="56"/>
  <c r="X678" i="56"/>
  <c r="X182" i="56"/>
  <c r="X608" i="56"/>
  <c r="X842" i="56"/>
  <c r="X837" i="56"/>
  <c r="X287" i="56"/>
  <c r="X202" i="56"/>
  <c r="X888" i="56"/>
  <c r="X830" i="56"/>
  <c r="X568" i="56"/>
  <c r="X439" i="56"/>
  <c r="X407" i="56"/>
  <c r="X807" i="56"/>
  <c r="X806" i="56"/>
  <c r="X434" i="56"/>
  <c r="X97" i="56"/>
  <c r="X156" i="56"/>
  <c r="X655" i="56"/>
  <c r="X198" i="56"/>
  <c r="X349" i="56"/>
  <c r="X781" i="56"/>
  <c r="X780" i="56"/>
  <c r="X887" i="56"/>
  <c r="X886" i="56"/>
  <c r="X155" i="56"/>
  <c r="X172" i="56"/>
  <c r="X651" i="56"/>
  <c r="X650" i="56"/>
  <c r="X186" i="56"/>
  <c r="X261" i="56"/>
  <c r="X185" i="56"/>
  <c r="X66" i="56"/>
  <c r="X90" i="56"/>
  <c r="X89" i="56"/>
  <c r="X463" i="56"/>
  <c r="X509" i="56"/>
  <c r="X397" i="56"/>
  <c r="X396" i="56"/>
  <c r="X395" i="56"/>
  <c r="X394" i="56"/>
  <c r="X393" i="56"/>
  <c r="X527" i="56"/>
  <c r="X669" i="56"/>
  <c r="X815" i="56"/>
  <c r="X814" i="56"/>
  <c r="X813" i="56"/>
  <c r="X272" i="56"/>
  <c r="X845" i="56"/>
  <c r="X521" i="56"/>
  <c r="X410" i="56"/>
  <c r="X545" i="56"/>
  <c r="X726" i="56"/>
  <c r="X725" i="56"/>
  <c r="X124" i="56"/>
  <c r="X658" i="56"/>
  <c r="X473" i="56"/>
  <c r="X247" i="56"/>
  <c r="X203" i="56"/>
  <c r="X522" i="56"/>
  <c r="X843" i="56"/>
  <c r="X563" i="56"/>
  <c r="X478" i="56"/>
  <c r="X384" i="56"/>
  <c r="X109" i="56"/>
  <c r="X793" i="56"/>
  <c r="X44" i="56"/>
  <c r="X88" i="56"/>
  <c r="X13" i="56"/>
  <c r="X355" i="56"/>
  <c r="X174" i="56"/>
  <c r="X584" i="56"/>
  <c r="X260" i="56"/>
  <c r="X672" i="56"/>
  <c r="X245" i="56"/>
  <c r="X649" i="56"/>
  <c r="X648" i="56"/>
  <c r="X647" i="56"/>
  <c r="X646" i="56"/>
  <c r="X348" i="56"/>
  <c r="X347" i="56"/>
  <c r="X346" i="56"/>
  <c r="X345" i="56"/>
  <c r="X383" i="56"/>
  <c r="X685" i="56"/>
  <c r="X145" i="56"/>
  <c r="X144" i="56"/>
  <c r="X143" i="56"/>
  <c r="X96" i="56"/>
  <c r="X95" i="56"/>
  <c r="X228" i="56"/>
  <c r="X604" i="56"/>
  <c r="X603" i="56"/>
  <c r="X312" i="56"/>
  <c r="X715" i="56"/>
  <c r="X408" i="56"/>
  <c r="X747" i="56"/>
  <c r="X165" i="56"/>
  <c r="X454" i="56"/>
  <c r="X162" i="56"/>
  <c r="X161" i="56"/>
  <c r="X824" i="56"/>
  <c r="X315" i="56"/>
  <c r="X314" i="56"/>
  <c r="X313" i="56"/>
  <c r="X724" i="56"/>
  <c r="X525" i="56"/>
  <c r="X458" i="56"/>
  <c r="X881" i="56"/>
  <c r="X880" i="56"/>
  <c r="X356" i="56"/>
  <c r="X500" i="56"/>
  <c r="X499" i="56"/>
  <c r="X487" i="56"/>
  <c r="X635" i="56"/>
  <c r="X667" i="56"/>
  <c r="X366" i="56"/>
  <c r="X59" i="56"/>
  <c r="X862" i="56"/>
  <c r="X784" i="56"/>
  <c r="X532" i="56"/>
  <c r="X562" i="56"/>
  <c r="X561" i="56"/>
  <c r="X560" i="56"/>
  <c r="X559" i="56"/>
  <c r="X558" i="56"/>
  <c r="X389" i="56"/>
  <c r="X557" i="56"/>
  <c r="X484" i="56"/>
  <c r="X8" i="56"/>
  <c r="X289" i="56"/>
  <c r="X729" i="56"/>
  <c r="X470" i="56"/>
  <c r="X520" i="56"/>
  <c r="X401" i="56"/>
  <c r="X826" i="56"/>
  <c r="X771" i="56"/>
  <c r="X735" i="56"/>
  <c r="X734" i="56"/>
  <c r="X600" i="56"/>
  <c r="X599" i="56"/>
  <c r="X179" i="56"/>
  <c r="X147" i="56"/>
  <c r="X753" i="56"/>
  <c r="X184" i="56"/>
  <c r="X375" i="56"/>
  <c r="X548" i="56"/>
  <c r="X505" i="56"/>
  <c r="X220" i="56"/>
  <c r="X730" i="56"/>
  <c r="X578" i="56"/>
  <c r="X437" i="56"/>
  <c r="X436" i="56"/>
  <c r="X435" i="56"/>
  <c r="X235" i="56"/>
  <c r="X783" i="56"/>
  <c r="X775" i="56"/>
  <c r="X114" i="56"/>
  <c r="X309" i="56"/>
  <c r="X386" i="56"/>
  <c r="X752" i="56"/>
  <c r="X113" i="56"/>
  <c r="X861" i="56"/>
  <c r="X214" i="56"/>
  <c r="X869" i="56"/>
  <c r="X868" i="56"/>
  <c r="X121" i="56"/>
  <c r="X576" i="56"/>
  <c r="X127" i="56"/>
  <c r="X518" i="56"/>
  <c r="X126" i="56"/>
  <c r="X213" i="56"/>
  <c r="X440" i="56"/>
  <c r="X850" i="56"/>
  <c r="X430" i="56"/>
  <c r="X714" i="56"/>
  <c r="X263" i="56"/>
  <c r="X738" i="56"/>
  <c r="X173" i="56"/>
  <c r="X477" i="56"/>
  <c r="X538" i="56"/>
  <c r="X567" i="56"/>
  <c r="X75" i="56"/>
  <c r="X39" i="56"/>
  <c r="X444" i="56"/>
  <c r="X617" i="56"/>
  <c r="X616" i="56"/>
  <c r="X615" i="56"/>
  <c r="X614" i="56"/>
  <c r="X613" i="56"/>
  <c r="X612" i="56"/>
  <c r="X611" i="56"/>
  <c r="X610" i="56"/>
  <c r="X840" i="56"/>
  <c r="X16" i="56"/>
  <c r="X700" i="56"/>
  <c r="X354" i="56"/>
  <c r="X353" i="56"/>
  <c r="X449" i="56"/>
  <c r="X209" i="56"/>
  <c r="X208" i="56"/>
  <c r="X207" i="56"/>
  <c r="X206" i="56"/>
  <c r="X205" i="56"/>
  <c r="X204" i="56"/>
  <c r="X142" i="56"/>
  <c r="X405" i="56"/>
  <c r="X621" i="56"/>
  <c r="X555" i="56"/>
  <c r="X457" i="56"/>
  <c r="X151" i="56"/>
  <c r="X402" i="56"/>
  <c r="X49" i="56"/>
  <c r="X48" i="56"/>
  <c r="X479" i="56"/>
  <c r="X67" i="56"/>
  <c r="X554" i="56"/>
  <c r="X553" i="56"/>
  <c r="X552" i="56"/>
  <c r="X551" i="56"/>
  <c r="X723" i="56"/>
  <c r="X722" i="56"/>
  <c r="X721" i="56"/>
  <c r="X712" i="56"/>
  <c r="X683" i="56"/>
  <c r="X241" i="56"/>
  <c r="X255" i="56"/>
  <c r="X254" i="56"/>
  <c r="X746" i="56"/>
  <c r="X544" i="56"/>
  <c r="X266" i="56"/>
  <c r="X196" i="56"/>
  <c r="X377" i="56"/>
  <c r="X376" i="56"/>
  <c r="X825" i="56"/>
  <c r="X864" i="56"/>
  <c r="X588" i="56"/>
  <c r="X592" i="56"/>
  <c r="X503" i="56"/>
  <c r="X433" i="56"/>
  <c r="X602" i="56"/>
  <c r="X73" i="56"/>
  <c r="X72" i="56"/>
  <c r="X71" i="56"/>
  <c r="X429" i="56"/>
  <c r="X453" i="56"/>
  <c r="X452" i="56"/>
  <c r="X451" i="56"/>
  <c r="X757" i="56"/>
  <c r="X756" i="56"/>
  <c r="X755" i="56"/>
  <c r="X537" i="56"/>
  <c r="X732" i="56"/>
  <c r="X462" i="56"/>
  <c r="X404" i="56"/>
  <c r="X535" i="56"/>
  <c r="X373" i="56"/>
  <c r="X465" i="56"/>
  <c r="X279" i="56"/>
  <c r="X378" i="56"/>
  <c r="X511" i="56"/>
  <c r="X461" i="56"/>
  <c r="X218" i="56"/>
  <c r="X606" i="56"/>
  <c r="X661" i="56"/>
  <c r="X528" i="56"/>
  <c r="X674" i="56"/>
  <c r="X256" i="56"/>
  <c r="X517" i="56"/>
  <c r="X516" i="56"/>
  <c r="X299" i="56"/>
  <c r="X682" i="56"/>
  <c r="X448" i="56"/>
  <c r="X447" i="56"/>
  <c r="X446" i="56"/>
  <c r="X852" i="56"/>
  <c r="X851" i="56"/>
  <c r="X392" i="56"/>
  <c r="X391" i="56"/>
  <c r="X581" i="56"/>
  <c r="X580" i="56"/>
  <c r="X201" i="56"/>
  <c r="X607" i="56"/>
  <c r="X778" i="56"/>
  <c r="X763" i="56"/>
  <c r="X762" i="56"/>
  <c r="X761" i="56"/>
  <c r="X760" i="56"/>
  <c r="X508" i="56"/>
  <c r="X295" i="56"/>
  <c r="X570" i="56"/>
  <c r="X252" i="56"/>
  <c r="X219" i="56"/>
  <c r="X304" i="56"/>
  <c r="X758" i="56"/>
  <c r="X847" i="56"/>
  <c r="X745" i="56"/>
  <c r="X675" i="56"/>
  <c r="X609" i="56"/>
  <c r="X515" i="56"/>
  <c r="X514" i="56"/>
  <c r="X547" i="56"/>
  <c r="X801" i="56"/>
  <c r="X513" i="56"/>
  <c r="X512" i="56"/>
  <c r="X246" i="56"/>
  <c r="X38" i="56"/>
  <c r="X37" i="56"/>
  <c r="X466" i="56"/>
  <c r="X192" i="56"/>
  <c r="X363" i="56"/>
  <c r="X494" i="56"/>
  <c r="X415" i="56"/>
  <c r="X414" i="56"/>
  <c r="X493" i="56"/>
  <c r="X382" i="56"/>
  <c r="X381" i="56"/>
  <c r="X380" i="56"/>
  <c r="X379" i="56"/>
  <c r="X846" i="56"/>
  <c r="X344" i="56"/>
  <c r="X343" i="56"/>
  <c r="X342" i="56"/>
  <c r="X341" i="56"/>
  <c r="X340" i="56"/>
  <c r="X339" i="56"/>
  <c r="X338" i="56"/>
  <c r="X502" i="56"/>
  <c r="X836" i="56"/>
  <c r="X835" i="56"/>
  <c r="X834" i="56"/>
  <c r="X227" i="56"/>
  <c r="X459" i="56"/>
  <c r="X860" i="56"/>
  <c r="X859" i="56"/>
  <c r="X308" i="56"/>
  <c r="X77" i="56"/>
  <c r="X632" i="56"/>
  <c r="X123" i="56"/>
  <c r="X60" i="56"/>
  <c r="X643" i="56"/>
  <c r="X671" i="56"/>
  <c r="X670" i="56"/>
  <c r="X692" i="56"/>
  <c r="X403" i="56"/>
  <c r="X496" i="56"/>
  <c r="X390" i="56"/>
  <c r="X744" i="56"/>
  <c r="X388" i="56"/>
  <c r="X387" i="56"/>
  <c r="X335" i="56"/>
  <c r="X334" i="56"/>
  <c r="X333" i="56"/>
  <c r="X332" i="56"/>
  <c r="X331" i="56"/>
  <c r="X330" i="56"/>
  <c r="X413" i="56"/>
  <c r="X480" i="56"/>
  <c r="X877" i="56"/>
  <c r="X265" i="56"/>
  <c r="X303" i="56"/>
  <c r="X460" i="56"/>
  <c r="X792" i="56"/>
  <c r="X812" i="56"/>
  <c r="X569" i="56"/>
  <c r="X231" i="56"/>
  <c r="X291" i="56"/>
  <c r="X686" i="56"/>
  <c r="X795" i="56"/>
  <c r="X283" i="56"/>
  <c r="X351" i="56"/>
  <c r="X350" i="56"/>
  <c r="X442" i="56"/>
  <c r="X586" i="56"/>
  <c r="X40" i="56"/>
  <c r="X194" i="56"/>
  <c r="X772" i="56"/>
  <c r="X243" i="56"/>
  <c r="X788" i="56"/>
  <c r="X534" i="56"/>
  <c r="X533" i="56"/>
  <c r="X589" i="56"/>
  <c r="X821" i="56"/>
  <c r="X820" i="56"/>
  <c r="X819" i="56"/>
  <c r="X818" i="56"/>
  <c r="X817" i="56"/>
  <c r="X816" i="56"/>
  <c r="X12" i="56"/>
  <c r="X624" i="56"/>
  <c r="X759" i="56"/>
  <c r="X93" i="56"/>
  <c r="X441" i="56"/>
  <c r="X530" i="56"/>
  <c r="X529" i="56"/>
  <c r="X641" i="56"/>
  <c r="X640" i="56"/>
  <c r="X491" i="56"/>
  <c r="X301" i="56"/>
  <c r="X687" i="56"/>
  <c r="X773" i="56"/>
  <c r="X233" i="56"/>
  <c r="X232" i="56"/>
  <c r="X132" i="56"/>
  <c r="X130" i="56"/>
  <c r="X129" i="56"/>
  <c r="X226" i="56"/>
  <c r="X225" i="56"/>
  <c r="X224" i="56"/>
  <c r="X223" i="56"/>
  <c r="X221" i="56"/>
  <c r="X17" i="56"/>
  <c r="X749" i="56"/>
  <c r="X297" i="56"/>
  <c r="X713" i="56"/>
  <c r="X294" i="56"/>
  <c r="X293" i="56"/>
  <c r="X677" i="56"/>
  <c r="X464" i="56"/>
  <c r="X199" i="56"/>
  <c r="X585" i="56"/>
  <c r="X236" i="56"/>
  <c r="X385" i="56"/>
  <c r="X148" i="56"/>
  <c r="X35" i="56"/>
  <c r="X492" i="56"/>
  <c r="X249" i="56"/>
  <c r="X639" i="56"/>
  <c r="X659" i="56"/>
  <c r="X300" i="56"/>
  <c r="X693" i="56"/>
  <c r="X631" i="56"/>
  <c r="X486" i="56"/>
  <c r="X791" i="56"/>
  <c r="X150" i="56"/>
  <c r="X149" i="56"/>
  <c r="X741" i="56"/>
  <c r="X271" i="56"/>
  <c r="X270" i="56"/>
  <c r="X288" i="56"/>
  <c r="X680" i="56"/>
  <c r="X372" i="56"/>
  <c r="X371" i="56"/>
  <c r="X128" i="56"/>
  <c r="X766" i="56"/>
  <c r="X844" i="56"/>
  <c r="X230" i="56"/>
  <c r="X229" i="56"/>
  <c r="X782" i="56"/>
  <c r="X450" i="56"/>
  <c r="X9" i="56"/>
  <c r="X822" i="56"/>
  <c r="X163" i="56"/>
  <c r="X259" i="56"/>
  <c r="X742" i="56"/>
  <c r="X65" i="56"/>
  <c r="X119" i="56"/>
  <c r="X136" i="56"/>
  <c r="X108" i="56"/>
  <c r="X107" i="56"/>
  <c r="X106" i="56"/>
  <c r="X105" i="56"/>
  <c r="X786" i="56"/>
  <c r="X104" i="56"/>
  <c r="X103" i="56"/>
  <c r="X138" i="56"/>
  <c r="X137" i="56"/>
  <c r="X15" i="56"/>
  <c r="X188" i="56"/>
  <c r="X187" i="56"/>
  <c r="X164" i="56"/>
  <c r="X418" i="56"/>
  <c r="X133" i="56"/>
  <c r="X117" i="56"/>
  <c r="X116" i="56"/>
  <c r="X866" i="56"/>
  <c r="X865" i="56"/>
  <c r="X24" i="56"/>
  <c r="X708" i="56"/>
  <c r="X14" i="56"/>
  <c r="X115" i="56"/>
  <c r="X622" i="56"/>
  <c r="X160" i="56"/>
  <c r="X159" i="56"/>
  <c r="X158" i="56"/>
  <c r="X638" i="56"/>
  <c r="X637" i="56"/>
  <c r="X432" i="56"/>
  <c r="X400" i="56"/>
  <c r="X399" i="56"/>
  <c r="X99" i="56"/>
  <c r="X98" i="56"/>
  <c r="X276" i="56"/>
  <c r="X275" i="56"/>
  <c r="X274" i="56"/>
  <c r="X273" i="56"/>
  <c r="X183" i="56"/>
  <c r="X63" i="56"/>
  <c r="X743" i="56"/>
  <c r="X549" i="56"/>
  <c r="X737" i="56"/>
  <c r="X427" i="56"/>
  <c r="X426" i="56"/>
  <c r="X425" i="56"/>
  <c r="X424" i="56"/>
  <c r="X663" i="56"/>
  <c r="X662" i="56"/>
  <c r="X268" i="56"/>
  <c r="X423" i="56"/>
  <c r="X422" i="56"/>
  <c r="X720" i="56"/>
  <c r="X719" i="56"/>
  <c r="X718" i="56"/>
  <c r="X717" i="56"/>
  <c r="X706" i="56"/>
  <c r="X705" i="56"/>
  <c r="X740" i="56"/>
  <c r="X469" i="56"/>
  <c r="X468" i="56"/>
  <c r="X467" i="56"/>
  <c r="X282" i="56"/>
  <c r="X281" i="56"/>
  <c r="X406" i="56"/>
  <c r="X666" i="56"/>
  <c r="X665" i="56"/>
  <c r="X664" i="56"/>
  <c r="X237" i="56"/>
  <c r="X87" i="56"/>
  <c r="X86" i="56"/>
  <c r="X85" i="56"/>
  <c r="X84" i="56"/>
  <c r="X83" i="56"/>
  <c r="X748" i="56"/>
  <c r="X777" i="56"/>
  <c r="X776" i="56"/>
  <c r="X728" i="56"/>
  <c r="X727" i="56"/>
  <c r="X33" i="56"/>
  <c r="X32" i="56"/>
  <c r="X31" i="56"/>
  <c r="X30" i="56"/>
  <c r="X29" i="56"/>
  <c r="X28" i="56"/>
  <c r="X27" i="56"/>
  <c r="X704" i="56"/>
  <c r="X26" i="56"/>
  <c r="X25" i="56"/>
  <c r="X636" i="56"/>
  <c r="X46" i="56"/>
  <c r="X45" i="56"/>
  <c r="X19" i="56"/>
  <c r="X170" i="56"/>
  <c r="X169" i="56"/>
  <c r="X168" i="56"/>
  <c r="X167" i="56"/>
  <c r="X542" i="56"/>
  <c r="X541" i="56"/>
  <c r="X62" i="56"/>
  <c r="X809" i="56"/>
  <c r="X808" i="56"/>
  <c r="X53" i="56"/>
  <c r="X52" i="56"/>
  <c r="X51" i="56"/>
  <c r="X50" i="56"/>
  <c r="X856" i="56"/>
  <c r="X855" i="56"/>
  <c r="X854" i="56"/>
  <c r="X853" i="56"/>
  <c r="X242" i="56"/>
  <c r="X189" i="56"/>
  <c r="X566" i="56"/>
  <c r="X565" i="56"/>
  <c r="X58" i="56"/>
  <c r="X57" i="56"/>
  <c r="X691" i="56"/>
  <c r="X690" i="56"/>
  <c r="X689" i="56"/>
  <c r="X688" i="56"/>
  <c r="X420" i="56"/>
  <c r="X419" i="56"/>
  <c r="X698" i="56"/>
  <c r="X697" i="56"/>
  <c r="X876" i="56"/>
  <c r="X875" i="56"/>
  <c r="X874" i="56"/>
  <c r="X154" i="56"/>
  <c r="X699" i="56"/>
  <c r="X416" i="56"/>
  <c r="X482" i="56"/>
  <c r="X481" i="56"/>
  <c r="X630" i="56"/>
  <c r="X629" i="56"/>
  <c r="X805" i="56"/>
  <c r="X804" i="56"/>
  <c r="X803" i="56"/>
  <c r="X802" i="56"/>
  <c r="X23" i="56"/>
  <c r="X22" i="56"/>
  <c r="X21" i="56"/>
  <c r="X20" i="56"/>
  <c r="X134" i="56"/>
  <c r="X292" i="56"/>
  <c r="X731" i="56"/>
  <c r="X702" i="56"/>
  <c r="X701" i="56"/>
  <c r="X62" i="53"/>
  <c r="X68" i="53"/>
  <c r="X67" i="53"/>
  <c r="X582" i="48"/>
  <c r="X581" i="48"/>
  <c r="X436" i="48"/>
  <c r="X891" i="56" l="1"/>
  <c r="X435" i="58"/>
  <c r="S434" i="58"/>
  <c r="X434" i="58"/>
  <c r="X891" i="57"/>
  <c r="S890" i="57"/>
  <c r="X890" i="57"/>
  <c r="X890" i="56"/>
  <c r="X350" i="48"/>
  <c r="X472" i="48" l="1"/>
  <c r="X711" i="48" l="1"/>
  <c r="X215" i="48" l="1"/>
  <c r="X214" i="48"/>
  <c r="X608" i="48" l="1"/>
  <c r="X606" i="48"/>
  <c r="X678" i="48" l="1"/>
  <c r="X122" i="48" l="1"/>
  <c r="X665" i="48" l="1"/>
  <c r="X408" i="48" l="1"/>
  <c r="X652" i="48" l="1"/>
  <c r="X651" i="48"/>
  <c r="X650" i="48"/>
  <c r="X873" i="48" l="1"/>
  <c r="X57" i="53" l="1"/>
  <c r="X194" i="48"/>
  <c r="X55" i="53"/>
  <c r="X54" i="53"/>
  <c r="X53" i="53"/>
  <c r="X135" i="48"/>
  <c r="X52" i="53"/>
  <c r="X133" i="48"/>
  <c r="X134" i="48"/>
  <c r="X127" i="48"/>
  <c r="X51" i="53"/>
  <c r="X125" i="48"/>
  <c r="X50" i="53"/>
  <c r="X124" i="48"/>
  <c r="X48" i="53"/>
  <c r="X114" i="48"/>
  <c r="X58" i="53" l="1"/>
  <c r="X293" i="48"/>
  <c r="X77" i="53" l="1"/>
  <c r="X76" i="53"/>
  <c r="X825" i="48"/>
  <c r="X824" i="48"/>
  <c r="X836" i="48"/>
  <c r="X835" i="48"/>
  <c r="X834" i="48"/>
  <c r="X833" i="48"/>
  <c r="X832" i="48"/>
  <c r="X831" i="48"/>
  <c r="X830" i="48"/>
  <c r="X829" i="48"/>
  <c r="X828" i="48"/>
  <c r="X827" i="48"/>
  <c r="X56" i="53" l="1"/>
  <c r="X159" i="48" l="1"/>
  <c r="X49" i="53"/>
  <c r="X118" i="48"/>
  <c r="X34" i="53"/>
  <c r="X35" i="53"/>
  <c r="X36" i="53"/>
  <c r="X40" i="53"/>
  <c r="X47" i="53"/>
  <c r="X46" i="53"/>
  <c r="X71" i="53"/>
  <c r="X74" i="53"/>
  <c r="X787" i="48"/>
  <c r="X789" i="48" l="1"/>
  <c r="X691" i="48"/>
  <c r="X373" i="48"/>
  <c r="X817" i="48" l="1"/>
  <c r="X75" i="53"/>
  <c r="X818" i="48"/>
  <c r="X65" i="53"/>
  <c r="X64" i="53"/>
  <c r="X447" i="48" l="1"/>
  <c r="X446" i="48"/>
  <c r="X111" i="48" l="1"/>
  <c r="X110" i="48"/>
  <c r="X44" i="53" l="1"/>
  <c r="X45" i="53"/>
  <c r="X106" i="48"/>
  <c r="X107" i="48"/>
  <c r="X105" i="48"/>
  <c r="X43" i="53"/>
  <c r="X42" i="53"/>
  <c r="X86" i="48"/>
  <c r="X39" i="53"/>
  <c r="X38" i="53"/>
  <c r="X37" i="53"/>
  <c r="X96" i="48"/>
  <c r="X95" i="48"/>
  <c r="X94" i="48"/>
  <c r="X92" i="48"/>
  <c r="X93" i="48"/>
  <c r="X91" i="48"/>
  <c r="X90" i="48" l="1"/>
  <c r="X89" i="48"/>
  <c r="X88" i="48"/>
  <c r="X87" i="48"/>
  <c r="X33" i="53" l="1"/>
  <c r="X32" i="53"/>
  <c r="X31" i="53"/>
  <c r="X29" i="53"/>
  <c r="X28" i="53"/>
  <c r="X64" i="48"/>
  <c r="X78" i="53"/>
  <c r="X821" i="48"/>
  <c r="X79" i="53"/>
  <c r="X823" i="48"/>
  <c r="X112" i="53" l="1"/>
  <c r="X111" i="53"/>
  <c r="X110" i="53"/>
  <c r="X109" i="53"/>
  <c r="X107" i="53"/>
  <c r="X106" i="53"/>
  <c r="X105" i="53"/>
  <c r="X104" i="53"/>
  <c r="X103" i="53"/>
  <c r="X102" i="53"/>
  <c r="X101" i="53"/>
  <c r="X100" i="53"/>
  <c r="X99" i="53"/>
  <c r="X98" i="53"/>
  <c r="X97" i="53"/>
  <c r="X96" i="53"/>
  <c r="X95" i="53"/>
  <c r="X94" i="53"/>
  <c r="X93" i="53"/>
  <c r="X92" i="53"/>
  <c r="X91" i="53"/>
  <c r="X90" i="53"/>
  <c r="X89" i="53"/>
  <c r="X88" i="53"/>
  <c r="X87" i="53"/>
  <c r="X86" i="53"/>
  <c r="X85" i="53"/>
  <c r="X84" i="53"/>
  <c r="X83" i="53"/>
  <c r="X27" i="53" l="1"/>
  <c r="X26" i="53"/>
  <c r="X25" i="53"/>
  <c r="X61" i="48"/>
  <c r="X24" i="53"/>
  <c r="X23" i="53"/>
  <c r="X22" i="53"/>
  <c r="X21" i="53"/>
  <c r="X20" i="53"/>
  <c r="X18" i="53"/>
  <c r="X17" i="53"/>
  <c r="X16" i="53"/>
  <c r="X15" i="53"/>
  <c r="X14" i="53"/>
  <c r="X13" i="53"/>
  <c r="X12" i="53"/>
  <c r="X61" i="53"/>
  <c r="X365" i="48"/>
  <c r="X11" i="53"/>
  <c r="X8" i="53"/>
  <c r="X7" i="53"/>
  <c r="X6" i="53"/>
  <c r="X5" i="53"/>
  <c r="X10" i="53"/>
  <c r="W9" i="19"/>
  <c r="K893" i="48" l="1"/>
  <c r="X38" i="48" l="1"/>
  <c r="X41" i="48"/>
  <c r="X37" i="48"/>
  <c r="X33" i="48"/>
  <c r="X35" i="48"/>
  <c r="G33" i="11"/>
  <c r="G37" i="11"/>
  <c r="H891" i="48"/>
  <c r="AA892" i="48" l="1"/>
  <c r="AI127" i="53"/>
  <c r="AC126" i="53"/>
  <c r="AC127" i="53" s="1"/>
  <c r="AA118" i="53"/>
  <c r="AA117" i="53"/>
  <c r="AE116" i="53"/>
  <c r="AA116" i="53"/>
  <c r="K116" i="53"/>
  <c r="AE115" i="53"/>
  <c r="AA115" i="53"/>
  <c r="K115" i="53"/>
  <c r="H115" i="53"/>
  <c r="F115" i="53"/>
  <c r="D115" i="53"/>
  <c r="A115" i="53"/>
  <c r="AF114" i="53"/>
  <c r="AE114" i="53"/>
  <c r="AA114" i="53"/>
  <c r="U114" i="53"/>
  <c r="T114" i="53"/>
  <c r="P114" i="53"/>
  <c r="N114" i="53"/>
  <c r="K114" i="53"/>
  <c r="H114" i="53"/>
  <c r="G114" i="53"/>
  <c r="F114" i="53"/>
  <c r="D114" i="53"/>
  <c r="B114" i="53"/>
  <c r="A114" i="53"/>
  <c r="S114" i="53"/>
  <c r="X80" i="53"/>
  <c r="X73" i="53"/>
  <c r="X72" i="53"/>
  <c r="X70" i="53"/>
  <c r="X69" i="53"/>
  <c r="X60" i="53"/>
  <c r="X59" i="53"/>
  <c r="X41" i="53"/>
  <c r="X30" i="53"/>
  <c r="X19" i="53"/>
  <c r="X9" i="53"/>
  <c r="X115" i="53" l="1"/>
  <c r="X114" i="53"/>
  <c r="X414" i="48"/>
  <c r="X561" i="48"/>
  <c r="X690" i="48" l="1"/>
  <c r="X445" i="48" l="1"/>
  <c r="X254" i="48" l="1"/>
  <c r="X160" i="48" l="1"/>
  <c r="X158" i="48"/>
  <c r="X157" i="48"/>
  <c r="AI904" i="48" l="1"/>
  <c r="AC903" i="48"/>
  <c r="AC904" i="48" s="1"/>
  <c r="AA895" i="48"/>
  <c r="AA894" i="48"/>
  <c r="AE893" i="48"/>
  <c r="AA893" i="48"/>
  <c r="AE892" i="48"/>
  <c r="K892" i="48"/>
  <c r="H892" i="48"/>
  <c r="F892" i="48"/>
  <c r="D892" i="48"/>
  <c r="A892" i="48"/>
  <c r="AF891" i="48"/>
  <c r="AE891" i="48"/>
  <c r="AA891" i="48"/>
  <c r="U891" i="48"/>
  <c r="T891" i="48"/>
  <c r="P891" i="48"/>
  <c r="N891" i="48"/>
  <c r="K891" i="48"/>
  <c r="G891" i="48"/>
  <c r="F891" i="48"/>
  <c r="D891" i="48"/>
  <c r="B891" i="48"/>
  <c r="A891" i="48"/>
  <c r="X169" i="48"/>
  <c r="X879" i="48"/>
  <c r="X877" i="48"/>
  <c r="X867" i="48"/>
  <c r="X849" i="48"/>
  <c r="X805" i="48"/>
  <c r="X773" i="48"/>
  <c r="X731" i="48"/>
  <c r="X599" i="48"/>
  <c r="X485" i="48"/>
  <c r="X117" i="48"/>
  <c r="X119" i="48"/>
  <c r="X120" i="48"/>
  <c r="X51" i="48"/>
  <c r="X267" i="48"/>
  <c r="X883" i="48"/>
  <c r="X816" i="48"/>
  <c r="X746" i="48"/>
  <c r="X737" i="48"/>
  <c r="X715" i="48"/>
  <c r="X707" i="48"/>
  <c r="X484" i="48"/>
  <c r="X483" i="48"/>
  <c r="X482" i="48"/>
  <c r="X393" i="48"/>
  <c r="X186" i="48"/>
  <c r="X67" i="48"/>
  <c r="X65" i="48"/>
  <c r="X66" i="48"/>
  <c r="X798" i="48"/>
  <c r="X583" i="48"/>
  <c r="X346" i="48"/>
  <c r="X464" i="48"/>
  <c r="X725" i="48"/>
  <c r="X525" i="48"/>
  <c r="X522" i="48"/>
  <c r="X521" i="48"/>
  <c r="X467" i="48"/>
  <c r="X466" i="48"/>
  <c r="X452" i="48"/>
  <c r="X404" i="48"/>
  <c r="X405" i="48"/>
  <c r="X383" i="48"/>
  <c r="X382" i="48"/>
  <c r="X62" i="48"/>
  <c r="X63" i="48"/>
  <c r="X36" i="48"/>
  <c r="X132" i="48"/>
  <c r="X814" i="48"/>
  <c r="X78" i="48"/>
  <c r="X79" i="48"/>
  <c r="X782" i="48"/>
  <c r="X790" i="48"/>
  <c r="X541" i="48"/>
  <c r="X453" i="48"/>
  <c r="X413" i="48"/>
  <c r="X412" i="48"/>
  <c r="X288" i="48"/>
  <c r="X778" i="48"/>
  <c r="X779" i="48"/>
  <c r="X735" i="48"/>
  <c r="X709" i="48"/>
  <c r="X524" i="48"/>
  <c r="X349" i="48"/>
  <c r="X347" i="48"/>
  <c r="X348" i="48"/>
  <c r="X241" i="48"/>
  <c r="X872" i="48"/>
  <c r="X846" i="48"/>
  <c r="X695" i="48"/>
  <c r="X692" i="48"/>
  <c r="X694" i="48"/>
  <c r="X693" i="48"/>
  <c r="X686" i="48"/>
  <c r="X684" i="48"/>
  <c r="X683" i="48"/>
  <c r="X669" i="48"/>
  <c r="X668" i="48"/>
  <c r="X666" i="48"/>
  <c r="X659" i="48"/>
  <c r="X657" i="48"/>
  <c r="X658" i="48"/>
  <c r="X654" i="48"/>
  <c r="X649" i="48"/>
  <c r="X646" i="48"/>
  <c r="X644" i="48"/>
  <c r="X639" i="48"/>
  <c r="X638" i="48"/>
  <c r="X635" i="48"/>
  <c r="X634" i="48"/>
  <c r="X633" i="48"/>
  <c r="X630" i="48"/>
  <c r="X627" i="48"/>
  <c r="X321" i="48"/>
  <c r="X199" i="48"/>
  <c r="X884" i="48"/>
  <c r="X875" i="48"/>
  <c r="X866" i="48"/>
  <c r="X865" i="48"/>
  <c r="X864" i="48"/>
  <c r="X862" i="48"/>
  <c r="X861" i="48"/>
  <c r="X860" i="48"/>
  <c r="X856" i="48"/>
  <c r="X843" i="48"/>
  <c r="X842" i="48"/>
  <c r="AI826" i="48"/>
  <c r="AI827" i="48" s="1"/>
  <c r="AI828" i="48" s="1"/>
  <c r="AI829" i="48" s="1"/>
  <c r="AI830" i="48" s="1"/>
  <c r="AI831" i="48" s="1"/>
  <c r="AI832" i="48" s="1"/>
  <c r="AI833" i="48" s="1"/>
  <c r="AI834" i="48" s="1"/>
  <c r="AI835" i="48" s="1"/>
  <c r="AI836" i="48" s="1"/>
  <c r="AH826" i="48"/>
  <c r="AH827" i="48" s="1"/>
  <c r="AH828" i="48" s="1"/>
  <c r="AH829" i="48" s="1"/>
  <c r="AH830" i="48" s="1"/>
  <c r="AH831" i="48" s="1"/>
  <c r="AH832" i="48" s="1"/>
  <c r="AH833" i="48" s="1"/>
  <c r="AH834" i="48" s="1"/>
  <c r="AH835" i="48" s="1"/>
  <c r="AH836" i="48" s="1"/>
  <c r="X812" i="48"/>
  <c r="X810" i="48"/>
  <c r="X808" i="48"/>
  <c r="X806" i="48"/>
  <c r="X802" i="48"/>
  <c r="X794" i="48"/>
  <c r="X792" i="48"/>
  <c r="X788" i="48"/>
  <c r="X783" i="48"/>
  <c r="X776" i="48"/>
  <c r="X775" i="48"/>
  <c r="X774" i="48"/>
  <c r="X756" i="48"/>
  <c r="X750" i="48"/>
  <c r="X748" i="48"/>
  <c r="X736" i="48"/>
  <c r="X726" i="48"/>
  <c r="X723" i="48"/>
  <c r="X720" i="48"/>
  <c r="X719" i="48"/>
  <c r="X718" i="48"/>
  <c r="X714" i="48"/>
  <c r="X702" i="48"/>
  <c r="X701" i="48"/>
  <c r="X699" i="48"/>
  <c r="X700" i="48"/>
  <c r="X697" i="48"/>
  <c r="X618" i="48"/>
  <c r="X617" i="48"/>
  <c r="X609" i="48"/>
  <c r="X605" i="48"/>
  <c r="X607" i="48"/>
  <c r="X602" i="48"/>
  <c r="X600" i="48"/>
  <c r="X587" i="48"/>
  <c r="X586" i="48"/>
  <c r="X577" i="48"/>
  <c r="X567" i="48"/>
  <c r="X565" i="48"/>
  <c r="X520" i="48"/>
  <c r="X518" i="48"/>
  <c r="X517" i="48"/>
  <c r="X516" i="48"/>
  <c r="X515" i="48"/>
  <c r="X514" i="48"/>
  <c r="X511" i="48"/>
  <c r="X508" i="48"/>
  <c r="X507" i="48"/>
  <c r="X502" i="48"/>
  <c r="X503" i="48"/>
  <c r="X501" i="48"/>
  <c r="X500" i="48"/>
  <c r="X505" i="48"/>
  <c r="X504" i="48"/>
  <c r="X496" i="48"/>
  <c r="X493" i="48"/>
  <c r="X488" i="48"/>
  <c r="X475" i="48"/>
  <c r="X471" i="48"/>
  <c r="X461" i="48"/>
  <c r="X450" i="48"/>
  <c r="X451" i="48"/>
  <c r="X449" i="48"/>
  <c r="X441" i="48"/>
  <c r="X439" i="48"/>
  <c r="X440" i="48"/>
  <c r="X438" i="48"/>
  <c r="X421" i="48"/>
  <c r="X418" i="48"/>
  <c r="X417" i="48"/>
  <c r="X380" i="48"/>
  <c r="X378" i="48"/>
  <c r="X364" i="48"/>
  <c r="X332" i="48"/>
  <c r="X326" i="48"/>
  <c r="X325" i="48"/>
  <c r="X324" i="48"/>
  <c r="X318" i="48"/>
  <c r="X314" i="48"/>
  <c r="X313" i="48"/>
  <c r="X311" i="48"/>
  <c r="X312" i="48"/>
  <c r="X295" i="48"/>
  <c r="X290" i="48"/>
  <c r="X287" i="48"/>
  <c r="X274" i="48"/>
  <c r="X265" i="48"/>
  <c r="X264" i="48"/>
  <c r="X260" i="48"/>
  <c r="X259" i="48"/>
  <c r="X255" i="48"/>
  <c r="X250" i="48"/>
  <c r="X247" i="48"/>
  <c r="X246" i="48"/>
  <c r="X245" i="48"/>
  <c r="X244" i="48"/>
  <c r="X237" i="48"/>
  <c r="X223" i="48"/>
  <c r="X221" i="48"/>
  <c r="X219" i="48"/>
  <c r="X218" i="48"/>
  <c r="X217" i="48"/>
  <c r="X213" i="48"/>
  <c r="X212" i="48"/>
  <c r="X205" i="48"/>
  <c r="X204" i="48"/>
  <c r="X201" i="48"/>
  <c r="X189" i="48"/>
  <c r="X188" i="48"/>
  <c r="X177" i="48"/>
  <c r="X168" i="48"/>
  <c r="X167" i="48"/>
  <c r="X165" i="48"/>
  <c r="X161" i="48"/>
  <c r="X152" i="48"/>
  <c r="X146" i="48"/>
  <c r="X140" i="48"/>
  <c r="X141" i="48"/>
  <c r="X136" i="48"/>
  <c r="X123" i="48"/>
  <c r="X101" i="48"/>
  <c r="X102" i="48"/>
  <c r="X99" i="48"/>
  <c r="X100" i="48"/>
  <c r="X54" i="48"/>
  <c r="X49" i="48"/>
  <c r="X47" i="48"/>
  <c r="X46" i="48"/>
  <c r="X45" i="48"/>
  <c r="X44" i="48"/>
  <c r="X31" i="48"/>
  <c r="X30" i="48"/>
  <c r="X28" i="48"/>
  <c r="X27" i="48"/>
  <c r="X29" i="48"/>
  <c r="X26" i="48"/>
  <c r="X25" i="48"/>
  <c r="X23" i="48"/>
  <c r="X22" i="48"/>
  <c r="X10" i="48"/>
  <c r="X499" i="48"/>
  <c r="X362" i="48"/>
  <c r="X851" i="48"/>
  <c r="X850" i="48"/>
  <c r="X619" i="48"/>
  <c r="X563" i="48"/>
  <c r="X562" i="48"/>
  <c r="X564" i="48"/>
  <c r="X540" i="48"/>
  <c r="X473" i="48"/>
  <c r="X474" i="48"/>
  <c r="X171" i="48"/>
  <c r="X389" i="48"/>
  <c r="X34" i="48"/>
  <c r="X612" i="48"/>
  <c r="X610" i="48"/>
  <c r="X604" i="48"/>
  <c r="X595" i="48"/>
  <c r="X573" i="48"/>
  <c r="X368" i="48"/>
  <c r="X560" i="48"/>
  <c r="X538" i="48"/>
  <c r="X419" i="48"/>
  <c r="X367" i="48"/>
  <c r="X268" i="48"/>
  <c r="X193" i="48"/>
  <c r="X48" i="48"/>
  <c r="X758" i="48"/>
  <c r="X557" i="48"/>
  <c r="X556" i="48"/>
  <c r="X554" i="48"/>
  <c r="X847" i="48"/>
  <c r="X570" i="48"/>
  <c r="X552" i="48"/>
  <c r="X550" i="48"/>
  <c r="X327" i="48"/>
  <c r="X549" i="48"/>
  <c r="X534" i="48"/>
  <c r="X533" i="48"/>
  <c r="X531" i="48"/>
  <c r="X530" i="48"/>
  <c r="X529" i="48"/>
  <c r="X528" i="48"/>
  <c r="X527" i="48"/>
  <c r="X448" i="48"/>
  <c r="X420" i="48"/>
  <c r="X53" i="48"/>
  <c r="X52" i="48"/>
  <c r="X734" i="48"/>
  <c r="X490" i="48"/>
  <c r="X489" i="48"/>
  <c r="X370" i="48"/>
  <c r="X712" i="48"/>
  <c r="X523" i="48"/>
  <c r="X479" i="48"/>
  <c r="X481" i="48"/>
  <c r="X480" i="48"/>
  <c r="X458" i="48"/>
  <c r="X266" i="48"/>
  <c r="X366" i="48"/>
  <c r="X889" i="48"/>
  <c r="S871" i="48"/>
  <c r="S891" i="48" s="1"/>
  <c r="X869" i="48"/>
  <c r="X807" i="48"/>
  <c r="X753" i="48"/>
  <c r="X751" i="48"/>
  <c r="X752" i="48"/>
  <c r="X589" i="48"/>
  <c r="X568" i="48"/>
  <c r="X566" i="48"/>
  <c r="X498" i="48"/>
  <c r="X435" i="48"/>
  <c r="X434" i="48"/>
  <c r="X432" i="48"/>
  <c r="X430" i="48"/>
  <c r="X428" i="48"/>
  <c r="X427" i="48"/>
  <c r="X426" i="48"/>
  <c r="X423" i="48"/>
  <c r="X422" i="48"/>
  <c r="X375" i="48"/>
  <c r="X301" i="48"/>
  <c r="X286" i="48"/>
  <c r="X258" i="48"/>
  <c r="X220" i="48"/>
  <c r="X73" i="48"/>
  <c r="X74" i="48"/>
  <c r="X11" i="48"/>
  <c r="X139" i="48"/>
  <c r="X769" i="48"/>
  <c r="X410" i="48"/>
  <c r="X331" i="48"/>
  <c r="X330" i="48"/>
  <c r="X360" i="48"/>
  <c r="X297" i="48"/>
  <c r="X248" i="48"/>
  <c r="X888" i="48"/>
  <c r="X886" i="48"/>
  <c r="X870" i="48"/>
  <c r="X859" i="48"/>
  <c r="X854" i="48"/>
  <c r="X745" i="48"/>
  <c r="X741" i="48"/>
  <c r="X740" i="48"/>
  <c r="X721" i="48"/>
  <c r="X710" i="48"/>
  <c r="X539" i="48"/>
  <c r="X537" i="48"/>
  <c r="X536" i="48"/>
  <c r="X495" i="48"/>
  <c r="X487" i="48"/>
  <c r="X469" i="48"/>
  <c r="X457" i="48"/>
  <c r="X407" i="48"/>
  <c r="X406" i="48"/>
  <c r="X322" i="48"/>
  <c r="X317" i="48"/>
  <c r="X308" i="48"/>
  <c r="X307" i="48"/>
  <c r="X306" i="48"/>
  <c r="X305" i="48"/>
  <c r="X303" i="48"/>
  <c r="X304" i="48"/>
  <c r="X296" i="48"/>
  <c r="X253" i="48"/>
  <c r="X252" i="48"/>
  <c r="X236" i="48"/>
  <c r="X230" i="48"/>
  <c r="X229" i="48"/>
  <c r="X203" i="48"/>
  <c r="X200" i="48"/>
  <c r="X181" i="48"/>
  <c r="X154" i="48"/>
  <c r="X153" i="48"/>
  <c r="X144" i="48"/>
  <c r="X121" i="48"/>
  <c r="X20" i="48"/>
  <c r="X21" i="48"/>
  <c r="X225" i="48"/>
  <c r="X226" i="48"/>
  <c r="X228" i="48"/>
  <c r="X227" i="48"/>
  <c r="X497" i="48"/>
  <c r="X216" i="48"/>
  <c r="X138" i="48"/>
  <c r="X211" i="48"/>
  <c r="X210" i="48"/>
  <c r="X208" i="48"/>
  <c r="X206" i="48"/>
  <c r="X97" i="48"/>
  <c r="X98" i="48"/>
  <c r="X195" i="48"/>
  <c r="X768" i="48"/>
  <c r="X885" i="48"/>
  <c r="X876" i="48"/>
  <c r="X858" i="48"/>
  <c r="X848" i="48"/>
  <c r="X592" i="48"/>
  <c r="X510" i="48"/>
  <c r="X333" i="48"/>
  <c r="X142" i="48"/>
  <c r="X143" i="48"/>
  <c r="X289" i="48"/>
  <c r="X145" i="48"/>
  <c r="X857" i="48"/>
  <c r="X616" i="48"/>
  <c r="X547" i="48"/>
  <c r="X476" i="48"/>
  <c r="X163" i="48"/>
  <c r="X116" i="48"/>
  <c r="X115" i="48"/>
  <c r="X113" i="48"/>
  <c r="X112" i="48"/>
  <c r="X109" i="48"/>
  <c r="X108" i="48"/>
  <c r="X104" i="48"/>
  <c r="X103" i="48"/>
  <c r="X880" i="48"/>
  <c r="X881" i="48"/>
  <c r="X744" i="48"/>
  <c r="X743" i="48"/>
  <c r="X506" i="48"/>
  <c r="X58" i="48"/>
  <c r="X57" i="48"/>
  <c r="X59" i="48"/>
  <c r="X60" i="48"/>
  <c r="X85" i="48"/>
  <c r="X83" i="48"/>
  <c r="X84" i="48"/>
  <c r="X82" i="48"/>
  <c r="X81" i="48"/>
  <c r="X173" i="48"/>
  <c r="X172" i="48"/>
  <c r="X80" i="48"/>
  <c r="X813" i="48"/>
  <c r="X809" i="48"/>
  <c r="X800" i="48"/>
  <c r="X795" i="48"/>
  <c r="X793" i="48"/>
  <c r="X777" i="48"/>
  <c r="X767" i="48"/>
  <c r="X716" i="48"/>
  <c r="X704" i="48"/>
  <c r="X578" i="48"/>
  <c r="X574" i="48"/>
  <c r="X571" i="48"/>
  <c r="X543" i="48"/>
  <c r="X542" i="48"/>
  <c r="X519" i="48"/>
  <c r="X513" i="48"/>
  <c r="X512" i="48"/>
  <c r="X494" i="48"/>
  <c r="X478" i="48"/>
  <c r="X468" i="48"/>
  <c r="X456" i="48"/>
  <c r="X403" i="48"/>
  <c r="X402" i="48"/>
  <c r="X396" i="48"/>
  <c r="X394" i="48"/>
  <c r="X379" i="48"/>
  <c r="X363" i="48"/>
  <c r="X359" i="48"/>
  <c r="X351" i="48"/>
  <c r="X344" i="48"/>
  <c r="X345" i="48"/>
  <c r="X343" i="48"/>
  <c r="X342" i="48"/>
  <c r="X341" i="48"/>
  <c r="X340" i="48"/>
  <c r="X339" i="48"/>
  <c r="X299" i="48"/>
  <c r="X281" i="48"/>
  <c r="X282" i="48"/>
  <c r="X261" i="48"/>
  <c r="X257" i="48"/>
  <c r="X238" i="48"/>
  <c r="X222" i="48"/>
  <c r="X162" i="48"/>
  <c r="X150" i="48"/>
  <c r="X149" i="48"/>
  <c r="X148" i="48"/>
  <c r="X137" i="48"/>
  <c r="X43" i="48"/>
  <c r="X42" i="48"/>
  <c r="X32" i="48"/>
  <c r="X24" i="48"/>
  <c r="X338" i="48"/>
  <c r="X337" i="48"/>
  <c r="X336" i="48"/>
  <c r="X335" i="48"/>
  <c r="X764" i="48"/>
  <c r="X284" i="48"/>
  <c r="X275" i="48"/>
  <c r="X155" i="48"/>
  <c r="X815" i="48"/>
  <c r="X781" i="48"/>
  <c r="X780" i="48"/>
  <c r="X749" i="48"/>
  <c r="X706" i="48"/>
  <c r="X415" i="48"/>
  <c r="X387" i="48"/>
  <c r="X320" i="48"/>
  <c r="X70" i="48"/>
  <c r="X69" i="48"/>
  <c r="X72" i="48"/>
  <c r="X71" i="48"/>
  <c r="X68" i="48"/>
  <c r="X235" i="48"/>
  <c r="X234" i="48"/>
  <c r="X272" i="48"/>
  <c r="X354" i="48"/>
  <c r="X233" i="48"/>
  <c r="X185" i="48"/>
  <c r="X56" i="48"/>
  <c r="X55" i="48"/>
  <c r="X804" i="48"/>
  <c r="X770" i="48"/>
  <c r="X590" i="48"/>
  <c r="X580" i="48"/>
  <c r="X579" i="48"/>
  <c r="X509" i="48"/>
  <c r="X390" i="48"/>
  <c r="X388" i="48"/>
  <c r="X353" i="48"/>
  <c r="X292" i="48"/>
  <c r="X198" i="48"/>
  <c r="X151" i="48"/>
  <c r="X50" i="48"/>
  <c r="X6" i="48"/>
  <c r="X7" i="48"/>
  <c r="X763" i="48"/>
  <c r="X705" i="48"/>
  <c r="X386" i="48"/>
  <c r="X13" i="48"/>
  <c r="X12" i="48"/>
  <c r="X14" i="48"/>
  <c r="X15" i="48"/>
  <c r="X18" i="48"/>
  <c r="X19" i="48"/>
  <c r="X762" i="48"/>
  <c r="X202" i="48"/>
  <c r="X16" i="48"/>
  <c r="X17" i="48"/>
  <c r="X384" i="48"/>
  <c r="X766" i="48"/>
  <c r="X765" i="48"/>
  <c r="X761" i="48"/>
  <c r="X285" i="48"/>
  <c r="X822" i="48"/>
  <c r="X820" i="48"/>
  <c r="X772" i="48"/>
  <c r="X771" i="48"/>
  <c r="X558" i="48"/>
  <c r="X398" i="48"/>
  <c r="X397" i="48"/>
  <c r="X391" i="48"/>
  <c r="X392" i="48"/>
  <c r="X372" i="48"/>
  <c r="X371" i="48"/>
  <c r="X329" i="48"/>
  <c r="X328" i="48"/>
  <c r="X269" i="48"/>
  <c r="X262" i="48"/>
  <c r="X184" i="48"/>
  <c r="X183" i="48"/>
  <c r="X126" i="48"/>
  <c r="X76" i="48"/>
  <c r="X77" i="48"/>
  <c r="X40" i="48"/>
  <c r="X39" i="48"/>
  <c r="X395" i="48"/>
  <c r="X819" i="48"/>
  <c r="X176" i="48"/>
  <c r="X174" i="48"/>
  <c r="X175" i="48"/>
  <c r="X9" i="48"/>
  <c r="X871" i="48" l="1"/>
  <c r="X892" i="48"/>
  <c r="X891" i="48"/>
  <c r="AK14" i="13" l="1"/>
  <c r="AK15" i="13"/>
  <c r="AK5" i="13"/>
  <c r="W11" i="19" l="1"/>
  <c r="W57" i="19" l="1"/>
  <c r="AI80" i="34" l="1"/>
  <c r="AA71" i="34"/>
  <c r="AA70" i="34"/>
  <c r="AA69" i="34"/>
  <c r="AA68" i="34"/>
  <c r="K68" i="34"/>
  <c r="H68" i="34"/>
  <c r="F68" i="34"/>
  <c r="D68" i="34"/>
  <c r="A68" i="34"/>
  <c r="AF67" i="34"/>
  <c r="AA67" i="34"/>
  <c r="S67" i="34"/>
  <c r="O67" i="34"/>
  <c r="N67" i="34"/>
  <c r="K67" i="34"/>
  <c r="H67" i="34"/>
  <c r="G67" i="34"/>
  <c r="F67" i="34"/>
  <c r="D67" i="34"/>
  <c r="B67" i="34"/>
  <c r="A67" i="34"/>
  <c r="W65" i="34"/>
  <c r="R67" i="34"/>
  <c r="W64" i="34"/>
  <c r="W63" i="34"/>
  <c r="W60" i="34"/>
  <c r="W59" i="34"/>
  <c r="W58" i="34"/>
  <c r="W56" i="34"/>
  <c r="W55" i="34"/>
  <c r="W54" i="34"/>
  <c r="W53" i="34"/>
  <c r="W52" i="34"/>
  <c r="W51" i="34"/>
  <c r="W50" i="34"/>
  <c r="W49" i="34"/>
  <c r="W48" i="34"/>
  <c r="W47" i="34"/>
  <c r="W46" i="34"/>
  <c r="W45" i="34"/>
  <c r="W44" i="34"/>
  <c r="W43" i="34"/>
  <c r="W42" i="34"/>
  <c r="W40" i="34"/>
  <c r="W39" i="34"/>
  <c r="W38" i="34"/>
  <c r="W37" i="34"/>
  <c r="W36" i="34"/>
  <c r="W35" i="34"/>
  <c r="W34" i="34"/>
  <c r="W33" i="34"/>
  <c r="W31" i="34"/>
  <c r="W30" i="34"/>
  <c r="W29" i="34"/>
  <c r="W28" i="34"/>
  <c r="W27" i="34"/>
  <c r="W26" i="34"/>
  <c r="W25" i="34"/>
  <c r="W24" i="34"/>
  <c r="W23" i="34"/>
  <c r="W22" i="34"/>
  <c r="W21" i="34"/>
  <c r="W20" i="34"/>
  <c r="W19" i="34"/>
  <c r="W18" i="34"/>
  <c r="W17" i="34"/>
  <c r="W15" i="34"/>
  <c r="W14" i="34"/>
  <c r="W13" i="34"/>
  <c r="W12" i="34"/>
  <c r="W11" i="34"/>
  <c r="W10" i="34"/>
  <c r="W9" i="34"/>
  <c r="W8" i="34"/>
  <c r="W6" i="34"/>
  <c r="W55" i="19"/>
  <c r="W68" i="34" l="1"/>
  <c r="W67" i="34"/>
  <c r="W26" i="20" l="1"/>
  <c r="W8" i="23"/>
  <c r="W9" i="23"/>
  <c r="W55" i="23"/>
  <c r="W46" i="23"/>
  <c r="W47" i="23"/>
  <c r="W27" i="23" l="1"/>
  <c r="W40" i="19" l="1"/>
  <c r="W28" i="23" l="1"/>
  <c r="W26" i="19" l="1"/>
  <c r="W56" i="19" l="1"/>
  <c r="W43" i="19"/>
  <c r="W41" i="19"/>
  <c r="W14" i="19" l="1"/>
  <c r="W12" i="18"/>
  <c r="W44" i="19" l="1"/>
  <c r="W7" i="19"/>
  <c r="W20" i="19" l="1"/>
  <c r="W16" i="18" l="1"/>
  <c r="W34" i="19" l="1"/>
  <c r="W31" i="19"/>
  <c r="W25" i="19"/>
  <c r="W24" i="19"/>
  <c r="W19" i="19" l="1"/>
  <c r="W33" i="19" l="1"/>
  <c r="W46" i="19"/>
  <c r="W18" i="19"/>
  <c r="W15" i="20" l="1"/>
  <c r="W14" i="20"/>
  <c r="G34" i="11" l="1"/>
  <c r="W21" i="23" l="1"/>
  <c r="AC94" i="23"/>
  <c r="D84" i="23"/>
  <c r="A84" i="23"/>
  <c r="S83" i="23"/>
  <c r="R83" i="23"/>
  <c r="O83" i="23"/>
  <c r="K83" i="23"/>
  <c r="H83" i="23"/>
  <c r="G83" i="23"/>
  <c r="F83" i="23"/>
  <c r="D83" i="23"/>
  <c r="B83" i="23"/>
  <c r="A83" i="23"/>
  <c r="AC32" i="21" l="1"/>
  <c r="AC59" i="20"/>
  <c r="AC71" i="19"/>
  <c r="AC29" i="18"/>
  <c r="W6" i="20" l="1"/>
  <c r="W27" i="20" l="1"/>
  <c r="W11" i="18" l="1"/>
  <c r="W25" i="20" l="1"/>
  <c r="W7" i="20" l="1"/>
  <c r="W8" i="18" l="1"/>
  <c r="W7" i="18"/>
  <c r="W12" i="20" l="1"/>
  <c r="D22" i="21" l="1"/>
  <c r="A22" i="21"/>
  <c r="S21" i="21"/>
  <c r="R21" i="21"/>
  <c r="O21" i="21"/>
  <c r="K21" i="21"/>
  <c r="H21" i="21"/>
  <c r="G21" i="21"/>
  <c r="F21" i="21"/>
  <c r="D21" i="21"/>
  <c r="B21" i="21"/>
  <c r="A21" i="21"/>
  <c r="W6" i="21"/>
  <c r="D49" i="20"/>
  <c r="A49" i="20"/>
  <c r="S48" i="20"/>
  <c r="R48" i="20"/>
  <c r="O48" i="20"/>
  <c r="K48" i="20"/>
  <c r="H48" i="20"/>
  <c r="G48" i="20"/>
  <c r="F48" i="20"/>
  <c r="D48" i="20"/>
  <c r="B48" i="20"/>
  <c r="A48" i="20"/>
  <c r="D61" i="19" l="1"/>
  <c r="A61" i="19"/>
  <c r="S60" i="19"/>
  <c r="R60" i="19"/>
  <c r="O60" i="19"/>
  <c r="K60" i="19"/>
  <c r="H60" i="19"/>
  <c r="G60" i="19"/>
  <c r="F60" i="19"/>
  <c r="D60" i="19"/>
  <c r="B60" i="19"/>
  <c r="A60" i="19"/>
  <c r="W45" i="19"/>
  <c r="W29" i="19"/>
  <c r="W6" i="19"/>
  <c r="W10" i="19"/>
  <c r="D19" i="18"/>
  <c r="A19" i="18"/>
  <c r="S18" i="18"/>
  <c r="R18" i="18"/>
  <c r="O18" i="18"/>
  <c r="K18" i="18"/>
  <c r="H18" i="18"/>
  <c r="G18" i="18"/>
  <c r="F18" i="18"/>
  <c r="D18" i="18"/>
  <c r="B18" i="18"/>
  <c r="A18" i="18"/>
  <c r="W14" i="18"/>
  <c r="W10" i="18"/>
  <c r="W9" i="18"/>
  <c r="W6" i="18"/>
  <c r="E53" i="11" l="1"/>
  <c r="E60" i="11" l="1"/>
  <c r="AK41" i="13" l="1"/>
  <c r="AK40" i="13"/>
  <c r="AK39" i="13"/>
  <c r="AK38" i="13"/>
  <c r="AK37" i="13"/>
  <c r="AK36" i="13"/>
  <c r="AK35" i="13"/>
  <c r="AK34" i="13"/>
  <c r="AK33" i="13"/>
  <c r="AK32" i="13"/>
  <c r="AK31" i="13"/>
  <c r="AK30" i="13"/>
  <c r="AK29" i="13"/>
  <c r="AK28" i="13"/>
  <c r="AK27" i="13"/>
  <c r="AK26" i="13"/>
  <c r="AK25" i="13"/>
  <c r="AK24" i="13"/>
  <c r="AK23" i="13"/>
  <c r="AK22" i="13"/>
  <c r="AK21" i="13"/>
  <c r="AK20" i="13"/>
  <c r="AK19" i="13"/>
  <c r="AK18" i="13"/>
  <c r="AK17" i="13"/>
  <c r="AK16" i="13"/>
  <c r="AK13" i="13"/>
  <c r="AK12" i="13"/>
  <c r="AK11" i="13"/>
  <c r="AK10" i="13"/>
  <c r="AK9" i="13"/>
  <c r="AK8" i="13"/>
  <c r="AK6" i="13"/>
  <c r="AK4" i="13"/>
  <c r="C42" i="17"/>
  <c r="A42" i="17"/>
  <c r="R41" i="17"/>
  <c r="Q41" i="17"/>
  <c r="N41" i="17"/>
  <c r="J41" i="17"/>
  <c r="C41" i="17"/>
  <c r="B41" i="17"/>
  <c r="A41" i="17"/>
  <c r="V39" i="17"/>
  <c r="V38" i="17"/>
  <c r="V37" i="17"/>
  <c r="V36" i="17"/>
  <c r="V35" i="17"/>
  <c r="V34" i="17"/>
  <c r="V33" i="17"/>
  <c r="V32" i="17"/>
  <c r="V31" i="17"/>
  <c r="V30" i="17"/>
  <c r="V29" i="17"/>
  <c r="V28" i="17"/>
  <c r="V27" i="17"/>
  <c r="V26" i="17"/>
  <c r="V25" i="17"/>
  <c r="V24" i="17"/>
  <c r="V23" i="17"/>
  <c r="V22" i="17"/>
  <c r="V21" i="17"/>
  <c r="V20" i="17"/>
  <c r="V19" i="17"/>
  <c r="V18" i="17"/>
  <c r="V17" i="17"/>
  <c r="V16" i="17"/>
  <c r="V15" i="17"/>
  <c r="V14" i="17"/>
  <c r="V13" i="17"/>
  <c r="V12" i="17"/>
  <c r="V11" i="17"/>
  <c r="V10" i="17"/>
  <c r="V9" i="17"/>
  <c r="V8" i="17"/>
  <c r="V7" i="17"/>
  <c r="V6" i="17"/>
  <c r="F10" i="13" l="1"/>
  <c r="C53" i="13" l="1"/>
  <c r="D53" i="13"/>
  <c r="E53" i="13"/>
  <c r="F53" i="13"/>
  <c r="G53" i="13"/>
  <c r="H53" i="13"/>
  <c r="I53" i="13"/>
  <c r="J53" i="13"/>
  <c r="K53" i="13"/>
  <c r="L53" i="13"/>
  <c r="M53" i="13"/>
  <c r="N53" i="13"/>
  <c r="AA53" i="13"/>
  <c r="AC53" i="13" s="1"/>
  <c r="AB53" i="13"/>
  <c r="AD53" i="13" s="1"/>
  <c r="AB54" i="13"/>
  <c r="AD54" i="13" s="1"/>
  <c r="AA54" i="13"/>
  <c r="AC54" i="13" s="1"/>
  <c r="N54" i="13"/>
  <c r="M54" i="13"/>
  <c r="L54" i="13"/>
  <c r="K54" i="13"/>
  <c r="J54" i="13"/>
  <c r="I54" i="13"/>
  <c r="H54" i="13"/>
  <c r="G54" i="13"/>
  <c r="F54" i="13"/>
  <c r="E54" i="13"/>
  <c r="D54" i="13"/>
  <c r="C54" i="13"/>
  <c r="N12" i="13" l="1"/>
  <c r="M12" i="13"/>
  <c r="L12" i="13"/>
  <c r="K12" i="13"/>
  <c r="J12" i="13"/>
  <c r="I12" i="13"/>
  <c r="H12" i="13"/>
  <c r="G12" i="13"/>
  <c r="F12" i="13"/>
  <c r="E12" i="13"/>
  <c r="D12" i="13"/>
  <c r="C12" i="13"/>
  <c r="N13" i="13"/>
  <c r="M13" i="13"/>
  <c r="L13" i="13"/>
  <c r="K13" i="13"/>
  <c r="J13" i="13"/>
  <c r="I13" i="13"/>
  <c r="E13" i="13"/>
  <c r="D13" i="13"/>
  <c r="C13" i="13"/>
  <c r="F13" i="13"/>
  <c r="G13" i="13"/>
  <c r="H13" i="13"/>
  <c r="N9" i="13" l="1"/>
  <c r="M9" i="13"/>
  <c r="L9" i="13"/>
  <c r="K9" i="13"/>
  <c r="J9" i="13"/>
  <c r="I9" i="13"/>
  <c r="H9" i="13"/>
  <c r="G9" i="13"/>
  <c r="F9" i="13"/>
  <c r="E9" i="13"/>
  <c r="D9" i="13"/>
  <c r="C9" i="13"/>
  <c r="N8" i="13"/>
  <c r="M8" i="13"/>
  <c r="L8" i="13"/>
  <c r="K8" i="13"/>
  <c r="J8" i="13"/>
  <c r="I8" i="13"/>
  <c r="H8" i="13"/>
  <c r="G8" i="13"/>
  <c r="F8" i="13"/>
  <c r="E8" i="13"/>
  <c r="D8" i="13"/>
  <c r="C8" i="13"/>
  <c r="M17" i="13" l="1"/>
  <c r="L17" i="13"/>
  <c r="K17" i="13"/>
  <c r="J17" i="13"/>
  <c r="I17" i="13"/>
  <c r="H17" i="13"/>
  <c r="G17" i="13"/>
  <c r="F17" i="13"/>
  <c r="E17" i="13"/>
  <c r="D17" i="13"/>
  <c r="C17" i="13"/>
  <c r="N17" i="13"/>
  <c r="N19" i="13" l="1"/>
  <c r="M19" i="13"/>
  <c r="L19" i="13"/>
  <c r="K19" i="13"/>
  <c r="J19" i="13"/>
  <c r="I19" i="13"/>
  <c r="H19" i="13"/>
  <c r="G19" i="13"/>
  <c r="F19" i="13"/>
  <c r="E19" i="13"/>
  <c r="D19" i="13"/>
  <c r="C19" i="13"/>
  <c r="L18" i="13" l="1"/>
  <c r="F18" i="13"/>
  <c r="I18" i="13"/>
  <c r="J18" i="13"/>
  <c r="K18" i="13"/>
  <c r="M18" i="13"/>
  <c r="N18" i="13"/>
  <c r="C18" i="13"/>
  <c r="D18" i="13"/>
  <c r="E18" i="13"/>
  <c r="G18" i="13"/>
  <c r="H18" i="13"/>
  <c r="N25" i="13" l="1"/>
  <c r="M25" i="13"/>
  <c r="L25" i="13"/>
  <c r="K25" i="13"/>
  <c r="J25" i="13"/>
  <c r="I25" i="13"/>
  <c r="N24" i="13"/>
  <c r="M24" i="13"/>
  <c r="L24" i="13"/>
  <c r="K24" i="13"/>
  <c r="J24" i="13"/>
  <c r="I24" i="13"/>
  <c r="N23" i="13"/>
  <c r="M23" i="13"/>
  <c r="L23" i="13"/>
  <c r="K23" i="13"/>
  <c r="J23" i="13"/>
  <c r="I23" i="13"/>
  <c r="N22" i="13"/>
  <c r="M22" i="13"/>
  <c r="L22" i="13"/>
  <c r="K22" i="13"/>
  <c r="J22" i="13"/>
  <c r="I22" i="13"/>
  <c r="N21" i="13"/>
  <c r="M21" i="13"/>
  <c r="L21" i="13"/>
  <c r="K21" i="13"/>
  <c r="J21" i="13"/>
  <c r="I21" i="13"/>
  <c r="N20" i="13"/>
  <c r="M20" i="13"/>
  <c r="L20" i="13"/>
  <c r="K20" i="13"/>
  <c r="J20" i="13"/>
  <c r="I20" i="13"/>
  <c r="N15" i="13"/>
  <c r="M15" i="13"/>
  <c r="L15" i="13"/>
  <c r="K15" i="13"/>
  <c r="J15" i="13"/>
  <c r="I15" i="13"/>
  <c r="N16" i="13"/>
  <c r="M16" i="13"/>
  <c r="L16" i="13"/>
  <c r="K16" i="13"/>
  <c r="J16" i="13"/>
  <c r="I16" i="13"/>
  <c r="N14" i="13"/>
  <c r="M14" i="13"/>
  <c r="L14" i="13"/>
  <c r="K14" i="13"/>
  <c r="J14" i="13"/>
  <c r="I14" i="13"/>
  <c r="N11" i="13"/>
  <c r="M11" i="13"/>
  <c r="L11" i="13"/>
  <c r="K11" i="13"/>
  <c r="J11" i="13"/>
  <c r="I11" i="13"/>
  <c r="N10" i="13"/>
  <c r="M10" i="13"/>
  <c r="L10" i="13"/>
  <c r="K10" i="13"/>
  <c r="J10" i="13"/>
  <c r="I10" i="13"/>
  <c r="H25" i="13"/>
  <c r="G25" i="13"/>
  <c r="F25" i="13"/>
  <c r="E25" i="13"/>
  <c r="D25" i="13"/>
  <c r="C25" i="13"/>
  <c r="H24" i="13"/>
  <c r="G24" i="13"/>
  <c r="F24" i="13"/>
  <c r="E24" i="13"/>
  <c r="D24" i="13"/>
  <c r="C24" i="13"/>
  <c r="H23" i="13"/>
  <c r="G23" i="13"/>
  <c r="F23" i="13"/>
  <c r="E23" i="13"/>
  <c r="D23" i="13"/>
  <c r="C23" i="13"/>
  <c r="H22" i="13"/>
  <c r="G22" i="13"/>
  <c r="F22" i="13"/>
  <c r="E22" i="13"/>
  <c r="D22" i="13"/>
  <c r="C22" i="13"/>
  <c r="H21" i="13"/>
  <c r="G21" i="13"/>
  <c r="F21" i="13"/>
  <c r="E21" i="13"/>
  <c r="D21" i="13"/>
  <c r="C21" i="13"/>
  <c r="H20" i="13"/>
  <c r="G20" i="13"/>
  <c r="F20" i="13"/>
  <c r="E20" i="13"/>
  <c r="D20" i="13"/>
  <c r="C20" i="13"/>
  <c r="H15" i="13"/>
  <c r="G15" i="13"/>
  <c r="F15" i="13"/>
  <c r="E15" i="13"/>
  <c r="D15" i="13"/>
  <c r="C15" i="13"/>
  <c r="H16" i="13"/>
  <c r="G16" i="13"/>
  <c r="F16" i="13"/>
  <c r="E16" i="13"/>
  <c r="D16" i="13"/>
  <c r="C16" i="13"/>
  <c r="H14" i="13"/>
  <c r="G14" i="13"/>
  <c r="F14" i="13"/>
  <c r="E14" i="13"/>
  <c r="D14" i="13"/>
  <c r="C14" i="13"/>
  <c r="H11" i="13"/>
  <c r="G11" i="13"/>
  <c r="F11" i="13"/>
  <c r="E11" i="13"/>
  <c r="D11" i="13"/>
  <c r="C11" i="13"/>
  <c r="H10" i="13"/>
  <c r="G10" i="13"/>
  <c r="E10" i="13"/>
  <c r="D10" i="13"/>
  <c r="C10" i="13"/>
  <c r="F30" i="13" l="1"/>
  <c r="D29" i="13"/>
  <c r="N26" i="13"/>
  <c r="H26" i="13"/>
  <c r="E26" i="13"/>
  <c r="D26" i="13"/>
  <c r="J26" i="13"/>
  <c r="J33" i="13" s="1"/>
  <c r="M26" i="13"/>
  <c r="F26" i="13"/>
  <c r="G26" i="13"/>
  <c r="C26" i="13"/>
  <c r="C28" i="13" s="1"/>
  <c r="L26" i="13"/>
  <c r="I26" i="13"/>
  <c r="K26" i="13"/>
  <c r="K34" i="13" s="1"/>
  <c r="AB12" i="13" l="1"/>
  <c r="AD12" i="13" s="1"/>
  <c r="AA12" i="13"/>
  <c r="AC12" i="13" s="1"/>
  <c r="AB13" i="13"/>
  <c r="AD13" i="13" s="1"/>
  <c r="AA13" i="13"/>
  <c r="AC13" i="13" s="1"/>
  <c r="AA9" i="13"/>
  <c r="AC9" i="13" s="1"/>
  <c r="AB9" i="13"/>
  <c r="AD9" i="13" s="1"/>
  <c r="AA17" i="13"/>
  <c r="AC17" i="13" s="1"/>
  <c r="AA8" i="13"/>
  <c r="AC8" i="13" s="1"/>
  <c r="AB17" i="13"/>
  <c r="AD17" i="13" s="1"/>
  <c r="AB8" i="13"/>
  <c r="AD8" i="13" s="1"/>
  <c r="AA19" i="13"/>
  <c r="AC19" i="13" s="1"/>
  <c r="AB19" i="13"/>
  <c r="AD19" i="13" s="1"/>
  <c r="I32" i="13"/>
  <c r="AA11" i="13"/>
  <c r="AC11" i="13" s="1"/>
  <c r="AB16" i="13"/>
  <c r="AD16" i="13" s="1"/>
  <c r="AA10" i="13"/>
  <c r="AC10" i="13" s="1"/>
  <c r="AB11" i="13"/>
  <c r="AD11" i="13" s="1"/>
  <c r="AB21" i="13"/>
  <c r="AD21" i="13" s="1"/>
  <c r="AB20" i="13"/>
  <c r="AD20" i="13" s="1"/>
  <c r="AB18" i="13"/>
  <c r="AD18" i="13" s="1"/>
  <c r="AB15" i="13"/>
  <c r="AD15" i="13" s="1"/>
  <c r="AB14" i="13"/>
  <c r="AD14" i="13" s="1"/>
  <c r="AA16" i="13"/>
  <c r="AC16" i="13" s="1"/>
  <c r="L35" i="13"/>
  <c r="M36" i="13"/>
  <c r="AB10" i="13"/>
  <c r="AD10" i="13" s="1"/>
  <c r="AA14" i="13"/>
  <c r="AC14" i="13" s="1"/>
  <c r="AA15" i="13"/>
  <c r="AC15" i="13" s="1"/>
  <c r="AA18" i="13"/>
  <c r="AC18" i="13" s="1"/>
  <c r="AA20" i="13"/>
  <c r="AC20" i="13" s="1"/>
  <c r="AA21" i="13"/>
  <c r="AC21" i="13" s="1"/>
</calcChain>
</file>

<file path=xl/sharedStrings.xml><?xml version="1.0" encoding="utf-8"?>
<sst xmlns="http://schemas.openxmlformats.org/spreadsheetml/2006/main" count="74773" uniqueCount="6506">
  <si>
    <t>style</t>
  </si>
  <si>
    <t>FPGA</t>
  </si>
  <si>
    <t>Fmax</t>
  </si>
  <si>
    <t>reference</t>
  </si>
  <si>
    <t>comments</t>
  </si>
  <si>
    <t>data size</t>
  </si>
  <si>
    <t>inst size</t>
  </si>
  <si>
    <t>virtex-6</t>
  </si>
  <si>
    <t>Leros</t>
  </si>
  <si>
    <t>spartan-6</t>
  </si>
  <si>
    <t>spartan-3</t>
  </si>
  <si>
    <t>Leros: A Tiny Microcontroller for FPGAs</t>
  </si>
  <si>
    <t>accum</t>
  </si>
  <si>
    <t>Lutiac</t>
  </si>
  <si>
    <t>stratix-4</t>
  </si>
  <si>
    <t>J1</t>
  </si>
  <si>
    <t>src code</t>
  </si>
  <si>
    <t>vhdl</t>
  </si>
  <si>
    <t>lem1_9</t>
  </si>
  <si>
    <t>virtex-5</t>
  </si>
  <si>
    <t>verilog</t>
  </si>
  <si>
    <t>pacoBlaze</t>
  </si>
  <si>
    <t>note worthy</t>
  </si>
  <si>
    <t>author</t>
  </si>
  <si>
    <t>iDEA</t>
  </si>
  <si>
    <t>NA</t>
  </si>
  <si>
    <t>octavo</t>
  </si>
  <si>
    <t>reg</t>
  </si>
  <si>
    <t>Octavo: an FPGA-Centric Processor Family</t>
  </si>
  <si>
    <t>free6502</t>
  </si>
  <si>
    <t>kintex-7</t>
  </si>
  <si>
    <t>openMSP430</t>
  </si>
  <si>
    <t>zpu</t>
  </si>
  <si>
    <t>MIPS</t>
  </si>
  <si>
    <t>Altera</t>
  </si>
  <si>
    <t>Nios II</t>
  </si>
  <si>
    <t>256 word data RAM, PIC like</t>
  </si>
  <si>
    <t>Xilinx</t>
  </si>
  <si>
    <t>uCode inst, dual port block RAM</t>
  </si>
  <si>
    <t>KIPS /LUT</t>
  </si>
  <si>
    <t>dual issue, includes fltg-pt &amp; MMU &amp; caches</t>
  </si>
  <si>
    <t>C</t>
  </si>
  <si>
    <t>uses pro-rated LC area</t>
  </si>
  <si>
    <t>cyclone-3</t>
  </si>
  <si>
    <t>8-bit</t>
  </si>
  <si>
    <t>16-bit</t>
  </si>
  <si>
    <t>32-bit</t>
  </si>
  <si>
    <t>1-bit</t>
  </si>
  <si>
    <t>MIPS/MHz Pro-rating for data size:</t>
  </si>
  <si>
    <t>LUTS/DSP48</t>
  </si>
  <si>
    <t>LUTS/Block RAM</t>
  </si>
  <si>
    <t>max data</t>
  </si>
  <si>
    <t>max inst</t>
  </si>
  <si>
    <t>byte adrs</t>
  </si>
  <si>
    <t>Y</t>
  </si>
  <si>
    <t>N</t>
  </si>
  <si>
    <t>ASIC</t>
  </si>
  <si>
    <t>beta</t>
  </si>
  <si>
    <t>ARM</t>
  </si>
  <si>
    <t>picoblaze</t>
  </si>
  <si>
    <t>8bit_chapman</t>
  </si>
  <si>
    <t>16:1</t>
  </si>
  <si>
    <t>32:1</t>
  </si>
  <si>
    <t>opencores name</t>
  </si>
  <si>
    <t>status</t>
  </si>
  <si>
    <t>forth</t>
  </si>
  <si>
    <t>c16</t>
  </si>
  <si>
    <t>stable</t>
  </si>
  <si>
    <t>tool chain</t>
  </si>
  <si>
    <t># src files</t>
  </si>
  <si>
    <t>Jsauermann</t>
  </si>
  <si>
    <t>8x</t>
  </si>
  <si>
    <t>top file</t>
  </si>
  <si>
    <t>cpu</t>
  </si>
  <si>
    <t>fltg pt</t>
  </si>
  <si>
    <t>start year</t>
  </si>
  <si>
    <t>last revis</t>
  </si>
  <si>
    <t>Al Williams</t>
  </si>
  <si>
    <t>blue</t>
  </si>
  <si>
    <t>top</t>
  </si>
  <si>
    <t>doc</t>
  </si>
  <si>
    <t>min</t>
  </si>
  <si>
    <t>http://www.youtube.com/watch?v=dt4zezZP8w8</t>
  </si>
  <si>
    <t>4K</t>
  </si>
  <si>
    <t>ourisc</t>
  </si>
  <si>
    <t>alpha</t>
  </si>
  <si>
    <t>Joao Carlos</t>
  </si>
  <si>
    <t>Denis Godinho</t>
  </si>
  <si>
    <t>C based simulation only</t>
  </si>
  <si>
    <t>web</t>
  </si>
  <si>
    <t>mcs-4</t>
  </si>
  <si>
    <t>4004 CPU &amp; MCS-4</t>
  </si>
  <si>
    <t>Reece Pollack</t>
  </si>
  <si>
    <t>i4004</t>
  </si>
  <si>
    <t>4004 was multi-chip</t>
  </si>
  <si>
    <t>6502vhdl</t>
  </si>
  <si>
    <t>planning</t>
  </si>
  <si>
    <t>Huyvo</t>
  </si>
  <si>
    <t>6502_verilog_design</t>
  </si>
  <si>
    <t>no files</t>
  </si>
  <si>
    <t>Hyungok Tak</t>
  </si>
  <si>
    <t>no files, simulated</t>
  </si>
  <si>
    <t>6809_6309_compatible_core</t>
  </si>
  <si>
    <t>Alejandro Paz Schmidt</t>
  </si>
  <si>
    <t>6809_6309</t>
  </si>
  <si>
    <t>68hc05</t>
  </si>
  <si>
    <t>Ulrich Riedel</t>
  </si>
  <si>
    <t>proprietary</t>
  </si>
  <si>
    <t>James Brakefield</t>
  </si>
  <si>
    <t>6502 data sheets</t>
  </si>
  <si>
    <t>6809 data sheets</t>
  </si>
  <si>
    <t>6805 data sheets</t>
  </si>
  <si>
    <t>68hc08</t>
  </si>
  <si>
    <t>x68ur08</t>
  </si>
  <si>
    <t>mcu8</t>
  </si>
  <si>
    <t>Dimo Pepelyashev</t>
  </si>
  <si>
    <t>processor_E</t>
  </si>
  <si>
    <t>Simon Teran, Jakas</t>
  </si>
  <si>
    <t>oc8051_top</t>
  </si>
  <si>
    <t>8051 data sheets</t>
  </si>
  <si>
    <t>cpu8080</t>
  </si>
  <si>
    <t>Scott Moore</t>
  </si>
  <si>
    <t>m8080</t>
  </si>
  <si>
    <t>8080 data sheets</t>
  </si>
  <si>
    <t>yes</t>
  </si>
  <si>
    <t>ae18</t>
  </si>
  <si>
    <t>Shawn Tan</t>
  </si>
  <si>
    <t>ae18_core</t>
  </si>
  <si>
    <t>PIC18 data sheets</t>
  </si>
  <si>
    <t>1M</t>
  </si>
  <si>
    <t>aeMB</t>
  </si>
  <si>
    <t>microblaze</t>
  </si>
  <si>
    <t>aeMB_core</t>
  </si>
  <si>
    <t>4G</t>
  </si>
  <si>
    <t>xilinx documentation</t>
  </si>
  <si>
    <t>not 100% compatable</t>
  </si>
  <si>
    <t>uBlaze</t>
  </si>
  <si>
    <t>ag_6502 soft core with phase-level accuracy</t>
  </si>
  <si>
    <t>ag_6502</t>
  </si>
  <si>
    <t>Oleg Odintsov</t>
  </si>
  <si>
    <t>altor32</t>
  </si>
  <si>
    <t>AltOr32</t>
  </si>
  <si>
    <t>Ultra Embedded</t>
  </si>
  <si>
    <t>RISC</t>
  </si>
  <si>
    <t>simplified OpenRISC 1000</t>
  </si>
  <si>
    <t>OpenRISC 1000</t>
  </si>
  <si>
    <t>alwcpu</t>
  </si>
  <si>
    <t>Alwcpu</t>
  </si>
  <si>
    <t>Andreas Hilvarsson</t>
  </si>
  <si>
    <t>some</t>
  </si>
  <si>
    <t>amber</t>
  </si>
  <si>
    <t>Amber ARM-compatible core</t>
  </si>
  <si>
    <t>Conor Santifort</t>
  </si>
  <si>
    <t>ARM7</t>
  </si>
  <si>
    <t>a25_core</t>
  </si>
  <si>
    <t>ao68000</t>
  </si>
  <si>
    <t>16x</t>
  </si>
  <si>
    <t>Aleksander Osman</t>
  </si>
  <si>
    <t>asm</t>
  </si>
  <si>
    <t>agcnorm</t>
  </si>
  <si>
    <t>Dave Roberts</t>
  </si>
  <si>
    <t>AGC</t>
  </si>
  <si>
    <t>SuperH-2</t>
  </si>
  <si>
    <t>aquarius</t>
  </si>
  <si>
    <t>Thorn Aitch</t>
  </si>
  <si>
    <t>SuperH data sheets</t>
  </si>
  <si>
    <t>aspida</t>
  </si>
  <si>
    <t>Sotiriou</t>
  </si>
  <si>
    <t>DLX</t>
  </si>
  <si>
    <t>DLX_top</t>
  </si>
  <si>
    <t>?</t>
  </si>
  <si>
    <t>atlas_core</t>
  </si>
  <si>
    <t>Atlas Processor Core</t>
  </si>
  <si>
    <t>Stephan Nolting</t>
  </si>
  <si>
    <t>X</t>
  </si>
  <si>
    <t>style / clone</t>
  </si>
  <si>
    <t>avr_core</t>
  </si>
  <si>
    <t>Rusian Lepetenok</t>
  </si>
  <si>
    <t>AVR</t>
  </si>
  <si>
    <t>AVR data sheets</t>
  </si>
  <si>
    <t>VHDL core included</t>
  </si>
  <si>
    <t>64K</t>
  </si>
  <si>
    <t>128K</t>
  </si>
  <si>
    <t>avr_hp</t>
  </si>
  <si>
    <t>Strauch Tobias</t>
  </si>
  <si>
    <t>hyper pipelined (eg barrel) AVR</t>
  </si>
  <si>
    <t>avrtinyx61core</t>
  </si>
  <si>
    <t>mcu_core</t>
  </si>
  <si>
    <t>ax8</t>
  </si>
  <si>
    <t>Daniel Wallner</t>
  </si>
  <si>
    <t>A90S1200</t>
  </si>
  <si>
    <t>cf_ssp</t>
  </si>
  <si>
    <t>CF State Space Processor</t>
  </si>
  <si>
    <t>Tom Hawkins</t>
  </si>
  <si>
    <t>confluence to VHDL</t>
  </si>
  <si>
    <t>lwrisc</t>
  </si>
  <si>
    <t>ClaiRISC</t>
  </si>
  <si>
    <t>Li Wu</t>
  </si>
  <si>
    <t>risc_core</t>
  </si>
  <si>
    <t>PIC16</t>
  </si>
  <si>
    <t>Martin Schoeberl</t>
  </si>
  <si>
    <t>leros</t>
  </si>
  <si>
    <t>opt</t>
  </si>
  <si>
    <t>Ken Chapman</t>
  </si>
  <si>
    <t>kcspm3</t>
  </si>
  <si>
    <t>2K</t>
  </si>
  <si>
    <t>70 configuration options, MMU optional</t>
  </si>
  <si>
    <t>ensilica</t>
  </si>
  <si>
    <t>Charles LaForest</t>
  </si>
  <si>
    <t>gullwing</t>
  </si>
  <si>
    <t>BS thesis</t>
  </si>
  <si>
    <t>uses DSP slice in barrel mode for ALU</t>
  </si>
  <si>
    <t>8 core barrel, adjustable data width</t>
  </si>
  <si>
    <t>secretblaze</t>
  </si>
  <si>
    <t>sb_core</t>
  </si>
  <si>
    <t>hive</t>
  </si>
  <si>
    <t>Eric Wallin</t>
  </si>
  <si>
    <t>_uP_cores_test folder</t>
  </si>
  <si>
    <t>ARM_Cortex_A9</t>
  </si>
  <si>
    <t>custom</t>
  </si>
  <si>
    <t>copyblaze</t>
  </si>
  <si>
    <t>Abdallah ElIbrahimi</t>
  </si>
  <si>
    <t>picoBlaze</t>
  </si>
  <si>
    <t>cp_copyblaze</t>
  </si>
  <si>
    <t>wishbone extras</t>
  </si>
  <si>
    <t>cowgirl</t>
  </si>
  <si>
    <t>Thebeekeeper</t>
  </si>
  <si>
    <t>cpu6502_true_cycle</t>
  </si>
  <si>
    <t>Jens Gutschmidt</t>
  </si>
  <si>
    <t>core</t>
  </si>
  <si>
    <t>cpu65c02_true_cycle</t>
  </si>
  <si>
    <t>cpugen</t>
  </si>
  <si>
    <t>Giovanni Ferrante</t>
  </si>
  <si>
    <t>cortex_m3</t>
  </si>
  <si>
    <t>claims to be mature</t>
  </si>
  <si>
    <t>sparcv8coprocessor</t>
  </si>
  <si>
    <t>Coprocessor-ready SPARC V8 core</t>
  </si>
  <si>
    <t>Nicholas Voorsanger</t>
  </si>
  <si>
    <t>SPARC</t>
  </si>
  <si>
    <t>or1k-cf</t>
  </si>
  <si>
    <t>Kenr</t>
  </si>
  <si>
    <t>confluence</t>
  </si>
  <si>
    <t>c0or1k</t>
  </si>
  <si>
    <t>Codezero OpenRISC Port</t>
  </si>
  <si>
    <t>Drasko Draskovic</t>
  </si>
  <si>
    <t>C code for simulation</t>
  </si>
  <si>
    <t>crisc_cpu</t>
  </si>
  <si>
    <t>Andre Adrian</t>
  </si>
  <si>
    <t>68000 like</t>
  </si>
  <si>
    <t>1K</t>
  </si>
  <si>
    <t>eric5</t>
  </si>
  <si>
    <t>25 MIPS: ERIC5xs, ERIC5Q</t>
  </si>
  <si>
    <t>3-4</t>
  </si>
  <si>
    <t>eight_bit_uc</t>
  </si>
  <si>
    <t>Synplicity</t>
  </si>
  <si>
    <t>part of Amplify documentation</t>
  </si>
  <si>
    <t>ARC</t>
  </si>
  <si>
    <t>Synopsys</t>
  </si>
  <si>
    <t>CAST Inc</t>
  </si>
  <si>
    <t>dfp</t>
  </si>
  <si>
    <t>Ron Chapman</t>
  </si>
  <si>
    <t>diogenes</t>
  </si>
  <si>
    <t>Fekknhifer</t>
  </si>
  <si>
    <t>distributed_intelligence</t>
  </si>
  <si>
    <t>Leo Ger</t>
  </si>
  <si>
    <t>mini_uP_x16</t>
  </si>
  <si>
    <t>single stack and 4 data registers</t>
  </si>
  <si>
    <t>ecpu</t>
  </si>
  <si>
    <t>Sahrfili Matturi</t>
  </si>
  <si>
    <t>mips_16</t>
  </si>
  <si>
    <t>Educational 16-bit MIPS Processor</t>
  </si>
  <si>
    <t>Doyya Doyya</t>
  </si>
  <si>
    <t>mips_16_core_top</t>
  </si>
  <si>
    <t>erp</t>
  </si>
  <si>
    <t>Shahzadjk</t>
  </si>
  <si>
    <t>ERPverilogcore.txt</t>
  </si>
  <si>
    <t>two report PDFs &amp; one Verilog file</t>
  </si>
  <si>
    <t>elm</t>
  </si>
  <si>
    <t>David Sheffield, Curt Harting</t>
  </si>
  <si>
    <t>encore</t>
  </si>
  <si>
    <t>Aloy Ambergen</t>
  </si>
  <si>
    <t>myforthprocessor</t>
  </si>
  <si>
    <t>Gerhard Hohner</t>
  </si>
  <si>
    <t>gup</t>
  </si>
  <si>
    <t>Kevin Phillipson</t>
  </si>
  <si>
    <t>hd63701</t>
  </si>
  <si>
    <t>Tsuyoshi Hasegawa</t>
  </si>
  <si>
    <t>mycpu</t>
  </si>
  <si>
    <t>hicovec</t>
  </si>
  <si>
    <t>Harald Manske, Gundolf Kiefer</t>
  </si>
  <si>
    <t>hybrid scalar &amp; vector processor</t>
  </si>
  <si>
    <t>hpc-16</t>
  </si>
  <si>
    <t>Umair Siddiqui</t>
  </si>
  <si>
    <t>hmta</t>
  </si>
  <si>
    <t>up to 256 threads</t>
  </si>
  <si>
    <t>ion</t>
  </si>
  <si>
    <t>mature</t>
  </si>
  <si>
    <t>Jose Ruiz</t>
  </si>
  <si>
    <t>mips_soc</t>
  </si>
  <si>
    <t>jmr16f84</t>
  </si>
  <si>
    <t>JMP16F84 PIC Microcontroller Compatible</t>
  </si>
  <si>
    <t>Julio Rodriguez</t>
  </si>
  <si>
    <t>jop</t>
  </si>
  <si>
    <t>cyclone-1</t>
  </si>
  <si>
    <t>Martin Schoeberl etal</t>
  </si>
  <si>
    <t>256K</t>
  </si>
  <si>
    <t>k68</t>
  </si>
  <si>
    <t>68K binary compatible</t>
  </si>
  <si>
    <t>k68_cpu</t>
  </si>
  <si>
    <t>klc32</t>
  </si>
  <si>
    <t>KLC32</t>
  </si>
  <si>
    <t>Robert Finch</t>
  </si>
  <si>
    <t>lattice6502</t>
  </si>
  <si>
    <t>Ian Chapman</t>
  </si>
  <si>
    <t>leros32</t>
  </si>
  <si>
    <t>Jon Pry</t>
  </si>
  <si>
    <t>light52</t>
  </si>
  <si>
    <t>Lightweight 8051 compatible CPU</t>
  </si>
  <si>
    <t>targeted to LCMXO2280</t>
  </si>
  <si>
    <t>light52_cpu</t>
  </si>
  <si>
    <t>light8080</t>
  </si>
  <si>
    <t>Jose Ruiz, Moti Litochevski</t>
  </si>
  <si>
    <t>PIC16 data sheets</t>
  </si>
  <si>
    <t>6811 data sheets</t>
  </si>
  <si>
    <t>cortex M3 data sheets</t>
  </si>
  <si>
    <t>microBlaze data sheets</t>
  </si>
  <si>
    <t>lpu</t>
  </si>
  <si>
    <t>Bkorsedal</t>
  </si>
  <si>
    <t>very early: minimal doc</t>
  </si>
  <si>
    <t>m1_core</t>
  </si>
  <si>
    <t>M1 Core</t>
  </si>
  <si>
    <t>Fabrizo Fazzino, Albert Watson</t>
  </si>
  <si>
    <t>MIPS?</t>
  </si>
  <si>
    <t>GCC target?</t>
  </si>
  <si>
    <t>m65c02</t>
  </si>
  <si>
    <t>M65C02</t>
  </si>
  <si>
    <t>Michael Morris</t>
  </si>
  <si>
    <t>microriscii</t>
  </si>
  <si>
    <t>Alikat</t>
  </si>
  <si>
    <t>very little code</t>
  </si>
  <si>
    <t>usimplez</t>
  </si>
  <si>
    <t>Pablo Salvadeo etal</t>
  </si>
  <si>
    <t>usimplez_cpu</t>
  </si>
  <si>
    <t>minirisc</t>
  </si>
  <si>
    <t>Rudolf Usselmann</t>
  </si>
  <si>
    <t>risc_core_top</t>
  </si>
  <si>
    <t>pdp8l</t>
  </si>
  <si>
    <t>Minimal PDP8/L implementation with 4K disk monitor system</t>
  </si>
  <si>
    <t>Ian Schofield</t>
  </si>
  <si>
    <t>PDP8</t>
  </si>
  <si>
    <t>minimips</t>
  </si>
  <si>
    <t>Octavo</t>
  </si>
  <si>
    <t>pacoblaze</t>
  </si>
  <si>
    <t>Pablo Kocik</t>
  </si>
  <si>
    <t>3 versions, behavioral coding</t>
  </si>
  <si>
    <t>James Bowman</t>
  </si>
  <si>
    <t>j1</t>
  </si>
  <si>
    <t>vhdl &amp; verilog</t>
  </si>
  <si>
    <t>mblite</t>
  </si>
  <si>
    <t>not all instructions implemented</t>
  </si>
  <si>
    <t>Tamar Kranenburg</t>
  </si>
  <si>
    <t>MB-Lite</t>
  </si>
  <si>
    <t>marca</t>
  </si>
  <si>
    <t>Wolfgang Puffitsch</t>
  </si>
  <si>
    <t>8K</t>
  </si>
  <si>
    <t>16K</t>
  </si>
  <si>
    <t>mcpu</t>
  </si>
  <si>
    <t>MCPU A minimal CPU for a CPLD</t>
  </si>
  <si>
    <t>Tim Boscke</t>
  </si>
  <si>
    <t>tb02cpu2</t>
  </si>
  <si>
    <t>system09</t>
  </si>
  <si>
    <t>John Kent</t>
  </si>
  <si>
    <t>eco32</t>
  </si>
  <si>
    <t>Hellwing Geisse</t>
  </si>
  <si>
    <t>mips_fault_tolerant</t>
  </si>
  <si>
    <t>arithmetic includes fault detection</t>
  </si>
  <si>
    <t>MIPS data sheets</t>
  </si>
  <si>
    <t>mips32r1</t>
  </si>
  <si>
    <t>MIPS32 Release 1</t>
  </si>
  <si>
    <t>Grant Ayers</t>
  </si>
  <si>
    <t>Harvard arch</t>
  </si>
  <si>
    <t>mips789</t>
  </si>
  <si>
    <t>Li Wei</t>
  </si>
  <si>
    <t>mips_core</t>
  </si>
  <si>
    <t>mipsr2000</t>
  </si>
  <si>
    <t>Lazaridis Dimitris</t>
  </si>
  <si>
    <t>processor</t>
  </si>
  <si>
    <t>Dm</t>
  </si>
  <si>
    <t>mips_enhanced</t>
  </si>
  <si>
    <t>Lazaridis Dimitris, Ioannis Arvanitakis</t>
  </si>
  <si>
    <t>mpx</t>
  </si>
  <si>
    <t>myblaze</t>
  </si>
  <si>
    <t>Jian Luo</t>
  </si>
  <si>
    <t>myhdl</t>
  </si>
  <si>
    <t>myrisc1</t>
  </si>
  <si>
    <t>myRISC1</t>
  </si>
  <si>
    <t>Muza Byte</t>
  </si>
  <si>
    <t>GCC tools, no Verilog</t>
  </si>
  <si>
    <t>leon3mp</t>
  </si>
  <si>
    <t>tar file does not match description</t>
  </si>
  <si>
    <t>natalius_8bit_risc</t>
  </si>
  <si>
    <t>Fabio Guzman</t>
  </si>
  <si>
    <t>return stack &amp; register file</t>
  </si>
  <si>
    <t>natalius_processor</t>
  </si>
  <si>
    <t>navre</t>
  </si>
  <si>
    <t>Navre AVR clone (8-bit RISC)</t>
  </si>
  <si>
    <t>Sebastien Bourdeauducq</t>
  </si>
  <si>
    <t>AVR clone, part of www.milkymist.org</t>
  </si>
  <si>
    <t>softusb_navre</t>
  </si>
  <si>
    <t>ncore</t>
  </si>
  <si>
    <t>nCore</t>
  </si>
  <si>
    <t>Stefan Istvan</t>
  </si>
  <si>
    <t>next186</t>
  </si>
  <si>
    <t>Next 80186 processor</t>
  </si>
  <si>
    <t>Nicolae Dumitrache</t>
  </si>
  <si>
    <t>x86 data sheets</t>
  </si>
  <si>
    <t>boots DOS</t>
  </si>
  <si>
    <t>Next186_CPU</t>
  </si>
  <si>
    <t>nextz80</t>
  </si>
  <si>
    <t>NextZ80CPU</t>
  </si>
  <si>
    <t>z80 data sheets</t>
  </si>
  <si>
    <t>oks8</t>
  </si>
  <si>
    <t>Kongzilee</t>
  </si>
  <si>
    <t>clone of KS86C4204/C4208/P4208, SAM87RI instruction set</t>
  </si>
  <si>
    <t>oops</t>
  </si>
  <si>
    <t>OoOPs Out-of-Order MIPS Processor</t>
  </si>
  <si>
    <t>Joshua Smith</t>
  </si>
  <si>
    <t>open8_urisc</t>
  </si>
  <si>
    <t>Kirk Hays, Jshamlet</t>
  </si>
  <si>
    <t>Open8</t>
  </si>
  <si>
    <t>accum &amp; 8 regs, clone of Vautomation uRISC processor, in use</t>
  </si>
  <si>
    <t>oc54x</t>
  </si>
  <si>
    <t>Richard Herveille</t>
  </si>
  <si>
    <t>oc54_cpu</t>
  </si>
  <si>
    <t>opencpu32</t>
  </si>
  <si>
    <t>Leonardo Araujo dos Dantos</t>
  </si>
  <si>
    <t>built to test division algorithms</t>
  </si>
  <si>
    <t>openfire_core</t>
  </si>
  <si>
    <t>OpenFire Processor Core</t>
  </si>
  <si>
    <t>Alex Marschner, Stephen Craven</t>
  </si>
  <si>
    <t>"FPGA Proven"</t>
  </si>
  <si>
    <t>openmsp430</t>
  </si>
  <si>
    <t>Oliver Girard</t>
  </si>
  <si>
    <t>msp430</t>
  </si>
  <si>
    <t>msp430 data sheets</t>
  </si>
  <si>
    <t>OpenRISC</t>
  </si>
  <si>
    <t>minsoc</t>
  </si>
  <si>
    <t>Raul Fajardo etal</t>
  </si>
  <si>
    <t>minimal OR1200, vendor neutral, has caches</t>
  </si>
  <si>
    <t>or1200_top</t>
  </si>
  <si>
    <t>or1200_hp</t>
  </si>
  <si>
    <t>or2k</t>
  </si>
  <si>
    <t>Marcus Erlandsson etal</t>
  </si>
  <si>
    <t>OpenRISC 2000</t>
  </si>
  <si>
    <t>pavr</t>
  </si>
  <si>
    <t>Doru Cuturela</t>
  </si>
  <si>
    <t>w11</t>
  </si>
  <si>
    <t>PDP-11/70 CPU core and SoC</t>
  </si>
  <si>
    <t>Walter Mueller</t>
  </si>
  <si>
    <t>PDP11</t>
  </si>
  <si>
    <t>PDP11 data sheets</t>
  </si>
  <si>
    <t>pdp11</t>
  </si>
  <si>
    <t>4M</t>
  </si>
  <si>
    <t>PDP-8 Processor Core and System</t>
  </si>
  <si>
    <t>Joe Manojlovick, Rob Doyle</t>
  </si>
  <si>
    <t>32K</t>
  </si>
  <si>
    <t>pepelatz_misc</t>
  </si>
  <si>
    <t>Pepelatz MISC</t>
  </si>
  <si>
    <t>Myname IsTeapot</t>
  </si>
  <si>
    <t>MISC</t>
  </si>
  <si>
    <t>insignificant source</t>
  </si>
  <si>
    <t>plasma</t>
  </si>
  <si>
    <t>Steve Rhoads</t>
  </si>
  <si>
    <t>wide outside use, opencores page has list of related publications</t>
  </si>
  <si>
    <t>ppx16</t>
  </si>
  <si>
    <t>both 16C55 &amp; 16F84</t>
  </si>
  <si>
    <t>qrisc32</t>
  </si>
  <si>
    <t>qrisc32 wishbone compatible risc core</t>
  </si>
  <si>
    <t>Viacheslav</t>
  </si>
  <si>
    <t>system verilog</t>
  </si>
  <si>
    <t>for PhD thesis</t>
  </si>
  <si>
    <t>raptor64</t>
  </si>
  <si>
    <t>Raptor64</t>
  </si>
  <si>
    <t>2&lt;&lt;64</t>
  </si>
  <si>
    <t>8-16-32-64 bit data, cache, MMU, hyper-threaded version also</t>
  </si>
  <si>
    <t>avr8</t>
  </si>
  <si>
    <t>Reduced AVR Core for CPLD</t>
  </si>
  <si>
    <t>Nick Kovach</t>
  </si>
  <si>
    <t>rAVR</t>
  </si>
  <si>
    <t>not a full clone, doc is opencores page</t>
  </si>
  <si>
    <t>riscmcu</t>
  </si>
  <si>
    <t>v_riscmcu</t>
  </si>
  <si>
    <t>risc16f84</t>
  </si>
  <si>
    <t>John Clayton</t>
  </si>
  <si>
    <t>risc5x</t>
  </si>
  <si>
    <t>MikeJ</t>
  </si>
  <si>
    <t>risc_core_i</t>
  </si>
  <si>
    <t>CPU</t>
  </si>
  <si>
    <t>Manuel Imhof</t>
  </si>
  <si>
    <t>rise</t>
  </si>
  <si>
    <t>Jlechner etal</t>
  </si>
  <si>
    <t>en.wikiversity.org/wiki/Computer_Architecture_Lab/Winter2006/LechnerWalterStadlerTrinkl/Workplace</t>
  </si>
  <si>
    <t>ARM style register usage</t>
  </si>
  <si>
    <t>rtf65002</t>
  </si>
  <si>
    <t>32-bit 6502 + 6502 emulation</t>
  </si>
  <si>
    <t>rtf8088</t>
  </si>
  <si>
    <t>s1_core</t>
  </si>
  <si>
    <t>Fabrizio Fazzino etal</t>
  </si>
  <si>
    <t>reduced version of OpenSPARC T1</t>
  </si>
  <si>
    <t>s1_top</t>
  </si>
  <si>
    <t>sayeh_processor</t>
  </si>
  <si>
    <t>Alireza Haghdoost, Armin Alaghi</t>
  </si>
  <si>
    <t>Sayeh</t>
  </si>
  <si>
    <t>simple RISC</t>
  </si>
  <si>
    <t>haghdoost.persiangig.com</t>
  </si>
  <si>
    <t>PIC18</t>
  </si>
  <si>
    <t>scarts</t>
  </si>
  <si>
    <t>Scarts Processor</t>
  </si>
  <si>
    <t>Jlechner, Martin Walter</t>
  </si>
  <si>
    <t>ssbcc</t>
  </si>
  <si>
    <t>Smal Stack Based Computer Compiler</t>
  </si>
  <si>
    <t>Rodney Sinclair</t>
  </si>
  <si>
    <t>Python program generates the Verilog</t>
  </si>
  <si>
    <t>GCC compiler</t>
  </si>
  <si>
    <t>sub86</t>
  </si>
  <si>
    <t>Jose Rissetto</t>
  </si>
  <si>
    <t>no segment registers, limited op-codes</t>
  </si>
  <si>
    <t>wb4pb</t>
  </si>
  <si>
    <t>Stefan Fischer</t>
  </si>
  <si>
    <t>storm_core</t>
  </si>
  <si>
    <t>Storm Core (ARM7 compatible)</t>
  </si>
  <si>
    <t>sxp</t>
  </si>
  <si>
    <t>Sam Gladstone etal</t>
  </si>
  <si>
    <t>basic RISC</t>
  </si>
  <si>
    <t>system11</t>
  </si>
  <si>
    <t>John Kent, David Burnette</t>
  </si>
  <si>
    <t>cpu11</t>
  </si>
  <si>
    <t>known bugs &amp; untested instructions</t>
  </si>
  <si>
    <t>cpu68</t>
  </si>
  <si>
    <t>system68</t>
  </si>
  <si>
    <t>t400</t>
  </si>
  <si>
    <t>T400 uController</t>
  </si>
  <si>
    <t>Arnim Laeuger</t>
  </si>
  <si>
    <t>t48</t>
  </si>
  <si>
    <t>T48 uController</t>
  </si>
  <si>
    <t>MCS-48</t>
  </si>
  <si>
    <t>used in several projects</t>
  </si>
  <si>
    <t>t48_core</t>
  </si>
  <si>
    <t>t51</t>
  </si>
  <si>
    <t>Andreas Voggeneder</t>
  </si>
  <si>
    <t>8052 &amp; 8032</t>
  </si>
  <si>
    <t>t65</t>
  </si>
  <si>
    <t>T65 CPU</t>
  </si>
  <si>
    <t>6502, 65C02 &amp; 65C816; wide use</t>
  </si>
  <si>
    <t>T65</t>
  </si>
  <si>
    <t>t6507lp</t>
  </si>
  <si>
    <t>Gabriel Oshiro, Samuel Pagliarini</t>
  </si>
  <si>
    <t>for use in ATARI 2600</t>
  </si>
  <si>
    <t>t80</t>
  </si>
  <si>
    <t>Z80</t>
  </si>
  <si>
    <t>tg68</t>
  </si>
  <si>
    <t>Tobias Gubener</t>
  </si>
  <si>
    <t>for use with Minimig</t>
  </si>
  <si>
    <t>tisc</t>
  </si>
  <si>
    <t>Tiny Instruction Set Computer</t>
  </si>
  <si>
    <t>Vincent Crabtree</t>
  </si>
  <si>
    <t>minimal accumulator machine</t>
  </si>
  <si>
    <t>TISC</t>
  </si>
  <si>
    <t>CISC</t>
  </si>
  <si>
    <t>tinycpu</t>
  </si>
  <si>
    <t>Jordan Earls</t>
  </si>
  <si>
    <t>totalcpu</t>
  </si>
  <si>
    <t>12+</t>
  </si>
  <si>
    <t>data width 12 bits and up, no data memory</t>
  </si>
  <si>
    <t>turbo8051</t>
  </si>
  <si>
    <t>Dinesh Annayya</t>
  </si>
  <si>
    <t>includes perpherials</t>
  </si>
  <si>
    <t>tv80</t>
  </si>
  <si>
    <t>TV80</t>
  </si>
  <si>
    <t>Guy Hutchison, Howard Harte</t>
  </si>
  <si>
    <t>derived from Daniel Wallner's T80, ASIC implementations</t>
  </si>
  <si>
    <t>ucore</t>
  </si>
  <si>
    <t>Whitewill</t>
  </si>
  <si>
    <t>MMU &amp; caches</t>
  </si>
  <si>
    <t>vtach</t>
  </si>
  <si>
    <t>wb_z80</t>
  </si>
  <si>
    <t>Wishbone High Performance Z80</t>
  </si>
  <si>
    <t>Brewster Porcella</t>
  </si>
  <si>
    <t>z80_core_top</t>
  </si>
  <si>
    <t>derived from Guy Hutchison TV80</t>
  </si>
  <si>
    <t>y80e</t>
  </si>
  <si>
    <t>Sergey Belyashov</t>
  </si>
  <si>
    <t>based on Y80 from "Microprocessor Design Using Verilog HDL" by Monte Dalryple</t>
  </si>
  <si>
    <t>yacc</t>
  </si>
  <si>
    <t>YACC Yet Another CPU CPU</t>
  </si>
  <si>
    <t>Tak Sugawara</t>
  </si>
  <si>
    <t>yacc2</t>
  </si>
  <si>
    <t>derived from, but independent of plasma, xilinx &amp; altera implemntations</t>
  </si>
  <si>
    <t>yellowstar</t>
  </si>
  <si>
    <t>Charles Brej</t>
  </si>
  <si>
    <t>zet86</t>
  </si>
  <si>
    <t>Zet The x86 (IA-32) open implementation</t>
  </si>
  <si>
    <t>Zeus Marmolejo</t>
  </si>
  <si>
    <t>ZPU the worlds smallest 32 bit CPU with GCC toolchain</t>
  </si>
  <si>
    <t>Oyvind Harboe</t>
  </si>
  <si>
    <t>zpu_core</t>
  </si>
  <si>
    <t>Don Golding</t>
  </si>
  <si>
    <t>p16</t>
  </si>
  <si>
    <t>msl16</t>
  </si>
  <si>
    <t>Philip Leong, Tsang, Lee</t>
  </si>
  <si>
    <t>CPLD prototype</t>
  </si>
  <si>
    <t>Andrew Read</t>
  </si>
  <si>
    <t>Klaus Schleisiek</t>
  </si>
  <si>
    <t>2M</t>
  </si>
  <si>
    <t>cpu16</t>
  </si>
  <si>
    <t>C. H. Ting</t>
  </si>
  <si>
    <t>part of eForth?</t>
  </si>
  <si>
    <t>Rob Chapman,  Steven Sutankayo</t>
  </si>
  <si>
    <t>course work</t>
  </si>
  <si>
    <t>af65k</t>
  </si>
  <si>
    <t>Andre Fachat</t>
  </si>
  <si>
    <t>bobcat</t>
  </si>
  <si>
    <t>Stan Drey</t>
  </si>
  <si>
    <t>pic_coonan</t>
  </si>
  <si>
    <t>Tom Coonan</t>
  </si>
  <si>
    <t>cpu86</t>
  </si>
  <si>
    <t>8088 clone</t>
  </si>
  <si>
    <t>www.ht-lab.com</t>
  </si>
  <si>
    <t>recore54</t>
  </si>
  <si>
    <t>cpu86_top_struct</t>
  </si>
  <si>
    <t>rcore54_synthesis</t>
  </si>
  <si>
    <t>PIC16 clone</t>
  </si>
  <si>
    <t>cray1</t>
  </si>
  <si>
    <t>Christopher Fenton</t>
  </si>
  <si>
    <t>CRAY data sheets</t>
  </si>
  <si>
    <t>homebrew Cray1</t>
  </si>
  <si>
    <t>www.chrisfenton.com/homebrew-cray-1a/</t>
  </si>
  <si>
    <t>dalton_8051</t>
  </si>
  <si>
    <t>Tony Givargis</t>
  </si>
  <si>
    <t>i8051_all</t>
  </si>
  <si>
    <t>www.cs.ucr.edu/~dalton/</t>
  </si>
  <si>
    <t>DataFlowProcessor</t>
  </si>
  <si>
    <t>dataflow_chapman</t>
  </si>
  <si>
    <t>dragonfly</t>
  </si>
  <si>
    <t>LEOX team</t>
  </si>
  <si>
    <t>unusual, uses FIFOs</t>
  </si>
  <si>
    <t>dgf_core</t>
  </si>
  <si>
    <t>risc0</t>
  </si>
  <si>
    <t>Niklaus Wirth</t>
  </si>
  <si>
    <t>RISC0</t>
  </si>
  <si>
    <t>minimalist Wirth, education tool</t>
  </si>
  <si>
    <t>risc5</t>
  </si>
  <si>
    <t>minimalist Wirth, part of Project Oberon 2013</t>
  </si>
  <si>
    <t>xr16</t>
  </si>
  <si>
    <t>Jan Gray</t>
  </si>
  <si>
    <t>schematic</t>
  </si>
  <si>
    <t>Thomas Coonan</t>
  </si>
  <si>
    <t>free_risc8</t>
  </si>
  <si>
    <t>David Kessner</t>
  </si>
  <si>
    <t>microcoded</t>
  </si>
  <si>
    <t>gl85</t>
  </si>
  <si>
    <t>Alex Miczo</t>
  </si>
  <si>
    <t>i8085</t>
  </si>
  <si>
    <t>also a TTL implementation in VHDL</t>
  </si>
  <si>
    <t>gumnut</t>
  </si>
  <si>
    <t>Peter Ashenden</t>
  </si>
  <si>
    <t>see Digital Design: An Embedded Systems Approach Using VHDL</t>
  </si>
  <si>
    <t>hivek</t>
  </si>
  <si>
    <t>VLIW</t>
  </si>
  <si>
    <t>ignite_ptsc</t>
  </si>
  <si>
    <t>ShBoom clone, fast ASIC with high coding density</t>
  </si>
  <si>
    <t>George Shaw</t>
  </si>
  <si>
    <t>jam</t>
  </si>
  <si>
    <t>Johan Thelin etal</t>
  </si>
  <si>
    <t>leon</t>
  </si>
  <si>
    <t>leon3x</t>
  </si>
  <si>
    <t>Jiri Gaisler, Jan Andersson</t>
  </si>
  <si>
    <t>100s</t>
  </si>
  <si>
    <t>jane_nn</t>
  </si>
  <si>
    <t>Processor</t>
  </si>
  <si>
    <t>neural network microprocessor, specialized registers</t>
  </si>
  <si>
    <t>Suresh Devanathan</t>
  </si>
  <si>
    <t>jpu16</t>
  </si>
  <si>
    <t>Joksan Alvarado</t>
  </si>
  <si>
    <t>JPU16</t>
  </si>
  <si>
    <t>32 deep call stack, 8 addressing modes</t>
  </si>
  <si>
    <t>isp8_core</t>
  </si>
  <si>
    <t>LFE2</t>
  </si>
  <si>
    <t>16 deep call stack, four configurations</t>
  </si>
  <si>
    <t>latticemicro32</t>
  </si>
  <si>
    <t>Yann Siommeau, Michael Walle</t>
  </si>
  <si>
    <t>lm32_cpu</t>
  </si>
  <si>
    <t>optional data &amp; inst caches</t>
  </si>
  <si>
    <t>en.wikipedia.org/wiki/LatticeMico32</t>
  </si>
  <si>
    <t>Lattice Semiconductor</t>
  </si>
  <si>
    <t>lemberg</t>
  </si>
  <si>
    <t>upto 4 inst/clock</t>
  </si>
  <si>
    <t>m65</t>
  </si>
  <si>
    <t>Naohiko Shimizu</t>
  </si>
  <si>
    <t>m65cpu</t>
  </si>
  <si>
    <t>manik</t>
  </si>
  <si>
    <t>Sandeeo Dytta</t>
  </si>
  <si>
    <t>manik2top</t>
  </si>
  <si>
    <t>www.niktech.com/</t>
  </si>
  <si>
    <t>mc6809e</t>
  </si>
  <si>
    <t>Flint Weller</t>
  </si>
  <si>
    <t>mc8051</t>
  </si>
  <si>
    <t>www.oreganosystems.at</t>
  </si>
  <si>
    <t>fast 8051, version available with floating-point by David Lundgren</t>
  </si>
  <si>
    <t>mc8051core</t>
  </si>
  <si>
    <t>Helmut Mayrhofer</t>
  </si>
  <si>
    <t>mproz</t>
  </si>
  <si>
    <t>little documentation, CPLD implementation</t>
  </si>
  <si>
    <t>fpgammix</t>
  </si>
  <si>
    <t>Tommy Thorn</t>
  </si>
  <si>
    <t>clone of Knuth's MMIX</t>
  </si>
  <si>
    <t>nige_machine</t>
  </si>
  <si>
    <t>standalone Forth system</t>
  </si>
  <si>
    <t>16M</t>
  </si>
  <si>
    <t>popcorn</t>
  </si>
  <si>
    <t>Jeung Joon Lee</t>
  </si>
  <si>
    <t>small 8 bit uP</t>
  </si>
  <si>
    <t>pc</t>
  </si>
  <si>
    <t>x32</t>
  </si>
  <si>
    <t>Sijmen Woutersen</t>
  </si>
  <si>
    <t>MS thesis, byte code, needs caches</t>
  </si>
  <si>
    <t>xproz</t>
  </si>
  <si>
    <t>Herbert Kleebauer</t>
  </si>
  <si>
    <t>documentation in German</t>
  </si>
  <si>
    <t>Opencore and other soft core processors</t>
  </si>
  <si>
    <t>pipe len</t>
  </si>
  <si>
    <t>b16</t>
  </si>
  <si>
    <t>Bernd Paysan</t>
  </si>
  <si>
    <t>two versions: one/15 source files, derived from c18</t>
  </si>
  <si>
    <t>nios2</t>
  </si>
  <si>
    <t>fltg-pt, caches &amp; MMU options</t>
  </si>
  <si>
    <t>tool ver</t>
  </si>
  <si>
    <t>asic</t>
  </si>
  <si>
    <t>Silicon Area equivalents</t>
  </si>
  <si>
    <t>virtual stack machines vs RISC</t>
  </si>
  <si>
    <t>MuP21 clone</t>
  </si>
  <si>
    <t>simulation</t>
  </si>
  <si>
    <t>reporter</t>
  </si>
  <si>
    <t>altera</t>
  </si>
  <si>
    <t>A</t>
  </si>
  <si>
    <t>B</t>
  </si>
  <si>
    <t>W</t>
  </si>
  <si>
    <t>"B" or "X" of limited interest</t>
  </si>
  <si>
    <t># usable(beta, stable or mature): "A"(clones) &amp; "W"(originals)</t>
  </si>
  <si>
    <t>v1_coldfire</t>
  </si>
  <si>
    <t>freescale</t>
  </si>
  <si>
    <t>IPextreme</t>
  </si>
  <si>
    <t>yasep</t>
  </si>
  <si>
    <t>Yann Guidon</t>
  </si>
  <si>
    <t>microYAESP</t>
  </si>
  <si>
    <t>David Galloway, David Lewis</t>
  </si>
  <si>
    <t>pdp8verilog</t>
  </si>
  <si>
    <t>www.heeltoe.com/download/pdp8/README.html</t>
  </si>
  <si>
    <t>Brad Parker</t>
  </si>
  <si>
    <t>boots &amp; runs TSS/8 &amp; Basic</t>
  </si>
  <si>
    <t>pdp8</t>
  </si>
  <si>
    <t>pdp11-34verilog</t>
  </si>
  <si>
    <t>www.heeltoe.com/download/pdp11/README.html</t>
  </si>
  <si>
    <t>boots &amp; runs RT-11, EIS inst &amp; MMU</t>
  </si>
  <si>
    <t>mults</t>
  </si>
  <si>
    <t>Boots OS/8, runs apps, several variants</t>
  </si>
  <si>
    <t>Boots UNIX, has MMU &amp; cache, retro project</t>
  </si>
  <si>
    <t>zpu4: 16 &amp; 32 bit versions, code size 80% of ARM (thumb), low MIPs/MHz</t>
  </si>
  <si>
    <t>equivalent to 80186, boots MS-DOS</t>
  </si>
  <si>
    <t>fpga_zet_top</t>
  </si>
  <si>
    <t>cyclone-4-6</t>
  </si>
  <si>
    <t>stratix-3-2</t>
  </si>
  <si>
    <t>LUT?</t>
  </si>
  <si>
    <t>ensilica.com</t>
  </si>
  <si>
    <t>eSi-3200</t>
  </si>
  <si>
    <t>spartan-6-3</t>
  </si>
  <si>
    <t>latch warnings, huge mux count</t>
  </si>
  <si>
    <t>errors</t>
  </si>
  <si>
    <t>spartan-3-4</t>
  </si>
  <si>
    <t>missing ROM BB</t>
  </si>
  <si>
    <t>Z80 mode</t>
  </si>
  <si>
    <t>T80a</t>
  </si>
  <si>
    <t>both A90S1200 &amp; A90S2313</t>
  </si>
  <si>
    <t>verilog source included with license</t>
  </si>
  <si>
    <t>includes VGA display generator, three variants</t>
  </si>
  <si>
    <t>i80soc</t>
  </si>
  <si>
    <t>targeted to area, includes UART, interrupt ctlr &amp; RAM</t>
  </si>
  <si>
    <t>David Galloway</t>
  </si>
  <si>
    <t>very incomplete source code</t>
  </si>
  <si>
    <t>Lyonel Barthe</t>
  </si>
  <si>
    <t>reduced MIPS/clk due to only 4 inst</t>
  </si>
  <si>
    <t>stratix-2</t>
  </si>
  <si>
    <t>Pablo Salvadeo</t>
  </si>
  <si>
    <t>Board_cpu</t>
  </si>
  <si>
    <t>spartan-3-5</t>
  </si>
  <si>
    <t>8080 derivative, optional UART, 8-bit memory port</t>
  </si>
  <si>
    <t>8-bitter, generates a custom VHDL stack machine, compiler is in Forth</t>
  </si>
  <si>
    <t>HD63701_CORE</t>
  </si>
  <si>
    <t>512M</t>
  </si>
  <si>
    <t>256M</t>
  </si>
  <si>
    <t>kintex-7-3</t>
  </si>
  <si>
    <t>Used in Atari game console, 6801 clone?</t>
  </si>
  <si>
    <t>arria-2</t>
  </si>
  <si>
    <t>~= performance across word sizes, no call/rtn inst</t>
  </si>
  <si>
    <t>this is the original picoBlaze author</t>
  </si>
  <si>
    <t>negative edge reset "clock"</t>
  </si>
  <si>
    <t>has MMU &amp;  full SOC features</t>
  </si>
  <si>
    <t>ARM thumb like inst set</t>
  </si>
  <si>
    <t>DPANS'94 32-bit Forth, masters thesis, four variants</t>
  </si>
  <si>
    <t>from John Kent web page</t>
  </si>
  <si>
    <t>cpu09l</t>
  </si>
  <si>
    <t>MC6809_cpu</t>
  </si>
  <si>
    <t>core_6809e</t>
  </si>
  <si>
    <t>course work, ASIC orientation</t>
  </si>
  <si>
    <t>2 slot barrel</t>
  </si>
  <si>
    <t>3 slot barrel</t>
  </si>
  <si>
    <t>avr_core_cm2_top</t>
  </si>
  <si>
    <t>tv80n</t>
  </si>
  <si>
    <t>http://en.wikipedia.org/wiki/Instructions_per_second</t>
  </si>
  <si>
    <t>ARM Cortex M0</t>
  </si>
  <si>
    <t>ARM Cortex A9</t>
  </si>
  <si>
    <t>Web page DMIPS per clock cycle per core</t>
  </si>
  <si>
    <t>MSP430</t>
  </si>
  <si>
    <t>en.wikipedia.org/wiki/Instructions_per_second</t>
  </si>
  <si>
    <t>community.freescale.com/thread/60391</t>
  </si>
  <si>
    <t>course project</t>
  </si>
  <si>
    <t>MIPS R3000 clone, gate level dsgn</t>
  </si>
  <si>
    <t>stratix-5</t>
  </si>
  <si>
    <t>too many Ios</t>
  </si>
  <si>
    <t>Under the assumption that the core is capable of one instuction per clock</t>
  </si>
  <si>
    <t>compiled sync version</t>
  </si>
  <si>
    <t>empty design</t>
  </si>
  <si>
    <t>case constant changed</t>
  </si>
  <si>
    <t>r6502_tc</t>
  </si>
  <si>
    <t>file WebCase report</t>
  </si>
  <si>
    <t>signal/variable mixup</t>
  </si>
  <si>
    <t>gate level design</t>
  </si>
  <si>
    <t>compiler errors</t>
  </si>
  <si>
    <t>clks/ inst</t>
  </si>
  <si>
    <r>
      <t xml:space="preserve">blk </t>
    </r>
    <r>
      <rPr>
        <sz val="11"/>
        <color theme="1"/>
        <rFont val="Calibri"/>
        <family val="2"/>
        <scheme val="minor"/>
      </rPr>
      <t>RAM</t>
    </r>
  </si>
  <si>
    <t># reg</t>
  </si>
  <si>
    <t># inst</t>
  </si>
  <si>
    <t>Ha vd</t>
  </si>
  <si>
    <t>"A"</t>
  </si>
  <si>
    <t>A: 1st choice clone, B: 2nd choice clone, W: 1st choice original, X: 2nd choice original</t>
  </si>
  <si>
    <t>if opencores design is their folder name, otherwise my folder name</t>
  </si>
  <si>
    <t>First Name, Last Name</t>
  </si>
  <si>
    <t>part number or "forth", RISC, accumulator, etc</t>
  </si>
  <si>
    <t>compile, place, route &amp; timing problems</t>
  </si>
  <si>
    <t>figure of merit, does not include effects of memory capacity, floating point or instruction set quality</t>
  </si>
  <si>
    <t>number of source files for compile, place, route &amp; timing</t>
  </si>
  <si>
    <t>top file for compile, place, route &amp; timing run</t>
  </si>
  <si>
    <t>is there a compiler or assembler provided or available</t>
  </si>
  <si>
    <t>is byte addressing provided</t>
  </si>
  <si>
    <t>number of unique instructions, somewhat subjective</t>
  </si>
  <si>
    <t>number of registers in register file</t>
  </si>
  <si>
    <t>number of pipeline stages</t>
  </si>
  <si>
    <t>year of first design activity</t>
  </si>
  <si>
    <t>last year for revisions</t>
  </si>
  <si>
    <t>catchall</t>
  </si>
  <si>
    <t>Details</t>
  </si>
  <si>
    <t>Column Titles</t>
  </si>
  <si>
    <t>"B"</t>
  </si>
  <si>
    <t>ARM Cortex M3</t>
  </si>
  <si>
    <t>www.eembc.org/coremark/index.php</t>
  </si>
  <si>
    <t>system05</t>
  </si>
  <si>
    <t>SOC:ECO32</t>
  </si>
  <si>
    <t>System05</t>
  </si>
  <si>
    <t>df6805</t>
  </si>
  <si>
    <t>Hitech Global</t>
  </si>
  <si>
    <t>www.hitechglobal.com/IPCores/DF6805.htm</t>
  </si>
  <si>
    <t>stratix-1</t>
  </si>
  <si>
    <t>maximum data address</t>
  </si>
  <si>
    <t>maximum instruction address</t>
  </si>
  <si>
    <t>anything special about the design</t>
  </si>
  <si>
    <t>M</t>
  </si>
  <si>
    <t>micro8a</t>
  </si>
  <si>
    <t>Micro8</t>
  </si>
  <si>
    <t>Cannot find &lt;rcore_pkg&gt;</t>
  </si>
  <si>
    <t>hc11core</t>
  </si>
  <si>
    <t>Green Mountain Computing</t>
  </si>
  <si>
    <t>68HC11</t>
  </si>
  <si>
    <t>hc11rtl</t>
  </si>
  <si>
    <t>ghdl_processor</t>
  </si>
  <si>
    <t>gate level primitives error</t>
  </si>
  <si>
    <t>collapsed in compile</t>
  </si>
  <si>
    <t>openfire_cpu</t>
  </si>
  <si>
    <t>empty project file</t>
  </si>
  <si>
    <t>or1200_ic_top</t>
  </si>
  <si>
    <t>3 slot barrel version of OR1200</t>
  </si>
  <si>
    <t>bad syntax</t>
  </si>
  <si>
    <t>risc16f84_clk2x</t>
  </si>
  <si>
    <t>derived from CQPIC by Sumio Morioka</t>
  </si>
  <si>
    <t>makes extensive use of xilinx primitives</t>
  </si>
  <si>
    <t>TG68_fast</t>
  </si>
  <si>
    <t>I &amp; D caches not compiled</t>
  </si>
  <si>
    <t>missing defines</t>
  </si>
  <si>
    <t>missing port name</t>
  </si>
  <si>
    <t>missing signal declaration</t>
  </si>
  <si>
    <t>missing declarations</t>
  </si>
  <si>
    <t>no inst mem: small state machine, ~200 inst optimal</t>
  </si>
  <si>
    <t>https://github.com/jop-devel/jop</t>
  </si>
  <si>
    <t>cyclone-2</t>
  </si>
  <si>
    <t>LPM parameter errors</t>
  </si>
  <si>
    <t>ion, light52, light8080</t>
  </si>
  <si>
    <t>mips_fault_tolerant, mipsr2000, mips_enhanced</t>
  </si>
  <si>
    <t>68hc05, 68hc08, tiny64, tiny8</t>
  </si>
  <si>
    <t>Most Clones</t>
  </si>
  <si>
    <t>avr</t>
  </si>
  <si>
    <t>z80</t>
  </si>
  <si>
    <t>PDP-8</t>
  </si>
  <si>
    <t>accumulator</t>
  </si>
  <si>
    <t>openrisc</t>
  </si>
  <si>
    <t>KIPS/LUT</t>
  </si>
  <si>
    <t>ARM thumb like inst set, also MMU version</t>
  </si>
  <si>
    <t>not a full AVR clone, doc is opencores page</t>
  </si>
  <si>
    <t>ASIC, LUTs number based on relative area, dual issue, includes fltg-pt &amp; MMU &amp; caches</t>
  </si>
  <si>
    <t>Other Insights</t>
  </si>
  <si>
    <t>For small micro-controllers with small memory needs, some soft cores are competitive with ASIC cores</t>
  </si>
  <si>
    <t>©2014 James Brakefield</t>
  </si>
  <si>
    <t>Small soft core uP Inventory</t>
  </si>
  <si>
    <t>or1k</t>
  </si>
  <si>
    <t>Usage beyond original author</t>
  </si>
  <si>
    <t>Clone of Texas Instruments MSP430 family</t>
  </si>
  <si>
    <t>OCCP</t>
  </si>
  <si>
    <t>Zylin CPU, commercial product</t>
  </si>
  <si>
    <t>OpenRISC implementation of OR1200 SOC</t>
  </si>
  <si>
    <t>Amiga (68000)</t>
  </si>
  <si>
    <t>PDP-11/70 (w11)</t>
  </si>
  <si>
    <t>Cray-1 (cray1)</t>
  </si>
  <si>
    <t>http://en.wikipedia.org/wiki/Home_computer_remake</t>
  </si>
  <si>
    <t>MIST(minimig)</t>
  </si>
  <si>
    <t>http://harbaum.org/till/mist/index.shtml</t>
  </si>
  <si>
    <t>PDP</t>
  </si>
  <si>
    <t>http://www.aracnet.com/~healyzh/pdp_fpga.html</t>
  </si>
  <si>
    <t>SWTPC 6809</t>
  </si>
  <si>
    <t>http://opencores.org/project,w11</t>
  </si>
  <si>
    <t>http://members.optusnet.com.au/jekent/system09/</t>
  </si>
  <si>
    <t>http://www.emeritus-solutions.com/pdp8onanfpga.htm</t>
  </si>
  <si>
    <t>http://en.wikipedia.org/wiki/Minimig</t>
  </si>
  <si>
    <t>generic</t>
  </si>
  <si>
    <t>http://fpgaarcade.com/</t>
  </si>
  <si>
    <t>Color Computer</t>
  </si>
  <si>
    <t>http://8littlebits.wordpress.com/category/coco3fpga/</t>
  </si>
  <si>
    <t>blk ram</t>
  </si>
  <si>
    <t>F max</t>
  </si>
  <si>
    <t>FPGA based Legacy Processor Emulation</t>
  </si>
  <si>
    <t>Most Numerous Original Processor Type</t>
  </si>
  <si>
    <t>short LUT inst ROM</t>
  </si>
  <si>
    <t>Lutiac – Small Soft Processors for Small Programs (academic paper only)</t>
  </si>
  <si>
    <t>micro16b</t>
  </si>
  <si>
    <t>very limited inst set</t>
  </si>
  <si>
    <t>u16bcpu</t>
  </si>
  <si>
    <t>MIPS/clk adj'd, 2 clks/inst</t>
  </si>
  <si>
    <t>Color Computer, arcade games, SWTPC</t>
  </si>
  <si>
    <t>Only cores in the "usable" category included</t>
  </si>
  <si>
    <t>Liu Cheah</t>
  </si>
  <si>
    <t>Verilog source included in PDF file</t>
  </si>
  <si>
    <t>LPM macros</t>
  </si>
  <si>
    <t>m16c5x</t>
  </si>
  <si>
    <t>SOC LUT count</t>
  </si>
  <si>
    <t>m16C5x</t>
  </si>
  <si>
    <t>data width can be expanded</t>
  </si>
  <si>
    <t>small simple 16-bit RISC</t>
  </si>
  <si>
    <t>~ 6 clocks/inst</t>
  </si>
  <si>
    <t>targeted to balanced</t>
  </si>
  <si>
    <t>3 clocks/inst</t>
  </si>
  <si>
    <t>spartan-3e-5</t>
  </si>
  <si>
    <t>atrix-7-3</t>
  </si>
  <si>
    <t>edge</t>
  </si>
  <si>
    <t>Edge Processor (MIPS)</t>
  </si>
  <si>
    <t>Hesham ALMatary</t>
  </si>
  <si>
    <t>edge_core</t>
  </si>
  <si>
    <t>MIPS1 clone</t>
  </si>
  <si>
    <t>cole_c16</t>
  </si>
  <si>
    <t>Cole Design &amp; Development</t>
  </si>
  <si>
    <t>(7) clks per inst, complete SOC</t>
  </si>
  <si>
    <t>RISC5</t>
  </si>
  <si>
    <t>32x32 multiplier</t>
  </si>
  <si>
    <t>dcpu16_cpu</t>
  </si>
  <si>
    <t>dcpu16</t>
  </si>
  <si>
    <t>for the 0X10c game</t>
  </si>
  <si>
    <t>https://github.com/dcpu16/dcpu16-verilog</t>
  </si>
  <si>
    <t>4+ addressing modes, 4 &amp; 5-bit reg /modefields</t>
  </si>
  <si>
    <t>opencore page</t>
  </si>
  <si>
    <t>ATLAS_CPU</t>
  </si>
  <si>
    <t>date</t>
  </si>
  <si>
    <t>spartan-3a-5</t>
  </si>
  <si>
    <t>date of compile, place &amp; route; serves to identify source version</t>
  </si>
  <si>
    <t>Xilinx propretary, area optimized, 70 configuration options, fltg-pt &amp; MMU optional</t>
  </si>
  <si>
    <t>z80soc</t>
  </si>
  <si>
    <t>top_s3e</t>
  </si>
  <si>
    <t>Ronivon Costa</t>
  </si>
  <si>
    <t>spartan-3e-4</t>
  </si>
  <si>
    <t>based on Daniel Wallner's T80</t>
  </si>
  <si>
    <t>system6801</t>
  </si>
  <si>
    <t>based on John Kent's 6801</t>
  </si>
  <si>
    <t>Michael  L. Hasenfratz Sr.</t>
  </si>
  <si>
    <t>tested on Apex20K, Cyclone &amp; Straix boards</t>
  </si>
  <si>
    <t>rtf68ksys</t>
  </si>
  <si>
    <t>rtf68kSys</t>
  </si>
  <si>
    <t>based on Tobias Gubener's TG68</t>
  </si>
  <si>
    <t>need to add TG68 &amp; Nexys VHDL files</t>
  </si>
  <si>
    <t>pdp1</t>
  </si>
  <si>
    <t>Yann Vernier</t>
  </si>
  <si>
    <t>http://pdp-1.computerhistory.org/pdp-1/</t>
  </si>
  <si>
    <t>or1200_soc</t>
  </si>
  <si>
    <t>gaz</t>
  </si>
  <si>
    <t>OpenRISC on Terasic DE1 board</t>
  </si>
  <si>
    <t>openfire2</t>
  </si>
  <si>
    <t>Antonio Anton</t>
  </si>
  <si>
    <t>openfire_soc</t>
  </si>
  <si>
    <t>derived from Stephen Craven's OpenFire</t>
  </si>
  <si>
    <t>SoC version of next186</t>
  </si>
  <si>
    <t>ddr_186</t>
  </si>
  <si>
    <t>translate errors</t>
  </si>
  <si>
    <t>aoOCS</t>
  </si>
  <si>
    <t>aoocs</t>
  </si>
  <si>
    <t>uses ao68000 core, Amiga chip set emulation (blitter, copper), Minimig alternative</t>
  </si>
  <si>
    <t>PDP-1 descended from MIT TX-0</t>
  </si>
  <si>
    <t>uses Minimal UART from opencores</t>
  </si>
  <si>
    <t>wb_cyclone_cpu68</t>
  </si>
  <si>
    <t>piccpu</t>
  </si>
  <si>
    <t>DSP</t>
  </si>
  <si>
    <t>40-bit accumulator, barrel shifter</t>
  </si>
  <si>
    <t>Board</t>
  </si>
  <si>
    <t>clks/inst is approx</t>
  </si>
  <si>
    <t>serial multiply &amp; divide</t>
  </si>
  <si>
    <t>cray_sys_top</t>
  </si>
  <si>
    <t>MIPS like, slow mul &amp; div</t>
  </si>
  <si>
    <t>ao486</t>
  </si>
  <si>
    <t>x86</t>
  </si>
  <si>
    <t>cyclone-4-7</t>
  </si>
  <si>
    <t>complete 486, SoC configuration</t>
  </si>
  <si>
    <t>soc</t>
  </si>
  <si>
    <t>non-SoC, no MMU</t>
  </si>
  <si>
    <t>T8032</t>
  </si>
  <si>
    <t>8032 SoC</t>
  </si>
  <si>
    <t>http://www.gmvhdl.com/hc11core.html</t>
  </si>
  <si>
    <t>restricted use license, with corrections</t>
  </si>
  <si>
    <t>cqpic</t>
  </si>
  <si>
    <t>Sumio Morioka</t>
  </si>
  <si>
    <t>http://www002.upp.so-net.ne.jp/morioka/cqpic.html</t>
  </si>
  <si>
    <t>ROM parameter errors</t>
  </si>
  <si>
    <t>CQPIC</t>
  </si>
  <si>
    <t>non-MMU version</t>
  </si>
  <si>
    <t>topbox</t>
  </si>
  <si>
    <t>removed clock constraint</t>
  </si>
  <si>
    <t>FPGA family for compile, place, route &amp; timing, usually using fastest part grade</t>
  </si>
  <si>
    <t># adrs</t>
  </si>
  <si>
    <t>wd sz</t>
  </si>
  <si>
    <t>register</t>
  </si>
  <si>
    <t>stack</t>
  </si>
  <si>
    <t>logic emulation machine, single stage pipe</t>
  </si>
  <si>
    <t>fits into 32 macrocell CPLD, only 8 inst</t>
  </si>
  <si>
    <t>Work in progress: KIPS/LUT only approximate, many of the small designs will move down on the list</t>
  </si>
  <si>
    <t>16-bit forth machine, 5-bit inst</t>
  </si>
  <si>
    <t>16-bit forth machine, 4-bit inst</t>
  </si>
  <si>
    <t>minimal</t>
  </si>
  <si>
    <t>Forth machine with indexing into return stack, auto inc/dec, variable length imm</t>
  </si>
  <si>
    <t>http://www-gti.det.uvigo.es/~jrial/Proyectos/INEIT-MUCOM/index.html</t>
  </si>
  <si>
    <t>part of university course, simplez+i4 has an index register</t>
  </si>
  <si>
    <t>student RISC system</t>
  </si>
  <si>
    <t>"student RISC system"</t>
  </si>
  <si>
    <t>design</t>
  </si>
  <si>
    <t>Spartan-3</t>
  </si>
  <si>
    <t>Spartan-6</t>
  </si>
  <si>
    <t>Kintex-7</t>
  </si>
  <si>
    <t>LUT4s</t>
  </si>
  <si>
    <t>LUT6s</t>
  </si>
  <si>
    <t>Cyclone IV</t>
  </si>
  <si>
    <t>Arria II</t>
  </si>
  <si>
    <t>K-7</t>
  </si>
  <si>
    <t>C-4</t>
  </si>
  <si>
    <t>A-2</t>
  </si>
  <si>
    <t>S-3</t>
  </si>
  <si>
    <t>performance spreadsheet</t>
  </si>
  <si>
    <t>nios balanced</t>
  </si>
  <si>
    <t>FPGA Family Comparisons</t>
  </si>
  <si>
    <t>S-6</t>
  </si>
  <si>
    <t xml:space="preserve">S-6 </t>
  </si>
  <si>
    <t>LUT ratio summaries</t>
  </si>
  <si>
    <t>Fmax ratio summaries</t>
  </si>
  <si>
    <t>indexing into return stack, auto inc/dec, variable length imm</t>
  </si>
  <si>
    <t>16-bit forth machine with 16-bit inst, 38% code size of microblaze</t>
  </si>
  <si>
    <t>Some opencores "alpha" phase designs are system designs where core is stable and working</t>
  </si>
  <si>
    <t>No one architecture dominates in performance, size or speed</t>
  </si>
  <si>
    <t>90nm</t>
  </si>
  <si>
    <t>45nm</t>
  </si>
  <si>
    <t>28nm</t>
  </si>
  <si>
    <t>40nm</t>
  </si>
  <si>
    <t>Caution: these are bare cores, Fmax will probably drop with additional LUT count</t>
  </si>
  <si>
    <t>Octavo: an FPGA-Centric Processor Family, eight thread barrel pipeline</t>
  </si>
  <si>
    <t>a23_core</t>
  </si>
  <si>
    <t>no MMU, shared cache</t>
  </si>
  <si>
    <t>2048 LUTs used as single port RAM</t>
  </si>
  <si>
    <t>absolute addressing only, lowered MIPS/clk</t>
  </si>
  <si>
    <t>gator_uprocessor</t>
  </si>
  <si>
    <t>top level is schematic</t>
  </si>
  <si>
    <t>needs editing to support K7 or A2</t>
  </si>
  <si>
    <t>clone, python code generators</t>
  </si>
  <si>
    <t>missing black boxes</t>
  </si>
  <si>
    <t>ATLAS_2K_BASE_TOP</t>
  </si>
  <si>
    <t>atlas_2K</t>
  </si>
  <si>
    <t>atlas_2K_base</t>
  </si>
  <si>
    <t>entner-electronics.com proprietary</t>
  </si>
  <si>
    <t>used to indicate best KIPS/LUT for a given design, usually using fast FPGA family</t>
  </si>
  <si>
    <t>number of clocks per instruction, typically 1.0 for modern pipelined processors, subjective for older uP</t>
  </si>
  <si>
    <t>verilog code generation, "phase level accurate"</t>
  </si>
  <si>
    <t>lightweight CPU</t>
  </si>
  <si>
    <t>suska-III</t>
  </si>
  <si>
    <t>http://www.experiment-s.de/en/</t>
  </si>
  <si>
    <t>Wolfgang Forster</t>
  </si>
  <si>
    <t>for use as an Atari ST</t>
  </si>
  <si>
    <t>wf68k00ip_top_soc</t>
  </si>
  <si>
    <t>uses microcode, instruction prefetch buffer</t>
  </si>
  <si>
    <t>MicroBlaze MCS, smallest configuration</t>
  </si>
  <si>
    <t>sfl &amp; TDF</t>
  </si>
  <si>
    <t>https://github.com/jonpry/leros</t>
  </si>
  <si>
    <t>missing memory components</t>
  </si>
  <si>
    <t>leros_nexys2</t>
  </si>
  <si>
    <t>missing several dual port RAMs</t>
  </si>
  <si>
    <t>see Leros entry, simulation only</t>
  </si>
  <si>
    <t>lem1_9min</t>
  </si>
  <si>
    <t>Cyclone II</t>
  </si>
  <si>
    <t>C-2</t>
  </si>
  <si>
    <t>S-6 &amp; K-7</t>
  </si>
  <si>
    <t>C-2 &amp; C-4</t>
  </si>
  <si>
    <t>averages</t>
  </si>
  <si>
    <t>normalized to Arria II</t>
  </si>
  <si>
    <t>LUT ratio to Arria II</t>
  </si>
  <si>
    <t>Fmax ratio to Arria II</t>
  </si>
  <si>
    <t>weighted equivalent*</t>
  </si>
  <si>
    <t>** e.g., a indication of variation in Arria numbers across all designs</t>
  </si>
  <si>
    <t>weighted ratio**</t>
  </si>
  <si>
    <t>* e.g., an average value normalized to Arria results</t>
  </si>
  <si>
    <t>average Spartan-3 Fmax to Arria Fmax</t>
  </si>
  <si>
    <t>average Spartan-6 Fmax to Arria Fmax</t>
  </si>
  <si>
    <t>average Kintex-7 Fmax to Arria Fmax</t>
  </si>
  <si>
    <t>average Cyclone-2 Fmax to Arria Fmax</t>
  </si>
  <si>
    <t>average Cyclone-4 Fmax to Arria Fmax</t>
  </si>
  <si>
    <t>These results probably do not generalize to larger designs and/or designs with high utilization</t>
  </si>
  <si>
    <t>total number of multipliers/DSPs used; 9x9 multiplier counts divided by two and rounded up</t>
  </si>
  <si>
    <t>inst_list_processor</t>
  </si>
  <si>
    <t>Mahesh Palve</t>
  </si>
  <si>
    <t>altor32_lite</t>
  </si>
  <si>
    <t>micro-coded</t>
  </si>
  <si>
    <t>missing block ROM</t>
  </si>
  <si>
    <t>RLOC constraint errors</t>
  </si>
  <si>
    <t>LUTs ALUT</t>
  </si>
  <si>
    <t>LUT-ALUT</t>
  </si>
  <si>
    <t>ALUT</t>
  </si>
  <si>
    <t>average Xilinx 4LUTs per ALUT</t>
  </si>
  <si>
    <t>average Xilinx 6LUTs per ALUT</t>
  </si>
  <si>
    <t>average Altera 4LUTs per ALUT</t>
  </si>
  <si>
    <t>4LUT vs 6LUT vs ALUT and fast vs slow parts</t>
  </si>
  <si>
    <t>8-bit memory data, e.g. 8088</t>
  </si>
  <si>
    <t>MMIX</t>
  </si>
  <si>
    <t>lem1_9min_hw</t>
  </si>
  <si>
    <t>logic emulation machine</t>
  </si>
  <si>
    <t>1 stage pipe</t>
  </si>
  <si>
    <t>ROM/RAM inferred, MIF or other initialization</t>
  </si>
  <si>
    <t>MIF microcode file, see line 2130 of ao68000.v</t>
  </si>
  <si>
    <t>case statement in BOOT_MEM.vhd</t>
  </si>
  <si>
    <t>bit_vector constants in mem_conten.vhd, see memory.vhd: RAM4_S1_S1</t>
  </si>
  <si>
    <t>cray_rom.txt: xilinx MIF, see cray_sys_top.v line 111</t>
  </si>
  <si>
    <t>constant in i8051_rom.vhd</t>
  </si>
  <si>
    <t>MIF files , see pmem.vhd line 116</t>
  </si>
  <si>
    <t>initmem.data: see progmem.v</t>
  </si>
  <si>
    <t>gucode.mif: see gucode.vhd line 89</t>
  </si>
  <si>
    <t>*.i include files contain table definitions: see HD63701_MCROM.v</t>
  </si>
  <si>
    <t>lem1_9min.vhd has array constant, for Quartus to infer block RAM, must be fully registered</t>
  </si>
  <si>
    <t>leros_rom.vhd: case statement with others</t>
  </si>
  <si>
    <t>P&amp;R on:</t>
  </si>
  <si>
    <t>A2</t>
  </si>
  <si>
    <t>X&amp;A</t>
  </si>
  <si>
    <t>S3</t>
  </si>
  <si>
    <t>K7</t>
  </si>
  <si>
    <t>X&amp;A-</t>
  </si>
  <si>
    <t>large case based state "microcode" machine: cpu.v, no inferred RAM for Altera</t>
  </si>
  <si>
    <t>S3&amp;6</t>
  </si>
  <si>
    <t>light52_ucode_pkg.vhd has microcode table generator</t>
  </si>
  <si>
    <t>C2&amp;X</t>
  </si>
  <si>
    <t>light808.vhdl has signal array init (instead of constant init)</t>
  </si>
  <si>
    <t>init_file.mif: see ramxxx.v files</t>
  </si>
  <si>
    <t>p16c5x</t>
  </si>
  <si>
    <t>P16C5x</t>
  </si>
  <si>
    <t>m16c5x, p16c5x</t>
  </si>
  <si>
    <t>COE files</t>
  </si>
  <si>
    <t>Designs with floating point</t>
  </si>
  <si>
    <t>std</t>
  </si>
  <si>
    <t>Xilinx IP</t>
  </si>
  <si>
    <t>ASIC, dual issue, includes fltg-pt &amp; MMU &amp; caches</t>
  </si>
  <si>
    <t>homebrew Cray1, double precision</t>
  </si>
  <si>
    <t>LUT cnt</t>
  </si>
  <si>
    <t>LUT type</t>
  </si>
  <si>
    <t>6LUT</t>
  </si>
  <si>
    <t>1 to 4 slot barrel version of OR1200</t>
  </si>
  <si>
    <t>clone of Knuth's MMIX, double precision</t>
  </si>
  <si>
    <t>Altera IP</t>
  </si>
  <si>
    <t>IP</t>
  </si>
  <si>
    <t>variable exponent and mantissa size, sqrt &amp; exp/log avail, no denorm support</t>
  </si>
  <si>
    <t>variable exponent and mantissa size, sqrt , exp/log &amp; trig avail, no denorm support</t>
  </si>
  <si>
    <t>VHDL 2008</t>
  </si>
  <si>
    <t>variable exponent and mantissa size, sqrt avail, denorms opt, rounding modes opt</t>
  </si>
  <si>
    <t>Xilinx RISC, fltg-pt, cache &amp; MMU options</t>
  </si>
  <si>
    <t>Altera RISC, fltg-pt, cache &amp; MMU options</t>
  </si>
  <si>
    <t>several</t>
  </si>
  <si>
    <t>OpenCores Arithmetic cores</t>
  </si>
  <si>
    <t>LPM mem &amp; floating point</t>
  </si>
  <si>
    <t>C54x clone</t>
  </si>
  <si>
    <t>Altera memory IP &amp; MIF files</t>
  </si>
  <si>
    <t>4LUT</t>
  </si>
  <si>
    <t>64M</t>
  </si>
  <si>
    <t>25.15 Whetstones</t>
  </si>
  <si>
    <t>inferred, MEM file</t>
  </si>
  <si>
    <t>MIF files</t>
  </si>
  <si>
    <t>C3</t>
  </si>
  <si>
    <t>INIT text</t>
  </si>
  <si>
    <t>MEM file</t>
  </si>
  <si>
    <t>case statement in bootrom.v</t>
  </si>
  <si>
    <t>INIT in xilinx RAMB4_S8</t>
  </si>
  <si>
    <t>S3&amp;C3</t>
  </si>
  <si>
    <t>case table</t>
  </si>
  <si>
    <t>K7&amp;A2</t>
  </si>
  <si>
    <t>area equivalent</t>
  </si>
  <si>
    <t>simplified OpenRISC 1000, no pipeline</t>
  </si>
  <si>
    <t>pic16c5x</t>
  </si>
  <si>
    <t>hive_core</t>
  </si>
  <si>
    <t>4 symetrical stacks, eight threads via pipeline barrel</t>
  </si>
  <si>
    <t>mor1kx</t>
  </si>
  <si>
    <t>or10</t>
  </si>
  <si>
    <t>R. Diez</t>
  </si>
  <si>
    <t>no longer maintained</t>
  </si>
  <si>
    <t>or10_top</t>
  </si>
  <si>
    <t>arm4u</t>
  </si>
  <si>
    <t>pdp2011</t>
  </si>
  <si>
    <t>http://pdp2011.sytse.net/wordpress/pdp-11/</t>
  </si>
  <si>
    <t>SoC, build files for A&amp;X boards</t>
  </si>
  <si>
    <t>Sytse van Slooten</t>
  </si>
  <si>
    <t>unibus</t>
  </si>
  <si>
    <t>arria_2</t>
  </si>
  <si>
    <t>clone of PDP11/34</t>
  </si>
  <si>
    <t>"proven"</t>
  </si>
  <si>
    <t>rtf65002d</t>
  </si>
  <si>
    <t>Large Designs</t>
  </si>
  <si>
    <t>k7-3</t>
  </si>
  <si>
    <t>part</t>
  </si>
  <si>
    <t>ISE</t>
  </si>
  <si>
    <t>Vivado</t>
  </si>
  <si>
    <t>top module</t>
  </si>
  <si>
    <t>folder name</t>
  </si>
  <si>
    <t>description</t>
  </si>
  <si>
    <t>comment</t>
  </si>
  <si>
    <t>RAM</t>
  </si>
  <si>
    <t>v14.1</t>
  </si>
  <si>
    <t>vivado: 1186 LUTs as RAM, arria-2 fmax: 35MHz</t>
  </si>
  <si>
    <t>clone of PDP11/34 with floating-point</t>
  </si>
  <si>
    <t>ARM7 clone, no cache</t>
  </si>
  <si>
    <t>A&amp;X</t>
  </si>
  <si>
    <t>generic_sram_byte_en.v: inferred byte enable RAM, also spartan-6 BRAM init</t>
  </si>
  <si>
    <t>s1_sparc</t>
  </si>
  <si>
    <t>There are "wrinkles" in CAD tools:</t>
  </si>
  <si>
    <t xml:space="preserve">    For ISE, Quartus and Vivado: success in inferring RAM and multipliers varies across vendor families &amp; between vendors</t>
  </si>
  <si>
    <t>Both microBlaze and NIOS-2 have very good figure-of-merit numbers</t>
  </si>
  <si>
    <t xml:space="preserve">    For ISE, Quartus and Vivado: Fmax can vary in unpredicable ways across vendor families &amp; between vendors</t>
  </si>
  <si>
    <t>http://en.wikipedia.org/wiki/LEON</t>
  </si>
  <si>
    <t>q13.1</t>
  </si>
  <si>
    <t>q9.1</t>
  </si>
  <si>
    <t>q10.0</t>
  </si>
  <si>
    <t>i12.1</t>
  </si>
  <si>
    <t>Altera proprietary, speed optimized, fltg-pt, cache &amp; MMU optional</t>
  </si>
  <si>
    <t>For those barrel designs with adjustable barrel length, intermediate barrel length gives best KIPS/LUT (sample size of 2)</t>
  </si>
  <si>
    <t>handcrafted instruction set</t>
  </si>
  <si>
    <t>simple educational RISC</t>
  </si>
  <si>
    <t>pdp11_core</t>
  </si>
  <si>
    <t>SPARC clone, commerical product, 50 FPGA boards supported</t>
  </si>
  <si>
    <t>customized for ~50 FPGA boards, configurable</t>
  </si>
  <si>
    <t>Z80, 8080 &amp; gameboy inst sets, several usages</t>
  </si>
  <si>
    <t>8080, Z80 &amp; gameboy inst sets; several usages</t>
  </si>
  <si>
    <t>Sun Sparc</t>
  </si>
  <si>
    <t xml:space="preserve">    For a good figure of merit must keep LUT count low and fmax high</t>
  </si>
  <si>
    <t>Two high performance ideas that work</t>
  </si>
  <si>
    <t xml:space="preserve">    Multi-threading or pipeline "barrel" increase performance without adding complexity: octavo, hive, or1200_hp</t>
  </si>
  <si>
    <t xml:space="preserve">    State machine with program as logic for programs under 200 instructions: iDEA, Lutiac, C-to-Hardware (HLS)</t>
  </si>
  <si>
    <t>numbers from published paper</t>
  </si>
  <si>
    <t>i14.7</t>
  </si>
  <si>
    <t>xilinx S3 primitives</t>
  </si>
  <si>
    <t>automatic use of either Altera LPMs or Xilinx primitives, no initialization</t>
  </si>
  <si>
    <t>Vivado versus ISE      ©2014 James Brakefield</t>
  </si>
  <si>
    <t>missing RAM files</t>
  </si>
  <si>
    <t>https://github.com/joksan/JPU16</t>
  </si>
  <si>
    <t>java app builds some source code files</t>
  </si>
  <si>
    <t>4stack</t>
  </si>
  <si>
    <t>synpic12</t>
  </si>
  <si>
    <t>PIC12</t>
  </si>
  <si>
    <t>CHDL to verilog</t>
  </si>
  <si>
    <t>http://projects.nbee.es/display/IPCORES/SYNPIC12+8bit+RISC+CPU+core</t>
  </si>
  <si>
    <t>Miguel Angel Ajo Pelayo</t>
  </si>
  <si>
    <t xml:space="preserve">    Floating-point will add at least 2K LUTs, except Altera now provides 32-bit floating-point in their series-10 DSP blocks</t>
  </si>
  <si>
    <t>zpuino</t>
  </si>
  <si>
    <t>http://alvie.com/zpuino/index.html</t>
  </si>
  <si>
    <t>Alvaro Lopes</t>
  </si>
  <si>
    <t>SoC version of modified ZPU</t>
  </si>
  <si>
    <t>4-LUT, 6-LUT, Altera ALUT, Actel Tile</t>
  </si>
  <si>
    <t>total # of block RAMs used, Xilinx half block RAM counts divided by two and rounded up</t>
  </si>
  <si>
    <t>maximum primary clock speed from compile, place &amp; route run without clock constraints</t>
  </si>
  <si>
    <r>
      <t>Altera (</t>
    </r>
    <r>
      <rPr>
        <b/>
        <sz val="11"/>
        <color theme="1"/>
        <rFont val="Calibri"/>
        <family val="2"/>
        <scheme val="minor"/>
      </rPr>
      <t>Q</t>
    </r>
    <r>
      <rPr>
        <sz val="11"/>
        <color theme="1"/>
        <rFont val="Calibri"/>
        <family val="2"/>
        <scheme val="minor"/>
      </rPr>
      <t xml:space="preserve">uartus), Xilinx (ISE, </t>
    </r>
    <r>
      <rPr>
        <b/>
        <sz val="11"/>
        <color theme="1"/>
        <rFont val="Calibri"/>
        <family val="2"/>
        <scheme val="minor"/>
      </rPr>
      <t>V</t>
    </r>
    <r>
      <rPr>
        <sz val="11"/>
        <color theme="1"/>
        <rFont val="Calibri"/>
        <family val="2"/>
        <scheme val="minor"/>
      </rPr>
      <t>ivado), Lattice Semiconductor(</t>
    </r>
    <r>
      <rPr>
        <b/>
        <sz val="11"/>
        <color theme="1"/>
        <rFont val="Calibri"/>
        <family val="2"/>
        <scheme val="minor"/>
      </rPr>
      <t>D</t>
    </r>
    <r>
      <rPr>
        <sz val="11"/>
        <color theme="1"/>
        <rFont val="Calibri"/>
        <family val="2"/>
        <scheme val="minor"/>
      </rPr>
      <t>iamond) or MicroSemi(</t>
    </r>
    <r>
      <rPr>
        <b/>
        <sz val="11"/>
        <color theme="1"/>
        <rFont val="Calibri"/>
        <family val="2"/>
        <scheme val="minor"/>
      </rPr>
      <t>L</t>
    </r>
    <r>
      <rPr>
        <sz val="11"/>
        <color theme="1"/>
        <rFont val="Calibri"/>
        <family val="2"/>
        <scheme val="minor"/>
      </rPr>
      <t>ibero) tool version number</t>
    </r>
  </si>
  <si>
    <t>xilinx 4K RAM primitives</t>
  </si>
  <si>
    <t>bad coding practice</t>
  </si>
  <si>
    <t>missing files</t>
  </si>
  <si>
    <t>cpu_top</t>
  </si>
  <si>
    <t>Hui Yan Cheah etal</t>
  </si>
  <si>
    <t>The iDEA DSP Block Based Soft Processor for FPGAs</t>
  </si>
  <si>
    <t>from GitHub, rq'd NOPs lower actual results</t>
  </si>
  <si>
    <t>Jan Gray's handcrafted uP auto placed &amp; routed into Kintex-7</t>
  </si>
  <si>
    <t>tool FPGA P&amp;R, speed mode better</t>
  </si>
  <si>
    <t>synthesis maps PC into ucode</t>
  </si>
  <si>
    <t>map errors</t>
  </si>
  <si>
    <t>RISC with 8-bit instructions</t>
  </si>
  <si>
    <t>Incorporated into Altera Cyclone V and Xilinx Zynq</t>
  </si>
  <si>
    <t>Targets FPGAs and very low cost 32-bit processors</t>
  </si>
  <si>
    <t>Synopsys ARC</t>
  </si>
  <si>
    <t>Eric-5</t>
  </si>
  <si>
    <t>ESi-1600, Esi-3200</t>
  </si>
  <si>
    <t>LEON</t>
  </si>
  <si>
    <t>MicroBlaze</t>
  </si>
  <si>
    <t>NIOS II</t>
  </si>
  <si>
    <t>Commercial product</t>
  </si>
  <si>
    <t>32-bit Xilinx core, free with tools, clones available</t>
  </si>
  <si>
    <t>32-bit Altera core, free with tools</t>
  </si>
  <si>
    <t>Manik</t>
  </si>
  <si>
    <t>32-bit RISC, Nitech core, free source</t>
  </si>
  <si>
    <t>BA21-25</t>
  </si>
  <si>
    <t>32-bit RISCs by CAST Inc., targets ASICs</t>
  </si>
  <si>
    <t>S8051XC3</t>
  </si>
  <si>
    <t>Known For</t>
  </si>
  <si>
    <t>CAD tools</t>
  </si>
  <si>
    <t>uP IP</t>
  </si>
  <si>
    <t>FPGA chips</t>
  </si>
  <si>
    <t>design services</t>
  </si>
  <si>
    <t>entner-electronics.com</t>
  </si>
  <si>
    <t>FPGA design</t>
  </si>
  <si>
    <t>highest performance 8051 clone, by CAST Inc., targets ASICs</t>
  </si>
  <si>
    <t>PicoBlaze</t>
  </si>
  <si>
    <t>8-bit Xilinx core, free with tools, clones available</t>
  </si>
  <si>
    <t>SPARC IP</t>
  </si>
  <si>
    <t>TSK3000A</t>
  </si>
  <si>
    <t>32-bit RISC, Altium core, free with tools</t>
  </si>
  <si>
    <t>ZPU</t>
  </si>
  <si>
    <t>opensource.Zylin, "ZPU the worlds smallest 32 bit CPU with GCC toolchain"</t>
  </si>
  <si>
    <t>Vivado run</t>
  </si>
  <si>
    <t>SPARC clone from Aeroflex Gaisler, LEON 2 &amp; 3 source is free</t>
  </si>
  <si>
    <t>MC8051</t>
  </si>
  <si>
    <t>8051 clone from Oregano Systems, source is free</t>
  </si>
  <si>
    <t>Entner Electronics, 9-bit Forth</t>
  </si>
  <si>
    <t>ColdFire</t>
  </si>
  <si>
    <t>68000 clone by ip-extreme, free for Altera Cyclone 3</t>
  </si>
  <si>
    <t>q11.1sp2</t>
  </si>
  <si>
    <t>other</t>
  </si>
  <si>
    <t xml:space="preserve">    If RAM area removed from ARM Cortex A9 ASIC, it has the highest figure of merit</t>
  </si>
  <si>
    <t xml:space="preserve">    For usable original designs the numbers are  RISC is 47%, stack 20%, accumulator 15%, other 11%, OpenRisc 7%</t>
  </si>
  <si>
    <t xml:space="preserve">    Many clone and legacy designs have relatively poor figure of merit, usually due to high LUT counts</t>
  </si>
  <si>
    <t xml:space="preserve">         SoC designs usually have higher LUT counts, often 2X greater</t>
  </si>
  <si>
    <t>socz80</t>
  </si>
  <si>
    <t>top_level</t>
  </si>
  <si>
    <t>http://sowerbutts.com/socz80/</t>
  </si>
  <si>
    <t>based on Daniel Wallner's T80, for Papillio Pro board</t>
  </si>
  <si>
    <t>Will Sowerbutts</t>
  </si>
  <si>
    <t>constraint file removed from project</t>
  </si>
  <si>
    <t>Julius Baxter, Stefan Kristiansson, Adam Edvardsson etal</t>
  </si>
  <si>
    <t>cappuccino ALU</t>
  </si>
  <si>
    <t>core_wb</t>
  </si>
  <si>
    <t>clone of microblaze, not all instructions implemented</t>
  </si>
  <si>
    <t>moved everything to work library</t>
  </si>
  <si>
    <t>*.vh initialization file</t>
  </si>
  <si>
    <t>PDP1</t>
  </si>
  <si>
    <t>http://digitaldesign.ashenden.com.au/verilog/verilog-source-code.html</t>
  </si>
  <si>
    <t>gumnut-rtl</t>
  </si>
  <si>
    <t>from in Peter Ashenden's Digital Design book, both VHDL &amp; Verilog source</t>
  </si>
  <si>
    <t>Designs with annomalies</t>
  </si>
  <si>
    <t>32-bit from people at Beyond Semiconductor who target ASICs with BA12-25 series</t>
  </si>
  <si>
    <t>source reads *.dat files, both VHDL &amp; Verilog</t>
  </si>
  <si>
    <t>8 instructions, part of university course</t>
  </si>
  <si>
    <t>Incorporated into MicroSemi SmartFusion1 &amp; 2</t>
  </si>
  <si>
    <t>Altium</t>
  </si>
  <si>
    <t>altium/TSK3000A</t>
  </si>
  <si>
    <t>altium/TSK80x</t>
  </si>
  <si>
    <t>altium/TSK165x</t>
  </si>
  <si>
    <t>default clock speed is 50MHz</t>
  </si>
  <si>
    <t>altium/TSK51A</t>
  </si>
  <si>
    <t>default clock: 50MHz, opt mult/div</t>
  </si>
  <si>
    <t>CR0140.pdf, CR0114.pdf</t>
  </si>
  <si>
    <t>CR0140.pdf, CR0117.pdf</t>
  </si>
  <si>
    <t>CR0140.pdf, http://techdocs.altium.com/display/ADRR/TSK3000A</t>
  </si>
  <si>
    <t>CR0140.pdf, CR0115.pdf</t>
  </si>
  <si>
    <t>MIPS /inst</t>
  </si>
  <si>
    <t>prorated DMIPS per instruction, reduced for data word sizes under 32-bits, greater than one for multiple issue processors</t>
  </si>
  <si>
    <t>DMIPS per clock for many microprocessors:</t>
  </si>
  <si>
    <t>stack_processor</t>
  </si>
  <si>
    <t>small stack processor</t>
  </si>
  <si>
    <t>patched dpmem_v1.vhd &amp; its port map</t>
  </si>
  <si>
    <t>gecko65k</t>
  </si>
  <si>
    <t>http://klabs.org/history/ech/agc_schematics</t>
  </si>
  <si>
    <t>72K</t>
  </si>
  <si>
    <t>Apollo Guidance Computer via 3-input NOR gate emulation</t>
  </si>
  <si>
    <t>maximal features</t>
  </si>
  <si>
    <t>papilio_pro_top</t>
  </si>
  <si>
    <t>pipelined, removed ucf file</t>
  </si>
  <si>
    <t>spartan_6-3</t>
  </si>
  <si>
    <t>spartan_3-5</t>
  </si>
  <si>
    <t>kintex_7-3</t>
  </si>
  <si>
    <t>using xilinx ROM primitive</t>
  </si>
  <si>
    <t>UART, SPI &amp; timer included</t>
  </si>
  <si>
    <t>pipelined, state machine</t>
  </si>
  <si>
    <t>Stefan Wallentowitz</t>
  </si>
  <si>
    <t>2G</t>
  </si>
  <si>
    <t>JavaScript generated VHDL, revisions ongoing</t>
  </si>
  <si>
    <t>total number of LUTs, ALUTs or tiles used including route-thrus &amp; otherwise unavailable</t>
  </si>
  <si>
    <t>Shawn Tan, Marcus Persson</t>
  </si>
  <si>
    <t>I14.7</t>
  </si>
  <si>
    <t>reduced IO list</t>
  </si>
  <si>
    <t>http://projectoberon.com/</t>
  </si>
  <si>
    <t>YouTube videos</t>
  </si>
  <si>
    <t>Julius Baxter</t>
  </si>
  <si>
    <t>EHSM 2014</t>
  </si>
  <si>
    <t>EHSM 2012</t>
  </si>
  <si>
    <t>:)</t>
  </si>
  <si>
    <t>:|</t>
  </si>
  <si>
    <r>
      <rPr>
        <u/>
        <sz val="11"/>
        <rFont val="Calibri"/>
        <family val="2"/>
        <scheme val="minor"/>
      </rPr>
      <t xml:space="preserve">YASEP: </t>
    </r>
    <r>
      <rPr>
        <u/>
        <sz val="11"/>
        <color rgb="FF0070C0"/>
        <rFont val="Calibri"/>
        <family val="2"/>
        <scheme val="minor"/>
      </rPr>
      <t>www.youtube.com/watch?v=bw5EiDDibkw</t>
    </r>
  </si>
  <si>
    <r>
      <rPr>
        <u/>
        <sz val="11"/>
        <rFont val="Calibri"/>
        <family val="2"/>
        <scheme val="minor"/>
      </rPr>
      <t>mor1kx</t>
    </r>
    <r>
      <rPr>
        <u/>
        <sz val="11"/>
        <color theme="10"/>
        <rFont val="Calibri"/>
        <family val="2"/>
        <scheme val="minor"/>
      </rPr>
      <t xml:space="preserve">: </t>
    </r>
    <r>
      <rPr>
        <u/>
        <sz val="11"/>
        <color rgb="FF0070C0"/>
        <rFont val="Calibri"/>
        <family val="2"/>
        <scheme val="minor"/>
      </rPr>
      <t>www.youtube.com/watch?v=uYRWFN-ii68</t>
    </r>
  </si>
  <si>
    <t>Gary Becker</t>
  </si>
  <si>
    <t>CoCo Fest 2010</t>
  </si>
  <si>
    <t>http://www.amazon.com/Table888-Develop-Your-Own-Processor-ebook/dp/B00KWUDK28</t>
  </si>
  <si>
    <t>subset of 6502</t>
  </si>
  <si>
    <t>MIPS/inst reduced due to few inst</t>
  </si>
  <si>
    <t>used in Cornell EE475 course</t>
  </si>
  <si>
    <t>instruct1.cit.cornell.edu/Courses/ee475/</t>
  </si>
  <si>
    <t>Yamin Li, Wanming Chu</t>
  </si>
  <si>
    <t>classic_HP_calc</t>
  </si>
  <si>
    <t>processor &amp; ROMs for HP-55, 45 &amp; 35 calculators</t>
  </si>
  <si>
    <t>classichp_top</t>
  </si>
  <si>
    <t>Brian Nemetz</t>
  </si>
  <si>
    <t>includes LED display driver &amp; UART, for Papilio One</t>
  </si>
  <si>
    <t>ks10</t>
  </si>
  <si>
    <t>PDP10</t>
  </si>
  <si>
    <t>spartan-6-2</t>
  </si>
  <si>
    <t>Rob Doyle</t>
  </si>
  <si>
    <t>esm_ks10</t>
  </si>
  <si>
    <t>http://www.techtravels.org/amiga/amigablog/?page_id=656</t>
  </si>
  <si>
    <t>ucf file, most tests pass</t>
  </si>
  <si>
    <t>36-bit accum &amp; 18-bit adrs</t>
  </si>
  <si>
    <t>c16too</t>
  </si>
  <si>
    <t>clock/2 and six phases</t>
  </si>
  <si>
    <t>Cole Design and Development</t>
  </si>
  <si>
    <t>coledd.com/electronics/cpu/</t>
  </si>
  <si>
    <t>github.com/sinclairrf/SSBCC</t>
  </si>
  <si>
    <t>inst after branch/call/rtn always execs</t>
  </si>
  <si>
    <t>Python generated Verilog stack machine, 9-bit inst, memories have adj size</t>
  </si>
  <si>
    <t>three array ROM constants</t>
  </si>
  <si>
    <t>bc6502</t>
  </si>
  <si>
    <t>bare source</t>
  </si>
  <si>
    <t>Dennis Kuschel</t>
  </si>
  <si>
    <t>originally in TTL</t>
  </si>
  <si>
    <t>cpu6502</t>
  </si>
  <si>
    <t>Thomas Skibo</t>
  </si>
  <si>
    <t>for Commodore PET</t>
  </si>
  <si>
    <t>pet_fpga</t>
  </si>
  <si>
    <t>verilog_6502</t>
  </si>
  <si>
    <t>Arlet Ottens</t>
  </si>
  <si>
    <r>
      <rPr>
        <u/>
        <sz val="11"/>
        <rFont val="Calibri"/>
        <family val="2"/>
        <scheme val="minor"/>
      </rPr>
      <t xml:space="preserve">from Caxton Foster's blue: </t>
    </r>
    <r>
      <rPr>
        <u/>
        <sz val="11"/>
        <color theme="10"/>
        <rFont val="Calibri"/>
        <family val="2"/>
        <scheme val="minor"/>
      </rPr>
      <t>www.youtube.com/watch?v=dt4zezZP8w8</t>
    </r>
  </si>
  <si>
    <t>9:02</t>
  </si>
  <si>
    <t>p24e</t>
  </si>
  <si>
    <t>p16b</t>
  </si>
  <si>
    <t>p24c</t>
  </si>
  <si>
    <t>homepages.thm.de/~hg53/eco32</t>
  </si>
  <si>
    <t xml:space="preserve">   The tools vary in their reporting of LUTs used for route-thrus</t>
  </si>
  <si>
    <t>6309 op-codes not yet implemented</t>
  </si>
  <si>
    <t>Plasma - most MIPS I opcodes: used in ~20 academic papers</t>
  </si>
  <si>
    <t>riscompatible</t>
  </si>
  <si>
    <t>Andre Soares</t>
  </si>
  <si>
    <t>set IO width to 32</t>
  </si>
  <si>
    <t>yafc</t>
  </si>
  <si>
    <t>Tim Wawrzynczak</t>
  </si>
  <si>
    <t>influenced by J1, F16 &amp; C18</t>
  </si>
  <si>
    <t>16-bit forth</t>
  </si>
  <si>
    <t>yarvi</t>
  </si>
  <si>
    <t>simple implementation of RISC-V</t>
  </si>
  <si>
    <t>no multiply or divide</t>
  </si>
  <si>
    <t>https://github.com/tommythorn/yarvi</t>
  </si>
  <si>
    <t>xtensa</t>
  </si>
  <si>
    <t>tensilica/cadence</t>
  </si>
  <si>
    <t>5,7</t>
  </si>
  <si>
    <t>16,24</t>
  </si>
  <si>
    <t>upward compatible family, sliding reg file</t>
  </si>
  <si>
    <t>ASIC usage, TIE tool generates RTL &amp; software tool set</t>
  </si>
  <si>
    <t>aor3000</t>
  </si>
  <si>
    <t>MIPS R3000A compatible, has MMU</t>
  </si>
  <si>
    <t>aoR3000</t>
  </si>
  <si>
    <t>ao486, ao68000, aor3000</t>
  </si>
  <si>
    <t>moved declarations forward</t>
  </si>
  <si>
    <t>xthundercore</t>
  </si>
  <si>
    <t>xtc</t>
  </si>
  <si>
    <t>http://www.xthundercore.com/</t>
  </si>
  <si>
    <t>Gadget Factory Forum thread</t>
  </si>
  <si>
    <t>majordomo</t>
  </si>
  <si>
    <t>in debug, no comments, mostly in simulation</t>
  </si>
  <si>
    <t>v586</t>
  </si>
  <si>
    <t>MMU &amp; caches, branch cache</t>
  </si>
  <si>
    <t>sweet32</t>
  </si>
  <si>
    <t>Sweet32_v1_core</t>
  </si>
  <si>
    <t>no RAM</t>
  </si>
  <si>
    <t>Valentin Angelovski</t>
  </si>
  <si>
    <t>a-z80</t>
  </si>
  <si>
    <t>Goran Devic</t>
  </si>
  <si>
    <t>z80_top_direct_n</t>
  </si>
  <si>
    <t>raptor16</t>
  </si>
  <si>
    <t>Steve Haywood</t>
  </si>
  <si>
    <t>no multiply, 8 adr modes</t>
  </si>
  <si>
    <t>16-bit CISC, 8 data &amp; 8 adr registers</t>
  </si>
  <si>
    <t>8 data &amp; 8 adr regs</t>
  </si>
  <si>
    <t>www.spacewire.co.uk/raptor16.html</t>
  </si>
  <si>
    <r>
      <t xml:space="preserve">ae18, aeMB, k68, DCPU16, </t>
    </r>
    <r>
      <rPr>
        <sz val="11"/>
        <color theme="0" tint="-0.499984740745262"/>
        <rFont val="Calibri"/>
        <family val="2"/>
        <scheme val="minor"/>
      </rPr>
      <t>T3RAS</t>
    </r>
  </si>
  <si>
    <t>Hans Tiggeler</t>
  </si>
  <si>
    <t>cpu86, recore54, uTTA</t>
  </si>
  <si>
    <t>used as the processor in milkymist</t>
  </si>
  <si>
    <t>latticemicro8 &amp; 32</t>
  </si>
  <si>
    <t>8 &amp; 32-bit Lattice Semiconductor cores, open source</t>
  </si>
  <si>
    <t>fisa32</t>
  </si>
  <si>
    <t>FISA32</t>
  </si>
  <si>
    <t>dgb16</t>
  </si>
  <si>
    <t>dbg16</t>
  </si>
  <si>
    <t>debug uP for fisa64</t>
  </si>
  <si>
    <t>fisa64</t>
  </si>
  <si>
    <t>need to use multi-cycle on mult</t>
  </si>
  <si>
    <t>FISA64</t>
  </si>
  <si>
    <t>inside FISA64 project</t>
  </si>
  <si>
    <t>pp_core</t>
  </si>
  <si>
    <t>Kristian Skordal</t>
  </si>
  <si>
    <t>"rocket-core" version at risc.org</t>
  </si>
  <si>
    <t>risc-V interger only, no mult</t>
  </si>
  <si>
    <t>m32632</t>
  </si>
  <si>
    <t>Udo Moeller</t>
  </si>
  <si>
    <t>N32032</t>
  </si>
  <si>
    <t>http://cpu-ns32k.net/</t>
  </si>
  <si>
    <t>example</t>
  </si>
  <si>
    <t>National 32032 with fltg-pt, cache &amp; MMU</t>
  </si>
  <si>
    <t>http://cpu-ns32k.net/index.html</t>
  </si>
  <si>
    <t>m32632(N32032)</t>
  </si>
  <si>
    <t>Verilog readmemf text file</t>
  </si>
  <si>
    <t>K7,C4</t>
  </si>
  <si>
    <t>https://www.youtube.com/watch?v=PRltE8q62dA</t>
  </si>
  <si>
    <t>J1a</t>
  </si>
  <si>
    <t>J1b</t>
  </si>
  <si>
    <t>DFF explosion</t>
  </si>
  <si>
    <t>16 deep data &amp; return stacks</t>
  </si>
  <si>
    <t>4 stack</t>
  </si>
  <si>
    <t>N.I.G.E.</t>
  </si>
  <si>
    <t>microcore110</t>
  </si>
  <si>
    <t>Altera X series DSP</t>
  </si>
  <si>
    <t>Arria X &amp; Stratix X provide single precision floating-point add &amp; multiply</t>
  </si>
  <si>
    <t>brainfuckcpu</t>
  </si>
  <si>
    <t>brainfuck_cpu</t>
  </si>
  <si>
    <t>mem</t>
  </si>
  <si>
    <t>ARM_Cortex_M1</t>
  </si>
  <si>
    <t>ARM M1</t>
  </si>
  <si>
    <t>http://www.arm.com/products/processors/cortex-m/cortex-m1.php</t>
  </si>
  <si>
    <t>stratix-3</t>
  </si>
  <si>
    <t>65nm</t>
  </si>
  <si>
    <t>ARM Cortex M1</t>
  </si>
  <si>
    <t>Targets FPGAs, available for Actel, Altera &amp; Xilinx</t>
  </si>
  <si>
    <t>neo430</t>
  </si>
  <si>
    <t>NEO430 Processor</t>
  </si>
  <si>
    <t>non-std IO, wishbone interface</t>
  </si>
  <si>
    <t>neo430_top</t>
  </si>
  <si>
    <t>artiix-7</t>
  </si>
  <si>
    <t>~8+ clocks/R-R inst</t>
  </si>
  <si>
    <t>rois24_24up</t>
  </si>
  <si>
    <t>RISC with 24-bit inst, 64 registers</t>
  </si>
  <si>
    <t>single pipe stage</t>
  </si>
  <si>
    <t>lxp32</t>
  </si>
  <si>
    <t>Alex Kuznetsov</t>
  </si>
  <si>
    <t>lxp32c_top</t>
  </si>
  <si>
    <t>register file in block RAM</t>
  </si>
  <si>
    <t>vendor neutral source code</t>
  </si>
  <si>
    <t>artix-7-3</t>
  </si>
  <si>
    <t>lxp32u_top</t>
  </si>
  <si>
    <t>mcl86</t>
  </si>
  <si>
    <t>MicroCore Labs</t>
  </si>
  <si>
    <t>http://www.embedded.com/electronics-blogs/max-unleashed-and-unfettered/4441454/Only-308-FPGA-LUTs-required-to-create-cycle-accurate-8088-8086-soft-processor-core</t>
  </si>
  <si>
    <t>MCL86</t>
  </si>
  <si>
    <t>Low LUT count (308 LUTs, 4 BlkRAM) 8088 from MicroCore Labs</t>
  </si>
  <si>
    <t>serial arithmetic variant</t>
  </si>
  <si>
    <t>clks / inst</t>
  </si>
  <si>
    <t>~9</t>
  </si>
  <si>
    <t>Highly micro-coded or serial arithmetic - e.g. area over speed</t>
  </si>
  <si>
    <t>Nios2/E</t>
  </si>
  <si>
    <t>hf-risc</t>
  </si>
  <si>
    <t>Sergio Johann Filho</t>
  </si>
  <si>
    <t>spartan3e_nexys2.vhd</t>
  </si>
  <si>
    <t>MIPS I subset, no multiplier</t>
  </si>
  <si>
    <t>riscv_picorv32</t>
  </si>
  <si>
    <t>picorv32</t>
  </si>
  <si>
    <t>https://github.com/cliffordwolf/picorv32</t>
  </si>
  <si>
    <t>*, /, fltg-pt all optional</t>
  </si>
  <si>
    <t>Clifford Wolf</t>
  </si>
  <si>
    <t>version of RISC-V without mult, div or fltg-pt; advertised numbers much better</t>
  </si>
  <si>
    <t>riscv_orca</t>
  </si>
  <si>
    <t>orca</t>
  </si>
  <si>
    <t>VectorBlox</t>
  </si>
  <si>
    <t>vectorblox</t>
  </si>
  <si>
    <t>RV32IM</t>
  </si>
  <si>
    <t>https://github.com/VectorBlox/orca</t>
  </si>
  <si>
    <t>risc-v</t>
  </si>
  <si>
    <t>ep8080</t>
  </si>
  <si>
    <t>ep80.vhd</t>
  </si>
  <si>
    <t>work related to eP16</t>
  </si>
  <si>
    <t>initialized Lattice memory blocks</t>
  </si>
  <si>
    <t>C.H. Ting</t>
  </si>
  <si>
    <t>PDF files</t>
  </si>
  <si>
    <t>ep16.vhd</t>
  </si>
  <si>
    <t>ep16</t>
  </si>
  <si>
    <t>5-bit instructions</t>
  </si>
  <si>
    <t>eP16, eP8080</t>
  </si>
  <si>
    <t>Lattice memory IP, with init.</t>
  </si>
  <si>
    <t>all basic inst</t>
  </si>
  <si>
    <t>mcl51</t>
  </si>
  <si>
    <t>mais</t>
  </si>
  <si>
    <t>Rene Doss</t>
  </si>
  <si>
    <t>register forwarding around ALU</t>
  </si>
  <si>
    <t>MAIS_soc.vhd</t>
  </si>
  <si>
    <t>license req'd for commercial use</t>
  </si>
  <si>
    <t>use MIPS tools</t>
  </si>
  <si>
    <t>c88</t>
  </si>
  <si>
    <t>only 8 memory locations</t>
  </si>
  <si>
    <t>carpe</t>
  </si>
  <si>
    <t>Peter Gavin</t>
  </si>
  <si>
    <t>fluid_core</t>
  </si>
  <si>
    <t>Azmathmoosa</t>
  </si>
  <si>
    <t>FluidCore</t>
  </si>
  <si>
    <t>data width adj., mem sizes adj.</t>
  </si>
  <si>
    <t>DFF used for 18 deep data &amp; return stacks</t>
  </si>
  <si>
    <t>J1a32</t>
  </si>
  <si>
    <t>DFF used for 32 deep data &amp; return stacks</t>
  </si>
  <si>
    <t>J1b_16</t>
  </si>
  <si>
    <t>DFF used for 16 deep data &amp; return stacks</t>
  </si>
  <si>
    <t>http://www.latticesemi.com/Products/DesignSoftwareAndIP/IntellectualProperty/IPCore/IPCores02/Mico8.aspx</t>
  </si>
  <si>
    <t>vendor neutral source code, no div inst</t>
  </si>
  <si>
    <t>www.ip-arch.jp/index.html</t>
  </si>
  <si>
    <t>mcip_open</t>
  </si>
  <si>
    <t>Mezzah Jbrahim</t>
  </si>
  <si>
    <t>MCIOopen_mcu_example</t>
  </si>
  <si>
    <t>light version of PIC18</t>
  </si>
  <si>
    <t>consistency issues</t>
  </si>
  <si>
    <t>patmos</t>
  </si>
  <si>
    <t>http://patmos.compute.dtu.dk/</t>
  </si>
  <si>
    <t>https://github.com/t-crest/patmos</t>
  </si>
  <si>
    <t>http://www.t-crest.org/</t>
  </si>
  <si>
    <t>pop11-40</t>
  </si>
  <si>
    <t>ep1K</t>
  </si>
  <si>
    <t>NSL</t>
  </si>
  <si>
    <t>Boots UNIX</t>
  </si>
  <si>
    <t>various papers, no verilog or vhdl</t>
  </si>
  <si>
    <t>the12X_12uP</t>
  </si>
  <si>
    <t>the12x_12uP</t>
  </si>
  <si>
    <t>no</t>
  </si>
  <si>
    <t>combo stack/accumulater design</t>
  </si>
  <si>
    <t>load/store arch, not optimized</t>
  </si>
  <si>
    <t>uTTA</t>
  </si>
  <si>
    <t>TTA</t>
  </si>
  <si>
    <t>utta_struct</t>
  </si>
  <si>
    <t>http://www.ht-lab.com/freecores/move/move.html</t>
  </si>
  <si>
    <t>time triggered arch</t>
  </si>
  <si>
    <t>www.youtube.com/channel/UCNbm8Bah54cwhedmCRWyXMA/videos</t>
  </si>
  <si>
    <t>zipcpu</t>
  </si>
  <si>
    <t>Dan Gisselquist</t>
  </si>
  <si>
    <t>Nios II/f: fastest version, DMIPS adj, 2.15 CoreMark/DMIP</t>
  </si>
  <si>
    <t>Nios II/e: min LUTs version, DMIPS adj, 1.68 CoreMark/DMIP</t>
  </si>
  <si>
    <t>q16.0</t>
  </si>
  <si>
    <t>scott_cpu</t>
  </si>
  <si>
    <t>http://www.buthowdoitknow.com/</t>
  </si>
  <si>
    <t>J. Clark Scott</t>
  </si>
  <si>
    <t>Daniiel Bailey</t>
  </si>
  <si>
    <t>Dff gen =3785</t>
  </si>
  <si>
    <t>C88</t>
  </si>
  <si>
    <t>ucode_cpu</t>
  </si>
  <si>
    <t>Warren Toomey</t>
  </si>
  <si>
    <t>http://minnie.tuhs.org/Programs/UcodeCPU/</t>
  </si>
  <si>
    <t>originally schematic based (Logisim)</t>
  </si>
  <si>
    <t>4K LUT as RAM</t>
  </si>
  <si>
    <t>nocpu</t>
  </si>
  <si>
    <t>John Tzonevrakis</t>
  </si>
  <si>
    <t>minimal &amp; complete</t>
  </si>
  <si>
    <t>8 ALU inst, 3 port reg file</t>
  </si>
  <si>
    <t>ARM Cortex A53</t>
  </si>
  <si>
    <t>Incorporated into Altera Stratix X and Xilinx Zynq US+</t>
  </si>
  <si>
    <t>Ensilica 16-bit &amp; 32-bit , targets both FPGAs &amp; ASICs: en.wikipedia.org/wiki/ESi-RISC</t>
  </si>
  <si>
    <t>Targets ASIC designs, very little public information: en.wikipedia.org/wiki/ARC_(processor)</t>
  </si>
  <si>
    <t>v16.2</t>
  </si>
  <si>
    <t>designed for minimum LUTs</t>
  </si>
  <si>
    <t>small</t>
  </si>
  <si>
    <t>cosmac</t>
  </si>
  <si>
    <t>Eric Smith</t>
  </si>
  <si>
    <t>AKA COSMAC ELF of 1976</t>
  </si>
  <si>
    <t>Fmax is for bare core, runs CamelForth</t>
  </si>
  <si>
    <t>clone of CDP1802</t>
  </si>
  <si>
    <t>lem1_9ptr</t>
  </si>
  <si>
    <t>4 index registers: (ix),(--ix),(ix++),(ix+off)</t>
  </si>
  <si>
    <t>lem4_9ptr</t>
  </si>
  <si>
    <t>use speed opt, logic emulation machine</t>
  </si>
  <si>
    <t>complete_8bit</t>
  </si>
  <si>
    <t>computer</t>
  </si>
  <si>
    <t>memory_unit uses block RAM, IO ports pruned</t>
  </si>
  <si>
    <t>modified memory unit</t>
  </si>
  <si>
    <t>Van-Lei Le</t>
  </si>
  <si>
    <t>https://www.quora.com/What-do-we-need-to-design-a-simple-8-bit-microcontroller-in-VHDL</t>
  </si>
  <si>
    <t>riscv_GRVI</t>
  </si>
  <si>
    <t>http://fpga.org/grvi-phalanx/</t>
  </si>
  <si>
    <t>"Hoplite" router, 1680 cores in XCVU9P</t>
  </si>
  <si>
    <t>Jan Gray's implementation of RISC-V RV32I</t>
  </si>
  <si>
    <t>virtex-u-2</t>
  </si>
  <si>
    <t>v16.4</t>
  </si>
  <si>
    <t>lem4_9</t>
  </si>
  <si>
    <t>binary digit addition,speed mode</t>
  </si>
  <si>
    <t>rois</t>
  </si>
  <si>
    <t>rois24_24min</t>
  </si>
  <si>
    <t>binary and BCD supported, four pointers with (x), (--x), (x++) &amp; (x+off)</t>
  </si>
  <si>
    <t>msp430_vhdl, neo430, openmsp430</t>
  </si>
  <si>
    <t>©2017 James Brakefield</t>
  </si>
  <si>
    <t>Only 16nm part family in webpack tools is Zynq-US+</t>
  </si>
  <si>
    <t>No parts from highest performance FPGA families available in "webpack" tools (Arria X, Stratix X, Virtex-US+)</t>
  </si>
  <si>
    <t>Only 28nm part families in webpack tools are Cyclone V, Spartan-7, Atrix-7, Kintex-7 and Zynq-7</t>
  </si>
  <si>
    <t>Some of the designs with ROM or RAM initialization</t>
  </si>
  <si>
    <t>24-bit</t>
  </si>
  <si>
    <t>48-bit</t>
  </si>
  <si>
    <t>64-bit</t>
  </si>
  <si>
    <t>214 unique usable designs</t>
  </si>
  <si>
    <t>4-bit</t>
  </si>
  <si>
    <t>12-bit</t>
  </si>
  <si>
    <t>zap</t>
  </si>
  <si>
    <t>Revanth Kamaraj</t>
  </si>
  <si>
    <t>ARMv4T &amp; Thumbv1</t>
  </si>
  <si>
    <t>msp430_vhdl</t>
  </si>
  <si>
    <t>Peter Szabo</t>
  </si>
  <si>
    <t>j2: Rob Landley</t>
  </si>
  <si>
    <t>j2: Jeff Salmon</t>
  </si>
  <si>
    <t>ELC 2016</t>
  </si>
  <si>
    <t>https://www.youtube.com/watch?v=lZGHbMS882w</t>
  </si>
  <si>
    <t>j2: Rob Landley &amp; Jeff Dionne</t>
  </si>
  <si>
    <t>https://www.youtube.com/watch?v=hD7LHiabGWI&amp;feature=youtu.be</t>
  </si>
  <si>
    <t>https://www.youtube.com/watch?v=CR8YEtBmD44&amp;feature=youtu.be</t>
  </si>
  <si>
    <t>https://www.youtube.com/watch?v=mvOyp2HrYbc&amp;feature=youtu.be</t>
  </si>
  <si>
    <t>56:20</t>
  </si>
  <si>
    <t>59:28</t>
  </si>
  <si>
    <t>41:04</t>
  </si>
  <si>
    <t>1:12:58</t>
  </si>
  <si>
    <t>Suitable Designs</t>
  </si>
  <si>
    <t>K7 LUTs</t>
  </si>
  <si>
    <t>K7 Fmax</t>
  </si>
  <si>
    <t>Fmax low, Altera much better</t>
  </si>
  <si>
    <t>Altera has higher LUT counts</t>
  </si>
  <si>
    <t>FOM</t>
  </si>
  <si>
    <t>Ck/I</t>
  </si>
  <si>
    <t>WdL</t>
  </si>
  <si>
    <t>Designs run on both Altera &amp; Xilinx families</t>
  </si>
  <si>
    <t>New designs not yet run</t>
  </si>
  <si>
    <t>zap_top</t>
  </si>
  <si>
    <t>has cache &amp; mmu</t>
  </si>
  <si>
    <t>ddi0100e_armv1-5_rm.pdf</t>
  </si>
  <si>
    <t>compiles on cyclone II</t>
  </si>
  <si>
    <t xml:space="preserve">cortex_m3(no source),  </t>
  </si>
  <si>
    <t>mike_pico6</t>
  </si>
  <si>
    <t>clonep6_top</t>
  </si>
  <si>
    <t>vivado project</t>
  </si>
  <si>
    <t>http://jamieiles.github.io/oldland-cpu/</t>
  </si>
  <si>
    <t>oldland-cpu</t>
  </si>
  <si>
    <t>runs on Cyclone V</t>
  </si>
  <si>
    <t>oldland_cpu</t>
  </si>
  <si>
    <t>Jamie Iles</t>
  </si>
  <si>
    <t>xucpu</t>
  </si>
  <si>
    <t>Jurgen Defurne</t>
  </si>
  <si>
    <t>system_4k</t>
  </si>
  <si>
    <t>Experimental Unstable CPU</t>
  </si>
  <si>
    <t>a2z</t>
  </si>
  <si>
    <t>https://hackaday.io/project/18206-a2z-computer</t>
  </si>
  <si>
    <t>runs on Cyclone IV</t>
  </si>
  <si>
    <t xml:space="preserve">mike_pico6, oldland-cpu, mips32, a2z, </t>
  </si>
  <si>
    <t>f32c</t>
  </si>
  <si>
    <t>https://github.com/f32c/f32c</t>
  </si>
  <si>
    <t>http://www.nxlab.fer.hr/fpgarduino/</t>
  </si>
  <si>
    <t>quark(doc only), riscv_sifive, J2-superH, 16bit_simple_risc</t>
  </si>
  <si>
    <t>oberon_sdram</t>
  </si>
  <si>
    <t>modified to use DRAM, serial mult</t>
  </si>
  <si>
    <t>risc5 modified to use DRAM, has caches, serial multiply</t>
  </si>
  <si>
    <t>minimalist Wirth, part of Project Oberon 2013, fast multiply</t>
  </si>
  <si>
    <t>lutiac, c16, ensilica, octavo, lemberg, vtach, bobcat, uTTA, x32</t>
  </si>
  <si>
    <t>jcore: Rob Landley &amp; Jeff Dionne</t>
  </si>
  <si>
    <t>https://www.youtube.com/watch?v=lZGHbMS882w&amp;t=26s</t>
  </si>
  <si>
    <t>minimig</t>
  </si>
  <si>
    <t>Frederic Requin</t>
  </si>
  <si>
    <t>j68</t>
  </si>
  <si>
    <t>micro-coded on stack machine</t>
  </si>
  <si>
    <t>speed</t>
  </si>
  <si>
    <t>vexriscv</t>
  </si>
  <si>
    <t>artix-7</t>
  </si>
  <si>
    <t>smallest</t>
  </si>
  <si>
    <t>Charles Papon?</t>
  </si>
  <si>
    <t>www.librecores.org/ZipCPU</t>
  </si>
  <si>
    <t>zec &amp; vordah</t>
  </si>
  <si>
    <t>MIPS or RISC-V ISA, Arduino support</t>
  </si>
  <si>
    <t>_uP_all_soft folder</t>
  </si>
  <si>
    <t>8bit_piped_proc</t>
  </si>
  <si>
    <t>untested</t>
  </si>
  <si>
    <t>Mahesh Sukhdeo Palve</t>
  </si>
  <si>
    <t>proj file</t>
  </si>
  <si>
    <t>ven dors</t>
  </si>
  <si>
    <t>Vendors</t>
  </si>
  <si>
    <t>Prog File</t>
  </si>
  <si>
    <t>8bit-verilog_mcu</t>
  </si>
  <si>
    <t>Josh Friend</t>
  </si>
  <si>
    <t>32-bit_MIPS</t>
  </si>
  <si>
    <t>aizup/aizup_mica</t>
  </si>
  <si>
    <t>aizup/aizup_overlap</t>
  </si>
  <si>
    <t>aizup/aizup_pipe</t>
  </si>
  <si>
    <t>aizup/aizup_serial</t>
  </si>
  <si>
    <t>am9080</t>
  </si>
  <si>
    <t>emulation of AM9080 using bit-slice &amp; TTL</t>
  </si>
  <si>
    <t>emulation of Apple II computer</t>
  </si>
  <si>
    <t>Stephen A Edwards</t>
  </si>
  <si>
    <t>ARM_Cortex_A53</t>
  </si>
  <si>
    <t>ARM_Cortex_R5</t>
  </si>
  <si>
    <t>real-time interrupt handling</t>
  </si>
  <si>
    <t>Juergen Sauermann</t>
  </si>
  <si>
    <t>ILX</t>
  </si>
  <si>
    <t>bst-cpu</t>
  </si>
  <si>
    <t>bytemachine</t>
  </si>
  <si>
    <t>c65gs</t>
  </si>
  <si>
    <t>graphics capability</t>
  </si>
  <si>
    <t>core_arm</t>
  </si>
  <si>
    <t>P16 in VHDL</t>
  </si>
  <si>
    <t>cray2_reboot</t>
  </si>
  <si>
    <t>gate level code</t>
  </si>
  <si>
    <t>see FISA64</t>
  </si>
  <si>
    <t>ejrh_cpu</t>
  </si>
  <si>
    <t>machine</t>
  </si>
  <si>
    <t>ep24</t>
  </si>
  <si>
    <t>ep994a</t>
  </si>
  <si>
    <t>TI 990 emulation</t>
  </si>
  <si>
    <t>ez8</t>
  </si>
  <si>
    <t>ez8_cpu</t>
  </si>
  <si>
    <t>forth_kf532</t>
  </si>
  <si>
    <t>kf532</t>
  </si>
  <si>
    <t>Tarasov Ilia</t>
  </si>
  <si>
    <t>fpz8</t>
  </si>
  <si>
    <t>Fabio Pereira</t>
  </si>
  <si>
    <t>fpz8_cpu_v1</t>
  </si>
  <si>
    <t>gpu</t>
  </si>
  <si>
    <t>Diego A. Idarraga</t>
  </si>
  <si>
    <t>graphic processing unit</t>
  </si>
  <si>
    <t>hack</t>
  </si>
  <si>
    <t>"hack" cpu from Nisan &amp; Schocken: The Elements of Computing Systems</t>
  </si>
  <si>
    <t>haystk32_16m</t>
  </si>
  <si>
    <t>incomplete</t>
  </si>
  <si>
    <t>all_logic</t>
  </si>
  <si>
    <t>quad stack machine</t>
  </si>
  <si>
    <t>i650</t>
  </si>
  <si>
    <t>IBM650</t>
  </si>
  <si>
    <t>Robert Abeles</t>
  </si>
  <si>
    <t>recreation of IBM 650 drum computer</t>
  </si>
  <si>
    <t>igor</t>
  </si>
  <si>
    <t>leval</t>
  </si>
  <si>
    <t>John Cronin</t>
  </si>
  <si>
    <t>has VGA controller, plays Pong</t>
  </si>
  <si>
    <t>jcore_aka_sh2</t>
  </si>
  <si>
    <t>ep32</t>
  </si>
  <si>
    <t>fc16</t>
  </si>
  <si>
    <t>Richard Haskell</t>
  </si>
  <si>
    <t>PDF papers</t>
  </si>
  <si>
    <t>sod32</t>
  </si>
  <si>
    <t>simulation only</t>
  </si>
  <si>
    <t>L.C. Benschop</t>
  </si>
  <si>
    <t>f18a</t>
  </si>
  <si>
    <t>Chuck Moore</t>
  </si>
  <si>
    <t>http://www.greenarraychips.com</t>
  </si>
  <si>
    <t>family of parallel processors</t>
  </si>
  <si>
    <t>AKA G144A12: 12x12 array</t>
  </si>
  <si>
    <t>j1sc</t>
  </si>
  <si>
    <t>Steffen Reith</t>
  </si>
  <si>
    <t>J1 reimplemented using Scala/Spinal to generate VHDL or Verilog</t>
  </si>
  <si>
    <t>m17</t>
  </si>
  <si>
    <t>Philip Koopman</t>
  </si>
  <si>
    <t>chapter in Koopman</t>
  </si>
  <si>
    <t>6600 gate ASIC</t>
  </si>
  <si>
    <t>f21</t>
  </si>
  <si>
    <t>Jeff Fox</t>
  </si>
  <si>
    <t>nc4016</t>
  </si>
  <si>
    <t>qs5-rible</t>
  </si>
  <si>
    <t>John Rible</t>
  </si>
  <si>
    <t>qs5_mix</t>
  </si>
  <si>
    <t>used in his class, also uses eP32</t>
  </si>
  <si>
    <t>rtx2000</t>
  </si>
  <si>
    <t>Tom Hand</t>
  </si>
  <si>
    <t>Brad Eckert</t>
  </si>
  <si>
    <t>sc20</t>
  </si>
  <si>
    <t>xpu</t>
  </si>
  <si>
    <t>c2a</t>
  </si>
  <si>
    <t>predates J1</t>
  </si>
  <si>
    <t>SH2</t>
  </si>
  <si>
    <t>http://j-core.org/</t>
  </si>
  <si>
    <t>Americans in Japan</t>
  </si>
  <si>
    <t>kestrel-2</t>
  </si>
  <si>
    <t>Samuel Falvo II</t>
  </si>
  <si>
    <t>kestrelcomputer.github.io/kestrel/</t>
  </si>
  <si>
    <t>http://www.mpeforth.com/rtx.htm</t>
  </si>
  <si>
    <t>Harris Corp., FPGA version at MPEforth</t>
  </si>
  <si>
    <t>lc-2</t>
  </si>
  <si>
    <t>https://en.wikipedia.org/wiki/LC-3</t>
  </si>
  <si>
    <t>http://www.cs.ucr.edu/~vahid/sproj/lc2/</t>
  </si>
  <si>
    <t>thor</t>
  </si>
  <si>
    <t>Thor-2: L1 &amp; L2 caches, GP float &amp; vector regs</t>
  </si>
  <si>
    <t>risc_16bit</t>
  </si>
  <si>
    <t>Raj Parihar</t>
  </si>
  <si>
    <t>ftpipe</t>
  </si>
  <si>
    <t>original design for university course</t>
  </si>
  <si>
    <t>niloofar1</t>
  </si>
  <si>
    <t>Mahdi Amiri</t>
  </si>
  <si>
    <t>derived from risc-16</t>
  </si>
  <si>
    <t>http://ce.sharif.edu/~m_amiri/project/niloofar1/index.htm</t>
  </si>
  <si>
    <t>single bit at a time, absolute adrs</t>
  </si>
  <si>
    <t>op-codes coded, untested</t>
  </si>
  <si>
    <t>mano_machine</t>
  </si>
  <si>
    <t>Susam Pal</t>
  </si>
  <si>
    <t>mc68kods</t>
  </si>
  <si>
    <t>Olivier De Smet</t>
  </si>
  <si>
    <t>https://sites.google.com/site/olivier2smet2/hp_projects/hp98x6/fpga-hp98x6</t>
  </si>
  <si>
    <t>SOC for HP9816 computer emulation</t>
  </si>
  <si>
    <t>hp86b</t>
  </si>
  <si>
    <t>https://sites.google.com/site/olivier2smet2/hpseries80/fpga-hp86b</t>
  </si>
  <si>
    <t>https://en.wikipedia.org/wiki/Capricorn_(microprocessor)</t>
  </si>
  <si>
    <t>uses PicoBlaze, emualtes HP86B</t>
  </si>
  <si>
    <t>Capricorn</t>
  </si>
  <si>
    <t>mcl65</t>
  </si>
  <si>
    <t>Ted Fried</t>
  </si>
  <si>
    <t>http://www.microcorelabs.com/mcl51.html</t>
  </si>
  <si>
    <t>http://www.microcorelabs.com/mcl65.html</t>
  </si>
  <si>
    <t>microcoded, cycle exact</t>
  </si>
  <si>
    <t>microcpu</t>
  </si>
  <si>
    <t>minicpu-s</t>
  </si>
  <si>
    <t>https://github.com/MorrisMA/MiniCPU-S</t>
  </si>
  <si>
    <t>mips32</t>
  </si>
  <si>
    <t>main</t>
  </si>
  <si>
    <t>mist1032isa</t>
  </si>
  <si>
    <t>https://github.com/cpulabs/mist1032isa</t>
  </si>
  <si>
    <t>moxie</t>
  </si>
  <si>
    <t>Anthony Green</t>
  </si>
  <si>
    <t>university course project</t>
  </si>
  <si>
    <t>mroell_cpu</t>
  </si>
  <si>
    <t>Matthias Roell</t>
  </si>
  <si>
    <t>nanoblaze</t>
  </si>
  <si>
    <t>Francois Corthay</t>
  </si>
  <si>
    <t>nanoBlaze compatable, adjustable data width</t>
  </si>
  <si>
    <t>nibzX7</t>
  </si>
  <si>
    <t>Simon Jackson</t>
  </si>
  <si>
    <t>state machine: keybaord &amp; VGA?</t>
  </si>
  <si>
    <t>https://www.linkedin.com/in/jackokring/</t>
  </si>
  <si>
    <t>nybbleForth</t>
  </si>
  <si>
    <t>https://github.com/larsbrinkhoff/nybbleForth</t>
  </si>
  <si>
    <t>tiny</t>
  </si>
  <si>
    <t>nyuzi</t>
  </si>
  <si>
    <t>32 scalar &amp; 32 vector reg</t>
  </si>
  <si>
    <t>http://nyuzi.org/</t>
  </si>
  <si>
    <t>GPU</t>
  </si>
  <si>
    <t>nyuzi_gpu</t>
  </si>
  <si>
    <t>openpiton</t>
  </si>
  <si>
    <t>mmckeown</t>
  </si>
  <si>
    <t>Princeton Un.</t>
  </si>
  <si>
    <t>Damjan Lampret</t>
  </si>
  <si>
    <t>several FPGA card build files</t>
  </si>
  <si>
    <t>https://www.parallax.com/downloads/propeller-1-design</t>
  </si>
  <si>
    <t>plasma_fpu</t>
  </si>
  <si>
    <t>Maximilian Reuter</t>
  </si>
  <si>
    <t>based on Plasma by Steve Rhoads</t>
  </si>
  <si>
    <t>pulserain</t>
  </si>
  <si>
    <t>PulseRain Tech LLC</t>
  </si>
  <si>
    <t>https://www.pulserain.com/fp51</t>
  </si>
  <si>
    <t>pycpu</t>
  </si>
  <si>
    <t>python hardware processor</t>
  </si>
  <si>
    <t>https://pycpu.wordpress.com/</t>
  </si>
  <si>
    <t>Norbert Feurle</t>
  </si>
  <si>
    <t>r4000</t>
  </si>
  <si>
    <t>r8051</t>
  </si>
  <si>
    <t>Michael Povlin</t>
  </si>
  <si>
    <t>reduceron</t>
  </si>
  <si>
    <t>hardware for functional programming</t>
  </si>
  <si>
    <t>https://www.cs.york.ac.uk/fp/reduceron/</t>
  </si>
  <si>
    <t>reverse-u16</t>
  </si>
  <si>
    <t>https://github.com/programmerby/ReVerSE-U16</t>
  </si>
  <si>
    <t>retro Z80 based on T80 by Daniel Wallner</t>
  </si>
  <si>
    <t>SOC</t>
  </si>
  <si>
    <t>risc8</t>
  </si>
  <si>
    <t>excellent HTML doc</t>
  </si>
  <si>
    <t>risc-processor</t>
  </si>
  <si>
    <t>Jeff Bush</t>
  </si>
  <si>
    <t>fpga_top</t>
  </si>
  <si>
    <t>S. de Pablo</t>
  </si>
  <si>
    <t>riscv_microsemi</t>
  </si>
  <si>
    <t>riscv_clarvi</t>
  </si>
  <si>
    <t>riscv_pulpino</t>
  </si>
  <si>
    <t>riscv_rocket</t>
  </si>
  <si>
    <t>riscv_rv01_core</t>
  </si>
  <si>
    <t>riscv_rv12</t>
  </si>
  <si>
    <t>riscv_sodor</t>
  </si>
  <si>
    <t>riscv_taiga</t>
  </si>
  <si>
    <t>riscv_urv-core</t>
  </si>
  <si>
    <t>riscv_vexriscv</t>
  </si>
  <si>
    <t>riscv_vhdl</t>
  </si>
  <si>
    <t>riscv_zscale</t>
  </si>
  <si>
    <t>rtf6809</t>
  </si>
  <si>
    <t>Stefano Tonello</t>
  </si>
  <si>
    <t>s80186</t>
  </si>
  <si>
    <t>cyclone-V</t>
  </si>
  <si>
    <t>PDF file, Forth Inc.</t>
  </si>
  <si>
    <t>simluation</t>
  </si>
  <si>
    <t>book: intro to uP at gate level</t>
  </si>
  <si>
    <t>https://github.com/vladcc/but-how-do-it-know/tree/master/jcp</t>
  </si>
  <si>
    <t>senior-sagn-1</t>
  </si>
  <si>
    <t>Niranjan Ramadas</t>
  </si>
  <si>
    <t>https://github.com/nramadas/Senior-Design-1-Architecture</t>
  </si>
  <si>
    <t>sparc64soc</t>
  </si>
  <si>
    <t>Dmitry Rozhdestvenskiy</t>
  </si>
  <si>
    <t>W1</t>
  </si>
  <si>
    <t>spartanMC</t>
  </si>
  <si>
    <t>spartanmc</t>
  </si>
  <si>
    <t>SPARC like register windows</t>
  </si>
  <si>
    <t>Falk Hassler</t>
  </si>
  <si>
    <t>http://www.spartanmc.de/</t>
  </si>
  <si>
    <t>sp-i586</t>
  </si>
  <si>
    <t>https://github.com/lmEshoo/sp-i586</t>
  </si>
  <si>
    <t>suslik</t>
  </si>
  <si>
    <t>Goran Dakov</t>
  </si>
  <si>
    <t>"arithmetic core"</t>
  </si>
  <si>
    <t>https://opencores.org/project,suslik</t>
  </si>
  <si>
    <t>t180-cpu</t>
  </si>
  <si>
    <t>based on Viktor Toth's 4 bit microcontroller</t>
  </si>
  <si>
    <t>COP400</t>
  </si>
  <si>
    <t>spartan-2</t>
  </si>
  <si>
    <t>t400_core</t>
  </si>
  <si>
    <t>implementation of National's 4-bit COP400 microcontroller</t>
  </si>
  <si>
    <t>https://opencores.org/project,t400</t>
  </si>
  <si>
    <t>table888</t>
  </si>
  <si>
    <t>td4_top</t>
  </si>
  <si>
    <t>td4</t>
  </si>
  <si>
    <t>https://github.com/cielo-ee/TD4</t>
  </si>
  <si>
    <t>very small uP</t>
  </si>
  <si>
    <t>temlib</t>
  </si>
  <si>
    <t>http://temlib.org</t>
  </si>
  <si>
    <t>theia_gpu</t>
  </si>
  <si>
    <t>Diego Valverde</t>
  </si>
  <si>
    <t>Ray Cast Programable graphic Processing Unit</t>
  </si>
  <si>
    <t>https://opencores.org/project,theia_gpu</t>
  </si>
  <si>
    <t>https://opencores.org/project,thor</t>
  </si>
  <si>
    <t>tiny8</t>
  </si>
  <si>
    <t>Altera megafunctions</t>
  </si>
  <si>
    <t>ahdl</t>
  </si>
  <si>
    <t>tiny64</t>
  </si>
  <si>
    <t>https://opencores.org/project,tiny64</t>
  </si>
  <si>
    <t>data size from 32 to 64 bits</t>
  </si>
  <si>
    <t>https://opencores.org/project,tiny8</t>
  </si>
  <si>
    <t>tinyvliw8</t>
  </si>
  <si>
    <t>Oliver Stecklina</t>
  </si>
  <si>
    <t>Daniel Roggen</t>
  </si>
  <si>
    <t>vscale</t>
  </si>
  <si>
    <t>vscale_core</t>
  </si>
  <si>
    <t>w450</t>
  </si>
  <si>
    <t>appears to be class project</t>
  </si>
  <si>
    <t>xgate</t>
  </si>
  <si>
    <t>yari</t>
  </si>
  <si>
    <t>toplevel</t>
  </si>
  <si>
    <t>subset of MIPS R3000</t>
  </si>
  <si>
    <t>z3</t>
  </si>
  <si>
    <t>https://en.wikipedia.org/wiki/Z-machine</t>
  </si>
  <si>
    <t>Charles Cole</t>
  </si>
  <si>
    <t>http://inform-fiction.org/zmachine/standards/</t>
  </si>
  <si>
    <t>oms8051mini</t>
  </si>
  <si>
    <t>digital_core</t>
  </si>
  <si>
    <t>https://opencores.org/project,oms8051mini</t>
  </si>
  <si>
    <t>s6soc</t>
  </si>
  <si>
    <t>xulalx25soc</t>
  </si>
  <si>
    <t>https://opencores.org/project,xulalx25soc</t>
  </si>
  <si>
    <t>an-noc-mpsoc</t>
  </si>
  <si>
    <t>uses ZIP CPU</t>
  </si>
  <si>
    <t>https://opencores.org/project,s6soc</t>
  </si>
  <si>
    <t>https://opencores.org/project,core_arm</t>
  </si>
  <si>
    <t>avr_fpga</t>
  </si>
  <si>
    <t>embedded_risc</t>
  </si>
  <si>
    <t>Hossein Amidi</t>
  </si>
  <si>
    <t>https://opencores.org/project,embedded_risc</t>
  </si>
  <si>
    <t>24M</t>
  </si>
  <si>
    <t>https://opencores.org/project,xucpu</t>
  </si>
  <si>
    <t>next186mp3</t>
  </si>
  <si>
    <t>https://opencores.org/project,next186mp3</t>
  </si>
  <si>
    <t>boots DOS, has DSP core, no x86 source</t>
  </si>
  <si>
    <t>next186_soc_pc</t>
  </si>
  <si>
    <t>https://opencores.org/project,next186_soc_pc</t>
  </si>
  <si>
    <t>https://opencores.org/project,next186</t>
  </si>
  <si>
    <t>Alireza Monemi</t>
  </si>
  <si>
    <t>https://opencores.org/project,an-fpga-implementation-of-low-latency-noc-based-mpsoc</t>
  </si>
  <si>
    <t>https://opencores.org/project,openfire2</t>
  </si>
  <si>
    <t>https://opencores.org/project,sparc64soc</t>
  </si>
  <si>
    <t>or1k_soc</t>
  </si>
  <si>
    <t>Xianfeng Zeng</t>
  </si>
  <si>
    <t>https://opencores.org/project,or1k_soc_on_altera_embedded_dev_kit</t>
  </si>
  <si>
    <t>SoC using OpenRISC 1200</t>
  </si>
  <si>
    <t>huge tar file</t>
  </si>
  <si>
    <t>https://www.jamieiles.com/80186/</t>
  </si>
  <si>
    <t>ISA has chnaged, multiple instruction sequences for many operations</t>
  </si>
  <si>
    <t>mipsfpga</t>
  </si>
  <si>
    <t>https://www.mips.com/blog/mipsfpga-2-0-the-cpu-university-course-thats-different-from-the-rest/</t>
  </si>
  <si>
    <t>https://www.youtube.com/watch?v=U5Ddxelm4Rs&amp;list=PLBLq8cUm43ZC0nk92B0tdZkYKdp7eKxoZ</t>
  </si>
  <si>
    <t>Richard Howe</t>
  </si>
  <si>
    <t>https://opencores.org/project,forth-cpu</t>
  </si>
  <si>
    <t>Hav'd</t>
  </si>
  <si>
    <t>System on a Chip?</t>
  </si>
  <si>
    <t>H: separate instruction and data memory(s), 2C: # caches, M: MMU, N: von Neuman (single memory bus)</t>
  </si>
  <si>
    <t>does the compile, place, route &amp; timing run include floating point?</t>
  </si>
  <si>
    <t>is documentation provided?</t>
  </si>
  <si>
    <t>shortest instruction size in bits</t>
  </si>
  <si>
    <t>data memory bus word size in bits</t>
  </si>
  <si>
    <t>VHDL or Verilog or System Verilog or schematic or gates or Proprietary or Scala ect</t>
  </si>
  <si>
    <t>web address or generic information (for clones), landing page for opencore entries</t>
  </si>
  <si>
    <t>©2018 James Brakefield</t>
  </si>
  <si>
    <r>
      <rPr>
        <u/>
        <sz val="11"/>
        <rFont val="Calibri"/>
        <family val="2"/>
        <scheme val="minor"/>
      </rPr>
      <t>Tandy TRS-80 Color CoCo 3:</t>
    </r>
    <r>
      <rPr>
        <u/>
        <sz val="11"/>
        <color theme="10"/>
        <rFont val="Calibri"/>
        <family val="2"/>
        <scheme val="minor"/>
      </rPr>
      <t xml:space="preserve"> www.youtube.com/watch?v=E7982JhI5Kc</t>
    </r>
  </si>
  <si>
    <r>
      <rPr>
        <u/>
        <sz val="11"/>
        <rFont val="Calibri"/>
        <family val="2"/>
        <scheme val="minor"/>
      </rPr>
      <t xml:space="preserve">YOSYS open source verilog: </t>
    </r>
    <r>
      <rPr>
        <u/>
        <sz val="11"/>
        <color theme="10"/>
        <rFont val="Calibri"/>
        <family val="2"/>
        <scheme val="minor"/>
      </rPr>
      <t>www.youtube.com/watch?v=tqreXj5GP_4</t>
    </r>
  </si>
  <si>
    <t>FPGA family build projects present: X: Sn, A7, Kn, Vn, Zn; A: Mn, Arn, Cn, Stn; M: Tn, Pf, Fn; L: En, Mhn, Sbn, Xpn; n is family generation #</t>
  </si>
  <si>
    <t>Vendors for which design builds: Actel: Libero, Intel(Altera): Quartus; Latticesemi: Diamond &amp; iCEcube, Xilinx: ISE &amp; Vivado</t>
  </si>
  <si>
    <t>MicroCore Labs AKA Ted Fried</t>
  </si>
  <si>
    <t>MicroCore Labs AKA Ted Fried, matches original 8086 timing</t>
  </si>
  <si>
    <t>MicroCore Labs AKA Ted Fried, cycle exact</t>
  </si>
  <si>
    <t>copyblaze, mike_pico6, nanoblaze, pacoblaze, picoblaze, riscuval, wb4pb</t>
  </si>
  <si>
    <t>MIPSfpga</t>
  </si>
  <si>
    <t>Robert Hayes</t>
  </si>
  <si>
    <t>xgate_top</t>
  </si>
  <si>
    <t>Freescale XGATE co-processor compatible</t>
  </si>
  <si>
    <t>https://opencores.org/project,xgate</t>
  </si>
  <si>
    <t>dlx</t>
  </si>
  <si>
    <t>Martin Gumm</t>
  </si>
  <si>
    <t>broken web link</t>
  </si>
  <si>
    <t>dspuva16</t>
  </si>
  <si>
    <t>Santiago de Pablo</t>
  </si>
  <si>
    <t>http://www.DTE.eis.uva.es/OpenProjects/OpenDSP/index.htm</t>
  </si>
  <si>
    <t>e16</t>
  </si>
  <si>
    <t>PDF is schematic</t>
  </si>
  <si>
    <t>16, 24 or 32-bit versions</t>
  </si>
  <si>
    <t>riscff</t>
  </si>
  <si>
    <t>ExpressIf</t>
  </si>
  <si>
    <t>now produce ESP8266 &amp; ESP32</t>
  </si>
  <si>
    <t>ztapchip</t>
  </si>
  <si>
    <t>Vuony Nguyen</t>
  </si>
  <si>
    <t>https://opencores.org/project,z80soc</t>
  </si>
  <si>
    <t>https://opencores.org/project,cray2_reboot</t>
  </si>
  <si>
    <t>arnold_pdp8</t>
  </si>
  <si>
    <t>spdp1t</t>
  </si>
  <si>
    <t>serial, does not compile</t>
  </si>
  <si>
    <t>c-nit</t>
  </si>
  <si>
    <t>http://www.c-nit.net</t>
  </si>
  <si>
    <t>Sumit</t>
  </si>
  <si>
    <t>RISC with several load/store modes</t>
  </si>
  <si>
    <t>up1232</t>
  </si>
  <si>
    <t>up1232a</t>
  </si>
  <si>
    <t>description in source files</t>
  </si>
  <si>
    <t>fpga-64</t>
  </si>
  <si>
    <t>http://www.syntiac.com/fpga64.html</t>
  </si>
  <si>
    <t>Peter Wendrich</t>
  </si>
  <si>
    <t>mips-lite</t>
  </si>
  <si>
    <t>https://github.com/jncraton/MIPS-Lite</t>
  </si>
  <si>
    <t>Robert Baruch</t>
  </si>
  <si>
    <r>
      <rPr>
        <sz val="11"/>
        <rFont val="Calibri"/>
        <family val="2"/>
        <scheme val="minor"/>
      </rPr>
      <t xml:space="preserve">Z-machine (Zork in 6 parts): </t>
    </r>
    <r>
      <rPr>
        <u/>
        <sz val="11"/>
        <color theme="10"/>
        <rFont val="Calibri"/>
        <family val="2"/>
        <scheme val="minor"/>
      </rPr>
      <t>https://www.youtube.com/playlist?list=PLEeZWGE3PwbZ44SUf1-vA-UuX9_J_pifB</t>
    </r>
  </si>
  <si>
    <t>z-machine</t>
  </si>
  <si>
    <t>plugh</t>
  </si>
  <si>
    <t>PDP-11</t>
  </si>
  <si>
    <t>total</t>
  </si>
  <si>
    <t>6809_6309, system09, mc6809e, rtf6809</t>
  </si>
  <si>
    <t>pdp11-34verilog, pdp2011, pop11-40, w11</t>
  </si>
  <si>
    <t>ao68000, aoocs, k68, mc68kods, minimig, rtf68ksys, suska-III, tg68, v1_coldfire</t>
  </si>
  <si>
    <t>am9080, cpu8080, ep8080, light8080, t80</t>
  </si>
  <si>
    <t>amber, arm4u, oks8, storm_core, zap</t>
  </si>
  <si>
    <t>hd63701, system68, system6801, 68hc05, df6805, system05, 68hc08</t>
  </si>
  <si>
    <t>leon, mips_enhanced, openpiton, s1_core, sparc64soc, sparcv8coprocessor, temlib</t>
  </si>
  <si>
    <t>ASIC, paper (detailed in), planning (no source), alpha, beta, stable, mature, proprietary, untested</t>
  </si>
  <si>
    <t>avr_core, avr_hp, avt_sauerman, avr8, avrtinyx61core, ax8, cpu_lecture, navre, pavr, riscmcu</t>
  </si>
  <si>
    <t>altium/TSK80x, a-z80, nextz80, reverse=u16, socz80, t80, tv80, wb_z80, y80e, z80soc</t>
  </si>
  <si>
    <t>ao486, cpu86, mcl86, next186, next186_soc, rtf8088, s80186, sp-i586, sub86, v586, zet86</t>
  </si>
  <si>
    <t>8051, altium/TSK51x, dalton_8051, light52, mc8051, mcl51, oms8051mini, pulserain, r8051, t51, turbo8051</t>
  </si>
  <si>
    <t>altium/TSK165x, cqpic, free_risc8, jmr16f84, m16c5x, minirisc, p16c5x, pic_coonan, ppx16, recore54, risc16f84, risc5x, risc8</t>
  </si>
  <si>
    <t>apple2fpga</t>
  </si>
  <si>
    <t>6502_verilog, 6502vhdl, af65k, ag_6502, apple2fpga, bc6502, c65gs, cpu6502_true_cycle,  fpga-64, free6502, lattice6502, m65, m65c02, mcl65, pet_fpga, t65, t6507lp, verilog_6502</t>
  </si>
  <si>
    <t>4stack, 8bit_chapman, b16, cpu16, dataflow_chapman, dfp, e16, eP16,ep24, ep32, eric5, f18a, f21, fc16, fefff, forth_kf532, forth-cpu, frisc-3, gullwing, ignite_ptsc, J1, J1a, J1a32, J1b, J1b_16, j1sc, jop, kestrel-2, microcore, misc_halverson, msl16, myforthprocessor, nc4016, nige_machine, nybbleForth, p16, p16b, p24e, rtx2000, sc20, sod32, ssbcc, stundurd_fmite, tf2216yafc, x32, xpu, yafc, zpu, zpuino</t>
  </si>
  <si>
    <t>jca</t>
  </si>
  <si>
    <t>http://www.skibo.net/projects/pet2001fpga/</t>
  </si>
  <si>
    <t>Commodore Pet</t>
  </si>
  <si>
    <t>https://opencores.org/project,c16</t>
  </si>
  <si>
    <t>https://opencores.org/project,blue</t>
  </si>
  <si>
    <t>https://opencores.org/project,ourisc</t>
  </si>
  <si>
    <t>https://opencores.org/project,1664</t>
  </si>
  <si>
    <t>word length can be 16, 32 or 64 bits</t>
  </si>
  <si>
    <t>https://opencores.org/project,mcs-4</t>
  </si>
  <si>
    <t>other clones</t>
  </si>
  <si>
    <t>https://opencores.org/project,6502vhdl</t>
  </si>
  <si>
    <t>https://opencores.org/project,6809_6309_compatible_core</t>
  </si>
  <si>
    <t>https://opencores.org/project,68hc05</t>
  </si>
  <si>
    <t>https://opencores.org/project,68hc08</t>
  </si>
  <si>
    <t>https://opencores.org/project,mcu8</t>
  </si>
  <si>
    <t>asm, simulated, builds?</t>
  </si>
  <si>
    <t>https://opencores.org/project,8051</t>
  </si>
  <si>
    <t>tunred off `define OC8051_RAM_GENERIC, patched oc8051_ram_256x8_two_bist, area mode synthesis</t>
  </si>
  <si>
    <t>https://opencores.org/project,cpu8080</t>
  </si>
  <si>
    <t>IX</t>
  </si>
  <si>
    <t>Complete implementation of a Sinclair ZX Spectrum</t>
  </si>
  <si>
    <t>gate level reverse eng'd Z80</t>
  </si>
  <si>
    <t>https://opencores.org/project,ae18</t>
  </si>
  <si>
    <t>https://opencores.org/project,aemb</t>
  </si>
  <si>
    <t>https://opencores.org/project,ag_6502</t>
  </si>
  <si>
    <t>https://opencores.org/project,altor32</t>
  </si>
  <si>
    <t>https://opencores.org/project,alwcpu</t>
  </si>
  <si>
    <t>https://opencores.org/project,amber</t>
  </si>
  <si>
    <t>https://opencores.org/project,ao486</t>
  </si>
  <si>
    <t>I</t>
  </si>
  <si>
    <t>https://opencores.org/project,ao68000</t>
  </si>
  <si>
    <t>https://opencores.org/project,aor3000</t>
  </si>
  <si>
    <t>https://opencores.org/project,agcnorm</t>
  </si>
  <si>
    <t>https://opencores.org/project,aquarius</t>
  </si>
  <si>
    <t>https://opencores.org/project,aspida</t>
  </si>
  <si>
    <t>https://opencores.org/project,atlas_core</t>
  </si>
  <si>
    <t>https://opencores.org/project,avr_hp</t>
  </si>
  <si>
    <t>https://opencores.org/project,avr_core</t>
  </si>
  <si>
    <t>https://opencores.org/project,avrtinyx61core</t>
  </si>
  <si>
    <t>https://opencores.org/project,brainfuckcpu</t>
  </si>
  <si>
    <t>adj prog &amp; data mem size, terrible name</t>
  </si>
  <si>
    <t>https://opencores.org/project,cf_ssp</t>
  </si>
  <si>
    <t>https://opencores.org/project,lwrisc</t>
  </si>
  <si>
    <t>ClaiRISC simplified PIC, 4 reg rtn stack</t>
  </si>
  <si>
    <t>https://opencores.org/project,mips32</t>
  </si>
  <si>
    <t>Jin Jifang</t>
  </si>
  <si>
    <t>pipelinemips</t>
  </si>
  <si>
    <t>"classic MIPS"</t>
  </si>
  <si>
    <t>v17.4</t>
  </si>
  <si>
    <t>y</t>
  </si>
  <si>
    <t>https://opencores.org/project,c0or1k</t>
  </si>
  <si>
    <t>https://opencores.org/project,or1k-cf</t>
  </si>
  <si>
    <t>https://opencores.org/project,copyblaze</t>
  </si>
  <si>
    <t>https://opencores.org/project,cpugen</t>
  </si>
  <si>
    <t>https://opencores.org/project,cowgirl</t>
  </si>
  <si>
    <t>https://opencores.org/project,cpu6502_true_cycle</t>
  </si>
  <si>
    <t>https://opencores.org/project,cpu65c02_true_cycle</t>
  </si>
  <si>
    <t>cycle accurate</t>
  </si>
  <si>
    <t>https://opencores.org/project,dfp</t>
  </si>
  <si>
    <t>https://opencores.org/project,diogenes</t>
  </si>
  <si>
    <t>https://opencores.org/project,distributed_intelligence</t>
  </si>
  <si>
    <t>https://opencores.org/project,ecpu</t>
  </si>
  <si>
    <t>https://opencores.org/project,edge</t>
  </si>
  <si>
    <t>https://opencores.org/project,mips_16</t>
  </si>
  <si>
    <t>https://opencores.org/project,erp</t>
  </si>
  <si>
    <t>https://opencores.org/project,elm</t>
  </si>
  <si>
    <t>no files at all</t>
  </si>
  <si>
    <t>https://opencores.org/project,encore</t>
  </si>
  <si>
    <t>only source is for floating point multiply</t>
  </si>
  <si>
    <t>https://opencores.org/project,fluid_core_2</t>
  </si>
  <si>
    <t>https://opencores.org/project,myforthprocessor</t>
  </si>
  <si>
    <t>SP-kintex7-3</t>
  </si>
  <si>
    <t>https://opencores.org/project,fpz8</t>
  </si>
  <si>
    <t>Altera megafunctions (mem)</t>
  </si>
  <si>
    <t>https://opencores.org/project,gpu</t>
  </si>
  <si>
    <t>errors in source</t>
  </si>
  <si>
    <t>coding errors</t>
  </si>
  <si>
    <t>https://opencores.org/project,gup</t>
  </si>
  <si>
    <t>https://www.mil.ufl.edu/projects/gup/</t>
  </si>
  <si>
    <t>https://opencores.org/project,hd63701</t>
  </si>
  <si>
    <t>https://opencores.org/project,hf-risc</t>
  </si>
  <si>
    <t>https://github.com/sjohann81/hf-risc/</t>
  </si>
  <si>
    <t>https://opencores.org/project,hicovec</t>
  </si>
  <si>
    <t>https://opencores.org/project,hpc-16</t>
  </si>
  <si>
    <t>https://opencores.org/project,hmta</t>
  </si>
  <si>
    <t>https://opencores.org/project,i650</t>
  </si>
  <si>
    <t>scanned IBM manuals, 10 digit BCD</t>
  </si>
  <si>
    <t>10K</t>
  </si>
  <si>
    <t>https://opencores.org/project,am9080_cpu_based_on_microcoded_am29xx_bit-slices</t>
  </si>
  <si>
    <t>https://opencores.org/project,ion</t>
  </si>
  <si>
    <t>new version: moving to MIPS32r1</t>
  </si>
  <si>
    <t>https://github.com/jaruiz/ION</t>
  </si>
  <si>
    <t>https://opencores.org/project,jop</t>
  </si>
  <si>
    <t>https://opencores.org/project,k68</t>
  </si>
  <si>
    <t>https://opencores.org/project,klc32</t>
  </si>
  <si>
    <t>https://opencores.org/project,lattice6502</t>
  </si>
  <si>
    <t>https://opencores.org/project,lem1_9min</t>
  </si>
  <si>
    <t>https://opencores.org/project,leros</t>
  </si>
  <si>
    <t>https://opencores.org/project,light52</t>
  </si>
  <si>
    <t>https://opencores.org/project,light8080</t>
  </si>
  <si>
    <t>https://opencores.org/project,lpu</t>
  </si>
  <si>
    <t>https://opencores.org/project,lxp32</t>
  </si>
  <si>
    <t>AIX</t>
  </si>
  <si>
    <t>https://opencores.org/project,m1_core</t>
  </si>
  <si>
    <t>https://opencores.org/project,m32632</t>
  </si>
  <si>
    <t>https://opencores.org/project,m65c02</t>
  </si>
  <si>
    <t>micro-coded via F9408 soft sequencer</t>
  </si>
  <si>
    <t>https://opencores.org/project,mblite</t>
  </si>
  <si>
    <t>https://opencores.org/project,marca</t>
  </si>
  <si>
    <t>https://opencores.org/project,mcip_open</t>
  </si>
  <si>
    <t>https://opencores.org/project,mcpu</t>
  </si>
  <si>
    <t>za208</t>
  </si>
  <si>
    <t>Mohamed Hadef</t>
  </si>
  <si>
    <t>https://opencores.org/project,microprocessor</t>
  </si>
  <si>
    <t>https://opencores.org/project,microriscii</t>
  </si>
  <si>
    <t>https://opencores.org/project,usimplez</t>
  </si>
  <si>
    <t>https://opencores.org/project,minirisc</t>
  </si>
  <si>
    <t>https://opencores.org/project,pdp8l</t>
  </si>
  <si>
    <t>https://opencores.org/project,minimips</t>
  </si>
  <si>
    <t>based on MIPS I</t>
  </si>
  <si>
    <t>octagon</t>
  </si>
  <si>
    <t>https://opencores.org/project,octagon</t>
  </si>
  <si>
    <t>https://github.com/jonpry/octagon</t>
  </si>
  <si>
    <t>8 thread barrel processor, largely MIPS compatible</t>
  </si>
  <si>
    <t>https://opencores.org/project,mips_fault_tolerant</t>
  </si>
  <si>
    <t>no external memory port?</t>
  </si>
  <si>
    <t>https://opencores.org/project,mips32r1</t>
  </si>
  <si>
    <t>https://github.com/grantae/mips32r1_xum</t>
  </si>
  <si>
    <t>complete software tool chain</t>
  </si>
  <si>
    <t>https://opencores.org/project,mips32_r1</t>
  </si>
  <si>
    <t>Vasco Correia</t>
  </si>
  <si>
    <t>MIPS32 Release 1 with support for FPU and other COPs</t>
  </si>
  <si>
    <t>empty</t>
  </si>
  <si>
    <t>mips32_r1</t>
  </si>
  <si>
    <t>https://opencores.org/project,mips789</t>
  </si>
  <si>
    <t>supports most MIPSI instructions</t>
  </si>
  <si>
    <t>https://opencores.org/project,mipsr2000</t>
  </si>
  <si>
    <t>supports almost all instructions of mips technology, R type, I type, Branch, Jump and multiply packet instructions</t>
  </si>
  <si>
    <t>https://opencores.org/project,mpx</t>
  </si>
  <si>
    <t>https://opencores.org/project,msp430_vhdl</t>
  </si>
  <si>
    <t>Comprehensive verification was not done
Comprehensive verification was not done</t>
  </si>
  <si>
    <t>https://opencores.org/project,myblaze</t>
  </si>
  <si>
    <t>https://opencores.org/project,nanoblaze</t>
  </si>
  <si>
    <t>https://opencores.org/project,natalius_8bit_risc</t>
  </si>
  <si>
    <t>https://opencores.org/project,navre</t>
  </si>
  <si>
    <t>AILX</t>
  </si>
  <si>
    <t>https://www.milkymist.org/</t>
  </si>
  <si>
    <t>https://opencores.org/project,ncore</t>
  </si>
  <si>
    <t>This is a little-little processor core</t>
  </si>
  <si>
    <t>https://opencores.org/project,neo430</t>
  </si>
  <si>
    <t>https://github.com/stnolting/neo430</t>
  </si>
  <si>
    <t>~8+ clocks for R-R inst</t>
  </si>
  <si>
    <t>28K</t>
  </si>
  <si>
    <t>changed library to "work"</t>
  </si>
  <si>
    <t>neo430_test</t>
  </si>
  <si>
    <t>edit neo430_sysconfig.vhd to set options</t>
  </si>
  <si>
    <t>https://bernd-paysan.de/4stack.html</t>
  </si>
  <si>
    <t>source available on request</t>
  </si>
  <si>
    <t>http://techdocs.altium.com/display/FPGA/TSK165x+RISC+MCU</t>
  </si>
  <si>
    <t>frozen, asm, C, C++, schem, VHDL &amp; Verilog</t>
  </si>
  <si>
    <t>http://techdocs.altium.com/display/FPGA/TSK3000A</t>
  </si>
  <si>
    <t>http://techdocs.altium.com/display/FPGA/TSK51x+MCU</t>
  </si>
  <si>
    <t>http://techdocs.altium.com/display/FPGA/TSK80x+MCU</t>
  </si>
  <si>
    <t>Wishbone Amiga OCS SoC</t>
  </si>
  <si>
    <t>http://www.cast-inc.com/</t>
  </si>
  <si>
    <t>http://finitron.ca/Projects/Prj6502/bc6502_page.html</t>
  </si>
  <si>
    <t>https://github.com/Arlet/verilog-6502</t>
  </si>
  <si>
    <t>http://ladybug.xs4all.nl/arlet/fpga/6502/</t>
  </si>
  <si>
    <t>https://github.com/vhdlnerd/classicHp</t>
  </si>
  <si>
    <t>https://hackaday.com/2016/03/25/kestrel-computer-project/</t>
  </si>
  <si>
    <t>https://en.wikipedia.org/wiki/LatticeMico8</t>
  </si>
  <si>
    <t>https://en.wikipedia.org/wiki/LatticeMico32</t>
  </si>
  <si>
    <t>http://www.latticesemi.com/en/Products/DesignSoftwareAndIP/IntellectualProperty/IPCore/IPCores02/LatticeMico32.aspx</t>
  </si>
  <si>
    <t>https://github.com/jeuneS2/lemberg</t>
  </si>
  <si>
    <t>http://www2.imm.dtu.dk/~wopu/</t>
  </si>
  <si>
    <t>http://www.oreganosystems.at/?page_id=361</t>
  </si>
  <si>
    <t>http://members.optushome.com.au/jekent/Micro16/index.html</t>
  </si>
  <si>
    <t>http://members.optushome.com.au/jekent/Micro8/Micro8a.html</t>
  </si>
  <si>
    <t>https://www.xilinx.com/products/design-tools/microblaze.html</t>
  </si>
  <si>
    <t>based on mips789, added cache?? Source is for Leon3</t>
  </si>
  <si>
    <t>http://www.mycpu.eu/</t>
  </si>
  <si>
    <t>https://en.wikichip.org/wiki/novix/nc4016</t>
  </si>
  <si>
    <t>https://opencores.org/or1k/OR1K:Community_portal</t>
  </si>
  <si>
    <t>opencores or prmary link</t>
  </si>
  <si>
    <t>derived from Caxton Foster's Blue</t>
  </si>
  <si>
    <t>https://github.com/zylin/zpu</t>
  </si>
  <si>
    <t>https://github.com/ZipCPU/zipcpu</t>
  </si>
  <si>
    <t>https://github.com/inforichland/yafc</t>
  </si>
  <si>
    <t>https://github.com/SpinalHDL/VexRiscv</t>
  </si>
  <si>
    <t>http://www.ht-lab.com/cpu86.htm</t>
  </si>
  <si>
    <t>http://www.projectoberon.com/</t>
  </si>
  <si>
    <t>https://github.com/freechipsproject/rocket-chip</t>
  </si>
  <si>
    <t>https://github.com/pulp-platform/pulpino</t>
  </si>
  <si>
    <t>http://www.pulp-platform.org</t>
  </si>
  <si>
    <t>https://github.com/roalogic/RV12</t>
  </si>
  <si>
    <t>https://roalogic.com</t>
  </si>
  <si>
    <t>https://github.com/syntacore/scr1</t>
  </si>
  <si>
    <t>http://syntacore.com</t>
  </si>
  <si>
    <t>https://github.com/ucam-comparch/clarvi</t>
  </si>
  <si>
    <t>riscv_scr1</t>
  </si>
  <si>
    <t>https://opencores.org/project,rv01_riscv_core</t>
  </si>
  <si>
    <t>https://github.com/ucb-bar/riscv-sodor</t>
  </si>
  <si>
    <t>https://github.com/sergeykhbr/riscv_vhdl</t>
  </si>
  <si>
    <t>TAIGA: A new RISC-V soft-processor framework enabling high performance CPU architectural features</t>
  </si>
  <si>
    <t>scala</t>
  </si>
  <si>
    <t>https://github.com/twlostow/urv-core</t>
  </si>
  <si>
    <t>https://github.com/ucb-bar/zscale</t>
  </si>
  <si>
    <t>not maintained &amp; not conformant</t>
  </si>
  <si>
    <t>https://www.microsemi.com/products/fpga-soc/mi-v-embedded-ecosystem/risc-v-cpu</t>
  </si>
  <si>
    <t>https://github.com/RISCV-on-Microsemi-FPGA/M2GL025-Creative-Board</t>
  </si>
  <si>
    <t>33% smaller &amp; 39% faster than LEON3</t>
  </si>
  <si>
    <t>zynq</t>
  </si>
  <si>
    <t>Eric Matthews</t>
  </si>
  <si>
    <t>Tomasz Włostowski</t>
  </si>
  <si>
    <t>kintex-U-3</t>
  </si>
  <si>
    <t>aeMB, an-noc-mpsoc, mblite, mb-lite-plus, microblaze, myblaze, openfire_core, openfire2, secretblaze</t>
  </si>
  <si>
    <t>whitham_68k</t>
  </si>
  <si>
    <t>Jack Whitham</t>
  </si>
  <si>
    <t>https://www.jwhitham.org/software.html</t>
  </si>
  <si>
    <t>riscuva1</t>
  </si>
  <si>
    <t>adr modes</t>
  </si>
  <si>
    <t>adr mode</t>
  </si>
  <si>
    <t>abs, imm, PC rel, indexed, reg-reg indexed;  stack, indir, indir++, --indir;  (indir), (indir++), (--indir), (indexed), abs-short, scaled</t>
  </si>
  <si>
    <t>yfcpu</t>
  </si>
  <si>
    <t>Educational</t>
  </si>
  <si>
    <t>very simple</t>
  </si>
  <si>
    <t>xsoc</t>
  </si>
  <si>
    <t>http://www.fpgacpu.org/xsoc/index.html</t>
  </si>
  <si>
    <t>similar to xr16</t>
  </si>
  <si>
    <t>ASIC, paper (detailed in), planning (no source), alpha, beta, stable, mature, proprietary, untested;    incomplete, educational, &lt;16 instructions, simulation</t>
  </si>
  <si>
    <t>Risc_16_bit</t>
  </si>
  <si>
    <t>degenerate design</t>
  </si>
  <si>
    <t>http://www.fpga4student.com/2017/04/verilog-code-for-16-bit-risc-processor.html</t>
  </si>
  <si>
    <t>https://code.google.com/archive/p/minimig/</t>
  </si>
  <si>
    <t>https://opencores.org/project,eco32</t>
  </si>
  <si>
    <t>http://www.ht-lab.com</t>
  </si>
  <si>
    <t>riscv_potato</t>
  </si>
  <si>
    <t>https://github.com/skordal/potato</t>
  </si>
  <si>
    <t>secondary web link</t>
  </si>
  <si>
    <t>http://www.cs.hiroshima-u.ac.jp/~nakano/wiki/</t>
  </si>
  <si>
    <t>tiny_cpu</t>
  </si>
  <si>
    <t>DE2_TINYCPU_multicycle</t>
  </si>
  <si>
    <t>K. Nakano</t>
  </si>
  <si>
    <t>different from tinycpu</t>
  </si>
  <si>
    <t>directory contains two designs</t>
  </si>
  <si>
    <t>prawn</t>
  </si>
  <si>
    <t>Tadatoshi Ishii</t>
  </si>
  <si>
    <t>reduced version of parwan from VHDL: Analysis and Modeling of Digital Systems, 1993 Navabi</t>
  </si>
  <si>
    <t>parwan</t>
  </si>
  <si>
    <t>from VHDL: Analysis and Modeling of Digital Systems, 1993 Navabi</t>
  </si>
  <si>
    <t>2nd uP in directory</t>
  </si>
  <si>
    <t>Zainalabedin Navabi</t>
  </si>
  <si>
    <t>ucpuvhdl</t>
  </si>
  <si>
    <t>Reed Foster</t>
  </si>
  <si>
    <t>https://github.com/reed-foster/uCPUvhdl</t>
  </si>
  <si>
    <t>https://github.com/reed-foster/uCPUvhdl/wiki</t>
  </si>
  <si>
    <t>six tutorials on uCPUvhdl</t>
  </si>
  <si>
    <t>cd16</t>
  </si>
  <si>
    <t>http://anycpu.org/forum/viewtopic.php?f=15&amp;t=254</t>
  </si>
  <si>
    <t>8M</t>
  </si>
  <si>
    <t>supersmall</t>
  </si>
  <si>
    <t>Michael Ritchie</t>
  </si>
  <si>
    <t>Copyright 2005,2006,2009 Jonathan Rose, and the University of Toronto</t>
  </si>
  <si>
    <t>http://www.eecg.toronto.edu/~jayar/software/SuperSmallProcessor/index.html</t>
  </si>
  <si>
    <t>stratix_3</t>
  </si>
  <si>
    <t>2-bit serial, Mostly MIPS-I compliant</t>
  </si>
  <si>
    <t>streamer</t>
  </si>
  <si>
    <t>Myron Plichota</t>
  </si>
  <si>
    <t>http://www3.sympatico.ca/myron.plichota/</t>
  </si>
  <si>
    <t>http://www.ultratechnology.com/noscarc.htm</t>
  </si>
  <si>
    <t>MIPS/inst reduced</t>
  </si>
  <si>
    <t>2nd web adr non-functional</t>
  </si>
  <si>
    <t>pdp10</t>
  </si>
  <si>
    <t>Neil Franklin</t>
  </si>
  <si>
    <t>http://neil.franklin.ch/Projects/PDP-10/</t>
  </si>
  <si>
    <t>java</t>
  </si>
  <si>
    <t>pic-16c5x</t>
  </si>
  <si>
    <t>Ernesto Romani</t>
  </si>
  <si>
    <t>https://tams-www.informatik.uni-hamburg.de/vhdl/vhdl.html</t>
  </si>
  <si>
    <t>pic_core</t>
  </si>
  <si>
    <t>as part of thesis?</t>
  </si>
  <si>
    <t>babyrisc</t>
  </si>
  <si>
    <t>http://www.sandpipers.com/cpuclass/files.html</t>
  </si>
  <si>
    <t>part of a three class course</t>
  </si>
  <si>
    <t>http://www.sandpipers.com/cpuclass1.html</t>
  </si>
  <si>
    <t>memory rd/wt &amp; ALU per clock</t>
  </si>
  <si>
    <t>https://opencores.org/project,system05</t>
  </si>
  <si>
    <t>https://opencores.org/project,system11</t>
  </si>
  <si>
    <t>https://opencores.org/project,system68</t>
  </si>
  <si>
    <t>http://members.optushome.com.au/jekent/</t>
  </si>
  <si>
    <t>derived from Tim Boscke's mcpu</t>
  </si>
  <si>
    <t>also micro8 and micro8b variants</t>
  </si>
  <si>
    <t>http://members.optushome.com.au/jekent/FPGA.htm</t>
  </si>
  <si>
    <t>www.bernd-paysan.de/b16.html</t>
  </si>
  <si>
    <t>www.excamera.com/sphinx/fpga-j1.html</t>
  </si>
  <si>
    <t>supports Xilinx, Altera, Actel, Lattice; broken web link</t>
  </si>
  <si>
    <t>https://www.dsprelated.com/showthread/comp.dsp/1010-1.php</t>
  </si>
  <si>
    <t>https://github.com/rkrajnc/minsoc</t>
  </si>
  <si>
    <t>https://github.com/skibo/Pet2001_Nexys3</t>
  </si>
  <si>
    <t>https://github.com/skibo/Pet2001_Arty</t>
  </si>
  <si>
    <t>http://www.ip-arch.jp/index.html</t>
  </si>
  <si>
    <t>https://opencores.org/project,ppx16</t>
  </si>
  <si>
    <t>not available at ht-lab website</t>
  </si>
  <si>
    <t>http://www.lirmm.fr/ADAC/?page_id=462</t>
  </si>
  <si>
    <t>www.lirmm.fr/ADAC</t>
  </si>
  <si>
    <t>openscale</t>
  </si>
  <si>
    <t>http://www.lirmm.fr/ADAC/?page_id=102</t>
  </si>
  <si>
    <t>NoC secretblaze</t>
  </si>
  <si>
    <t>data is for single secretblaze</t>
  </si>
  <si>
    <t>https://opencores.org/project,rise</t>
  </si>
  <si>
    <t>https://opencores.org/project,rois</t>
  </si>
  <si>
    <t>https://opencores.org/project,ssbcc</t>
  </si>
  <si>
    <t>https://github.com/sinclairrf/SSBCC</t>
  </si>
  <si>
    <t>https://opencores.org/project,sweet32_cpu</t>
  </si>
  <si>
    <t>https://opencores.org/project,sxp</t>
  </si>
  <si>
    <t>bad weblink</t>
  </si>
  <si>
    <t>https://opencores.org/project,v586</t>
  </si>
  <si>
    <t>https://opencores.org/project,avr8</t>
  </si>
  <si>
    <t>http://www.cs.columbia.edu/~sedwards/apple2fpga/</t>
  </si>
  <si>
    <t>https://github.com/alfikpl/aoOCS</t>
  </si>
  <si>
    <t>https://opencores.org/project,instruction_list_pipelined_processor_with_peripherals</t>
  </si>
  <si>
    <t>https://opencores.org/project,open8_urisc</t>
  </si>
  <si>
    <t>https://opencores.org/project,openfire_core</t>
  </si>
  <si>
    <t>https://opencores.org/project,openmsp430</t>
  </si>
  <si>
    <t>near cycle accurate</t>
  </si>
  <si>
    <t>https://opencores.org/project,nextz80</t>
  </si>
  <si>
    <t>https://opencores.org/project,or1200_hp</t>
  </si>
  <si>
    <t>odess</t>
  </si>
  <si>
    <t>https://opencores.org/project,odess_multicore_project</t>
  </si>
  <si>
    <t>Dmytro Senyakin</t>
  </si>
  <si>
    <t>https://opencores.org/project,oops</t>
  </si>
  <si>
    <t>https://opencores.org/project,opencpu32</t>
  </si>
  <si>
    <t>https://opencores.org/project,raptor64</t>
  </si>
  <si>
    <t>https://opencores.org/project,or2k</t>
  </si>
  <si>
    <t>https://opencores.org/project,pepelatz_misc</t>
  </si>
  <si>
    <t>nolonger appears at opencores</t>
  </si>
  <si>
    <t>https://opencores.org/project,or1200_soc</t>
  </si>
  <si>
    <t>https://opencores.org/project,p16c5x</t>
  </si>
  <si>
    <t>https://opencores.org/project,pavr</t>
  </si>
  <si>
    <t>https://opencores.org/project,pdp8</t>
  </si>
  <si>
    <t>https://opencores.org/project,w11</t>
  </si>
  <si>
    <t>https://opencores.org/project,oks8</t>
  </si>
  <si>
    <t>https://opencores.org/project,oc54x</t>
  </si>
  <si>
    <t>http://fpgacpu.ca/octavo/</t>
  </si>
  <si>
    <t>https://opencores.org/project,plasma</t>
  </si>
  <si>
    <t>https://opencores.org/project,plasma_fpu</t>
  </si>
  <si>
    <t>plasma with FPU</t>
  </si>
  <si>
    <t>https://en.wikipedia.org/wiki/PicoBlaze</t>
  </si>
  <si>
    <t>https://www.xilinx.com/products/intellectual-property/picoblaze.html</t>
  </si>
  <si>
    <t>https://opencores.org/project,qrisc32</t>
  </si>
  <si>
    <t>https://opencores.org/project,risc_core_i</t>
  </si>
  <si>
    <t>https://opencores.org/project,riscmcu</t>
  </si>
  <si>
    <t>https://opencores.org/project,risc16f84</t>
  </si>
  <si>
    <t>https://sourceforge.net/projects/risc0/</t>
  </si>
  <si>
    <t>https://opencores.org/project,risc5x</t>
  </si>
  <si>
    <t>https://opencores.org/project,riscompatible</t>
  </si>
  <si>
    <t>based on RISCO processor by Junqueira &amp; Suzim 1993</t>
  </si>
  <si>
    <t>https://opencores.org/project,s1_core</t>
  </si>
  <si>
    <t>https://opencores.org/project,rtf65002</t>
  </si>
  <si>
    <t>https://opencores.org/project,rtf8088</t>
  </si>
  <si>
    <t>https://opencores.org/project,sayeh_processor</t>
  </si>
  <si>
    <t>https://github.com/robfinch/Cores</t>
  </si>
  <si>
    <t>https://opencores.org/project,sub86</t>
  </si>
  <si>
    <t>https://opencores.org/project,scarts</t>
  </si>
  <si>
    <t>https://opencores.org/project,storm_core</t>
  </si>
  <si>
    <t>https://opencores.org/project,wb4pb</t>
  </si>
  <si>
    <t>https://opencores.org/project,t48</t>
  </si>
  <si>
    <t>https://opencores.org/project,t51</t>
  </si>
  <si>
    <t>https://opencores.org/project,t65</t>
  </si>
  <si>
    <t>https://opencores.org/project,t6507lp</t>
  </si>
  <si>
    <t>https://opencores.org/project,t80</t>
  </si>
  <si>
    <t>TG68 - execute 68000 Code</t>
  </si>
  <si>
    <t>https://opencores.org/project,tisc</t>
  </si>
  <si>
    <t>https://opencores.org/project,tinycpu</t>
  </si>
  <si>
    <t>https://opencores.org/project,tinyvliw8</t>
  </si>
  <si>
    <t>https://opencores.org/project,totalcpu</t>
  </si>
  <si>
    <t>https://opencores.org/project,turbo8051</t>
  </si>
  <si>
    <t>https://opencores.org/project,tv80</t>
  </si>
  <si>
    <t>https://opencores.org/project,ucore</t>
  </si>
  <si>
    <t>uos</t>
  </si>
  <si>
    <t>https://opencores.org/project,uos_processor</t>
  </si>
  <si>
    <t>UoS Educational Processor</t>
  </si>
  <si>
    <t>inspired by x86 ISA</t>
  </si>
  <si>
    <t>https://opencores.org/project,vtach</t>
  </si>
  <si>
    <t>https://opencores.org/project,wb_z80</t>
  </si>
  <si>
    <t>https://opencores.org/project,y80e</t>
  </si>
  <si>
    <t>Y80e - Z80/Z180 compatible processor extended by eZ80 instructions</t>
  </si>
  <si>
    <t>https://opencores.org/project,yacc</t>
  </si>
  <si>
    <t>https://opencores.org/project,yellowstar</t>
  </si>
  <si>
    <t>http://brej.org/yellow_star/</t>
  </si>
  <si>
    <t>https://opencores.org/project,z3</t>
  </si>
  <si>
    <t>Infocom Z-Machine V3, youtube videos</t>
  </si>
  <si>
    <t>z80control</t>
  </si>
  <si>
    <t>https://opencores.org/project,z80control</t>
  </si>
  <si>
    <t>Tyler Pohl</t>
  </si>
  <si>
    <t>Microprocessor targeting embedded industrial control systems</t>
  </si>
  <si>
    <t>https://opencores.org/project,zap</t>
  </si>
  <si>
    <t>https://opencores.org/project,zet86</t>
  </si>
  <si>
    <t>Sergey Khabarov</t>
  </si>
  <si>
    <t>https://opencores.org/project,riscv_vhdl</t>
  </si>
  <si>
    <t>System-On-Chip based on bare Rocket-chip (RISC-V ISA)</t>
  </si>
  <si>
    <t>storm_soc</t>
  </si>
  <si>
    <t>https://opencores.org/project,storm_soc</t>
  </si>
  <si>
    <t>STORM SoC</t>
  </si>
  <si>
    <t>mpdma</t>
  </si>
  <si>
    <t>https://opencores.org/project,mpdma</t>
  </si>
  <si>
    <t>quickwayne</t>
  </si>
  <si>
    <t>Soft MultiProcessor on FPGA</t>
  </si>
  <si>
    <t>sardmips</t>
  </si>
  <si>
    <t>https://opencores.org/project,sardmips</t>
  </si>
  <si>
    <t>Igor Loi</t>
  </si>
  <si>
    <t>systemC</t>
  </si>
  <si>
    <t>synthesizable parametric IP core supporting full MIPS R2000 ISA</t>
  </si>
  <si>
    <t>https://opencores.org/project,rtf68ksys</t>
  </si>
  <si>
    <t>https://opencores.org/project,pdp1</t>
  </si>
  <si>
    <t>orpsoc</t>
  </si>
  <si>
    <t>https://opencores.org/project,orpsoc</t>
  </si>
  <si>
    <t>complete System On Chip based on the OpenRISC CPU</t>
  </si>
  <si>
    <t>https://opencores.org/ocsvn/openrisc/openrisc/trunk/orpsocv2/</t>
  </si>
  <si>
    <t>https://opencores.org/project,minsoc</t>
  </si>
  <si>
    <t>https://opencores.org/project,m16c5x</t>
  </si>
  <si>
    <t>http://cfw.sourceforge.net/build_html/vhdl/index.htm</t>
  </si>
  <si>
    <t>https://opencores.org/project,system6801</t>
  </si>
  <si>
    <t>Mark Arnold</t>
  </si>
  <si>
    <t>https://www.youtube.com/watch?v=2fNBkUCjhcE</t>
  </si>
  <si>
    <t>Z-machine (Zork)</t>
  </si>
  <si>
    <t>https://hackaday.com/2017/01/13/fpga-computer-covers-a-to-z/</t>
  </si>
  <si>
    <t>http://inform-fiction.org/zmachine/standards/z1point1/index.html</t>
  </si>
  <si>
    <t>i8051</t>
  </si>
  <si>
    <t>author has book &amp; course</t>
  </si>
  <si>
    <t>Embedded System Design: A Unified Hardware/Software Approach</t>
  </si>
  <si>
    <t>urisc</t>
  </si>
  <si>
    <t>acorn1</t>
  </si>
  <si>
    <t>system</t>
  </si>
  <si>
    <t>cast_8051</t>
  </si>
  <si>
    <t>Cast has uP related IP</t>
  </si>
  <si>
    <t>cast_ba22</t>
  </si>
  <si>
    <t>several versions, FPGA kits</t>
  </si>
  <si>
    <t>misoc</t>
  </si>
  <si>
    <t>https://github.com/m-labs/misoc</t>
  </si>
  <si>
    <t>https://m-labs.hk</t>
  </si>
  <si>
    <t>Video IP for Mist &amp; others</t>
  </si>
  <si>
    <t>choice of latticemicro32 or mor1kx uP</t>
  </si>
  <si>
    <t>M-Labs</t>
  </si>
  <si>
    <t>Huib Arriens</t>
  </si>
  <si>
    <t>http://www.latech.nl/vdhl/mb-lite-plus</t>
  </si>
  <si>
    <t>mb-lite_plus</t>
  </si>
  <si>
    <t>moxielite</t>
  </si>
  <si>
    <t>https://github.com/atgreen/moxie-cores/tree/master/cores/MoxieLite</t>
  </si>
  <si>
    <t>https://github.com/atgreen/moxie-cores</t>
  </si>
  <si>
    <t>https://github.com/atgreen/moxie-cores/tree/master/cores/mox125</t>
  </si>
  <si>
    <t>sap</t>
  </si>
  <si>
    <t>Ahmed Shahein</t>
  </si>
  <si>
    <t>Simple as Possible Computer from Malvino &amp; Brown "Digital computer electronics"</t>
  </si>
  <si>
    <t>https://www.youtube.com/watch?v=prpyEFxZCMw</t>
  </si>
  <si>
    <t>sayuri_cpu</t>
  </si>
  <si>
    <t>Toyoaki Sagawa</t>
  </si>
  <si>
    <t>cpu01</t>
  </si>
  <si>
    <t>tigli_cpu</t>
  </si>
  <si>
    <t>Cleiton Juffo</t>
  </si>
  <si>
    <t>pancake</t>
  </si>
  <si>
    <t>Bruce Land</t>
  </si>
  <si>
    <t>Cornell ECE5760</t>
  </si>
  <si>
    <t>https://people.ece.cornell.edu/land/courses/ece5760/DE2/Stack_cpu.html</t>
  </si>
  <si>
    <t>The Pancake Stack Machine dervied from tiny_cpu</t>
  </si>
  <si>
    <t>de2_minicpu</t>
  </si>
  <si>
    <t>stack/acc</t>
  </si>
  <si>
    <t>http://www.ensilica.com/</t>
  </si>
  <si>
    <t>https://en.wikipedia.org/wiki/0x10c</t>
  </si>
  <si>
    <t>https://github.com/tommythorn/fpgammix</t>
  </si>
  <si>
    <t>https://en.wikipedia.org/wiki/MMIX</t>
  </si>
  <si>
    <t>16Q</t>
  </si>
  <si>
    <t>_paper_only</t>
  </si>
  <si>
    <t>_weak_start</t>
  </si>
  <si>
    <t>RISC-V</t>
  </si>
  <si>
    <t>mips_mod</t>
  </si>
  <si>
    <t>ISE runs out of memory (6GB)</t>
  </si>
  <si>
    <t>swapped xilinx primitive for ROM file</t>
  </si>
  <si>
    <t>https://github.com/freecores/instruction_list_pipelined_processor_with_peripherals</t>
  </si>
  <si>
    <t>for class project, small data stack</t>
  </si>
  <si>
    <t>PB clock, students to add features</t>
  </si>
  <si>
    <t>inserted inferred block RAM</t>
  </si>
  <si>
    <t>replace Altera RAM with inferred</t>
  </si>
  <si>
    <t>a_tiny_up</t>
  </si>
  <si>
    <t>https://www.quora.com/What-is-the-simple-way-to-design-a-microprocessor</t>
  </si>
  <si>
    <t>Chuck Thacker</t>
  </si>
  <si>
    <t>https://www.cl.cam.ac.uk/teaching/1112/ECAD+Arch/background/ttc.html</t>
  </si>
  <si>
    <t>q14.0</t>
  </si>
  <si>
    <t>riscv_ariane</t>
  </si>
  <si>
    <t>https://github.com/pulp-platform/ariane</t>
  </si>
  <si>
    <t>ahmes</t>
  </si>
  <si>
    <t>https://github.com/fabiopjve/VHDL</t>
  </si>
  <si>
    <t>https://opencores.org/usercontent,doc,1262702554</t>
  </si>
  <si>
    <t>http://www.fpgacpu.org/links.html</t>
  </si>
  <si>
    <t>acornsystemfpga</t>
  </si>
  <si>
    <t>https://github.com/hoglet67/AcornSystemFpga</t>
  </si>
  <si>
    <t>http://stardot.org.uk/forums/viewtopic.php?t=11606</t>
  </si>
  <si>
    <t>bare CPU with no RAM</t>
  </si>
  <si>
    <t>has VHDL for AMD bit-slice chips</t>
  </si>
  <si>
    <t>sys9080</t>
  </si>
  <si>
    <t>Moshe Shavit</t>
  </si>
  <si>
    <t>https://en.wikichip.org/w/images/7/76/An_Emulation_of_the_Am9080A.pdf</t>
  </si>
  <si>
    <t>hung in synthesis</t>
  </si>
  <si>
    <t>altera pimitives</t>
  </si>
  <si>
    <t>replaced Altera PLL with stub</t>
  </si>
  <si>
    <t>de2_top</t>
  </si>
  <si>
    <t>unconstrained clocks</t>
  </si>
  <si>
    <t>https://www.synopsys.com/designware-ip/processor-solutions/arc-processors.html</t>
  </si>
  <si>
    <t>https://developer.arm.com/products/processors/cortex-a/cortex-a53</t>
  </si>
  <si>
    <t>https://en.wikipedia.org/wiki/ARM_Cortex-A53</t>
  </si>
  <si>
    <t>https://developer.arm.com/products/processors/cortex-a/cortex-a9</t>
  </si>
  <si>
    <t>https://en.wikipedia.org/wiki/ARM_Cortex-A9</t>
  </si>
  <si>
    <t>https://developer.arm.com/products/processors/cortex-r/cortex-r5</t>
  </si>
  <si>
    <t>https://en.wikipedia.org/wiki/ARM_Cortex-R</t>
  </si>
  <si>
    <t>https://en.wikipedia.org/wiki/ARM_Cortex-M</t>
  </si>
  <si>
    <t>several families each with options</t>
  </si>
  <si>
    <t>ARM Cortex M0, M1 &amp; M3 avail for FPGAs</t>
  </si>
  <si>
    <t>see xilinx  Xcell64</t>
  </si>
  <si>
    <t>cpu_core</t>
  </si>
  <si>
    <t>atmega8_pong_vga</t>
  </si>
  <si>
    <t>https://fr.wikiversity.org/wiki/Very_High_Speed_Integrated_Circuit_Hardware_Description_Language/Embarquer_un_Atmel_ATMega8</t>
  </si>
  <si>
    <t>uses Sauermann core</t>
  </si>
  <si>
    <t xml:space="preserve">missing module in atmega8_pong_vga </t>
  </si>
  <si>
    <t>several projects using avr core</t>
  </si>
  <si>
    <t>top_de1</t>
  </si>
  <si>
    <t>interfaces to DRAM, based on T80 core</t>
  </si>
  <si>
    <t>schematic based design</t>
  </si>
  <si>
    <t>altera primitives</t>
  </si>
  <si>
    <t>Spartan-6 primitives</t>
  </si>
  <si>
    <t>very compact, bare core</t>
  </si>
  <si>
    <t>very slow timing constraint</t>
  </si>
  <si>
    <t>uses preprocessor on VHDL</t>
  </si>
  <si>
    <t>schematic based</t>
  </si>
  <si>
    <t>high pin count</t>
  </si>
  <si>
    <t>https://pdfs.semanticscholar.org/0fd3/51afdebcb6bc286843409717985c3d6f194e.pdf</t>
  </si>
  <si>
    <t>https://github.com/BigEd/XSOC-xr16</t>
  </si>
  <si>
    <t>http://forum.gadgetfactory.net/topic/1734-need-a-new-name-for-a-new-cpu/</t>
  </si>
  <si>
    <t>https://github.com/tommythorn/yari</t>
  </si>
  <si>
    <t>https://github.com/tommythorn/Reduceron</t>
  </si>
  <si>
    <t>Matthew Naylor/Tommy Thorm</t>
  </si>
  <si>
    <t>altera project</t>
  </si>
  <si>
    <t>no top module</t>
  </si>
  <si>
    <t>university project, 68020 subset</t>
  </si>
  <si>
    <t>read thesis, code generator for top modules</t>
  </si>
  <si>
    <t>vhdl or verilog</t>
  </si>
  <si>
    <t>picoblaze_wb_uart</t>
  </si>
  <si>
    <t>software addon for picoBlazeSoftware Aided Wishbone Extension for Xilinx PicoBlaze</t>
  </si>
  <si>
    <t>kcspm6</t>
  </si>
  <si>
    <t>kc705_kcpsm6_icap</t>
  </si>
  <si>
    <t>2 clocks/inst</t>
  </si>
  <si>
    <t>2 clocks/inst, no prog ROM</t>
  </si>
  <si>
    <t>kcpsm3 only works for Spartan 3</t>
  </si>
  <si>
    <t>ported to kcpsm6</t>
  </si>
  <si>
    <t>incomplete port to kcpsm6</t>
  </si>
  <si>
    <t>blocking &amp; non-blocking assignments</t>
  </si>
  <si>
    <t>3 versions of w450, used latest, patches caused degenerate design</t>
  </si>
  <si>
    <t>https://github.com/ucb-bar/vscale</t>
  </si>
  <si>
    <t>risc-v RV32IM vscale processor, deprecated</t>
  </si>
  <si>
    <t>Farhad Mavaddat</t>
  </si>
  <si>
    <t>Ultimate Reduced Inst Set Computer Un. Of Waterloo</t>
  </si>
  <si>
    <t>missing module</t>
  </si>
  <si>
    <t>https://cs.uwaterloo.ca/research/tr/1987/CS-87-36.pdf</t>
  </si>
  <si>
    <t>bare core, prog size 4K to 64K</t>
  </si>
  <si>
    <t>using muCPUv2_1 of 3 upwards compatible designs</t>
  </si>
  <si>
    <t>512 LUTs as RAM, patched opcode size</t>
  </si>
  <si>
    <t>sysarch</t>
  </si>
  <si>
    <t>tinyVLIW8 soft-core processor</t>
  </si>
  <si>
    <t>hacked delay generator</t>
  </si>
  <si>
    <t>bare core, Altera LPM for RAMs</t>
  </si>
  <si>
    <t>tinyx</t>
  </si>
  <si>
    <t>micro-coded sub-ops</t>
  </si>
  <si>
    <t>http://www.cs.hiroshima-u.ac.jp/~nakano/wiki/wiki.cgi?page=%B9%E2%C2%AE%C8%C7TINYCPU#p1</t>
  </si>
  <si>
    <t>minicpu</t>
  </si>
  <si>
    <t>http://www.cs.hiroshima-u.ac.jp/~nakano/wiki/wiki.cgi?page=%B9%E2%B5%A1%C7%BDMINICPU</t>
  </si>
  <si>
    <t>porprietary</t>
  </si>
  <si>
    <t>arrira V</t>
  </si>
  <si>
    <t xml:space="preserve">uses Flex, Bison &amp; Perl to create gcc compiler </t>
  </si>
  <si>
    <t>blog date</t>
  </si>
  <si>
    <t>blog comments</t>
  </si>
  <si>
    <t>Small soft core uPBlog</t>
  </si>
  <si>
    <t>date of blog entry</t>
  </si>
  <si>
    <t>significance</t>
  </si>
  <si>
    <t>discovery link</t>
  </si>
  <si>
    <t>where discovered</t>
  </si>
  <si>
    <t>low LUT count, micro-coded</t>
  </si>
  <si>
    <t>low LUT count, micro-coded, cycle exact</t>
  </si>
  <si>
    <t>low LUT count, micro-coded, meets original 8088 timing@100MHz</t>
  </si>
  <si>
    <t>MIPS M14K core, Harris &amp; Harris uP course</t>
  </si>
  <si>
    <t>real discussion of architecture, French website</t>
  </si>
  <si>
    <t>uses Flex, Bison &amp; Perl to create gcc compiler &amp; assembler</t>
  </si>
  <si>
    <t>kpu</t>
  </si>
  <si>
    <t>https://github.com/AndreaCorallo/kpu</t>
  </si>
  <si>
    <t>KPU is a minimal system on chip written used as testbench for the KPU core</t>
  </si>
  <si>
    <t>Andrea Corallo</t>
  </si>
  <si>
    <t>http://andreacorallo.github.io/kpu/</t>
  </si>
  <si>
    <t>https://github.com/mbitsnbites/mrisc32</t>
  </si>
  <si>
    <t>mrisc32</t>
  </si>
  <si>
    <t>Mostly harmless Reduced Instruction Set Computer, 32-bit edition</t>
  </si>
  <si>
    <t>https://www.librecores.org/project/list</t>
  </si>
  <si>
    <t>disposition</t>
  </si>
  <si>
    <t>up_cores</t>
  </si>
  <si>
    <t>http://www.embecosm.com/appnotes/ean13/ean13.html</t>
  </si>
  <si>
    <t xml:space="preserve">AAP: An Altruistic Processor A reference Harvard architecture for embedded compiler development </t>
  </si>
  <si>
    <t>paper</t>
  </si>
  <si>
    <t>aap</t>
  </si>
  <si>
    <t>Simon Cook</t>
  </si>
  <si>
    <t>am1601</t>
  </si>
  <si>
    <t>Paul C. L. Willmott</t>
  </si>
  <si>
    <t>Cybernetic Intelligence GmbH</t>
  </si>
  <si>
    <t>cereon</t>
  </si>
  <si>
    <t>Dynamize Technologies</t>
  </si>
  <si>
    <t>dynamizetech-com</t>
  </si>
  <si>
    <t>FiSC Family of FPGA Soft-Core Processors, 8, 16 &amp;32 bit versions, dead web link</t>
  </si>
  <si>
    <t>The Am1601 is a stack based CPU implemented in a FPGA, dead web link</t>
  </si>
  <si>
    <t>Cereon architecture addresses the needs of the medium-to-large scale workstations and servers, dead web link</t>
  </si>
  <si>
    <t>edu_3bus_arch_processor</t>
  </si>
  <si>
    <t>Cairo University Course project: 32 bit Processor with 3 bus architecture</t>
  </si>
  <si>
    <t>discovery date</t>
  </si>
  <si>
    <t>acc</t>
  </si>
  <si>
    <t>https://github.com/Obijuan/ACC/wiki</t>
  </si>
  <si>
    <t>Juan Gonzalez-Gomez</t>
  </si>
  <si>
    <t>Apollo Command Computer versions 1, 2 &amp; 3: intended as a course, includes: https://github.com/Obijuan/videoblog/wiki/Cap%C3%ADtulo-23:-ACC:-Apollo-CPU-Core</t>
  </si>
  <si>
    <t>https://github.com/Obijuan/videoblog/wiki/Cap%C3%ADtulo-23:-ACC:-Apollo-CPU-Core</t>
  </si>
  <si>
    <t>26 chptr course using Apollo Command Computer</t>
  </si>
  <si>
    <t>acc2</t>
  </si>
  <si>
    <t>??why LUT count different from agcnorm</t>
  </si>
  <si>
    <t>rom &amp; IO patched</t>
  </si>
  <si>
    <t>bobcat_core</t>
  </si>
  <si>
    <t>www.latticesemi.com/-/.../DCDDP8051PipelinedHighPerformance8-bitMCU.ashx?...</t>
  </si>
  <si>
    <t>Digital Core Design</t>
  </si>
  <si>
    <t>dp8051</t>
  </si>
  <si>
    <t>proprietary pipelined 8051, PDF has extensive LUT counts &amp; performance #s for Lattice families</t>
  </si>
  <si>
    <t>also PIC, HC11, 68000, 680x, d32pro</t>
  </si>
  <si>
    <t>f_cpu</t>
  </si>
  <si>
    <t>http://f-cpu.org/</t>
  </si>
  <si>
    <t>SIMD</t>
  </si>
  <si>
    <t>project goes back to 1999, currently no source code web site, ISA versions FC0 &amp; FC1, related to yasep design</t>
  </si>
  <si>
    <t>DOP</t>
  </si>
  <si>
    <t>Milos Becvar</t>
  </si>
  <si>
    <t>www4.ncsu.edu/~efg/wcae/2003/submissions/becvar.pdf</t>
  </si>
  <si>
    <t>DOP – A CPU CORE FOR TEACHING BASICS OF COMPUTER ARCHITECTURE, Milos Becvar, Alois Pluhacek and Jiri Danecek</t>
  </si>
  <si>
    <t>Apollo Core 68000</t>
  </si>
  <si>
    <t>http://www.apollo-core.com/</t>
  </si>
  <si>
    <t>Also sell several Amiga accelerator FPGA boards that use this core</t>
  </si>
  <si>
    <t>https://www.silvaco.com/products/IP/coldfire_v1_platform/index.html</t>
  </si>
  <si>
    <t>3500 LUTs on Stratix-III</t>
  </si>
  <si>
    <t>https://www.silvaco.com/products/IP/coldfire-v1-core/index.html</t>
  </si>
  <si>
    <t>free for Altera</t>
  </si>
  <si>
    <t>top is Altera schematic</t>
  </si>
  <si>
    <t>https://github.com/c0pperdragon/ByteMachine</t>
  </si>
  <si>
    <t>c0pperdragon</t>
  </si>
  <si>
    <t>results are for 2016 bare core</t>
  </si>
  <si>
    <t>Commodore 64 emulator</t>
  </si>
  <si>
    <t>https://github.com/gardners/c65gs</t>
  </si>
  <si>
    <t>https://github.com/mega65/mega65-core</t>
  </si>
  <si>
    <t>machine0</t>
  </si>
  <si>
    <t>work in progress, missing files</t>
  </si>
  <si>
    <t>https://www.youtube.com/watch?v=gEmTaKU6ufY</t>
  </si>
  <si>
    <t>https://github.com/danieljabailey/C88</t>
  </si>
  <si>
    <t>used 3785 Dff, doesn't infer block or LUT RAM</t>
  </si>
  <si>
    <t>used 3658 Dff, doesn't infer block or LUT RAM</t>
  </si>
  <si>
    <t>https://github.com/carpe-project/carpe/</t>
  </si>
  <si>
    <t>http://ww2.cs.fsu.edu/~gavin/</t>
  </si>
  <si>
    <t>https://github.com/pgavin/</t>
  </si>
  <si>
    <t>demosocext</t>
  </si>
  <si>
    <t>http://web.archive.org/web/20060707045943/http://tinyboot.com/cd16/index.htm</t>
  </si>
  <si>
    <t>bare core</t>
  </si>
  <si>
    <t>includes stack RAMs &amp; some inst RAM</t>
  </si>
  <si>
    <t>Spartan-3 block RAM</t>
  </si>
  <si>
    <t>http://www.cast-inc.com/ip-cores/8051s/l8051xc1/index.html</t>
  </si>
  <si>
    <t>http://www.cast-inc.com/ip-cores/processors32bit/index.html</t>
  </si>
  <si>
    <t>820 slices</t>
  </si>
  <si>
    <t>https://www.scribd.com/document/98709635/c16-Cpu-Reference-Manual</t>
  </si>
  <si>
    <t>xilinx LUT4 primitives</t>
  </si>
  <si>
    <t>Konrad Eisele</t>
  </si>
  <si>
    <t>arm_proc</t>
  </si>
  <si>
    <t>very large project with many unused source files</t>
  </si>
  <si>
    <t>missing files found in sourceforge dir, very little in source code comments</t>
  </si>
  <si>
    <t>http://www.cloudx.cc/</t>
  </si>
  <si>
    <t>various academic papers, several projects</t>
  </si>
  <si>
    <t>CPU24.vhd with width=16</t>
  </si>
  <si>
    <t>http://www.ultratechnology.com/p16vhdl.htm</t>
  </si>
  <si>
    <t>cpuc</t>
  </si>
  <si>
    <t>using 32 bit example</t>
  </si>
  <si>
    <t>using 16 bit example</t>
  </si>
  <si>
    <t>x86 .exe generates VHDL RISC uP</t>
  </si>
  <si>
    <t>John Kula</t>
  </si>
  <si>
    <t>Cray 1, 2 &amp; 3 docs</t>
  </si>
  <si>
    <t>dp32</t>
  </si>
  <si>
    <t>from The Designers Guide to VHDL</t>
  </si>
  <si>
    <t>book, CDROM</t>
  </si>
  <si>
    <t>case statmt others clause has problems</t>
  </si>
  <si>
    <t>timing delays in source code</t>
  </si>
  <si>
    <t>16 bit data memory, 24 bit regs</t>
  </si>
  <si>
    <t>https://github.com/ejrh/cpu</t>
  </si>
  <si>
    <t>Edmund Horner</t>
  </si>
  <si>
    <t>see web archive for doc</t>
  </si>
  <si>
    <t>room for 37 additional op-codes</t>
  </si>
  <si>
    <t>removing stack clear: 503 LUT6 &amp; 143MHz</t>
  </si>
  <si>
    <t>https://github.com/DRuffer/ep8080</t>
  </si>
  <si>
    <t>https://github.com/DRuffer/eP16VHDL</t>
  </si>
  <si>
    <t>substituted inferred block RAM</t>
  </si>
  <si>
    <t>Erik Piehl</t>
  </si>
  <si>
    <t>https://github.com/Speccery/EP994A</t>
  </si>
  <si>
    <t>https://hackaday.io/project/15430-rc201699-ti-994a-clone-using-tms99105-cpu</t>
  </si>
  <si>
    <t>https://github.com/zhemao/ez8</t>
  </si>
  <si>
    <t>Howard Mao</t>
  </si>
  <si>
    <t>http://zhehaomao.com/</t>
  </si>
  <si>
    <t>not sure inferred RAM correct?</t>
  </si>
  <si>
    <t>https://github.com/robfinch/Cores/tree/master/FISA32/trunk</t>
  </si>
  <si>
    <t>https://github.com/robfinch/Cores/tree/master/FISA64/trunk</t>
  </si>
  <si>
    <t>Tobias Strauch</t>
  </si>
  <si>
    <t>no *.coe file</t>
  </si>
  <si>
    <t>no trace of source code on web</t>
  </si>
  <si>
    <t>https://github.com/whiteTigr</t>
  </si>
  <si>
    <t>H2 Forth SoC, VHDL reads *.hex &amp; *.bin files</t>
  </si>
  <si>
    <t>derived from J1, hex &amp; bin files in 2/16/2018 tar</t>
  </si>
  <si>
    <t>fpga64_cone</t>
  </si>
  <si>
    <t>altera top level schematic</t>
  </si>
  <si>
    <t>Rendition of Commodore 64</t>
  </si>
  <si>
    <t>does not appear to be complete</t>
  </si>
  <si>
    <t>https://opencores.org/project,hive</t>
  </si>
  <si>
    <t>picoblaze uart uses LUT4s</t>
  </si>
  <si>
    <t>unresolved xilinx interface errors</t>
  </si>
  <si>
    <t>https://github.com/warclab/idea</t>
  </si>
  <si>
    <t>unable to run locally</t>
  </si>
  <si>
    <t>https://github.com/freecores/igor</t>
  </si>
  <si>
    <t>new version not ready, keeping old numbers</t>
  </si>
  <si>
    <t>https://github.com/SteffenReith/J1Sc</t>
  </si>
  <si>
    <t>https://github.com/e8johan/jamcpu</t>
  </si>
  <si>
    <t>cpu_sys</t>
  </si>
  <si>
    <t>took out clock divider</t>
  </si>
  <si>
    <t>replaces altera ROM/RAM with inferrred</t>
  </si>
  <si>
    <t>altera memories</t>
  </si>
  <si>
    <t>Robert Finch cores</t>
  </si>
  <si>
    <t>Total of 18 unique cores</t>
  </si>
  <si>
    <t>http://www.j-core.org/</t>
  </si>
  <si>
    <t>need to run make per README file</t>
  </si>
  <si>
    <t>dropped from opencores</t>
  </si>
  <si>
    <t>M_kestrel2</t>
  </si>
  <si>
    <t>M_j1a runs at 244MHz &amp; 368 LUTs</t>
  </si>
  <si>
    <t>single ported block RAM register file :(  heavy use of includes</t>
  </si>
  <si>
    <t>missing files, removed display stmts from debug</t>
  </si>
  <si>
    <t>lc2_all</t>
  </si>
  <si>
    <t>Eric Frohnhoefer</t>
  </si>
  <si>
    <t>gate level primitives</t>
  </si>
  <si>
    <t>from book: 978-0072467505 by Patt &amp; Patel</t>
  </si>
  <si>
    <t>educational, compiled via Synopsys</t>
  </si>
  <si>
    <t>Jiri Gaisler</t>
  </si>
  <si>
    <t>leon3</t>
  </si>
  <si>
    <t>http://www.gaisler.com/index.php/products/processors/leon3</t>
  </si>
  <si>
    <t>https://en.wikipedia.org/wiki/LEON</t>
  </si>
  <si>
    <t>https://en.wikipedia.org/wiki/S1_Core</t>
  </si>
  <si>
    <t>https://en.wikipedia.org/wiki/Amber_(processor_core)</t>
  </si>
  <si>
    <t>http://parallel.princeton.edu/openpiton/</t>
  </si>
  <si>
    <t>reonv</t>
  </si>
  <si>
    <t>Lucas Castro</t>
  </si>
  <si>
    <t>uses Leon infrastructure with risc-v ISA</t>
  </si>
  <si>
    <t>https://strijar.livejournal.com/598337.html</t>
  </si>
  <si>
    <t>https://github.com/lcbcFoo/ReonV</t>
  </si>
  <si>
    <t>Hastlayer &amp; Posits</t>
  </si>
  <si>
    <t>https://github.com/Lombiq/Hastlayer-SDK</t>
  </si>
  <si>
    <t>_soft_cores</t>
  </si>
  <si>
    <t>Lombiq inc</t>
  </si>
  <si>
    <t>C# to HDL</t>
  </si>
  <si>
    <t>posit</t>
  </si>
  <si>
    <t>Tool to transform .NET version of Posit &amp; Unum arithmetic into FPGA source (VHDL)</t>
  </si>
  <si>
    <t>https://github.com/susam/mano-cpu</t>
  </si>
  <si>
    <t>microprocessor</t>
  </si>
  <si>
    <t>Computer System Architecture by Morris Mano</t>
  </si>
  <si>
    <t>course project, bidir mem data</t>
  </si>
  <si>
    <t>for XC9572 CPLD, large # of latches</t>
  </si>
  <si>
    <t>needs proper clocking and elimination of latches</t>
  </si>
  <si>
    <t>http://users.ece.cmu.edu/~koopman/stack_computers/index.html</t>
  </si>
  <si>
    <t>chapter 4.3 in Koopman</t>
  </si>
  <si>
    <t>Talks at Un. Toronto</t>
  </si>
  <si>
    <t>https://www.linkedin.com/in/fweller/</t>
  </si>
  <si>
    <t>Delft Un. Of Tech. course work</t>
  </si>
  <si>
    <t>http://www.microcorelabs.com/mcl86.html</t>
  </si>
  <si>
    <t>microcoded, meets original 8088 timing@100MHz</t>
  </si>
  <si>
    <t>inserted inferred ROM</t>
  </si>
  <si>
    <t>excellent micro-coding LUT counts</t>
  </si>
  <si>
    <t>www.microcore.org/ nolonger works</t>
  </si>
  <si>
    <t>only one block RAM? simplest core</t>
  </si>
  <si>
    <t>no block RAM?, uses tri-state signals</t>
  </si>
  <si>
    <t>vivado project, appears incomplete</t>
  </si>
  <si>
    <t xml:space="preserve">Hirotsugu Nakano </t>
  </si>
  <si>
    <t>fits (2) XC9500 CPLD</t>
  </si>
  <si>
    <t>separate source for each CPLD chip, uses SPI RAM, very slow</t>
  </si>
  <si>
    <t>both</t>
  </si>
  <si>
    <t>MIPS Technologies</t>
  </si>
  <si>
    <t>Jon Craton</t>
  </si>
  <si>
    <t>V*HDL</t>
  </si>
  <si>
    <t>python source code run thru migen</t>
  </si>
  <si>
    <t>Takahiro Ito</t>
  </si>
  <si>
    <t>https://github.com/cpulabs/mist1032sa</t>
  </si>
  <si>
    <t>mist1032sa</t>
  </si>
  <si>
    <t>https://github.com/cpulabs/mist32e10fa</t>
  </si>
  <si>
    <t>perl</t>
  </si>
  <si>
    <t>Perl gens *.xmp, mhs, mss &amp; ucf files</t>
  </si>
  <si>
    <t>K. Lee</t>
  </si>
  <si>
    <t>https://bitbucket.org/mroell/8bit-cpu</t>
  </si>
  <si>
    <t>https://github.com/Anding/N.I.G.E.-Machine</t>
  </si>
  <si>
    <t>http://www.lampret.com/</t>
  </si>
  <si>
    <t>https://en.wikipedia.org/wiki/OpenRISC</t>
  </si>
  <si>
    <t>VHDL core also</t>
  </si>
  <si>
    <t>Gheorghiu Iulian</t>
  </si>
  <si>
    <t>https://opencores.org/project,attiny_atmega_xmega_core</t>
  </si>
  <si>
    <t>https://git.morgothdisk.com/MorgothCreator/VHDL-UTIL-IP/tree/master/xmega_core</t>
  </si>
  <si>
    <t>last commit 3/7/2018, file under riscv_potato</t>
  </si>
  <si>
    <t>claims very fast FPGA versions</t>
  </si>
  <si>
    <t>http://www.apollo-accelerators.com/</t>
  </si>
  <si>
    <t>Gunnar von Boehn</t>
  </si>
  <si>
    <t>galetron</t>
  </si>
  <si>
    <t>https://github.com/davimmorales/processor-galetron</t>
  </si>
  <si>
    <t>Davi Morales</t>
  </si>
  <si>
    <t>169MB zip</t>
  </si>
  <si>
    <t>https://github.com/hutch31/tv80</t>
  </si>
  <si>
    <t>UC Berkeley</t>
  </si>
  <si>
    <t>educational version of RISC-V, https://www.librecores.org/codelec/riscv-sodor</t>
  </si>
  <si>
    <t>mips-cpu</t>
  </si>
  <si>
    <t>https://github.com/jmahler/mips-cpu</t>
  </si>
  <si>
    <t>MIPS CPU written in Verilog. This project is in very early stages</t>
  </si>
  <si>
    <t>Jeremiah Mahler</t>
  </si>
  <si>
    <t>http://scholarworks.rit.edu/cgi/viewcontent.cgi?article=10699&amp;context=theses</t>
  </si>
  <si>
    <t>Conner Goldberg</t>
  </si>
  <si>
    <t>cjg-risc</t>
  </si>
  <si>
    <t>Thesis with source code: call stack, data stack and register file</t>
  </si>
  <si>
    <t>Design of Advanced 64-Bit RISC Processor using Verilog HDL</t>
  </si>
  <si>
    <t>P.N.B. Harika</t>
  </si>
  <si>
    <t>https://www.ijsr.net/archive/v6i5/ART20174101.pdf</t>
  </si>
  <si>
    <t xml:space="preserve">www.indjst.org/index.php/indjst/article/download/111328/79485
</t>
  </si>
  <si>
    <t>FM Santa</t>
  </si>
  <si>
    <t>Minimalist 4-bit Processor Focused on Processors Theory Teaching: 14 inst, accum &amp; abs-adrs</t>
  </si>
  <si>
    <t>Cast: BA20 PipelineZero 32-bit Embedded Processor  "single clock pipe"</t>
  </si>
  <si>
    <t>http://www.cast-inc.com/ip-cores/processors32bit/ba20/index.html</t>
  </si>
  <si>
    <t>CAST</t>
  </si>
  <si>
    <t>https://github.com/gijswl/BB_vhdl</t>
  </si>
  <si>
    <t>Gijs Lagerweij</t>
  </si>
  <si>
    <t>BareBones ISA implementation in VHDL   https://cpudev.org/wiki/Main_Page</t>
  </si>
  <si>
    <t>Van Loi Le</t>
  </si>
  <si>
    <t>fpga4_8bit_up_vhdl</t>
  </si>
  <si>
    <t>http://www.fpga4student.com/2017/09/vhdl-code-for-mips-processor.html</t>
  </si>
  <si>
    <t>educational</t>
  </si>
  <si>
    <t>book: LaMeres Introduction to Logic Circuits and Logic Design with VHDL</t>
  </si>
  <si>
    <t>16 input &amp; 16 output ports fill out 256 byte adr space</t>
  </si>
  <si>
    <t>fpga4_mips16_16_vhdl</t>
  </si>
  <si>
    <t>mips_vhdl</t>
  </si>
  <si>
    <t>65K</t>
  </si>
  <si>
    <t>actual prog sz=16, actual data mem sz=256</t>
  </si>
  <si>
    <t>fpga4_mips16_16_1cycl</t>
  </si>
  <si>
    <t>educational, no block RAM inferred</t>
  </si>
  <si>
    <t>same prog &amp; data mem and alu as mips16_16_vhdl</t>
  </si>
  <si>
    <t>fpga4_up8_12</t>
  </si>
  <si>
    <t>http://www.fpga4student.com/2016/11/verilog-code-for-microcontroller.html</t>
  </si>
  <si>
    <t>fpga4_mips_5pipe</t>
  </si>
  <si>
    <t>http://www.fpga4student.com/2017/06/32-bit-pipelined-mips-processor-in-verilog-3.html</t>
  </si>
  <si>
    <t>fpag4_risc16_16</t>
  </si>
  <si>
    <t>similar to mips16_16_1cycl</t>
  </si>
  <si>
    <t>simplerisc_32bit</t>
  </si>
  <si>
    <t>https://opencores.org/project,simplerisc_32bit_pipelined_processor</t>
  </si>
  <si>
    <t>Sanket Nyayadhish</t>
  </si>
  <si>
    <t>mega_core</t>
  </si>
  <si>
    <t>added component declarations</t>
  </si>
  <si>
    <t>punctuation</t>
  </si>
  <si>
    <t>incomplete Risc_16_bit module</t>
  </si>
  <si>
    <t>microcontroller</t>
  </si>
  <si>
    <t>educational, simplified PIC12</t>
  </si>
  <si>
    <t>educational, full pipelined MIPS</t>
  </si>
  <si>
    <t>also indi16v core which is incomplete</t>
  </si>
  <si>
    <t>ran out of memory</t>
  </si>
  <si>
    <t>nf1</t>
  </si>
  <si>
    <t>ASIC, uses Leonardo for synthesis</t>
  </si>
  <si>
    <t>Lars Brinkhoff</t>
  </si>
  <si>
    <t>missing init file</t>
  </si>
  <si>
    <t>empty design, no init file</t>
  </si>
  <si>
    <t>lispmicrocontroller</t>
  </si>
  <si>
    <t>lisp</t>
  </si>
  <si>
    <t>ulisp</t>
  </si>
  <si>
    <t>program.hex missing</t>
  </si>
  <si>
    <t>altera dsgn</t>
  </si>
  <si>
    <t>Simon Teran, Dinesh Annayya</t>
  </si>
  <si>
    <t>both FPGA &amp; ASIC, very many source files</t>
  </si>
  <si>
    <t>too many files</t>
  </si>
  <si>
    <t>or1200_cpu</t>
  </si>
  <si>
    <t>or1k_soc_top</t>
  </si>
  <si>
    <t>www.bleyer.org/pacoblaze</t>
  </si>
  <si>
    <t>eight propellers, clocking from ucf file</t>
  </si>
  <si>
    <t>AKA cpu8, both vhdl &amp; verilog versions</t>
  </si>
  <si>
    <t>bypassed altera PLL</t>
  </si>
  <si>
    <t>par_beh</t>
  </si>
  <si>
    <t>pavr_control</t>
  </si>
  <si>
    <t>superset of AVR</t>
  </si>
  <si>
    <t>std library problems</t>
  </si>
  <si>
    <t>does not implement 64-bit data</t>
  </si>
  <si>
    <t>github updates</t>
  </si>
  <si>
    <t>https://github.com/jaruiz</t>
  </si>
  <si>
    <t>José Antonio Ruiz</t>
  </si>
  <si>
    <t>light52, light8080, ion</t>
  </si>
  <si>
    <t>vegas, venice, vespa</t>
  </si>
  <si>
    <t>soft core vector uP all from around 2010, see _uP_arch</t>
  </si>
  <si>
    <t>fgpu</t>
  </si>
  <si>
    <t>https://github.com/malkadi/FGPU</t>
  </si>
  <si>
    <t>malkadi</t>
  </si>
  <si>
    <t>General-Purpose Computing with Soft GPUs on FPGAs</t>
  </si>
  <si>
    <t>Muhammed al Kadi</t>
  </si>
  <si>
    <t>burp</t>
  </si>
  <si>
    <t>https://github.com/exyrion/basic_undergrad_risc_processor</t>
  </si>
  <si>
    <t>Justin Liang</t>
  </si>
  <si>
    <t>Basic Undergraduate RISC Processor</t>
  </si>
  <si>
    <t>https://www.youtube.com/watch?v=SRatIktGGt0</t>
  </si>
  <si>
    <t>Trollstigen FPGA</t>
  </si>
  <si>
    <t>http://www.ee.columbia.edu/~kinget/EE6350_S16/04_FPGA_Tom_Robert_Harrison_Guanshun/architecture.html</t>
  </si>
  <si>
    <t>fabric</t>
  </si>
  <si>
    <t>a 64X 6LUT FPGA chip designed at Columbia</t>
  </si>
  <si>
    <t>controller</t>
  </si>
  <si>
    <t>incomplete design</t>
  </si>
  <si>
    <t>A.T.</t>
  </si>
  <si>
    <t>zxpoly</t>
  </si>
  <si>
    <t>SOC project using T80, HDMI generator</t>
  </si>
  <si>
    <t>altera design</t>
  </si>
  <si>
    <t>many files</t>
  </si>
  <si>
    <t>https://web.archive.org/web/20120118210705/http://www.mindspring.com/~tcoonan/newpic.html</t>
  </si>
  <si>
    <t>directory contains derivative design by another author</t>
  </si>
  <si>
    <t>https://github.com/brabect1/risc8</t>
  </si>
  <si>
    <t>http://www2.ece.rochester.edu/~parihar/pres/Report_RISC-16bit.pdf</t>
  </si>
  <si>
    <t>https://github.com/jbush001/RISC-Processor</t>
  </si>
  <si>
    <t>https://github.com/bikash001/RISC-Processor</t>
  </si>
  <si>
    <t>https://www.scribd.com/doc/58793134/8bit-Risc-Processor</t>
  </si>
  <si>
    <t>also VHDL version by Bikash Gogoi with identical performance #s</t>
  </si>
  <si>
    <t>https://github.com/robfinch/Cores/tree/master/rtf6809</t>
  </si>
  <si>
    <t>6809 with 32-bit "FAR" addressing</t>
  </si>
  <si>
    <t>many constants not defined</t>
  </si>
  <si>
    <t>http://www.finitron.ca/Cores/CPUCores/rtf6809.html</t>
  </si>
  <si>
    <t>https://github.com/jamieiles/80x86</t>
  </si>
  <si>
    <t>https://shirishkoirala.blogspot.com/2017/01/sap-1simple-as-possible-1-computer.html</t>
  </si>
  <si>
    <t>https://opencores.org/project,sap</t>
  </si>
  <si>
    <t>probably for simulation?</t>
  </si>
  <si>
    <t>mp_struct</t>
  </si>
  <si>
    <t>no LUT RAM or block RAM</t>
  </si>
  <si>
    <t>http://img.youtube.com/vi/2W1guyhCJuE/0.jpg)](http://www.youtube.com/watch?v=2W1guyhCJuE "Walk-through"</t>
  </si>
  <si>
    <t>top_sys</t>
  </si>
  <si>
    <t>Lini Mestar</t>
  </si>
  <si>
    <t>http://lmeshoo.net/</t>
  </si>
  <si>
    <t>gate level dsgn, vivado project also</t>
  </si>
  <si>
    <t>https://gitlab.com/sfu-rcl/Taiga</t>
  </si>
  <si>
    <t>http://www.morphyplanning.co.jp/FreeCPU/freecpu-e.html</t>
  </si>
  <si>
    <t>dead weblink</t>
  </si>
  <si>
    <t>high number of DFF</t>
  </si>
  <si>
    <t>64-bit data paths, superscalar, branch analysis</t>
  </si>
  <si>
    <t>pipeline</t>
  </si>
  <si>
    <t>4-8</t>
  </si>
  <si>
    <t>nrbramadas.appspot.com/files/EECS470FinalReport.pdf</t>
  </si>
  <si>
    <t>spartan-6 primitives, missing port inserted</t>
  </si>
  <si>
    <t>university ASIC project, read PDF</t>
  </si>
  <si>
    <t>streamer16</t>
  </si>
  <si>
    <t>very small x86 subset core</t>
  </si>
  <si>
    <t>bypassed clock generator</t>
  </si>
  <si>
    <t>8-bitter with pc, sp, a, b, c &amp; d regs</t>
  </si>
  <si>
    <t>https://www.vttoth.com/CMS/projects/47-viktors-amazing-4-bit-processor</t>
  </si>
  <si>
    <t>code for cache &amp;  mmu incomplete</t>
  </si>
  <si>
    <t>table887</t>
  </si>
  <si>
    <t>table887_sys</t>
  </si>
  <si>
    <t>included with Table888 source code</t>
  </si>
  <si>
    <t>2016 version gives same reults as 2014</t>
  </si>
  <si>
    <t>way to many Ios</t>
  </si>
  <si>
    <t>fpu_simple</t>
  </si>
  <si>
    <t>mcu_simple</t>
  </si>
  <si>
    <t>has caches</t>
  </si>
  <si>
    <t>options for fltg-pt, pipeline, mul &amp; div configuration</t>
  </si>
  <si>
    <t>copywrite: experimental use</t>
  </si>
  <si>
    <t>theia</t>
  </si>
  <si>
    <t>huge asic design, 2/3 LUTs for RAM</t>
  </si>
  <si>
    <t>four cores, huge LUT count, 2/3rds LUT RAM</t>
  </si>
  <si>
    <t>no LUT RAM for reg file</t>
  </si>
  <si>
    <t>course project, not pipelined</t>
  </si>
  <si>
    <t>multiple assignments on clock edge</t>
  </si>
  <si>
    <t>kraken</t>
  </si>
  <si>
    <t>https://people.ece.cornell.edu/land/courses/ece5760/DE2/index.html</t>
  </si>
  <si>
    <t>up3</t>
  </si>
  <si>
    <t>Hamblen, Rapid prototyping of digital systems--SOPC Edition , chapter 9, Springer 2008</t>
  </si>
  <si>
    <t>Cornell ECE576</t>
  </si>
  <si>
    <t>requres preprocessor</t>
  </si>
  <si>
    <t>macros</t>
  </si>
  <si>
    <t>difficult</t>
  </si>
  <si>
    <t>https://dl.acm.org/citation.cfm?id=2847273</t>
  </si>
  <si>
    <t>zynq7045</t>
  </si>
  <si>
    <t>v17.2</t>
  </si>
  <si>
    <t xml:space="preserve">eigth cores, reviews comparable projects </t>
  </si>
  <si>
    <t>SIMT</t>
  </si>
  <si>
    <t>vivado fltg-pt IP, benchmarks, wikipedia: GPGPU</t>
  </si>
  <si>
    <t>pulpissimo is single core "pulp"  with interest in non-riscv ISA expansion</t>
  </si>
  <si>
    <t>educational simple RISC-V implementation in SystemVerilog</t>
  </si>
  <si>
    <t>riscv_GRVI-phalanx</t>
  </si>
  <si>
    <t>rv01_selftest_syn</t>
  </si>
  <si>
    <t>all files in one directory</t>
  </si>
  <si>
    <t>two self test tops</t>
  </si>
  <si>
    <t>riscv_sifive</t>
  </si>
  <si>
    <t>1, 2, 3 and 5 stage pipe versions</t>
  </si>
  <si>
    <t>both rocket &amp; river cores</t>
  </si>
  <si>
    <t>preformance #s for 8 configurations on atrix, cyclone 4&amp;5</t>
  </si>
  <si>
    <t>in limbo</t>
  </si>
  <si>
    <t>altera_tutorial</t>
  </si>
  <si>
    <t>arm</t>
  </si>
  <si>
    <t>hamblen_scomp</t>
  </si>
  <si>
    <t>osu8</t>
  </si>
  <si>
    <t>piropiro</t>
  </si>
  <si>
    <t>risc_core_coggin</t>
  </si>
  <si>
    <t>toy_mcu</t>
  </si>
  <si>
    <t>_up_cores</t>
  </si>
  <si>
    <t>variable bit-length memory read/write</t>
  </si>
  <si>
    <t>avr_fpga_Spartan3</t>
  </si>
  <si>
    <t>pacman_Mega16_Top</t>
  </si>
  <si>
    <t>uses Sauermann atmega16 core</t>
  </si>
  <si>
    <t>clock divider bypassed, spartan3 primitives</t>
  </si>
  <si>
    <t>many files, missing type file</t>
  </si>
  <si>
    <t>error</t>
  </si>
  <si>
    <t>4 to 64 reg, 24-bit pc, no status reg</t>
  </si>
  <si>
    <t>https://github.com/embecosm/aap-verilog</t>
  </si>
  <si>
    <t>includes Altera project</t>
  </si>
  <si>
    <t>www.forth.org/svfig/kk/FEFFF.pdf</t>
  </si>
  <si>
    <t>FEFFF</t>
  </si>
  <si>
    <t>Don Roberts</t>
  </si>
  <si>
    <t>refactored P16</t>
  </si>
  <si>
    <t>unable to locate source code</t>
  </si>
  <si>
    <t>luna</t>
  </si>
  <si>
    <t>Ben Franchuk</t>
  </si>
  <si>
    <t>http://www.ultratechnology.com/chips.htm</t>
  </si>
  <si>
    <t>started with TTL, moved to FPGA</t>
  </si>
  <si>
    <t>reliance-1</t>
  </si>
  <si>
    <t>also did popcorn-1 &amp; acorn-1</t>
  </si>
  <si>
    <t>https://users.ece.cmu.edu/~koopman/stack_computers/sec5_2.html</t>
  </si>
  <si>
    <t>frisc-3</t>
  </si>
  <si>
    <t>John Hayes</t>
  </si>
  <si>
    <t>http://soton.mpeforth.com/flag/jfar/vol5/no4/article4.pdf</t>
  </si>
  <si>
    <t>sc32</t>
  </si>
  <si>
    <t>John Hopkins ASIC</t>
  </si>
  <si>
    <t>java_up</t>
  </si>
  <si>
    <t>http://ieeexplore.ieee.org/document/722787/</t>
  </si>
  <si>
    <t>Austin Kim</t>
  </si>
  <si>
    <t>hardware byte code interpreter</t>
  </si>
  <si>
    <t>https://link.springer.com/chapter/10.1007%2F3-540-39999-2_24</t>
  </si>
  <si>
    <t>kraken16</t>
  </si>
  <si>
    <t>https://people.ece.cornell.edu/land/courses/ece5760/DE2/Kraken2/Kraken2isa.html</t>
  </si>
  <si>
    <t>Cornell course material</t>
  </si>
  <si>
    <t>top_a2z</t>
  </si>
  <si>
    <t>cyclone-4</t>
  </si>
  <si>
    <t>de0_nano</t>
  </si>
  <si>
    <t>q17.0</t>
  </si>
  <si>
    <t>q10.1</t>
  </si>
  <si>
    <t>sc_computer</t>
  </si>
  <si>
    <t>https://github.com/mycspring/fpga</t>
  </si>
  <si>
    <t>sc_n_pl_computer</t>
  </si>
  <si>
    <t>Yichun Ma</t>
  </si>
  <si>
    <t>single clock &amp; pipeline computers, course work</t>
  </si>
  <si>
    <t>learning, single cycle uP</t>
  </si>
  <si>
    <t>learning, pipeline uP</t>
  </si>
  <si>
    <t xml:space="preserve">Z8 </t>
  </si>
  <si>
    <t>cylcone-4</t>
  </si>
  <si>
    <t>2+8</t>
  </si>
  <si>
    <t>q9.0</t>
  </si>
  <si>
    <t>q8.0</t>
  </si>
  <si>
    <t>files no longer available, was under development</t>
  </si>
  <si>
    <t>multi-core with MIPS master</t>
  </si>
  <si>
    <t>ztachip</t>
  </si>
  <si>
    <t>basic core is scomp, used by up3 &amp; de2_top'</t>
  </si>
  <si>
    <t>https://www.youtube.com/watch?v=828oMNFGSjg</t>
  </si>
  <si>
    <r>
      <rPr>
        <sz val="11"/>
        <rFont val="Calibri"/>
        <family val="2"/>
        <scheme val="minor"/>
      </rPr>
      <t>GRVI Phalanx:</t>
    </r>
    <r>
      <rPr>
        <u/>
        <sz val="11"/>
        <color theme="10"/>
        <rFont val="Calibri"/>
        <family val="2"/>
        <scheme val="minor"/>
      </rPr>
      <t xml:space="preserve"> https://www.youtube.com/watch?v=828oMNFGSjg</t>
    </r>
  </si>
  <si>
    <t>VHDL</t>
  </si>
  <si>
    <t>Verilog</t>
  </si>
  <si>
    <t>System Verilog</t>
  </si>
  <si>
    <t>Spinal/Scala</t>
  </si>
  <si>
    <t>VHDL &amp; Verilog</t>
  </si>
  <si>
    <t>MyHDL</t>
  </si>
  <si>
    <t>Schematic</t>
  </si>
  <si>
    <t>huge source file count</t>
  </si>
  <si>
    <t>work in progress  with no progress</t>
  </si>
  <si>
    <t>https://github.com/schoeberl/leros</t>
  </si>
  <si>
    <t>https://github.com/BigEd/verilog-6502</t>
  </si>
  <si>
    <t>16-bit data RAM "bytes"</t>
  </si>
  <si>
    <t>http://forum.6502.org/viewtopic.php?f=2&amp;t=1851</t>
  </si>
  <si>
    <t>verilog-6502B</t>
  </si>
  <si>
    <t>6502 with 16-bit "bytes" and a few additional 6502 op-codes</t>
  </si>
  <si>
    <t>forth/stack</t>
  </si>
  <si>
    <t>32-bit_MIPS, aor3000, edge, hf-risc, f32c, ion, mais, minimips, mips_fault_tolerant, mips32, mips32r1, mips789, mipsr2000, mipsfpga, oops, plasma, r4000, sweet32, ucore, yacc, yari, yellowstar, ztachip</t>
  </si>
  <si>
    <t>risc-v/MIPS</t>
  </si>
  <si>
    <t>a2z, aizup, altium/TSK3000A, alwcpu, atlas_2k, atlax_core, ba22, c-nit, c0or1k, c16too, carpe, cole_c16, dcpu16, dgb16, diongenes, dlx, eco32, edu_3bus_architecture, eight_bit_uc, embedded_risc, erp, fisa32, fisa64, fluid_core, gumnut, hicovec, hpc-16, iDEA, jam, jane_nn, jpu16, klc32, kraken2, latticemicro32, lc-2, lxp32, manik, marca, microcpu, micoriscii, mips_16, mist1032isa, moxie, mproz, myrisc1, natalius_8bit_risc, ncore, niloofar1, nocpu, oberon_sdram, oldland-cpu, open8_urisc, p8x32_propeller, patmos, potoato, qrisc32, qs5-rible, raptor64, risc_16bit, risc_core_i, risc0, risc-16, risc5, riscff, riscompatible, risc-processor, rise, rois24_24, s6soc, sayeh_processor, scarts, scott_cpu, spartanMC, suslik, sxp, table888, theia_gpu, thor, tiny64, tinycpu, totalcpu, ucode_cpu, ucos, up1232, xr16, cole_c16, diogenes, dragonfly, eco32, edge, eight_bit_uc, erp, fpgammix, hicovec, hpc-16, jam, manik, marca, myrosc1, raptor64, risc0, risc5, vexriscv, vscale, xgate, xr16, xtensa, xthundercore, xucpu, xulalx25soc, yasep, zipcpu</t>
  </si>
  <si>
    <t>LX</t>
  </si>
  <si>
    <t>AX</t>
  </si>
  <si>
    <t>by Robert Finch</t>
  </si>
  <si>
    <t>8, 16 &amp; 24-bit load/store</t>
  </si>
  <si>
    <t>single pipe stage, pre simulation stage</t>
  </si>
  <si>
    <t>single pipe stage, passes simulation</t>
  </si>
  <si>
    <t>lem16_18m</t>
  </si>
  <si>
    <t>lem16_18</t>
  </si>
  <si>
    <t>light52_mcu</t>
  </si>
  <si>
    <t>older versions have both VHDL &amp; Verilog</t>
  </si>
  <si>
    <t>https://openrisc.io/</t>
  </si>
  <si>
    <t>https://openrisc.io/implementations</t>
  </si>
  <si>
    <t>https://github.com/wallento/or1200mp</t>
  </si>
  <si>
    <t>or1200mp</t>
  </si>
  <si>
    <t>Multiprocessor variant of OpenRISC 1200 processor</t>
  </si>
  <si>
    <t>or1200 &amp; mor1kx are the two main implementations</t>
  </si>
  <si>
    <t>new OpenRISC "hub"</t>
  </si>
  <si>
    <t>https://github.com/openrisc/mor1kx</t>
  </si>
  <si>
    <t>lots of configuration parameters</t>
  </si>
  <si>
    <t>considered best openrisc design</t>
  </si>
  <si>
    <t>or1200</t>
  </si>
  <si>
    <t>https://github.com/openrisc/or1200</t>
  </si>
  <si>
    <t>https://www.youtube.com/watch?v=uYRWFN-ii68</t>
  </si>
  <si>
    <t>best older openrisc implementation</t>
  </si>
  <si>
    <t>redundant</t>
  </si>
  <si>
    <r>
      <t xml:space="preserve">altor32, altor32_lite, minsoc, </t>
    </r>
    <r>
      <rPr>
        <b/>
        <sz val="11"/>
        <color theme="1"/>
        <rFont val="Calibri"/>
        <family val="2"/>
        <scheme val="minor"/>
      </rPr>
      <t>mor1kx</t>
    </r>
    <r>
      <rPr>
        <sz val="11"/>
        <color theme="1"/>
        <rFont val="Calibri"/>
        <family val="2"/>
        <scheme val="minor"/>
      </rPr>
      <t xml:space="preserve">, or10, </t>
    </r>
    <r>
      <rPr>
        <b/>
        <sz val="11"/>
        <color theme="1"/>
        <rFont val="Calibri"/>
        <family val="2"/>
        <scheme val="minor"/>
      </rPr>
      <t>or1200</t>
    </r>
    <r>
      <rPr>
        <sz val="11"/>
        <color theme="1"/>
        <rFont val="Calibri"/>
        <family val="2"/>
        <scheme val="minor"/>
      </rPr>
      <t>, or1200_hp, or1200_soc, or1200mp, or1k_soc, or1k-cf, or1knd</t>
    </r>
  </si>
  <si>
    <t>multiprocessor variant, single core</t>
  </si>
  <si>
    <t>atomfpga</t>
  </si>
  <si>
    <t>https://github.com/hoglet67/AtomFpga</t>
  </si>
  <si>
    <t>David Banks</t>
  </si>
  <si>
    <t>Dave's version of the Acorn Atom FPGA, has several uP cores: avr8, t6502 &amp; atomfpga</t>
  </si>
  <si>
    <t>mixed</t>
  </si>
  <si>
    <t>ax8, ppx16 (16C55 &amp; 16F84), t65 (6502, 65C02 &amp; 65C816), t80 (8080 &amp; z80)</t>
  </si>
  <si>
    <t>missing inst ROM patched with inferred ROM</t>
  </si>
  <si>
    <t>P16C55</t>
  </si>
  <si>
    <t>with fake instruction ROM</t>
  </si>
  <si>
    <t>inserted fake inst ROM</t>
  </si>
  <si>
    <t>https://github.com/fachat/af65k</t>
  </si>
  <si>
    <t>http://www.6502.org/users/andre/65k/index.html</t>
  </si>
  <si>
    <t>extended 6502 AKA 65K with 16, 32 or 64 bit data</t>
  </si>
  <si>
    <t>xmega_core</t>
  </si>
  <si>
    <t>vliw_processor</t>
  </si>
  <si>
    <t>https://opencores.org/project/vliw_processor</t>
  </si>
  <si>
    <t>Stefan Naco</t>
  </si>
  <si>
    <t>pt13</t>
  </si>
  <si>
    <t>http://www.singmai.com/PT13.htm</t>
  </si>
  <si>
    <t>PT13 is optimized to be completely embedded and use as little FPGA resources as possible allowing it to fit it CPLDs and small FPGAs or even permit multiple instances in the same FPGA</t>
  </si>
  <si>
    <t>Daniel Ogilvie</t>
  </si>
  <si>
    <t>https://www.edn.com/design/integrated-circuit-design/4460471/Afternoon-diversion--Design-your-own-microprocessor</t>
  </si>
  <si>
    <t>https://medium.com/librecores</t>
  </si>
  <si>
    <t>Gareth Halfacree</t>
  </si>
  <si>
    <t>LibreCores: We drive Free and Open Digital Hardware; El Correo Libre monthly newsletter</t>
  </si>
  <si>
    <t>micro-code &amp; register updates, minimal ISA</t>
  </si>
  <si>
    <t>KIPS / LUT</t>
  </si>
  <si>
    <t>Lightweight 8080 compatible core</t>
  </si>
  <si>
    <t>binary &amp; BCD digit addition, speed mode</t>
  </si>
  <si>
    <t>non-von-1</t>
  </si>
  <si>
    <t>http://www.chrisfenton.com/non-von-1/</t>
  </si>
  <si>
    <t>single-instruction/multiple-data (SIMD) machine from Columibia Un. early 1980s</t>
  </si>
  <si>
    <t>nonvontop</t>
  </si>
  <si>
    <t>SIMID in tree structure</t>
  </si>
  <si>
    <t>A &amp; B regs, instructions broadcast</t>
  </si>
  <si>
    <t>http://www.pldworld.com/_hdl/2/_ip/-microcore.org/index.html</t>
  </si>
  <si>
    <t>https://github.com/infiniteNOP</t>
  </si>
  <si>
    <t>http://www.ece.ualberta.ca/~elliott/ee552/studentAppNotes/1998_w/8bitprocessor/</t>
  </si>
  <si>
    <t>https://github.com/brouhaha/cosmac</t>
  </si>
  <si>
    <t>elf</t>
  </si>
  <si>
    <t>inferred 64Kx8 LUT RAM, modified to block RAM</t>
  </si>
  <si>
    <t>modified to use block RAM</t>
  </si>
  <si>
    <t>uses PIXIE graphics core</t>
  </si>
  <si>
    <t>http://www.leox.org/</t>
  </si>
  <si>
    <t>University of Stuttgart, asic dsgn</t>
  </si>
  <si>
    <t>https://web.archive.org/web/20120309123835/http://www.mindspring.com/~tcoonan/index.html</t>
  </si>
  <si>
    <t>http://www.sprow.co.uk/dump/index.htm</t>
  </si>
  <si>
    <t>http://web.archive.org/web/20040603222048/http://www.free-ip.com/6502/index.html</t>
  </si>
  <si>
    <t>http://simlab.ece.tufts.edu/simlab/models/8085/i8085_c.vhd</t>
  </si>
  <si>
    <t>http://www.fpga.world/_hdl/1/rassp.aticorp.org/vhdl/models/processor.html</t>
  </si>
  <si>
    <t>erc32</t>
  </si>
  <si>
    <t>http://www.fpga.world/_hdl/1/estec.esa.nl/www/wsmwww/erc32/index.htm</t>
  </si>
  <si>
    <t>ERC32 is a radiation-tolerant SPARC V7 processor developed for space applications</t>
  </si>
  <si>
    <t>Gaisler's 1st efforts</t>
  </si>
  <si>
    <t>rad hard SPARCv7 3 chip asic dsgn</t>
  </si>
  <si>
    <t>PTSC web site had full documentation</t>
  </si>
  <si>
    <t>i80386</t>
  </si>
  <si>
    <t>http://read.pudn.com/downloads166/sourcecode/embed/758578/i80386.vhd__.htm</t>
  </si>
  <si>
    <t>Mark Dakur</t>
  </si>
  <si>
    <t>This VHDL model emulates the Intel 80386 32-bit CPU</t>
  </si>
  <si>
    <t>http://www.fpga.world/_hdl/1/tech-www.informatik.uni-hamburg.de/vhdl/models/m68000/index.htm</t>
  </si>
  <si>
    <t>m68000</t>
  </si>
  <si>
    <t>Ric Heishman</t>
  </si>
  <si>
    <t>M68000 microprocessor model, Un. Of Cincinnati</t>
  </si>
  <si>
    <t>https://github.com/jamesbowman/j1</t>
  </si>
  <si>
    <t>http://excamera.com/files/camera/c2a/</t>
  </si>
  <si>
    <t>http://www.bitlib.de/pub/mproz/</t>
  </si>
  <si>
    <t>additional versions of mproz, placed in mproz directory</t>
  </si>
  <si>
    <t>https://groups.google.com/forum/#!topic/comp.arch.fpga/euAol-7J-Jg</t>
  </si>
  <si>
    <t>http://www.bitlib.de/pub/xproz/</t>
  </si>
  <si>
    <t>https://github.com/RobertBaruch/plugh-1</t>
  </si>
  <si>
    <t>https://github.com/corywalker/cpu-homebrew/blob/master/yfcpu.v</t>
  </si>
  <si>
    <t>Cory Walker</t>
  </si>
  <si>
    <t>Colin Mackenzie?</t>
  </si>
  <si>
    <t>http://citeseerx.ist.psu.edu/viewdoc/download?doi=10.1.1.127.9809&amp;rep=rep1&amp;type=pdf</t>
  </si>
  <si>
    <t>Ze Long</t>
  </si>
  <si>
    <t>http://www.dte.eis.uva.es/OpenProjects/OpenUP/index.htm</t>
  </si>
  <si>
    <t>cielo_ee</t>
  </si>
  <si>
    <t>http://www.forth.org/svfig/kk/11-2010-Wagner&amp;Eckert.pdf</t>
  </si>
  <si>
    <t>http://www.sandpipers.com/cpuclass.html</t>
  </si>
  <si>
    <t xml:space="preserve">risc8 by Tom Coonan also a PIC uP </t>
  </si>
  <si>
    <t>dead web links</t>
  </si>
  <si>
    <t>IGOR - A microprogrammed LISP machine</t>
  </si>
  <si>
    <t>two versions, spartan3 LUT4</t>
  </si>
  <si>
    <t>Cairo University EE dept</t>
  </si>
  <si>
    <t>abs, imm, PC rel, indexed, reg-reg indexed;  stack, indir, indir++, --indir;  (indir), (indir++), (--indir), (indexed), abs-short/direct page, scaled</t>
  </si>
  <si>
    <t>opencores or primary link</t>
  </si>
  <si>
    <t>about 200 designs in open cores, about 100 in github</t>
  </si>
  <si>
    <t>pdp8, pdp8l, pdp8verilog</t>
  </si>
  <si>
    <t>http://plasmacpu.no-ip.org/cpu.htm</t>
  </si>
  <si>
    <t>fisc-vhdl</t>
  </si>
  <si>
    <t>https://github.com/FISC-Project/FISC-VHDL</t>
  </si>
  <si>
    <t>FISC - Flexible Instruction Set Computer - Is the new Instruction Set Architecture inspired by ARMv8 and x86-64</t>
  </si>
  <si>
    <t>Miguel Angelo</t>
  </si>
  <si>
    <t>Flexible Instruction Set Computer</t>
  </si>
  <si>
    <t>http://www.archfisc.com/</t>
  </si>
  <si>
    <t>32x32 multiplier, wikipedia entry</t>
  </si>
  <si>
    <t>http://www.astrobe.com/RISC5/</t>
  </si>
  <si>
    <t>minimalist Wirth, part of Project Oberon 2016</t>
  </si>
  <si>
    <t xml:space="preserve">This is a set of notes I put together for my Computer Architecture class in 1990.  Students had a project in which they had to model a microprocessor architecture of their choice.  They used these notes to learn VHDL.  The notes cover the VHDL-87 version of the language. Not all of the language is covered (about 95%). You may use this booklet for your own personal learning purposes. You may not use it for profit (eg, selling copies of it, using it in a course for which people pay, etc). </t>
  </si>
  <si>
    <t>Peter J. Ashenden 1997</t>
  </si>
  <si>
    <t>The VHDL Cookbook DP32 soft CPU</t>
  </si>
  <si>
    <t>http://freecomputerbooks.com/The-VHDL-Cookbook.html</t>
  </si>
  <si>
    <t>Microprocessor Design</t>
  </si>
  <si>
    <t>anonymous 2014</t>
  </si>
  <si>
    <t>from wikibooks</t>
  </si>
  <si>
    <t>https://en.wikibooks.org/wiki/Microprocessor_Design</t>
  </si>
  <si>
    <t>VIP: Various Instruction Paradigms</t>
  </si>
  <si>
    <t>David Dyer 2013</t>
  </si>
  <si>
    <t>http://www.emsig.net/conf/2013/wese/2013-wese-dyer.pdf</t>
  </si>
  <si>
    <t>A novel 12‐bit ISA for introducing novice students to instruction set paradigms, their use and implementation, 28pg</t>
  </si>
  <si>
    <t>https://news.ycombinator.com/item?id=12434954</t>
  </si>
  <si>
    <t>Eight free (and legal) FPGA/VHDL books</t>
  </si>
  <si>
    <t>https://fpgasite.wordpress.com/2016/07/09/introducing-the-spartan-3e-fpga-and-vhdl-free-book/</t>
  </si>
  <si>
    <t>Mike Fields</t>
  </si>
  <si>
    <t>Author Mike Fields wrote this book as an introduction to FPGAs and VHDL</t>
  </si>
  <si>
    <t>https://reference.digilentinc.com/_media/textbooks:intro_to_digital_design-digilent-verilog_online.pdf</t>
  </si>
  <si>
    <t>Introduction to Digital Design</t>
  </si>
  <si>
    <t>http://booksite.elsevier.com/9780128000564/</t>
  </si>
  <si>
    <t>Harris &amp; Harris</t>
  </si>
  <si>
    <t>http://booksite.elsevier.com/9780123944245/</t>
  </si>
  <si>
    <t>website for Harris, Harris: Digital Design and Computer Architecture 2nd ed (MIPS RTL)</t>
  </si>
  <si>
    <t>website for Harris, Harris: Digital Design and Computer Architecture: ARM Edition (ARM RTL)</t>
  </si>
  <si>
    <t>this PDF has 15 examples, book has 30</t>
  </si>
  <si>
    <t>fisc_core</t>
  </si>
  <si>
    <t>removed uart</t>
  </si>
  <si>
    <t>gop16</t>
  </si>
  <si>
    <t>boot ROM mapped to LUTs?</t>
  </si>
  <si>
    <t>lots of problems</t>
  </si>
  <si>
    <t>only a few insts implemented, test vehicle</t>
  </si>
  <si>
    <t>mips_harris</t>
  </si>
  <si>
    <t>arm_harris</t>
  </si>
  <si>
    <t>David Harris</t>
  </si>
  <si>
    <t>arm_single</t>
  </si>
  <si>
    <t>only a few op-codes</t>
  </si>
  <si>
    <t>goes with text book exercises</t>
  </si>
  <si>
    <t>mips_single</t>
  </si>
  <si>
    <t>mips_multi</t>
  </si>
  <si>
    <t>https://github.com/PulseRain/PulseRain_FP51_MCU</t>
  </si>
  <si>
    <t>https://github.com/PulseRain/FP51_fast_core</t>
  </si>
  <si>
    <t>FP51_fast_core</t>
  </si>
  <si>
    <t>PulseRain_FP51_MCU</t>
  </si>
  <si>
    <t>intended for Max10</t>
  </si>
  <si>
    <t>1 clk/inst, intended for Max10</t>
  </si>
  <si>
    <t>some src located in FP51_MCU</t>
  </si>
  <si>
    <t>Reduceron</t>
  </si>
  <si>
    <t>riscv_bonfire</t>
  </si>
  <si>
    <t>https://github.com/bonfireprocessor</t>
  </si>
  <si>
    <t>RISCv</t>
  </si>
  <si>
    <t>Thomas Hornschuh</t>
  </si>
  <si>
    <t>http://bonfirecpu.eu/</t>
  </si>
  <si>
    <t>Stephen Edwards</t>
  </si>
  <si>
    <t>An 1980s-era Apple II+ in VHDL to run on an Altera DE2 FPGA board, done by course instructor, done in 2007-2009</t>
  </si>
  <si>
    <t>https://github.com/howerj/forth-cpu</t>
  </si>
  <si>
    <t>Andrew Waterman</t>
  </si>
  <si>
    <t>riscv_mriscv</t>
  </si>
  <si>
    <t>https://github.com/onchipuis/mriscv</t>
  </si>
  <si>
    <t>spanish unv. project; core &amp; asic: 32b RISC-V core, a 4KB SRAM, a 10b ADC, a 12b DAC, 8 GPIO, and two SPI interfaces, vivado proj.</t>
  </si>
  <si>
    <t>https://github.com/SI-RISCV/e200_opensource</t>
  </si>
  <si>
    <t>e200 has opensource</t>
  </si>
  <si>
    <t>e203_cpu_top</t>
  </si>
  <si>
    <t>riscv_lowrisc</t>
  </si>
  <si>
    <t>https://github.com/lowRISC/lowrisc-chip</t>
  </si>
  <si>
    <t>http://www.lowrisc.org/</t>
  </si>
  <si>
    <t>version 0.4-lowRISC with tagged memory and minion core</t>
  </si>
  <si>
    <t>Alex Bradbury</t>
  </si>
  <si>
    <t>"Briey" is SOC variant</t>
  </si>
  <si>
    <t>sys verilog</t>
  </si>
  <si>
    <t>https://www.microsemi.com/product-directory/embedded-processing/4406-cpus#cpu-cores</t>
  </si>
  <si>
    <t>web page has LUT counts &amp; cache sizes</t>
  </si>
  <si>
    <t>chpt 11: VHDL By Example: Fundamentals of Digital Design</t>
  </si>
  <si>
    <t>comingled lxp32 &amp; RISCv; poorly organized github, https://github.com/bonfireprocessor; youtube video</t>
  </si>
  <si>
    <t>bonfire_cpu_top</t>
  </si>
  <si>
    <t>comingled lxp32 &amp; RISCv; poorly organized github</t>
  </si>
  <si>
    <t>ASIC, paper (detailed in), planning (no source), alpha, beta, stable, mature, proprietary, untested;    incomplete, educational typically &lt;16 instructions, simulation</t>
  </si>
  <si>
    <t>VHDL or Verilog or System Verilog or schematic or gates or Proprietary or Scala etc</t>
  </si>
  <si>
    <t>part number or "forth", RISC, accumulator, etc.  "asic" indicates: avail as asic &amp; fpga, an asic netlist source or a hard core within fpga chip</t>
  </si>
  <si>
    <t>MIPS CPU written in Verilog. This project is in very early stages, only implements the most basic functionality of a MIPS CPU.</t>
  </si>
  <si>
    <t>Very early stage project, only implements the most basic functionality of a MIPS CPU.</t>
  </si>
  <si>
    <t>jolt160_cpu</t>
  </si>
  <si>
    <t>https://github.com/fl4shk?tab=repositories</t>
  </si>
  <si>
    <t>fl4shk</t>
  </si>
  <si>
    <t>jolt80 &amp; jolt160: System Verilog practice &amp; GCC effort, also the RISC 32-bit flare32_cpu</t>
  </si>
  <si>
    <t>http://eportfolio.ucsd.edu/entry/8-bit-single-cycle-cpu-systemverilog</t>
  </si>
  <si>
    <t>8bitcpu</t>
  </si>
  <si>
    <t>Connie Chiang</t>
  </si>
  <si>
    <t>single cycle, System Verilog, student project, source code listing in PDF</t>
  </si>
  <si>
    <t>cpu-design</t>
  </si>
  <si>
    <t>https://github.com/hit-computer/CPU-Design</t>
  </si>
  <si>
    <t>Glacier</t>
  </si>
  <si>
    <t>ten inst, large # of states, doc is in chinese?</t>
  </si>
  <si>
    <t>Justin Rajewski</t>
  </si>
  <si>
    <t>https://embeddedmicro.com/blogs/tutorials/basic-cpu</t>
  </si>
  <si>
    <t>basic-cpu</t>
  </si>
  <si>
    <t>16 inst, scrapped web page, 98 lines of verilog, no call/rtn, bare core, excellent example</t>
  </si>
  <si>
    <t>https://opencores.org/project/or1k</t>
  </si>
  <si>
    <t>Joao Carlos Nunes Bittencourt</t>
  </si>
  <si>
    <t>yarvi_soc</t>
  </si>
  <si>
    <t>storm_top</t>
  </si>
  <si>
    <t>cache &amp; no peripherals</t>
  </si>
  <si>
    <t>miaow</t>
  </si>
  <si>
    <t>http://miaowgpu.org/</t>
  </si>
  <si>
    <t>Karu Sankaralingam</t>
  </si>
  <si>
    <t>open source GPU created by the Vertical Research Group at the University of Wisconsin-Madison</t>
  </si>
  <si>
    <t>AMD Southern Islands GPU ISA</t>
  </si>
  <si>
    <t>plx</t>
  </si>
  <si>
    <t>http://palms.ee.princeton.edu/plx</t>
  </si>
  <si>
    <t>PLX is a small, general-purpose, subword-parallel instruction set architecture (ISA) designed at Princeton University</t>
  </si>
  <si>
    <t>Ruby Lee</t>
  </si>
  <si>
    <t>MMX</t>
  </si>
  <si>
    <t>http://zipcpu.com/projects.html</t>
  </si>
  <si>
    <t>SoC projects for several FPGA cards, downloaded to zipcpu</t>
  </si>
  <si>
    <t>cardiac</t>
  </si>
  <si>
    <t>https://en.wikipedia.org/wiki/CARDboard_Illustrative_Aid_to_Computation</t>
  </si>
  <si>
    <t>David Hagelbarger</t>
  </si>
  <si>
    <t>https://www.cs.drexel.edu/~bls96/museum/cardiac.html</t>
  </si>
  <si>
    <t>3 digit BCD arithmetic</t>
  </si>
  <si>
    <t>CARDboard Illustrative Aid to Computation</t>
  </si>
  <si>
    <t>CARDboard Illustrative Aid to Computation, uses three digit BCD inst &amp; data, previously "vtach"</t>
  </si>
  <si>
    <t>one-der</t>
  </si>
  <si>
    <t>The One Instruction Wonder</t>
  </si>
  <si>
    <t>http://www.drdobbs.com/embedded-systems/the-one-instruction-wonder/221800122</t>
  </si>
  <si>
    <t>https://github.com/AmirHadifar/MIPS-CPU</t>
  </si>
  <si>
    <t>Amir Hadifar</t>
  </si>
  <si>
    <t>mips-cpu_amir</t>
  </si>
  <si>
    <t>This is my project for Architecture lab , it's Mips CPU code in vhdl and compiled in Modelsim: minimal, bugs?</t>
  </si>
  <si>
    <t>Implementation of a simple processor using VHDL for logic synthesis in FPGA</t>
  </si>
  <si>
    <t>https://github.com/plorefice/vhdl-simple-processor</t>
  </si>
  <si>
    <t>vhdl-simple-up</t>
  </si>
  <si>
    <t>Pietro Lorefice</t>
  </si>
  <si>
    <t>simple processor using VHDL for logic synthesis</t>
  </si>
  <si>
    <t>based on Gray's xsoc</t>
  </si>
  <si>
    <t>openRISC</t>
  </si>
  <si>
    <t>C++ simulation code</t>
  </si>
  <si>
    <t>no top level src module</t>
  </si>
  <si>
    <t>no source code, no doc</t>
  </si>
  <si>
    <t>https://opencores.org/project/odess_multicore_project/verilog%20sources</t>
  </si>
  <si>
    <t>programs to analyze op-code usage</t>
  </si>
  <si>
    <t>painful download</t>
  </si>
  <si>
    <t>C++</t>
  </si>
  <si>
    <t>Havard arch, thesis project</t>
  </si>
  <si>
    <t>upro</t>
  </si>
  <si>
    <t>src in bench &amp; 2Wss dirs</t>
  </si>
  <si>
    <t>fisc</t>
  </si>
  <si>
    <t>has testbench &amp; caches</t>
  </si>
  <si>
    <t>https://github.com/lulf/microcpu</t>
  </si>
  <si>
    <t>Ulf Lilleengen</t>
  </si>
  <si>
    <t>very simple uP</t>
  </si>
  <si>
    <t>very much a simulation project</t>
  </si>
  <si>
    <t>main (some dups)</t>
  </si>
  <si>
    <t>https://github.com/ztachip</t>
  </si>
  <si>
    <t>q18.0</t>
  </si>
  <si>
    <t>prog</t>
  </si>
  <si>
    <t>B: bare core (no RAM connections or delay), Y: System on a Chip (has peripherals)</t>
  </si>
  <si>
    <t>added state transitions</t>
  </si>
  <si>
    <t>has C program to generate VHDL</t>
  </si>
  <si>
    <t>#states =  #inst * #clks, many unimplemented inst</t>
  </si>
  <si>
    <t>c6502_ar2</t>
  </si>
  <si>
    <t>empty dsgn, q18 is slow</t>
  </si>
  <si>
    <t>cyclone-10</t>
  </si>
  <si>
    <t>#src files</t>
  </si>
  <si>
    <t>simulation stuff for or1K</t>
  </si>
  <si>
    <t>simulation status</t>
  </si>
  <si>
    <t>missing xilinx IP</t>
  </si>
  <si>
    <t>uses xilinx FIFO</t>
  </si>
  <si>
    <t>simulation project, unknown RISC uP</t>
  </si>
  <si>
    <t>caches, VHDL &amp; System Verilog versions, altera dsgn</t>
  </si>
  <si>
    <t>operator_ctl</t>
  </si>
  <si>
    <t>UW project, no top module</t>
  </si>
  <si>
    <t>added outputs to avoid empty dsgn</t>
  </si>
  <si>
    <t>no outputs, missing im_data.txt</t>
  </si>
  <si>
    <t>altera mem</t>
  </si>
  <si>
    <t>mist32e10fa</t>
  </si>
  <si>
    <t>mist32 uP: embedded version</t>
  </si>
  <si>
    <t>mist32 uP: inorder version</t>
  </si>
  <si>
    <t>mist32 uP: out of order version</t>
  </si>
  <si>
    <t>mist1032</t>
  </si>
  <si>
    <t>missing cache_ram_16entry_512bit.v</t>
  </si>
  <si>
    <t>moxielite_wb</t>
  </si>
  <si>
    <t>four read, two write register file missing</t>
  </si>
  <si>
    <t>should run on either altera or xilinx</t>
  </si>
  <si>
    <t>syntax errors</t>
  </si>
  <si>
    <t>https://www.youtube.com/watch?v=55MzMHzMAFM</t>
  </si>
  <si>
    <t>marko zec, vordah, Davor Jadrijević</t>
  </si>
  <si>
    <t>http://www.hpmuseum.org/saturn.htm</t>
  </si>
  <si>
    <t>HP Saturn uP</t>
  </si>
  <si>
    <r>
      <rPr>
        <sz val="11"/>
        <rFont val="Calibri"/>
        <family val="2"/>
        <scheme val="minor"/>
      </rPr>
      <t xml:space="preserve">calculator chip, lots of dedicated registers, details at: </t>
    </r>
    <r>
      <rPr>
        <u/>
        <sz val="11"/>
        <color theme="10"/>
        <rFont val="Calibri"/>
        <family val="2"/>
        <scheme val="minor"/>
      </rPr>
      <t>http://www.hpmuseum.org/techcpu.htm</t>
    </r>
  </si>
  <si>
    <t>minecraft computer</t>
  </si>
  <si>
    <t>https://minecraft.gamepedia.com/Tutorials/Redstone_computers</t>
  </si>
  <si>
    <t>variety of different bit size CPUs implemented within Minecraft, Minecraft provides the visualization</t>
  </si>
  <si>
    <t>videos</t>
  </si>
  <si>
    <t>Jeff Dionne. Rob Landley</t>
  </si>
  <si>
    <t>cyclone-5</t>
  </si>
  <si>
    <t>e203_soc_top</t>
  </si>
  <si>
    <t>scr1_core_top</t>
  </si>
  <si>
    <t>scr1_top_axi</t>
  </si>
  <si>
    <t>incomplete source code</t>
  </si>
  <si>
    <t>boss</t>
  </si>
  <si>
    <t>missing file(s)</t>
  </si>
  <si>
    <t>also have a chip</t>
  </si>
  <si>
    <t>no longer supported, see mor1kx</t>
  </si>
  <si>
    <t>missimg file</t>
  </si>
  <si>
    <t>needs async ROM</t>
  </si>
  <si>
    <t>CoreOneV0</t>
  </si>
  <si>
    <t>CoreQuad</t>
  </si>
  <si>
    <t>CoreOneV2</t>
  </si>
  <si>
    <t>reduced high pin count</t>
  </si>
  <si>
    <t>http://www.ee.columbia.edu/~kinget/EE6350_S16/04_FPGA_Tom_Robert_Harrison_Guanshun/conclusion.html</t>
  </si>
  <si>
    <t>Blayne Kettlewell etal</t>
  </si>
  <si>
    <t>Trollstigen FPGA is one of the first physical realizations of a homogeneous FPGA design conceived using the open-source Verilog-to-Routing (VTR) FPGA CAD flow.</t>
  </si>
  <si>
    <t>q17.1</t>
  </si>
  <si>
    <t>ven dor</t>
  </si>
  <si>
    <t>com ents</t>
  </si>
  <si>
    <t>adr mod</t>
  </si>
  <si>
    <t>max dat</t>
  </si>
  <si>
    <t>37-bit adr, quad issue, caches, 32-64-128 fltg-pt</t>
  </si>
  <si>
    <t>Altera proj, Multicore, P&amp;R results at opencores</t>
  </si>
  <si>
    <t>keynsham_soc</t>
  </si>
  <si>
    <t>has caches &amp; MMU</t>
  </si>
  <si>
    <t>https://github.com/jamieiles/oldland-cpu</t>
  </si>
  <si>
    <t>slow to route, reduced high pin count</t>
  </si>
  <si>
    <t>too big, reduced high pin count</t>
  </si>
  <si>
    <t>top file for compile, place, route &amp; timing run, multiple versions of same design distinguished here</t>
  </si>
  <si>
    <t># adr modes</t>
  </si>
  <si>
    <t>secondary web address</t>
  </si>
  <si>
    <t>maximum primary clock speed from compile, place &amp; route run with best clock constraint, fastest part, best die temp</t>
  </si>
  <si>
    <t>Vendor</t>
  </si>
  <si>
    <t>last year for revisions or web page updates</t>
  </si>
  <si>
    <t>6309 op-codes not implemented</t>
  </si>
  <si>
    <t>non-EDIF gate &amp; module descriptions</t>
  </si>
  <si>
    <t>24-bit address registers</t>
  </si>
  <si>
    <t>32-bit address registers</t>
  </si>
  <si>
    <t>gs4502b</t>
  </si>
  <si>
    <t>https://github.com/gardners/gs4502b</t>
  </si>
  <si>
    <t>high performance 6502 with pipelining etc</t>
  </si>
  <si>
    <t>gs4502b_core</t>
  </si>
  <si>
    <t>mega65</t>
  </si>
  <si>
    <t>Enhanced c65 running in FPGA</t>
  </si>
  <si>
    <t>Paul Gardner-Stephen</t>
  </si>
  <si>
    <t>seeks high performance</t>
  </si>
  <si>
    <t>bash script</t>
  </si>
  <si>
    <t>high Dff count</t>
  </si>
  <si>
    <t>vip</t>
  </si>
  <si>
    <t>www.emsig.net/conf/2013/wese/2013-wese-dyer.pdf</t>
  </si>
  <si>
    <t>David Dyer</t>
  </si>
  <si>
    <t>good discussion of ISA issues</t>
  </si>
  <si>
    <t>retired professor</t>
  </si>
  <si>
    <t>http://program.fpgaworld.com/academic_papers/10_AMultiParadigmApproa_14082014065306.pdf</t>
  </si>
  <si>
    <t>mica64</t>
  </si>
  <si>
    <t>https://pdfs.semanticscholar.org/372f/69df0aaabb5c302552a736423fa9b1529527.pdf</t>
  </si>
  <si>
    <t>Imran Mohammad</t>
  </si>
  <si>
    <t>4-bit serial?</t>
  </si>
  <si>
    <t>spartan-3e</t>
  </si>
  <si>
    <t>abacus</t>
  </si>
  <si>
    <t>http://es.cs.uni-kl.de/research/architectures/</t>
  </si>
  <si>
    <t>Klaus Schneider</t>
  </si>
  <si>
    <t>http://www.averest.org/</t>
  </si>
  <si>
    <t>scalar &amp; vector inst, university courseware</t>
  </si>
  <si>
    <t>unspecified</t>
  </si>
  <si>
    <t>rsc</t>
  </si>
  <si>
    <t>https://web.njit.edu/~carpinel/Applets.html</t>
  </si>
  <si>
    <t>http://www.davidwills.us/cmis310/RSComputer/</t>
  </si>
  <si>
    <t>John Carpinelli</t>
  </si>
  <si>
    <t>book translated into several languages</t>
  </si>
  <si>
    <t>vsc</t>
  </si>
  <si>
    <t>"very simple computer"</t>
  </si>
  <si>
    <t>from book: Computer Systems Organization and Architecture</t>
  </si>
  <si>
    <t>cpu8k</t>
  </si>
  <si>
    <t>Andrej Trost</t>
  </si>
  <si>
    <t>http://ev.fe.uni-lj.si/1-2-2012/Trost.pdf</t>
  </si>
  <si>
    <t>4-32</t>
  </si>
  <si>
    <t>Shivananda Reddy</t>
  </si>
  <si>
    <t xml:space="preserve">www2.ece.rochester.edu/~parihar/pres/Report_RISC-16bit.pdf
</t>
  </si>
  <si>
    <t>16_bit_reddy</t>
  </si>
  <si>
    <t>http://www.eas.uccs.edu/~cwang/ECE4242F06/Processor_design.pdf</t>
  </si>
  <si>
    <t>Design a Simple Processor with Verilog at Behavioral Level; has source code</t>
  </si>
  <si>
    <t>C. Wang</t>
  </si>
  <si>
    <t>mips_wang</t>
  </si>
  <si>
    <t>multicycle_risc</t>
  </si>
  <si>
    <t>https://github.com/yashbhalgat/Multicycle-RISC-Processor</t>
  </si>
  <si>
    <t>Verilog Implementation and Design Specifications of RISC15 processor based on IIT-B-RISC15 ISA done as a part of Microproccesors Course [EE 309 &amp; EE 337] at IIT-Bombay.</t>
  </si>
  <si>
    <t>Yash Sanjay Bhalgat</t>
  </si>
  <si>
    <t>risc15</t>
  </si>
  <si>
    <t>multi-cycle IIT-B-RISC15 ISA</t>
  </si>
  <si>
    <t>https://www.hellocodings.com/2017/04/16bit-risc-processor.html</t>
  </si>
  <si>
    <t>Shashi Suman</t>
  </si>
  <si>
    <t>Verilog Code for 16bit RISC Processor</t>
  </si>
  <si>
    <t>16bit-risc</t>
  </si>
  <si>
    <t>https://hackaday.io/project/20838/files</t>
  </si>
  <si>
    <t>thesis contains source code</t>
  </si>
  <si>
    <t>flexgrip</t>
  </si>
  <si>
    <t>http://www.ecs.umass.edu/ece/tessier/rcg/flexgrip.html</t>
  </si>
  <si>
    <t>http://www.ecs.umass.edu/ece/tessier/andryc-fpt13.pdf</t>
  </si>
  <si>
    <t>Kevin Andryc</t>
  </si>
  <si>
    <t>https://ieeexplore.ieee.org/document/4562743/</t>
  </si>
  <si>
    <t>8-bit_simple</t>
  </si>
  <si>
    <t>https://www.researchgate.net/publication/4342279</t>
  </si>
  <si>
    <t>Eric Ayeh, Parthasarathy Guturu</t>
  </si>
  <si>
    <t>byorisc</t>
  </si>
  <si>
    <t>http://www.nkavvadias.com/publications.html</t>
  </si>
  <si>
    <t>Nikolaos Kavvadias</t>
  </si>
  <si>
    <t>HercuLeS cad</t>
  </si>
  <si>
    <t>http://www.nkavvadias.com/hercules/index.html</t>
  </si>
  <si>
    <t>Assembler to RTL, compared to Vivado HLS</t>
  </si>
  <si>
    <t>designed for extensibility</t>
  </si>
  <si>
    <t>LLVA</t>
  </si>
  <si>
    <t>LLVA: A Low-level Virtual Instruction Set Architecture</t>
  </si>
  <si>
    <t>https://llvm.org/pubs/2003-10-01-LLVA.html</t>
  </si>
  <si>
    <t>CAD</t>
  </si>
  <si>
    <t>_eda_cad_ide_tools</t>
  </si>
  <si>
    <t>4bit_minimal</t>
  </si>
  <si>
    <t>Minimalist 4-bit Processor Focused on Processors Theory Teaching</t>
  </si>
  <si>
    <t>http://indjst.org/index.php/indjst/article/view/111328</t>
  </si>
  <si>
    <t>Fernando Martínez Santa</t>
  </si>
  <si>
    <t>nibbler</t>
  </si>
  <si>
    <t>https://www.bigmessowires.com/nibbler/</t>
  </si>
  <si>
    <t>4-bit TTL uP, 4K program sapce &amp; 4K data space</t>
  </si>
  <si>
    <t>mips_linder</t>
  </si>
  <si>
    <t>https://www.scribd.com/document/53289372/MIPS-Implementation</t>
  </si>
  <si>
    <t xml:space="preserve">Michael Linder </t>
  </si>
  <si>
    <t>masters thesis</t>
  </si>
  <si>
    <t>misc_halverson</t>
  </si>
  <si>
    <t>http://citeseerx.ist.psu.edu/viewdoc/summary?doi=10.1.1.29.6493</t>
  </si>
  <si>
    <t>Richard Halverson, Art Lew</t>
  </si>
  <si>
    <t>PALASM</t>
  </si>
  <si>
    <t>https://manoa-hawaii.academia.edu/RichardHalverson</t>
  </si>
  <si>
    <t>"functional memory"</t>
  </si>
  <si>
    <t>http://rtsys.informatik.uni-kiel.de/~biblio/downloads/theses/xli-diss.pdf</t>
  </si>
  <si>
    <t>Xin Li</t>
  </si>
  <si>
    <t>The Kiel Esterel Processor: A Multi-Threaded Reactive Processor, thesis</t>
  </si>
  <si>
    <t>reflix</t>
  </si>
  <si>
    <t>https://pdfs.semanticscholar.org/a115/8b9c8123fa021b3bf3c9c31e372e5b520f7c.pdf?_ga=2.95212956.127601679.1526707934-2020931535.1521988279</t>
  </si>
  <si>
    <t>Zoran Salcic</t>
  </si>
  <si>
    <t>REFLIX: A Processor Core for Reactive Embedded Applications</t>
  </si>
  <si>
    <t>risc-16</t>
  </si>
  <si>
    <t>Bruce Jacob</t>
  </si>
  <si>
    <t>http://www.estij.org/papers/vol2no32012/22vol2no3.pdf</t>
  </si>
  <si>
    <t>Anuruddh Sharma</t>
  </si>
  <si>
    <t>savage</t>
  </si>
  <si>
    <t>A 16-bit RISC processor for computer hardware education</t>
  </si>
  <si>
    <t>tms32010</t>
  </si>
  <si>
    <t>http://citeseerx.ist.psu.edu/viewdoc/download?doi=10.1.1.567.1157&amp;rep=rep1&amp;type=pdf</t>
  </si>
  <si>
    <t>Chang Choo</t>
  </si>
  <si>
    <t>https://introcs.cs.princeton.edu/java/62toy/</t>
  </si>
  <si>
    <t>both "toy" &amp; "toy-lite"</t>
  </si>
  <si>
    <t>vegas</t>
  </si>
  <si>
    <t>venice</t>
  </si>
  <si>
    <t>vector</t>
  </si>
  <si>
    <t>Aaron Severance</t>
  </si>
  <si>
    <t>VEGAS: Soft Vector Processor with Scratchpad Memory</t>
  </si>
  <si>
    <t>Christopher Chou</t>
  </si>
  <si>
    <t>https://dl.acm.org/citation.cfm?id=1950420</t>
  </si>
  <si>
    <t>https://fccm12.cse.sc.edu/4699a245.pdf</t>
  </si>
  <si>
    <t>VENICE: A Compact Vector Processor for FPGA Applications</t>
  </si>
  <si>
    <t>venice &amp; vagas from same group</t>
  </si>
  <si>
    <t>crisv32_axis_etrax</t>
  </si>
  <si>
    <t>FiSC</t>
  </si>
  <si>
    <t>magic-16</t>
  </si>
  <si>
    <t>MAMBO</t>
  </si>
  <si>
    <t>mib-16</t>
  </si>
  <si>
    <t>micron_automata_processor</t>
  </si>
  <si>
    <t>minimal_cisc</t>
  </si>
  <si>
    <t>pdp4x</t>
  </si>
  <si>
    <t>pdp8x</t>
  </si>
  <si>
    <t>PLX</t>
  </si>
  <si>
    <t>prez</t>
  </si>
  <si>
    <t>puerco</t>
  </si>
  <si>
    <t>p-vex</t>
  </si>
  <si>
    <t>race</t>
  </si>
  <si>
    <t>ReRISC</t>
  </si>
  <si>
    <t>roth_6805</t>
  </si>
  <si>
    <t>scc_ponderosa_design</t>
  </si>
  <si>
    <t>soc_fpga</t>
  </si>
  <si>
    <t>spec16</t>
  </si>
  <si>
    <t>strangeCPU</t>
  </si>
  <si>
    <t>stundurd-fmite</t>
  </si>
  <si>
    <t>tf2216</t>
  </si>
  <si>
    <t>ultrasmall</t>
  </si>
  <si>
    <t>btsr1arch</t>
  </si>
  <si>
    <t>Brendan Bohannon</t>
  </si>
  <si>
    <t>https://github.com/cr88192/bgbtech_btsr1arch</t>
  </si>
  <si>
    <t>3 data sizes, no (R++) or (--R) modes</t>
  </si>
  <si>
    <t>bsrexunit</t>
  </si>
  <si>
    <t>gpgpu_ml505_top_level</t>
  </si>
  <si>
    <t>requested &amp; received source files</t>
  </si>
  <si>
    <t>eight GPU processors</t>
  </si>
  <si>
    <t>OpenCelerity</t>
  </si>
  <si>
    <t>http://opencelerity.org/</t>
  </si>
  <si>
    <t>Bespoke Silicon Group</t>
  </si>
  <si>
    <t>part of the DARPA Circuit Realization At Faster Timescales (CRAFT) program, no FPGA interests</t>
  </si>
  <si>
    <t>latticemico8</t>
  </si>
  <si>
    <t>latticemico32</t>
  </si>
  <si>
    <t>polarfire</t>
  </si>
  <si>
    <t>microsemi</t>
  </si>
  <si>
    <t>is encrypted IP</t>
  </si>
  <si>
    <t>L11.8</t>
  </si>
  <si>
    <t>vectcpu</t>
  </si>
  <si>
    <t>http://www.ece.ubc.ca/~jasony/research.htm</t>
  </si>
  <si>
    <t>Jason Yu</t>
  </si>
  <si>
    <t>VECT</t>
  </si>
  <si>
    <t>vector ISA extension to NIOS-2</t>
  </si>
  <si>
    <t>mxp</t>
  </si>
  <si>
    <t>http://vectorblox.com/wp/wp-content/uploads/MXP_M_datasheet_1302.pdf</t>
  </si>
  <si>
    <t>VectorBlox MXP Matrix Processor is a scalable soft-core processor designed for FPGAs; microblaze addon</t>
  </si>
  <si>
    <t>http://vectorblox.com</t>
  </si>
  <si>
    <t>VectorBlox Computing</t>
  </si>
  <si>
    <t>MXP Matrix Processor is a scalable soft-core; microblaze addon</t>
  </si>
  <si>
    <t>zynq45-7</t>
  </si>
  <si>
    <t>http://www.ece.ubc.ca/~lemieux/</t>
  </si>
  <si>
    <t>LUT count for 8 lanes with custom inst</t>
  </si>
  <si>
    <t>patch_1.0.0</t>
  </si>
  <si>
    <t>needs a proper top module</t>
  </si>
  <si>
    <t>simplified MIPS, same as 16bit-risc</t>
  </si>
  <si>
    <t>developed on Altera, course project</t>
  </si>
  <si>
    <t>OpenCPU</t>
  </si>
  <si>
    <t>top level errors</t>
  </si>
  <si>
    <t>eco32f</t>
  </si>
  <si>
    <t>Stefan Kristiansson</t>
  </si>
  <si>
    <t>https://github.com/skristiansson/eco32f</t>
  </si>
  <si>
    <t>6 stage pipelined version of the eco32 CPU</t>
  </si>
  <si>
    <t>pipelined version of the eco32 CPU</t>
  </si>
  <si>
    <t>cache &amp; mmu</t>
  </si>
  <si>
    <t>red-lava generates the RTL</t>
  </si>
  <si>
    <t>derived clocks: estimated derating</t>
  </si>
  <si>
    <t>lots of simple errors</t>
  </si>
  <si>
    <t>tumbl</t>
  </si>
  <si>
    <t>use inferred RAM</t>
  </si>
  <si>
    <t>https://github.com/xwy27/CPU-Verilog</t>
  </si>
  <si>
    <t>cpu-verilog</t>
  </si>
  <si>
    <t>xwy27</t>
  </si>
  <si>
    <t>single cycle</t>
  </si>
  <si>
    <t>minimal configuration</t>
  </si>
  <si>
    <t>https://github.com/ChenJianyunp</t>
  </si>
  <si>
    <t>posit arith</t>
  </si>
  <si>
    <t>Jianyu Chen</t>
  </si>
  <si>
    <t>ALU</t>
  </si>
  <si>
    <t>unum &amp; posit multiply-add including using quires</t>
  </si>
  <si>
    <t>fleafpga-ohm</t>
  </si>
  <si>
    <t>https://github.com/Basman74</t>
  </si>
  <si>
    <t>various</t>
  </si>
  <si>
    <t>https://github.com/XarkLabs/BenEaterVHDL</t>
  </si>
  <si>
    <t>educational 8-bitter with 4-bit addressing (seems familiar)</t>
  </si>
  <si>
    <t>Ken Jordan</t>
  </si>
  <si>
    <t>fleafpga-ohm, minimig_ecs, next186, oberon_sdram, sweet32-cpu, test100: only sweet32 original, rest adapted to ohm PCB</t>
  </si>
  <si>
    <t>Source available on request: obtained</t>
  </si>
  <si>
    <t>RiSC-16</t>
  </si>
  <si>
    <t>http://www.ece.umd.edu/~blj/RiSC/</t>
  </si>
  <si>
    <t>Derived from Little Computer (LC-896) of Peter Chen of Un. Mich.</t>
  </si>
  <si>
    <t>Simple Risc Computer, online course/lecture/book of 44 chapters</t>
  </si>
  <si>
    <t>http://www.zeepedia.com/read.php?introduction_to_falsim_advance_computer_architecture&amp;b=1&amp;c=0</t>
  </si>
  <si>
    <t>src</t>
  </si>
  <si>
    <t>tinyfpga</t>
  </si>
  <si>
    <t>why use block RAM?</t>
  </si>
  <si>
    <t>data register size in bits</t>
  </si>
  <si>
    <t>https://github.com/ChristianPalmiero/DLX</t>
  </si>
  <si>
    <t>Christian Palmiero</t>
  </si>
  <si>
    <t>dlx_palmiero</t>
  </si>
  <si>
    <t>Course project, VHDL to netlist (STM 45nm library) via Synopsis, no RTL comments, VHDL via instructor?</t>
  </si>
  <si>
    <t>dlx_chiara</t>
  </si>
  <si>
    <t>https://github.com/alezzdiki/DLX-RISC-Processor</t>
  </si>
  <si>
    <t>Alessandro Di Chiara</t>
  </si>
  <si>
    <t>Course project, no RTL comments, VHDL via instructor?</t>
  </si>
  <si>
    <t>dlx_superscalar</t>
  </si>
  <si>
    <t>https://www.rs.tu-darmstadt.de/downloads/docu/dlxdocu/SuperscalarDLX.html</t>
  </si>
  <si>
    <t>Joachim Horch</t>
  </si>
  <si>
    <t>Course project, Two inst/clock, doc in German</t>
  </si>
  <si>
    <t>bjx1</t>
  </si>
  <si>
    <t>https://github.com/cr88192/bgbtech_bjx1core</t>
  </si>
  <si>
    <t>SH-4 based design, work in  progress</t>
  </si>
  <si>
    <t>http://zipcpu.com/zipcpu/2018/01/01/zipcpu-isa.html</t>
  </si>
  <si>
    <t>videozip</t>
  </si>
  <si>
    <t>https://github.com/ZipCPU/videozip</t>
  </si>
  <si>
    <t>HDMI in &amp; out using zipcpu as uP</t>
  </si>
  <si>
    <t>soft_cores</t>
  </si>
  <si>
    <t>legv8</t>
  </si>
  <si>
    <t>http://booksite.elsevier.com/9780128017333/content_appendices.php</t>
  </si>
  <si>
    <t>Patterson, Hennessy</t>
  </si>
  <si>
    <t>Subset of 64-bit ARM, see "Green Card", chapter 4 of "Computer Organization and Design ARM edition"</t>
  </si>
  <si>
    <t>https://github.com/nextseto/ARM-LEGv8</t>
  </si>
  <si>
    <t>Warren Seto</t>
  </si>
  <si>
    <t>single cycle &amp; pipelined, supported inst: LDUR, STUR, ADD, SUB, ORR, AND, CBZ, B, and NOP</t>
  </si>
  <si>
    <t>AA64</t>
  </si>
  <si>
    <t>inst: LDUR, STUR, ADD, SUB, ORR, AND, CBZ, B, and NOP</t>
  </si>
  <si>
    <t>s-1</t>
  </si>
  <si>
    <t>https://people.cs.clemson.edu/~mark/s1.html</t>
  </si>
  <si>
    <t>antique</t>
  </si>
  <si>
    <t>McWilliams, Widdoes</t>
  </si>
  <si>
    <t>link has refs, goal was multi-generation supercomputer, wire-wrap construction, resulted in CAD tools &amp; Valid Logic Systems</t>
  </si>
  <si>
    <t>https://pdfs.semanticscholar.org/5ef2/b3e8a755a2c29833eba8ab61117c296d95ac.pdf</t>
  </si>
  <si>
    <t>Stephen Johnson</t>
  </si>
  <si>
    <t>from Bell Labs 1979, ISA via analysis of C compiler results, strived for code density vs. PDP11 &amp; VAX</t>
  </si>
  <si>
    <t>t32</t>
  </si>
  <si>
    <t>https://www.youtube.com/watch?v=OQKCLf32TB8</t>
  </si>
  <si>
    <t>Tom Stanway-Mayers</t>
  </si>
  <si>
    <t>AKA Tribeca. Also some docs at https://www.youtube.com/watch?v=ZDELr2QHxec&amp;feature=autoshare</t>
  </si>
  <si>
    <t>https://www.youtube.com/watch?v=ZDELr2QHxec&amp;feature=autoshare</t>
  </si>
  <si>
    <t>three videos, no RTL</t>
  </si>
  <si>
    <t>also OS, AKA Tribeca</t>
  </si>
  <si>
    <t>alice4</t>
  </si>
  <si>
    <t>https://github.com/lkesteloot/alice</t>
  </si>
  <si>
    <t>Lawrence Kesteloot</t>
  </si>
  <si>
    <t>SGI workstation on Cyclone-V using ARM uP as SGI uP, see http://lkesteloot.github.io/alice/alice4/</t>
  </si>
  <si>
    <t>async_32risc</t>
  </si>
  <si>
    <t>https://arxiv.org/pdf/1805.03648.pdf</t>
  </si>
  <si>
    <t>Archana Rani</t>
  </si>
  <si>
    <t>university project, async design, alt author: Sebuah Kajian Pustaka</t>
  </si>
  <si>
    <t>important reference, never implemented</t>
  </si>
  <si>
    <t>wire-wrap was it's downfall, have annual reports</t>
  </si>
  <si>
    <t>Pascal</t>
  </si>
  <si>
    <t>forwardcom</t>
  </si>
  <si>
    <t>https://github.com/ForwardCom/manual</t>
  </si>
  <si>
    <t>x86 like, 32 GP registers, complete ISA</t>
  </si>
  <si>
    <t>Agner Fog</t>
  </si>
  <si>
    <t>16-bit compressed inst, x86 adr modes</t>
  </si>
  <si>
    <t>x86 like, complete ISA, MMX &amp; vector inst</t>
  </si>
  <si>
    <t>ht-labs offers several uP cores</t>
  </si>
  <si>
    <t>Marcus Geelnard</t>
  </si>
  <si>
    <t>no top</t>
  </si>
  <si>
    <t>copro6502</t>
  </si>
  <si>
    <t>https://github.com/hoglet67/CoPro6502</t>
  </si>
  <si>
    <t>65C102, Z80, 80286, 6809, PDP11, ARM2 &amp; 32016 cores selectable by DIP switch on Spartan-2 (GODIL GOP module)</t>
  </si>
  <si>
    <t>https://stardot.org.uk/forums/viewtopic.php?t=8852&amp;f=44</t>
  </si>
  <si>
    <t>ISE projects for each core</t>
  </si>
  <si>
    <t>Simon Moore and Frankie Robertson</t>
  </si>
  <si>
    <t>arria-5</t>
  </si>
  <si>
    <t>tiny LUT count</t>
  </si>
  <si>
    <t>TinyComp</t>
  </si>
  <si>
    <t>Simon Moore, Frankie Robertson</t>
  </si>
  <si>
    <t>104 lines of verilog, Thacker (wikipedia) deceased</t>
  </si>
  <si>
    <t>from Thacker's version, Un Cambridge course</t>
  </si>
  <si>
    <t>planing</t>
  </si>
  <si>
    <t>mostly 6502 stuff</t>
  </si>
  <si>
    <t>course materials</t>
  </si>
  <si>
    <t>http://fivedots.coe.psu.ac.th/~wannarat/csd/paper.html</t>
  </si>
  <si>
    <t xml:space="preserve">Suntiamorntut E. Wannarat </t>
  </si>
  <si>
    <t>arm7_suntia</t>
  </si>
  <si>
    <t>papers &amp; simulation only?</t>
  </si>
  <si>
    <t>missing libraries</t>
  </si>
  <si>
    <t>uses SPARC sources</t>
  </si>
  <si>
    <t>DE2_TOP</t>
  </si>
  <si>
    <t>James O. Hamblen</t>
  </si>
  <si>
    <t>tiny edu, high IO count</t>
  </si>
  <si>
    <t>from Hamblen 2008 "Rapid prototyping of digital systems"</t>
  </si>
  <si>
    <t>http://hamblen.ece.gatech.edu/book/updatete.htm</t>
  </si>
  <si>
    <t>http://hamblen.ece.gatech.edu/</t>
  </si>
  <si>
    <t>scomp</t>
  </si>
  <si>
    <t>http://developer.axis.com/old/products/etrax100lx/</t>
  </si>
  <si>
    <t>embedded comm</t>
  </si>
  <si>
    <t>Axis Communications</t>
  </si>
  <si>
    <t>very dated product</t>
  </si>
  <si>
    <t>http://developer.axis.com/old/documentation/hw/etrax100lx.html</t>
  </si>
  <si>
    <t>8/16/32 bit versions</t>
  </si>
  <si>
    <t>dead weblink, single page glossy</t>
  </si>
  <si>
    <t>http://archives.f-cpu.org/manual-20021116/</t>
  </si>
  <si>
    <t>DE2_TOPkrakenV1</t>
  </si>
  <si>
    <t>stack_machine</t>
  </si>
  <si>
    <t>VGA_sram_3cpu_2013</t>
  </si>
  <si>
    <t>http://people.ece.cornell.edu/land/courses/ece5760/DE2/Stack_cpu.html</t>
  </si>
  <si>
    <t>Bruce R. Land</t>
  </si>
  <si>
    <t>cyclone10</t>
  </si>
  <si>
    <t>VGA output, uses Nakano's tiny_cpu</t>
  </si>
  <si>
    <t>(3) uP cores, Cornell course material</t>
  </si>
  <si>
    <t>vliw</t>
  </si>
  <si>
    <t>Hadley Magno da Costa Siqueira</t>
  </si>
  <si>
    <t>https://repositorio.ufrn.br/jspui/handle/123456789/20709</t>
  </si>
  <si>
    <t>altera block RAM</t>
  </si>
  <si>
    <t>empty top, rtl no longer available</t>
  </si>
  <si>
    <t>dual issue RISC, MS thesis, working on PhD</t>
  </si>
  <si>
    <t>https://www.escavador.com/sobre/5988739/hadley-magno-da-costa-siqueira</t>
  </si>
  <si>
    <t>https://www.pjrc.com/tech/osu8/index.html</t>
  </si>
  <si>
    <t>Paul Stoffregen</t>
  </si>
  <si>
    <t>OSU8 Microprocessor Project "instructional uP"</t>
  </si>
  <si>
    <t>https://github.com/PaulStoffregen</t>
  </si>
  <si>
    <t>pandora2000</t>
  </si>
  <si>
    <t>https://github.com/pandora2000/piropiro</t>
  </si>
  <si>
    <t>uc</t>
  </si>
  <si>
    <t>risc</t>
  </si>
  <si>
    <t>no doc, xilinx constraint file</t>
  </si>
  <si>
    <t>Princeton edu uP</t>
  </si>
  <si>
    <t>Hemant Mallapur</t>
  </si>
  <si>
    <t>mu0</t>
  </si>
  <si>
    <t>https://github.com/nkkav/mu0</t>
  </si>
  <si>
    <t>configurable, implemented on Virtex</t>
  </si>
  <si>
    <t>mu0 (HDL models and programming tools for the educational MU0 processor), derived from Manchester Baby (SSEM)</t>
  </si>
  <si>
    <t>https://en.wikipedia.org/wiki/Manchester_Baby</t>
  </si>
  <si>
    <t>Un Manchester edu</t>
  </si>
  <si>
    <t>mu0_behav</t>
  </si>
  <si>
    <t>https://www.linkedin.com/in/hemant-mallapur-6b87764/</t>
  </si>
  <si>
    <t>probably Synopsys proprietary</t>
  </si>
  <si>
    <t>my66000</t>
  </si>
  <si>
    <t>Mitch Alsup</t>
  </si>
  <si>
    <t>16E</t>
  </si>
  <si>
    <t>full commercial design</t>
  </si>
  <si>
    <t>fast thead swap via caching of register file</t>
  </si>
  <si>
    <t>occasional info on comp.arch, full documentation from Mitch 7/4/2018, no multi-media inst</t>
  </si>
  <si>
    <t>http://www.clifford.at/bfcpu/bfcpu.html</t>
  </si>
  <si>
    <t>Aleksander Kaminski</t>
  </si>
  <si>
    <t>Touring machine like, 2ndary link is another implementation</t>
  </si>
  <si>
    <t>bfcpu</t>
  </si>
  <si>
    <t>Touring machine like uP, uses single data pointer and bracketed instructions (https://en.wikipedia.org/wiki/Brainfuck)</t>
  </si>
  <si>
    <t>Touring</t>
  </si>
  <si>
    <t>https://en.wikipedia.org/wiki/Brainfuck</t>
  </si>
  <si>
    <t>Turing</t>
  </si>
  <si>
    <t>cw6671</t>
  </si>
  <si>
    <t>current version &amp; earlier version</t>
  </si>
  <si>
    <t>no accum, data pointer and bracketed instructions</t>
  </si>
  <si>
    <t>128-bit memory path</t>
  </si>
  <si>
    <t>exunit</t>
  </si>
  <si>
    <t>async memory =&gt; latches</t>
  </si>
  <si>
    <t>based on SSEM uP, both vhdl &amp; verilog</t>
  </si>
  <si>
    <t>port mismatch for ist_mem</t>
  </si>
  <si>
    <t>five variants</t>
  </si>
  <si>
    <t>lousy</t>
  </si>
  <si>
    <t>128-bit memory path, based on SH-4</t>
  </si>
  <si>
    <t>eigth cores, reviews comparable projects , vivado fltg-pt IP, benchmarks, wikipedia: GPGPU</t>
  </si>
  <si>
    <t>Flexible Instruction Set Computer, caches, VHDL &amp; System Verilog versions, altera dsgn</t>
  </si>
  <si>
    <t>Altera proj, Multicore, P&amp;R results at opencores, 37-bit adr, quad issue, caches, 32-64-128 fltg-pt</t>
  </si>
  <si>
    <t>Thor-2: L1 &amp; L2 caches, GP float &amp; vector regs, plans for 64-bit version (Thor-II) &amp; 2M LUTs</t>
  </si>
  <si>
    <t>copywrite: experimental use, options for fltg-pt, pipeline, mul &amp; div configuration</t>
  </si>
  <si>
    <t>leon2</t>
  </si>
  <si>
    <t>https://github.com/Galland/LEON2</t>
  </si>
  <si>
    <t>Klas Westerlund</t>
  </si>
  <si>
    <t>LUT #s from Nios vs Leon2 comparison</t>
  </si>
  <si>
    <t>https://www.gaisler.com/index.php/products/processors</t>
  </si>
  <si>
    <t>large config file, rad-hard asic version</t>
  </si>
  <si>
    <t>customized for ~50 FPGA boardsm with FPU</t>
  </si>
  <si>
    <t>dated, with FPU</t>
  </si>
  <si>
    <t>nod4</t>
  </si>
  <si>
    <t>Jim Hill</t>
  </si>
  <si>
    <t>dead weblinks</t>
  </si>
  <si>
    <t>http://uhaweb.hartford.edu/jmhill/projects/nod4/nod4arch/index.htm</t>
  </si>
  <si>
    <t>board</t>
  </si>
  <si>
    <t>*.1 schematic design</t>
  </si>
  <si>
    <t>*.1 schematics, doc at web page, currently active EE</t>
  </si>
  <si>
    <t>*.1 schematics, also mproz3</t>
  </si>
  <si>
    <t>8bit_project</t>
  </si>
  <si>
    <t>project</t>
  </si>
  <si>
    <t>no comments, no doc, weak</t>
  </si>
  <si>
    <t>acorn</t>
  </si>
  <si>
    <t>weak</t>
  </si>
  <si>
    <t>minimal doc</t>
  </si>
  <si>
    <t>LPMs, needs three RAMs defined</t>
  </si>
  <si>
    <t>LPMs</t>
  </si>
  <si>
    <t>*.png schematics, weak</t>
  </si>
  <si>
    <t>vhdl &amp; schematic</t>
  </si>
  <si>
    <t>risc_processor</t>
  </si>
  <si>
    <t>Quartus for cyclone II</t>
  </si>
  <si>
    <t>dsp6211</t>
  </si>
  <si>
    <t>R. Munden</t>
  </si>
  <si>
    <t>no doc</t>
  </si>
  <si>
    <t>freon</t>
  </si>
  <si>
    <t>barely started</t>
  </si>
  <si>
    <t>iqyax</t>
  </si>
  <si>
    <t>c++ simulation</t>
  </si>
  <si>
    <t>mygpu</t>
  </si>
  <si>
    <t>empty, no source code</t>
  </si>
  <si>
    <t>Dmitry Leontiev</t>
  </si>
  <si>
    <t>neptune-core</t>
  </si>
  <si>
    <t>scarm</t>
  </si>
  <si>
    <t>Zhong Tao</t>
  </si>
  <si>
    <t>scARM:A GNU SystemC ARM Simulator</t>
  </si>
  <si>
    <t>software only</t>
  </si>
  <si>
    <t>sparrow</t>
  </si>
  <si>
    <t>? Bird</t>
  </si>
  <si>
    <t>belongs in _soft_cores</t>
  </si>
  <si>
    <t>vic_ntsc</t>
  </si>
  <si>
    <t>is NTSC video interface</t>
  </si>
  <si>
    <t>Jean Nicolle</t>
  </si>
  <si>
    <t>run *.exe to generate top file</t>
  </si>
  <si>
    <t>spoc0</t>
  </si>
  <si>
    <t>Sarudemo Tsukureru</t>
  </si>
  <si>
    <t>stm_32</t>
  </si>
  <si>
    <t>doc is generated by a make</t>
  </si>
  <si>
    <t>*.ch files, weak</t>
  </si>
  <si>
    <t>tarhi</t>
  </si>
  <si>
    <t>tarhi_controller</t>
  </si>
  <si>
    <t>everything in clocked process, dual edge clocking</t>
  </si>
  <si>
    <t>Dagvadorj Galbadrakh</t>
  </si>
  <si>
    <t>https://github.com/dagvadorj/ulach-tarhi</t>
  </si>
  <si>
    <t>no doc, extremely small RISC</t>
  </si>
  <si>
    <t>uvc</t>
  </si>
  <si>
    <t>is software only</t>
  </si>
  <si>
    <t>Chandresh Chhatpar</t>
  </si>
  <si>
    <t>Altium *.sch, weak</t>
  </si>
  <si>
    <t>difficulty with timing, try 7.0ns</t>
  </si>
  <si>
    <t>v6z80p</t>
  </si>
  <si>
    <t>vhdl_risc</t>
  </si>
  <si>
    <t>vhdl_up</t>
  </si>
  <si>
    <t>wolfcoreone</t>
  </si>
  <si>
    <t>yard_1a</t>
  </si>
  <si>
    <t>missing components</t>
  </si>
  <si>
    <t>Phil Ruston</t>
  </si>
  <si>
    <t>osca_pal</t>
  </si>
  <si>
    <t>video processor for a Z80</t>
  </si>
  <si>
    <t>cray-1 like, averest: uP generator</t>
  </si>
  <si>
    <t>vivado</t>
  </si>
  <si>
    <t>async uP</t>
  </si>
  <si>
    <t>implemented</t>
  </si>
  <si>
    <t>http://journal.portalgaruda.org/index.php/EEI/article/view/818</t>
  </si>
  <si>
    <t>data width adj in 4x inc, educational</t>
  </si>
  <si>
    <t>LUT &amp; Fmax #s, graph: LUTs vs data width</t>
  </si>
  <si>
    <t>Cairo Un course project</t>
  </si>
  <si>
    <t>AbdelRahman Ahmed Amaar</t>
  </si>
  <si>
    <t>Freedom CPU, hasn't taken off</t>
  </si>
  <si>
    <t>ASIC project, source code unavailable</t>
  </si>
  <si>
    <t>TTL construction, indexing into stacks</t>
  </si>
  <si>
    <t>space grade asic, see sc32</t>
  </si>
  <si>
    <t>only a few inst implemented</t>
  </si>
  <si>
    <t>flex10k</t>
  </si>
  <si>
    <t>http://www.homebrewcpu.com/magic-16.htm</t>
  </si>
  <si>
    <t>Bill Buzbee</t>
  </si>
  <si>
    <t>31 patents, magic-1 is TTL</t>
  </si>
  <si>
    <t>http://www.magic-1.org/</t>
  </si>
  <si>
    <t>https://github.com/ErwinM/playground</t>
  </si>
  <si>
    <t>dme</t>
  </si>
  <si>
    <t>16</t>
  </si>
  <si>
    <t>based on magic-16</t>
  </si>
  <si>
    <t>ErwinM</t>
  </si>
  <si>
    <t>nice website, see dme</t>
  </si>
  <si>
    <t>Steve Massey</t>
  </si>
  <si>
    <t>http://mstl.atl.calpoly.edu/~workshop/archive/2012/Summer/Day%201/1415-Massey-MAMBO.pdf</t>
  </si>
  <si>
    <t>Ali Tangel</t>
  </si>
  <si>
    <t>Esma Alaer</t>
  </si>
  <si>
    <t>https://www.researchgate.net/publication/228639753_MIB-16_FPGA_Based_Design_and_Implementation_of_a_16-Bit_Microprocessor_for_Educational_Use</t>
  </si>
  <si>
    <t>micron</t>
  </si>
  <si>
    <t>https://www.cs.york.ac.uk/amadeus/projects/centre-udk/udk_version_2.html#udk-v2-pro-mcp</t>
  </si>
  <si>
    <t>Michael Freeman</t>
  </si>
  <si>
    <t>similar to 8051</t>
  </si>
  <si>
    <t>educational, micro coded</t>
  </si>
  <si>
    <t>a_mips</t>
  </si>
  <si>
    <t>no LUT RAM, source code in PDF</t>
  </si>
  <si>
    <t>educational, RTL in slides</t>
  </si>
  <si>
    <t>Chia-Jiu (Charlie) Wang</t>
  </si>
  <si>
    <t>simulaltion</t>
  </si>
  <si>
    <t>David G. Conroy</t>
  </si>
  <si>
    <t>http://fpgaretrocomputing.org/pdp4x/</t>
  </si>
  <si>
    <t>http://fpgaretrocomputing.org/pdp8x/</t>
  </si>
  <si>
    <t>pdp10x</t>
  </si>
  <si>
    <t>http://fpgaretrocomputing.org/pdp10x/</t>
  </si>
  <si>
    <t>512K</t>
  </si>
  <si>
    <t>xc4k, xcs05</t>
  </si>
  <si>
    <t>external static RAM</t>
  </si>
  <si>
    <t>xcs10 &amp; xcs05</t>
  </si>
  <si>
    <t>pictures, schematics, no RTL</t>
  </si>
  <si>
    <t>Princeton Un</t>
  </si>
  <si>
    <t>Ruby B. Lee</t>
  </si>
  <si>
    <t>https://www.hipeac.net/~rblee/publications/</t>
  </si>
  <si>
    <t>multimedia inst</t>
  </si>
  <si>
    <t>Marko Butorac</t>
  </si>
  <si>
    <t>simple DSP uP</t>
  </si>
  <si>
    <t>https://pdfs.semanticscholar.org/presentation/1b36/c2d70b46dc846a002c26baa22a4a80c4d769.pdf</t>
  </si>
  <si>
    <t>Benjamin C. W. Sittler</t>
  </si>
  <si>
    <t>educational, C based simulator</t>
  </si>
  <si>
    <t>http://www.vliw.org/book/</t>
  </si>
  <si>
    <t>Thijs van As</t>
  </si>
  <si>
    <t>https://github.com/tvanas/r-vex</t>
  </si>
  <si>
    <t>bypassed clock divider</t>
  </si>
  <si>
    <t>1, 2 or 4 issue VLIW, uses HP VEX tools</t>
  </si>
  <si>
    <t>probable degeneracy, LUT RAM for program mem</t>
  </si>
  <si>
    <t>John R. Hart</t>
  </si>
  <si>
    <t>http://www.testra.com/Forth/RACE.htm</t>
  </si>
  <si>
    <t>ASIC or PCB? dead weblink</t>
  </si>
  <si>
    <t>Andrew Huang</t>
  </si>
  <si>
    <t>64G</t>
  </si>
  <si>
    <t>cross between ASIC &amp; FPGA</t>
  </si>
  <si>
    <t>https://www.bunniestudios.com/bunnie/proj/rerisc/rerisc.html</t>
  </si>
  <si>
    <t>https://www.bunniestudios.com/bunnie/</t>
  </si>
  <si>
    <t>PhD: Adam uP, MS: tao uP (AKA ReRISC)</t>
  </si>
  <si>
    <t>NeTV2</t>
  </si>
  <si>
    <t>https://www.crowdsupply.com/alphamax/netv2</t>
  </si>
  <si>
    <t>2 HDMI in, 2 HDMI out all 1080</t>
  </si>
  <si>
    <t>migen/liteX</t>
  </si>
  <si>
    <t>https://github.com/bunnie/netv-fpga</t>
  </si>
  <si>
    <t>attached to raspberry Pi, uP is ?</t>
  </si>
  <si>
    <t>Litex/Migen</t>
  </si>
  <si>
    <t>https://github.com/enjoy-digital/litex</t>
  </si>
  <si>
    <t>HDL</t>
  </si>
  <si>
    <t>LiteX supports various softcores CPUs: LM32, Mor1kx, PicoRV32, VexRiscv (all 32 bit &amp; RISC &amp; modest LUT counts)</t>
  </si>
  <si>
    <t>LiteX has several uP avail: LM32, Mor1kx, PicoRV32, VexRiscv</t>
  </si>
  <si>
    <t>Charles H. Roth</t>
  </si>
  <si>
    <t>https://www.cengage.com/c/digital-systems-design-using-vhdl-3e-roth-jr</t>
  </si>
  <si>
    <t>milkymist</t>
  </si>
  <si>
    <t>https://github.com/m-labs/milkymist</t>
  </si>
  <si>
    <t>Designs with cache(s) and/or MMU</t>
  </si>
  <si>
    <t>cache</t>
  </si>
  <si>
    <t>MMU</t>
  </si>
  <si>
    <t>ARM7, no MMU, shared cache</t>
  </si>
  <si>
    <t>RISC, pipelined version of the eco32 CPU</t>
  </si>
  <si>
    <t>merged</t>
  </si>
  <si>
    <t>RISC, Flexible Instruction Set Computer</t>
  </si>
  <si>
    <t>optional</t>
  </si>
  <si>
    <t>RISC, optional data &amp; inst caches</t>
  </si>
  <si>
    <t>SPARC, large config file, rad-hard asic version</t>
  </si>
  <si>
    <t>SPARC, large config file, customized for ~50 FPGA boards, smallest version, no fltg-pt</t>
  </si>
  <si>
    <t>Altera NIOS II, optional data &amp; inst caches, optional MMU</t>
  </si>
  <si>
    <t>RISC, has caches &amp; MMU</t>
  </si>
  <si>
    <t>RISC-V, there are many RISC-V open source designs, most with caches &amp; MMU</t>
  </si>
  <si>
    <t>MIPS, MMU &amp; caches</t>
  </si>
  <si>
    <t>x86, MMU &amp; caches, branch cache</t>
  </si>
  <si>
    <t>PDP11, Boots UNIX, has MMU &amp; cache, PDP11/70</t>
  </si>
  <si>
    <t>xilinx uBlaze, 70 configuration options, smallest configuration</t>
  </si>
  <si>
    <t>OpenRISC, considered best openrisc design, lots of configuration parameters</t>
  </si>
  <si>
    <t>SPARC, copywrite: experimental use</t>
  </si>
  <si>
    <t>MIPS, MIPS R3000A compatible, has MMU</t>
  </si>
  <si>
    <t>ARM7, ARMv4T &amp; Thumbv1</t>
  </si>
  <si>
    <t>Most 32-bit "non-educational" uP have cache &amp; MMU support using block RAM; and support DRAM</t>
  </si>
  <si>
    <t>from book: Digital Systems Design using VHDL 3rd ed, see appendix E</t>
  </si>
  <si>
    <t>have 1st ed, see appendix E</t>
  </si>
  <si>
    <t>fltgpt?</t>
  </si>
  <si>
    <t>Annual conference, Dozens of videos</t>
  </si>
  <si>
    <t>Harris &amp; Harris + MIPS Inc, Several videos</t>
  </si>
  <si>
    <t>Most of the 8-bit microprocessors have RTL versions (see Most Clones), these here tend to be Retro projects</t>
  </si>
  <si>
    <t>by category</t>
  </si>
  <si>
    <t>cat</t>
  </si>
  <si>
    <t>Miguel Santos</t>
  </si>
  <si>
    <t>cray1, fisc, fpgammix, odess &amp; s1_core are 64-bit, pdp2011 &amp; oc54x 16-bit, others are 32-bit uP</t>
  </si>
  <si>
    <t>fisc &amp; odess are 64-bit, w11 is 16-bit, others are 32-bit uP</t>
  </si>
  <si>
    <r>
      <t xml:space="preserve">DIY uP in one week: </t>
    </r>
    <r>
      <rPr>
        <u/>
        <sz val="11"/>
        <color theme="4"/>
        <rFont val="Calibri"/>
        <family val="2"/>
        <scheme val="minor"/>
      </rPr>
      <t>www.youtube.com/watch?v=htVEfjE3EQU</t>
    </r>
  </si>
  <si>
    <t>computer &amp; computer2 null dsgns: no outputs</t>
  </si>
  <si>
    <t>a-dlx</t>
  </si>
  <si>
    <t>ASIC design</t>
  </si>
  <si>
    <t>design heiarchy problems</t>
  </si>
  <si>
    <t>degnerate</t>
  </si>
  <si>
    <t>collapses for no apparent reason</t>
  </si>
  <si>
    <t>coursework, limited ISA, 3 versions</t>
  </si>
  <si>
    <t>arm_cpu</t>
  </si>
  <si>
    <t>single cycle, inst: LDUR, STUR, ADD, SUB, ORR, AND, CBZ, B, and NOP</t>
  </si>
  <si>
    <t>pipelined, inst: LDUR, STUR, ADD, SUB, ORR, AND, CBZ, B, and NOP</t>
  </si>
  <si>
    <t>for ASIC use, FPGA versions avail</t>
  </si>
  <si>
    <t>https://www.synopsys.com/dw/ipdir.php?ds=arc_em_starter_kit</t>
  </si>
  <si>
    <t>https://ip.cadence.com/ipportfolio/tensilica-ip</t>
  </si>
  <si>
    <t>ch 8, Processor Design, Nurmi2007 (own)</t>
  </si>
  <si>
    <t>Ponderosa Design</t>
  </si>
  <si>
    <t>http://ponde.wikidot.com/ponde-scc32</t>
  </si>
  <si>
    <t>appears to be dying webpage</t>
  </si>
  <si>
    <t>16-bit sequencer, now has scc32 &amp; scc16 uPs</t>
  </si>
  <si>
    <t>http://www.mrtc.mdh.se/socrates/</t>
  </si>
  <si>
    <t>multi-up of ARM clones</t>
  </si>
  <si>
    <t>no source code, probably conflict with ARM</t>
  </si>
  <si>
    <t>Mikael Collin</t>
  </si>
  <si>
    <t>single file of RTL</t>
  </si>
  <si>
    <t>course material on uP arch &amp; ISAs</t>
  </si>
  <si>
    <t>Victor Yurkovsky</t>
  </si>
  <si>
    <t>series of four articles</t>
  </si>
  <si>
    <t>pc&amp;sp article has RTL sans ALU</t>
  </si>
  <si>
    <t>https://github.com/stacksmith</t>
  </si>
  <si>
    <t>https://www.fpgarelated.com/blogs-1/nf/Victor_Yurkovsky.php</t>
  </si>
  <si>
    <t>no soruce in github project</t>
  </si>
  <si>
    <t>https://github.com/MIPSfpga/schoolMIPS</t>
  </si>
  <si>
    <t>schoolmips</t>
  </si>
  <si>
    <t>A small MIPS CPU core originally based on "Digital Design and Computer Arhitecture" course</t>
  </si>
  <si>
    <t>https://github.com/MIPSfpga/mipsfpga-plus</t>
  </si>
  <si>
    <t>mipsfpga-plus</t>
  </si>
  <si>
    <t>MIPSfpga-plus: a cleaned-up &amp; improved variant of MIPSfpga, supports 13 different boards xilinx &amp; altera (Quartus 13.1)</t>
  </si>
  <si>
    <t>clone of Knuth's MMIX (micro-coded &amp; huge LUT count?)</t>
  </si>
  <si>
    <t>https://www.amazon.co.uk/EP32-RISC-Processor-Description-Implementation-ebook/dp/B071D3XMPS/ref=la_B00N8HVEZM_1_16?s=books&amp;ie=UTF8&amp;qid=1531709852&amp;sr=1-16</t>
  </si>
  <si>
    <t>https://wiki.forth-ev.de/doku.php/projects:ep32:start</t>
  </si>
  <si>
    <t>kindle book &amp; RTL available: EP32 RISC Processor IP: Descript &amp; Imp into FPGA</t>
  </si>
  <si>
    <t>RTL: $25 from C.H. Ting</t>
  </si>
  <si>
    <t>XP2</t>
  </si>
  <si>
    <t>ispL</t>
  </si>
  <si>
    <t>mfp_system</t>
  </si>
  <si>
    <t>DRAM interface, I&amp;D caches. 8789 FF</t>
  </si>
  <si>
    <t>M14K core &amp; mipsfpga-plus</t>
  </si>
  <si>
    <t>Yap Zi He</t>
  </si>
  <si>
    <t>thesis</t>
  </si>
  <si>
    <t>Robert Eady</t>
  </si>
  <si>
    <t>clarvi</t>
  </si>
  <si>
    <t>Altera block RAM</t>
  </si>
  <si>
    <t>doesn't make use of block RAM RTL</t>
  </si>
  <si>
    <t>mytwoqcache</t>
  </si>
  <si>
    <t>https://opencores.org/project/mytwoqcache</t>
  </si>
  <si>
    <t>supports my FORTH-processor. Ref: A Low Overhead High Performance Buffer Management Replacement Algorithm" written by Theodore Johnson and Dennis Shasha</t>
  </si>
  <si>
    <t>soft-core</t>
  </si>
  <si>
    <t>https://morf.lv/single-cycle-mips-cpu-in-vhdl</t>
  </si>
  <si>
    <t>Single Cycle MIPS CPU in VHDL</t>
  </si>
  <si>
    <t>mips_1cy_strogonovs</t>
  </si>
  <si>
    <t>Raivis Strogonovs</t>
  </si>
  <si>
    <t>chip8</t>
  </si>
  <si>
    <t>Carsten Elton Sørensen</t>
  </si>
  <si>
    <t>https://bitbucket.org/csoren/fpga-chip8</t>
  </si>
  <si>
    <t>Verilog implementation of the SuperChip virtual machine, can run Chip-8 &amp; SuperChip programs</t>
  </si>
  <si>
    <t>https://en.wikipedia.org/wiki/CHIP-8</t>
  </si>
  <si>
    <t>fpgacomputer</t>
  </si>
  <si>
    <t>https://github.com/milanvidakovic/FPGAComputer</t>
  </si>
  <si>
    <t>Milan Vidakovic</t>
  </si>
  <si>
    <t>16-bit CPU, 64KB, UART (115200 bps), and VGA</t>
  </si>
  <si>
    <t>https://pdfs.semanticscholar.org/d3f4/c6089ea02f4be4457edcb18f4966e11fec3d.pdf</t>
  </si>
  <si>
    <t>instructional_up</t>
  </si>
  <si>
    <t>Ronald J. Hayne</t>
  </si>
  <si>
    <t>An Instructional Processor Design using VHDL and an FPGA, chptr 9a in "Dig Sys Dsgn Using VHDL" Roth-John</t>
  </si>
  <si>
    <t>https://mvidakovic.blogspot.com/</t>
  </si>
  <si>
    <t>micro8a, micro16b, system01, system05, system09, system11, system68</t>
  </si>
  <si>
    <t>system01</t>
  </si>
  <si>
    <t>http://members.optushome.com.au/jekent/system01/index.htm</t>
  </si>
  <si>
    <t>incomplete RTL in PDF</t>
  </si>
  <si>
    <t>incomplete RTL &amp; empty design</t>
  </si>
  <si>
    <t>https://www.zophar.net/pdroms/chip8/chip-8-games-pack.html</t>
  </si>
  <si>
    <t>missing modules</t>
  </si>
  <si>
    <t>erros</t>
  </si>
  <si>
    <t>LM32</t>
  </si>
  <si>
    <t>ECP3</t>
  </si>
  <si>
    <t>failed in mapper</t>
  </si>
  <si>
    <t>uses LM32, uses Spartan-6 IO</t>
  </si>
  <si>
    <t>not a uP</t>
  </si>
  <si>
    <t>mem doesn't generate, no inst processing</t>
  </si>
  <si>
    <t>non-uP</t>
  </si>
  <si>
    <t>sweet32_biu_dram_vga</t>
  </si>
  <si>
    <t>targets MACHXO2, no RAM</t>
  </si>
  <si>
    <t>targets MACHXO2, DDR RAM</t>
  </si>
  <si>
    <t>clock divider to Sweet32_v1_core</t>
  </si>
  <si>
    <t>added 5 inst to AVR</t>
  </si>
  <si>
    <t>4-inst_cpu</t>
  </si>
  <si>
    <t>https://gist.github.com/gigaherz/6980749</t>
  </si>
  <si>
    <t>David Quintana</t>
  </si>
  <si>
    <t>4 instruction CPU, not worth processing</t>
  </si>
  <si>
    <t>http://www.forth.org/Stundurd.txt</t>
  </si>
  <si>
    <t>Hugh Aguilar</t>
  </si>
  <si>
    <t>https://groups.google.com/forum/#!msg/comp.lang.forth/n5mkONylBBs/RdMW_nOkCwAJ</t>
  </si>
  <si>
    <t>has varied over time</t>
  </si>
  <si>
    <t>http://www.technoforth.ru/TF2216e4.htm</t>
  </si>
  <si>
    <t>http://www.verycomputer.com/31_81a439ea34d8ed5e_3.htm</t>
  </si>
  <si>
    <t>unclear if ever implemented</t>
  </si>
  <si>
    <t>fast reduced MIPS uP</t>
  </si>
  <si>
    <t>Yuichiroh Tanaka</t>
  </si>
  <si>
    <t>https://dl.acm.org/citation.cfm?id=2641361.2641377</t>
  </si>
  <si>
    <t>virtex-7</t>
  </si>
  <si>
    <t>Altera CPLD</t>
  </si>
  <si>
    <t>bit serial, thesis, *.docx ~translation</t>
  </si>
  <si>
    <t>Atom FPGA, has avr8 &amp; t6502 uP cores</t>
  </si>
  <si>
    <t>derived from Alan Daly's version</t>
  </si>
  <si>
    <t>Acorn Atom</t>
  </si>
  <si>
    <t>too many Ios, see or1200</t>
  </si>
  <si>
    <t>huge LUT RAM count, see or1200</t>
  </si>
  <si>
    <t>406 designs with FOM (KIPs/LUT) results</t>
  </si>
  <si>
    <t>ft64</t>
  </si>
  <si>
    <t>https://github.com/robfinch/Cores/tree/master/FT64</t>
  </si>
  <si>
    <t>FT64v3b</t>
  </si>
  <si>
    <t>4th attempt at 64-bit core (raptor64, fisa64, dsd9)</t>
  </si>
  <si>
    <t>https://www.amazon.com/FT64-Robert-Finch-ebook/dp/B07B3JB2BW</t>
  </si>
  <si>
    <t>amazon kindle book, L1 &amp; L2 icaches &amp; L1 dcache</t>
  </si>
  <si>
    <t xml:space="preserve">4th attempt at 64-bit core (raptor64, fisa64, dsd9), kindle book on amazon, download has 15 unique uP cores! </t>
  </si>
  <si>
    <t>s16x4a</t>
  </si>
  <si>
    <t>https://github.com/sam-falvo/kestrel</t>
  </si>
  <si>
    <t>https://github.com/sam-falvo/polaris</t>
  </si>
  <si>
    <t>kestrel #3, basic 64-bit RISC-V</t>
  </si>
  <si>
    <t>kcp53000</t>
  </si>
  <si>
    <t>kestrel #2, byte &amp; word data, kestrel/cores has several uPs, kestrel-2 needs to be renamed</t>
  </si>
  <si>
    <t>kestrel #2, byte &amp; word data</t>
  </si>
  <si>
    <t>J1 with wishbone bus</t>
  </si>
  <si>
    <t>vierilog</t>
  </si>
  <si>
    <t>polaris</t>
  </si>
  <si>
    <t>trimmed IO count</t>
  </si>
  <si>
    <t>uses state machine RTL generator</t>
  </si>
  <si>
    <t>https://github.com/sam-falvo/smg</t>
  </si>
  <si>
    <t>derived from Myron Plichota's design (streamer16)</t>
  </si>
  <si>
    <t>Leonard Brandwein</t>
  </si>
  <si>
    <t>depreciated: not up to date (risc-v)</t>
  </si>
  <si>
    <t>Roa Logic BV</t>
  </si>
  <si>
    <t>Syntacore</t>
  </si>
  <si>
    <t>Andreas Kurth</t>
  </si>
  <si>
    <t>Microsemi</t>
  </si>
  <si>
    <t>Cairo University</t>
  </si>
  <si>
    <t>P</t>
  </si>
  <si>
    <t>S</t>
  </si>
  <si>
    <t>E</t>
  </si>
  <si>
    <t>both 16-bit &amp; 32-bit registers, 11 addressing modes</t>
  </si>
  <si>
    <t>main, educational, planning, simulation, paper, in limbo or weak</t>
  </si>
  <si>
    <t>First Name, Last Name or university or corporation</t>
  </si>
  <si>
    <t>B: bare core (no RAM connections or memory access delay), Y: System on a Chip (has peripherals)</t>
  </si>
  <si>
    <t>number of unique instructions, conditionals count as one instruction,  somewhat subjective</t>
  </si>
  <si>
    <t>catchall, tirtiary web address</t>
  </si>
  <si>
    <t>insufficient memory</t>
  </si>
  <si>
    <t>riscv_hummingbird</t>
  </si>
  <si>
    <t>AKA e200, Chinese</t>
  </si>
  <si>
    <t>software tools take 80MB</t>
  </si>
  <si>
    <t>riscv_shakti</t>
  </si>
  <si>
    <t>https://bitbucket.org/casl/shakti_public</t>
  </si>
  <si>
    <t xml:space="preserve">    GRVI-phalanx (riscv) now outperforms NIOS2 &amp; microBlaze!</t>
  </si>
  <si>
    <t>RISC-V has many implementations both FPGA &amp; ASIC</t>
  </si>
  <si>
    <t xml:space="preserve">    For current status see their website (riscv.org/risc-v-cores/)</t>
  </si>
  <si>
    <t>https://www.sifive.com/products/risc-v-core-ip/</t>
  </si>
  <si>
    <t>https://www.sifive.com/documentation/</t>
  </si>
  <si>
    <t>hand fitted &amp; placed</t>
  </si>
  <si>
    <t>fpgammix, yari, yarvi</t>
  </si>
  <si>
    <t>kcp53000, kestrel-2, s16x4a</t>
  </si>
  <si>
    <t>next186, nextz80, oberon_sdram</t>
  </si>
  <si>
    <t>jop, leros, patmos</t>
  </si>
  <si>
    <t>f32c, kcp53000, reonv, riscv_bonfire, riscv_clarvi, riscv_GRVI, riscv_lowrisc, riscv_microsemi, riscv_orca, riscv_picorv32, riscv_potato, riscv_pulpino, riscv_rocket, riscv_rv01_core, riscv_rv12, riscr1, riscv_shakti, riscv_sifive, riscv_sodor, riscv_taiga, riscv_urv-core, riscv_vexriscv, riscv_vhdl, riscv_zscale,vexrixcv, vscale, yarvi</t>
  </si>
  <si>
    <t>Tommy Thorm</t>
  </si>
  <si>
    <t>SiFive has ASIC RISC-V cores</t>
  </si>
  <si>
    <t>Freedom E &amp; U series</t>
  </si>
  <si>
    <t>riscv designs</t>
  </si>
  <si>
    <t>RISC-V has several op-code extensions including floating-point</t>
  </si>
  <si>
    <t>several RISC-V designs, very large download, Indian Institute of Technology Madras, http://rise.cse.iitm.ac.in/shakti.html</t>
  </si>
  <si>
    <t>Chinese</t>
  </si>
  <si>
    <t>free Artix-7 bitstream</t>
  </si>
  <si>
    <t>ASIC IP house, 32-bit "freedom" core</t>
  </si>
  <si>
    <t>ASIC IP house, 64-bit "freedom" core</t>
  </si>
  <si>
    <t>extended lecture on FPGA uP design</t>
  </si>
  <si>
    <t>http://www.fpga4student.com/p/a.html</t>
  </si>
  <si>
    <t>fpga4student</t>
  </si>
  <si>
    <t>has six designs: 8-bit, 16-bit MIPS both Verilog &amp; VHDL, 32-bit MIPS, 16-bit RISC, 8-bit accumulator</t>
  </si>
  <si>
    <t>68HC12</t>
  </si>
  <si>
    <t>Ibrahim Hejab Hazmi</t>
  </si>
  <si>
    <t>cpu12</t>
  </si>
  <si>
    <t>https://onlineacademiccommunity.uvic.ca/ihaz/project/cpu12-design-using-vhdl-the-cpu-of-motorola-hc12-micro-controller/</t>
  </si>
  <si>
    <t>CPU12 Design Using VHDL The CPU of Motorola HC12 Microcontroller, also did a 32-bit fltg-pt adder</t>
  </si>
  <si>
    <t>Victor P. Rubio</t>
  </si>
  <si>
    <t>http://www.ece.nmsu.edu/~jecook/thesis/Victor_thesis.pdf</t>
  </si>
  <si>
    <t>mips_sc_rubio</t>
  </si>
  <si>
    <t>A FPGA Implementation of a MIPS RISC Processor for Computer Architecture Education, 2004, single cycle, RTL included</t>
  </si>
  <si>
    <t>mips_sc</t>
  </si>
  <si>
    <t>MIPS RISC Processor for Comp Arch Ed, 2004, single cycle, RTL in PDF</t>
  </si>
  <si>
    <t>VHDL fragments, schematics</t>
  </si>
  <si>
    <t>CPU12 Design Using VHDL, grad school work</t>
  </si>
  <si>
    <t>also tms9902 (uart) core by Paul Urbanus?</t>
  </si>
  <si>
    <t>clone of Hitachi SH-2</t>
  </si>
  <si>
    <t>http://0pf.org/j-core.html</t>
  </si>
  <si>
    <t>project seems to have stalled</t>
  </si>
  <si>
    <t>https://github.com/janlindblom/ToyArch</t>
  </si>
  <si>
    <t>Phil Koopman</t>
  </si>
  <si>
    <t>toy</t>
  </si>
  <si>
    <t>toy (Koopman) &amp; toy/2 (Pascal Dornier)</t>
  </si>
  <si>
    <t>risc_cpu</t>
  </si>
  <si>
    <t>https://electronicstopper.blogspot.com/2017/06/8-bit-risc-cpu-in-verilog.html</t>
  </si>
  <si>
    <t>only 8 instructions</t>
  </si>
  <si>
    <t>based on original NMOS chip</t>
  </si>
  <si>
    <t>ladybug</t>
  </si>
  <si>
    <t>lambda16</t>
  </si>
  <si>
    <t>https://github.com/wyager/Lambda16</t>
  </si>
  <si>
    <t>Will Yager</t>
  </si>
  <si>
    <t>UT CS350C course project, in Clash/Haskell</t>
  </si>
  <si>
    <r>
      <t xml:space="preserve">UT CS350C course project, in Clash/Haskell, see: </t>
    </r>
    <r>
      <rPr>
        <u/>
        <sz val="11"/>
        <rFont val="Calibri"/>
        <family val="2"/>
        <scheme val="minor"/>
      </rPr>
      <t>http://yager.io/CPU/CPU1.html</t>
    </r>
  </si>
  <si>
    <t>tinycpufiles</t>
  </si>
  <si>
    <t>https://www.bigmessowires.com/category/tinycpu/</t>
  </si>
  <si>
    <t>designed to fit two MAX II CPLD devices (2011), possibly incomplete</t>
  </si>
  <si>
    <t>designed to fit two MAX II CPLD devices (2011), possibly incomplete, see www.bigmessowires.com/cpu-in-a-cpld/</t>
  </si>
  <si>
    <t>Simplified MIPS in SystemVerilog</t>
  </si>
  <si>
    <t>https://www.cl.cam.ac.uk/teaching/0809/CompDesign/compdes10.pdf</t>
  </si>
  <si>
    <t>Emma Burrows</t>
  </si>
  <si>
    <t>simplified_mips</t>
  </si>
  <si>
    <t>http://yager.io/CPU/CPU1.html</t>
  </si>
  <si>
    <t>http://www.bigmessowires.com/cpu-in-a-cpld/</t>
  </si>
  <si>
    <t>clash/haskell</t>
  </si>
  <si>
    <t>http://labs.domipheus.com/blog/designing-a-cpu-in-vhdl-part-15-introducing-rpu/</t>
  </si>
  <si>
    <t>riscv_tpu</t>
  </si>
  <si>
    <t>Series of 14 tutorials on uP design, work in progress</t>
  </si>
  <si>
    <t>Colin Riley</t>
  </si>
  <si>
    <t>https://www.researchgate.net/publication/283142112_CPU12_Design_Using_VHDL_The_CPU_of_Motorola_HC12_Micro-controller</t>
  </si>
  <si>
    <t>Thesis</t>
  </si>
  <si>
    <t>68hc18</t>
  </si>
  <si>
    <t>kep</t>
  </si>
  <si>
    <t>http://www.rtsys.informatik.uni-kiel.de/en/research/kiel-reactive-processors</t>
  </si>
  <si>
    <t>https://en.wikipedia.org/wiki/Mano_machine</t>
  </si>
  <si>
    <t>M. Morris Mano</t>
  </si>
  <si>
    <t>See myrisc1 for a RISC version, wikipedia lists VHDL &amp; Verilog implementations neither of which are available</t>
  </si>
  <si>
    <t>manomachine</t>
  </si>
  <si>
    <t>Found PDF of the book ref'd</t>
  </si>
  <si>
    <t>simplecpu</t>
  </si>
  <si>
    <t>https://www-users.cs.york.ac.uk/~mjf/simple_cpu/index.html</t>
  </si>
  <si>
    <t>Educational, also a version 2 with VHDL</t>
  </si>
  <si>
    <t>https://www-users.cs.york.ac.uk/~mjf/simple_cpu_v2/index.html</t>
  </si>
  <si>
    <t>riscv_piccolo</t>
  </si>
  <si>
    <t>https://github.com/bluespec/Piccolo</t>
  </si>
  <si>
    <t>BlueSpec</t>
  </si>
  <si>
    <t>RISC-V CPU, simple 3-stage pipeline, for low-end applications (e.g., embedded, IoT), written in BlueSpec verilog</t>
  </si>
  <si>
    <t>bluespec verilog</t>
  </si>
  <si>
    <t>https://git.morgothdisk.com/VERILOG/VERILOG-XMEGA-CORE-IP-TST</t>
  </si>
  <si>
    <t>8 AVR cores, 4 sets LUT counts posted</t>
  </si>
  <si>
    <t>strtod in _arch/_benchmarks</t>
  </si>
  <si>
    <t>https://github.com/already5chosen/strtod</t>
  </si>
  <si>
    <t>_up_arch</t>
  </si>
  <si>
    <t>already5chosen</t>
  </si>
  <si>
    <t>used as a "tiny" (1KB) benchmark, https://groups.google.com/forum/#!topic/comp.arch/tDIKHR5UHOs</t>
  </si>
  <si>
    <t>sayeh_cpu</t>
  </si>
  <si>
    <t>Armin Kazemi</t>
  </si>
  <si>
    <t>https://github.com/arminkz/SayehCPU</t>
  </si>
  <si>
    <t>64 word reg file?</t>
  </si>
  <si>
    <t>16-bit MIPS, data flow schematic</t>
  </si>
  <si>
    <t>mc68008_lynch</t>
  </si>
  <si>
    <t>https://www.scss.tcd.ie/Michael.Manzke/fyp2003-2004/DavidLynch.pdf</t>
  </si>
  <si>
    <t>David Lynch</t>
  </si>
  <si>
    <t>A Motorola MC68008 Op-code compatible VHDL Microprocessor, not all instructions implemented, course project</t>
  </si>
  <si>
    <t>cpus-caddr</t>
  </si>
  <si>
    <t>https://github.com/lisper/cpus-caddr</t>
  </si>
  <si>
    <t>Verilog FPGA re-implementation of MIT CADR lisp machine</t>
  </si>
  <si>
    <t>FPGA based MIT CADR lisp machine - rewritten in modern verilog - boots and runs</t>
  </si>
  <si>
    <t>uses 48-bit u-code</t>
  </si>
  <si>
    <t>https://dspace.mit.edu/handle/1721.1/5718#files-area</t>
  </si>
  <si>
    <t>cpus-pdp11</t>
  </si>
  <si>
    <t>https://github.com/lisper/cpus-pdp11</t>
  </si>
  <si>
    <t>A working PDP-11 cpu with an RK11 disk emulator which uses a IDE disk as a backing store. It boots RT11, RSTS, various flabors of unix.</t>
  </si>
  <si>
    <t>cpus-pdp8</t>
  </si>
  <si>
    <t>https://github.com/lisper/cpus-pdp8</t>
  </si>
  <si>
    <t>A working PDP-8/i cpu with an RF08 disk emulator which uses a IDE disk as a backing store. It boots TSS/8.</t>
  </si>
  <si>
    <t>picoprocessor</t>
  </si>
  <si>
    <t>https://course.ccs.neu.edu/cs3650/ssl/TEXT-CD/Content/Models/picoProcessor/pP-ISA.pdf</t>
  </si>
  <si>
    <t>https://course.ccs.neu.edu/cs3650/ssl/TEXT-CD/Content/Models/picoProcessor/pP-notes.pdf</t>
  </si>
  <si>
    <t>Northeastern Un course project</t>
  </si>
  <si>
    <t>Gene Cooperman</t>
  </si>
  <si>
    <t>Northeastern Un CS3650 course project</t>
  </si>
  <si>
    <t>linear_lisp</t>
  </si>
  <si>
    <t>Henry G. Baker</t>
  </si>
  <si>
    <t>http://home.pipeline.com/~hbaker1/LinearLisp.html</t>
  </si>
  <si>
    <t>http://home.pipeline.com/~hbaker1/home.html</t>
  </si>
  <si>
    <t>morphs Lisp into Forth</t>
  </si>
  <si>
    <t>sextium-iii</t>
  </si>
  <si>
    <t>https://github.com/tilk/sextium-iii-verilog</t>
  </si>
  <si>
    <t>Marek Materzok</t>
  </si>
  <si>
    <t>from google: https://github.com/topics/processor-architecture?o=desc&amp;s=updated</t>
  </si>
  <si>
    <t>https://github.com/zostale/WISC-SP13</t>
  </si>
  <si>
    <t>Shyamal H Anadkat</t>
  </si>
  <si>
    <t>term project from UW, both course materials &amp; Shyamal's code</t>
  </si>
  <si>
    <t>http://pages.cs.wisc.edu/~karu/courses/cs552/spring2013/wiki/index.php/Main/ISASpecification</t>
  </si>
  <si>
    <t>http://pages.cs.wisc.edu/~karu/wiki/</t>
  </si>
  <si>
    <t>wisc-sp13</t>
  </si>
  <si>
    <t>other variants with RTL</t>
  </si>
  <si>
    <t>Iain McNally</t>
  </si>
  <si>
    <t>cpu_mcnally</t>
  </si>
  <si>
    <t>https://www.southampton.ac.uk/~bim/notes/fcde/assign/example.html</t>
  </si>
  <si>
    <t>for course, SystemVerilog HDL - Example Processor</t>
  </si>
  <si>
    <t>possibly same as simplecpu</t>
  </si>
  <si>
    <t>trisc0</t>
  </si>
  <si>
    <t>https://link.springer.com/content/pdf/bbm%3A978-3-642-45309-0%2F1.pdf</t>
  </si>
  <si>
    <t>U. Meyer-Baese</t>
  </si>
  <si>
    <t>apndx to Dig Sig Proc with FPGAs contains all verilog code &amp; other appendicies</t>
  </si>
  <si>
    <t>opa</t>
  </si>
  <si>
    <t>Wesley W. Terpstra</t>
  </si>
  <si>
    <t>https://github.com/terpstra/opa</t>
  </si>
  <si>
    <t>An Our-of-Order Superscalar Soft CPU</t>
  </si>
  <si>
    <t>tested, incomplete</t>
  </si>
  <si>
    <t>largest version</t>
  </si>
  <si>
    <t>q15.0</t>
  </si>
  <si>
    <t>claim of 700 LUTs in Spartan-3 probably wrong</t>
  </si>
  <si>
    <t>https://github.com/yashbhutwala/mips-cpu</t>
  </si>
  <si>
    <t>Yash Bhutwala</t>
  </si>
  <si>
    <t>mips-cpu2</t>
  </si>
  <si>
    <t>Pipelined CPU, course project, actual design in fibinacci or helloWorld</t>
  </si>
  <si>
    <t>vespa</t>
  </si>
  <si>
    <t>http://www.arctic.umn.edu/designing-digital-computer-systems-verilog</t>
  </si>
  <si>
    <t>David J. Lilja</t>
  </si>
  <si>
    <t>from book: Designing Digital Computer Systems with Verilog 0-521-82866-X, Un. Minnesota</t>
  </si>
  <si>
    <t>darkriscv</t>
  </si>
  <si>
    <t>https://github.com/darklife/darkriscv</t>
  </si>
  <si>
    <t>Marcelo Samsoniuk</t>
  </si>
  <si>
    <t>alpha status, low line count</t>
  </si>
  <si>
    <t>https://blog.hackster.io/the-rise-of-the-dark-risc-v-ddb49764f392</t>
  </si>
  <si>
    <t>readme is descriptive, uses cache</t>
  </si>
  <si>
    <t>https://opencores.org/project/attiny_atmega_xmega_core</t>
  </si>
  <si>
    <t>Gheorghiu Iullian</t>
  </si>
  <si>
    <t>configurable Atmel AVR with eight configurations, Lattice &amp; xilinx projects</t>
  </si>
  <si>
    <t>previously tested</t>
  </si>
  <si>
    <t>https://github.com/larsbrinkhoff/awesome-cpus</t>
  </si>
  <si>
    <t>stash of ~50 different uP documents</t>
  </si>
  <si>
    <t>toygpu</t>
  </si>
  <si>
    <t>https://github.com/matt-kimball/toygpu</t>
  </si>
  <si>
    <t>Matt Kimball</t>
  </si>
  <si>
    <t>simple GPU with line drawing support</t>
  </si>
  <si>
    <t>many</t>
  </si>
  <si>
    <t>darksocv</t>
  </si>
  <si>
    <t>written in one night, low line count</t>
  </si>
  <si>
    <t>retro-uc</t>
  </si>
  <si>
    <t>https://www.crowdsupply.com/chips4makers/retro-uc</t>
  </si>
  <si>
    <t>uP</t>
  </si>
  <si>
    <t>An open silicon microcontroller with a Z80, MOS6502, and M68K (uP selected at power-on or via JTAG, Arduino PCB)</t>
  </si>
  <si>
    <t>1802-pico-basic</t>
  </si>
  <si>
    <t>https://github.com/Steve-Teal/1802-pico-basic</t>
  </si>
  <si>
    <t>Steve Teal</t>
  </si>
  <si>
    <t>VHDL 1802 Core with TinyBASIC, Interrupts and DMA are not implemented</t>
  </si>
  <si>
    <t>VHDL 1802 Core with TinyBASIC</t>
  </si>
  <si>
    <t>pico_basic</t>
  </si>
  <si>
    <t>tiny Basic in ROM, Interrupts &amp; DMA not implemented</t>
  </si>
  <si>
    <t>https://wiki.forth-ev.de/doku.php/projects:fig-forth-1802-fpga:start</t>
  </si>
  <si>
    <t>vivado project, based on lxp32</t>
  </si>
  <si>
    <t>https://lxp32.github.io/</t>
  </si>
  <si>
    <t>Thor-5: L1 &amp; L2 caches, GP float &amp; vector regs</t>
  </si>
  <si>
    <t>thor5</t>
  </si>
  <si>
    <t>thor2</t>
  </si>
  <si>
    <t>plans for more features, eventually 2M LUTs</t>
  </si>
  <si>
    <t>multicycle-up</t>
  </si>
  <si>
    <t>http://read.pudn.com/downloads164/doc/748258/MulticycleProcessor.pdf</t>
  </si>
  <si>
    <t>John Cargo</t>
  </si>
  <si>
    <t>Multicycle Processor Design in Verilog, coursework, PDF has source code</t>
  </si>
  <si>
    <t>cpu_yamin_li</t>
  </si>
  <si>
    <t>https://yamin.cis.k.hosei.ac.jp/</t>
  </si>
  <si>
    <t>Yamin Li</t>
  </si>
  <si>
    <t>from book: Computer Principles and Design In Verilog HDL, neat Verilog; book has single cycle, multi-cycle &amp; pipelined verilog cores</t>
  </si>
  <si>
    <t>taar</t>
  </si>
  <si>
    <t>https://opencores.org/project/taar</t>
  </si>
  <si>
    <t>Mohammed Sameer</t>
  </si>
  <si>
    <t>clock-less, RISC-based, multi-core design, description at opencores</t>
  </si>
  <si>
    <t>riscv_rpu</t>
  </si>
  <si>
    <t>https://github.com/Domipheus/RPU</t>
  </si>
  <si>
    <t>RPU uP, TPU now discarded</t>
  </si>
  <si>
    <t>Series of 16 tutorials on uP design, work in progress</t>
  </si>
  <si>
    <t>riscv_tpu renamed to riscv_rpu, risc-v uP, Vivado</t>
  </si>
  <si>
    <t>epdp1</t>
  </si>
  <si>
    <t>https://sites.google.com/offete23.com/eforth/cpu-workshop/pdp1eforth-for-epdp1-chip</t>
  </si>
  <si>
    <t>PDP1 Design Workshop, not available as a book?</t>
  </si>
  <si>
    <t>amir_cpu</t>
  </si>
  <si>
    <t>iopscience.iop.org/article/10.1088/1742-6596/1090/1/012003/pdf</t>
  </si>
  <si>
    <t>Muhammad Ibrahim</t>
  </si>
  <si>
    <t>"open source" schematic with no link to the schematic</t>
  </si>
  <si>
    <t>arm_cortex_m1</t>
  </si>
  <si>
    <t>https://www.arm.com/resources/designstart/designstart-fpga</t>
  </si>
  <si>
    <t>arm_cortex_m3</t>
  </si>
  <si>
    <t>free use on Xilinx Vivado, available Nov.</t>
  </si>
  <si>
    <t>free use on Xilinx Vivado, encrypted RTL, uses Digilent A7 or S7 board</t>
  </si>
  <si>
    <t>encrypted</t>
  </si>
  <si>
    <t>free use on Xilinx Vivado, encrypted RTL, uses Digilent A7 or S7 board, AIX bus interface</t>
  </si>
  <si>
    <t>Vivado runs</t>
  </si>
  <si>
    <t>v14.2</t>
  </si>
  <si>
    <t>v14.4</t>
  </si>
  <si>
    <t>v18.2</t>
  </si>
  <si>
    <t>6809_6309 zyp</t>
  </si>
  <si>
    <t>no MMU</t>
  </si>
  <si>
    <t>nnarm</t>
  </si>
  <si>
    <t>ftp://ftp.gwdg.de/pub/misc/opencores/cores/nnARM/</t>
  </si>
  <si>
    <t>Sheng Shen</t>
  </si>
  <si>
    <t>mentioned at https://en.wikipedia.org/wiki/Amber_(processor_core), ran afoul of ARM patents, 8/1/2001</t>
  </si>
  <si>
    <t>amber23 zyp</t>
  </si>
  <si>
    <t>amber25 zyp</t>
  </si>
  <si>
    <t>no extra LUT RAMs</t>
  </si>
  <si>
    <t>chip_6502</t>
  </si>
  <si>
    <t>http://www.aholme.co.uk/6502/Main.htm</t>
  </si>
  <si>
    <t>Andrew Holme</t>
  </si>
  <si>
    <t>cycle accurate generated from transistor netlist, also author of two Forth TTL machines</t>
  </si>
  <si>
    <t>tinuso</t>
  </si>
  <si>
    <t>http://orbit.dtu.dk/files/102282888/final_1.pdf</t>
  </si>
  <si>
    <t>Andreas Hindbory</t>
  </si>
  <si>
    <t>128 registers, compared against uBlaze using compiler &amp; benchmarks</t>
  </si>
  <si>
    <t>vidorfpga</t>
  </si>
  <si>
    <t>https://github.com/wd5gnr/VidorFPGA</t>
  </si>
  <si>
    <t>IO devices for Arduino? https://hackaday.com/category/fpga-2/, 1"x3" HDMI, USB, radio, DRAM, battery conn</t>
  </si>
  <si>
    <t>Shyamal Anadkat</t>
  </si>
  <si>
    <t>course project, basic RISC ISA, various versions of increasing sophistication</t>
  </si>
  <si>
    <t>tool kit: LMS for Diamond3.10</t>
  </si>
  <si>
    <t>riscv_fwrisc</t>
  </si>
  <si>
    <t>https://github.com/mballance/fwrisc</t>
  </si>
  <si>
    <t>Matthew Balance</t>
  </si>
  <si>
    <t>riscv</t>
  </si>
  <si>
    <t>Featherweight RISC-V implementation of the RV32I instruction set</t>
  </si>
  <si>
    <t>https://opencores.org/projects/fwrisc</t>
  </si>
  <si>
    <t>igloo2</t>
  </si>
  <si>
    <t>AL</t>
  </si>
  <si>
    <t>ice40</t>
  </si>
  <si>
    <t>0.15 DMIPS/MHz</t>
  </si>
  <si>
    <t>featherweight entry 2018 RISC-V contest</t>
  </si>
  <si>
    <t>fwrisc_fpga_top</t>
  </si>
  <si>
    <t>http://embeddedsystems.io/ahmes-a-simple-8-bit-cpu-in-vhdl/</t>
  </si>
  <si>
    <t>6-stage, single issue, in-order CPU which implements the 64-bit RISC-V ISA IMAC extensions, external debug spec 0.13</t>
  </si>
  <si>
    <t>pulp project</t>
  </si>
  <si>
    <t>single issue, in-order CPU which implements the 64-bit RISC-V ISA IMAC extensions, external debug spec 0.13</t>
  </si>
  <si>
    <t>Highest KIPS per LUT or ALUT, adjusted for word size (above 200)</t>
  </si>
  <si>
    <t>main+sim</t>
  </si>
  <si>
    <t>net main</t>
  </si>
  <si>
    <t>http://sierracircuitdesign.ddns.net/iplib.htm</t>
  </si>
  <si>
    <t>Scott Baker</t>
  </si>
  <si>
    <t>_sierracircuitdesign</t>
  </si>
  <si>
    <t>see https://github.com/scottlbaker; (17) uP "SOC" cores for Lattice iCE40-hx8k dev board ($50), all designs have UART, timer &amp; IO ports</t>
  </si>
  <si>
    <t>8&amp;16</t>
  </si>
  <si>
    <t>fx68k</t>
  </si>
  <si>
    <t>http://fx68k.fxatari.com/fx68k-Source.zip</t>
  </si>
  <si>
    <t>Jorge Cwik</t>
  </si>
  <si>
    <t>Cycle accurate, see http://atari-forum.com/viewtopic.php?f=28&amp;t=34730#p358139 &amp; https://github.com/ijor/fx68k</t>
  </si>
  <si>
    <t>Cycle accurate, see http://atari-forum.com/viewtopic.php?f=28&amp;t=34730#p358139</t>
  </si>
  <si>
    <t>https://github.com/ijor/fx68k</t>
  </si>
  <si>
    <t>eSi-1600, eSi-1650, eSi-3200, eSi-3250</t>
  </si>
  <si>
    <t>eSi-1600</t>
  </si>
  <si>
    <t>eSi-1650</t>
  </si>
  <si>
    <t>eSi-3250</t>
  </si>
  <si>
    <t>room for 90 user inst, also as ASIC</t>
  </si>
  <si>
    <t>1802, 4004, 3X 68HC11, 8085, 9900, AGC, CARDIAC, COP400, Cray1, DLX, MCS-48, MMIX, N32032, NOVA, PDP-1, PDP-10, PIC12, PIC14, PIC18, Saturn HP calculator uP, 2X SH-2, Z8</t>
  </si>
  <si>
    <t>many FPGA implementations, several ASIC implementations, UC Berkeley</t>
  </si>
  <si>
    <t>riscv_engine-v</t>
  </si>
  <si>
    <t>https://github.com/micro-FPGA/engine-V</t>
  </si>
  <si>
    <t>302 LUTs, RISC-V contest entry</t>
  </si>
  <si>
    <t>no source for xilinx, no implementation docs</t>
  </si>
  <si>
    <t>Antti Lukats</t>
  </si>
  <si>
    <t>riscv_serv</t>
  </si>
  <si>
    <t>https://github.com/olofk/serv</t>
  </si>
  <si>
    <t>bit serial, RISC-V contest entry</t>
  </si>
  <si>
    <t>Olof Kindgren</t>
  </si>
  <si>
    <t>https://riscv.org/2018contest/</t>
  </si>
  <si>
    <t>RISC-V contest prize, 1-bit ALU</t>
  </si>
  <si>
    <t>RISC-V contest 2nd place, 8-bit ALU</t>
  </si>
  <si>
    <t>L</t>
  </si>
  <si>
    <t>Charles Papon</t>
  </si>
  <si>
    <t>riscv_reindeer</t>
  </si>
  <si>
    <t>pulserain.com</t>
  </si>
  <si>
    <t>RISC-V contest prize</t>
  </si>
  <si>
    <t>"2x2" stage pipe, performance, RISC-V contest entry</t>
  </si>
  <si>
    <t>hwacha</t>
  </si>
  <si>
    <t>Yunsup Lee</t>
  </si>
  <si>
    <t>https://www.youtube.com/watch?v=p0M2zAhXVrQ</t>
  </si>
  <si>
    <t>http://hwacha.org/</t>
  </si>
  <si>
    <t>Berkeley project, targets power efficiency</t>
  </si>
  <si>
    <t>vect</t>
  </si>
  <si>
    <t>Vector registers instead of L1 cache</t>
  </si>
  <si>
    <t>Berkeley project (ended in2017), targets power efficiency</t>
  </si>
  <si>
    <t>chisel</t>
  </si>
  <si>
    <t>staturn</t>
  </si>
  <si>
    <t>https://en.wikipedia.org/wiki/HP_Saturn</t>
  </si>
  <si>
    <t>HP</t>
  </si>
  <si>
    <t>serial</t>
  </si>
  <si>
    <t>Four bit uP used in HP calculators, supersceded by ARM chips, see also https://www.swissmicros.com/dm42.php</t>
  </si>
  <si>
    <t>https://www.swissmicros.com/dm42.php</t>
  </si>
  <si>
    <t>Four bit uP used in HP calculators, uP supersceded by ARM based emulators</t>
  </si>
  <si>
    <t>https://opencores.org/projects/minimips_superscalar</t>
  </si>
  <si>
    <t>Miguel Cafruni</t>
  </si>
  <si>
    <t>minimips_superscalar</t>
  </si>
  <si>
    <t>dual issue to two pipes, 16-bit mulitplier</t>
  </si>
  <si>
    <t>derived from minimips, dual issue to two pipes, 16-bit mulitplier</t>
  </si>
  <si>
    <t>saturn</t>
  </si>
  <si>
    <t>https://opencores.org/projects/raptor64</t>
  </si>
  <si>
    <t>16 register sets, inst &amp; data cache, memory TLB</t>
  </si>
  <si>
    <t>ISA not finished, core runs</t>
  </si>
  <si>
    <t>focus of current work, big design with interger, floating &amp; MMX instructions</t>
  </si>
  <si>
    <t>Zilog Z8 encore (eZ8) 8-bit core</t>
  </si>
  <si>
    <t>Samuel Hangouet</t>
  </si>
  <si>
    <t>bjx2</t>
  </si>
  <si>
    <t>64-bit regs, 16x inst, 48-bit VM</t>
  </si>
  <si>
    <t>256T</t>
  </si>
  <si>
    <t>is BtSR1, msp430 like, fltg-pt defined</t>
  </si>
  <si>
    <t>based on SH-4, work suspended</t>
  </si>
  <si>
    <t>BJX2 is superset of BtSR1, 4 data sizes</t>
  </si>
  <si>
    <t>btsr1 &amp; bjx2</t>
  </si>
  <si>
    <t>implementation and ISA in flux, better descriptions</t>
  </si>
  <si>
    <t>full no cache</t>
  </si>
  <si>
    <t>processor-core-dsgn</t>
  </si>
  <si>
    <t>https://github.com/HanxinHua/Processor-Core-Design</t>
  </si>
  <si>
    <t>Steven Hua</t>
  </si>
  <si>
    <t>clean, simple, prob classwork</t>
  </si>
  <si>
    <t>Quartus proj, basic RISC instructions</t>
  </si>
  <si>
    <t>16 inst, basic RISC instructions, Quartus project</t>
  </si>
  <si>
    <t>https://github.com/maikmerten/spu32</t>
  </si>
  <si>
    <t>Merten Maik</t>
  </si>
  <si>
    <t>riscv_spu32</t>
  </si>
  <si>
    <t>actively being developed</t>
  </si>
  <si>
    <t>mitecpu</t>
  </si>
  <si>
    <t>https://github.com/jbush001/MiteCPU</t>
  </si>
  <si>
    <t>riscv_riscy-soc</t>
  </si>
  <si>
    <t>https://github.com/AleksandarKostovic/Riscy-SoC</t>
  </si>
  <si>
    <t>Verilog conversion of Icicle</t>
  </si>
  <si>
    <t>Aleksandar Kostovic</t>
  </si>
  <si>
    <t>riscv_icicle</t>
  </si>
  <si>
    <t>https://github.com/grahamedgecombe/icicle</t>
  </si>
  <si>
    <t>Graham Edgecombe</t>
  </si>
  <si>
    <t>implemented on Lattice devices</t>
  </si>
  <si>
    <t>k1801</t>
  </si>
  <si>
    <t>https://github.com/1801BM1/k1801</t>
  </si>
  <si>
    <t>hrm-cpu</t>
  </si>
  <si>
    <t>https://github.com/adumont/hrm-cpu</t>
  </si>
  <si>
    <t>reverse engineered Soviet version of PDP11, several chips (aka "crystals")</t>
  </si>
  <si>
    <t>Alexandre Dumont</t>
  </si>
  <si>
    <t>16 inst, modelled on "Human Resource Machine"</t>
  </si>
  <si>
    <t>modelled on "Human Resource Machine"</t>
  </si>
  <si>
    <t>Zeyar Win</t>
  </si>
  <si>
    <t>dsgn_comp_sys</t>
  </si>
  <si>
    <t>https://github.com/fords/Design_of_Computer_Systems</t>
  </si>
  <si>
    <t>coursework</t>
  </si>
  <si>
    <t>vm80a</t>
  </si>
  <si>
    <t>https://github.com/1801BM1/vm80a</t>
  </si>
  <si>
    <t>Two versions of Soviet  i8080a reverse engineered from silicon die, 607 4LUTs, 104MHz on EP3C16</t>
  </si>
  <si>
    <t>https://github.com/1801BM1/cpu11</t>
  </si>
  <si>
    <t>Soviet  PDP11 re-engineered, schematics, no RTL</t>
  </si>
  <si>
    <t>multicomp</t>
  </si>
  <si>
    <t>http://searle.hostei.com/grant/Multicomp/index.html</t>
  </si>
  <si>
    <t>Grant Searle</t>
  </si>
  <si>
    <t>6502, 6800, 6809 &amp; Z80 on Cyclone II; Basic, CamelForth and CPM; also SD card, UART &amp; VGA RTL</t>
  </si>
  <si>
    <r>
      <t xml:space="preserve">only 7 inst, also: RISC-Processsor, </t>
    </r>
    <r>
      <rPr>
        <b/>
        <sz val="11"/>
        <color theme="1"/>
        <rFont val="Calibri"/>
        <family val="2"/>
        <scheme val="minor"/>
      </rPr>
      <t xml:space="preserve">ChiselGPU, </t>
    </r>
    <r>
      <rPr>
        <sz val="11"/>
        <color theme="1"/>
        <rFont val="Calibri"/>
        <family val="2"/>
        <scheme val="minor"/>
      </rPr>
      <t xml:space="preserve">LispMicrocontroller, </t>
    </r>
    <r>
      <rPr>
        <b/>
        <sz val="11"/>
        <color theme="1"/>
        <rFont val="Calibri"/>
        <family val="2"/>
        <scheme val="minor"/>
      </rPr>
      <t xml:space="preserve">PASC </t>
    </r>
    <r>
      <rPr>
        <sz val="11"/>
        <color theme="1"/>
        <rFont val="Calibri"/>
        <family val="2"/>
        <scheme val="minor"/>
      </rPr>
      <t>&amp;</t>
    </r>
    <r>
      <rPr>
        <b/>
        <sz val="11"/>
        <color theme="1"/>
        <rFont val="Calibri"/>
        <family val="2"/>
        <scheme val="minor"/>
      </rPr>
      <t xml:space="preserve"> </t>
    </r>
    <r>
      <rPr>
        <sz val="11"/>
        <color theme="1"/>
        <rFont val="Calibri"/>
        <family val="2"/>
        <scheme val="minor"/>
      </rPr>
      <t>NyuziProcessor</t>
    </r>
  </si>
  <si>
    <t>pasc</t>
  </si>
  <si>
    <t>https://github.com/jbush001/PASC</t>
  </si>
  <si>
    <t xml:space="preserve">16 RISC cores </t>
  </si>
  <si>
    <t>https://github.com/jbush001/PASC/wiki</t>
  </si>
  <si>
    <t>chiselgpu</t>
  </si>
  <si>
    <t>https://github.com/jbush001/ChiselGPU</t>
  </si>
  <si>
    <t>written in Chisel</t>
  </si>
  <si>
    <t>writen in Chisel (Scala)</t>
  </si>
  <si>
    <t>appears very basic</t>
  </si>
  <si>
    <t>only 7 inst</t>
  </si>
  <si>
    <t>385 designs with best FOM (likely true measure of # of usable designs)</t>
  </si>
  <si>
    <t>418 designs with FOM (KIPs/LUT) results (some duplicates due to multiple FPGA runs)</t>
  </si>
  <si>
    <t>nios2mmu</t>
  </si>
  <si>
    <t>Niklas Rosencrantz</t>
  </si>
  <si>
    <t>Nios2</t>
  </si>
  <si>
    <t>nios2serial</t>
  </si>
  <si>
    <t>https://github.com/montao/nios2mmu</t>
  </si>
  <si>
    <t>https://github.com/montao/nios2serial</t>
  </si>
  <si>
    <t>weak start</t>
  </si>
  <si>
    <t>RTL files incomplete, possibly uses Altera core</t>
  </si>
  <si>
    <t>C files incomplete, possibly uses Altera core</t>
  </si>
  <si>
    <t>does not match timing results of zynq+</t>
  </si>
  <si>
    <t>zu-2e</t>
  </si>
  <si>
    <t>boots DOS, does video games &amp; sound</t>
  </si>
  <si>
    <t>verilog1802</t>
  </si>
  <si>
    <t>https://github.com/jamesbowman/verilog1802</t>
  </si>
  <si>
    <t>cdp1802</t>
  </si>
  <si>
    <t>runs CamelForth</t>
  </si>
  <si>
    <t>all except RAM in one source file</t>
  </si>
  <si>
    <t>all except RAM in one source file, runs CamelForth</t>
  </si>
  <si>
    <t>https://github.com/wfjm/w11</t>
  </si>
  <si>
    <t>Instructional Processor Design using VHDL and an FPGA, chptr 9a in "Dig Sys Dsgn Using VHDL" Roth-John, incomplete RTL in PDF</t>
  </si>
  <si>
    <t>coen_316_cpu</t>
  </si>
  <si>
    <t>https://github.com/monnyy/COEN_316_CPU</t>
  </si>
  <si>
    <t>G.K Yvann Monny</t>
  </si>
  <si>
    <t>cpu_dp</t>
  </si>
  <si>
    <t>MIPS based, simulation DO files, I&amp;D caches, not full adr space</t>
  </si>
  <si>
    <t>https://github.com/eggsactly/8-Bit-Processor</t>
  </si>
  <si>
    <t>8-bit-processor</t>
  </si>
  <si>
    <t>Garrett Weaver</t>
  </si>
  <si>
    <t>no complete top</t>
  </si>
  <si>
    <t>opc</t>
  </si>
  <si>
    <t>https://github.com/revaldinho/opc</t>
  </si>
  <si>
    <t>opc1, opc2, opc3, opc5, opc6, opc7: One page CPUs, also one page assemblers</t>
  </si>
  <si>
    <t>revaldinho</t>
  </si>
  <si>
    <t>https://revaldinho.github.io/opc/</t>
  </si>
  <si>
    <t>see hackaday One Page Computing Challenge</t>
  </si>
  <si>
    <t>OPC1 one page computer for CPLD</t>
  </si>
  <si>
    <t>opc2cpu</t>
  </si>
  <si>
    <t>opccpu</t>
  </si>
  <si>
    <t>opc3cpu</t>
  </si>
  <si>
    <t>opc5cpu</t>
  </si>
  <si>
    <t>opc5lscpu</t>
  </si>
  <si>
    <t>OPC5 RR inst, ISA similar to OPC1</t>
  </si>
  <si>
    <t xml:space="preserve">OPC6 based on OPC5LS, more inst </t>
  </si>
  <si>
    <t>opc6cpu</t>
  </si>
  <si>
    <t>OPC5LS OPC5 with predicate inst</t>
  </si>
  <si>
    <t>opc7cpu</t>
  </si>
  <si>
    <t xml:space="preserve">OPC7 32bit, based on OPC5LS, more inst </t>
  </si>
  <si>
    <t>opc8cpu</t>
  </si>
  <si>
    <t xml:space="preserve">OPC8 24bit, based on OPC5LS, more inst </t>
  </si>
  <si>
    <t>OPC3 16-bit OPC1, for XC95144 CPLD</t>
  </si>
  <si>
    <t>OPC2 revised OPC1, for XC9572 CPLD</t>
  </si>
  <si>
    <t>reduced mips/inst</t>
  </si>
  <si>
    <t>opc.opccpu</t>
  </si>
  <si>
    <t>opc.opc2cpu</t>
  </si>
  <si>
    <t>opc.opc3cpu</t>
  </si>
  <si>
    <t>opc.opc5cpu</t>
  </si>
  <si>
    <t>opc.opc5lscpu</t>
  </si>
  <si>
    <t>opc.opc6cpu</t>
  </si>
  <si>
    <t>opc.opc7cpu</t>
  </si>
  <si>
    <t>opc.opc8cpu</t>
  </si>
  <si>
    <t>no test bench</t>
  </si>
  <si>
    <t xml:space="preserve">partial simulation, segmentation, small ISA </t>
  </si>
  <si>
    <t>very small caches do not infer any RAM</t>
  </si>
  <si>
    <t>does not infer any RAM</t>
  </si>
  <si>
    <t>21.97 VAX Mips at 50MHz (Cyclone IV)</t>
  </si>
  <si>
    <t>complete impl including orig IO devices</t>
  </si>
  <si>
    <t>cpu-takagi</t>
  </si>
  <si>
    <t>https://github.com/takagi/cpu</t>
  </si>
  <si>
    <t>Masayuki Takagi</t>
  </si>
  <si>
    <t>does mostly Lisp software, probably a student</t>
  </si>
  <si>
    <t>cpu_takagi</t>
  </si>
  <si>
    <t>boneless-cpu</t>
  </si>
  <si>
    <t>https://github.com/whitequark/Boneless-CPU</t>
  </si>
  <si>
    <t>whitequark</t>
  </si>
  <si>
    <t>ISA description, some System verilog</t>
  </si>
  <si>
    <t>Python simulation</t>
  </si>
  <si>
    <t>boneless_cpu</t>
  </si>
  <si>
    <t>(opc1cpu &amp; opc2cpu), opc3cpu, (opc5cpu, opc5lscpu &amp; opc6cpu), opc7cpu/opc8cpu</t>
  </si>
  <si>
    <t>Mitecpu, RISC-Processsor, ChiselGPU, LispMicrocontroller, PASC, NyuziProcessor</t>
  </si>
  <si>
    <t>mc6803</t>
  </si>
  <si>
    <t>6803 CPU based on System68 and System01 by John E. Kent, translated CPU core from VHDL to SystemVerilog</t>
  </si>
  <si>
    <t>Dukov</t>
  </si>
  <si>
    <t>https://opencores.org/projects/mc6803</t>
  </si>
  <si>
    <t>based on System68 and System01 by John E. Kent, translated CPU core from VHDL to SystemVerilog</t>
  </si>
  <si>
    <t>riscv_ibex_lowrisc</t>
  </si>
  <si>
    <t>https://www.lowrisc.org/blog/2019/06/an-update-on-ibex-our-microcontroller-class-cpu-core/</t>
  </si>
  <si>
    <t>Philipp Wagner</t>
  </si>
  <si>
    <t>ASIC &amp; System Verilog implementations</t>
  </si>
  <si>
    <t>work in progress, ISA revisions, various &amp; many special registers</t>
  </si>
  <si>
    <t>btsr1 &amp; bjx2 &amp; bsr3</t>
  </si>
  <si>
    <t>https://github.com/m-labs/lm32</t>
  </si>
  <si>
    <t>m-labs</t>
  </si>
  <si>
    <t>lm32/latticemico32</t>
  </si>
  <si>
    <t>developed from Lattice lm32, supports Spartan6 fpga, see https://github.com/m-labs/misoc for additional fpga families support</t>
  </si>
  <si>
    <t>Diamond3.10; see lm32 &amp; misoc folders</t>
  </si>
  <si>
    <t>vero;pg</t>
  </si>
  <si>
    <t>https://github.com/m-labs/VexRiscv-verilog</t>
  </si>
  <si>
    <t>verilog source</t>
  </si>
  <si>
    <t>scala not needed</t>
  </si>
  <si>
    <t>https://hackaday.com/2019/06/22/fpga-soft-cpu-is-superscalar/</t>
  </si>
  <si>
    <t>Henry Wong</t>
  </si>
  <si>
    <t>out of order superscalar FPGA x86, thesis, source not available</t>
  </si>
  <si>
    <t>https://hackaday.com/tag/x86/</t>
  </si>
  <si>
    <t>https://www.youtube.com/watch?v=vhHR6fNHyG8</t>
  </si>
  <si>
    <t>super scalar OoO x86</t>
  </si>
  <si>
    <t>thesis, works for Intel, discusses trade-offs</t>
  </si>
  <si>
    <t>superscalar_x86</t>
  </si>
  <si>
    <t>excellent</t>
  </si>
  <si>
    <r>
      <rPr>
        <sz val="11"/>
        <rFont val="Calibri"/>
        <family val="2"/>
        <scheme val="minor"/>
      </rPr>
      <t xml:space="preserve">superscalar x86 in fpga  </t>
    </r>
    <r>
      <rPr>
        <u/>
        <sz val="11"/>
        <color theme="10"/>
        <rFont val="Calibri"/>
        <family val="2"/>
        <scheme val="minor"/>
      </rPr>
      <t>https://www.youtube.com/watch?v=vhHR6fNHyG8</t>
    </r>
  </si>
  <si>
    <t>riscvdark</t>
  </si>
  <si>
    <t>minimal riscv, done during all-nighter</t>
  </si>
  <si>
    <t>attiny_atmega_xmega_core</t>
  </si>
  <si>
    <t>https://opencores.org/projects/attiny_atmega_xmega_core</t>
  </si>
  <si>
    <t>configurable Atmel processor supporting eight configurations</t>
  </si>
  <si>
    <t>https://git.morgothdisk.com/VERILOG/VERILOG-XMEGA-CORE-XILINX</t>
  </si>
  <si>
    <t>configurable AVR processor w/8 configurations</t>
  </si>
  <si>
    <t>riscv_cpu</t>
  </si>
  <si>
    <t>https://github.com/nobotro/fpga_riscv_cpu</t>
  </si>
  <si>
    <t>misha kevlishvili</t>
  </si>
  <si>
    <t>simple and easy to understand design</t>
  </si>
  <si>
    <t>https://www.youtube.com/watch?v=lHMueQKXJOU</t>
  </si>
  <si>
    <t>mister</t>
  </si>
  <si>
    <t>https://github.com/MiSTer-devel</t>
  </si>
  <si>
    <t>MIST type project: many (~142) game emulators each with FPGA IO and uP sources, Cyclone-V NanoBoard</t>
  </si>
  <si>
    <t>jose tejada</t>
  </si>
  <si>
    <t>tpu</t>
  </si>
  <si>
    <t>https://github.com/Domipheus/TPU</t>
  </si>
  <si>
    <t>domipheus</t>
  </si>
  <si>
    <t>TPU, The Test Processing Unit. Or Terrible Processing Unit. A simple 16-bit CPU in VHDL for education as to the dataflow within a CPU. Designed to run on miniSpartan6+.</t>
  </si>
  <si>
    <t>Test Processing Unit. Or Terrible Processing Unit. A simple 16-bit CPU in VHDL for education as to the dataflow within a CPU. Designed to run on miniSpartan6+.</t>
  </si>
  <si>
    <t>riscv_boom</t>
  </si>
  <si>
    <t>https://github.com/riscv-boom/riscv-boom</t>
  </si>
  <si>
    <t>https://boom-core.org/</t>
  </si>
  <si>
    <t>Berkeley Out-of-Order RISC-V Processor</t>
  </si>
  <si>
    <t>http://www.ultratechnology.com/4thvhdl.htm</t>
  </si>
  <si>
    <t>source date: 9/2/2000</t>
  </si>
  <si>
    <t>https://github.com/westerndigitalcorporation/swerv_eh1_fpga</t>
  </si>
  <si>
    <t>Western Digital</t>
  </si>
  <si>
    <t>riscv_swerv_eh1_fpga</t>
  </si>
  <si>
    <t>9 stage pipe, dual issue</t>
  </si>
  <si>
    <t>9 stage pipe, dual issue; https://blog.westerndigital.com/risc-v-swerv-core-open-source/</t>
  </si>
  <si>
    <t>https://blog.westerndigital.com/risc-v-swerv-core-open-source/</t>
  </si>
  <si>
    <t>byoc</t>
  </si>
  <si>
    <t>http://whippleway.com/</t>
  </si>
  <si>
    <t>E-Book "Build Your Own Computer - From Scratch", https://github.com/rbwhipple/BYOC-K</t>
  </si>
  <si>
    <t>Richard Whipple</t>
  </si>
  <si>
    <t>Paweł Marczewski</t>
  </si>
  <si>
    <t>https://github.com/pwmarcz/fpga-chip8</t>
  </si>
  <si>
    <t>game console emulator, already listed</t>
  </si>
  <si>
    <t>Brendom Bohannon</t>
  </si>
  <si>
    <t>3:51:38</t>
  </si>
  <si>
    <r>
      <rPr>
        <sz val="11"/>
        <rFont val="Calibri"/>
        <family val="2"/>
        <scheme val="minor"/>
      </rPr>
      <t>BJX2</t>
    </r>
    <r>
      <rPr>
        <sz val="11"/>
        <color theme="10"/>
        <rFont val="Calibri"/>
        <family val="2"/>
        <scheme val="minor"/>
      </rPr>
      <t xml:space="preserve"> </t>
    </r>
    <r>
      <rPr>
        <u/>
        <sz val="11"/>
        <color theme="10"/>
        <rFont val="Calibri"/>
        <family val="2"/>
        <scheme val="minor"/>
      </rPr>
      <t>https://www.youtube.com/watch?v=xONHt7rgJk4</t>
    </r>
  </si>
  <si>
    <t>https://www.youtube.com/watch?v=xONHt7rgJk4</t>
  </si>
  <si>
    <t>h2</t>
  </si>
  <si>
    <t>Richard James Howe</t>
  </si>
  <si>
    <t>version of J1 in VHDL, has interrupts; forth-cpu merged into h2</t>
  </si>
  <si>
    <t>microwatt</t>
  </si>
  <si>
    <t>https://github.com/antonblanchard/microwatt</t>
  </si>
  <si>
    <t>PPC</t>
  </si>
  <si>
    <t>anton blanchard</t>
  </si>
  <si>
    <t>open source PPC from IBM</t>
  </si>
  <si>
    <t>supports microPython, beta stage</t>
  </si>
  <si>
    <t>open source PowerPC from IBM</t>
  </si>
  <si>
    <t>BBC micro, uses t65 uP</t>
  </si>
  <si>
    <t>https://github.com/mikestir/fpga-bbc</t>
  </si>
  <si>
    <t>fpga-bbc</t>
  </si>
  <si>
    <t>Mike Stirling</t>
  </si>
  <si>
    <t>https://www.mike-stirling.com/retro-fpga/bbc-micro-on-an-fpga/</t>
  </si>
  <si>
    <t>also ZX-spectrum retro project</t>
  </si>
  <si>
    <t>BBC micro, uses t65 uP; also has ZX-spectrum retro project</t>
  </si>
  <si>
    <t>riscv_swervolf</t>
  </si>
  <si>
    <t>https://github.com/chipsalliance/Cores-SweRVolf</t>
  </si>
  <si>
    <t>chipsalliance</t>
  </si>
  <si>
    <t>risc-v SoC for fpga, riscv_swerv_eh1_fpga now a sub-directory</t>
  </si>
  <si>
    <t>riscv_swerv</t>
  </si>
  <si>
    <t>riscv_briscv</t>
  </si>
  <si>
    <t>https://ascslab.org/research/briscv/index.html</t>
  </si>
  <si>
    <t>Boston Un. Course work</t>
  </si>
  <si>
    <t>five implementiations of risc-v</t>
  </si>
  <si>
    <t>verilogboy</t>
  </si>
  <si>
    <t>https://hackaday.io/project/57660-verilogboy-gameboy-on-fpga</t>
  </si>
  <si>
    <t>Wenting Zhang</t>
  </si>
  <si>
    <t>https://github.com/zephray/Verilogboy</t>
  </si>
  <si>
    <t>also https://github.com/neildryan/GBA</t>
  </si>
  <si>
    <t>forth_cpu</t>
  </si>
  <si>
    <t>http://www.aholme.co.uk/GPS/Main.htm</t>
  </si>
  <si>
    <t>used to operate DIY GPS reciever</t>
  </si>
  <si>
    <t>https://anycpu.org/forum/viewtopic.php?f=13&amp;t=333</t>
  </si>
  <si>
    <t>https://github.com/mbitsnbites/mc1</t>
  </si>
  <si>
    <t>mc1 derived from mrisc32 and placed in same directory, has video generator</t>
  </si>
  <si>
    <t>https://github.com/fpw/SoCDP8</t>
  </si>
  <si>
    <t>socdp8</t>
  </si>
  <si>
    <t>SoC implementation of a PDP-8/I for the PiDP-8/I console</t>
  </si>
  <si>
    <t>Folke Will</t>
  </si>
  <si>
    <t>includes extended ALU</t>
  </si>
  <si>
    <t>recon</t>
  </si>
  <si>
    <t>https://github.com/jefflieu/recon</t>
  </si>
  <si>
    <t>jeff lieu</t>
  </si>
  <si>
    <t>tg68kc</t>
  </si>
  <si>
    <t>https://opencores.org/projects/tg68kc</t>
  </si>
  <si>
    <t>previously tg68</t>
  </si>
  <si>
    <t>TG68docC_Kernel</t>
  </si>
  <si>
    <t>https://opencores.org/project,tg68kc</t>
  </si>
  <si>
    <t>https://opencores.org/projects/tg68</t>
  </si>
  <si>
    <t>cycone-3</t>
  </si>
  <si>
    <t>mimafpga</t>
  </si>
  <si>
    <t>https://github.com/mkiesinger/mimaFPGA</t>
  </si>
  <si>
    <t>A VHDL implementation of the Minimal Machine processor taught at the Karlsruhe Institute of Technology</t>
  </si>
  <si>
    <t>Manuel Killinger</t>
  </si>
  <si>
    <t>Minimal Machine processor taught at the Karlsruhe Institute of Technology</t>
  </si>
  <si>
    <t>has testbench</t>
  </si>
  <si>
    <t>mimapprocessor</t>
  </si>
  <si>
    <t>https://github.com/PrincetonUniversity/openpiton</t>
  </si>
  <si>
    <t>Andrea Guerrieri</t>
  </si>
  <si>
    <t>small MIPS CPU core originally based on Sarah L. Harris MIPS CPU</t>
  </si>
  <si>
    <t>https://github.com/MIPSfpga/schoolMIPS/wiki</t>
  </si>
  <si>
    <t xml:space="preserve">schoolMIPS has several versions </t>
  </si>
  <si>
    <t>http://git.azurewebsites.net/zostale/WISC-SP13</t>
  </si>
  <si>
    <t>http://pages.cs.wisc.edu/~karu/courses/cs552/spring2017/wiki/index.php/Main/ProjectDeadlinesAndGrading</t>
  </si>
  <si>
    <t>CS 552 term project : functional design of a microprocessor called the WISC-SP13</t>
  </si>
  <si>
    <t>16bit_processor</t>
  </si>
  <si>
    <t>https://prantoamt.wordpress.com/2018/09/09/16-bit-single-cycle-processor-design/</t>
  </si>
  <si>
    <t>Md Badiuzzaman Pranto</t>
  </si>
  <si>
    <t>simple up  with well done schematics</t>
  </si>
  <si>
    <t>mips</t>
  </si>
  <si>
    <t>https://github.com/prantoamt/16bit_processor_design</t>
  </si>
  <si>
    <t>lipsi</t>
  </si>
  <si>
    <t>https://github.com/schoeberl/lipsi</t>
  </si>
  <si>
    <t>"Probably the Smallest Processor in the World"</t>
  </si>
  <si>
    <t>"Lipsi, a very tiny processor"</t>
  </si>
  <si>
    <t>goal is 100 LUTs, program mapped to LUT ROM</t>
  </si>
  <si>
    <t>https://github.com/schoeberl/chisel-book/wiki</t>
  </si>
  <si>
    <t>https://github.com/zeynepCankara/Computer_Organization_Labs</t>
  </si>
  <si>
    <t>Zeynep Cankara</t>
  </si>
  <si>
    <t>placed in new "_" directory and sub-directories</t>
  </si>
  <si>
    <t>or1k_marocchino</t>
  </si>
  <si>
    <t>https://github.com/openrisc/or1k_marocchino</t>
  </si>
  <si>
    <t>Andrey Bacherov</t>
  </si>
  <si>
    <t>Implements a variant of Tomasulo algorithm</t>
  </si>
  <si>
    <t>https://github.com/bandvig/or1k_marocchino</t>
  </si>
  <si>
    <t>continous regression tests</t>
  </si>
  <si>
    <t>website has detailed resource untilizations</t>
  </si>
  <si>
    <t>mimimal features, soc options</t>
  </si>
  <si>
    <t>https://www.youtube.com/user/BGBTech/videos</t>
  </si>
  <si>
    <t>https://github.com/AloriumTechnology</t>
  </si>
  <si>
    <t>alorium technology</t>
  </si>
  <si>
    <t>https://www.aloriumtech.com/openxlr8/</t>
  </si>
  <si>
    <t>openxlr8</t>
  </si>
  <si>
    <t>AVR clone, Snō and Hinj Arduino compatable FPGA boards</t>
  </si>
  <si>
    <t>https://www.youtube.com/watch?v=Drr1M9z18tU&amp;feature=youtu.be</t>
  </si>
  <si>
    <t>arm_cortx_m1</t>
  </si>
  <si>
    <t>ARM cortex</t>
  </si>
  <si>
    <t>ARM support for FPGA SOC development, free book: System-on-Chip Design with Arm Cortex-M Processors, uses obfuscated RTL</t>
  </si>
  <si>
    <t>https://www.arm.com/resources/designstart/designstart-pro</t>
  </si>
  <si>
    <t>https://openpowerfoundation.org/</t>
  </si>
  <si>
    <t>lion</t>
  </si>
  <si>
    <t>https://github.com/lliont/Lionasm</t>
  </si>
  <si>
    <t>https://hackaday.io/project/162876-lion-fpga-cpucomputer</t>
  </si>
  <si>
    <t>Theodoulos Liontakis</t>
  </si>
  <si>
    <t>custom gaming CPU, mem segments</t>
  </si>
  <si>
    <t>lionsystem</t>
  </si>
  <si>
    <t>software in C#, has BASIC</t>
  </si>
  <si>
    <t>cisc</t>
  </si>
  <si>
    <t>Game Boy in Verilog, both CPU (SM83) &amp; GPU</t>
  </si>
  <si>
    <t>implement a Game Boy with Verilog, both CPU &amp; GPU (SM83 uP)</t>
  </si>
  <si>
    <t>mangomips32</t>
  </si>
  <si>
    <t>https://github.com/RickyTino/MangoMIPS32</t>
  </si>
  <si>
    <t>Ricky Tino</t>
  </si>
  <si>
    <t>compliant with MIPS32 release 1 architecture</t>
  </si>
  <si>
    <t>very percise specs</t>
  </si>
  <si>
    <t>cache support, runs linux</t>
  </si>
  <si>
    <t>16bit_vhdl</t>
  </si>
  <si>
    <t>https://github.com/AlistairSymonds/16bit-VHDL-processor</t>
  </si>
  <si>
    <t>coursework, either very simple or incomplete</t>
  </si>
  <si>
    <t>Alistair Symonds</t>
  </si>
  <si>
    <t>both mips &amp; riscv RTL</t>
  </si>
  <si>
    <t>s430</t>
  </si>
  <si>
    <t>https://www.p-code.org/s430/</t>
  </si>
  <si>
    <t>msp430 subset with 8-bit alu</t>
  </si>
  <si>
    <t>Paul Taylor</t>
  </si>
  <si>
    <t>coded for size &amp; not for speed</t>
  </si>
  <si>
    <t>msp430 subset with 8-bit alu, coded for area</t>
  </si>
  <si>
    <t>cosmacELF</t>
  </si>
  <si>
    <t>https://hackaday.io/project/169486-fpga-cosmac-elf</t>
  </si>
  <si>
    <t>displayed on Hackaday</t>
  </si>
  <si>
    <t>Winston Lowe</t>
  </si>
  <si>
    <t>v6502</t>
  </si>
  <si>
    <t>https://github.com/RyuKojiro/v6502</t>
  </si>
  <si>
    <t>Daniel Loffgren</t>
  </si>
  <si>
    <t>6502 with extras: 16-bit stack pointer &amp; additional op-codes</t>
  </si>
  <si>
    <t>C simulation project: 6502 with extras: 16-bit stack pointer &amp; additional op-codes</t>
  </si>
  <si>
    <t>https://github.com/mrisc32/mrisc32</t>
  </si>
  <si>
    <t>instant-soc</t>
  </si>
  <si>
    <t>https://www.fpga-cores.com/instant-soc/</t>
  </si>
  <si>
    <t>converts C++ into VHDL, risc-v CPU &amp; perpherials, unused instructions omitted</t>
  </si>
  <si>
    <t>https://github.com/krantikiran68/KGP-RISC</t>
  </si>
  <si>
    <t xml:space="preserve"> Kiran &amp; Aluru</t>
  </si>
  <si>
    <t>only two register fields + shift amount</t>
  </si>
  <si>
    <t>kgp-risc</t>
  </si>
  <si>
    <t>_up_cores/_paper_only/my66000</t>
  </si>
  <si>
    <t>mips_cpu</t>
  </si>
  <si>
    <t>https://github.com/jelucian/MIPS_CPU</t>
  </si>
  <si>
    <t>Jesus Luciano</t>
  </si>
  <si>
    <t>MIPS subset, course project</t>
  </si>
  <si>
    <t>qnice-fpga</t>
  </si>
  <si>
    <t>http://qnice.sourceforge.net/</t>
  </si>
  <si>
    <t>https://github.com/sy2002/QNICE-FPGA</t>
  </si>
  <si>
    <t>derived from NICE: http://www.vaxman.de/projects/nice/nice.html (Bernd Ulmann http://www.vaxman.de/about_me/about.html)</t>
  </si>
  <si>
    <t>derived from NICE: http://www.vaxman.de/projects/nice/nice.html (Bernd Ulmann)</t>
  </si>
  <si>
    <t>sy2002</t>
  </si>
  <si>
    <t>PDP11-like, no byte operations</t>
  </si>
  <si>
    <t>www.youtube.com/watch?v=K3jH-f_r80E
The url of the svn repository is: https://opencores.o</t>
  </si>
  <si>
    <t>https://github.com/0xD503/ARM-Single-Cycle-Processor</t>
  </si>
  <si>
    <t>ruslan</t>
  </si>
  <si>
    <t>from "Digital design and computer architecture: ARM edition"</t>
  </si>
  <si>
    <t>tx</t>
  </si>
  <si>
    <t>https://www.cp.eng.chula.ac.th/~prabhas//project/tx/tx-v1.htm</t>
  </si>
  <si>
    <t>Tawan Phurat</t>
  </si>
  <si>
    <t>"A Very Small Processor for Embedded Systems"</t>
  </si>
  <si>
    <t>LUT counts, no source</t>
  </si>
  <si>
    <t>dlx_calvino</t>
  </si>
  <si>
    <t>https://github.com/aletempiac/dlx</t>
  </si>
  <si>
    <t>Alessandro Calvino</t>
  </si>
  <si>
    <t>also supports Synopsys Design Compiler</t>
  </si>
  <si>
    <t>myproc</t>
  </si>
  <si>
    <t>https://github.com/Raamakrishnan/MyProc</t>
  </si>
  <si>
    <t>A. Raamakrishnan</t>
  </si>
  <si>
    <t>processor implemented in verilog for educational purposes: myproc1(single cycle), myproc2 (pipelined)</t>
  </si>
  <si>
    <t>uP for educational purposes: myproc1(single cycle), myproc2 (pipelined)</t>
  </si>
  <si>
    <t>toy_single-cycle</t>
  </si>
  <si>
    <t>https://github.com/Mortaza-Seydi/TOY-Single-Cycle</t>
  </si>
  <si>
    <t>toy-single-cycle</t>
  </si>
  <si>
    <t>simple accumulator design</t>
  </si>
  <si>
    <t>Mortaza Seydi</t>
  </si>
  <si>
    <t>lc-3</t>
  </si>
  <si>
    <t>https://github.com/Sacusa/LC-3</t>
  </si>
  <si>
    <t>Sudhanshu Gupta</t>
  </si>
  <si>
    <t>https://en.wikipedia.org/wiki/Little_Computer_3</t>
  </si>
  <si>
    <t>apndx has schematic</t>
  </si>
  <si>
    <t>also Kilts cpt17 Adv FPGA dsgn</t>
  </si>
  <si>
    <t>https://github.com/KyleLavorato/Simple-RISC-Computer</t>
  </si>
  <si>
    <t>Heuring &amp; Jordan</t>
  </si>
  <si>
    <t>book by Heuring &amp; Jordan</t>
  </si>
  <si>
    <t>six implementiations of risc-v</t>
  </si>
  <si>
    <t>https://opencores.org/projects/biriscv</t>
  </si>
  <si>
    <t>swt16</t>
  </si>
  <si>
    <t>https://github.com/captaindane/swt16</t>
  </si>
  <si>
    <t>captaindane</t>
  </si>
  <si>
    <t>swt16-top</t>
  </si>
  <si>
    <t>16-bit, 5-stage RISC processor. RTL description in Verilog. Includes assembler, simulator, and example programs</t>
  </si>
  <si>
    <t>16-bit, 5-stage RISC uP. RTL description in Verilog. Includes assembler, simulator, and example programs</t>
  </si>
  <si>
    <t>riscv_len5</t>
  </si>
  <si>
    <t>Marco Andorno</t>
  </si>
  <si>
    <t>https://webthesis.biblio.polito.it/13198/</t>
  </si>
  <si>
    <t>three thesis/design papers, System Verilog RTL is incomplete</t>
  </si>
  <si>
    <t>three thesis/design papers, System Verilog RTL is incomplete, from comp.arch RE branch prediction</t>
  </si>
  <si>
    <t>flexgripplus</t>
  </si>
  <si>
    <t>https://github.com/Jerc007/Open-GPGPU-FlexGrip-</t>
  </si>
  <si>
    <t>gpgpu</t>
  </si>
  <si>
    <t>GPGPU based on G80 architecture of NVIDIA, heavly based on flexgrip</t>
  </si>
  <si>
    <t>Josie Condia</t>
  </si>
  <si>
    <t>https://opencores.org/projects/flexgripplus</t>
  </si>
  <si>
    <t>https://github.com/POETSII/tinsel</t>
  </si>
  <si>
    <t>riscv_tinsel</t>
  </si>
  <si>
    <t>RISC-V-based manythread message-passing architecture designed for FPGA clusters</t>
  </si>
  <si>
    <t>Ghaith Tarawneh</t>
  </si>
  <si>
    <t>message-passing architecture designed for FPGA clusters</t>
  </si>
  <si>
    <t>https://poets-project.org/about/</t>
  </si>
  <si>
    <t>©2020 James Brakefield</t>
  </si>
  <si>
    <t>_robert_finch</t>
  </si>
  <si>
    <t>https://opencores.org/projects/v6502</t>
  </si>
  <si>
    <t>LUTs &amp; Fmax for nine versions on artix, cyclone IV &amp; cyclone V families; Very good results for Altera ALMs</t>
  </si>
  <si>
    <t>https://propeller.parallax.com/</t>
  </si>
  <si>
    <t>Chip Gracey</t>
  </si>
  <si>
    <t>propeller</t>
  </si>
  <si>
    <t>https://github.com/parallaxinc/propeller</t>
  </si>
  <si>
    <t>original propeller has verilog (FPGA) source available, prop2 has BIT files</t>
  </si>
  <si>
    <t>original propeller has verilog (FPGA) source available, prop2 has BIT files: 512 regs, op/ddd/sss format with predication</t>
  </si>
  <si>
    <t>ISA: op/ddd/sss format with predication</t>
  </si>
  <si>
    <t>An Out-of-Order Superscalar Soft CPU</t>
  </si>
  <si>
    <t>propeller_p8x32a</t>
  </si>
  <si>
    <t>riscv_minerva</t>
  </si>
  <si>
    <t>https://github.com/lambdaconcept/minerva</t>
  </si>
  <si>
    <t>lambdaconcept</t>
  </si>
  <si>
    <t>microarchitecture of Minerva is largely inspired by the LatticeMico32 processor</t>
  </si>
  <si>
    <t>nmigen</t>
  </si>
  <si>
    <t>1801BM1</t>
  </si>
  <si>
    <t>USSR uP, no DEC prototype, proprietary die design</t>
  </si>
  <si>
    <t>2 versions, PDP-11 uP reverse engineering</t>
  </si>
  <si>
    <t>PDP-11 uP reverse engineering; USSR uP, no DEC prototype, proprietary die design</t>
  </si>
  <si>
    <t>https://github.com/MorrisMA/MAM65C02-Processor-Core/</t>
  </si>
  <si>
    <t>also a m65c02a version</t>
  </si>
  <si>
    <t>verysimplecpu</t>
  </si>
  <si>
    <t>https://github.com/MC2SC/VerySimpleCPU-public</t>
  </si>
  <si>
    <t>mois</t>
  </si>
  <si>
    <t>Abdullah Yıldız</t>
  </si>
  <si>
    <t>educational, 2 address, public version is missing processor RTL</t>
  </si>
  <si>
    <t>https://github.com/enessenel/VerySimpleCPU</t>
  </si>
  <si>
    <t>bit-serial</t>
  </si>
  <si>
    <t>https://github.com/howerj/bit-serial</t>
  </si>
  <si>
    <t>bit serial, 8-bit uP, very simple</t>
  </si>
  <si>
    <t>24bit_up</t>
  </si>
  <si>
    <t>https://github.com/harshalmittal4/24-bit-RISC-Processor</t>
  </si>
  <si>
    <t>Harshal Mittal</t>
  </si>
  <si>
    <t>basic 24-bit RISC, probably course work</t>
  </si>
  <si>
    <t>xcku3p-3</t>
  </si>
  <si>
    <t>LUTs &amp; Fmax for Kintex, Virtex &amp; Ultrascale+</t>
  </si>
  <si>
    <t>24-bit word operations only</t>
  </si>
  <si>
    <t>riscv_dark</t>
  </si>
  <si>
    <t>written in one night, low line count, implementation details monologue</t>
  </si>
  <si>
    <t>https://user.eng.umd.edu/~blj/RiSC/</t>
  </si>
  <si>
    <t>https://github.com/eugmes/risc16</t>
  </si>
  <si>
    <t>single cycle, pipeline &amp; OO variants</t>
  </si>
  <si>
    <t>Little Computer (LC-896) derivative</t>
  </si>
  <si>
    <t>educational: single cycle, pipeline &amp; OO variants; Little Computer (LC-896) derivative; several implementations</t>
  </si>
  <si>
    <t>riscv_rsd</t>
  </si>
  <si>
    <t>https://github.com/rsd-devel/rsd</t>
  </si>
  <si>
    <t>Susumu Mashimo</t>
  </si>
  <si>
    <t>RISC-V out-of-order superscalar processor core</t>
  </si>
  <si>
    <t>can be synthesized for small FPGAs</t>
  </si>
  <si>
    <t>cfm</t>
  </si>
  <si>
    <t>https://github.com/cbiffle/cfm</t>
  </si>
  <si>
    <t>Cliff L. Biffle</t>
  </si>
  <si>
    <t>Forth-inspired processor targeting the Lattice ICE40</t>
  </si>
  <si>
    <t>haskell</t>
  </si>
  <si>
    <t>alu inst is ucoded, some missing ops</t>
  </si>
  <si>
    <t>https://clash-lang.org/</t>
  </si>
  <si>
    <t>z80-fpga</t>
  </si>
  <si>
    <t>https://github.com/Obijuan/Z80-FPGA</t>
  </si>
  <si>
    <t>Based on the iceZ0mb1e project by abnoname and the TV80 CPU, with tinyBasic</t>
  </si>
  <si>
    <t>Based on iceZ0mb1e by abnoname and TV80, with tinyBasic</t>
  </si>
  <si>
    <t>https://github.com/chipsalliance/Cores-SweRV</t>
  </si>
  <si>
    <t>risc42</t>
  </si>
  <si>
    <t>http://www.merlintec.com/swiki/hardware/32.html</t>
  </si>
  <si>
    <t>Jecel Assumpcao Jr</t>
  </si>
  <si>
    <t>unique features: cascade results to next inst</t>
  </si>
  <si>
    <t>https://groups.google.com/forum/#!topic/comp.arch/mWHcfZyPnM4</t>
  </si>
  <si>
    <t>my8085light</t>
  </si>
  <si>
    <t>https://github.com/debtanu09/my8085</t>
  </si>
  <si>
    <t>light weight 8085 with 18 inst</t>
  </si>
  <si>
    <t>Debtanu Mukherjee</t>
  </si>
  <si>
    <t>unique features: cascade results to next inst, links to other designs</t>
  </si>
  <si>
    <t>my8085</t>
  </si>
  <si>
    <t>https://opencores.org/projects/my8085light</t>
  </si>
  <si>
    <t>inspire</t>
  </si>
  <si>
    <t>http://www.libsf.org/inspire/s_risc_2018.txt</t>
  </si>
  <si>
    <t>rick c hodgin</t>
  </si>
  <si>
    <t>re-thinking of the base RISC compute engine, move ISA, stacks</t>
  </si>
  <si>
    <t>https://groups.google.com/forum/#!topic/comp.arch/FhUjNrF-9vc</t>
  </si>
  <si>
    <t>forth-gcc</t>
  </si>
  <si>
    <t>https://github.com/CCurl/Forth-GCC</t>
  </si>
  <si>
    <t>c</t>
  </si>
  <si>
    <t>forth_vm</t>
  </si>
  <si>
    <t>C &amp; x86 assembler</t>
  </si>
  <si>
    <t>token-threaded (byte-code) implementation of Forth, written in C &amp; x86 assembler</t>
  </si>
  <si>
    <t>token-threaded (byte-code) implementation of Forth</t>
  </si>
  <si>
    <t>Chris Curl</t>
  </si>
  <si>
    <t>https://opencores.org/projects/softavrcore</t>
  </si>
  <si>
    <t>softavrcore</t>
  </si>
  <si>
    <t>full-stack implementation of the AVR 2-stage pipeline</t>
  </si>
  <si>
    <t>Andras Pal</t>
  </si>
  <si>
    <t>variants: VR2, AVR2.5, AVR3, AVR4 &amp; AVR5</t>
  </si>
  <si>
    <t>full implementation of AVR 2-stage pipeline</t>
  </si>
  <si>
    <t>XL</t>
  </si>
  <si>
    <t>https://szofi.net/pub/verilog/softavrcore/</t>
  </si>
  <si>
    <t>www.1-core.com/resources/DSPuva16.zip</t>
  </si>
  <si>
    <t>https://github.com/olofk/corescore</t>
  </si>
  <si>
    <t>riscv_neorv32</t>
  </si>
  <si>
    <t>https://github.com/stnolting/neorv32</t>
  </si>
  <si>
    <t>cyclone-IV</t>
  </si>
  <si>
    <t>q19.1</t>
  </si>
  <si>
    <t>many perpherals, LUT counts for all variations, coremark scores</t>
  </si>
  <si>
    <t>fully documented customizable uP system based on a RISC-V, lut &amp; Fmax for all variants &amp; perpherals, CoreMark scores</t>
  </si>
  <si>
    <t>neorv32_top</t>
  </si>
  <si>
    <t>https://opencores.org/projects/neo430</t>
  </si>
  <si>
    <t>rtl fpga independent</t>
  </si>
  <si>
    <t>riscv_steel</t>
  </si>
  <si>
    <t>https://opencores.org/projects/steelcore</t>
  </si>
  <si>
    <t>Rafael Calcada</t>
  </si>
  <si>
    <t>under grad thesis</t>
  </si>
  <si>
    <t>steel_top</t>
  </si>
  <si>
    <t>https://github.com/rafaelcalcada/steel-core</t>
  </si>
  <si>
    <t>github version has vivado proj</t>
  </si>
  <si>
    <t>v19.2</t>
  </si>
  <si>
    <t>http://www.entner-electronics.com/en/eric5.html</t>
  </si>
  <si>
    <t>Thomas Entner</t>
  </si>
  <si>
    <t>course project, schematics only</t>
  </si>
  <si>
    <t>8051 core includes several on-chip peripherals, like timers and counters</t>
  </si>
  <si>
    <t>big Dff count, multiple writes to register file</t>
  </si>
  <si>
    <t>basic 24-bit RISC, course work</t>
  </si>
  <si>
    <t>room for still better fmax</t>
  </si>
  <si>
    <t>use Perl to generate ROM file</t>
  </si>
  <si>
    <t>uses Perl as assembler</t>
  </si>
  <si>
    <t>no blk ram</t>
  </si>
  <si>
    <t>huge lut count</t>
  </si>
  <si>
    <t>power_a2</t>
  </si>
  <si>
    <t>https://github.com/openpower-cores/a2i</t>
  </si>
  <si>
    <t>Virtex VU3P-2 FPGA implementation (380K luts)</t>
  </si>
  <si>
    <t>PPC RTL &amp; FPGA implementation, asic gate lists; Virtex VU3P-2 FPGA implementation (380K luts) on AlphaData ADM-PCIE-9V3 card</t>
  </si>
  <si>
    <t>IBM (open PPC)</t>
  </si>
  <si>
    <t>vu3p-2</t>
  </si>
  <si>
    <t>PPC RTL, asic gate RTL</t>
  </si>
  <si>
    <t>TCL files</t>
  </si>
  <si>
    <t>v20.1</t>
  </si>
  <si>
    <t>area opt</t>
  </si>
  <si>
    <t>atrix-7</t>
  </si>
  <si>
    <t>tms0800</t>
  </si>
  <si>
    <t>https://github.com/zpekic/Sys0800</t>
  </si>
  <si>
    <t>Zoltan Pekic</t>
  </si>
  <si>
    <t>calculator chip, both TI Datamath and Sinclair Scientific</t>
  </si>
  <si>
    <t>https://hackaday.io/project/167457-tms0800-fpga-implementation-in-vhdl</t>
  </si>
  <si>
    <t>sys0800</t>
  </si>
  <si>
    <t>256x52 micro code</t>
  </si>
  <si>
    <t>https://github.com/zpekic/sys9080</t>
  </si>
  <si>
    <t>https://opencores.org/projects/am9080_cpu_based_on_microcoded_am29xx_bit-slices</t>
  </si>
  <si>
    <t>8-bit 8080 CPU based on 29XX bit-slice series of devices AMD 1978 51 page ap note</t>
  </si>
  <si>
    <t>8-bit 8080 CPU based on 29XX bit-slice series of devices AMD 1978 51 pge ap note</t>
  </si>
  <si>
    <t>teensyZ80</t>
  </si>
  <si>
    <t>https://github.com/Domipheus/TeensyZ80</t>
  </si>
  <si>
    <t>Z80 breadboard project, incomplete RTL</t>
  </si>
  <si>
    <t>missing file</t>
  </si>
  <si>
    <t>needs inferred RAM</t>
  </si>
  <si>
    <t>timing??</t>
  </si>
  <si>
    <t>very very slow synthesis</t>
  </si>
  <si>
    <t>aeMB_top</t>
  </si>
  <si>
    <t>full system has network of cores</t>
  </si>
  <si>
    <t>choice of lm32, aeMB, mor1kx or or1200 uPs</t>
  </si>
  <si>
    <t>altera avalon IO bus</t>
  </si>
  <si>
    <t>dated xilinx primitives</t>
  </si>
  <si>
    <t>atlas_core, storm_core, neo430, riscv_neorv32</t>
  </si>
  <si>
    <t>sells Amiga card, "68080" with 64-bit instructions</t>
  </si>
  <si>
    <t>riscv_clarinet</t>
  </si>
  <si>
    <t>https://github.com/HPC-Lab-IITB/Clarinet</t>
  </si>
  <si>
    <t>Riya Jain etal</t>
  </si>
  <si>
    <t>RISC-V with posit arithmetic, bluespec &amp; verilog</t>
  </si>
  <si>
    <t>https://github.com/bluespec/Flute</t>
  </si>
  <si>
    <t>https://github.com/bluespec</t>
  </si>
  <si>
    <t>three risc-v designs: piccolo (3 stage pipe, low end), flute (five stage &amp; MMU), tooba (OoO) &amp; bassoon (in progress)</t>
  </si>
  <si>
    <t>RISC-V with posit arithmetic, bluespec &amp; verilog; uses "flute" risc-v CPU</t>
  </si>
  <si>
    <t>verilog for riscv flute &amp; (3) posit sizes</t>
  </si>
  <si>
    <t>risc8softcore</t>
  </si>
  <si>
    <t>https://github.com/osresearch/risc8</t>
  </si>
  <si>
    <t>Trammell Hudson</t>
  </si>
  <si>
    <t>mostly compatible with the AVR instruction set.</t>
  </si>
  <si>
    <t>mostly compatible with the AVR instruction set</t>
  </si>
  <si>
    <t>risc8-soc</t>
  </si>
  <si>
    <t>eight32</t>
  </si>
  <si>
    <t>https://github.com/robinsonb5/EightThirtyTwo</t>
  </si>
  <si>
    <t>Alastair M. Robinson</t>
  </si>
  <si>
    <t>eightthirtytwo_cpu</t>
  </si>
  <si>
    <t>5-bit op-code &amp; 3-bit reg #</t>
  </si>
  <si>
    <t>500M</t>
  </si>
  <si>
    <t>riscv_scarv-cpu</t>
  </si>
  <si>
    <t>https://github.com/scarv/scarv-cpu</t>
  </si>
  <si>
    <t>side channel hardened, no cache, branch prediction or virtual memory, research project via https://www.ukrise.org/</t>
  </si>
  <si>
    <t>Daniel Page</t>
  </si>
  <si>
    <t>https://www.ukrise.org/projects/</t>
  </si>
  <si>
    <t>frv_core</t>
  </si>
  <si>
    <t>niosprocessor</t>
  </si>
  <si>
    <t>https://github.com/JulienMalka/NiosProcessor</t>
  </si>
  <si>
    <t>Julien Malka</t>
  </si>
  <si>
    <t>Project for Computer Architecture course at EPFL</t>
  </si>
  <si>
    <t>uses much Altera source code</t>
  </si>
  <si>
    <t>Project for Computer Architecture course at EPFL, uses much Altera source code</t>
  </si>
  <si>
    <t>https://github.com/openhwgroup/core-v-cores</t>
  </si>
  <si>
    <t>ibex_core</t>
  </si>
  <si>
    <t>https://github.com/lowRISC/ibex</t>
  </si>
  <si>
    <t>AKA zero-riscy, also see pulp</t>
  </si>
  <si>
    <t>risc63</t>
  </si>
  <si>
    <t>https://github.com/dominiksalvet/risc63</t>
  </si>
  <si>
    <t>Dominik Salvet</t>
  </si>
  <si>
    <t>beri</t>
  </si>
  <si>
    <t>https://www.cl.cam.ac.uk/research/security/ctsrd/beri/</t>
  </si>
  <si>
    <t>Bluespec Extensible RISC Implementation (BERI), 64-bit RISC instruction set</t>
  </si>
  <si>
    <t>https://github.com/CTSRD-CHERI/beri</t>
  </si>
  <si>
    <t>Gregory Chadwick</t>
  </si>
  <si>
    <t>mipstop</t>
  </si>
  <si>
    <t>CHERI (Capability Hardware Enhanced RISC Instructions)</t>
  </si>
  <si>
    <t>https://en.wikipedia.org/wiki/Soft_microprocessor</t>
  </si>
  <si>
    <t>web page updated and current</t>
  </si>
  <si>
    <t>Bluespec Extensible RISC Implementation (BERI), 64-bit MIPS instruction set, see CHERI</t>
  </si>
  <si>
    <t>ice_mk2</t>
  </si>
  <si>
    <t>https://gitlab.com/hoffma/ice_mk2</t>
  </si>
  <si>
    <t>variant of fpga4student</t>
  </si>
  <si>
    <t>Mario Hoffmann</t>
  </si>
  <si>
    <t>https://hackaday.io/project/174049-ice-cpu-mk-ii</t>
  </si>
  <si>
    <t>https://www.cl.cam.ac.uk/teaching/1617/ECAD+Arch/exercise-clarvi.html</t>
  </si>
  <si>
    <t>vhdl_processor</t>
  </si>
  <si>
    <t>Anurag Saha Roy</t>
  </si>
  <si>
    <t>https://github.com/lazyoracle/vhdl-processor</t>
  </si>
  <si>
    <t>no memory, just IO?</t>
  </si>
  <si>
    <t>atrix7-35</t>
  </si>
  <si>
    <t>RISC5Top</t>
  </si>
  <si>
    <t>ao486_mister</t>
  </si>
  <si>
    <t>mister version of ao486: reworked with many new features and performance added</t>
  </si>
  <si>
    <t>https://github.com/MiSTer-devel/ao486_MiSTer</t>
  </si>
  <si>
    <t>plasma_cortex</t>
  </si>
  <si>
    <t>Dylan Brophy</t>
  </si>
  <si>
    <t>https://hackaday.io/project/160180-plasma-cortex-open-source-cpu-in-vhdl</t>
  </si>
  <si>
    <t>https://github.com/NuclearManD/plasma-cortex</t>
  </si>
  <si>
    <t>http://www.ultratechnology.com/f21cpu.html</t>
  </si>
  <si>
    <t>http://www.ultratechnology.com/mfp21.htm</t>
  </si>
  <si>
    <t>chip &amp; simulator, AKA MuP21 or F21</t>
  </si>
  <si>
    <t>"machine forth", crazy address space</t>
  </si>
  <si>
    <t>Sorgelig</t>
  </si>
  <si>
    <t>https://github.com/gdevic/A-Z80</t>
  </si>
  <si>
    <t>instructions on using Scala</t>
  </si>
  <si>
    <t>tightly packed 16-bit ISA</t>
  </si>
  <si>
    <t>builds for five fpga boards</t>
  </si>
  <si>
    <t>softcore-cpu</t>
  </si>
  <si>
    <t>https://github.com/AymenSekhri/Softcore-CPU</t>
  </si>
  <si>
    <t>Aymen Sekhri</t>
  </si>
  <si>
    <t>course project, seven "x86" registers, 32-bit immediates, multi-cycle design</t>
  </si>
  <si>
    <t>control_unit</t>
  </si>
  <si>
    <t>course project, seven "x86" registers, 32-bit immediates, multi-cycle design, quartus project</t>
  </si>
  <si>
    <t>hc12</t>
  </si>
  <si>
    <t>Ibrahim Hazmi</t>
  </si>
  <si>
    <t>_paper_only hc12</t>
  </si>
  <si>
    <t>https://github.com/ihhazmi/MIPS</t>
  </si>
  <si>
    <t>2015 Design of RISC-Based Processor on FPGA</t>
  </si>
  <si>
    <t>tested</t>
  </si>
  <si>
    <t>masters thesis, vhdl, not complete (alpha), unable to find full vhdl</t>
  </si>
  <si>
    <t>blank</t>
  </si>
  <si>
    <t>a</t>
  </si>
  <si>
    <t>mc6809</t>
  </si>
  <si>
    <t>https://github.com/cavnex/mc6809</t>
  </si>
  <si>
    <t>Cycle Accurate MC6809 Core</t>
  </si>
  <si>
    <t>Greg Miller</t>
  </si>
  <si>
    <t>gd6809</t>
  </si>
  <si>
    <t>https://shop.trenz-electronic.de/en/TE0262-00B-GODIL50-XC3S500E-DIL-FPGA-module-2-x-50-pin-IDC</t>
  </si>
  <si>
    <t>emphasis on cycle accuracy, DIP replacement</t>
  </si>
  <si>
    <t>artemis</t>
  </si>
  <si>
    <t>https://github.com/solderneer/artemis</t>
  </si>
  <si>
    <t>Sudharshan Sundaramahalingam</t>
  </si>
  <si>
    <t>simple, educational uP with decent video</t>
  </si>
  <si>
    <t>https://www.youtube.com/watch?v=TKS1Oa7mIaM</t>
  </si>
  <si>
    <t>main_test</t>
  </si>
  <si>
    <t>r32v2020</t>
  </si>
  <si>
    <t>https://github.com/douggilliland/R32V2020</t>
  </si>
  <si>
    <t>Doug Gilliland</t>
  </si>
  <si>
    <t>huge download, canceled</t>
  </si>
  <si>
    <t>avr-cpu</t>
  </si>
  <si>
    <t>https://github.com/redisun/AVR-CPU-Design-in-VHDL</t>
  </si>
  <si>
    <t>Sung Hoon Choi</t>
  </si>
  <si>
    <t>AVR clone, memory mapped registers</t>
  </si>
  <si>
    <t>dlx_nicola</t>
  </si>
  <si>
    <t>https://github.com/nicolavianello95/DLX</t>
  </si>
  <si>
    <t>Nicola Vianello</t>
  </si>
  <si>
    <t>masters thesis, file name simularity to other DLX implementations</t>
  </si>
  <si>
    <t>iitb-proc</t>
  </si>
  <si>
    <t>https://github.com/preetam25/IITB-Proc</t>
  </si>
  <si>
    <t>Preetam Pinnada</t>
  </si>
  <si>
    <t>course project for EE224 @EE.IITB, four people listed, documentation hand written</t>
  </si>
  <si>
    <t>iitb_proc</t>
  </si>
  <si>
    <t>very little doc, sizeable state machine</t>
  </si>
  <si>
    <t>course project for EE224 @EE.IITB, four people listed, documentation hand written, sizeable state machine</t>
  </si>
  <si>
    <t>tiny-riscv</t>
  </si>
  <si>
    <t>https://github.com/hushon/Tiny-RISCV-CPU</t>
  </si>
  <si>
    <t>Hyounguk Shon</t>
  </si>
  <si>
    <t>course work, reduced risc-v, 24 inst, four variations: cache, multi-cycle, pipeline &amp; single cycle</t>
  </si>
  <si>
    <t>riscv_top</t>
  </si>
  <si>
    <t>https://en.wikipedia.org/wiki/MicroBlaze</t>
  </si>
  <si>
    <t>https://scinapse.io/papers/2254492234</t>
  </si>
  <si>
    <t>two-bit serial, LUT counts for microBlaze, ZPU, supersmall &amp; ultrasmall, LUT counts vs # bits serial; see supersmall</t>
  </si>
  <si>
    <t>_paper_only/ultrasmall</t>
  </si>
  <si>
    <t>cyclone4</t>
  </si>
  <si>
    <t>symphony</t>
  </si>
  <si>
    <t>soft vector processor</t>
  </si>
  <si>
    <t>vector addon to NIOS</t>
  </si>
  <si>
    <t>vpu_top</t>
  </si>
  <si>
    <t>single_cyc_mips</t>
  </si>
  <si>
    <t>https://www.fpga4student.com/2017/01/verilog-code-for-single-cycle-MIPS-processor.html</t>
  </si>
  <si>
    <t>Verilog code for 16-bit single cycle MIPS processor</t>
  </si>
  <si>
    <t>https://www.fpga4student.com/p/verilog-project.html</t>
  </si>
  <si>
    <t>https://www.youtube.com/watch?v=dVD1Yws__v0&amp;list=PLxde5XJWZRbTerLRlh0vp43scTA3cfKN8&amp;index=2</t>
  </si>
  <si>
    <t>zbasic</t>
  </si>
  <si>
    <t>https://github.com/ZipCPU/zbasic</t>
  </si>
  <si>
    <t>bare bones variant of zipcpu</t>
  </si>
  <si>
    <t>https://github.com/ZipCPU/autofpga</t>
  </si>
  <si>
    <t>autofpga builds complete system</t>
  </si>
  <si>
    <t>bare bones variant of zipcpu, has system builder: see autofpga directory</t>
  </si>
  <si>
    <t>NIOS helper files</t>
  </si>
  <si>
    <t>software helper files also</t>
  </si>
  <si>
    <t>https://hackaday.com/2018/10/05/easy-fpga-cpu-with-max1000/</t>
  </si>
  <si>
    <t>https://freerangefactory.org/cores.html</t>
  </si>
  <si>
    <t>list of ~200 CPU cores, none newer than 2015</t>
  </si>
  <si>
    <t>Fabrizio Tappero</t>
  </si>
  <si>
    <t>dated</t>
  </si>
  <si>
    <t>multi-cycle-cpu</t>
  </si>
  <si>
    <t>Amrik Sadhra</t>
  </si>
  <si>
    <t>https://github.com/AmrikSadhra/Multi-Cycle-CPU</t>
  </si>
  <si>
    <t>spreadsheet for test programs, ISE project</t>
  </si>
  <si>
    <t>https://www.youtube.com/watch?v=6FEDrU85FLE</t>
  </si>
  <si>
    <t>nicely documented with state diagrams</t>
  </si>
  <si>
    <t>Cray-1 vector inst, also a1 variant, LLVM support</t>
  </si>
  <si>
    <t>https://comp.arch.narkive.com/2nLuaKlj/mitch-s-66000</t>
  </si>
  <si>
    <t>riscv_biriscv</t>
  </si>
  <si>
    <t>https://github.com/ultraembedded/riscv</t>
  </si>
  <si>
    <t>dual issue risc-v, has link to their single issue risc-v</t>
  </si>
  <si>
    <t>https://github.com/ultraembedded/biriscv</t>
  </si>
  <si>
    <t>dual issue</t>
  </si>
  <si>
    <t>preceded biriscv</t>
  </si>
  <si>
    <t>also single issue version</t>
  </si>
  <si>
    <t>r8-core</t>
  </si>
  <si>
    <t>https://github.com/vctrop/R8-core_FPGA_microcontroller</t>
  </si>
  <si>
    <t>Victor O. Costa</t>
  </si>
  <si>
    <t>university project, documentation in Spanish</t>
  </si>
  <si>
    <t>r8_uc</t>
  </si>
  <si>
    <t>university project, doc in portuguese (Brazil)</t>
  </si>
  <si>
    <t>expanded R8 ISA</t>
  </si>
  <si>
    <t>https://gitlab.com/x653/nand2tetris-fpga/</t>
  </si>
  <si>
    <t>Michael Schroder</t>
  </si>
  <si>
    <t>Peter Clarke</t>
  </si>
  <si>
    <t>https://github.com/theapi/nand2tetris_fpga</t>
  </si>
  <si>
    <t>https://www.nand2tetris.org/</t>
  </si>
  <si>
    <t>Shimon Schocken, Noam Nisan</t>
  </si>
  <si>
    <t>CPU used to run Tetris</t>
  </si>
  <si>
    <t>book: Elements of Computing Systems</t>
  </si>
  <si>
    <t>https://github.com/wuhanstudio/nand2tetris-iverilog</t>
  </si>
  <si>
    <t>one of four implementations, 171 MB download</t>
  </si>
  <si>
    <t>one of four implementations, 706KB download</t>
  </si>
  <si>
    <t>one of four implementations, 712 KB download</t>
  </si>
  <si>
    <t>one of four implementations, 99 KB download</t>
  </si>
  <si>
    <t>Wu Han</t>
  </si>
  <si>
    <t>not complete</t>
  </si>
  <si>
    <t>https://github.com/kwakobo/fpga-tetris</t>
  </si>
  <si>
    <t>Jason Kwak</t>
  </si>
  <si>
    <t>no CPU, just Tetris in verilog; big google list via: "tetris fpga github"</t>
  </si>
  <si>
    <t>http://forth.org/OffeteStore/OffeteStore.html</t>
  </si>
  <si>
    <t>CH Ting</t>
  </si>
  <si>
    <t>has eForth binary &amp; source</t>
  </si>
  <si>
    <t>now free</t>
  </si>
  <si>
    <t>all of Ting's files &amp; books now free download</t>
  </si>
  <si>
    <t>noel-v (leon3)</t>
  </si>
  <si>
    <t>https://www.gaisler.com/index.php/products/processors/noel-v</t>
  </si>
  <si>
    <t>xls with utilization for all targets</t>
  </si>
  <si>
    <t>Jiri Gaisler etal</t>
  </si>
  <si>
    <t>Gaisler's risc-v, also leon 4 &amp; 5, also spreadsheets with LUT counts for Actel &amp; Xilinx FPGA families</t>
  </si>
  <si>
    <t>classy_core_17</t>
  </si>
  <si>
    <t>https://github.com/classycodeoss/classy_core_17</t>
  </si>
  <si>
    <t>Andreas Schweizer</t>
  </si>
  <si>
    <t>https://blog.classycode.com/implementing-a-cpu-in-vhdl-part-1-6afd4c1ed491</t>
  </si>
  <si>
    <t>adjuct to some custom logic</t>
  </si>
  <si>
    <t>used in many schools</t>
  </si>
  <si>
    <t>riscv_myth</t>
  </si>
  <si>
    <t>https://github.com/kuby1412/RISC-V-MYTH-Workshop</t>
  </si>
  <si>
    <t>Kubiran Karakaran</t>
  </si>
  <si>
    <t>"tlv" source files (https://tl-x.org), lots of "png"s</t>
  </si>
  <si>
    <t>https://tl-x.org</t>
  </si>
  <si>
    <t>alchitry_cpu</t>
  </si>
  <si>
    <t>https://alchitry.com/blogs/tutorials/basic-cpu</t>
  </si>
  <si>
    <t>coding for "basic" cpu, wirtten in Lucid language (resembles verilog); have stackable atrix7 &amp; ice40 boards; for beginners</t>
  </si>
  <si>
    <t>Learning FPGAs: Digital Design for Beginners with Mojo and Lucid HDL</t>
  </si>
  <si>
    <t>https://alchitry.com/collections/all</t>
  </si>
  <si>
    <t>lucid</t>
  </si>
  <si>
    <t>Frédéric REQUIN</t>
  </si>
  <si>
    <t>Stack based CPU with Forth-like microcode implementing 68000 uP</t>
  </si>
  <si>
    <t>https://github.com/fredrequin/j68_cpu</t>
  </si>
  <si>
    <t>soc_j68</t>
  </si>
  <si>
    <t>riscv_jive</t>
  </si>
  <si>
    <t>https://github.com/fredrequin/JiVe</t>
  </si>
  <si>
    <t>Size-Optimized Microcoded RISC-V CPU</t>
  </si>
  <si>
    <t>jive_cpu_top</t>
  </si>
  <si>
    <t>16-bit ALU</t>
  </si>
  <si>
    <t>http://www.apollo-core.com/index.htm</t>
  </si>
  <si>
    <t>quad issue 68080, equivalent to 250MHz 68060, they sell Amiga accelerator cards with FPGA</t>
  </si>
  <si>
    <t>apollo_accelerators</t>
  </si>
  <si>
    <t>minimig-j68_cpu</t>
  </si>
  <si>
    <t>riscv_reboot</t>
  </si>
  <si>
    <t>https://github.com/RobertBaruch/riscv-reboot</t>
  </si>
  <si>
    <t>work in progress, has 60 minute video on design issues</t>
  </si>
  <si>
    <t>pre alpha</t>
  </si>
  <si>
    <t>https://www.youtube.com/watch?v=YgXJf8c5PLo</t>
  </si>
  <si>
    <t>python</t>
  </si>
  <si>
    <t>nMigen</t>
  </si>
  <si>
    <t>https://m-labs.hk/gateware/nmigen/</t>
  </si>
  <si>
    <t>Python based tool for simplified RTL</t>
  </si>
  <si>
    <t>rtf64</t>
  </si>
  <si>
    <t>He has a single github at https://github.com/robfinch/Cores; rtf64 is his latest work</t>
  </si>
  <si>
    <t>variable length instructions</t>
  </si>
  <si>
    <t>Posit support, glossary &amp; references</t>
  </si>
  <si>
    <t>limen</t>
  </si>
  <si>
    <t>https://github.com/dominiksalvet/limen-alpha</t>
  </si>
  <si>
    <t>teenager, highschool thesis</t>
  </si>
  <si>
    <t>https://github.com/mattco98/LEGv8-Processor</t>
  </si>
  <si>
    <t>another implementation</t>
  </si>
  <si>
    <t>legv8 from Patterson &amp; Hennessy 2017</t>
  </si>
  <si>
    <t>Matthew Olsson</t>
  </si>
  <si>
    <t>reflet</t>
  </si>
  <si>
    <t>https://github.com/Arkaeriit/reflet</t>
  </si>
  <si>
    <t>Maxime Bouillot</t>
  </si>
  <si>
    <t>most ops between accumulator &amp; register, risc + accum?</t>
  </si>
  <si>
    <t>https://github.com/Arkaeriit/Reflet-microcontroler</t>
  </si>
  <si>
    <t>original design</t>
  </si>
  <si>
    <t>lm32</t>
  </si>
  <si>
    <t>cleaned up lattice micro32, see milkymist</t>
  </si>
  <si>
    <t>lm32-top</t>
  </si>
  <si>
    <t>full tool set, see github page for ISA description</t>
  </si>
  <si>
    <t>https://retroramblings.net/?page_id=1339</t>
  </si>
  <si>
    <t>approximate</t>
  </si>
  <si>
    <t>zpuflex</t>
  </si>
  <si>
    <t>https://github.com/robinsonb5/ZPUFlex</t>
  </si>
  <si>
    <t>addditional instrucitons</t>
  </si>
  <si>
    <t>https://github.com/robinsonb5/ZPUDemos</t>
  </si>
  <si>
    <t>some additional op-codes</t>
  </si>
  <si>
    <t>cmips</t>
  </si>
  <si>
    <t>http://www.inf.ufpr.br/roberto/cMIPS.html</t>
  </si>
  <si>
    <t>5-stage pipeline, MIPS32r2 core</t>
  </si>
  <si>
    <t>Roberto Hexsel</t>
  </si>
  <si>
    <t>https://github.com/rhexsel/cmips</t>
  </si>
  <si>
    <t>vrisc</t>
  </si>
  <si>
    <t>https://github.com/jayvalentine/vhdl-risc-processor</t>
  </si>
  <si>
    <t>Jay Valentine</t>
  </si>
  <si>
    <t>32-bit, little-endian Harvard architecture RISC processor</t>
  </si>
  <si>
    <t>little-endian Harvard architecture RISC processor</t>
  </si>
  <si>
    <t>simple caches</t>
  </si>
  <si>
    <t>processor_top_level</t>
  </si>
  <si>
    <t>beneatervhdl</t>
  </si>
  <si>
    <t>very very simple: 16 memory locations, too simple to list</t>
  </si>
  <si>
    <t>XarkLabs</t>
  </si>
  <si>
    <t>https://qnice-fpga.com/</t>
  </si>
  <si>
    <t>Bernd Ulmann</t>
  </si>
  <si>
    <t>quince_cpu</t>
  </si>
  <si>
    <t>nice</t>
  </si>
  <si>
    <t>http://www.vaxman.de/projects/nice/nice.html</t>
  </si>
  <si>
    <t>large register file</t>
  </si>
  <si>
    <t>spu-mark-ii</t>
  </si>
  <si>
    <t>https://github.com/MasterQ32/spu-mark-ii</t>
  </si>
  <si>
    <t>Felix Queißner</t>
  </si>
  <si>
    <t>hybrid</t>
  </si>
  <si>
    <t>WIP</t>
  </si>
  <si>
    <t>missing ISA documentation, RISCish cpu that uses the stack machine approach instead of a register machine</t>
  </si>
  <si>
    <t>coco3fpga</t>
  </si>
  <si>
    <t>https://github.com/richard42/CoCo3FPGA</t>
  </si>
  <si>
    <t>uses John Kent's 6809 &amp; adds SOC, see http://www.davebiz.com/wiki/CoCo3FPGA</t>
  </si>
  <si>
    <t>http://www.davebiz.com/wiki/CoCo3FPGA</t>
  </si>
  <si>
    <t>uses John Kent's 6809 &amp; adds color computer SOC</t>
  </si>
  <si>
    <t>mips_pipelined</t>
  </si>
  <si>
    <t>https://github.com/mhyousefi/MIPS-pipeline-processor</t>
  </si>
  <si>
    <t>Mohammad Hossein Yousefi</t>
  </si>
  <si>
    <t>course project, hazard detection as well as forwarding, limited ISA</t>
  </si>
  <si>
    <t>toplevelcircuit</t>
  </si>
  <si>
    <t>https://github.com/rafaeltoyo/vhdl-msp430</t>
  </si>
  <si>
    <t>vhdl-msp430</t>
  </si>
  <si>
    <t>Rafael Hideo Toyomoto</t>
  </si>
  <si>
    <t>course project, inspired by msp430, very little commentary</t>
  </si>
  <si>
    <t>processador</t>
  </si>
  <si>
    <t>https://github.com/suyashmahar/RISC-processor</t>
  </si>
  <si>
    <t>two designs with same name</t>
  </si>
  <si>
    <t>Implementing a CPU in VHDL parts 1..3</t>
  </si>
  <si>
    <t>s64x7</t>
  </si>
  <si>
    <t>https://github.com/sam-falvo/S64X7</t>
  </si>
  <si>
    <t xml:space="preserve">very little doc </t>
  </si>
  <si>
    <t>64-bit simple Forth engine</t>
  </si>
  <si>
    <t>serial implementation of RISC-V</t>
  </si>
  <si>
    <t>Outstanding Documentation</t>
  </si>
  <si>
    <t>neorv32</t>
  </si>
  <si>
    <t>noel-v</t>
  </si>
  <si>
    <t>Qualificatons: great web page, build files for multiple FPGA famiilies, resource utilization &amp; Fmax, documentation and tool chain</t>
  </si>
  <si>
    <t>MSP430, Stephan Nolting</t>
  </si>
  <si>
    <t>Risc-V, Stephan Nolting</t>
  </si>
  <si>
    <t>Risc-V, Jiri Gaisler and company</t>
  </si>
  <si>
    <t>retroRGB.com &amp; github.com/MiSTer-devel &amp; misterfpga.org:  dedicated to retro gaming on an FPGA</t>
  </si>
  <si>
    <t>publications</t>
  </si>
  <si>
    <t>several ASIC versions, atleast 50 open source soft core versions</t>
  </si>
  <si>
    <t>https://opencores.org/projects/up_core_list</t>
  </si>
  <si>
    <t>Ken Chapman, Wikipedia entry</t>
  </si>
  <si>
    <t>Sparc, Jiri Gaisler and company, Wikipedia entry</t>
  </si>
  <si>
    <t>xilinx.com: part of Xilinx IP, proprietary, open source variants available, Wikipedia entry</t>
  </si>
  <si>
    <t>was altera.com now intel:  proprietary, open source variants available, Wikipedia entry</t>
  </si>
  <si>
    <t>riscv.org: long list of risc-v cores in development; academic &amp; commercial, out of Berkeley, Wikipedia entry</t>
  </si>
  <si>
    <t>largest list of open source microprocessors, web links, quality varies</t>
  </si>
  <si>
    <t>Charles Eric LaForest</t>
  </si>
  <si>
    <t>https://github.com/laforest/Octavo</t>
  </si>
  <si>
    <t>BS thesis, several papers, no implementation?  See octavo instead</t>
  </si>
  <si>
    <t>http://fpgacpu.ca/publications/index.html</t>
  </si>
  <si>
    <t>ep16, eP32, ep8080, p16b, p24e</t>
  </si>
  <si>
    <t>https://github.com/RISCV-on-Microsemi-FPGA/RTG4-Development-Kit</t>
  </si>
  <si>
    <t>riscv_rtg4</t>
  </si>
  <si>
    <t>risc-v for actel FPGAs, tcl files only</t>
  </si>
  <si>
    <t>based on rocket chip</t>
  </si>
  <si>
    <t>https://github.com/RISCV-on-Microsemi-FPGA</t>
  </si>
  <si>
    <t xml:space="preserve">risc-v for their FPGAs, tcl scripts only; </t>
  </si>
  <si>
    <t>spoc</t>
  </si>
  <si>
    <t>https://www.fpga4fun.com/spoc.html</t>
  </si>
  <si>
    <t>RTL generated by *.exe and considered dangerous by MalwareBytes, design from 2005,bit  serial data</t>
  </si>
  <si>
    <t>electronfpga</t>
  </si>
  <si>
    <t>https://github.com/hoglet67/ElectronFpga</t>
  </si>
  <si>
    <t>family of designs for the Matchbox Co Pro for the BBC Micro: 65c102, z80, 80286, 6809, 68000, pdp11 &amp; arm2</t>
  </si>
  <si>
    <t>uses T65 core</t>
  </si>
  <si>
    <t>Acorn Electron ULA in various FPGAs</t>
  </si>
  <si>
    <t>implements the Acorn Electron ULA in several FPGAs (altera &amp; xilinx)</t>
  </si>
  <si>
    <t>https://en.wikipedia.org/wiki/Acorn_Electron</t>
  </si>
  <si>
    <t>pauloblaze</t>
  </si>
  <si>
    <t>https://github.com/krabo0om/pauloBlaze</t>
  </si>
  <si>
    <t>Paul Genssler</t>
  </si>
  <si>
    <t>course project, slower more LUTs than original  claims easier to modify and extend</t>
  </si>
  <si>
    <t>pauloBlaze</t>
  </si>
  <si>
    <t>micro_nating</t>
  </si>
  <si>
    <t>https://github.com/nating/microprocessor</t>
  </si>
  <si>
    <t>microcoded instruction set processor, educational</t>
  </si>
  <si>
    <t>Geoff Natin</t>
  </si>
  <si>
    <t>processor_final</t>
  </si>
  <si>
    <t>mipscpu</t>
  </si>
  <si>
    <t>https://github.com/mfbsouza/MipsCPU</t>
  </si>
  <si>
    <t>MIPS like cpu, course project, VHDL verilog &amp; system verilog</t>
  </si>
  <si>
    <t>Matheus Souza</t>
  </si>
  <si>
    <t>za-sua</t>
  </si>
  <si>
    <t>http://www.scielo.org.co/scielo.php?pid=S0123-921X2018000200040&amp;script=sci_arttext&amp;tlng=pt</t>
  </si>
  <si>
    <t>William Rodríguez</t>
  </si>
  <si>
    <t>https://www.redalyc.org/jatsRepo/2570/257056438004/html/index.html</t>
  </si>
  <si>
    <t>two accumulator, comparisons with other small uP, LUT #s</t>
  </si>
  <si>
    <t>https://blog.gadgetfactory.net/2014/03/diy-8-bit-computer-using-an-fpga-and-classic-computer-cpus-in-vhdl/</t>
  </si>
  <si>
    <t>very well documented, customizable risc-v</t>
  </si>
  <si>
    <t>single-cyc-cpu</t>
  </si>
  <si>
    <t>https://github.com/alvarezpj/single-cycle-cpu</t>
  </si>
  <si>
    <t>Victor A Pajaro</t>
  </si>
  <si>
    <t>nice schematic and clear description, course work</t>
  </si>
  <si>
    <t>AlvarezPajaro_singleCycleCPU</t>
  </si>
  <si>
    <t>94 risc-v entries at https://riscv.org/exchange/cores-socs/, many duplicates                               ©2021 James Brakefield</t>
  </si>
  <si>
    <t>©2021 James Brakefield</t>
  </si>
  <si>
    <t>https://opencores.org/projects/darkriscv</t>
  </si>
  <si>
    <t>any-1</t>
  </si>
  <si>
    <t>https://github.com/robfinch/ANY-1</t>
  </si>
  <si>
    <t>defined</t>
  </si>
  <si>
    <t>ISA defined, no RTL, Cray-1 like with full set of vector instructions</t>
  </si>
  <si>
    <t>https://opencores.org/download/System09</t>
  </si>
  <si>
    <t>to get an opencores download use column C URL</t>
  </si>
  <si>
    <t>opencores download URL incorrect, use col E</t>
  </si>
  <si>
    <t>https://github.com/BrunoLevy/learn-fpga</t>
  </si>
  <si>
    <t>Bruno Levy</t>
  </si>
  <si>
    <t>educational: teach FPGAs to university students, research director at:  https://members.loria.fr/BLevy/</t>
  </si>
  <si>
    <t>https://members.loria.fr/BLevy/</t>
  </si>
  <si>
    <t>teach FPGAs to university students, research director</t>
  </si>
  <si>
    <t>femtosoc</t>
  </si>
  <si>
    <t>riscv_femtoRV</t>
  </si>
  <si>
    <t>https://github.com/GramThanos/CPU-on-Vivado-HLS</t>
  </si>
  <si>
    <t>Grammatopoulos Vasileios</t>
  </si>
  <si>
    <t>mips-hls-vivado</t>
  </si>
  <si>
    <t>written in cpp, no inst decode, limited ISA</t>
  </si>
  <si>
    <t>cpp</t>
  </si>
  <si>
    <t>hl5</t>
  </si>
  <si>
    <t>riscv_hl5</t>
  </si>
  <si>
    <t>https://github.com/sld-columbia/hl5</t>
  </si>
  <si>
    <t>32-bit RISC-V processor designed with HLS, coded in SystemC</t>
  </si>
  <si>
    <t>Paolo Mantovani</t>
  </si>
  <si>
    <t>riscv_rvbs</t>
  </si>
  <si>
    <t>https://github.com/CTSRD-CHERI/RVBS</t>
  </si>
  <si>
    <t>Alexandre Joannou</t>
  </si>
  <si>
    <t>ISA level description of the RISC-V instruction set in Bluespec SystemVerilog, requires bluespec, no verilog code</t>
  </si>
  <si>
    <t>descript of the RISC-V instruction set in Bluespec, requires bluespec, no verilog code</t>
  </si>
  <si>
    <t>https://www.cis.upenn.edu/~cis371/17sp/lc4.html</t>
  </si>
  <si>
    <t>educational, lc4 is simpler than LC-3</t>
  </si>
  <si>
    <t>lc-3/lc4</t>
  </si>
  <si>
    <t>mocha</t>
  </si>
  <si>
    <t>8-bit microcontroller developed at NIIT University, course materials include full RTL &amp; tools</t>
  </si>
  <si>
    <t>https://github.com/Sacusa/MoCha</t>
  </si>
  <si>
    <t>Sanjay Gupta</t>
  </si>
  <si>
    <t>riscv_lattice</t>
  </si>
  <si>
    <t>https://www.latticesemi.com/products/designsoftwareandip/intellectualproperty/ipcore/ipcores04/riscvmccpu</t>
  </si>
  <si>
    <t>lattice semi</t>
  </si>
  <si>
    <t>RV32I instruction set, 5 stage pipeline, configured and generated using Lattice Propel</t>
  </si>
  <si>
    <t>RV32I ISA, 5 stage pipeline, configured &amp; generated using Lattice Propel</t>
  </si>
  <si>
    <t>Lattice Semi</t>
  </si>
  <si>
    <t>machXO3D</t>
  </si>
  <si>
    <t>https://www.bitsnbites.eu/</t>
  </si>
  <si>
    <t>mrisc32 base web page</t>
  </si>
  <si>
    <t>based on J1 uP, used to operate DIY GPS reciever</t>
  </si>
  <si>
    <t>https://github.com/Speccery/icy99</t>
  </si>
  <si>
    <t>ep994a/icy99</t>
  </si>
  <si>
    <t>github web page has several 9900 implemenations, some in VHDL, some in Verilog</t>
  </si>
  <si>
    <t>tms9900</t>
  </si>
  <si>
    <t>rewritten for 6LUTs, spartan-6 version</t>
  </si>
  <si>
    <t>https://github.com/Arlet/verilog-65c02</t>
  </si>
  <si>
    <t>https://github.com/jamesbowman/swapforth/tree/master/j1a</t>
  </si>
  <si>
    <t>bit serial, 16-bit uP, very simple</t>
  </si>
  <si>
    <t>supports Forth</t>
  </si>
  <si>
    <t>forth-cpu/h2</t>
  </si>
  <si>
    <t>lgp30</t>
  </si>
  <si>
    <t>http://www.e-basteln.de/computing/lgp30/lgp30/</t>
  </si>
  <si>
    <t>early drum computer</t>
  </si>
  <si>
    <t>LGP-30</t>
  </si>
  <si>
    <t>Stanley Frankel</t>
  </si>
  <si>
    <t>FPGA version of LGP30 drum computer, also LGP21, RPC4000, 65F02</t>
  </si>
  <si>
    <t>Li Xinbing</t>
  </si>
  <si>
    <t>https://github.com/risclite/R8051</t>
  </si>
  <si>
    <t>arm9</t>
  </si>
  <si>
    <t>https://github.com/risclite/ARM9-compatible-soft-CPU-core</t>
  </si>
  <si>
    <t>Dhrystone value: 1.2 DMIPS/MHz</t>
  </si>
  <si>
    <t>ARMv4-compatible CPU core</t>
  </si>
  <si>
    <t>ARMv4-compatible CPU core, Dhrystone value: 1.2 DMIPS/MHz, Chinese documentation</t>
  </si>
  <si>
    <t>superscaler-riscv</t>
  </si>
  <si>
    <t>https://github.com/risclite/SuperScalar-RISCV-CPU</t>
  </si>
  <si>
    <t>Super-scalar out-of-order RV32IMC CPU core, performance: 6.4 CoreMark/MHz</t>
  </si>
  <si>
    <t>performance: 6.4 CoreMark/MHz</t>
  </si>
  <si>
    <t>Super-scalar out-of-order RV32IMC</t>
  </si>
  <si>
    <t>ssrv_top</t>
  </si>
  <si>
    <t>riscv_superscaler</t>
  </si>
  <si>
    <t>riscv_rv3n</t>
  </si>
  <si>
    <t>https://github.com/risclite/rv3n</t>
  </si>
  <si>
    <t>RV32IMC processor core, which has a new pipeline with "3+N" stages</t>
  </si>
  <si>
    <t>r8051, arm9, riscv_rv3n, riscv_superscalar</t>
  </si>
  <si>
    <t>agcnorm, blue, c88, classic_HP_calculator, hmta, inst_list_processor, lem1_9, lem1_9min, lem16_18min, lem4_9, lem4_9ptr, leros, leros32, lwrisc, mano_machine, mcpu, micro8a, micro16b, morell_cpu, mycpu, nod4, popcorn, rtf65002, t180-cpu, td4, tiny8, tisc, usimplez</t>
  </si>
  <si>
    <t>riscv_rudolv</t>
  </si>
  <si>
    <t>https://github.com/bobbl/rudolv</t>
  </si>
  <si>
    <t>Jörg Mische</t>
  </si>
  <si>
    <t>RISC-V processor for real-time systems. 32 bit in-order pipeline with 5 stages.</t>
  </si>
  <si>
    <t>ALMX</t>
  </si>
  <si>
    <t>RISC-V processor for real-time systems</t>
  </si>
  <si>
    <t>34 clock mult &amp; divide</t>
  </si>
  <si>
    <t>harvard_arch_up</t>
  </si>
  <si>
    <t>https://github.com/omarelhedaby/Harvard-Architecture-Processor</t>
  </si>
  <si>
    <t>omarelhedaby</t>
  </si>
  <si>
    <t>many source files</t>
  </si>
  <si>
    <t>harvard_processor</t>
  </si>
  <si>
    <t>thesis in Chech</t>
  </si>
  <si>
    <t>Mahmoud Gody</t>
  </si>
  <si>
    <t>pdp11_inspired</t>
  </si>
  <si>
    <t>https://github.com/Moodrammer/PDP-11</t>
  </si>
  <si>
    <t>PDP11 inspired, very similar</t>
  </si>
  <si>
    <t>not sure if bytes supported?</t>
  </si>
  <si>
    <t>SPU Mark II instruction set architecture, RISCish cpu that uses the stack machine approach instead of a register machine</t>
  </si>
  <si>
    <t>https://ashet.computer/docs/isa.htm</t>
  </si>
  <si>
    <t>amic-0</t>
  </si>
  <si>
    <t>https://github.com/albmoriconi/amic-0</t>
  </si>
  <si>
    <t>Alberto Moriconi</t>
  </si>
  <si>
    <t>based on mic-1 by Andrew Tanenbaum</t>
  </si>
  <si>
    <t>https://en.wikipedia.org/wiki/MIC-1</t>
  </si>
  <si>
    <t>arm9-soft-cpu</t>
  </si>
  <si>
    <t>arm9_compatiable_code</t>
  </si>
  <si>
    <t>verilog-harvard-cpu</t>
  </si>
  <si>
    <t>https://github.com/jaywonchung/Verilog-Harvard-CPU</t>
  </si>
  <si>
    <t>Jae-Won Chung</t>
  </si>
  <si>
    <t>ten implementations of increasing sophistication, course work</t>
  </si>
  <si>
    <t>same as tiny-cpu</t>
  </si>
  <si>
    <t>m68k</t>
  </si>
  <si>
    <t>https://github.com/usoki/m68k</t>
  </si>
  <si>
    <t>simplified 68K</t>
  </si>
  <si>
    <t>Salvador Garcia</t>
  </si>
  <si>
    <t>cpu3017</t>
  </si>
  <si>
    <t>k1</t>
  </si>
  <si>
    <t>http://mcforth.net/</t>
  </si>
  <si>
    <t>Klaus Kohl-Schoepe</t>
  </si>
  <si>
    <t>based on J1, Quartus project file</t>
  </si>
  <si>
    <t>K1</t>
  </si>
  <si>
    <t>non-blank</t>
  </si>
  <si>
    <t>https://shakti.org.in/processors.html</t>
  </si>
  <si>
    <t>Indian Institute of Technology</t>
  </si>
  <si>
    <t>Open-source uPdev initiative by RISE group at IIT-Madras, uses Bluespec RTL, Bluespec now free, https://github.com/BSVLang/Main</t>
  </si>
  <si>
    <t>Bluespec compiler source code</t>
  </si>
  <si>
    <t>https://github.com/B-Lang-org/bsc</t>
  </si>
  <si>
    <t>_eda_cad_ide_tools\_new_HDL\bluespec</t>
  </si>
  <si>
    <t>cpu-arm</t>
  </si>
  <si>
    <t>https://github.com/techcentaur/CPU-ARM</t>
  </si>
  <si>
    <t>Ankit Solanki</t>
  </si>
  <si>
    <t>Design, implementation and simulation of a complete ARM based CPU</t>
  </si>
  <si>
    <t>probably course work</t>
  </si>
  <si>
    <t>tms1000</t>
  </si>
  <si>
    <t>https://opencores.org/projects/tms1000</t>
  </si>
  <si>
    <t>Nand Gates</t>
  </si>
  <si>
    <t>used in several TI products</t>
  </si>
  <si>
    <t>Four function BCD calculator chip</t>
  </si>
  <si>
    <t>Four function BCD calculator chip, used in several TI products</t>
  </si>
  <si>
    <t>cpu-16</t>
  </si>
  <si>
    <t>https://opencores.org/projects/cpu16</t>
  </si>
  <si>
    <t>Yvo Zoer</t>
  </si>
  <si>
    <t>Altera register file</t>
  </si>
  <si>
    <t>no LUT RAM, uses block RAM</t>
  </si>
  <si>
    <t>80186 binary compatible core</t>
  </si>
  <si>
    <t>implementing the full 80186 ISA</t>
  </si>
  <si>
    <t>risc-fuggit</t>
  </si>
  <si>
    <t>https://github.com/itsShnik/RISC-Fuggit</t>
  </si>
  <si>
    <t>Nikhil Shah</t>
  </si>
  <si>
    <t>non-standard set of conditional branches, schematic conflicts with documentation on instruction size</t>
  </si>
  <si>
    <t>riscmain</t>
  </si>
  <si>
    <t>softpc</t>
  </si>
  <si>
    <t>https://github.com/already5chosen/softpc/</t>
  </si>
  <si>
    <t>nine variations in attempt to improve LUT count</t>
  </si>
  <si>
    <t>Michael S</t>
  </si>
  <si>
    <t>nios2ee</t>
  </si>
  <si>
    <t>block RAM register file</t>
  </si>
  <si>
    <t>stack-cpu</t>
  </si>
  <si>
    <t>https://github.com/Arlet/stack-cpu</t>
  </si>
  <si>
    <t>3 or 4 stacks, load/store with stack deltas</t>
  </si>
  <si>
    <t>xilinx block RAM</t>
  </si>
  <si>
    <t>verilog-6502</t>
  </si>
  <si>
    <t>verilog-65C02</t>
  </si>
  <si>
    <t>https://github.com/marmolejo/zet</t>
  </si>
  <si>
    <t>j1vh</t>
  </si>
  <si>
    <t>https://github.com/flaminggoat/j1vh</t>
  </si>
  <si>
    <t>Theo Hussey</t>
  </si>
  <si>
    <t>VHDL clone of J1 forth CPU</t>
  </si>
  <si>
    <t>masters thesis, 95% complete rtl, well illustrated reports, similar work by Richard Haskell</t>
  </si>
  <si>
    <t>tinyisa</t>
  </si>
  <si>
    <t>https://github.com/dillonhuff/TinyCPU</t>
  </si>
  <si>
    <t>Dillon Huff</t>
  </si>
  <si>
    <t>very small ISA with multi-cycle, pipelined &amp; with forwarding implementations</t>
  </si>
  <si>
    <t>very small ISA with multi-cycle, pipelined &amp; with forwarding implementations, educational</t>
  </si>
  <si>
    <t>https://github.com/cpldcpu/MCPU</t>
  </si>
  <si>
    <t>https://github.com/hrvach/fpg1</t>
  </si>
  <si>
    <t>fpg1</t>
  </si>
  <si>
    <t>Hrvoje Čavrak</t>
  </si>
  <si>
    <t>video display of PDP-1 console, a mister core, retro gaming</t>
  </si>
  <si>
    <t>Tom Almy</t>
  </si>
  <si>
    <t>https://www.amazon.com/PDP-8-Class-Project-Resoling-Machine/dp/1790487978/ref=sr_1_1?crid=27FFN3AG0QIVQ&amp;dchild=1&amp;keywords=tom+almy+pdp-8&amp;qid=1620393255&amp;sprefix=tom+almy+%2Caps%2C172&amp;sr=8-1&amp;asin=1790487978&amp;revisionId=&amp;format=4&amp;depth=1</t>
  </si>
  <si>
    <t>book (978-1790487974) with vhdl source code, PCB console</t>
  </si>
  <si>
    <t>https://github.com/douggilliland/Retro-Computers</t>
  </si>
  <si>
    <t>http://searle.x10host.com/Multicomp/index.html</t>
  </si>
  <si>
    <t>Pick-and-mix to create your own custom computer on a low-cost FPGA board, last update 9/26/2014</t>
  </si>
  <si>
    <t>collection of RTL for nine microprocessors (6502, 65816, 6800, 68000, 6809, 8080, pdp-11, pdp-8, z80), 1.3GB, invalid zip</t>
  </si>
  <si>
    <t>mips-processor-vhdl</t>
  </si>
  <si>
    <t>https://github.com/cm4233/MIPS-Processor-VHDL</t>
  </si>
  <si>
    <t>Chandra Mettu</t>
  </si>
  <si>
    <t>software versus hardware implementation of RC5 encryption (7000 vs 90 clock cycles)</t>
  </si>
  <si>
    <t>Jay Jaeger</t>
  </si>
  <si>
    <t>https://github.com/cube1us/IBM1410FPGA</t>
  </si>
  <si>
    <t>superset of IBM1401, gate level vhdl, was student at UW</t>
  </si>
  <si>
    <t>6x</t>
  </si>
  <si>
    <t>https://www.computercollection.net/index.php/2021/05/02/ibm-1410-fpga-posted-to-github/</t>
  </si>
  <si>
    <t>jimmy</t>
  </si>
  <si>
    <t>https://github.com/kuashio/jimmy</t>
  </si>
  <si>
    <t>educational, 6 regs, 8-bit adr spaces</t>
  </si>
  <si>
    <t>Eduardo Corpeño</t>
  </si>
  <si>
    <t>educational, 4 regs, 8-bit adr spaces</t>
  </si>
  <si>
    <t>mix-fpga</t>
  </si>
  <si>
    <t>https://opencores.org/projects/mix-fpga</t>
  </si>
  <si>
    <t>Michael Schroeder</t>
  </si>
  <si>
    <t>mix</t>
  </si>
  <si>
    <t>binary version of the MIX-Computer as described in "The Art of Computer Programming"</t>
  </si>
  <si>
    <t>https://en.wikipedia.org/wiki/MIX</t>
  </si>
  <si>
    <t>small cpu with VGA</t>
  </si>
  <si>
    <t>https://ezrasrobots.wordpress.com/</t>
  </si>
  <si>
    <t>tiny_soc</t>
  </si>
  <si>
    <t>https://github.com/ept221/tinySoC</t>
  </si>
  <si>
    <t>Ezra Thomas</t>
  </si>
  <si>
    <t>mc1</t>
  </si>
  <si>
    <t>small cpu with VGA, includes GPU (char gen)</t>
  </si>
  <si>
    <t>includes GPU (char gen)</t>
  </si>
  <si>
    <t>http://vlsi-concepts.com/cores.html</t>
  </si>
  <si>
    <t>v68000</t>
  </si>
  <si>
    <t>Edward Hepler</t>
  </si>
  <si>
    <t>cores: v68000, vr2000(MIPS), v65c32 (32-bit 6502), v65c02, v6800 &amp; v850x for ASIC or FPGA design; no LUT counts</t>
  </si>
  <si>
    <t>y86-64</t>
  </si>
  <si>
    <t>https://github.com/adithyasunil26</t>
  </si>
  <si>
    <t>early</t>
  </si>
  <si>
    <t>Adithya Sunil</t>
  </si>
  <si>
    <t>modest set of 64-bit operations, presumably x86 like instruction formating</t>
  </si>
  <si>
    <t>http://land-boards.com/blwiki/index.php?title=RetroComputers</t>
  </si>
  <si>
    <t>legacy micro-uP (6) and mini-uP (4) implemented on land-boards FPGA card (Cyclone IV &amp; V), some with PCB consoles</t>
  </si>
  <si>
    <t>vhdl_cpu</t>
  </si>
  <si>
    <t>https://github.com/CGrassin/vhdl_cpu</t>
  </si>
  <si>
    <t>Charles Grassin</t>
  </si>
  <si>
    <t>educational, very simple</t>
  </si>
  <si>
    <t>http://charleslabs.fr/en/project-A+basic+VHDL+processor</t>
  </si>
  <si>
    <t>case statement program</t>
  </si>
  <si>
    <t>cycle accurate, already listed</t>
  </si>
  <si>
    <t>riscv_yifive</t>
  </si>
  <si>
    <t>https://opencores.org/projects/yifive</t>
  </si>
  <si>
    <t>some verilog, no docs, based on scr1 (see riscv_scr1)</t>
  </si>
  <si>
    <t>https://en.wikipedia.org/wiki/AVR_microcontrollers</t>
  </si>
  <si>
    <t>FPGA section describes five implementations and their characteristics: pavr, avr_core, narve, softavrcore &amp; avr_fpga</t>
  </si>
  <si>
    <t>Cray-1 like with full set of vector instructions</t>
  </si>
  <si>
    <t>http://anycpu.org/forum/viewtopic.php?f=23&amp;t=815</t>
  </si>
  <si>
    <t>rj32</t>
  </si>
  <si>
    <t>https://github.com/rj45/rj32</t>
  </si>
  <si>
    <t>rj45</t>
  </si>
  <si>
    <t>verilog generated from schematic</t>
  </si>
  <si>
    <t>32 instructions, verilog generated from schematic, colored inst formats at: https://github.com/rj45/rj32/blob/main/docs/instructions.md</t>
  </si>
  <si>
    <t>http://www.dossmatik.de/mais-cpu.html</t>
  </si>
  <si>
    <t>pipelined MIPS1</t>
  </si>
  <si>
    <t>René Doss</t>
  </si>
  <si>
    <t>any-1, butterfly, fisa32, fisa64, ft64, ftfm, minimign4v, raptor64, rtf64, rft6809, rtf8088, rtf65002, rtf65003, scarerob-v, table888, table887, thor</t>
  </si>
  <si>
    <t>ARM A53</t>
  </si>
  <si>
    <t>ARM A9</t>
  </si>
  <si>
    <t>ARM R5</t>
  </si>
  <si>
    <t>ARM9</t>
  </si>
  <si>
    <t>CRAY1</t>
  </si>
  <si>
    <t>CRAY2</t>
  </si>
  <si>
    <t>TMS0800</t>
  </si>
  <si>
    <t>TMS1000</t>
  </si>
  <si>
    <t>virtex ultra</t>
  </si>
  <si>
    <t>https://hackaday.io/project/180199-8-bit-computer-front-panel</t>
  </si>
  <si>
    <t>https://github.com/douggilliland/MultiComp/tree/New-IOP16B-JSR_RTS</t>
  </si>
  <si>
    <t>Grant Searle's web page defunct, 6502, 6800, 6809 &amp; Z80 on Cyclone II; Basic, CamelForth and CPM; also SD card, UART &amp; VGA RTL</t>
  </si>
  <si>
    <t>console available</t>
  </si>
  <si>
    <t>https://github.com/jaruiz/light8080</t>
  </si>
  <si>
    <t>pdp8-soc</t>
  </si>
  <si>
    <t>https://github.com/scottlbaker/PDP8-SOC</t>
  </si>
  <si>
    <t>implemented for the Lattice iCE40-hx8k dev board, PDP-8 CPU + RAM + UART + Timer + I/O Ports</t>
  </si>
  <si>
    <t>implemented for the Lattice iCE40-hx8k dev board</t>
  </si>
  <si>
    <t>PDP-8 CPU + RAM + UART + Timer + I/O Ports</t>
  </si>
  <si>
    <t>chad</t>
  </si>
  <si>
    <t>https://github.com/bradleyeckert/chad</t>
  </si>
  <si>
    <t>XIML</t>
  </si>
  <si>
    <t>self-hosting Forth for J1-style CPUs, has verilog, .f and .c code (verilog softcore and  C emulator J1 like uP)</t>
  </si>
  <si>
    <t>verilog, .f &amp;.c code; fpga project files</t>
  </si>
  <si>
    <t>_software/concatenative_prog/mecrisp</t>
  </si>
  <si>
    <t>Matthias Koch</t>
  </si>
  <si>
    <t>mecrisp/quintus</t>
  </si>
  <si>
    <t>mecrisp/ice</t>
  </si>
  <si>
    <t>uses riscv_picorv32, family of optimising native code Forth impl for MSP430, ARM Cortex M, RISC-V RV32IM(C), MIPS M4K and FPGAs</t>
  </si>
  <si>
    <t>uses J1a, family of optimising native code Forth impl for MSP430, ARM Cortex M, RISC-V RV32IM(C), MIPS M4K and FPGAs</t>
  </si>
  <si>
    <t>https://sourceforge.net/projects/mecrisp/files/</t>
  </si>
  <si>
    <t>v21.1</t>
  </si>
  <si>
    <t>atrix-7-1</t>
  </si>
  <si>
    <t>mcu_arty</t>
  </si>
  <si>
    <t>max SOC, -1 speed grad</t>
  </si>
  <si>
    <t>max SOC, -3 speed grade</t>
  </si>
  <si>
    <t>mcu</t>
  </si>
  <si>
    <t>min SOC, -3 speed grade</t>
  </si>
  <si>
    <t>options file not working</t>
  </si>
  <si>
    <t>iop16b</t>
  </si>
  <si>
    <t>https://github.com/douggilliland/IOP16</t>
  </si>
  <si>
    <t>I/O Processor with minimal instruction set</t>
  </si>
  <si>
    <t>https://hackaday.io/project/180452-small-cpu-in-vhdl</t>
  </si>
  <si>
    <t>magic-1</t>
  </si>
  <si>
    <t>http://www.homebrewcpu.com/architecture.htm</t>
  </si>
  <si>
    <t>TTL computer, 6809ish, schematics only</t>
  </si>
  <si>
    <t>https://hackaday.io/project/180097-magic-1-computer-on-logisim</t>
  </si>
  <si>
    <t>magic-16 planning, 200 TTL chips</t>
  </si>
  <si>
    <t>vhdl-cpu2</t>
  </si>
  <si>
    <t>https://github.com/lebrice/VHDL-CPU</t>
  </si>
  <si>
    <t>5-stage pipeline, 32-bit MIPS CPU written in VHDL for Computer Organisation and Architecture course at McGill Un.</t>
  </si>
  <si>
    <t>Fabrice Normandin</t>
  </si>
  <si>
    <t>MIPS inst card, pipe hazard notes</t>
  </si>
  <si>
    <t>McGill Un. Course, MIPS CPU/VHDL</t>
  </si>
  <si>
    <t>microforth</t>
  </si>
  <si>
    <t>https://github.com/Forth-Generation/microForth</t>
  </si>
  <si>
    <t>Jess Totorica</t>
  </si>
  <si>
    <t>Arduino-like board/platform based upon an FPGA-based soft-CPU, based on J1, extensions for relative addressing</t>
  </si>
  <si>
    <t>http://mindworks.shoutwiki.com/wiki/Forth_Computing_on_FPGA</t>
  </si>
  <si>
    <t>Arduino-like board/platform based upon an FPGA-based soft-CPU, based on J1, extensions for relative addressing, loop stack</t>
  </si>
  <si>
    <t>AKA F18, educational, loop stack</t>
  </si>
  <si>
    <t>riscv_uriscv</t>
  </si>
  <si>
    <t>https://github.com/ultraembedded/core_uriscv</t>
  </si>
  <si>
    <t>Simple, small, multi-cycle 32-bit RISC-V CPU implementation</t>
  </si>
  <si>
    <t>ultra_embedded</t>
  </si>
  <si>
    <t>riscv_core</t>
  </si>
  <si>
    <t>https://opencores.org/projects/uriscv</t>
  </si>
  <si>
    <t>http://www.vsta.org/64-bit.txt</t>
  </si>
  <si>
    <t>Andy Valencia</t>
  </si>
  <si>
    <t>Proposal for a 64-bit NOSC Forth CPU</t>
  </si>
  <si>
    <t>ISA doc</t>
  </si>
  <si>
    <t>nosc</t>
  </si>
  <si>
    <t>c3pu</t>
  </si>
  <si>
    <t>https://github.com/isovic/C3PU</t>
  </si>
  <si>
    <t>Ivan Sovic</t>
  </si>
  <si>
    <t>course project, 16-bit cpu, 580 LUT4</t>
  </si>
  <si>
    <t>cpu-65org16</t>
  </si>
  <si>
    <t>BigEd</t>
  </si>
  <si>
    <t>6502 ISA using 16-bit "bytes" and 32-bit addresses, derived from verilog-6502, see verilog-65c02 folder</t>
  </si>
  <si>
    <t>https://tinymicros.com/wiki/MC14500B_In_VHDL</t>
  </si>
  <si>
    <t>VHDL description of Motorola MC14500B Industrial Control Unit</t>
  </si>
  <si>
    <t>mc14500b</t>
  </si>
  <si>
    <t>arm_ruslan</t>
  </si>
  <si>
    <t>from "Digital design and computer architecture: ARM edition", all three book variants: single cycle, multi-cycle &amp; pipelined</t>
  </si>
  <si>
    <t>nibblercpu</t>
  </si>
  <si>
    <t>https://gist.github.com/erincandescent/347577465129882abc97</t>
  </si>
  <si>
    <t>Nibbler 4-bit CPU in VHDL</t>
  </si>
  <si>
    <t>erin candescent</t>
  </si>
  <si>
    <t>4-bit CPU in VHDL</t>
  </si>
  <si>
    <t>bare rtl file</t>
  </si>
  <si>
    <t>pdp11_reduced</t>
  </si>
  <si>
    <t>Mohamed Omran</t>
  </si>
  <si>
    <t>https://github.com/mhomran/PDP11</t>
  </si>
  <si>
    <t>simplified pdp11, 24 inst</t>
  </si>
  <si>
    <t>simplified pdp11, 24 inst, 2 to 12 clocks/inst, no byte data size</t>
  </si>
  <si>
    <t>no byte data size, ucode, 2-12 clocks/inst</t>
  </si>
  <si>
    <t>five stage pipeline, forwarding, automatic hazard detection, BTB using LRU policy replacement, four-cycle hardware multiplier</t>
  </si>
  <si>
    <t>cpu0</t>
  </si>
  <si>
    <t>https://jonathan2251.github.io/lbd/</t>
  </si>
  <si>
    <t>original in Chinese</t>
  </si>
  <si>
    <t>https://www.bitsnbites.eu/mc1-a-custom-computer/</t>
  </si>
  <si>
    <t>MC1 variant web page</t>
  </si>
  <si>
    <t>logic that can output a 1920×1080@60 video</t>
  </si>
  <si>
    <t>pet-on-a-chip</t>
  </si>
  <si>
    <t>https://ezrasrobots.wordpress.com/2021/07/07/pet-on-a-chip/</t>
  </si>
  <si>
    <t>robot controller, senior design project, all unique</t>
  </si>
  <si>
    <t>https://github.com/ept221/pet-on-a-chip</t>
  </si>
  <si>
    <t>cust pcb &amp; uP, derivative of tiny_soc</t>
  </si>
  <si>
    <t>robot controller, senior design project, cust pcb &amp; uP, derivative of tiny_soc</t>
  </si>
  <si>
    <t>https://github.com/forthy42/b16-small</t>
  </si>
  <si>
    <t>https://github.com/ForwardCom/softcoreA</t>
  </si>
  <si>
    <t>https://github.com/ForwardCom</t>
  </si>
  <si>
    <t>now includes RTL, no fltg-pt</t>
  </si>
  <si>
    <t>MIT course work</t>
  </si>
  <si>
    <t>jhd-8</t>
  </si>
  <si>
    <t>https://github.com/jdah/jdh-8</t>
  </si>
  <si>
    <t>8-bit uP designed for Pong, simulated, also neat video</t>
  </si>
  <si>
    <t>jdah</t>
  </si>
  <si>
    <t>emu</t>
  </si>
  <si>
    <t>https://www.youtube.com/watch?v=7A1SzIIKMho</t>
  </si>
  <si>
    <t>Chen Zhong-Cheng</t>
  </si>
  <si>
    <t>Extended tutorial on LLVM backend</t>
  </si>
  <si>
    <r>
      <rPr>
        <b/>
        <sz val="11"/>
        <rFont val="Calibri"/>
        <family val="2"/>
        <scheme val="minor"/>
      </rPr>
      <t>extended tutorial on LLVM backend</t>
    </r>
    <r>
      <rPr>
        <sz val="11"/>
        <rFont val="Calibri"/>
        <family val="2"/>
        <scheme val="minor"/>
      </rPr>
      <t>, ISA described in detail, Verilog intended for simulation</t>
    </r>
  </si>
  <si>
    <t>LUT6 req'd, course project, slower more LUTs than original  claims easier to modify and extend</t>
  </si>
  <si>
    <t>moncky</t>
  </si>
  <si>
    <t>https://gitlab.com/big-bat/moncky</t>
  </si>
  <si>
    <t>Kris Demuynck</t>
  </si>
  <si>
    <t>https://hackaday.com/2021/09/26/fpga-retrocomputer-return-to-moncky/</t>
  </si>
  <si>
    <t>IO: VGA, PS/2, SPI, SD</t>
  </si>
  <si>
    <t>intended as educational, all original</t>
  </si>
  <si>
    <t>v21</t>
  </si>
  <si>
    <t>https://users.ece.cmu.edu/~koopman/stack_computers/sec4_3.html</t>
  </si>
  <si>
    <t>nga</t>
  </si>
  <si>
    <t>https://github.com/crcx/nga</t>
  </si>
  <si>
    <t>_up_cores/_forth</t>
  </si>
  <si>
    <t>Charles Childers</t>
  </si>
  <si>
    <t>emulation written in C, C#, javascript &amp; pascal</t>
  </si>
  <si>
    <t>16-bit single cycle self-made RISC processor, also has courseware</t>
  </si>
  <si>
    <t>https://free-pdk.github.io/</t>
  </si>
  <si>
    <t>pic</t>
  </si>
  <si>
    <t>Padauk version of PIC uP with 13, 14, 15 or 16-bit instructons, RTL for simulation?</t>
  </si>
  <si>
    <t>pdk14</t>
  </si>
  <si>
    <t>ZCU102</t>
  </si>
  <si>
    <t>high LUT cnt</t>
  </si>
  <si>
    <t>tapasco</t>
  </si>
  <si>
    <t>https://github.com/esa-tu-darmstadt/tapasco</t>
  </si>
  <si>
    <t>Carsten Heinz</t>
  </si>
  <si>
    <t>_up_arch/risc-v/tapasco</t>
  </si>
  <si>
    <t>P&amp;R and performance results for (9) RISC-V softcores on four xilinx FPGAs</t>
  </si>
  <si>
    <t>limited set of x86-64 operations</t>
  </si>
  <si>
    <t>vu37p</t>
  </si>
  <si>
    <t>6K cores in vu37p, reg-file in blk-RAM</t>
  </si>
  <si>
    <t>serv_top</t>
  </si>
  <si>
    <t>noc_mpsoc</t>
  </si>
  <si>
    <t>https://opencores.org/projects/an-fpga-implementation-of-low-latency-noc-based-mpsoc</t>
  </si>
  <si>
    <t>proven</t>
  </si>
  <si>
    <t>Prototype-network-on-chip (ProNoC) supporting aeMB (ublaze), lm32, mor1kx &amp; or1200</t>
  </si>
  <si>
    <t>aubie</t>
  </si>
  <si>
    <t>https://github.com/zedtran/AUBIEArchitecture</t>
  </si>
  <si>
    <t>uses ModelSimPE, small design with much unused bits in instructions, "ancient"</t>
  </si>
  <si>
    <t>Don Zedtran</t>
  </si>
  <si>
    <t>interconnect_aubie</t>
  </si>
  <si>
    <t>uses ModelSimPE, small design with unused bits in instructions, "ancient"</t>
  </si>
  <si>
    <t>pmd85</t>
  </si>
  <si>
    <t>https://github.com/PetrM1/PMD85</t>
  </si>
  <si>
    <t>PetrM1</t>
  </si>
  <si>
    <t>Czechoslovakian clone of Intel 8080 console, for use in MISTer</t>
  </si>
  <si>
    <t>sys_top</t>
  </si>
  <si>
    <t>https://www.youtube.com/watch?v=VVukIzzWiKY</t>
  </si>
  <si>
    <t>Czechoslovakian PC using Intel 8080 clone, for use in MISTer</t>
  </si>
  <si>
    <t>riscv_croyde</t>
  </si>
  <si>
    <t>https://github.com/ben-marshall/croyde-riscv</t>
  </si>
  <si>
    <t>Ben Marshall</t>
  </si>
  <si>
    <t>core_top</t>
  </si>
  <si>
    <t>simple 3-stage 64-bit uP, implementing the rv64imck ISA</t>
  </si>
  <si>
    <t>64-bit rv64imck ISA</t>
  </si>
  <si>
    <t>small, simple yet SOC, see also his tim &amp; vanilla-riscv</t>
  </si>
  <si>
    <t>https://github.com/ben-marshall/vanilla-riscv</t>
  </si>
  <si>
    <t>riscv_vanilla</t>
  </si>
  <si>
    <t>"toy" 5 stage RISC-V CPU, implementing the rv32imc</t>
  </si>
  <si>
    <t>tim</t>
  </si>
  <si>
    <t>frv_cpu_axi</t>
  </si>
  <si>
    <t>verified</t>
  </si>
  <si>
    <t>https://github.com/ben-marshall/tim</t>
  </si>
  <si>
    <t>TIM (tiny instruction machine), variable length inst</t>
  </si>
  <si>
    <t>TIM: Tiny Instruction Machine, variable length inst</t>
  </si>
  <si>
    <t>Grant Wilk</t>
  </si>
  <si>
    <t>armv4_uarch</t>
  </si>
  <si>
    <t>https://github.com/grantwilk/ce1921_armv4_microarchitecture</t>
  </si>
  <si>
    <t>custom microarchitecture for the ARMv4 ISA on Intel MAX10</t>
  </si>
  <si>
    <t>custom uarch for the ARMv4 ISA on Intel MAX10</t>
  </si>
  <si>
    <t>https://grantwilk.com/portfolio/armv4-microarchitecture/</t>
  </si>
  <si>
    <t>x9</t>
  </si>
  <si>
    <t>https://github.com/yehzhang/x9</t>
  </si>
  <si>
    <t>Simon Zhang</t>
  </si>
  <si>
    <t>9-bit processor: 4:1:4 op-code, R0, R1 fields</t>
  </si>
  <si>
    <t>sisa16</t>
  </si>
  <si>
    <t>https://github.com/gek169/Simple_ISA</t>
  </si>
  <si>
    <t>David Webster</t>
  </si>
  <si>
    <t>intended as a virtual easily ported ISA, segmentation: 65K pages of 256 bytes</t>
  </si>
  <si>
    <t>socdp8_package</t>
  </si>
  <si>
    <t>pdp6</t>
  </si>
  <si>
    <t>https://github.com/MorrisMA/pdp6</t>
  </si>
  <si>
    <t>ISA identical to PDP-10</t>
  </si>
  <si>
    <t>https://en.wikipedia.org/wiki/PDP-6</t>
  </si>
  <si>
    <r>
      <t>lem1_9, lem4_9ptr, rois24_24</t>
    </r>
    <r>
      <rPr>
        <sz val="11"/>
        <color theme="0" tint="-0.499984740745262"/>
        <rFont val="Calibri"/>
        <family val="2"/>
        <scheme val="minor"/>
      </rPr>
      <t>, alt-risc, alt-stk/acc, alt-430, alt-11, alt-x86, alt-780, quad_isa, quad_iw, lem16_18, the12X_12uP</t>
    </r>
  </si>
  <si>
    <t>PDP-10 was much more successful</t>
  </si>
  <si>
    <t>pipelined and non-pipelined versions</t>
  </si>
  <si>
    <t>https://github.com/MorrisMA/M16C5x</t>
  </si>
  <si>
    <t>https://github.com/MorrisMA/M65C02A</t>
  </si>
  <si>
    <t>m65c02a</t>
  </si>
  <si>
    <t>M65C02A_Core_Top</t>
  </si>
  <si>
    <t>enhanced 8/16-bit version of 65c02</t>
  </si>
  <si>
    <t>PDFs on his figForth for M65C02A</t>
  </si>
  <si>
    <t>enhanced 8/16-bit version of the 6502/65C02 processors, figForth implementation with ISA mods</t>
  </si>
  <si>
    <t>https://github.com/MorrisMA/MiniCPU</t>
  </si>
  <si>
    <t>RE: 8-bit CPU challenge of Arlet Ottens</t>
  </si>
  <si>
    <t>minicpu_core</t>
  </si>
  <si>
    <t>simplified 6502, see m65c02a</t>
  </si>
  <si>
    <t>response to 8-bit CPU challenge as defined by Arlet Ottens, not the same as minicpu-s or minicpu</t>
  </si>
  <si>
    <t>minicpu_morris</t>
  </si>
  <si>
    <t>m16c5x, m65c02, m65c02a, minicpu, minicpu-s, pdp6, p16c5x</t>
  </si>
  <si>
    <t>Scott Baker (https://scottlbaker.github.io/)</t>
  </si>
  <si>
    <t>https://github.com/robfinch/Thor</t>
  </si>
  <si>
    <t>1802, 8085, z80, 6502, 6800, 6805, 6809, 6309, 6811, 6812, pic14, 9900, 9995, pdp8, pdp11, nova, msp430 (All: proprietary RTL)</t>
  </si>
  <si>
    <t>verilog, system verilog</t>
  </si>
  <si>
    <t>main RTL</t>
  </si>
  <si>
    <t>vhdl, scala</t>
  </si>
  <si>
    <t>schematics</t>
  </si>
  <si>
    <t>Schematics</t>
  </si>
  <si>
    <t>zu-3e</t>
  </si>
  <si>
    <t>https://sourceforge.net/projects/mips-vhdl/files/latest/download</t>
  </si>
  <si>
    <t>vivado defaults</t>
  </si>
  <si>
    <t>very slow synthesis</t>
  </si>
  <si>
    <t>stopped run in synthesis</t>
  </si>
  <si>
    <t>68c05 &amp; 68c08 very different Fmax</t>
  </si>
  <si>
    <t>32-bit_risc</t>
  </si>
  <si>
    <t>https://github.com/naderabdalghani/32-bit-risc-pipelined-processor</t>
  </si>
  <si>
    <t>5-stage 32-bit pipelined RISC processor and its assembler using VHDL and Python</t>
  </si>
  <si>
    <t>Nader AbdalGhani</t>
  </si>
  <si>
    <t>pipelined RISC uP in VHDL &amp; Python</t>
  </si>
  <si>
    <t>simulation constructs</t>
  </si>
  <si>
    <t>uCode, usually Java virtual machine</t>
  </si>
  <si>
    <t>https://github.com/T-head-Semi/openc910</t>
  </si>
  <si>
    <t>T-Head Semiconductor Co.</t>
  </si>
  <si>
    <t>openc</t>
  </si>
  <si>
    <t>https://www.cnx-software.com/2021/10/20/alibaba-open-source-risc-v-cores-xuantie-e902-e906-c906-and-c910/</t>
  </si>
  <si>
    <t>Alibaba ASIC RISC-V uP: e902-e906-c906-and-c910, docs in Chinese, many many large port maps</t>
  </si>
  <si>
    <t>Alibaba ASIC RISC-V processors: e902-e906-c906-and-c910, docs in Chinese, many many large port maps</t>
  </si>
  <si>
    <t>PDP6</t>
  </si>
  <si>
    <t>pdp10-clone</t>
  </si>
  <si>
    <t>was it ever finished?  No RTL</t>
  </si>
  <si>
    <t>was it ever finished?  No RTL, not secure</t>
  </si>
  <si>
    <t>rewritten for 6LUTs, spartan6 version has blackbox error</t>
  </si>
  <si>
    <t>used in 100MHZ 6502 DIP module</t>
  </si>
  <si>
    <t>any1base</t>
  </si>
  <si>
    <t>three versions with different ISAs, inst sz, reg sz</t>
  </si>
  <si>
    <t>arm_rusian</t>
  </si>
  <si>
    <t>single cycle,</t>
  </si>
  <si>
    <t>multi-cycle</t>
  </si>
  <si>
    <t>high FF count</t>
  </si>
  <si>
    <t>https://opencores.org/projects/arm4u</t>
  </si>
  <si>
    <t>Jonathan Masur</t>
  </si>
  <si>
    <t>ARMv3 ISA, clones early ARM processors in functionality</t>
  </si>
  <si>
    <t>ARM_MultiCycle_CPU</t>
  </si>
  <si>
    <t>incomplete RTL, prob 4 student exercise</t>
  </si>
  <si>
    <t>ARM_Pipelined_CPU</t>
  </si>
  <si>
    <t>ARM_SingleCycle_SoC</t>
  </si>
  <si>
    <t>max10</t>
  </si>
  <si>
    <t>course work, Quartus project</t>
  </si>
  <si>
    <t>course work, top level is schematic</t>
  </si>
  <si>
    <t>risclite_mx</t>
  </si>
  <si>
    <t>risclite_mx_mult</t>
  </si>
  <si>
    <t>no interrupts or reg banks</t>
  </si>
  <si>
    <t>no mult, interrupts or reg banks</t>
  </si>
  <si>
    <t>LUT RAM for inst &amp; data mem</t>
  </si>
  <si>
    <t>arm_cpu_ddca</t>
  </si>
  <si>
    <t>Evan Nguyen</t>
  </si>
  <si>
    <t>https://github.com/nguyenevan42/arm_cpu_ddca</t>
  </si>
  <si>
    <t>single cycle, empty synthesis</t>
  </si>
  <si>
    <t>single-cycle ARM core from "Digital Design and Computer Architecture-ARM Ed" 2015, empty synthesis</t>
  </si>
  <si>
    <t>Moncky3</t>
  </si>
  <si>
    <t>no mem</t>
  </si>
  <si>
    <t>clock divider bypassed</t>
  </si>
  <si>
    <t>two phase clock, ALU &amp; mem have own phase</t>
  </si>
  <si>
    <t>bare CPU</t>
  </si>
  <si>
    <t xml:space="preserve">from 16x65K to 64KB RAM </t>
  </si>
  <si>
    <t>https://github.com/valptek/v586</t>
  </si>
  <si>
    <t>c2650_mister</t>
  </si>
  <si>
    <t>https://github.com/Grabulosaure/C2650_MiSTer</t>
  </si>
  <si>
    <t>c2650</t>
  </si>
  <si>
    <t>clone of Signetics 2650 uP</t>
  </si>
  <si>
    <t>Grabulosaure</t>
  </si>
  <si>
    <t>vhdl &amp; Verilog</t>
  </si>
  <si>
    <t>based on the IBM 1130, Altera project &amp; PLL</t>
  </si>
  <si>
    <t>https://en.wikipedia.org/wiki/Signetics_2650</t>
  </si>
  <si>
    <t>riscv_harzad5</t>
  </si>
  <si>
    <t>https://github.com/Wren6991/Hazard5</t>
  </si>
  <si>
    <t>RISC-V processor designed for the RISCBoy games console</t>
  </si>
  <si>
    <t>Luke Wren</t>
  </si>
  <si>
    <t>https://github.com/Wren6991/RISCBoy</t>
  </si>
  <si>
    <t>hazard5_core</t>
  </si>
  <si>
    <t>several tapeouts</t>
  </si>
  <si>
    <t>portmap mismatch</t>
  </si>
  <si>
    <t>degenerate synthesis</t>
  </si>
  <si>
    <t>zu-5e</t>
  </si>
  <si>
    <t>IO limit exceeded</t>
  </si>
  <si>
    <t>thor2021</t>
  </si>
  <si>
    <t>FPGA-friendly 32-bit CPU IP core</t>
  </si>
  <si>
    <t>NEO430</t>
  </si>
  <si>
    <t>Clone of Texas Instruments MSP430 family, website has detailed resource untilizations</t>
  </si>
  <si>
    <t>MiSTer</t>
  </si>
  <si>
    <t>https://boogermann.github.io/Bible_MiSTer/getting-started/introduction/</t>
  </si>
  <si>
    <t xml:space="preserve">   Non-inferred register files result in high DFF counts</t>
  </si>
  <si>
    <t>timing loop found</t>
  </si>
  <si>
    <t>multi-driven net</t>
  </si>
  <si>
    <t>single cycle CPU that has an IPC of 1</t>
  </si>
  <si>
    <t>cpu02</t>
  </si>
  <si>
    <t>cpu03</t>
  </si>
  <si>
    <t>cpu04</t>
  </si>
  <si>
    <t>cpu05</t>
  </si>
  <si>
    <t>cpu06</t>
  </si>
  <si>
    <t>cpu07</t>
  </si>
  <si>
    <t>cpu08</t>
  </si>
  <si>
    <t>cpu10</t>
  </si>
  <si>
    <t>cpu09</t>
  </si>
  <si>
    <t>multi cycle CPU that has an IPC of 1</t>
  </si>
  <si>
    <t>multi-driven nets</t>
  </si>
  <si>
    <t>5-stage pipelined CPU, same for cpu4 thru cpu10</t>
  </si>
  <si>
    <t>Data forwarding from the ALU</t>
  </si>
  <si>
    <t>Branch prediction with a BTB with 2-bit saturation counter</t>
  </si>
  <si>
    <t>tournament branch predictor</t>
  </si>
  <si>
    <t>DMA interleaved with instructions that access the data cache</t>
  </si>
  <si>
    <t>Memory latency parameter</t>
  </si>
  <si>
    <t>instruction cache and data cache</t>
  </si>
  <si>
    <t>DMA module and its interrupt mechanism</t>
  </si>
  <si>
    <t>boy</t>
  </si>
  <si>
    <t>vbh</t>
  </si>
  <si>
    <t>SM83</t>
  </si>
  <si>
    <t>uses riscv_picorv32 core</t>
  </si>
  <si>
    <t>missing memory &amp; test bench RTL</t>
  </si>
  <si>
    <t>simple_4inst</t>
  </si>
  <si>
    <t>very simple 4-instruction CPU, in VHDL</t>
  </si>
  <si>
    <t>ms1</t>
  </si>
  <si>
    <t>https://github.com/ibm2030/IBM2030</t>
  </si>
  <si>
    <t>ibm360-30</t>
  </si>
  <si>
    <t>Lawrence Wilkinson</t>
  </si>
  <si>
    <t>https://www.ljw.me.uk/ibm360/vhdl/</t>
  </si>
  <si>
    <t>gate level reproduction, original 4Kx55 microcode, 8K RAM</t>
  </si>
  <si>
    <t>gate level reproduction</t>
  </si>
  <si>
    <t>original 4Kx55 microcode, 8K RAM</t>
  </si>
  <si>
    <t>ibm2030</t>
  </si>
  <si>
    <t>gate level clone, emulation only?</t>
  </si>
  <si>
    <t>avr_cpu</t>
  </si>
  <si>
    <t>vhdl 2008 usage</t>
  </si>
  <si>
    <t>cw6670</t>
  </si>
  <si>
    <t>internal 1-byte data cache doubles performance</t>
  </si>
  <si>
    <t>first implementation, no data cache</t>
  </si>
  <si>
    <t>errors init bkRAM</t>
  </si>
  <si>
    <t>cpus-caddr, cpus-pdp8, cpus-pdp11</t>
  </si>
  <si>
    <t>undefined black box</t>
  </si>
  <si>
    <t>https://hackaday.io/project/27280-ygrec8</t>
  </si>
  <si>
    <t>ygrec8</t>
  </si>
  <si>
    <t>educational uP with front panel (one button per op-code)</t>
  </si>
  <si>
    <t>https://hackaday.io/project/27280/files</t>
  </si>
  <si>
    <t>www.youtube.com/watch?v=bw5EiDDibkw</t>
  </si>
  <si>
    <t>https://hackaday.io/project/6930-yasep-yet-another-small-embedded-processor</t>
  </si>
  <si>
    <t>educational uP with front panel</t>
  </si>
  <si>
    <t>front panel: one button per op-code</t>
  </si>
  <si>
    <t>https://www.chrisfenton.com/</t>
  </si>
  <si>
    <t>https://www.chrisfenton.com/non-von-1/</t>
  </si>
  <si>
    <t>Noam Nisan &amp; Shimon Schocken</t>
  </si>
  <si>
    <t>https://github.com/philzook58/nand2coq</t>
  </si>
  <si>
    <t>Philip Zucker</t>
  </si>
  <si>
    <t>educational formally verified version of the Nand 2 Tetris course using Coq</t>
  </si>
  <si>
    <t>https://github.com/jopdorp/nand2tetris-verilog</t>
  </si>
  <si>
    <t>Jegor van Opdorp</t>
  </si>
  <si>
    <t>SystemVerilog version of the course materials on hardware design</t>
  </si>
  <si>
    <t>The official website of Nand to Tetris course &amp; book</t>
  </si>
  <si>
    <t>riscv_niosv</t>
  </si>
  <si>
    <t>https://www.intel.com/content/www/us/en/products/details/fpga/nios-processor/v.html</t>
  </si>
  <si>
    <t>Intel</t>
  </si>
  <si>
    <t>agilex</t>
  </si>
  <si>
    <t>intel</t>
  </si>
  <si>
    <t>stratix-10</t>
  </si>
  <si>
    <t>arria-10</t>
  </si>
  <si>
    <t>fastest part</t>
  </si>
  <si>
    <t>q21.3</t>
  </si>
  <si>
    <t>RV32IA spec, M20K for reg file, interrupts</t>
  </si>
  <si>
    <t>free license, small inst &amp; data memory</t>
  </si>
  <si>
    <t>free license, RV32IA spec, M20K for reg file, interrupts</t>
  </si>
  <si>
    <t>https://github.com/hsnaves/ben_eater_computer</t>
  </si>
  <si>
    <t>Humberto Silva Naves</t>
  </si>
  <si>
    <t>ben_eater_up</t>
  </si>
  <si>
    <t>https://eater.net/8bit/</t>
  </si>
  <si>
    <t>Ben Eater's 8-bit breadboard computer</t>
  </si>
  <si>
    <t>FPGA implementation of Ben Eater's 8-bit breadboard computer, see #344 beneatervhdl</t>
  </si>
  <si>
    <t>https://github.com/JetStarBlues/BenEater_CPU</t>
  </si>
  <si>
    <t>microcode?</t>
  </si>
  <si>
    <t>microcore</t>
  </si>
  <si>
    <t>ucore110</t>
  </si>
  <si>
    <t>ucore120</t>
  </si>
  <si>
    <t>https://github.com/microCore-VHDL/microCore</t>
  </si>
  <si>
    <t>https://github.com/splinedrive/kianRiscV</t>
  </si>
  <si>
    <t>very simple riscv cpu/soc one single file implementation</t>
  </si>
  <si>
    <t>splinedrive</t>
  </si>
  <si>
    <t>riscv_kian</t>
  </si>
  <si>
    <t>kianv</t>
  </si>
  <si>
    <t>Hirosh Dabui</t>
  </si>
  <si>
    <t>https://domipheus.com/blog/rpu-series-quick-links/</t>
  </si>
  <si>
    <t>21 part series of articles: Designing a CPU in VHDL Series Quick Links</t>
  </si>
  <si>
    <t>tpu_top</t>
  </si>
  <si>
    <t>https://giters.com/maikmerten/riscv-tomthumb</t>
  </si>
  <si>
    <t>68020 ISA (68000, 68010 &amp; 68020 choice)</t>
  </si>
  <si>
    <t>riscv_paranut</t>
  </si>
  <si>
    <t>https://github.com/hsa-ees/paranut</t>
  </si>
  <si>
    <t>Alexander Bahle</t>
  </si>
  <si>
    <t>SIMD vectorization &amp; simultaneous multi-threading in one arch, Efficient Embedded Systems group Un of Applied Sciences Augsburg</t>
  </si>
  <si>
    <t>Effic embed Sys group Un of Applied Sciences Augsburg</t>
  </si>
  <si>
    <t>paranut</t>
  </si>
  <si>
    <t>~100</t>
  </si>
  <si>
    <t>SIMD vect &amp; simul multi-threading in one arch</t>
  </si>
  <si>
    <t>asterics</t>
  </si>
  <si>
    <t>Toolbox for Sophisticated FPGA-Based Image Processing, Efficient Embedded Systems group Un of Applied Sciences Augsburg</t>
  </si>
  <si>
    <t>https://github.com/hsa-ees/asterics</t>
  </si>
  <si>
    <t>Matthias Pohl</t>
  </si>
  <si>
    <t>https://ees.hs-augsburg.de/</t>
  </si>
  <si>
    <t>scamp-cpu</t>
  </si>
  <si>
    <t>https://github.com/jes/scamp-cpu</t>
  </si>
  <si>
    <t>James Stanley</t>
  </si>
  <si>
    <t>TTL &amp; Verilog home built, has OS</t>
  </si>
  <si>
    <t>fpga-cpuimpl</t>
  </si>
  <si>
    <t>pictures of TTL version</t>
  </si>
  <si>
    <t>https://hackaday.com/2021/12/03/homebrew-16-bit-computer-reinvents-all-the-wheels/</t>
  </si>
  <si>
    <t>b16-small</t>
  </si>
  <si>
    <t>tis-100</t>
  </si>
  <si>
    <t>https://github.com/MasterQ32/TIS-100</t>
  </si>
  <si>
    <t xml:space="preserve"> programming/puzzle video game by Zachtronics Industries</t>
  </si>
  <si>
    <t>https://en.wikipedia.org/wiki/TIS-100</t>
  </si>
  <si>
    <t>programming/puzzle video game by Zachtronics Industries</t>
  </si>
  <si>
    <t>tis100</t>
  </si>
  <si>
    <t>pipelineC</t>
  </si>
  <si>
    <t>https://github.com/JulianKemmerer/PipelineC</t>
  </si>
  <si>
    <t>C-like(1) hardware description language (HDL)(2) adding high level synthesis(HLS)-like automatic pipelining(3), gens VHDL</t>
  </si>
  <si>
    <t>Julian Kemmerer</t>
  </si>
  <si>
    <t>https://gitlab.com/shaktiproject/cores</t>
  </si>
  <si>
    <t>Indian Institute of Technology, Madras</t>
  </si>
  <si>
    <t>several web sites &amp; datings</t>
  </si>
  <si>
    <t>~8 different riscv cores, Madras India</t>
  </si>
  <si>
    <t>https://github.com/anmolsahoo25/shakti-e-class</t>
  </si>
  <si>
    <t>IIT Madras</t>
  </si>
  <si>
    <t>https://github.com/forthy42/b16</t>
  </si>
  <si>
    <t>riscv_black-parrot</t>
  </si>
  <si>
    <t>https://github.com/black-parrot/black-parrot</t>
  </si>
  <si>
    <t>cache-coherent, RV64GC multicore</t>
  </si>
  <si>
    <t>Daniel Petrisko</t>
  </si>
  <si>
    <t>https://github.com/lliont/Lion16</t>
  </si>
  <si>
    <t>https://github.com/lliont/lion32</t>
  </si>
  <si>
    <t>custom gaming CPU, Altera BDF files</t>
  </si>
  <si>
    <t>http://users.sch.gr/tliontakis/index.php/my-projects/13-vhdl-cpu</t>
  </si>
  <si>
    <t>revised version with 19-bit addressing, http://users.sch.gr/tliontakis/index.php/my-projects/13-vhdl-cpu/9-lion-cpu-description-and-instructions has documentation</t>
  </si>
  <si>
    <t>lionsystem_true_32</t>
  </si>
  <si>
    <t>new directory, same RTL, Mister project</t>
  </si>
  <si>
    <t>new 32-bit version, Mister project</t>
  </si>
  <si>
    <t>Dff</t>
  </si>
  <si>
    <t>inst sz</t>
  </si>
  <si>
    <t>data sz</t>
  </si>
  <si>
    <t>total number of DFFs</t>
  </si>
  <si>
    <t>number of source files for compile, place, route &amp; timing; includes test benches</t>
  </si>
  <si>
    <t>IBUF clocking</t>
  </si>
  <si>
    <t>full system with RAM</t>
  </si>
  <si>
    <t>https://www.dcd.pl/product/dp8051/</t>
  </si>
  <si>
    <t>rrisc</t>
  </si>
  <si>
    <t>https://github.com/renerocksai/rrisc</t>
  </si>
  <si>
    <t>Rene Schallner</t>
  </si>
  <si>
    <t>part schematic, part VHDL, beginner's project</t>
  </si>
  <si>
    <t>s4pu</t>
  </si>
  <si>
    <t>Gabriel de Sant'Anna</t>
  </si>
  <si>
    <t>"simple Forth processing unit"</t>
  </si>
  <si>
    <t>https://baioc.github.io/portfolio/s4pu/</t>
  </si>
  <si>
    <t>in Portuguese</t>
  </si>
  <si>
    <t>https://gitlab.com/baioc/s4pu</t>
  </si>
  <si>
    <t>cyclone2</t>
  </si>
  <si>
    <t>Othman Ahmad</t>
  </si>
  <si>
    <t>8+</t>
  </si>
  <si>
    <t>https://www.ipo.gov.uk/p-ipsum/Case/ApplicationNumber/GB1420325.1</t>
  </si>
  <si>
    <t>swssp</t>
  </si>
  <si>
    <t>patented</t>
  </si>
  <si>
    <t>"mano-cpu" or wikipedia "Mano Machine"</t>
  </si>
  <si>
    <t>AKA Mano Machine, LPM macros</t>
  </si>
  <si>
    <t>one of several implementations</t>
  </si>
  <si>
    <t>a template for dsgn configuration of uP</t>
  </si>
  <si>
    <t>patent, "simplest scalable" data/inst sz uP, base schematic</t>
  </si>
  <si>
    <t>patent, scalable in data and instruction width, relatively simple base schematic, ALU functions &amp; other details left to architect</t>
  </si>
  <si>
    <t>mera400f</t>
  </si>
  <si>
    <t>https://github.com/jakubfi/mera400f</t>
  </si>
  <si>
    <t>jakubfi</t>
  </si>
  <si>
    <t>reimplementation of MERA-400 CPU, Polish, Mera400 was TTL uP</t>
  </si>
  <si>
    <t>mark_ii</t>
  </si>
  <si>
    <t>https://github.com/VladisM/MARK_II</t>
  </si>
  <si>
    <t>Vladislav Mlejnecký</t>
  </si>
  <si>
    <t>system on chip written in VHDL</t>
  </si>
  <si>
    <t>custom PCB with MAX10</t>
  </si>
  <si>
    <t>system on chip written in VHDL, custom PCB with MAX10</t>
  </si>
  <si>
    <t>riscv_riscboy</t>
  </si>
  <si>
    <t>portable games console designed from scratch, includes PCB dsgn, see riscv_hazard5</t>
  </si>
  <si>
    <t>portable games console desgn, PCB dsgn, see riscv_hazard3&amp;5</t>
  </si>
  <si>
    <t>riscboy_fpga</t>
  </si>
  <si>
    <t>pcycle</t>
  </si>
  <si>
    <t>https://github.com/dominiksalvet/pcycle</t>
  </si>
  <si>
    <t>inspired by redstone processor in Minecraft, 1st custom VHDL design by author</t>
  </si>
  <si>
    <t>reimplementation of MERA-400 CPU in Verilog, Polish, MERA was TTL uP</t>
  </si>
  <si>
    <t>misc16</t>
  </si>
  <si>
    <t>https://github.com/Steve-Teal/eforth-misc16</t>
  </si>
  <si>
    <t>16-bit minimal CPU which only has a single instruction 'mov'</t>
  </si>
  <si>
    <t>16-bit minimal CPU which only has a single instruction 'mov', eforth implemented</t>
  </si>
  <si>
    <t>pumpkin</t>
  </si>
  <si>
    <t>https://github.com/Steve-Teal/pumpkin-cpu</t>
  </si>
  <si>
    <t>used to simulate MyCo (My little Computer)</t>
  </si>
  <si>
    <t>misc</t>
  </si>
  <si>
    <t xml:space="preserve">scalable, 16-bit, 16 instruction soft CPU core </t>
  </si>
  <si>
    <t>https://www.gaisler.com/index.php/downloads/leongrlib</t>
  </si>
  <si>
    <t>gaisler</t>
  </si>
  <si>
    <t>RTL for LEON3, LEON5 and NOEL-V for microchip &amp; xilinx RAD hard parts</t>
  </si>
  <si>
    <t>hello_world_top</t>
  </si>
  <si>
    <t>myco</t>
  </si>
  <si>
    <t>LUT RAM inferred (small size)</t>
  </si>
  <si>
    <t>emulates Myco, forced block RAM</t>
  </si>
  <si>
    <t>v21.2</t>
  </si>
  <si>
    <t>Kiran &amp; Aluru</t>
  </si>
  <si>
    <t>mx65</t>
  </si>
  <si>
    <t>https://github.com/Steve-Teal/mx65</t>
  </si>
  <si>
    <t>cycle accurate and passes the Klaus Dormann 6502 functional tests</t>
  </si>
  <si>
    <t>apple1</t>
  </si>
  <si>
    <t>1802-pico-basic, misc16, mx65, pumpkin</t>
  </si>
  <si>
    <t>Most Prolific Authors (alpha or better status)   ©2022 James Brakefield</t>
  </si>
  <si>
    <t>cycle accurate, passes Klaus Dormann 6502 functional tests, has uart</t>
  </si>
  <si>
    <t>Altera mem</t>
  </si>
  <si>
    <t>misc_forth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</si>
</sst>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
    <numFmt numFmtId="166" formatCode="0.000"/>
  </numFmts>
  <fonts count="2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
      <sz val="11"/>
      <name val="Calibri"/>
      <family val="2"/>
      <scheme val="minor"/>
    </font>
    <font>
      <sz val="11"/>
      <color theme="0" tint="-0.499984740745262"/>
      <name val="Calibri"/>
      <family val="2"/>
      <scheme val="minor"/>
    </font>
    <font>
      <b/>
      <sz val="11"/>
      <name val="Calibri"/>
      <family val="2"/>
      <scheme val="minor"/>
    </font>
    <font>
      <b/>
      <sz val="11"/>
      <color theme="0" tint="-0.499984740745262"/>
      <name val="Calibri"/>
      <family val="2"/>
      <scheme val="minor"/>
    </font>
    <font>
      <u/>
      <sz val="11"/>
      <name val="Calibri"/>
      <family val="2"/>
      <scheme val="minor"/>
    </font>
    <font>
      <u/>
      <sz val="11"/>
      <color rgb="FF0070C0"/>
      <name val="Calibri"/>
      <family val="2"/>
      <scheme val="minor"/>
    </font>
    <font>
      <b/>
      <i/>
      <sz val="11"/>
      <color theme="1"/>
      <name val="Calibri"/>
      <family val="2"/>
      <scheme val="minor"/>
    </font>
    <font>
      <u/>
      <sz val="11"/>
      <color theme="0" tint="-0.499984740745262"/>
      <name val="Calibri"/>
      <family val="2"/>
      <scheme val="minor"/>
    </font>
    <font>
      <u/>
      <sz val="11"/>
      <color theme="4"/>
      <name val="Calibri"/>
      <family val="2"/>
      <scheme val="minor"/>
    </font>
    <font>
      <sz val="11"/>
      <color theme="10"/>
      <name val="Calibri"/>
      <family val="2"/>
      <scheme val="minor"/>
    </font>
    <font>
      <sz val="11"/>
      <color theme="1" tint="4.9989318521683403E-2"/>
      <name val="Calibri"/>
      <family val="2"/>
      <scheme val="minor"/>
    </font>
    <font>
      <sz val="12"/>
      <name val="Calibri"/>
      <family val="2"/>
      <scheme val="minor"/>
    </font>
    <font>
      <b/>
      <sz val="12"/>
      <name val="Calibri"/>
      <family val="2"/>
      <scheme val="minor"/>
    </font>
    <font>
      <sz val="12"/>
      <color theme="0" tint="-0.499984740745262"/>
      <name val="Calibri"/>
      <family val="2"/>
      <scheme val="minor"/>
    </font>
  </fonts>
  <fills count="2">
    <fill>
      <patternFill patternType="none"/>
    </fill>
    <fill>
      <patternFill patternType="gray125"/>
    </fill>
  </fills>
  <borders count="14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medium">
        <color auto="1"/>
      </bottom>
      <diagonal/>
    </border>
    <border>
      <left/>
      <right/>
      <top style="medium">
        <color auto="1"/>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hair">
        <color auto="1"/>
      </left>
      <right/>
      <top style="hair">
        <color auto="1"/>
      </top>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diagonal/>
    </border>
    <border>
      <left/>
      <right style="hair">
        <color auto="1"/>
      </right>
      <top style="hair">
        <color auto="1"/>
      </top>
      <bottom style="medium">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hair">
        <color auto="1"/>
      </bottom>
      <diagonal/>
    </border>
    <border>
      <left/>
      <right/>
      <top style="hair">
        <color auto="1"/>
      </top>
      <bottom style="medium">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hair">
        <color auto="1"/>
      </right>
      <top/>
      <bottom/>
      <diagonal/>
    </border>
    <border>
      <left/>
      <right style="medium">
        <color auto="1"/>
      </right>
      <top style="medium">
        <color auto="1"/>
      </top>
      <bottom/>
      <diagonal/>
    </border>
    <border>
      <left style="hair">
        <color auto="1"/>
      </left>
      <right style="hair">
        <color auto="1"/>
      </right>
      <top/>
      <bottom/>
      <diagonal/>
    </border>
    <border>
      <left style="hair">
        <color auto="1"/>
      </left>
      <right style="medium">
        <color auto="1"/>
      </right>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hair">
        <color auto="1"/>
      </right>
      <top/>
      <bottom style="hair">
        <color auto="1"/>
      </bottom>
      <diagonal/>
    </border>
    <border>
      <left style="medium">
        <color auto="1"/>
      </left>
      <right style="thin">
        <color auto="1"/>
      </right>
      <top style="hair">
        <color auto="1"/>
      </top>
      <bottom style="medium">
        <color auto="1"/>
      </bottom>
      <diagonal/>
    </border>
    <border>
      <left style="thin">
        <color auto="1"/>
      </left>
      <right/>
      <top style="thin">
        <color auto="1"/>
      </top>
      <bottom style="hair">
        <color auto="1"/>
      </bottom>
      <diagonal/>
    </border>
    <border>
      <left style="thin">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hair">
        <color auto="1"/>
      </top>
      <bottom style="medium">
        <color auto="1"/>
      </bottom>
      <diagonal/>
    </border>
    <border>
      <left style="dashed">
        <color auto="1"/>
      </left>
      <right style="hair">
        <color auto="1"/>
      </right>
      <top style="medium">
        <color auto="1"/>
      </top>
      <bottom style="hair">
        <color auto="1"/>
      </bottom>
      <diagonal/>
    </border>
    <border>
      <left style="dashed">
        <color auto="1"/>
      </left>
      <right style="hair">
        <color auto="1"/>
      </right>
      <top style="hair">
        <color auto="1"/>
      </top>
      <bottom style="hair">
        <color auto="1"/>
      </bottom>
      <diagonal/>
    </border>
    <border>
      <left style="dashed">
        <color auto="1"/>
      </left>
      <right style="hair">
        <color auto="1"/>
      </right>
      <top style="hair">
        <color auto="1"/>
      </top>
      <bottom style="medium">
        <color auto="1"/>
      </bottom>
      <diagonal/>
    </border>
    <border>
      <left style="hair">
        <color auto="1"/>
      </left>
      <right/>
      <top/>
      <bottom style="hair">
        <color auto="1"/>
      </bottom>
      <diagonal/>
    </border>
    <border>
      <left/>
      <right/>
      <top style="thin">
        <color auto="1"/>
      </top>
      <bottom/>
      <diagonal/>
    </border>
    <border>
      <left style="hair">
        <color auto="1"/>
      </left>
      <right style="dashed">
        <color auto="1"/>
      </right>
      <top style="hair">
        <color auto="1"/>
      </top>
      <bottom style="hair">
        <color auto="1"/>
      </bottom>
      <diagonal/>
    </border>
    <border>
      <left style="hair">
        <color auto="1"/>
      </left>
      <right style="dashed">
        <color auto="1"/>
      </right>
      <top style="hair">
        <color auto="1"/>
      </top>
      <bottom style="medium">
        <color auto="1"/>
      </bottom>
      <diagonal/>
    </border>
    <border>
      <left style="hair">
        <color auto="1"/>
      </left>
      <right style="dashed">
        <color auto="1"/>
      </right>
      <top/>
      <bottom style="hair">
        <color auto="1"/>
      </bottom>
      <diagonal/>
    </border>
    <border>
      <left style="dashed">
        <color auto="1"/>
      </left>
      <right style="hair">
        <color auto="1"/>
      </right>
      <top/>
      <bottom style="hair">
        <color auto="1"/>
      </bottom>
      <diagonal/>
    </border>
    <border>
      <left style="thin">
        <color auto="1"/>
      </left>
      <right/>
      <top style="medium">
        <color auto="1"/>
      </top>
      <bottom style="thin">
        <color auto="1"/>
      </bottom>
      <diagonal/>
    </border>
    <border>
      <left style="dashed">
        <color auto="1"/>
      </left>
      <right/>
      <top style="medium">
        <color auto="1"/>
      </top>
      <bottom style="thin">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hair">
        <color auto="1"/>
      </left>
      <right/>
      <top style="thin">
        <color auto="1"/>
      </top>
      <bottom/>
      <diagonal/>
    </border>
    <border>
      <left/>
      <right style="medium">
        <color auto="1"/>
      </right>
      <top style="thin">
        <color auto="1"/>
      </top>
      <bottom/>
      <diagonal/>
    </border>
    <border>
      <left style="medium">
        <color auto="1"/>
      </left>
      <right/>
      <top style="thin">
        <color auto="1"/>
      </top>
      <bottom/>
      <diagonal/>
    </border>
    <border>
      <left/>
      <right style="hair">
        <color auto="1"/>
      </right>
      <top style="thin">
        <color auto="1"/>
      </top>
      <bottom/>
      <diagonal/>
    </border>
    <border>
      <left/>
      <right style="hair">
        <color auto="1"/>
      </right>
      <top/>
      <bottom style="hair">
        <color auto="1"/>
      </bottom>
      <diagonal/>
    </border>
    <border>
      <left/>
      <right/>
      <top style="hair">
        <color auto="1"/>
      </top>
      <bottom style="thin">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right/>
      <top style="medium">
        <color auto="1"/>
      </top>
      <bottom style="hair">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hair">
        <color auto="1"/>
      </left>
      <right/>
      <top style="thin">
        <color auto="1"/>
      </top>
      <bottom style="hair">
        <color auto="1"/>
      </bottom>
      <diagonal/>
    </border>
    <border>
      <left/>
      <right style="medium">
        <color auto="1"/>
      </right>
      <top style="thin">
        <color auto="1"/>
      </top>
      <bottom style="hair">
        <color auto="1"/>
      </bottom>
      <diagonal/>
    </border>
    <border>
      <left/>
      <right style="thin">
        <color auto="1"/>
      </right>
      <top style="hair">
        <color auto="1"/>
      </top>
      <bottom style="medium">
        <color auto="1"/>
      </bottom>
      <diagonal/>
    </border>
    <border>
      <left style="medium">
        <color auto="1"/>
      </left>
      <right/>
      <top style="medium">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hair">
        <color auto="1"/>
      </bottom>
      <diagonal/>
    </border>
    <border>
      <left/>
      <right style="thin">
        <color auto="1"/>
      </right>
      <top/>
      <bottom style="hair">
        <color auto="1"/>
      </bottom>
      <diagonal/>
    </border>
    <border>
      <left style="medium">
        <color auto="1"/>
      </left>
      <right style="thin">
        <color auto="1"/>
      </right>
      <top style="thin">
        <color auto="1"/>
      </top>
      <bottom/>
      <diagonal/>
    </border>
    <border>
      <left style="medium">
        <color auto="1"/>
      </left>
      <right style="thin">
        <color auto="1"/>
      </right>
      <top/>
      <bottom style="hair">
        <color auto="1"/>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thin">
        <color auto="1"/>
      </bottom>
      <diagonal/>
    </border>
    <border>
      <left style="medium">
        <color auto="1"/>
      </left>
      <right style="thin">
        <color auto="1"/>
      </right>
      <top style="hair">
        <color auto="1"/>
      </top>
      <bottom style="hair">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right style="medium">
        <color auto="1"/>
      </right>
      <top style="medium">
        <color auto="1"/>
      </top>
      <bottom style="hair">
        <color auto="1"/>
      </bottom>
      <diagonal/>
    </border>
    <border>
      <left style="medium">
        <color auto="1"/>
      </left>
      <right/>
      <top style="hair">
        <color auto="1"/>
      </top>
      <bottom style="thin">
        <color auto="1"/>
      </bottom>
      <diagonal/>
    </border>
    <border>
      <left/>
      <right style="medium">
        <color auto="1"/>
      </right>
      <top style="hair">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hair">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medium">
        <color auto="1"/>
      </left>
      <right style="medium">
        <color auto="1"/>
      </right>
      <top/>
      <bottom style="thin">
        <color auto="1"/>
      </bottom>
      <diagonal/>
    </border>
    <border>
      <left/>
      <right style="hair">
        <color auto="1"/>
      </right>
      <top/>
      <bottom/>
      <diagonal/>
    </border>
    <border>
      <left/>
      <right style="medium">
        <color auto="1"/>
      </right>
      <top style="hair">
        <color auto="1"/>
      </top>
      <bottom/>
      <diagonal/>
    </border>
    <border>
      <left/>
      <right style="hair">
        <color auto="1"/>
      </right>
      <top style="medium">
        <color auto="1"/>
      </top>
      <bottom/>
      <diagonal/>
    </border>
    <border>
      <left/>
      <right/>
      <top style="medium">
        <color auto="1"/>
      </top>
      <bottom style="medium">
        <color auto="1"/>
      </bottom>
      <diagonal/>
    </border>
  </borders>
  <cellStyleXfs count="2">
    <xf numFmtId="0" fontId="0" fillId="0" borderId="0"/>
    <xf numFmtId="0" fontId="4" fillId="0" borderId="0" applyNumberFormat="0" applyFill="0" applyBorder="0" applyAlignment="0" applyProtection="0"/>
  </cellStyleXfs>
  <cellXfs count="1115">
    <xf numFmtId="0" fontId="0" fillId="0" borderId="0" xfId="0"/>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xf numFmtId="0" fontId="2" fillId="0" borderId="0" xfId="0" applyFont="1"/>
    <xf numFmtId="0" fontId="1" fillId="0" borderId="4" xfId="0" applyFont="1" applyBorder="1" applyAlignment="1">
      <alignment horizontal="center" vertical="center" wrapText="1"/>
    </xf>
    <xf numFmtId="0" fontId="0" fillId="0" borderId="0" xfId="0" applyFont="1"/>
    <xf numFmtId="164" fontId="0" fillId="0" borderId="0" xfId="0" applyNumberFormat="1"/>
    <xf numFmtId="164" fontId="1" fillId="0" borderId="2" xfId="0" applyNumberFormat="1" applyFont="1" applyBorder="1" applyAlignment="1">
      <alignment horizontal="center" vertical="center" wrapText="1"/>
    </xf>
    <xf numFmtId="1" fontId="0" fillId="0" borderId="0" xfId="0" applyNumberFormat="1"/>
    <xf numFmtId="2" fontId="0" fillId="0" borderId="0" xfId="0" applyNumberFormat="1"/>
    <xf numFmtId="2" fontId="1" fillId="0" borderId="2"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0" fontId="4" fillId="0" borderId="0" xfId="1"/>
    <xf numFmtId="0" fontId="1" fillId="0" borderId="5" xfId="0" applyFont="1" applyBorder="1" applyAlignment="1">
      <alignment horizontal="center" vertical="center" wrapText="1"/>
    </xf>
    <xf numFmtId="0" fontId="5" fillId="0" borderId="0" xfId="0" applyFont="1"/>
    <xf numFmtId="0" fontId="0" fillId="0" borderId="0" xfId="0" applyFont="1" applyAlignment="1">
      <alignment horizontal="right"/>
    </xf>
    <xf numFmtId="49" fontId="0" fillId="0" borderId="0" xfId="0" applyNumberFormat="1" applyAlignment="1">
      <alignment horizontal="center" vertical="center"/>
    </xf>
    <xf numFmtId="0" fontId="0" fillId="0" borderId="9" xfId="0" applyFont="1" applyBorder="1"/>
    <xf numFmtId="0" fontId="0" fillId="0" borderId="11" xfId="0" applyFont="1" applyBorder="1"/>
    <xf numFmtId="0" fontId="1" fillId="0" borderId="0" xfId="0" applyFont="1" applyAlignment="1">
      <alignment horizont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1" fillId="0" borderId="1" xfId="0" applyFont="1" applyBorder="1" applyAlignment="1">
      <alignment horizontal="left" vertical="center" wrapText="1"/>
    </xf>
    <xf numFmtId="0" fontId="0" fillId="0" borderId="9" xfId="0" applyFont="1" applyBorder="1" applyAlignment="1">
      <alignment horizontal="left" vertical="center"/>
    </xf>
    <xf numFmtId="0" fontId="0" fillId="0" borderId="10" xfId="0" applyFont="1" applyBorder="1" applyAlignment="1">
      <alignment horizontal="center"/>
    </xf>
    <xf numFmtId="0" fontId="0" fillId="0" borderId="10" xfId="0" applyFont="1" applyBorder="1"/>
    <xf numFmtId="0" fontId="0" fillId="0" borderId="10" xfId="0" applyFont="1" applyBorder="1" applyAlignment="1">
      <alignment horizontal="center" vertical="center"/>
    </xf>
    <xf numFmtId="0" fontId="0" fillId="0" borderId="7" xfId="0" applyFont="1" applyBorder="1"/>
    <xf numFmtId="0" fontId="0" fillId="0" borderId="13" xfId="0" applyFont="1" applyBorder="1"/>
    <xf numFmtId="0" fontId="5" fillId="0" borderId="0" xfId="0" applyFont="1" applyAlignment="1">
      <alignment horizontal="center" vertical="center"/>
    </xf>
    <xf numFmtId="0" fontId="0" fillId="0" borderId="0" xfId="0" applyFont="1" applyAlignment="1">
      <alignment horizontal="center" vertical="center"/>
    </xf>
    <xf numFmtId="0" fontId="0" fillId="0" borderId="7" xfId="0" applyFont="1" applyBorder="1" applyAlignment="1">
      <alignment horizontal="center" vertical="center"/>
    </xf>
    <xf numFmtId="0" fontId="0" fillId="0" borderId="13" xfId="0" applyFont="1" applyBorder="1" applyAlignment="1">
      <alignment horizontal="center" vertical="center"/>
    </xf>
    <xf numFmtId="0" fontId="0" fillId="0" borderId="0" xfId="0" applyBorder="1" applyAlignment="1">
      <alignment horizontal="center"/>
    </xf>
    <xf numFmtId="0" fontId="7" fillId="0" borderId="9" xfId="1" applyFont="1" applyBorder="1"/>
    <xf numFmtId="0" fontId="0" fillId="0" borderId="14" xfId="0" applyFont="1" applyBorder="1"/>
    <xf numFmtId="0" fontId="0" fillId="0" borderId="0" xfId="0" applyAlignment="1">
      <alignment horizontal="center"/>
    </xf>
    <xf numFmtId="0" fontId="0" fillId="0" borderId="0" xfId="0" applyAlignment="1">
      <alignment horizontal="left"/>
    </xf>
    <xf numFmtId="0" fontId="0" fillId="0" borderId="18" xfId="0" applyBorder="1" applyAlignment="1">
      <alignment horizontal="center"/>
    </xf>
    <xf numFmtId="0" fontId="0" fillId="0" borderId="20" xfId="0" applyFont="1" applyBorder="1"/>
    <xf numFmtId="0" fontId="0" fillId="0" borderId="20" xfId="0" applyFont="1" applyBorder="1" applyAlignment="1">
      <alignment horizontal="center" vertical="center"/>
    </xf>
    <xf numFmtId="0" fontId="0" fillId="0" borderId="7" xfId="0" applyFont="1" applyBorder="1" applyAlignment="1">
      <alignment horizontal="center"/>
    </xf>
    <xf numFmtId="0" fontId="0" fillId="0" borderId="19" xfId="0" applyFont="1" applyBorder="1" applyAlignment="1">
      <alignment horizontal="left" vertical="center"/>
    </xf>
    <xf numFmtId="0" fontId="0" fillId="0" borderId="20" xfId="0" applyFont="1" applyBorder="1" applyAlignment="1">
      <alignment horizontal="center"/>
    </xf>
    <xf numFmtId="0" fontId="7" fillId="0" borderId="12" xfId="0" applyFont="1" applyBorder="1"/>
    <xf numFmtId="0" fontId="7" fillId="0" borderId="9" xfId="0" applyFont="1" applyBorder="1"/>
    <xf numFmtId="0" fontId="0" fillId="0" borderId="18" xfId="0" applyBorder="1" applyAlignment="1">
      <alignment horizontal="left"/>
    </xf>
    <xf numFmtId="0" fontId="0" fillId="0" borderId="6" xfId="0" applyFont="1" applyBorder="1" applyAlignment="1">
      <alignment horizontal="left" vertical="center"/>
    </xf>
    <xf numFmtId="0" fontId="0" fillId="0" borderId="8" xfId="0" applyFont="1" applyBorder="1"/>
    <xf numFmtId="0" fontId="0" fillId="0" borderId="24" xfId="0" applyFont="1" applyBorder="1"/>
    <xf numFmtId="0" fontId="0" fillId="0" borderId="21" xfId="0" applyFont="1" applyBorder="1"/>
    <xf numFmtId="0" fontId="0" fillId="0" borderId="0" xfId="0" applyFont="1" applyBorder="1"/>
    <xf numFmtId="0" fontId="0" fillId="0" borderId="6" xfId="0" applyFont="1" applyBorder="1"/>
    <xf numFmtId="0" fontId="0" fillId="0" borderId="23" xfId="0" applyFont="1" applyBorder="1"/>
    <xf numFmtId="2" fontId="0" fillId="0" borderId="7" xfId="0" applyNumberFormat="1" applyFont="1" applyBorder="1"/>
    <xf numFmtId="0" fontId="0" fillId="0" borderId="15" xfId="0" applyFont="1" applyBorder="1"/>
    <xf numFmtId="0" fontId="0" fillId="0" borderId="10" xfId="0" applyFont="1" applyBorder="1" applyAlignment="1">
      <alignment horizontal="left"/>
    </xf>
    <xf numFmtId="2" fontId="0" fillId="0" borderId="10" xfId="0" applyNumberFormat="1" applyFont="1" applyBorder="1"/>
    <xf numFmtId="0" fontId="0" fillId="0" borderId="16" xfId="0" applyFont="1" applyBorder="1"/>
    <xf numFmtId="0" fontId="4" fillId="0" borderId="9" xfId="1" applyFont="1" applyBorder="1"/>
    <xf numFmtId="0" fontId="4" fillId="0" borderId="11" xfId="1" applyFont="1" applyBorder="1"/>
    <xf numFmtId="49" fontId="0" fillId="0" borderId="10" xfId="0" applyNumberFormat="1" applyFont="1" applyBorder="1"/>
    <xf numFmtId="0" fontId="0" fillId="0" borderId="19" xfId="0" applyFont="1" applyBorder="1"/>
    <xf numFmtId="0" fontId="0" fillId="0" borderId="25" xfId="0" applyFont="1" applyBorder="1"/>
    <xf numFmtId="2" fontId="0" fillId="0" borderId="20" xfId="0" applyNumberFormat="1" applyFont="1" applyBorder="1"/>
    <xf numFmtId="0" fontId="0" fillId="0" borderId="22" xfId="0" applyFont="1" applyBorder="1"/>
    <xf numFmtId="0" fontId="4" fillId="0" borderId="21" xfId="1" applyFont="1" applyBorder="1"/>
    <xf numFmtId="0" fontId="0" fillId="0" borderId="12" xfId="0" applyFont="1" applyBorder="1" applyAlignment="1">
      <alignment horizontal="left" vertical="center"/>
    </xf>
    <xf numFmtId="0" fontId="0" fillId="0" borderId="13" xfId="0" applyFont="1" applyBorder="1" applyAlignment="1">
      <alignment horizontal="center"/>
    </xf>
    <xf numFmtId="0" fontId="0" fillId="0" borderId="13" xfId="0" applyFont="1" applyBorder="1" applyAlignment="1">
      <alignment wrapText="1"/>
    </xf>
    <xf numFmtId="0" fontId="0" fillId="0" borderId="12" xfId="0" applyFont="1" applyBorder="1"/>
    <xf numFmtId="0" fontId="0" fillId="0" borderId="26" xfId="0" applyFont="1" applyBorder="1"/>
    <xf numFmtId="2" fontId="0" fillId="0" borderId="13" xfId="0" applyNumberFormat="1" applyFont="1" applyBorder="1"/>
    <xf numFmtId="0" fontId="0" fillId="0" borderId="17" xfId="0" applyFont="1" applyBorder="1"/>
    <xf numFmtId="0" fontId="0" fillId="0" borderId="2" xfId="0" applyFont="1" applyBorder="1" applyAlignment="1">
      <alignment horizontal="center" textRotation="90" wrapText="1"/>
    </xf>
    <xf numFmtId="0" fontId="1" fillId="0" borderId="2" xfId="0" applyFont="1" applyBorder="1" applyAlignment="1">
      <alignment horizontal="center" vertical="center" textRotation="90" wrapText="1"/>
    </xf>
    <xf numFmtId="0" fontId="0" fillId="0" borderId="0" xfId="0" applyAlignment="1">
      <alignment horizontal="center" vertical="center"/>
    </xf>
    <xf numFmtId="1" fontId="0" fillId="0" borderId="7" xfId="0" applyNumberFormat="1" applyFont="1" applyBorder="1"/>
    <xf numFmtId="1" fontId="0" fillId="0" borderId="10" xfId="0" applyNumberFormat="1" applyFont="1" applyBorder="1"/>
    <xf numFmtId="1" fontId="0" fillId="0" borderId="20" xfId="0" applyNumberFormat="1" applyFont="1" applyBorder="1"/>
    <xf numFmtId="1" fontId="0" fillId="0" borderId="13" xfId="0" applyNumberFormat="1" applyFont="1" applyBorder="1"/>
    <xf numFmtId="0" fontId="0" fillId="0" borderId="10" xfId="0" applyBorder="1"/>
    <xf numFmtId="49" fontId="0" fillId="0" borderId="0" xfId="0" applyNumberFormat="1"/>
    <xf numFmtId="0" fontId="0" fillId="0" borderId="8" xfId="0" applyFont="1" applyBorder="1" applyAlignment="1">
      <alignment horizontal="center"/>
    </xf>
    <xf numFmtId="0" fontId="0" fillId="0" borderId="11" xfId="0" applyFont="1" applyBorder="1" applyAlignment="1">
      <alignment horizontal="center"/>
    </xf>
    <xf numFmtId="0" fontId="0" fillId="0" borderId="21" xfId="0" applyFont="1" applyBorder="1" applyAlignment="1">
      <alignment horizontal="center"/>
    </xf>
    <xf numFmtId="0" fontId="0" fillId="0" borderId="14" xfId="0" applyFont="1" applyBorder="1" applyAlignment="1">
      <alignment horizontal="center"/>
    </xf>
    <xf numFmtId="2" fontId="0" fillId="0" borderId="0" xfId="0" applyNumberFormat="1" applyAlignment="1">
      <alignment horizontal="center"/>
    </xf>
    <xf numFmtId="0" fontId="0" fillId="0" borderId="27" xfId="0" applyFont="1" applyBorder="1" applyAlignment="1">
      <alignment horizontal="left" vertical="center"/>
    </xf>
    <xf numFmtId="1" fontId="0" fillId="0" borderId="27" xfId="0" applyNumberFormat="1" applyFont="1" applyBorder="1" applyAlignment="1">
      <alignment horizontal="left" vertical="center"/>
    </xf>
    <xf numFmtId="0" fontId="0" fillId="0" borderId="27" xfId="0" applyFont="1" applyBorder="1" applyAlignment="1">
      <alignment horizontal="left"/>
    </xf>
    <xf numFmtId="2" fontId="0" fillId="0" borderId="27" xfId="0" applyNumberFormat="1" applyFont="1" applyBorder="1" applyAlignment="1">
      <alignment horizontal="left" vertical="center"/>
    </xf>
    <xf numFmtId="0" fontId="0" fillId="0" borderId="28" xfId="0" applyFont="1" applyBorder="1" applyAlignment="1">
      <alignment horizontal="left" vertical="center"/>
    </xf>
    <xf numFmtId="0" fontId="0" fillId="0" borderId="29" xfId="0" applyBorder="1"/>
    <xf numFmtId="0" fontId="0" fillId="0" borderId="30" xfId="0" applyBorder="1"/>
    <xf numFmtId="0" fontId="0" fillId="0" borderId="27" xfId="0" applyBorder="1" applyAlignment="1">
      <alignment horizontal="left"/>
    </xf>
    <xf numFmtId="0" fontId="0" fillId="0" borderId="29" xfId="0" applyBorder="1" applyAlignment="1">
      <alignment horizontal="center"/>
    </xf>
    <xf numFmtId="1" fontId="0" fillId="0" borderId="29" xfId="0" applyNumberFormat="1" applyBorder="1"/>
    <xf numFmtId="0" fontId="0" fillId="0" borderId="29" xfId="0" applyBorder="1" applyAlignment="1">
      <alignment horizontal="center" vertical="center"/>
    </xf>
    <xf numFmtId="2" fontId="0" fillId="0" borderId="29" xfId="0" applyNumberFormat="1" applyBorder="1"/>
    <xf numFmtId="0" fontId="0" fillId="0" borderId="28" xfId="0" applyBorder="1" applyAlignment="1">
      <alignment horizontal="left"/>
    </xf>
    <xf numFmtId="0" fontId="0" fillId="0" borderId="30" xfId="0" applyBorder="1" applyAlignment="1">
      <alignment horizontal="center"/>
    </xf>
    <xf numFmtId="1" fontId="0" fillId="0" borderId="30" xfId="0" applyNumberFormat="1" applyBorder="1"/>
    <xf numFmtId="0" fontId="0" fillId="0" borderId="30" xfId="0" applyBorder="1" applyAlignment="1">
      <alignment horizontal="center" vertical="center"/>
    </xf>
    <xf numFmtId="2" fontId="0" fillId="0" borderId="30" xfId="0" applyNumberFormat="1" applyBorder="1"/>
    <xf numFmtId="0" fontId="0" fillId="0" borderId="31" xfId="0" applyBorder="1"/>
    <xf numFmtId="0" fontId="0" fillId="0" borderId="32" xfId="0" applyBorder="1"/>
    <xf numFmtId="0" fontId="0" fillId="0" borderId="33" xfId="0" applyFont="1" applyBorder="1" applyAlignment="1">
      <alignment horizontal="left" vertical="center"/>
    </xf>
    <xf numFmtId="0" fontId="0" fillId="0" borderId="34" xfId="0" applyBorder="1"/>
    <xf numFmtId="0" fontId="0" fillId="0" borderId="33" xfId="0" applyBorder="1" applyAlignment="1">
      <alignment horizontal="left"/>
    </xf>
    <xf numFmtId="0" fontId="0" fillId="0" borderId="34" xfId="0" applyBorder="1" applyAlignment="1">
      <alignment horizontal="center"/>
    </xf>
    <xf numFmtId="1" fontId="0" fillId="0" borderId="34" xfId="0" applyNumberFormat="1" applyBorder="1"/>
    <xf numFmtId="2" fontId="0" fillId="0" borderId="34" xfId="0" applyNumberFormat="1" applyBorder="1"/>
    <xf numFmtId="0" fontId="0" fillId="0" borderId="35" xfId="0" applyBorder="1"/>
    <xf numFmtId="0" fontId="1" fillId="0" borderId="36" xfId="0" applyFont="1" applyBorder="1" applyAlignment="1">
      <alignment horizontal="left" vertical="center"/>
    </xf>
    <xf numFmtId="0" fontId="0" fillId="0" borderId="37" xfId="0" applyBorder="1"/>
    <xf numFmtId="0" fontId="1" fillId="0" borderId="36" xfId="0" applyFont="1" applyBorder="1" applyAlignment="1">
      <alignment horizontal="center"/>
    </xf>
    <xf numFmtId="0" fontId="0" fillId="0" borderId="37" xfId="0" applyBorder="1" applyAlignment="1">
      <alignment horizontal="center"/>
    </xf>
    <xf numFmtId="1" fontId="0" fillId="0" borderId="37" xfId="0" applyNumberFormat="1" applyBorder="1"/>
    <xf numFmtId="0" fontId="0" fillId="0" borderId="37" xfId="0" applyBorder="1" applyAlignment="1">
      <alignment horizontal="center" vertical="center"/>
    </xf>
    <xf numFmtId="2" fontId="0" fillId="0" borderId="37" xfId="0" applyNumberFormat="1" applyBorder="1"/>
    <xf numFmtId="0" fontId="0" fillId="0" borderId="38" xfId="0" applyBorder="1"/>
    <xf numFmtId="0" fontId="7" fillId="0" borderId="0" xfId="1" applyFont="1"/>
    <xf numFmtId="2" fontId="8" fillId="0" borderId="0" xfId="0" applyNumberFormat="1" applyFont="1"/>
    <xf numFmtId="0" fontId="4" fillId="0" borderId="11" xfId="1" applyBorder="1"/>
    <xf numFmtId="0" fontId="0" fillId="0" borderId="18" xfId="0" applyBorder="1"/>
    <xf numFmtId="0" fontId="0" fillId="0" borderId="10" xfId="0" applyFont="1" applyBorder="1" applyAlignment="1"/>
    <xf numFmtId="0" fontId="7" fillId="0" borderId="11" xfId="1" applyFont="1" applyBorder="1"/>
    <xf numFmtId="0" fontId="0" fillId="0" borderId="7" xfId="0" applyFont="1" applyBorder="1" applyAlignment="1">
      <alignment horizontal="left"/>
    </xf>
    <xf numFmtId="0" fontId="0" fillId="0" borderId="0" xfId="0" applyFont="1" applyBorder="1" applyAlignment="1">
      <alignment horizontal="left" vertical="center"/>
    </xf>
    <xf numFmtId="0" fontId="0" fillId="0" borderId="0" xfId="0" applyBorder="1"/>
    <xf numFmtId="0" fontId="1" fillId="0" borderId="6" xfId="0" applyFont="1" applyBorder="1"/>
    <xf numFmtId="0" fontId="0" fillId="0" borderId="7" xfId="0" applyBorder="1"/>
    <xf numFmtId="0" fontId="0" fillId="0" borderId="10" xfId="0" applyFont="1" applyFill="1" applyBorder="1"/>
    <xf numFmtId="0" fontId="0" fillId="0" borderId="11" xfId="0" applyBorder="1"/>
    <xf numFmtId="0" fontId="0" fillId="0" borderId="10" xfId="0" applyFont="1" applyBorder="1" applyAlignment="1">
      <alignment horizontal="left" vertical="center"/>
    </xf>
    <xf numFmtId="0" fontId="0" fillId="0" borderId="12" xfId="0" applyBorder="1"/>
    <xf numFmtId="0" fontId="0" fillId="0" borderId="13" xfId="0" applyFont="1" applyBorder="1" applyAlignment="1">
      <alignment horizontal="left" vertical="center"/>
    </xf>
    <xf numFmtId="0" fontId="0" fillId="0" borderId="14" xfId="0" applyBorder="1"/>
    <xf numFmtId="0" fontId="0" fillId="0" borderId="9" xfId="0" applyBorder="1"/>
    <xf numFmtId="0" fontId="0" fillId="0" borderId="18" xfId="0" applyFont="1" applyBorder="1"/>
    <xf numFmtId="0" fontId="0" fillId="0" borderId="0" xfId="0" applyAlignment="1">
      <alignment vertical="center"/>
    </xf>
    <xf numFmtId="0" fontId="1" fillId="0" borderId="6" xfId="0" applyFont="1" applyFill="1" applyBorder="1"/>
    <xf numFmtId="0" fontId="0" fillId="0" borderId="9" xfId="0" applyBorder="1" applyAlignment="1">
      <alignment horizontal="center" vertical="center"/>
    </xf>
    <xf numFmtId="0" fontId="0" fillId="0" borderId="10" xfId="0" applyFont="1" applyBorder="1" applyAlignment="1">
      <alignment horizontal="left" vertical="center" wrapText="1"/>
    </xf>
    <xf numFmtId="0" fontId="0" fillId="0" borderId="11" xfId="0" applyBorder="1" applyAlignment="1">
      <alignment vertical="center"/>
    </xf>
    <xf numFmtId="0" fontId="1" fillId="0" borderId="10" xfId="0" applyFont="1" applyBorder="1" applyAlignment="1">
      <alignment horizontal="left" vertical="center"/>
    </xf>
    <xf numFmtId="0" fontId="0" fillId="0" borderId="12" xfId="0" applyBorder="1" applyAlignment="1">
      <alignment horizontal="center"/>
    </xf>
    <xf numFmtId="0" fontId="0" fillId="0" borderId="14" xfId="0" applyBorder="1" applyAlignment="1">
      <alignment vertical="center"/>
    </xf>
    <xf numFmtId="0" fontId="0" fillId="0" borderId="9" xfId="0" applyBorder="1" applyAlignment="1">
      <alignment horizontal="center"/>
    </xf>
    <xf numFmtId="0" fontId="0" fillId="0" borderId="18" xfId="0" applyFont="1" applyBorder="1" applyAlignment="1">
      <alignment horizontal="left" vertical="center"/>
    </xf>
    <xf numFmtId="0" fontId="0" fillId="0" borderId="7" xfId="0" applyFont="1" applyBorder="1" applyAlignment="1">
      <alignment horizontal="left" vertical="center"/>
    </xf>
    <xf numFmtId="0" fontId="0" fillId="0" borderId="11" xfId="0" applyFill="1" applyBorder="1" applyAlignment="1">
      <alignment vertical="center"/>
    </xf>
    <xf numFmtId="0" fontId="0" fillId="0" borderId="11" xfId="0" applyFill="1" applyBorder="1"/>
    <xf numFmtId="0" fontId="0" fillId="0" borderId="9" xfId="0" applyFill="1" applyBorder="1" applyAlignment="1">
      <alignment horizontal="center" vertical="center"/>
    </xf>
    <xf numFmtId="0" fontId="1" fillId="0" borderId="7" xfId="0" applyFont="1" applyBorder="1" applyAlignment="1">
      <alignment horizontal="left" vertical="center"/>
    </xf>
    <xf numFmtId="0" fontId="0" fillId="0" borderId="13" xfId="0" applyBorder="1"/>
    <xf numFmtId="0" fontId="1" fillId="0" borderId="6" xfId="0" applyFont="1" applyFill="1" applyBorder="1" applyAlignment="1">
      <alignment horizontal="left" vertical="center"/>
    </xf>
    <xf numFmtId="0" fontId="1" fillId="0" borderId="9" xfId="0" applyFont="1" applyFill="1" applyBorder="1" applyAlignment="1">
      <alignment horizontal="left" vertical="center"/>
    </xf>
    <xf numFmtId="0" fontId="3" fillId="0" borderId="0" xfId="0" applyFont="1" applyAlignment="1">
      <alignment horizontal="right"/>
    </xf>
    <xf numFmtId="0" fontId="1" fillId="0" borderId="6" xfId="0" applyFont="1" applyBorder="1" applyAlignment="1">
      <alignment horizontal="left"/>
    </xf>
    <xf numFmtId="0" fontId="4" fillId="0" borderId="8" xfId="1" applyBorder="1" applyAlignment="1">
      <alignment horizontal="right"/>
    </xf>
    <xf numFmtId="0" fontId="4" fillId="0" borderId="10" xfId="1" applyBorder="1" applyAlignment="1">
      <alignment horizontal="left" vertical="center"/>
    </xf>
    <xf numFmtId="164" fontId="0" fillId="0" borderId="7" xfId="0" applyNumberFormat="1" applyFont="1" applyBorder="1"/>
    <xf numFmtId="164" fontId="0" fillId="0" borderId="10" xfId="0" applyNumberFormat="1" applyFont="1" applyBorder="1"/>
    <xf numFmtId="164" fontId="0" fillId="0" borderId="13" xfId="0" applyNumberFormat="1" applyFont="1" applyBorder="1"/>
    <xf numFmtId="164" fontId="0" fillId="0" borderId="37" xfId="0" applyNumberFormat="1" applyBorder="1"/>
    <xf numFmtId="164" fontId="0" fillId="0" borderId="34" xfId="0" applyNumberFormat="1" applyBorder="1"/>
    <xf numFmtId="164" fontId="0" fillId="0" borderId="29" xfId="0" applyNumberFormat="1" applyBorder="1"/>
    <xf numFmtId="164" fontId="0" fillId="0" borderId="30" xfId="0" applyNumberFormat="1" applyBorder="1"/>
    <xf numFmtId="0" fontId="6" fillId="0" borderId="40" xfId="0" applyFont="1" applyBorder="1" applyAlignment="1">
      <alignment horizontal="right"/>
    </xf>
    <xf numFmtId="0" fontId="0" fillId="0" borderId="41" xfId="0" applyBorder="1"/>
    <xf numFmtId="0" fontId="6" fillId="0" borderId="8" xfId="0" applyFont="1" applyBorder="1" applyAlignment="1">
      <alignment horizontal="right"/>
    </xf>
    <xf numFmtId="0" fontId="1" fillId="0" borderId="11" xfId="0" applyFont="1" applyBorder="1" applyAlignment="1">
      <alignment horizontal="center" vertical="center"/>
    </xf>
    <xf numFmtId="0" fontId="7" fillId="0" borderId="0" xfId="0" applyFont="1"/>
    <xf numFmtId="0" fontId="0" fillId="0" borderId="19" xfId="0" applyBorder="1" applyAlignment="1">
      <alignment horizontal="center"/>
    </xf>
    <xf numFmtId="0" fontId="0" fillId="0" borderId="20" xfId="0" applyFont="1" applyBorder="1" applyAlignment="1">
      <alignment horizontal="left" vertical="center"/>
    </xf>
    <xf numFmtId="0" fontId="0" fillId="0" borderId="21" xfId="0" applyBorder="1"/>
    <xf numFmtId="2" fontId="7" fillId="0" borderId="0" xfId="0" applyNumberFormat="1" applyFont="1"/>
    <xf numFmtId="0" fontId="4" fillId="0" borderId="9" xfId="1" applyBorder="1"/>
    <xf numFmtId="165" fontId="0" fillId="0" borderId="0" xfId="0" applyNumberFormat="1" applyAlignment="1"/>
    <xf numFmtId="165" fontId="0" fillId="0" borderId="7" xfId="0" applyNumberFormat="1" applyFont="1" applyBorder="1" applyAlignment="1"/>
    <xf numFmtId="165" fontId="0" fillId="0" borderId="10" xfId="0" applyNumberFormat="1" applyFont="1" applyBorder="1" applyAlignment="1"/>
    <xf numFmtId="165" fontId="0" fillId="0" borderId="20" xfId="0" applyNumberFormat="1" applyFont="1" applyBorder="1" applyAlignment="1"/>
    <xf numFmtId="165" fontId="0" fillId="0" borderId="13" xfId="0" applyNumberFormat="1" applyFont="1" applyBorder="1" applyAlignment="1"/>
    <xf numFmtId="165" fontId="0" fillId="0" borderId="37" xfId="0" applyNumberFormat="1" applyBorder="1" applyAlignment="1"/>
    <xf numFmtId="165" fontId="0" fillId="0" borderId="34" xfId="0" applyNumberFormat="1" applyBorder="1" applyAlignment="1"/>
    <xf numFmtId="165" fontId="0" fillId="0" borderId="29" xfId="0" applyNumberFormat="1" applyBorder="1" applyAlignment="1"/>
    <xf numFmtId="165" fontId="0" fillId="0" borderId="30" xfId="0" applyNumberFormat="1" applyBorder="1" applyAlignment="1"/>
    <xf numFmtId="165" fontId="0" fillId="0" borderId="2" xfId="0" applyNumberFormat="1" applyFont="1" applyBorder="1" applyAlignment="1">
      <alignment horizontal="center" vertical="center" textRotation="90"/>
    </xf>
    <xf numFmtId="0" fontId="4" fillId="0" borderId="19" xfId="1" applyBorder="1"/>
    <xf numFmtId="0" fontId="1" fillId="0" borderId="0" xfId="0" applyFont="1" applyAlignment="1">
      <alignment horizontal="left"/>
    </xf>
    <xf numFmtId="0" fontId="0" fillId="0" borderId="0" xfId="0" applyAlignment="1">
      <alignment horizontal="center" textRotation="90"/>
    </xf>
    <xf numFmtId="1" fontId="0" fillId="0" borderId="0" xfId="0" applyNumberFormat="1" applyAlignment="1">
      <alignment horizontal="center" textRotation="90"/>
    </xf>
    <xf numFmtId="0" fontId="0" fillId="0" borderId="13" xfId="0" applyBorder="1" applyAlignment="1">
      <alignment horizontal="center"/>
    </xf>
    <xf numFmtId="0" fontId="1" fillId="0" borderId="0" xfId="0" applyFont="1" applyBorder="1" applyAlignment="1">
      <alignment horizontal="center" vertical="center"/>
    </xf>
    <xf numFmtId="0" fontId="7" fillId="0" borderId="0" xfId="0" applyFont="1" applyBorder="1"/>
    <xf numFmtId="1" fontId="0" fillId="0" borderId="10" xfId="0" applyNumberFormat="1" applyFont="1" applyBorder="1" applyAlignment="1">
      <alignment horizontal="center"/>
    </xf>
    <xf numFmtId="1" fontId="0" fillId="0" borderId="10" xfId="0" applyNumberFormat="1" applyBorder="1" applyAlignment="1">
      <alignment horizont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0" xfId="0" applyFont="1" applyBorder="1" applyAlignment="1">
      <alignment horizontal="center" vertical="center"/>
    </xf>
    <xf numFmtId="0" fontId="8" fillId="0" borderId="10" xfId="0" applyFont="1" applyBorder="1" applyAlignment="1">
      <alignment horizontal="center"/>
    </xf>
    <xf numFmtId="1" fontId="8" fillId="0" borderId="10" xfId="0" applyNumberFormat="1" applyFont="1" applyBorder="1" applyAlignment="1">
      <alignment horizontal="center"/>
    </xf>
    <xf numFmtId="0" fontId="8" fillId="0" borderId="11" xfId="0" applyFont="1" applyBorder="1" applyAlignment="1">
      <alignment horizontal="center"/>
    </xf>
    <xf numFmtId="0" fontId="8" fillId="0" borderId="0" xfId="0" applyFont="1"/>
    <xf numFmtId="0" fontId="1" fillId="0" borderId="19" xfId="0" applyFont="1" applyFill="1" applyBorder="1" applyAlignment="1">
      <alignment horizontal="left" vertical="center"/>
    </xf>
    <xf numFmtId="0" fontId="1" fillId="0" borderId="20" xfId="0" applyFont="1" applyBorder="1" applyAlignment="1">
      <alignment horizontal="left"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46" xfId="0" applyFont="1" applyBorder="1" applyAlignment="1">
      <alignment horizontal="left" vertical="center"/>
    </xf>
    <xf numFmtId="0" fontId="0" fillId="0" borderId="47" xfId="0" applyFont="1" applyBorder="1" applyAlignment="1">
      <alignment horizontal="center"/>
    </xf>
    <xf numFmtId="1" fontId="0" fillId="0" borderId="47" xfId="0" applyNumberFormat="1" applyFont="1" applyBorder="1" applyAlignment="1">
      <alignment horizontal="center"/>
    </xf>
    <xf numFmtId="0" fontId="0" fillId="0" borderId="48" xfId="0" applyFont="1" applyBorder="1" applyAlignment="1">
      <alignment horizontal="center"/>
    </xf>
    <xf numFmtId="0" fontId="0" fillId="0" borderId="49" xfId="0" applyFont="1" applyBorder="1" applyAlignment="1">
      <alignment horizontal="left" vertical="center"/>
    </xf>
    <xf numFmtId="0" fontId="0" fillId="0" borderId="50" xfId="0" applyBorder="1"/>
    <xf numFmtId="0" fontId="0" fillId="0" borderId="50" xfId="0" applyBorder="1" applyAlignment="1">
      <alignment horizontal="center"/>
    </xf>
    <xf numFmtId="0" fontId="0" fillId="0" borderId="50" xfId="0" applyFont="1" applyBorder="1" applyAlignment="1">
      <alignment horizontal="center"/>
    </xf>
    <xf numFmtId="1" fontId="0" fillId="0" borderId="50" xfId="0" applyNumberFormat="1" applyBorder="1" applyAlignment="1">
      <alignment horizontal="center"/>
    </xf>
    <xf numFmtId="1" fontId="0" fillId="0" borderId="50" xfId="0" applyNumberFormat="1" applyFont="1" applyBorder="1" applyAlignment="1">
      <alignment horizontal="center"/>
    </xf>
    <xf numFmtId="0" fontId="0" fillId="0" borderId="51" xfId="0" applyFont="1" applyBorder="1" applyAlignment="1">
      <alignment horizontal="center"/>
    </xf>
    <xf numFmtId="0" fontId="0" fillId="0" borderId="39" xfId="0" applyFont="1" applyBorder="1" applyAlignment="1">
      <alignment horizontal="left" vertical="center"/>
    </xf>
    <xf numFmtId="0" fontId="0" fillId="0" borderId="41" xfId="0" applyBorder="1" applyAlignment="1">
      <alignment horizontal="center"/>
    </xf>
    <xf numFmtId="0" fontId="0" fillId="0" borderId="41" xfId="0" applyFont="1" applyBorder="1" applyAlignment="1">
      <alignment horizontal="center"/>
    </xf>
    <xf numFmtId="1" fontId="0" fillId="0" borderId="41" xfId="0" applyNumberFormat="1" applyBorder="1" applyAlignment="1">
      <alignment horizontal="center"/>
    </xf>
    <xf numFmtId="1" fontId="0" fillId="0" borderId="41" xfId="0" applyNumberFormat="1" applyFont="1" applyBorder="1" applyAlignment="1">
      <alignment horizontal="center"/>
    </xf>
    <xf numFmtId="0" fontId="0" fillId="0" borderId="42" xfId="0" applyFont="1" applyBorder="1" applyAlignment="1">
      <alignment horizontal="center"/>
    </xf>
    <xf numFmtId="0" fontId="8" fillId="0" borderId="46" xfId="0" applyFont="1" applyBorder="1" applyAlignment="1">
      <alignment horizontal="left" vertical="center"/>
    </xf>
    <xf numFmtId="0" fontId="8" fillId="0" borderId="47" xfId="0" applyFont="1" applyBorder="1"/>
    <xf numFmtId="0" fontId="8" fillId="0" borderId="47" xfId="0" applyFont="1" applyBorder="1" applyAlignment="1">
      <alignment horizontal="center"/>
    </xf>
    <xf numFmtId="1" fontId="8" fillId="0" borderId="47" xfId="0" applyNumberFormat="1" applyFont="1" applyBorder="1" applyAlignment="1">
      <alignment horizontal="center"/>
    </xf>
    <xf numFmtId="0" fontId="8" fillId="0" borderId="48" xfId="0" applyFont="1" applyBorder="1" applyAlignment="1">
      <alignment horizontal="center"/>
    </xf>
    <xf numFmtId="0" fontId="3" fillId="0" borderId="6" xfId="0" applyFont="1" applyFill="1" applyBorder="1" applyAlignment="1">
      <alignment horizontal="left" vertical="center"/>
    </xf>
    <xf numFmtId="1" fontId="1" fillId="0" borderId="47" xfId="0" applyNumberFormat="1" applyFont="1" applyBorder="1" applyAlignment="1">
      <alignment horizontal="center"/>
    </xf>
    <xf numFmtId="1" fontId="1" fillId="0" borderId="10" xfId="0" applyNumberFormat="1" applyFont="1" applyBorder="1" applyAlignment="1">
      <alignment horizontal="center"/>
    </xf>
    <xf numFmtId="1" fontId="1" fillId="0" borderId="50" xfId="0" applyNumberFormat="1" applyFont="1" applyBorder="1" applyAlignment="1">
      <alignment horizontal="center"/>
    </xf>
    <xf numFmtId="1" fontId="10" fillId="0" borderId="10" xfId="0" applyNumberFormat="1" applyFont="1" applyBorder="1" applyAlignment="1">
      <alignment horizontal="center"/>
    </xf>
    <xf numFmtId="0" fontId="0" fillId="0" borderId="27" xfId="0" applyBorder="1"/>
    <xf numFmtId="0" fontId="0" fillId="0" borderId="28" xfId="0" applyBorder="1"/>
    <xf numFmtId="2" fontId="0" fillId="0" borderId="53" xfId="0" applyNumberFormat="1" applyBorder="1"/>
    <xf numFmtId="2" fontId="0" fillId="0" borderId="10" xfId="0" applyNumberFormat="1" applyBorder="1"/>
    <xf numFmtId="2" fontId="0" fillId="0" borderId="54" xfId="0" applyNumberFormat="1" applyBorder="1"/>
    <xf numFmtId="2" fontId="0" fillId="0" borderId="55" xfId="0" applyNumberFormat="1" applyBorder="1"/>
    <xf numFmtId="2" fontId="0" fillId="0" borderId="13" xfId="0" applyNumberFormat="1" applyBorder="1"/>
    <xf numFmtId="2" fontId="0" fillId="0" borderId="56" xfId="0" applyNumberFormat="1" applyBorder="1"/>
    <xf numFmtId="2" fontId="0" fillId="0" borderId="60" xfId="0" applyNumberFormat="1" applyBorder="1"/>
    <xf numFmtId="2" fontId="0" fillId="0" borderId="7" xfId="0" applyNumberFormat="1" applyBorder="1"/>
    <xf numFmtId="2" fontId="0" fillId="0" borderId="61" xfId="0" applyNumberFormat="1" applyBorder="1"/>
    <xf numFmtId="0" fontId="1" fillId="0" borderId="63" xfId="0" applyFont="1" applyFill="1" applyBorder="1" applyAlignment="1">
      <alignment horizontal="left" vertical="center"/>
    </xf>
    <xf numFmtId="0" fontId="0" fillId="0" borderId="63" xfId="0" applyBorder="1"/>
    <xf numFmtId="0" fontId="0" fillId="0" borderId="64" xfId="0" applyBorder="1"/>
    <xf numFmtId="0" fontId="0" fillId="0" borderId="65" xfId="0" applyBorder="1"/>
    <xf numFmtId="0" fontId="1" fillId="0" borderId="63" xfId="0" applyFont="1" applyBorder="1"/>
    <xf numFmtId="0" fontId="3" fillId="0" borderId="62" xfId="0" applyFont="1" applyFill="1" applyBorder="1" applyAlignment="1">
      <alignment horizontal="left" vertical="center"/>
    </xf>
    <xf numFmtId="164" fontId="0" fillId="0" borderId="56" xfId="0" applyNumberFormat="1" applyFont="1" applyBorder="1"/>
    <xf numFmtId="164" fontId="0" fillId="0" borderId="60" xfId="0" applyNumberFormat="1" applyBorder="1"/>
    <xf numFmtId="164" fontId="0" fillId="0" borderId="53" xfId="0" applyNumberFormat="1" applyBorder="1"/>
    <xf numFmtId="164" fontId="0" fillId="0" borderId="66" xfId="0" applyNumberFormat="1" applyFont="1" applyBorder="1"/>
    <xf numFmtId="0" fontId="0" fillId="0" borderId="47" xfId="0" applyBorder="1"/>
    <xf numFmtId="0" fontId="0" fillId="0" borderId="47" xfId="0" applyBorder="1" applyAlignment="1">
      <alignment horizontal="center"/>
    </xf>
    <xf numFmtId="1" fontId="0" fillId="0" borderId="10" xfId="0" applyNumberFormat="1" applyBorder="1"/>
    <xf numFmtId="1" fontId="0" fillId="0" borderId="53" xfId="0" applyNumberFormat="1" applyBorder="1"/>
    <xf numFmtId="1" fontId="0" fillId="0" borderId="55" xfId="0" applyNumberFormat="1" applyBorder="1"/>
    <xf numFmtId="1" fontId="0" fillId="0" borderId="13"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67" xfId="0" applyNumberFormat="1" applyBorder="1"/>
    <xf numFmtId="2" fontId="0" fillId="0" borderId="68" xfId="0" applyNumberFormat="1" applyBorder="1"/>
    <xf numFmtId="2" fontId="0" fillId="0" borderId="69" xfId="0" applyNumberFormat="1" applyBorder="1"/>
    <xf numFmtId="1" fontId="0" fillId="0" borderId="16" xfId="0" applyNumberFormat="1" applyBorder="1"/>
    <xf numFmtId="1" fontId="0" fillId="0" borderId="17" xfId="0" applyNumberFormat="1" applyBorder="1"/>
    <xf numFmtId="0" fontId="0" fillId="0" borderId="67" xfId="0" applyBorder="1"/>
    <xf numFmtId="0" fontId="0" fillId="0" borderId="68" xfId="0" applyBorder="1"/>
    <xf numFmtId="0" fontId="0" fillId="0" borderId="69" xfId="0" applyBorder="1"/>
    <xf numFmtId="0" fontId="1" fillId="0" borderId="36" xfId="0" applyFont="1" applyFill="1" applyBorder="1" applyAlignment="1">
      <alignment horizontal="left" vertical="center"/>
    </xf>
    <xf numFmtId="0" fontId="0" fillId="0" borderId="37" xfId="0" applyFont="1" applyFill="1" applyBorder="1" applyAlignment="1">
      <alignment horizontal="left" vertical="center"/>
    </xf>
    <xf numFmtId="0" fontId="0" fillId="0" borderId="76" xfId="0" applyBorder="1"/>
    <xf numFmtId="0" fontId="0" fillId="0" borderId="77" xfId="0" applyBorder="1"/>
    <xf numFmtId="1" fontId="0" fillId="0" borderId="9" xfId="0" applyNumberFormat="1" applyBorder="1"/>
    <xf numFmtId="1" fontId="0" fillId="0" borderId="12" xfId="0" applyNumberFormat="1" applyBorder="1"/>
    <xf numFmtId="0" fontId="6" fillId="0" borderId="37" xfId="0" applyFont="1" applyBorder="1" applyAlignment="1">
      <alignment horizontal="right"/>
    </xf>
    <xf numFmtId="2" fontId="0" fillId="0" borderId="11" xfId="0" applyNumberFormat="1" applyBorder="1"/>
    <xf numFmtId="2" fontId="0" fillId="0" borderId="14" xfId="0" applyNumberFormat="1" applyBorder="1"/>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Font="1" applyAlignment="1">
      <alignment horizontal="left"/>
    </xf>
    <xf numFmtId="0" fontId="0" fillId="0" borderId="37" xfId="0" applyBorder="1" applyAlignment="1">
      <alignment horizontal="right"/>
    </xf>
    <xf numFmtId="0" fontId="0" fillId="0" borderId="10" xfId="0" applyBorder="1" applyAlignment="1">
      <alignment horizontal="center"/>
    </xf>
    <xf numFmtId="1" fontId="0" fillId="0" borderId="11" xfId="0" applyNumberFormat="1" applyBorder="1"/>
    <xf numFmtId="1" fontId="0" fillId="0" borderId="14" xfId="0" applyNumberFormat="1" applyBorder="1"/>
    <xf numFmtId="0" fontId="0" fillId="0" borderId="20" xfId="0" applyBorder="1"/>
    <xf numFmtId="0" fontId="1" fillId="0" borderId="39" xfId="0" applyFont="1" applyFill="1" applyBorder="1" applyAlignment="1">
      <alignment horizontal="left" vertical="center"/>
    </xf>
    <xf numFmtId="0" fontId="1" fillId="0" borderId="41" xfId="0" applyFont="1" applyBorder="1" applyAlignment="1">
      <alignment horizontal="left"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xf>
    <xf numFmtId="0" fontId="0" fillId="0" borderId="0" xfId="0" applyFont="1" applyAlignment="1">
      <alignment horizontal="center"/>
    </xf>
    <xf numFmtId="0" fontId="0" fillId="0" borderId="7" xfId="0" applyBorder="1" applyAlignment="1">
      <alignment horizontal="center"/>
    </xf>
    <xf numFmtId="0" fontId="1" fillId="0" borderId="10" xfId="0" applyFont="1" applyBorder="1" applyAlignment="1">
      <alignment horizontal="center" vertical="center"/>
    </xf>
    <xf numFmtId="1" fontId="1" fillId="0" borderId="29" xfId="0" applyNumberFormat="1" applyFont="1" applyBorder="1" applyAlignment="1">
      <alignment horizontal="center"/>
    </xf>
    <xf numFmtId="1" fontId="1" fillId="0" borderId="86" xfId="0" applyNumberFormat="1" applyFont="1" applyBorder="1" applyAlignment="1">
      <alignment horizontal="center"/>
    </xf>
    <xf numFmtId="0" fontId="0" fillId="0" borderId="58" xfId="0" applyBorder="1" applyAlignment="1">
      <alignment horizontal="center" vertical="center"/>
    </xf>
    <xf numFmtId="0" fontId="0" fillId="0" borderId="12" xfId="0" applyBorder="1" applyAlignment="1">
      <alignment horizontal="center" vertical="center" wrapText="1"/>
    </xf>
    <xf numFmtId="0" fontId="0" fillId="0" borderId="26" xfId="0"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69" xfId="0" applyBorder="1" applyAlignment="1">
      <alignment horizontal="center" vertical="center"/>
    </xf>
    <xf numFmtId="0" fontId="0" fillId="0" borderId="56" xfId="0" applyBorder="1" applyAlignment="1">
      <alignment horizontal="center" vertical="center"/>
    </xf>
    <xf numFmtId="0" fontId="0" fillId="0" borderId="55" xfId="0" applyBorder="1" applyAlignment="1">
      <alignment horizontal="center" vertical="center"/>
    </xf>
    <xf numFmtId="0" fontId="0" fillId="0" borderId="73"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xf>
    <xf numFmtId="0" fontId="0" fillId="0" borderId="11" xfId="0" applyBorder="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6" fillId="0" borderId="7" xfId="0" applyFont="1" applyBorder="1" applyAlignment="1">
      <alignment horizontal="right"/>
    </xf>
    <xf numFmtId="0" fontId="0" fillId="0" borderId="11" xfId="0" applyFont="1" applyFill="1" applyBorder="1" applyAlignment="1">
      <alignment horizontal="center"/>
    </xf>
    <xf numFmtId="0" fontId="0" fillId="0" borderId="11" xfId="0" applyBorder="1" applyAlignment="1">
      <alignment horizontal="center" wrapText="1"/>
    </xf>
    <xf numFmtId="0" fontId="0" fillId="0" borderId="11" xfId="0" applyBorder="1" applyAlignment="1">
      <alignment horizontal="left"/>
    </xf>
    <xf numFmtId="0" fontId="0" fillId="0" borderId="10" xfId="0" applyBorder="1" applyAlignment="1">
      <alignment horizontal="right"/>
    </xf>
    <xf numFmtId="0" fontId="0" fillId="0" borderId="10" xfId="0" applyFont="1" applyBorder="1" applyAlignment="1">
      <alignment horizontal="right"/>
    </xf>
    <xf numFmtId="0" fontId="0" fillId="0" borderId="13" xfId="0" applyBorder="1" applyAlignment="1">
      <alignment horizontal="right"/>
    </xf>
    <xf numFmtId="0" fontId="0" fillId="0" borderId="87" xfId="0" applyFont="1" applyBorder="1" applyAlignment="1">
      <alignment horizontal="left" vertical="center"/>
    </xf>
    <xf numFmtId="0" fontId="0" fillId="0" borderId="88" xfId="0" applyBorder="1"/>
    <xf numFmtId="0" fontId="0" fillId="0" borderId="88" xfId="0" applyBorder="1" applyAlignment="1">
      <alignment horizontal="center"/>
    </xf>
    <xf numFmtId="0" fontId="0" fillId="0" borderId="88" xfId="0" applyFont="1" applyBorder="1" applyAlignment="1">
      <alignment horizontal="center"/>
    </xf>
    <xf numFmtId="1" fontId="0" fillId="0" borderId="88" xfId="0" applyNumberFormat="1" applyFont="1" applyBorder="1" applyAlignment="1">
      <alignment horizontal="center"/>
    </xf>
    <xf numFmtId="0" fontId="0" fillId="0" borderId="89" xfId="0" applyFont="1" applyBorder="1" applyAlignment="1">
      <alignment horizontal="center"/>
    </xf>
    <xf numFmtId="0" fontId="1" fillId="0" borderId="7" xfId="0" applyFont="1" applyBorder="1"/>
    <xf numFmtId="0" fontId="0" fillId="0" borderId="10" xfId="0" applyBorder="1" applyAlignment="1">
      <alignment horizontal="center"/>
    </xf>
    <xf numFmtId="0" fontId="8" fillId="0" borderId="0" xfId="0" applyFont="1" applyBorder="1"/>
    <xf numFmtId="0" fontId="0" fillId="0" borderId="6" xfId="0" applyFont="1" applyFill="1" applyBorder="1" applyAlignment="1">
      <alignment horizontal="left" vertical="center"/>
    </xf>
    <xf numFmtId="1" fontId="1" fillId="0" borderId="7" xfId="0" applyNumberFormat="1" applyFont="1" applyBorder="1" applyAlignment="1">
      <alignment horizontal="center"/>
    </xf>
    <xf numFmtId="1" fontId="0" fillId="0" borderId="7" xfId="0" applyNumberFormat="1" applyFont="1" applyBorder="1" applyAlignment="1">
      <alignment horizontal="center"/>
    </xf>
    <xf numFmtId="0" fontId="0" fillId="0" borderId="8" xfId="0" applyFont="1" applyBorder="1" applyAlignment="1">
      <alignment horizontal="center" vertical="center"/>
    </xf>
    <xf numFmtId="0" fontId="8" fillId="0" borderId="49" xfId="0" applyFont="1" applyFill="1" applyBorder="1" applyAlignment="1">
      <alignment horizontal="left" vertical="center"/>
    </xf>
    <xf numFmtId="0" fontId="8" fillId="0" borderId="50" xfId="0" applyFont="1" applyBorder="1" applyAlignment="1">
      <alignment horizontal="left" vertical="center"/>
    </xf>
    <xf numFmtId="0" fontId="8" fillId="0" borderId="50" xfId="0" applyFont="1" applyBorder="1" applyAlignment="1">
      <alignment horizontal="center" vertical="center"/>
    </xf>
    <xf numFmtId="0" fontId="8" fillId="0" borderId="50" xfId="0" applyFont="1" applyBorder="1" applyAlignment="1">
      <alignment horizontal="center"/>
    </xf>
    <xf numFmtId="1" fontId="8" fillId="0" borderId="50" xfId="0" applyNumberFormat="1" applyFont="1" applyBorder="1" applyAlignment="1">
      <alignment horizontal="center"/>
    </xf>
    <xf numFmtId="0" fontId="8" fillId="0" borderId="51" xfId="0" applyFont="1" applyBorder="1" applyAlignment="1">
      <alignment horizontal="center" vertical="center"/>
    </xf>
    <xf numFmtId="0" fontId="4" fillId="0" borderId="45" xfId="1" applyBorder="1" applyAlignment="1">
      <alignment horizontal="right"/>
    </xf>
    <xf numFmtId="0" fontId="0" fillId="0" borderId="43" xfId="0" applyFont="1" applyBorder="1" applyAlignment="1">
      <alignment horizontal="center"/>
    </xf>
    <xf numFmtId="0" fontId="4" fillId="0" borderId="44" xfId="1" applyBorder="1" applyAlignment="1">
      <alignment horizontal="left" vertical="center"/>
    </xf>
    <xf numFmtId="0" fontId="0" fillId="0" borderId="63" xfId="0" applyFont="1" applyFill="1" applyBorder="1" applyAlignment="1">
      <alignment horizontal="left" vertical="center"/>
    </xf>
    <xf numFmtId="0" fontId="8" fillId="0" borderId="39" xfId="0" applyFont="1" applyFill="1" applyBorder="1" applyAlignment="1">
      <alignment horizontal="left" vertical="center"/>
    </xf>
    <xf numFmtId="0" fontId="8" fillId="0" borderId="41" xfId="0" applyFont="1" applyBorder="1" applyAlignment="1">
      <alignment horizontal="left" vertical="center"/>
    </xf>
    <xf numFmtId="0" fontId="8" fillId="0" borderId="41" xfId="0" applyFont="1" applyBorder="1" applyAlignment="1">
      <alignment horizontal="center" vertical="center"/>
    </xf>
    <xf numFmtId="0" fontId="8" fillId="0" borderId="41" xfId="0" applyFont="1" applyBorder="1" applyAlignment="1">
      <alignment horizontal="center"/>
    </xf>
    <xf numFmtId="1" fontId="10" fillId="0" borderId="41" xfId="0" applyNumberFormat="1" applyFont="1" applyBorder="1" applyAlignment="1">
      <alignment horizontal="center"/>
    </xf>
    <xf numFmtId="0" fontId="8" fillId="0" borderId="42" xfId="0" applyFont="1" applyBorder="1" applyAlignment="1">
      <alignment horizontal="center" vertical="center"/>
    </xf>
    <xf numFmtId="0" fontId="0" fillId="0" borderId="10" xfId="0" applyBorder="1" applyAlignment="1">
      <alignment horizontal="center" vertical="center" wrapText="1"/>
    </xf>
    <xf numFmtId="0" fontId="0" fillId="0" borderId="63" xfId="0" applyFont="1" applyBorder="1"/>
    <xf numFmtId="0" fontId="0" fillId="0" borderId="15" xfId="0" applyBorder="1"/>
    <xf numFmtId="0" fontId="0" fillId="0" borderId="57" xfId="0" applyFont="1" applyBorder="1" applyAlignment="1">
      <alignment horizontal="left"/>
    </xf>
    <xf numFmtId="0" fontId="0" fillId="0" borderId="93" xfId="0" applyFont="1" applyBorder="1" applyAlignment="1">
      <alignment horizontal="left"/>
    </xf>
    <xf numFmtId="0" fontId="0" fillId="0" borderId="53" xfId="0" applyFont="1" applyBorder="1" applyAlignment="1">
      <alignment horizontal="left"/>
    </xf>
    <xf numFmtId="0" fontId="0" fillId="0" borderId="54" xfId="0" applyFont="1" applyBorder="1" applyAlignment="1">
      <alignment horizontal="left"/>
    </xf>
    <xf numFmtId="0" fontId="0" fillId="0" borderId="53" xfId="0" applyBorder="1" applyAlignment="1">
      <alignment horizontal="left"/>
    </xf>
    <xf numFmtId="0" fontId="0" fillId="0" borderId="54" xfId="0" applyBorder="1" applyAlignment="1"/>
    <xf numFmtId="0" fontId="0" fillId="0" borderId="105" xfId="0" applyBorder="1" applyAlignment="1"/>
    <xf numFmtId="0" fontId="0" fillId="0" borderId="29" xfId="0" applyBorder="1" applyAlignment="1"/>
    <xf numFmtId="0" fontId="0" fillId="0" borderId="31" xfId="0" applyBorder="1" applyAlignment="1"/>
    <xf numFmtId="0" fontId="1" fillId="0" borderId="95" xfId="0" applyFont="1" applyBorder="1" applyAlignment="1">
      <alignment horizontal="center" vertical="center"/>
    </xf>
    <xf numFmtId="0" fontId="1" fillId="0" borderId="50" xfId="0" applyFont="1" applyBorder="1" applyAlignment="1">
      <alignment horizontal="center" vertical="center"/>
    </xf>
    <xf numFmtId="0" fontId="1" fillId="0" borderId="94" xfId="0" applyFont="1" applyBorder="1" applyAlignment="1">
      <alignment horizontal="center" vertical="center"/>
    </xf>
    <xf numFmtId="0" fontId="0" fillId="0" borderId="70" xfId="0" applyBorder="1" applyAlignment="1">
      <alignment horizontal="center" vertical="center"/>
    </xf>
    <xf numFmtId="1" fontId="0" fillId="0" borderId="44" xfId="0" applyNumberFormat="1" applyBorder="1" applyAlignment="1">
      <alignment horizontal="center" vertical="center"/>
    </xf>
    <xf numFmtId="1" fontId="0" fillId="0" borderId="93" xfId="0" applyNumberFormat="1" applyBorder="1" applyAlignment="1">
      <alignment horizontal="center" vertical="center"/>
    </xf>
    <xf numFmtId="1" fontId="0" fillId="0" borderId="70" xfId="0" applyNumberFormat="1" applyBorder="1" applyAlignment="1">
      <alignment horizontal="center" vertical="center"/>
    </xf>
    <xf numFmtId="0" fontId="0" fillId="0" borderId="16" xfId="0" applyBorder="1" applyAlignment="1">
      <alignment horizontal="center" vertical="center"/>
    </xf>
    <xf numFmtId="1" fontId="0" fillId="0" borderId="10" xfId="0" applyNumberFormat="1" applyBorder="1" applyAlignment="1">
      <alignment horizontal="center" vertical="center"/>
    </xf>
    <xf numFmtId="1" fontId="0" fillId="0" borderId="54" xfId="0" applyNumberFormat="1" applyBorder="1" applyAlignment="1">
      <alignment horizontal="center" vertical="center"/>
    </xf>
    <xf numFmtId="1" fontId="0" fillId="0" borderId="16" xfId="0" applyNumberFormat="1" applyBorder="1" applyAlignment="1">
      <alignment horizontal="center" vertical="center"/>
    </xf>
    <xf numFmtId="1" fontId="0" fillId="0" borderId="13" xfId="0" applyNumberFormat="1" applyBorder="1" applyAlignment="1">
      <alignment horizontal="center" vertical="center"/>
    </xf>
    <xf numFmtId="1" fontId="0" fillId="0" borderId="56" xfId="0" applyNumberFormat="1" applyBorder="1" applyAlignment="1">
      <alignment horizontal="center" vertical="center"/>
    </xf>
    <xf numFmtId="1" fontId="0" fillId="0" borderId="17" xfId="0" applyNumberFormat="1" applyBorder="1" applyAlignment="1">
      <alignment horizontal="center" vertical="center"/>
    </xf>
    <xf numFmtId="0" fontId="0" fillId="0" borderId="110" xfId="0" applyBorder="1"/>
    <xf numFmtId="1" fontId="0" fillId="0" borderId="60" xfId="0" applyNumberFormat="1" applyBorder="1"/>
    <xf numFmtId="1" fontId="0" fillId="0" borderId="7" xfId="0" applyNumberFormat="1" applyBorder="1"/>
    <xf numFmtId="1" fontId="0" fillId="0" borderId="6" xfId="0" applyNumberFormat="1" applyBorder="1"/>
    <xf numFmtId="2" fontId="0" fillId="0" borderId="8" xfId="0" applyNumberFormat="1" applyBorder="1"/>
    <xf numFmtId="0" fontId="1" fillId="0" borderId="23" xfId="0" applyFont="1" applyBorder="1"/>
    <xf numFmtId="0" fontId="3" fillId="0" borderId="117" xfId="0" applyFont="1" applyBorder="1" applyAlignment="1">
      <alignment horizontal="center"/>
    </xf>
    <xf numFmtId="0" fontId="1" fillId="0" borderId="118" xfId="0" applyFont="1" applyBorder="1" applyAlignment="1">
      <alignment horizontal="center"/>
    </xf>
    <xf numFmtId="0" fontId="0" fillId="0" borderId="116" xfId="0" applyFont="1" applyBorder="1" applyAlignment="1">
      <alignment horizontal="left" vertical="center"/>
    </xf>
    <xf numFmtId="0" fontId="0" fillId="0" borderId="119" xfId="0" applyFont="1" applyBorder="1" applyAlignment="1">
      <alignment horizontal="left" vertical="center"/>
    </xf>
    <xf numFmtId="0" fontId="0" fillId="0" borderId="58" xfId="0" applyFont="1" applyBorder="1" applyAlignment="1">
      <alignment horizontal="left" vertical="center"/>
    </xf>
    <xf numFmtId="0" fontId="0" fillId="0" borderId="7" xfId="0" applyFont="1" applyBorder="1" applyAlignment="1">
      <alignment horizontal="right"/>
    </xf>
    <xf numFmtId="0" fontId="0" fillId="0" borderId="20" xfId="0" applyFont="1" applyBorder="1" applyAlignment="1">
      <alignment horizontal="right"/>
    </xf>
    <xf numFmtId="164" fontId="0" fillId="0" borderId="10" xfId="0" applyNumberFormat="1" applyFont="1" applyBorder="1" applyAlignment="1">
      <alignment horizontal="right"/>
    </xf>
    <xf numFmtId="0" fontId="0" fillId="0" borderId="13" xfId="0" applyFont="1" applyBorder="1" applyAlignment="1">
      <alignment horizontal="right"/>
    </xf>
    <xf numFmtId="49" fontId="0" fillId="0" borderId="0" xfId="0" applyNumberFormat="1" applyBorder="1"/>
    <xf numFmtId="0" fontId="0" fillId="0" borderId="0" xfId="0" applyFont="1" applyBorder="1" applyAlignment="1">
      <alignment horizontal="left"/>
    </xf>
    <xf numFmtId="0" fontId="1" fillId="0" borderId="10" xfId="0" applyFont="1" applyBorder="1"/>
    <xf numFmtId="0" fontId="0" fillId="0" borderId="10" xfId="0" applyBorder="1" applyAlignment="1">
      <alignment horizontal="center"/>
    </xf>
    <xf numFmtId="0" fontId="7" fillId="0" borderId="46" xfId="0" applyFont="1" applyBorder="1" applyAlignment="1">
      <alignment horizontal="left" vertical="center"/>
    </xf>
    <xf numFmtId="0" fontId="7" fillId="0" borderId="47" xfId="0" applyFont="1" applyBorder="1" applyAlignment="1">
      <alignment horizontal="left" vertical="center"/>
    </xf>
    <xf numFmtId="0" fontId="7" fillId="0" borderId="47" xfId="0" applyFont="1" applyBorder="1" applyAlignment="1">
      <alignment horizontal="center" vertical="center"/>
    </xf>
    <xf numFmtId="0" fontId="7" fillId="0" borderId="47" xfId="0" applyFont="1" applyBorder="1" applyAlignment="1">
      <alignment horizontal="center"/>
    </xf>
    <xf numFmtId="1" fontId="9" fillId="0" borderId="47" xfId="0" applyNumberFormat="1" applyFont="1" applyBorder="1" applyAlignment="1">
      <alignment horizontal="center"/>
    </xf>
    <xf numFmtId="1" fontId="7" fillId="0" borderId="47" xfId="0" applyNumberFormat="1" applyFont="1" applyBorder="1" applyAlignment="1">
      <alignment horizontal="center"/>
    </xf>
    <xf numFmtId="0" fontId="7" fillId="0" borderId="48" xfId="0" applyFont="1" applyBorder="1" applyAlignment="1">
      <alignment horizontal="center"/>
    </xf>
    <xf numFmtId="0" fontId="7" fillId="0" borderId="9" xfId="0" applyFont="1" applyBorder="1" applyAlignment="1">
      <alignment horizontal="left" vertical="center"/>
    </xf>
    <xf numFmtId="0" fontId="7" fillId="0" borderId="10" xfId="0" applyFont="1" applyBorder="1" applyAlignment="1">
      <alignment horizontal="left" vertical="center"/>
    </xf>
    <xf numFmtId="0" fontId="7" fillId="0" borderId="10" xfId="0" applyFont="1" applyBorder="1" applyAlignment="1">
      <alignment horizontal="center" vertical="center"/>
    </xf>
    <xf numFmtId="0" fontId="7" fillId="0" borderId="10" xfId="0" applyFont="1" applyBorder="1" applyAlignment="1">
      <alignment horizontal="center"/>
    </xf>
    <xf numFmtId="1" fontId="9" fillId="0" borderId="29" xfId="0" applyNumberFormat="1" applyFont="1" applyBorder="1" applyAlignment="1">
      <alignment horizontal="center"/>
    </xf>
    <xf numFmtId="1" fontId="7" fillId="0" borderId="10" xfId="0" applyNumberFormat="1" applyFont="1" applyBorder="1" applyAlignment="1">
      <alignment horizontal="center"/>
    </xf>
    <xf numFmtId="0" fontId="7" fillId="0" borderId="11" xfId="0" applyFont="1" applyBorder="1" applyAlignment="1">
      <alignment horizont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21" xfId="0" applyFill="1" applyBorder="1" applyAlignment="1">
      <alignment vertical="center"/>
    </xf>
    <xf numFmtId="0" fontId="0" fillId="0" borderId="26" xfId="0" applyBorder="1" applyAlignment="1">
      <alignment horizontal="center" vertical="center"/>
    </xf>
    <xf numFmtId="0" fontId="0" fillId="0" borderId="20" xfId="0" applyBorder="1" applyAlignment="1">
      <alignment horizontal="center"/>
    </xf>
    <xf numFmtId="1" fontId="1" fillId="0" borderId="20" xfId="0" applyNumberFormat="1" applyFont="1" applyBorder="1" applyAlignment="1">
      <alignment horizontal="center"/>
    </xf>
    <xf numFmtId="1" fontId="0" fillId="0" borderId="20" xfId="0" applyNumberFormat="1" applyFont="1" applyBorder="1" applyAlignment="1">
      <alignment horizontal="center"/>
    </xf>
    <xf numFmtId="0" fontId="0" fillId="0" borderId="24" xfId="0" applyBorder="1"/>
    <xf numFmtId="0" fontId="0" fillId="0" borderId="33" xfId="0" applyBorder="1"/>
    <xf numFmtId="0" fontId="0" fillId="0" borderId="0" xfId="0" applyFont="1" applyAlignment="1">
      <alignment horizontal="left" vertical="center"/>
    </xf>
    <xf numFmtId="2" fontId="0" fillId="0" borderId="0" xfId="0" applyNumberFormat="1" applyFont="1"/>
    <xf numFmtId="0" fontId="0" fillId="0" borderId="37" xfId="0" applyFont="1" applyBorder="1"/>
    <xf numFmtId="0" fontId="0" fillId="0" borderId="34" xfId="0" applyFont="1" applyBorder="1"/>
    <xf numFmtId="0" fontId="0" fillId="0" borderId="29" xfId="0" applyFont="1" applyBorder="1"/>
    <xf numFmtId="0" fontId="0" fillId="0" borderId="30" xfId="0" applyFont="1" applyBorder="1"/>
    <xf numFmtId="2" fontId="1" fillId="0" borderId="10" xfId="0" applyNumberFormat="1" applyFont="1" applyBorder="1"/>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xf>
    <xf numFmtId="0" fontId="4" fillId="0" borderId="10" xfId="1" applyBorder="1"/>
    <xf numFmtId="0" fontId="0" fillId="0" borderId="10" xfId="0" applyBorder="1" applyAlignment="1">
      <alignment wrapText="1"/>
    </xf>
    <xf numFmtId="0" fontId="0" fillId="0" borderId="43" xfId="0" applyFont="1" applyBorder="1" applyAlignment="1">
      <alignment horizontal="left" vertical="center"/>
    </xf>
    <xf numFmtId="0" fontId="0" fillId="0" borderId="44" xfId="0" applyFont="1" applyBorder="1" applyAlignment="1">
      <alignment horizontal="left" vertical="center"/>
    </xf>
    <xf numFmtId="0" fontId="0" fillId="0" borderId="44" xfId="0" applyFont="1" applyBorder="1" applyAlignment="1">
      <alignment horizontal="center" vertical="center"/>
    </xf>
    <xf numFmtId="0" fontId="0" fillId="0" borderId="44" xfId="0" applyFont="1" applyBorder="1" applyAlignment="1">
      <alignment horizontal="center"/>
    </xf>
    <xf numFmtId="1" fontId="1" fillId="0" borderId="44" xfId="0" applyNumberFormat="1" applyFont="1" applyBorder="1" applyAlignment="1">
      <alignment horizontal="center"/>
    </xf>
    <xf numFmtId="1" fontId="0" fillId="0" borderId="44" xfId="0" applyNumberFormat="1" applyFont="1" applyBorder="1" applyAlignment="1">
      <alignment horizontal="center"/>
    </xf>
    <xf numFmtId="0" fontId="0" fillId="0" borderId="45" xfId="0" applyFont="1" applyBorder="1" applyAlignment="1">
      <alignment horizontal="center"/>
    </xf>
    <xf numFmtId="49" fontId="0" fillId="0" borderId="7" xfId="0" applyNumberFormat="1" applyBorder="1"/>
    <xf numFmtId="49" fontId="0" fillId="0" borderId="10" xfId="0" applyNumberFormat="1" applyBorder="1"/>
    <xf numFmtId="49" fontId="0" fillId="0" borderId="13" xfId="0" applyNumberFormat="1" applyBorder="1"/>
    <xf numFmtId="49" fontId="0" fillId="0" borderId="10" xfId="0" applyNumberFormat="1" applyBorder="1" applyAlignment="1">
      <alignment horizontal="right"/>
    </xf>
    <xf numFmtId="0" fontId="6" fillId="0" borderId="14" xfId="0" applyFont="1" applyBorder="1" applyAlignment="1">
      <alignment horizontal="right"/>
    </xf>
    <xf numFmtId="1" fontId="1" fillId="0" borderId="41" xfId="0" applyNumberFormat="1" applyFont="1" applyBorder="1" applyAlignment="1">
      <alignment horizontal="center"/>
    </xf>
    <xf numFmtId="0" fontId="0" fillId="0" borderId="120" xfId="0" applyFont="1" applyBorder="1" applyAlignment="1">
      <alignment horizontal="left" vertical="center"/>
    </xf>
    <xf numFmtId="0" fontId="0" fillId="0" borderId="121" xfId="0" applyBorder="1"/>
    <xf numFmtId="0" fontId="0" fillId="0" borderId="121" xfId="0" applyBorder="1" applyAlignment="1">
      <alignment horizontal="center"/>
    </xf>
    <xf numFmtId="0" fontId="0" fillId="0" borderId="121" xfId="0" applyFont="1" applyBorder="1" applyAlignment="1">
      <alignment horizontal="center"/>
    </xf>
    <xf numFmtId="1" fontId="1" fillId="0" borderId="121" xfId="0" applyNumberFormat="1" applyFont="1" applyBorder="1" applyAlignment="1">
      <alignment horizontal="center"/>
    </xf>
    <xf numFmtId="1" fontId="0" fillId="0" borderId="121" xfId="0" applyNumberFormat="1" applyFont="1" applyBorder="1" applyAlignment="1">
      <alignment horizontal="center"/>
    </xf>
    <xf numFmtId="0" fontId="0" fillId="0" borderId="122" xfId="0" applyFont="1" applyBorder="1" applyAlignment="1">
      <alignment horizontal="center"/>
    </xf>
    <xf numFmtId="0" fontId="0" fillId="0" borderId="11" xfId="0" applyBorder="1" applyAlignment="1">
      <alignment horizontal="center"/>
    </xf>
    <xf numFmtId="0" fontId="6" fillId="0" borderId="0" xfId="0" applyFont="1" applyBorder="1" applyAlignment="1">
      <alignment horizontal="right"/>
    </xf>
    <xf numFmtId="0" fontId="0" fillId="0" borderId="17" xfId="0" applyFont="1" applyBorder="1" applyAlignment="1">
      <alignment horizontal="left" vertical="center"/>
    </xf>
    <xf numFmtId="0" fontId="1" fillId="0" borderId="43" xfId="0" applyFont="1" applyBorder="1"/>
    <xf numFmtId="0" fontId="0" fillId="0" borderId="16" xfId="0" applyFont="1" applyBorder="1" applyAlignment="1">
      <alignment horizontal="center" vertical="center"/>
    </xf>
    <xf numFmtId="0" fontId="0" fillId="0" borderId="16" xfId="0" applyFont="1" applyFill="1" applyBorder="1" applyAlignment="1">
      <alignment horizontal="center"/>
    </xf>
    <xf numFmtId="0" fontId="0" fillId="0" borderId="79" xfId="0" applyBorder="1"/>
    <xf numFmtId="0" fontId="0" fillId="0" borderId="17" xfId="0" applyFont="1" applyBorder="1" applyAlignment="1">
      <alignment horizontal="center" vertical="center"/>
    </xf>
    <xf numFmtId="0" fontId="7" fillId="0" borderId="24" xfId="0" applyFont="1" applyBorder="1"/>
    <xf numFmtId="164" fontId="7" fillId="0" borderId="10" xfId="0" applyNumberFormat="1" applyFont="1" applyBorder="1"/>
    <xf numFmtId="0" fontId="0" fillId="0" borderId="10" xfId="0" applyBorder="1" applyAlignment="1">
      <alignment horizontal="center"/>
    </xf>
    <xf numFmtId="0" fontId="0" fillId="0" borderId="14" xfId="0" applyFill="1" applyBorder="1" applyAlignment="1">
      <alignment vertical="center"/>
    </xf>
    <xf numFmtId="0" fontId="0" fillId="0" borderId="10" xfId="0" applyBorder="1" applyAlignment="1">
      <alignment horizontal="center"/>
    </xf>
    <xf numFmtId="0" fontId="0" fillId="0" borderId="10" xfId="0" applyBorder="1" applyAlignment="1">
      <alignment horizontal="center"/>
    </xf>
    <xf numFmtId="0" fontId="1" fillId="0" borderId="47" xfId="0" applyFont="1" applyBorder="1" applyAlignment="1">
      <alignment horizontal="center" vertical="center"/>
    </xf>
    <xf numFmtId="0" fontId="0" fillId="0" borderId="46" xfId="0" applyFont="1" applyFill="1" applyBorder="1" applyAlignment="1">
      <alignment horizontal="left" vertical="center"/>
    </xf>
    <xf numFmtId="0" fontId="0" fillId="0" borderId="47" xfId="0" applyFont="1" applyBorder="1" applyAlignment="1">
      <alignment horizontal="left"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49" fontId="0" fillId="0" borderId="10" xfId="0" applyNumberFormat="1" applyBorder="1" applyAlignment="1">
      <alignment horizontal="right" vertical="center"/>
    </xf>
    <xf numFmtId="164" fontId="0" fillId="0" borderId="53" xfId="0" applyNumberFormat="1" applyFont="1" applyBorder="1"/>
    <xf numFmtId="164" fontId="0" fillId="0" borderId="8" xfId="0" applyNumberFormat="1" applyBorder="1"/>
    <xf numFmtId="164" fontId="0" fillId="0" borderId="11" xfId="0" applyNumberFormat="1" applyBorder="1"/>
    <xf numFmtId="164" fontId="0" fillId="0" borderId="14" xfId="0" applyNumberFormat="1" applyFont="1"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0" xfId="0" applyFont="1" applyFill="1" applyBorder="1" applyAlignment="1">
      <alignment horizontal="left" vertical="center"/>
    </xf>
    <xf numFmtId="0" fontId="1" fillId="0" borderId="0" xfId="0" applyFont="1" applyFill="1" applyBorder="1" applyAlignment="1">
      <alignment horizontal="left" vertical="center"/>
    </xf>
    <xf numFmtId="0" fontId="0" fillId="0" borderId="10" xfId="0" applyFont="1" applyBorder="1" applyAlignment="1">
      <alignment horizontal="right" vertical="center"/>
    </xf>
    <xf numFmtId="164" fontId="0" fillId="0" borderId="91" xfId="0" applyNumberFormat="1" applyBorder="1"/>
    <xf numFmtId="164" fontId="0" fillId="0" borderId="105" xfId="0" applyNumberFormat="1" applyBorder="1"/>
    <xf numFmtId="164" fontId="7" fillId="0" borderId="105" xfId="0" applyNumberFormat="1" applyFont="1" applyBorder="1"/>
    <xf numFmtId="164" fontId="0" fillId="0" borderId="106" xfId="0" applyNumberFormat="1" applyFont="1" applyBorder="1"/>
    <xf numFmtId="164" fontId="0" fillId="0" borderId="0" xfId="0" applyNumberFormat="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7" fillId="0" borderId="10" xfId="0" applyNumberFormat="1" applyFont="1" applyBorder="1" applyAlignment="1">
      <alignment horizontal="center" vertical="center"/>
    </xf>
    <xf numFmtId="164" fontId="0" fillId="0" borderId="13" xfId="0" applyNumberFormat="1" applyFont="1" applyBorder="1" applyAlignment="1">
      <alignment horizontal="center" vertical="center"/>
    </xf>
    <xf numFmtId="164" fontId="0" fillId="0" borderId="37" xfId="0" applyNumberFormat="1" applyBorder="1" applyAlignment="1">
      <alignment horizontal="center" vertical="center"/>
    </xf>
    <xf numFmtId="164" fontId="0" fillId="0" borderId="34" xfId="0" applyNumberFormat="1" applyBorder="1" applyAlignment="1">
      <alignment horizontal="center" vertical="center"/>
    </xf>
    <xf numFmtId="164" fontId="0" fillId="0" borderId="29" xfId="0" applyNumberFormat="1" applyBorder="1" applyAlignment="1">
      <alignment horizontal="center" vertical="center"/>
    </xf>
    <xf numFmtId="164" fontId="0" fillId="0" borderId="30" xfId="0" applyNumberFormat="1" applyBorder="1" applyAlignment="1">
      <alignment horizontal="center" vertical="center"/>
    </xf>
    <xf numFmtId="164" fontId="0" fillId="0" borderId="6" xfId="0" applyNumberFormat="1" applyBorder="1" applyAlignment="1">
      <alignment horizontal="center" vertical="center"/>
    </xf>
    <xf numFmtId="164" fontId="0" fillId="0" borderId="9" xfId="0" applyNumberFormat="1" applyBorder="1" applyAlignment="1">
      <alignment horizontal="center" vertical="center"/>
    </xf>
    <xf numFmtId="164" fontId="7" fillId="0" borderId="9" xfId="0" applyNumberFormat="1" applyFont="1" applyBorder="1" applyAlignment="1">
      <alignment horizontal="center" vertical="center"/>
    </xf>
    <xf numFmtId="0" fontId="7" fillId="0" borderId="10" xfId="0" applyFont="1" applyBorder="1"/>
    <xf numFmtId="0" fontId="7" fillId="0" borderId="11" xfId="0" applyFont="1" applyBorder="1"/>
    <xf numFmtId="164" fontId="0" fillId="0" borderId="12" xfId="0" applyNumberFormat="1" applyFont="1" applyBorder="1" applyAlignment="1">
      <alignment horizontal="center" vertical="center"/>
    </xf>
    <xf numFmtId="0" fontId="0" fillId="0" borderId="110" xfId="0" applyFont="1" applyBorder="1" applyAlignment="1">
      <alignment horizontal="left" vertical="center"/>
    </xf>
    <xf numFmtId="0" fontId="0" fillId="0" borderId="90" xfId="0" applyFont="1" applyBorder="1"/>
    <xf numFmtId="0" fontId="0" fillId="0" borderId="110" xfId="0" applyBorder="1" applyAlignment="1">
      <alignment horizontal="left"/>
    </xf>
    <xf numFmtId="0" fontId="0" fillId="0" borderId="90" xfId="0" applyBorder="1"/>
    <xf numFmtId="1" fontId="0" fillId="0" borderId="90" xfId="0" applyNumberFormat="1" applyBorder="1"/>
    <xf numFmtId="0" fontId="0" fillId="0" borderId="90" xfId="0" applyBorder="1" applyAlignment="1">
      <alignment horizontal="center" vertical="center"/>
    </xf>
    <xf numFmtId="165" fontId="0" fillId="0" borderId="90" xfId="0" applyNumberFormat="1" applyBorder="1" applyAlignment="1"/>
    <xf numFmtId="2" fontId="0" fillId="0" borderId="90" xfId="0" applyNumberFormat="1" applyBorder="1"/>
    <xf numFmtId="164" fontId="0" fillId="0" borderId="90" xfId="0" applyNumberFormat="1" applyBorder="1"/>
    <xf numFmtId="164" fontId="0" fillId="0" borderId="90" xfId="0" applyNumberFormat="1" applyBorder="1" applyAlignment="1">
      <alignment horizontal="center" vertical="center"/>
    </xf>
    <xf numFmtId="0" fontId="0" fillId="0" borderId="123" xfId="0" applyBorder="1"/>
    <xf numFmtId="1" fontId="0" fillId="0" borderId="110" xfId="0" applyNumberFormat="1" applyFont="1" applyBorder="1" applyAlignment="1">
      <alignment horizontal="left" vertical="center"/>
    </xf>
    <xf numFmtId="2" fontId="0" fillId="0" borderId="124" xfId="0" applyNumberFormat="1" applyFont="1" applyBorder="1" applyAlignment="1">
      <alignment horizontal="left" vertical="center"/>
    </xf>
    <xf numFmtId="0" fontId="0" fillId="0" borderId="86" xfId="0" applyFont="1" applyBorder="1"/>
    <xf numFmtId="0" fontId="0" fillId="0" borderId="124" xfId="0" applyBorder="1" applyAlignment="1">
      <alignment horizontal="left"/>
    </xf>
    <xf numFmtId="0" fontId="0" fillId="0" borderId="86" xfId="0" applyBorder="1"/>
    <xf numFmtId="1" fontId="0" fillId="0" borderId="86" xfId="0" applyNumberFormat="1" applyBorder="1"/>
    <xf numFmtId="0" fontId="0" fillId="0" borderId="86" xfId="0" applyBorder="1" applyAlignment="1">
      <alignment horizontal="center" vertical="center"/>
    </xf>
    <xf numFmtId="165" fontId="0" fillId="0" borderId="86" xfId="0" applyNumberFormat="1" applyBorder="1" applyAlignment="1"/>
    <xf numFmtId="2" fontId="0" fillId="0" borderId="86" xfId="0" applyNumberFormat="1" applyBorder="1"/>
    <xf numFmtId="164" fontId="0" fillId="0" borderId="86" xfId="0" applyNumberFormat="1" applyBorder="1"/>
    <xf numFmtId="164" fontId="0" fillId="0" borderId="86" xfId="0" applyNumberFormat="1" applyBorder="1" applyAlignment="1">
      <alignment horizontal="center" vertical="center"/>
    </xf>
    <xf numFmtId="0" fontId="0" fillId="0" borderId="125" xfId="0" applyBorder="1"/>
    <xf numFmtId="1" fontId="0" fillId="0" borderId="126" xfId="0" applyNumberFormat="1" applyFont="1" applyBorder="1" applyAlignment="1">
      <alignment horizontal="left" vertical="center"/>
    </xf>
    <xf numFmtId="0" fontId="0" fillId="0" borderId="127" xfId="0" applyFont="1" applyBorder="1"/>
    <xf numFmtId="0" fontId="0" fillId="0" borderId="126" xfId="0" applyBorder="1" applyAlignment="1">
      <alignment horizontal="left"/>
    </xf>
    <xf numFmtId="0" fontId="0" fillId="0" borderId="127" xfId="0" applyBorder="1"/>
    <xf numFmtId="0" fontId="0" fillId="0" borderId="127" xfId="0" applyBorder="1" applyAlignment="1">
      <alignment horizontal="center"/>
    </xf>
    <xf numFmtId="1" fontId="0" fillId="0" borderId="127" xfId="0" applyNumberFormat="1" applyBorder="1"/>
    <xf numFmtId="0" fontId="0" fillId="0" borderId="127" xfId="0" applyBorder="1" applyAlignment="1">
      <alignment horizontal="center" vertical="center"/>
    </xf>
    <xf numFmtId="165" fontId="0" fillId="0" borderId="127" xfId="0" applyNumberFormat="1" applyBorder="1" applyAlignment="1"/>
    <xf numFmtId="2" fontId="0" fillId="0" borderId="127" xfId="0" applyNumberFormat="1" applyBorder="1"/>
    <xf numFmtId="164" fontId="0" fillId="0" borderId="127" xfId="0" applyNumberFormat="1" applyBorder="1"/>
    <xf numFmtId="164" fontId="0" fillId="0" borderId="127" xfId="0" applyNumberFormat="1" applyBorder="1" applyAlignment="1">
      <alignment horizontal="center" vertical="center"/>
    </xf>
    <xf numFmtId="0" fontId="0" fillId="0" borderId="128" xfId="0" applyBorder="1"/>
    <xf numFmtId="164" fontId="0" fillId="0" borderId="105" xfId="0" applyNumberFormat="1" applyFont="1" applyBorder="1"/>
    <xf numFmtId="164" fontId="0" fillId="0" borderId="9" xfId="0" applyNumberFormat="1" applyFont="1" applyBorder="1" applyAlignment="1">
      <alignment horizontal="center" vertical="center"/>
    </xf>
    <xf numFmtId="164" fontId="0" fillId="0" borderId="10" xfId="0" applyNumberFormat="1" applyFont="1" applyBorder="1" applyAlignment="1">
      <alignment horizontal="center" vertical="center"/>
    </xf>
    <xf numFmtId="164" fontId="7" fillId="0" borderId="9" xfId="0" applyNumberFormat="1" applyFont="1" applyBorder="1"/>
    <xf numFmtId="1" fontId="7" fillId="0" borderId="10" xfId="0" applyNumberFormat="1" applyFont="1" applyBorder="1"/>
    <xf numFmtId="0" fontId="0" fillId="0" borderId="11" xfId="0" applyBorder="1" applyAlignment="1">
      <alignment horizontal="center"/>
    </xf>
    <xf numFmtId="164" fontId="1" fillId="0" borderId="2" xfId="0" applyNumberFormat="1" applyFont="1" applyBorder="1" applyAlignment="1">
      <alignment horizontal="center" vertical="center" textRotation="90" wrapText="1"/>
    </xf>
    <xf numFmtId="0" fontId="1" fillId="0" borderId="5" xfId="0" applyFont="1" applyBorder="1" applyAlignment="1">
      <alignment horizontal="center" vertical="center" textRotation="90" wrapText="1"/>
    </xf>
    <xf numFmtId="1" fontId="4" fillId="0" borderId="0" xfId="1" applyNumberFormat="1"/>
    <xf numFmtId="0" fontId="0" fillId="0" borderId="19" xfId="0" applyBorder="1"/>
    <xf numFmtId="49" fontId="0" fillId="0" borderId="20" xfId="0" applyNumberFormat="1" applyBorder="1"/>
    <xf numFmtId="0" fontId="0" fillId="0" borderId="22" xfId="0" applyFont="1" applyBorder="1" applyAlignment="1">
      <alignment horizontal="center" vertical="center"/>
    </xf>
    <xf numFmtId="1" fontId="0" fillId="0" borderId="11" xfId="0" applyNumberFormat="1" applyFont="1" applyBorder="1"/>
    <xf numFmtId="0" fontId="4" fillId="0" borderId="20" xfId="1" applyBorder="1"/>
    <xf numFmtId="0" fontId="0" fillId="0" borderId="20" xfId="0" applyFont="1" applyBorder="1" applyAlignment="1">
      <alignment horizontal="left" vertical="center" wrapText="1"/>
    </xf>
    <xf numFmtId="0" fontId="0" fillId="0" borderId="21" xfId="0" applyBorder="1" applyAlignment="1">
      <alignment vertical="center"/>
    </xf>
    <xf numFmtId="0" fontId="13" fillId="0" borderId="12" xfId="0" applyFont="1" applyBorder="1" applyAlignment="1">
      <alignment horizontal="center" vertical="center"/>
    </xf>
    <xf numFmtId="0" fontId="4" fillId="0" borderId="6" xfId="1" applyBorder="1"/>
    <xf numFmtId="0" fontId="1" fillId="0" borderId="9" xfId="0" applyFont="1" applyBorder="1" applyAlignment="1">
      <alignment horizontal="left" vertical="center"/>
    </xf>
    <xf numFmtId="0" fontId="0" fillId="0" borderId="10" xfId="0" applyFont="1" applyBorder="1" applyAlignment="1">
      <alignment wrapText="1"/>
    </xf>
    <xf numFmtId="0" fontId="4" fillId="0" borderId="7" xfId="1" applyBorder="1" applyAlignment="1">
      <alignment horizontal="left"/>
    </xf>
    <xf numFmtId="0" fontId="7" fillId="0" borderId="10" xfId="1" applyFont="1" applyBorder="1"/>
    <xf numFmtId="0" fontId="0" fillId="0" borderId="34" xfId="0" applyBorder="1" applyAlignment="1">
      <alignment horizontal="center" vertical="center"/>
    </xf>
    <xf numFmtId="0" fontId="0" fillId="0" borderId="90" xfId="0" applyBorder="1" applyAlignment="1">
      <alignment horizontal="center"/>
    </xf>
    <xf numFmtId="0" fontId="0" fillId="0" borderId="86" xfId="0" applyBorder="1" applyAlignment="1">
      <alignment horizontal="center"/>
    </xf>
    <xf numFmtId="1" fontId="0" fillId="0" borderId="0" xfId="0" applyNumberFormat="1" applyAlignment="1">
      <alignment horizontal="center" vertical="center"/>
    </xf>
    <xf numFmtId="1" fontId="0" fillId="0" borderId="7" xfId="0" applyNumberFormat="1" applyFont="1" applyBorder="1" applyAlignment="1">
      <alignment horizontal="center" vertical="center"/>
    </xf>
    <xf numFmtId="1" fontId="0" fillId="0" borderId="10"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0" fillId="0" borderId="13" xfId="0" applyNumberFormat="1" applyFont="1" applyBorder="1" applyAlignment="1">
      <alignment horizontal="center" vertical="center"/>
    </xf>
    <xf numFmtId="1" fontId="4" fillId="0" borderId="0" xfId="1" applyNumberFormat="1" applyAlignment="1">
      <alignment horizontal="center" vertical="center"/>
    </xf>
    <xf numFmtId="0" fontId="4" fillId="0" borderId="7" xfId="1" applyBorder="1"/>
    <xf numFmtId="0" fontId="0" fillId="0" borderId="11" xfId="0" applyFont="1" applyBorder="1" applyAlignment="1"/>
    <xf numFmtId="165" fontId="7" fillId="0" borderId="10" xfId="0" applyNumberFormat="1" applyFont="1" applyBorder="1" applyAlignment="1"/>
    <xf numFmtId="0" fontId="7" fillId="0" borderId="10" xfId="0" applyFont="1" applyBorder="1" applyAlignment="1">
      <alignment horizontal="right"/>
    </xf>
    <xf numFmtId="2" fontId="7" fillId="0" borderId="10" xfId="0" applyNumberFormat="1" applyFont="1" applyBorder="1"/>
    <xf numFmtId="164" fontId="0" fillId="0" borderId="16" xfId="0" applyNumberFormat="1" applyFont="1" applyBorder="1"/>
    <xf numFmtId="0" fontId="4" fillId="0" borderId="29" xfId="1" applyBorder="1"/>
    <xf numFmtId="0" fontId="0" fillId="0" borderId="34" xfId="0" applyBorder="1" applyAlignment="1">
      <alignment horizontal="center" vertical="center"/>
    </xf>
    <xf numFmtId="0" fontId="0" fillId="0" borderId="90" xfId="0" applyBorder="1" applyAlignment="1">
      <alignment horizontal="center"/>
    </xf>
    <xf numFmtId="0" fontId="0" fillId="0" borderId="86" xfId="0" applyBorder="1" applyAlignment="1">
      <alignment horizontal="center"/>
    </xf>
    <xf numFmtId="164" fontId="0" fillId="0" borderId="22" xfId="0" applyNumberFormat="1" applyFont="1" applyBorder="1"/>
    <xf numFmtId="164" fontId="0" fillId="0" borderId="129" xfId="0" applyNumberFormat="1" applyBorder="1"/>
    <xf numFmtId="164" fontId="0" fillId="0" borderId="19" xfId="0" applyNumberFormat="1" applyBorder="1" applyAlignment="1">
      <alignment horizontal="center" vertical="center"/>
    </xf>
    <xf numFmtId="164" fontId="0" fillId="0" borderId="20" xfId="0" applyNumberFormat="1" applyBorder="1" applyAlignment="1">
      <alignment horizontal="center" vertical="center"/>
    </xf>
    <xf numFmtId="1" fontId="0" fillId="0" borderId="20" xfId="0" applyNumberFormat="1" applyFont="1" applyBorder="1" applyAlignment="1">
      <alignment horizontal="center" vertical="center"/>
    </xf>
    <xf numFmtId="0" fontId="0" fillId="0" borderId="6" xfId="0" applyBorder="1"/>
    <xf numFmtId="0" fontId="0" fillId="0" borderId="10" xfId="0" applyBorder="1" applyAlignment="1">
      <alignment horizontal="left"/>
    </xf>
    <xf numFmtId="0" fontId="0" fillId="0" borderId="10" xfId="0" applyBorder="1" applyAlignment="1">
      <alignment horizontal="center"/>
    </xf>
    <xf numFmtId="0" fontId="7" fillId="0" borderId="19" xfId="0" applyFont="1" applyBorder="1" applyAlignment="1">
      <alignment horizontal="left" vertical="center"/>
    </xf>
    <xf numFmtId="0" fontId="7" fillId="0" borderId="20" xfId="0" applyFont="1" applyBorder="1" applyAlignment="1">
      <alignment horizontal="center"/>
    </xf>
    <xf numFmtId="0" fontId="7" fillId="0" borderId="20" xfId="0" applyFont="1" applyBorder="1"/>
    <xf numFmtId="0" fontId="7" fillId="0" borderId="21" xfId="0" applyFont="1" applyBorder="1"/>
    <xf numFmtId="0" fontId="1" fillId="0" borderId="6" xfId="0" applyFont="1" applyBorder="1" applyAlignment="1">
      <alignment horizontal="left" vertical="center"/>
    </xf>
    <xf numFmtId="0" fontId="0" fillId="0" borderId="8" xfId="0" applyBorder="1"/>
    <xf numFmtId="1" fontId="0" fillId="0" borderId="9" xfId="0" applyNumberFormat="1" applyFont="1" applyBorder="1" applyAlignment="1">
      <alignment horizontal="left" vertical="center"/>
    </xf>
    <xf numFmtId="0" fontId="0" fillId="0" borderId="12" xfId="0" applyBorder="1" applyAlignment="1">
      <alignment horizontal="left" vertical="center"/>
    </xf>
    <xf numFmtId="0" fontId="0" fillId="0" borderId="15" xfId="0" applyFont="1" applyBorder="1" applyAlignment="1">
      <alignment horizontal="center"/>
    </xf>
    <xf numFmtId="0" fontId="7" fillId="0" borderId="16" xfId="0" applyFont="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1" fillId="0" borderId="0" xfId="0" applyFont="1" applyAlignment="1">
      <alignment wrapText="1"/>
    </xf>
    <xf numFmtId="165" fontId="0" fillId="0" borderId="0" xfId="0" applyNumberFormat="1" applyAlignment="1">
      <alignment horizontal="center"/>
    </xf>
    <xf numFmtId="165" fontId="0" fillId="0" borderId="7" xfId="0" applyNumberFormat="1" applyBorder="1" applyAlignment="1">
      <alignment horizontal="center"/>
    </xf>
    <xf numFmtId="165" fontId="0" fillId="0" borderId="10" xfId="0" applyNumberFormat="1" applyBorder="1" applyAlignment="1">
      <alignment horizontal="center"/>
    </xf>
    <xf numFmtId="165" fontId="0" fillId="0" borderId="13" xfId="0" applyNumberFormat="1" applyBorder="1" applyAlignment="1">
      <alignment horizontal="center"/>
    </xf>
    <xf numFmtId="0" fontId="7" fillId="0" borderId="10" xfId="0" applyFont="1" applyBorder="1" applyAlignment="1">
      <alignment horizontal="left"/>
    </xf>
    <xf numFmtId="0" fontId="0" fillId="0" borderId="6" xfId="0" applyFont="1" applyBorder="1" applyAlignment="1">
      <alignment horizontal="center"/>
    </xf>
    <xf numFmtId="165" fontId="0" fillId="0" borderId="7" xfId="0" applyNumberFormat="1" applyFont="1" applyBorder="1" applyAlignment="1">
      <alignment horizontal="center"/>
    </xf>
    <xf numFmtId="0" fontId="7" fillId="0" borderId="9" xfId="0" applyFont="1" applyBorder="1" applyAlignment="1">
      <alignment horizontal="center"/>
    </xf>
    <xf numFmtId="165" fontId="0" fillId="0" borderId="10" xfId="0" applyNumberFormat="1" applyFont="1" applyBorder="1" applyAlignment="1">
      <alignment horizontal="center"/>
    </xf>
    <xf numFmtId="0" fontId="0" fillId="0" borderId="9" xfId="0" applyFont="1" applyBorder="1" applyAlignment="1">
      <alignment horizontal="center"/>
    </xf>
    <xf numFmtId="0" fontId="0" fillId="0" borderId="12" xfId="0" applyFont="1" applyBorder="1" applyAlignment="1">
      <alignment horizontal="center"/>
    </xf>
    <xf numFmtId="165" fontId="0" fillId="0" borderId="13" xfId="0" applyNumberFormat="1" applyFont="1" applyBorder="1" applyAlignment="1">
      <alignment horizontal="center"/>
    </xf>
    <xf numFmtId="0" fontId="7" fillId="0" borderId="11" xfId="0" applyFont="1" applyBorder="1" applyAlignment="1">
      <alignment wrapText="1"/>
    </xf>
    <xf numFmtId="0" fontId="7" fillId="0" borderId="20" xfId="0" applyFont="1" applyBorder="1" applyAlignment="1">
      <alignment horizontal="left"/>
    </xf>
    <xf numFmtId="0" fontId="7" fillId="0" borderId="22" xfId="0" applyFont="1" applyBorder="1" applyAlignment="1">
      <alignment horizontal="center"/>
    </xf>
    <xf numFmtId="0" fontId="7" fillId="0" borderId="19" xfId="0" applyFont="1" applyBorder="1" applyAlignment="1">
      <alignment horizontal="center"/>
    </xf>
    <xf numFmtId="165" fontId="0" fillId="0" borderId="20" xfId="0" applyNumberFormat="1" applyFont="1" applyBorder="1" applyAlignment="1">
      <alignment horizontal="center"/>
    </xf>
    <xf numFmtId="0" fontId="4" fillId="0" borderId="20" xfId="1" applyBorder="1" applyAlignment="1"/>
    <xf numFmtId="0" fontId="1" fillId="0" borderId="1" xfId="0" applyFont="1" applyBorder="1" applyAlignment="1">
      <alignment horizontal="center" vertical="center" wrapText="1"/>
    </xf>
    <xf numFmtId="165" fontId="1" fillId="0" borderId="2" xfId="0" applyNumberFormat="1" applyFont="1" applyBorder="1" applyAlignment="1">
      <alignment horizontal="center" vertical="center" wrapText="1"/>
    </xf>
    <xf numFmtId="0" fontId="0" fillId="0" borderId="9" xfId="0" applyFont="1" applyBorder="1" applyAlignment="1">
      <alignment vertical="center"/>
    </xf>
    <xf numFmtId="1" fontId="0" fillId="0" borderId="21" xfId="0" applyNumberFormat="1" applyFont="1" applyBorder="1"/>
    <xf numFmtId="0" fontId="7" fillId="0" borderId="21" xfId="0" applyFont="1" applyBorder="1" applyAlignment="1">
      <alignment wrapText="1"/>
    </xf>
    <xf numFmtId="0" fontId="7" fillId="0" borderId="21" xfId="1" applyFont="1" applyBorder="1"/>
    <xf numFmtId="0" fontId="7" fillId="0" borderId="29" xfId="1" applyFont="1" applyBorder="1"/>
    <xf numFmtId="49" fontId="0" fillId="0" borderId="10" xfId="0" applyNumberFormat="1" applyFont="1" applyBorder="1" applyAlignment="1">
      <alignment horizontal="right"/>
    </xf>
    <xf numFmtId="0" fontId="0" fillId="0" borderId="37" xfId="0" applyFont="1" applyBorder="1" applyAlignment="1">
      <alignment horizontal="center"/>
    </xf>
    <xf numFmtId="0" fontId="7" fillId="0" borderId="37" xfId="1" applyFont="1" applyBorder="1"/>
    <xf numFmtId="0" fontId="4" fillId="0" borderId="37" xfId="1" applyBorder="1"/>
    <xf numFmtId="0" fontId="4" fillId="0" borderId="38" xfId="1" applyBorder="1"/>
    <xf numFmtId="0" fontId="0" fillId="0" borderId="130" xfId="0" applyFont="1" applyBorder="1" applyAlignment="1">
      <alignment horizontal="center"/>
    </xf>
    <xf numFmtId="49" fontId="0" fillId="0" borderId="130" xfId="0" applyNumberFormat="1" applyFont="1" applyBorder="1"/>
    <xf numFmtId="49" fontId="0" fillId="0" borderId="130" xfId="0" applyNumberFormat="1" applyBorder="1"/>
    <xf numFmtId="49" fontId="0" fillId="0" borderId="131" xfId="0" applyNumberFormat="1" applyBorder="1"/>
    <xf numFmtId="0" fontId="0" fillId="0" borderId="127" xfId="0" applyFont="1" applyBorder="1" applyAlignment="1">
      <alignment horizontal="center"/>
    </xf>
    <xf numFmtId="49" fontId="0" fillId="0" borderId="127" xfId="0" applyNumberFormat="1" applyFont="1" applyBorder="1"/>
    <xf numFmtId="49" fontId="0" fillId="0" borderId="127" xfId="0" applyNumberFormat="1" applyBorder="1"/>
    <xf numFmtId="49" fontId="0" fillId="0" borderId="128" xfId="0" applyNumberFormat="1" applyBorder="1"/>
    <xf numFmtId="0" fontId="0" fillId="0" borderId="132" xfId="0" applyFont="1" applyBorder="1" applyAlignment="1">
      <alignment horizontal="center"/>
    </xf>
    <xf numFmtId="0" fontId="0" fillId="0" borderId="133" xfId="0" applyFont="1" applyBorder="1" applyAlignment="1">
      <alignment horizontal="center"/>
    </xf>
    <xf numFmtId="0" fontId="0" fillId="0" borderId="134" xfId="0" applyFont="1" applyBorder="1" applyAlignment="1">
      <alignment horizontal="center"/>
    </xf>
    <xf numFmtId="0" fontId="0" fillId="0" borderId="34" xfId="0" applyBorder="1" applyAlignment="1">
      <alignment horizontal="center" vertical="center"/>
    </xf>
    <xf numFmtId="0" fontId="0" fillId="0" borderId="86" xfId="0" applyBorder="1" applyAlignment="1">
      <alignment horizontal="center"/>
    </xf>
    <xf numFmtId="0" fontId="0" fillId="0" borderId="90" xfId="0" applyBorder="1" applyAlignment="1">
      <alignment horizontal="center"/>
    </xf>
    <xf numFmtId="0" fontId="7" fillId="0" borderId="9" xfId="1" applyFont="1" applyBorder="1" applyAlignment="1">
      <alignment horizontal="left" vertical="center"/>
    </xf>
    <xf numFmtId="0" fontId="0" fillId="0" borderId="16" xfId="0" applyBorder="1" applyAlignment="1">
      <alignment horizontal="left"/>
    </xf>
    <xf numFmtId="0" fontId="0" fillId="0" borderId="31" xfId="0" applyBorder="1" applyAlignment="1">
      <alignment horizontal="left"/>
    </xf>
    <xf numFmtId="0" fontId="0" fillId="0" borderId="17" xfId="0" applyBorder="1" applyAlignment="1"/>
    <xf numFmtId="0" fontId="0" fillId="0" borderId="32" xfId="0" applyBorder="1" applyAlignment="1"/>
    <xf numFmtId="1" fontId="0" fillId="0" borderId="37" xfId="0" applyNumberFormat="1" applyBorder="1" applyAlignment="1">
      <alignment horizontal="center" vertical="center"/>
    </xf>
    <xf numFmtId="0" fontId="7" fillId="0" borderId="38" xfId="1" applyFont="1" applyBorder="1"/>
    <xf numFmtId="1" fontId="0" fillId="0" borderId="130" xfId="0" applyNumberFormat="1" applyBorder="1"/>
    <xf numFmtId="1" fontId="0" fillId="0" borderId="130" xfId="0" applyNumberFormat="1" applyBorder="1" applyAlignment="1">
      <alignment horizontal="center" vertical="center"/>
    </xf>
    <xf numFmtId="2" fontId="0" fillId="0" borderId="130" xfId="0" applyNumberFormat="1" applyBorder="1"/>
    <xf numFmtId="2" fontId="0" fillId="0" borderId="131" xfId="0" applyNumberFormat="1" applyBorder="1"/>
    <xf numFmtId="2" fontId="8" fillId="0" borderId="131" xfId="0" applyNumberFormat="1" applyFont="1" applyBorder="1"/>
    <xf numFmtId="2" fontId="0" fillId="0" borderId="128" xfId="0" applyNumberFormat="1" applyBorder="1"/>
    <xf numFmtId="0" fontId="0" fillId="0" borderId="10" xfId="0" applyBorder="1" applyAlignment="1">
      <alignment horizontal="center"/>
    </xf>
    <xf numFmtId="0" fontId="0" fillId="0" borderId="39" xfId="0" applyFont="1" applyFill="1" applyBorder="1" applyAlignment="1">
      <alignment horizontal="left" vertical="center"/>
    </xf>
    <xf numFmtId="0" fontId="0" fillId="0" borderId="41" xfId="0" applyFont="1" applyBorder="1" applyAlignment="1">
      <alignment horizontal="left" vertical="center"/>
    </xf>
    <xf numFmtId="0" fontId="0" fillId="0" borderId="41" xfId="0" applyFont="1" applyBorder="1" applyAlignment="1">
      <alignment horizontal="center" vertical="center"/>
    </xf>
    <xf numFmtId="0" fontId="0" fillId="0" borderId="42" xfId="0" applyFont="1" applyBorder="1" applyAlignment="1">
      <alignment horizontal="center" vertical="center"/>
    </xf>
    <xf numFmtId="166" fontId="0" fillId="0" borderId="0" xfId="0" applyNumberFormat="1"/>
    <xf numFmtId="1" fontId="7" fillId="0" borderId="132" xfId="1" applyNumberFormat="1" applyFont="1" applyBorder="1" applyAlignment="1">
      <alignment horizontal="center" vertical="center"/>
    </xf>
    <xf numFmtId="1" fontId="0" fillId="0" borderId="133" xfId="0" applyNumberFormat="1" applyBorder="1" applyAlignment="1">
      <alignment horizontal="center" vertical="center"/>
    </xf>
    <xf numFmtId="0" fontId="4" fillId="0" borderId="10" xfId="1" applyBorder="1" applyAlignment="1">
      <alignment horizontal="left"/>
    </xf>
    <xf numFmtId="0" fontId="0" fillId="0" borderId="22" xfId="0" applyFont="1" applyBorder="1" applyAlignment="1">
      <alignment horizontal="center"/>
    </xf>
    <xf numFmtId="0" fontId="4" fillId="0" borderId="20" xfId="1" applyBorder="1" applyAlignment="1">
      <alignment vertical="center"/>
    </xf>
    <xf numFmtId="0" fontId="7" fillId="0" borderId="20" xfId="0" applyFont="1" applyBorder="1" applyAlignment="1">
      <alignment vertical="center"/>
    </xf>
    <xf numFmtId="0" fontId="7" fillId="0" borderId="20" xfId="0" applyFont="1" applyBorder="1" applyAlignment="1">
      <alignment horizontal="center" vertical="center"/>
    </xf>
    <xf numFmtId="0" fontId="7" fillId="0" borderId="22" xfId="0" applyFont="1" applyBorder="1" applyAlignment="1">
      <alignment horizontal="center" vertical="center"/>
    </xf>
    <xf numFmtId="0" fontId="7" fillId="0" borderId="19" xfId="0" applyFont="1" applyBorder="1" applyAlignment="1">
      <alignment horizontal="center" vertical="center"/>
    </xf>
    <xf numFmtId="165" fontId="0" fillId="0" borderId="20" xfId="0" applyNumberFormat="1" applyFont="1" applyBorder="1" applyAlignment="1">
      <alignment horizontal="center" vertical="center"/>
    </xf>
    <xf numFmtId="0" fontId="7" fillId="0" borderId="21" xfId="0" applyFont="1" applyBorder="1" applyAlignment="1">
      <alignment vertical="top" wrapText="1"/>
    </xf>
    <xf numFmtId="0" fontId="7" fillId="0" borderId="19" xfId="0" applyFont="1" applyBorder="1" applyAlignment="1">
      <alignment horizontal="left" vertical="center" wrapText="1"/>
    </xf>
    <xf numFmtId="1" fontId="1" fillId="0" borderId="2" xfId="0" applyNumberFormat="1" applyFont="1" applyBorder="1" applyAlignment="1">
      <alignment horizontal="center" vertical="center" textRotation="90" wrapText="1"/>
    </xf>
    <xf numFmtId="164" fontId="0" fillId="0" borderId="0" xfId="0" applyNumberFormat="1" applyAlignment="1">
      <alignment horizontal="left" vertical="center"/>
    </xf>
    <xf numFmtId="1" fontId="8" fillId="0" borderId="27" xfId="0" applyNumberFormat="1" applyFont="1" applyBorder="1" applyAlignment="1">
      <alignment horizontal="left" vertical="center"/>
    </xf>
    <xf numFmtId="0" fontId="8" fillId="0" borderId="29" xfId="0" applyFont="1" applyBorder="1"/>
    <xf numFmtId="0" fontId="8" fillId="0" borderId="27" xfId="0" applyFont="1" applyBorder="1" applyAlignment="1">
      <alignment horizontal="left"/>
    </xf>
    <xf numFmtId="0" fontId="8" fillId="0" borderId="29" xfId="0" applyFont="1" applyBorder="1" applyAlignment="1">
      <alignment horizontal="center"/>
    </xf>
    <xf numFmtId="1" fontId="8" fillId="0" borderId="29" xfId="0" applyNumberFormat="1" applyFont="1" applyBorder="1"/>
    <xf numFmtId="0" fontId="8" fillId="0" borderId="29" xfId="0" applyFont="1" applyBorder="1" applyAlignment="1">
      <alignment horizontal="center" vertical="center"/>
    </xf>
    <xf numFmtId="165" fontId="8" fillId="0" borderId="29" xfId="0" applyNumberFormat="1" applyFont="1" applyBorder="1" applyAlignment="1"/>
    <xf numFmtId="2" fontId="8" fillId="0" borderId="29" xfId="0" applyNumberFormat="1" applyFont="1" applyBorder="1"/>
    <xf numFmtId="164" fontId="8" fillId="0" borderId="29" xfId="0" applyNumberFormat="1" applyFont="1" applyBorder="1"/>
    <xf numFmtId="164" fontId="8" fillId="0" borderId="29" xfId="0" applyNumberFormat="1" applyFont="1" applyBorder="1" applyAlignment="1">
      <alignment horizontal="center" vertical="center"/>
    </xf>
    <xf numFmtId="0" fontId="8" fillId="0" borderId="31" xfId="0" applyFont="1" applyBorder="1"/>
    <xf numFmtId="0" fontId="8" fillId="0" borderId="0" xfId="0" applyFont="1" applyAlignment="1">
      <alignment horizontal="center"/>
    </xf>
    <xf numFmtId="49" fontId="8" fillId="0" borderId="0" xfId="0" applyNumberFormat="1" applyFont="1"/>
    <xf numFmtId="1" fontId="8" fillId="0" borderId="0" xfId="0" applyNumberFormat="1" applyFont="1"/>
    <xf numFmtId="1" fontId="8" fillId="0" borderId="0" xfId="0" applyNumberFormat="1" applyFont="1" applyAlignment="1">
      <alignment horizontal="center" vertical="center"/>
    </xf>
    <xf numFmtId="0" fontId="8" fillId="0" borderId="0" xfId="0" applyFont="1" applyAlignment="1">
      <alignment horizontal="left"/>
    </xf>
    <xf numFmtId="1" fontId="0" fillId="0" borderId="134" xfId="0" applyNumberFormat="1" applyBorder="1"/>
    <xf numFmtId="1" fontId="0" fillId="0" borderId="0" xfId="0" applyNumberFormat="1" applyAlignment="1" applyProtection="1">
      <alignment horizontal="left" vertical="center" textRotation="90" readingOrder="1"/>
      <protection locked="0"/>
    </xf>
    <xf numFmtId="0" fontId="0" fillId="0" borderId="36" xfId="0" applyBorder="1" applyAlignment="1">
      <alignment horizontal="center"/>
    </xf>
    <xf numFmtId="0" fontId="0" fillId="0" borderId="135" xfId="0" applyBorder="1" applyAlignment="1">
      <alignment horizontal="center"/>
    </xf>
    <xf numFmtId="0" fontId="0" fillId="0" borderId="126" xfId="0" applyBorder="1" applyAlignment="1">
      <alignment horizontal="center"/>
    </xf>
    <xf numFmtId="164" fontId="0" fillId="0" borderId="2"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4" fillId="0" borderId="21" xfId="1" applyBorder="1" applyAlignment="1">
      <alignment wrapText="1"/>
    </xf>
    <xf numFmtId="0" fontId="7" fillId="0" borderId="21" xfId="0" applyFont="1" applyBorder="1" applyAlignment="1"/>
    <xf numFmtId="165" fontId="1" fillId="0" borderId="2" xfId="0" applyNumberFormat="1" applyFont="1" applyBorder="1" applyAlignment="1">
      <alignment horizontal="center" vertical="center" textRotation="90"/>
    </xf>
    <xf numFmtId="0" fontId="4" fillId="0" borderId="20" xfId="1" applyBorder="1" applyAlignment="1">
      <alignment wrapText="1"/>
    </xf>
    <xf numFmtId="0" fontId="9" fillId="0" borderId="19" xfId="0" applyFont="1" applyBorder="1" applyAlignment="1">
      <alignment horizontal="left" vertical="center"/>
    </xf>
    <xf numFmtId="0" fontId="0" fillId="0" borderId="41" xfId="0" applyFont="1" applyBorder="1"/>
    <xf numFmtId="1" fontId="0" fillId="0" borderId="41" xfId="0" applyNumberFormat="1" applyFont="1" applyBorder="1"/>
    <xf numFmtId="164" fontId="0" fillId="0" borderId="39" xfId="0" applyNumberFormat="1" applyBorder="1" applyAlignment="1">
      <alignment horizontal="center" vertical="center"/>
    </xf>
    <xf numFmtId="164" fontId="0" fillId="0" borderId="41" xfId="0" applyNumberFormat="1" applyBorder="1" applyAlignment="1">
      <alignment horizontal="center" vertical="center"/>
    </xf>
    <xf numFmtId="1" fontId="0" fillId="0" borderId="41" xfId="0" applyNumberFormat="1" applyFont="1" applyBorder="1" applyAlignment="1">
      <alignment horizontal="center" vertical="center"/>
    </xf>
    <xf numFmtId="0" fontId="0" fillId="0" borderId="42" xfId="0" applyFont="1" applyBorder="1"/>
    <xf numFmtId="0" fontId="4" fillId="0" borderId="39" xfId="1" applyBorder="1"/>
    <xf numFmtId="0" fontId="0" fillId="0" borderId="20" xfId="0" applyFont="1" applyBorder="1" applyAlignment="1"/>
    <xf numFmtId="49" fontId="0" fillId="0" borderId="10" xfId="0" applyNumberFormat="1" applyFont="1" applyBorder="1" applyAlignment="1">
      <alignment horizontal="center"/>
    </xf>
    <xf numFmtId="0" fontId="4" fillId="0" borderId="19" xfId="1" applyFont="1" applyBorder="1"/>
    <xf numFmtId="0" fontId="7" fillId="0" borderId="19" xfId="1" applyFont="1" applyBorder="1"/>
    <xf numFmtId="164" fontId="0" fillId="0" borderId="136" xfId="0" applyNumberFormat="1" applyBorder="1"/>
    <xf numFmtId="164" fontId="0" fillId="0" borderId="137" xfId="0" applyNumberFormat="1" applyBorder="1"/>
    <xf numFmtId="1" fontId="7" fillId="0" borderId="20" xfId="0" applyNumberFormat="1" applyFont="1" applyBorder="1" applyAlignment="1">
      <alignment horizontal="center"/>
    </xf>
    <xf numFmtId="0" fontId="4" fillId="0" borderId="6" xfId="1" applyFont="1" applyBorder="1"/>
    <xf numFmtId="0" fontId="4" fillId="0" borderId="8" xfId="1" applyBorder="1"/>
    <xf numFmtId="164" fontId="0" fillId="0" borderId="24" xfId="0" applyNumberFormat="1" applyBorder="1" applyAlignment="1">
      <alignment horizontal="center" vertical="center"/>
    </xf>
    <xf numFmtId="0" fontId="4" fillId="0" borderId="24" xfId="1" applyBorder="1"/>
    <xf numFmtId="0" fontId="0" fillId="0" borderId="10" xfId="0" applyBorder="1" applyAlignment="1">
      <alignment horizontal="left" vertical="center"/>
    </xf>
    <xf numFmtId="0" fontId="0" fillId="0" borderId="10" xfId="0" applyBorder="1" applyAlignment="1">
      <alignment horizontal="center"/>
    </xf>
    <xf numFmtId="0" fontId="0" fillId="0" borderId="11" xfId="0" applyBorder="1" applyAlignment="1">
      <alignment horizontal="center"/>
    </xf>
    <xf numFmtId="2" fontId="0" fillId="0" borderId="0" xfId="0" applyNumberFormat="1" applyFont="1" applyAlignment="1">
      <alignment horizontal="center"/>
    </xf>
    <xf numFmtId="0" fontId="7" fillId="0" borderId="0" xfId="1" applyFont="1" applyBorder="1"/>
    <xf numFmtId="0" fontId="7" fillId="0" borderId="11" xfId="0" applyFont="1" applyBorder="1" applyAlignment="1">
      <alignment horizontal="center" vertical="center"/>
    </xf>
    <xf numFmtId="0" fontId="14" fillId="0" borderId="10" xfId="1" applyFont="1" applyBorder="1"/>
    <xf numFmtId="0" fontId="8" fillId="0" borderId="10" xfId="0" applyFont="1" applyBorder="1"/>
    <xf numFmtId="0" fontId="8" fillId="0" borderId="9" xfId="0" applyFont="1" applyBorder="1"/>
    <xf numFmtId="0" fontId="8" fillId="0" borderId="24" xfId="0" applyFont="1" applyBorder="1"/>
    <xf numFmtId="1" fontId="8" fillId="0" borderId="10" xfId="0" applyNumberFormat="1" applyFont="1" applyBorder="1"/>
    <xf numFmtId="165" fontId="8" fillId="0" borderId="10" xfId="0" applyNumberFormat="1" applyFont="1" applyBorder="1" applyAlignment="1"/>
    <xf numFmtId="0" fontId="8" fillId="0" borderId="10" xfId="0" applyFont="1" applyBorder="1" applyAlignment="1">
      <alignment horizontal="right"/>
    </xf>
    <xf numFmtId="2" fontId="8" fillId="0" borderId="10" xfId="0" applyNumberFormat="1" applyFont="1" applyBorder="1"/>
    <xf numFmtId="164" fontId="8" fillId="0" borderId="10" xfId="0" applyNumberFormat="1" applyFont="1" applyBorder="1"/>
    <xf numFmtId="164" fontId="8" fillId="0" borderId="105" xfId="0" applyNumberFormat="1" applyFont="1" applyBorder="1"/>
    <xf numFmtId="164" fontId="8" fillId="0" borderId="9" xfId="0" applyNumberFormat="1" applyFont="1" applyBorder="1" applyAlignment="1">
      <alignment horizontal="center" vertical="center"/>
    </xf>
    <xf numFmtId="164" fontId="8" fillId="0" borderId="10" xfId="0" applyNumberFormat="1" applyFont="1" applyBorder="1" applyAlignment="1">
      <alignment horizontal="center" vertical="center"/>
    </xf>
    <xf numFmtId="1" fontId="8" fillId="0" borderId="10" xfId="0" applyNumberFormat="1" applyFont="1" applyBorder="1" applyAlignment="1">
      <alignment horizontal="center" vertical="center"/>
    </xf>
    <xf numFmtId="0" fontId="8" fillId="0" borderId="11" xfId="0" applyFont="1" applyBorder="1"/>
    <xf numFmtId="0" fontId="14" fillId="0" borderId="9" xfId="1" applyFont="1" applyBorder="1"/>
    <xf numFmtId="0" fontId="0" fillId="0" borderId="10" xfId="0" applyBorder="1" applyAlignment="1">
      <alignment horizontal="center"/>
    </xf>
    <xf numFmtId="0" fontId="0" fillId="0" borderId="11" xfId="0" applyBorder="1" applyAlignment="1">
      <alignment horizontal="center"/>
    </xf>
    <xf numFmtId="0" fontId="1" fillId="0" borderId="0" xfId="0" applyFont="1" applyAlignment="1">
      <alignment horizontal="center" vertical="center"/>
    </xf>
    <xf numFmtId="0" fontId="1" fillId="0" borderId="36" xfId="0" applyFont="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110" xfId="0" applyBorder="1" applyAlignment="1">
      <alignment horizontal="center" vertical="center"/>
    </xf>
    <xf numFmtId="0" fontId="0" fillId="0" borderId="124" xfId="0" applyBorder="1" applyAlignment="1">
      <alignment horizontal="center" vertical="center"/>
    </xf>
    <xf numFmtId="0" fontId="0" fillId="0" borderId="126" xfId="0" applyBorder="1" applyAlignment="1">
      <alignment horizontal="center" vertical="center"/>
    </xf>
    <xf numFmtId="0" fontId="8" fillId="0" borderId="19" xfId="0" applyFont="1" applyBorder="1" applyAlignment="1">
      <alignment horizontal="left" vertical="center"/>
    </xf>
    <xf numFmtId="0" fontId="14" fillId="0" borderId="20" xfId="1" applyFont="1" applyBorder="1"/>
    <xf numFmtId="0" fontId="8" fillId="0" borderId="20" xfId="0" applyFont="1" applyBorder="1" applyAlignment="1">
      <alignment horizontal="center" vertical="center"/>
    </xf>
    <xf numFmtId="0" fontId="8" fillId="0" borderId="20" xfId="0" applyFont="1" applyBorder="1"/>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xf numFmtId="0" fontId="8" fillId="0" borderId="25" xfId="0" applyFont="1" applyBorder="1"/>
    <xf numFmtId="1" fontId="8" fillId="0" borderId="20" xfId="0" applyNumberFormat="1" applyFont="1" applyBorder="1"/>
    <xf numFmtId="165" fontId="8" fillId="0" borderId="20" xfId="0" applyNumberFormat="1" applyFont="1" applyBorder="1" applyAlignment="1"/>
    <xf numFmtId="0" fontId="8" fillId="0" borderId="20" xfId="0" applyFont="1" applyBorder="1" applyAlignment="1">
      <alignment horizontal="right"/>
    </xf>
    <xf numFmtId="2" fontId="8" fillId="0" borderId="20" xfId="0" applyNumberFormat="1" applyFont="1" applyBorder="1"/>
    <xf numFmtId="164" fontId="8" fillId="0" borderId="22" xfId="0" applyNumberFormat="1" applyFont="1" applyBorder="1"/>
    <xf numFmtId="164" fontId="8" fillId="0" borderId="129" xfId="0" applyNumberFormat="1" applyFont="1" applyBorder="1"/>
    <xf numFmtId="164" fontId="8" fillId="0" borderId="19" xfId="0" applyNumberFormat="1" applyFont="1" applyBorder="1" applyAlignment="1">
      <alignment horizontal="center" vertical="center"/>
    </xf>
    <xf numFmtId="164" fontId="8" fillId="0" borderId="20" xfId="0" applyNumberFormat="1" applyFont="1" applyBorder="1" applyAlignment="1">
      <alignment horizontal="center" vertical="center"/>
    </xf>
    <xf numFmtId="1" fontId="8" fillId="0" borderId="20" xfId="0" applyNumberFormat="1" applyFont="1" applyBorder="1" applyAlignment="1">
      <alignment horizontal="center" vertical="center"/>
    </xf>
    <xf numFmtId="0" fontId="8" fillId="0" borderId="21" xfId="0" applyFont="1" applyBorder="1"/>
    <xf numFmtId="0" fontId="14" fillId="0" borderId="19" xfId="1" applyFont="1" applyBorder="1"/>
    <xf numFmtId="0" fontId="8" fillId="0" borderId="20" xfId="0" applyFont="1" applyBorder="1" applyAlignment="1"/>
    <xf numFmtId="0" fontId="0" fillId="0" borderId="10" xfId="0" applyBorder="1" applyAlignment="1">
      <alignment horizontal="right" vertical="center"/>
    </xf>
    <xf numFmtId="0" fontId="0" fillId="0" borderId="10" xfId="0" applyFont="1" applyBorder="1" applyAlignment="1">
      <alignment vertical="center"/>
    </xf>
    <xf numFmtId="0" fontId="0" fillId="0" borderId="13" xfId="0" applyFont="1" applyBorder="1" applyAlignment="1">
      <alignment vertical="center"/>
    </xf>
    <xf numFmtId="0" fontId="0" fillId="0" borderId="13" xfId="0" applyBorder="1" applyAlignment="1">
      <alignment horizontal="right" vertical="center"/>
    </xf>
    <xf numFmtId="0" fontId="0" fillId="0" borderId="9" xfId="0" applyBorder="1" applyAlignment="1">
      <alignment vertical="center"/>
    </xf>
    <xf numFmtId="0" fontId="0" fillId="0" borderId="19" xfId="0" applyBorder="1" applyAlignment="1">
      <alignment vertical="center"/>
    </xf>
    <xf numFmtId="0" fontId="0" fillId="0" borderId="20" xfId="0" applyFont="1" applyBorder="1" applyAlignment="1">
      <alignment vertical="center"/>
    </xf>
    <xf numFmtId="0" fontId="0" fillId="0" borderId="43" xfId="0" applyFont="1" applyBorder="1"/>
    <xf numFmtId="0" fontId="0" fillId="0" borderId="16" xfId="0" applyFont="1" applyBorder="1" applyAlignment="1">
      <alignment horizontal="center" vertical="center" wrapText="1"/>
    </xf>
    <xf numFmtId="0" fontId="0" fillId="0" borderId="11" xfId="0" applyFont="1" applyBorder="1" applyAlignment="1">
      <alignment horizontal="center" wrapText="1"/>
    </xf>
    <xf numFmtId="0" fontId="0" fillId="0" borderId="20" xfId="0" applyBorder="1" applyAlignment="1">
      <alignment horizontal="right" vertical="center"/>
    </xf>
    <xf numFmtId="0" fontId="1" fillId="0" borderId="43" xfId="0" applyFont="1" applyBorder="1" applyAlignment="1">
      <alignment horizontal="left"/>
    </xf>
    <xf numFmtId="0" fontId="0" fillId="0" borderId="0" xfId="0" applyAlignment="1">
      <alignment horizontal="right"/>
    </xf>
    <xf numFmtId="0" fontId="0" fillId="0" borderId="0" xfId="0" applyAlignment="1">
      <alignment horizontal="right" vertical="center"/>
    </xf>
    <xf numFmtId="0" fontId="0" fillId="0" borderId="44" xfId="0" applyBorder="1"/>
    <xf numFmtId="0" fontId="6" fillId="0" borderId="44" xfId="0" applyFont="1" applyBorder="1" applyAlignment="1">
      <alignment horizontal="right"/>
    </xf>
    <xf numFmtId="0" fontId="0" fillId="0" borderId="44" xfId="0" applyBorder="1" applyAlignment="1">
      <alignment horizontal="center" vertical="center"/>
    </xf>
    <xf numFmtId="0" fontId="7" fillId="0" borderId="10" xfId="0" applyFont="1" applyBorder="1" applyAlignment="1"/>
    <xf numFmtId="0" fontId="6" fillId="0" borderId="11" xfId="0" applyFont="1" applyBorder="1" applyAlignment="1">
      <alignment horizontal="right"/>
    </xf>
    <xf numFmtId="0" fontId="7" fillId="0" borderId="6" xfId="0" applyFont="1" applyBorder="1" applyAlignment="1">
      <alignment horizontal="left" vertical="center"/>
    </xf>
    <xf numFmtId="0" fontId="7" fillId="0" borderId="7" xfId="0" applyFont="1" applyBorder="1" applyAlignment="1">
      <alignment horizontal="center" vertical="center"/>
    </xf>
    <xf numFmtId="0" fontId="7" fillId="0" borderId="7" xfId="0" applyFont="1" applyBorder="1"/>
    <xf numFmtId="0" fontId="7" fillId="0" borderId="7" xfId="0" applyFont="1" applyBorder="1" applyAlignment="1">
      <alignment horizontal="center"/>
    </xf>
    <xf numFmtId="0" fontId="7" fillId="0" borderId="8" xfId="0" applyFont="1" applyBorder="1" applyAlignment="1">
      <alignment horizontal="center"/>
    </xf>
    <xf numFmtId="0" fontId="7" fillId="0" borderId="21" xfId="0" applyFont="1" applyBorder="1" applyAlignment="1">
      <alignment horizontal="center"/>
    </xf>
    <xf numFmtId="0" fontId="0" fillId="0" borderId="20" xfId="0" applyBorder="1" applyAlignment="1">
      <alignment horizontal="left"/>
    </xf>
    <xf numFmtId="0" fontId="0" fillId="0" borderId="34" xfId="0" applyBorder="1" applyAlignment="1">
      <alignment horizontal="center" vertical="center"/>
    </xf>
    <xf numFmtId="0" fontId="0" fillId="0" borderId="90" xfId="0" applyBorder="1" applyAlignment="1">
      <alignment horizontal="center"/>
    </xf>
    <xf numFmtId="0" fontId="0" fillId="0" borderId="86" xfId="0" applyBorder="1" applyAlignment="1">
      <alignment horizontal="center"/>
    </xf>
    <xf numFmtId="0" fontId="1" fillId="0" borderId="0" xfId="0" applyFont="1" applyAlignment="1">
      <alignment horizontal="center" vertical="center" textRotation="90" wrapText="1"/>
    </xf>
    <xf numFmtId="0" fontId="0" fillId="0" borderId="138" xfId="0" applyFont="1" applyBorder="1" applyAlignment="1">
      <alignment horizontal="center"/>
    </xf>
    <xf numFmtId="0" fontId="0" fillId="0" borderId="101" xfId="0" applyFont="1" applyBorder="1" applyAlignment="1">
      <alignment horizontal="center"/>
    </xf>
    <xf numFmtId="0" fontId="7" fillId="0" borderId="101" xfId="1" applyFont="1" applyBorder="1"/>
    <xf numFmtId="0" fontId="4" fillId="0" borderId="101" xfId="1" applyBorder="1"/>
    <xf numFmtId="0" fontId="4" fillId="0" borderId="102" xfId="1" applyBorder="1"/>
    <xf numFmtId="164" fontId="8" fillId="0" borderId="16" xfId="0" applyNumberFormat="1" applyFont="1" applyBorder="1"/>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vertical="center"/>
    </xf>
    <xf numFmtId="0" fontId="7" fillId="0" borderId="0" xfId="0" applyFont="1" applyBorder="1" applyAlignment="1">
      <alignment horizontal="left" vertical="center"/>
    </xf>
    <xf numFmtId="0" fontId="1" fillId="0" borderId="0" xfId="0" applyFont="1" applyBorder="1" applyAlignment="1">
      <alignment horizontal="left" vertical="center"/>
    </xf>
    <xf numFmtId="0" fontId="7" fillId="0" borderId="20" xfId="0" applyFont="1" applyBorder="1" applyAlignment="1">
      <alignment wrapText="1"/>
    </xf>
    <xf numFmtId="0" fontId="7" fillId="0" borderId="19" xfId="0" applyFont="1" applyBorder="1" applyAlignment="1">
      <alignment horizontal="left"/>
    </xf>
    <xf numFmtId="49" fontId="7" fillId="0" borderId="20" xfId="0" applyNumberFormat="1" applyFont="1" applyBorder="1" applyAlignment="1">
      <alignment horizontal="center"/>
    </xf>
    <xf numFmtId="49" fontId="7" fillId="0" borderId="20" xfId="0" applyNumberFormat="1" applyFont="1" applyBorder="1" applyAlignment="1">
      <alignment horizontal="left"/>
    </xf>
    <xf numFmtId="0" fontId="6" fillId="0" borderId="45" xfId="0" applyFont="1" applyBorder="1" applyAlignment="1">
      <alignment horizontal="right"/>
    </xf>
    <xf numFmtId="0" fontId="7" fillId="0" borderId="0" xfId="0" applyFont="1" applyFill="1" applyBorder="1" applyAlignment="1">
      <alignment horizontal="center"/>
    </xf>
    <xf numFmtId="0" fontId="7" fillId="0" borderId="10" xfId="0" applyFont="1" applyBorder="1" applyAlignment="1">
      <alignment wrapText="1"/>
    </xf>
    <xf numFmtId="0" fontId="0" fillId="0" borderId="44" xfId="0" applyFont="1" applyBorder="1"/>
    <xf numFmtId="0" fontId="0" fillId="0" borderId="85" xfId="0" applyFont="1" applyBorder="1"/>
    <xf numFmtId="1" fontId="0" fillId="0" borderId="44" xfId="0" applyNumberFormat="1" applyFont="1" applyBorder="1"/>
    <xf numFmtId="165" fontId="0" fillId="0" borderId="44" xfId="0" applyNumberFormat="1" applyFont="1" applyBorder="1" applyAlignment="1"/>
    <xf numFmtId="0" fontId="0" fillId="0" borderId="44" xfId="0" applyFont="1" applyBorder="1" applyAlignment="1">
      <alignment horizontal="right"/>
    </xf>
    <xf numFmtId="2" fontId="0" fillId="0" borderId="44" xfId="0" applyNumberFormat="1" applyFont="1" applyBorder="1"/>
    <xf numFmtId="164" fontId="0" fillId="0" borderId="44" xfId="0" applyNumberFormat="1" applyFont="1" applyBorder="1"/>
    <xf numFmtId="164" fontId="0" fillId="0" borderId="113" xfId="0" applyNumberFormat="1" applyBorder="1"/>
    <xf numFmtId="164" fontId="0" fillId="0" borderId="43" xfId="0" applyNumberFormat="1" applyBorder="1" applyAlignment="1">
      <alignment horizontal="center" vertical="center"/>
    </xf>
    <xf numFmtId="164" fontId="0" fillId="0" borderId="44" xfId="0" applyNumberFormat="1" applyBorder="1" applyAlignment="1">
      <alignment horizontal="center" vertical="center"/>
    </xf>
    <xf numFmtId="1" fontId="0" fillId="0" borderId="44" xfId="0" applyNumberFormat="1" applyFont="1" applyBorder="1" applyAlignment="1">
      <alignment horizontal="center" vertical="center"/>
    </xf>
    <xf numFmtId="0" fontId="0" fillId="0" borderId="45" xfId="0" applyFont="1" applyBorder="1"/>
    <xf numFmtId="0" fontId="0" fillId="0" borderId="43" xfId="0" applyBorder="1"/>
    <xf numFmtId="14" fontId="7" fillId="0" borderId="21" xfId="0" applyNumberFormat="1" applyFont="1" applyBorder="1" applyAlignment="1"/>
    <xf numFmtId="49" fontId="0" fillId="0" borderId="20" xfId="0" applyNumberFormat="1" applyBorder="1" applyAlignment="1">
      <alignment horizontal="right"/>
    </xf>
    <xf numFmtId="0" fontId="17" fillId="0" borderId="11" xfId="1" applyFont="1" applyBorder="1"/>
    <xf numFmtId="0" fontId="4" fillId="0" borderId="13" xfId="1" applyBorder="1"/>
    <xf numFmtId="0" fontId="4" fillId="0" borderId="0" xfId="1" applyBorder="1"/>
    <xf numFmtId="0" fontId="4" fillId="0" borderId="21" xfId="1" applyBorder="1"/>
    <xf numFmtId="0" fontId="0" fillId="0" borderId="90" xfId="0" applyFont="1" applyBorder="1" applyAlignment="1"/>
    <xf numFmtId="0" fontId="0" fillId="0" borderId="90" xfId="0" applyBorder="1" applyAlignment="1"/>
    <xf numFmtId="0" fontId="0" fillId="0" borderId="86" xfId="0" applyFont="1" applyBorder="1" applyAlignment="1"/>
    <xf numFmtId="0" fontId="0" fillId="0" borderId="86" xfId="0" applyBorder="1" applyAlignment="1"/>
    <xf numFmtId="0" fontId="0" fillId="0" borderId="127" xfId="0" applyFont="1" applyBorder="1" applyAlignment="1"/>
    <xf numFmtId="0" fontId="0" fillId="0" borderId="127" xfId="0" applyBorder="1" applyAlignment="1"/>
    <xf numFmtId="0" fontId="8" fillId="0" borderId="29" xfId="0" applyFont="1" applyBorder="1" applyAlignment="1"/>
    <xf numFmtId="0" fontId="7" fillId="0" borderId="11" xfId="1" applyFont="1" applyBorder="1" applyAlignment="1">
      <alignment wrapText="1"/>
    </xf>
    <xf numFmtId="0" fontId="0" fillId="0" borderId="20" xfId="0" applyFont="1" applyBorder="1" applyAlignment="1">
      <alignment horizontal="left"/>
    </xf>
    <xf numFmtId="0" fontId="0" fillId="0" borderId="9" xfId="0" applyFont="1" applyBorder="1" applyAlignment="1">
      <alignment horizontal="left"/>
    </xf>
    <xf numFmtId="0" fontId="7" fillId="0" borderId="19" xfId="1" applyFont="1" applyBorder="1" applyAlignment="1">
      <alignment horizontal="left" vertical="center"/>
    </xf>
    <xf numFmtId="0" fontId="1" fillId="0" borderId="9" xfId="0" applyFont="1" applyBorder="1"/>
    <xf numFmtId="49" fontId="0" fillId="0" borderId="11" xfId="0" applyNumberFormat="1" applyFont="1" applyBorder="1"/>
    <xf numFmtId="0" fontId="0" fillId="0" borderId="139" xfId="0" applyFont="1" applyFill="1" applyBorder="1"/>
    <xf numFmtId="0" fontId="7" fillId="0" borderId="22" xfId="0" applyFont="1" applyBorder="1" applyAlignment="1"/>
    <xf numFmtId="0" fontId="0" fillId="0" borderId="20" xfId="0" applyFont="1" applyBorder="1" applyAlignment="1">
      <alignment wrapText="1"/>
    </xf>
    <xf numFmtId="0" fontId="4" fillId="0" borderId="20" xfId="1" applyBorder="1" applyAlignment="1">
      <alignment horizontal="left"/>
    </xf>
    <xf numFmtId="0" fontId="0" fillId="0" borderId="21" xfId="0" applyBorder="1" applyAlignment="1">
      <alignment horizontal="center"/>
    </xf>
    <xf numFmtId="0" fontId="0" fillId="0" borderId="22" xfId="0" applyBorder="1" applyAlignment="1">
      <alignment horizontal="left"/>
    </xf>
    <xf numFmtId="0" fontId="0" fillId="0" borderId="140" xfId="0" applyBorder="1" applyAlignment="1">
      <alignment horizontal="left"/>
    </xf>
    <xf numFmtId="0" fontId="4" fillId="0" borderId="9" xfId="1" applyBorder="1" applyAlignment="1">
      <alignment horizontal="left"/>
    </xf>
    <xf numFmtId="0" fontId="18" fillId="0" borderId="20" xfId="0" applyFont="1" applyBorder="1" applyAlignment="1">
      <alignment horizontal="left" vertical="center"/>
    </xf>
    <xf numFmtId="0" fontId="0" fillId="0" borderId="0" xfId="0" applyAlignment="1">
      <alignment wrapText="1"/>
    </xf>
    <xf numFmtId="0" fontId="1" fillId="0" borderId="7" xfId="0" applyFont="1" applyBorder="1" applyAlignment="1">
      <alignment horizontal="center"/>
    </xf>
    <xf numFmtId="0" fontId="19" fillId="0" borderId="11" xfId="0" applyFont="1" applyBorder="1"/>
    <xf numFmtId="0" fontId="4" fillId="0" borderId="10" xfId="1" applyFont="1" applyBorder="1"/>
    <xf numFmtId="0" fontId="3" fillId="0" borderId="10" xfId="0" applyFont="1" applyBorder="1"/>
    <xf numFmtId="0" fontId="9" fillId="0" borderId="9" xfId="0" applyFont="1" applyBorder="1" applyAlignment="1">
      <alignment horizontal="left" vertical="center"/>
    </xf>
    <xf numFmtId="0" fontId="3" fillId="0" borderId="11" xfId="0" applyFont="1" applyBorder="1"/>
    <xf numFmtId="0" fontId="1" fillId="0" borderId="19" xfId="0" applyFont="1" applyBorder="1" applyAlignment="1">
      <alignment horizontal="left" vertical="center"/>
    </xf>
    <xf numFmtId="0" fontId="0" fillId="0" borderId="141" xfId="0" applyFont="1" applyFill="1" applyBorder="1" applyAlignment="1">
      <alignment vertical="center"/>
    </xf>
    <xf numFmtId="0" fontId="0" fillId="0" borderId="10" xfId="0" applyBorder="1" applyAlignment="1">
      <alignment horizontal="center"/>
    </xf>
    <xf numFmtId="0" fontId="0" fillId="0" borderId="34" xfId="0" applyBorder="1" applyAlignment="1">
      <alignment horizontal="center" vertical="center"/>
    </xf>
    <xf numFmtId="0" fontId="0" fillId="0" borderId="90" xfId="0" applyBorder="1" applyAlignment="1">
      <alignment horizontal="center"/>
    </xf>
    <xf numFmtId="0" fontId="0" fillId="0" borderId="30" xfId="0" applyFont="1" applyBorder="1" applyAlignment="1"/>
    <xf numFmtId="0" fontId="0" fillId="0" borderId="30" xfId="0" applyBorder="1" applyAlignment="1"/>
    <xf numFmtId="0" fontId="0" fillId="0" borderId="29" xfId="0" applyBorder="1" applyAlignment="1"/>
    <xf numFmtId="0" fontId="0" fillId="0" borderId="86" xfId="0" applyBorder="1" applyAlignment="1">
      <alignment horizontal="center"/>
    </xf>
    <xf numFmtId="0" fontId="0" fillId="0" borderId="29" xfId="0" applyFont="1" applyBorder="1" applyAlignment="1"/>
    <xf numFmtId="0" fontId="0" fillId="0" borderId="19" xfId="0" applyFont="1" applyBorder="1" applyAlignment="1">
      <alignment horizontal="left"/>
    </xf>
    <xf numFmtId="0" fontId="7" fillId="0" borderId="24" xfId="0" applyFont="1" applyBorder="1" applyAlignment="1">
      <alignment wrapText="1"/>
    </xf>
    <xf numFmtId="0" fontId="0" fillId="0" borderId="10" xfId="0" applyBorder="1" applyAlignment="1">
      <alignment horizontal="center"/>
    </xf>
    <xf numFmtId="0" fontId="1" fillId="0" borderId="10" xfId="0" applyFont="1" applyBorder="1" applyAlignment="1">
      <alignment horizontal="left"/>
    </xf>
    <xf numFmtId="0" fontId="0" fillId="0" borderId="13" xfId="0" applyBorder="1" applyAlignment="1">
      <alignment horizontal="left"/>
    </xf>
    <xf numFmtId="0" fontId="7" fillId="0" borderId="25" xfId="0" applyFont="1" applyBorder="1" applyAlignment="1">
      <alignment wrapText="1"/>
    </xf>
    <xf numFmtId="0" fontId="0" fillId="0" borderId="10" xfId="0" applyBorder="1" applyAlignment="1">
      <alignment horizontal="center"/>
    </xf>
    <xf numFmtId="0" fontId="7" fillId="0" borderId="20" xfId="0" applyFont="1" applyBorder="1" applyAlignment="1">
      <alignment horizontal="left" vertical="center"/>
    </xf>
    <xf numFmtId="0" fontId="0" fillId="0" borderId="34" xfId="0" applyBorder="1" applyAlignment="1">
      <alignment horizontal="center" vertical="center"/>
    </xf>
    <xf numFmtId="0" fontId="0" fillId="0" borderId="90" xfId="0" applyBorder="1" applyAlignment="1">
      <alignment horizontal="center"/>
    </xf>
    <xf numFmtId="0" fontId="0" fillId="0" borderId="30" xfId="0" applyFont="1" applyBorder="1" applyAlignment="1"/>
    <xf numFmtId="0" fontId="0" fillId="0" borderId="30" xfId="0" applyBorder="1" applyAlignment="1"/>
    <xf numFmtId="0" fontId="0" fillId="0" borderId="29" xfId="0" applyBorder="1" applyAlignment="1"/>
    <xf numFmtId="0" fontId="0" fillId="0" borderId="86" xfId="0" applyBorder="1" applyAlignment="1">
      <alignment horizontal="center"/>
    </xf>
    <xf numFmtId="0" fontId="0" fillId="0" borderId="29" xfId="0" applyFont="1" applyBorder="1" applyAlignment="1"/>
    <xf numFmtId="0" fontId="0" fillId="0" borderId="16" xfId="0" applyFont="1" applyBorder="1" applyAlignment="1">
      <alignment horizontal="left" vertical="center" wrapText="1"/>
    </xf>
    <xf numFmtId="0" fontId="0" fillId="0" borderId="70" xfId="0" applyBorder="1"/>
    <xf numFmtId="0" fontId="0" fillId="0" borderId="16" xfId="0" applyFont="1" applyBorder="1" applyAlignment="1">
      <alignment horizontal="left" vertical="center"/>
    </xf>
    <xf numFmtId="0" fontId="7" fillId="0" borderId="22" xfId="0" applyFont="1" applyBorder="1" applyAlignment="1">
      <alignment horizontal="left" vertical="center"/>
    </xf>
    <xf numFmtId="0" fontId="0" fillId="0" borderId="16" xfId="0" applyFont="1" applyFill="1" applyBorder="1"/>
    <xf numFmtId="0" fontId="18" fillId="0" borderId="22" xfId="0" applyFont="1" applyBorder="1" applyAlignment="1">
      <alignment horizontal="left" vertical="center"/>
    </xf>
    <xf numFmtId="0" fontId="0" fillId="0" borderId="22" xfId="0" applyFont="1" applyBorder="1" applyAlignment="1">
      <alignment horizontal="left" vertical="center"/>
    </xf>
    <xf numFmtId="0" fontId="0" fillId="0" borderId="22" xfId="0" applyFont="1" applyBorder="1" applyAlignment="1">
      <alignment horizontal="left" vertical="center" wrapText="1"/>
    </xf>
    <xf numFmtId="0" fontId="0" fillId="0" borderId="15" xfId="0" applyFont="1" applyBorder="1" applyAlignment="1">
      <alignment horizontal="left" vertical="center"/>
    </xf>
    <xf numFmtId="0" fontId="6" fillId="0" borderId="15" xfId="0" applyFont="1" applyBorder="1" applyAlignment="1">
      <alignment horizontal="right"/>
    </xf>
    <xf numFmtId="0" fontId="0" fillId="0" borderId="70" xfId="0" applyFont="1" applyBorder="1" applyAlignment="1">
      <alignment horizontal="left" vertical="center"/>
    </xf>
    <xf numFmtId="0" fontId="4" fillId="0" borderId="70" xfId="1" applyBorder="1" applyAlignment="1">
      <alignment horizontal="left" vertical="center"/>
    </xf>
    <xf numFmtId="0" fontId="4" fillId="0" borderId="16" xfId="1" applyBorder="1" applyAlignment="1">
      <alignment horizontal="left" vertical="center"/>
    </xf>
    <xf numFmtId="0" fontId="0" fillId="0" borderId="16" xfId="0" applyBorder="1"/>
    <xf numFmtId="0" fontId="0" fillId="0" borderId="22" xfId="0" applyBorder="1"/>
    <xf numFmtId="0" fontId="0" fillId="0" borderId="17" xfId="0" applyBorder="1"/>
    <xf numFmtId="0" fontId="6" fillId="0" borderId="8" xfId="0" applyFont="1" applyBorder="1" applyAlignment="1">
      <alignment horizontal="left"/>
    </xf>
    <xf numFmtId="0" fontId="0" fillId="0" borderId="0" xfId="0" applyFont="1" applyBorder="1" applyAlignment="1">
      <alignment horizontal="center"/>
    </xf>
    <xf numFmtId="0" fontId="0" fillId="0" borderId="79" xfId="0" applyFont="1" applyBorder="1" applyAlignment="1">
      <alignment horizontal="center"/>
    </xf>
    <xf numFmtId="0" fontId="10" fillId="0" borderId="9" xfId="0" applyFont="1" applyBorder="1"/>
    <xf numFmtId="0" fontId="8" fillId="0" borderId="11" xfId="1" applyFont="1" applyBorder="1"/>
    <xf numFmtId="0" fontId="4" fillId="0" borderId="43" xfId="1" applyBorder="1"/>
    <xf numFmtId="0" fontId="0" fillId="0" borderId="142" xfId="0" applyFont="1" applyBorder="1" applyAlignment="1">
      <alignment horizontal="left" vertical="center"/>
    </xf>
    <xf numFmtId="0" fontId="4" fillId="0" borderId="142" xfId="1" applyBorder="1"/>
    <xf numFmtId="0" fontId="0" fillId="0" borderId="142" xfId="0" applyFont="1" applyBorder="1" applyAlignment="1">
      <alignment horizontal="center"/>
    </xf>
    <xf numFmtId="0" fontId="0" fillId="0" borderId="142" xfId="0" applyFont="1" applyBorder="1"/>
    <xf numFmtId="1" fontId="0" fillId="0" borderId="142" xfId="0" applyNumberFormat="1" applyFont="1" applyBorder="1"/>
    <xf numFmtId="0" fontId="0" fillId="0" borderId="142" xfId="0" applyFont="1" applyBorder="1" applyAlignment="1">
      <alignment horizontal="center" vertical="center"/>
    </xf>
    <xf numFmtId="165" fontId="0" fillId="0" borderId="142" xfId="0" applyNumberFormat="1" applyFont="1" applyBorder="1" applyAlignment="1"/>
    <xf numFmtId="0" fontId="0" fillId="0" borderId="142" xfId="0" applyFont="1" applyBorder="1" applyAlignment="1">
      <alignment horizontal="right"/>
    </xf>
    <xf numFmtId="2" fontId="0" fillId="0" borderId="142" xfId="0" applyNumberFormat="1" applyFont="1" applyBorder="1"/>
    <xf numFmtId="164" fontId="0" fillId="0" borderId="142" xfId="0" applyNumberFormat="1" applyFont="1" applyBorder="1"/>
    <xf numFmtId="164" fontId="0" fillId="0" borderId="142" xfId="0" applyNumberFormat="1" applyBorder="1"/>
    <xf numFmtId="164" fontId="0" fillId="0" borderId="142" xfId="0" applyNumberFormat="1" applyBorder="1" applyAlignment="1">
      <alignment horizontal="center" vertical="center"/>
    </xf>
    <xf numFmtId="1" fontId="0" fillId="0" borderId="142" xfId="0" applyNumberFormat="1" applyFont="1" applyBorder="1" applyAlignment="1">
      <alignment horizontal="center" vertical="center"/>
    </xf>
    <xf numFmtId="0" fontId="8" fillId="0" borderId="22" xfId="0" applyFont="1" applyBorder="1" applyAlignment="1">
      <alignment horizontal="center"/>
    </xf>
    <xf numFmtId="164" fontId="8" fillId="0" borderId="137" xfId="0" applyNumberFormat="1" applyFont="1" applyBorder="1"/>
    <xf numFmtId="164" fontId="8" fillId="0" borderId="24" xfId="0" applyNumberFormat="1" applyFont="1" applyBorder="1" applyAlignment="1">
      <alignment horizontal="center" vertical="center"/>
    </xf>
    <xf numFmtId="0" fontId="0" fillId="0" borderId="21" xfId="0" applyFont="1" applyBorder="1" applyAlignment="1"/>
    <xf numFmtId="0" fontId="8" fillId="0" borderId="20" xfId="0" applyFont="1" applyBorder="1" applyAlignment="1">
      <alignment horizontal="left"/>
    </xf>
    <xf numFmtId="0" fontId="8" fillId="0" borderId="44" xfId="0" applyFont="1" applyBorder="1"/>
    <xf numFmtId="0" fontId="8" fillId="0" borderId="44" xfId="0" applyFont="1" applyBorder="1" applyAlignment="1">
      <alignment horizontal="center" vertical="center"/>
    </xf>
    <xf numFmtId="1" fontId="8" fillId="0" borderId="44" xfId="0" applyNumberFormat="1" applyFont="1" applyBorder="1"/>
    <xf numFmtId="164" fontId="8" fillId="0" borderId="43" xfId="0" applyNumberFormat="1" applyFont="1" applyBorder="1" applyAlignment="1">
      <alignment horizontal="center" vertical="center"/>
    </xf>
    <xf numFmtId="164" fontId="8" fillId="0" borderId="44" xfId="0" applyNumberFormat="1" applyFont="1" applyBorder="1" applyAlignment="1">
      <alignment horizontal="center" vertical="center"/>
    </xf>
    <xf numFmtId="0" fontId="8" fillId="0" borderId="44" xfId="0" applyFont="1" applyBorder="1" applyAlignment="1">
      <alignment horizontal="center"/>
    </xf>
    <xf numFmtId="1" fontId="8" fillId="0" borderId="44" xfId="0" applyNumberFormat="1" applyFont="1" applyBorder="1" applyAlignment="1">
      <alignment horizontal="center" vertical="center"/>
    </xf>
    <xf numFmtId="0" fontId="8" fillId="0" borderId="45" xfId="0" applyFont="1" applyBorder="1"/>
    <xf numFmtId="0" fontId="7" fillId="0" borderId="25" xfId="0" applyFont="1" applyBorder="1"/>
    <xf numFmtId="0" fontId="8" fillId="0" borderId="43" xfId="0" applyFont="1" applyBorder="1"/>
    <xf numFmtId="164" fontId="8" fillId="0" borderId="9" xfId="0" applyNumberFormat="1" applyFont="1" applyBorder="1"/>
    <xf numFmtId="0" fontId="0" fillId="0" borderId="24" xfId="0" applyBorder="1" applyAlignment="1">
      <alignment horizontal="center" vertical="center"/>
    </xf>
    <xf numFmtId="0" fontId="1" fillId="0" borderId="11" xfId="0" applyFont="1" applyBorder="1"/>
    <xf numFmtId="0" fontId="9" fillId="0" borderId="9" xfId="0" applyFont="1" applyBorder="1"/>
    <xf numFmtId="0" fontId="11" fillId="0" borderId="9" xfId="1" applyFont="1" applyBorder="1"/>
    <xf numFmtId="0" fontId="18" fillId="0" borderId="10" xfId="0" applyFont="1" applyBorder="1"/>
    <xf numFmtId="0" fontId="20" fillId="0" borderId="10" xfId="0" applyFont="1" applyBorder="1"/>
    <xf numFmtId="164" fontId="0" fillId="0" borderId="0" xfId="0" applyNumberFormat="1" applyAlignment="1">
      <alignment horizontal="right" vertical="center"/>
    </xf>
    <xf numFmtId="164" fontId="7" fillId="0" borderId="9" xfId="0" applyNumberFormat="1" applyFont="1" applyBorder="1" applyAlignment="1">
      <alignment horizontal="center"/>
    </xf>
    <xf numFmtId="164" fontId="8" fillId="0" borderId="9" xfId="0" applyNumberFormat="1" applyFont="1" applyBorder="1" applyAlignment="1">
      <alignment horizontal="center"/>
    </xf>
    <xf numFmtId="0" fontId="0" fillId="0" borderId="24" xfId="0" applyBorder="1" applyAlignment="1">
      <alignment horizontal="center" vertical="center"/>
    </xf>
    <xf numFmtId="0" fontId="8" fillId="0" borderId="11" xfId="0" applyFont="1" applyBorder="1" applyAlignment="1"/>
    <xf numFmtId="0" fontId="8" fillId="0" borderId="10" xfId="0" applyFont="1" applyBorder="1" applyAlignment="1">
      <alignment horizontal="left"/>
    </xf>
    <xf numFmtId="0" fontId="8" fillId="0" borderId="24" xfId="0" applyFont="1" applyBorder="1" applyAlignment="1">
      <alignment horizontal="center" vertical="center"/>
    </xf>
    <xf numFmtId="0" fontId="14" fillId="0" borderId="24" xfId="1" applyFont="1" applyBorder="1"/>
    <xf numFmtId="0" fontId="8" fillId="0" borderId="9" xfId="1" applyFont="1" applyBorder="1"/>
    <xf numFmtId="0" fontId="6" fillId="0" borderId="10" xfId="0" applyFont="1" applyBorder="1"/>
    <xf numFmtId="0" fontId="6" fillId="0" borderId="11" xfId="0" applyFont="1" applyBorder="1"/>
    <xf numFmtId="0" fontId="0" fillId="0" borderId="29" xfId="0" applyBorder="1" applyAlignment="1"/>
    <xf numFmtId="0" fontId="0" fillId="0" borderId="29" xfId="0" applyFont="1" applyBorder="1" applyAlignment="1"/>
    <xf numFmtId="1" fontId="7" fillId="0" borderId="105" xfId="0" applyNumberFormat="1" applyFont="1" applyBorder="1"/>
    <xf numFmtId="1" fontId="0" fillId="0" borderId="0" xfId="0" applyNumberFormat="1" applyAlignment="1">
      <alignment horizontal="right" vertical="center"/>
    </xf>
    <xf numFmtId="1" fontId="0" fillId="0" borderId="7" xfId="0" applyNumberFormat="1" applyBorder="1" applyAlignment="1">
      <alignment horizontal="right" vertical="center"/>
    </xf>
    <xf numFmtId="1" fontId="0" fillId="0" borderId="10" xfId="0" applyNumberFormat="1" applyBorder="1" applyAlignment="1">
      <alignment horizontal="right" vertical="center"/>
    </xf>
    <xf numFmtId="1" fontId="8" fillId="0" borderId="10" xfId="0" applyNumberFormat="1" applyFont="1" applyBorder="1" applyAlignment="1">
      <alignment horizontal="right" vertical="center"/>
    </xf>
    <xf numFmtId="1" fontId="0" fillId="0" borderId="20" xfId="0" applyNumberFormat="1" applyBorder="1" applyAlignment="1">
      <alignment horizontal="right" vertical="center"/>
    </xf>
    <xf numFmtId="1" fontId="0" fillId="0" borderId="10" xfId="0" applyNumberFormat="1" applyFont="1" applyBorder="1" applyAlignment="1">
      <alignment horizontal="right" vertical="center"/>
    </xf>
    <xf numFmtId="1" fontId="7" fillId="0" borderId="10" xfId="0" applyNumberFormat="1" applyFont="1" applyBorder="1" applyAlignment="1">
      <alignment horizontal="right" vertical="center"/>
    </xf>
    <xf numFmtId="1" fontId="7" fillId="0" borderId="10" xfId="0" applyNumberFormat="1" applyFont="1" applyBorder="1" applyAlignment="1">
      <alignment horizontal="right"/>
    </xf>
    <xf numFmtId="1" fontId="8" fillId="0" borderId="10" xfId="0" applyNumberFormat="1" applyFont="1" applyBorder="1" applyAlignment="1">
      <alignment horizontal="right"/>
    </xf>
    <xf numFmtId="1" fontId="0" fillId="0" borderId="13" xfId="0" applyNumberFormat="1" applyFont="1" applyBorder="1" applyAlignment="1">
      <alignment horizontal="right" vertical="center"/>
    </xf>
    <xf numFmtId="1" fontId="0" fillId="0" borderId="37" xfId="0" applyNumberFormat="1" applyBorder="1" applyAlignment="1">
      <alignment horizontal="right" vertical="center"/>
    </xf>
    <xf numFmtId="1" fontId="0" fillId="0" borderId="34" xfId="0" applyNumberFormat="1" applyBorder="1" applyAlignment="1">
      <alignment horizontal="right" vertical="center"/>
    </xf>
    <xf numFmtId="1" fontId="0" fillId="0" borderId="29" xfId="0" applyNumberFormat="1" applyBorder="1" applyAlignment="1">
      <alignment horizontal="right" vertical="center"/>
    </xf>
    <xf numFmtId="1" fontId="0" fillId="0" borderId="30" xfId="0" applyNumberFormat="1" applyBorder="1" applyAlignment="1">
      <alignment horizontal="right" vertical="center"/>
    </xf>
    <xf numFmtId="1" fontId="0" fillId="0" borderId="90" xfId="0" applyNumberFormat="1" applyBorder="1" applyAlignment="1">
      <alignment horizontal="right" vertical="center"/>
    </xf>
    <xf numFmtId="1" fontId="0" fillId="0" borderId="86" xfId="0" applyNumberFormat="1" applyBorder="1" applyAlignment="1">
      <alignment horizontal="right" vertical="center"/>
    </xf>
    <xf numFmtId="1" fontId="0" fillId="0" borderId="127" xfId="0" applyNumberFormat="1" applyBorder="1" applyAlignment="1">
      <alignment horizontal="right" vertical="center"/>
    </xf>
    <xf numFmtId="1" fontId="0" fillId="0" borderId="10" xfId="0" applyNumberFormat="1" applyBorder="1" applyAlignment="1">
      <alignment horizontal="right" vertical="center" wrapText="1"/>
    </xf>
    <xf numFmtId="0" fontId="0" fillId="0" borderId="10" xfId="0" applyBorder="1" applyAlignment="1">
      <alignment horizontal="center"/>
    </xf>
    <xf numFmtId="0" fontId="0" fillId="0" borderId="34" xfId="0" applyBorder="1" applyAlignment="1">
      <alignment horizontal="center" vertical="center"/>
    </xf>
    <xf numFmtId="0" fontId="0" fillId="0" borderId="90" xfId="0" applyBorder="1" applyAlignment="1">
      <alignment horizontal="center"/>
    </xf>
    <xf numFmtId="0" fontId="0" fillId="0" borderId="30" xfId="0" applyFont="1" applyBorder="1" applyAlignment="1"/>
    <xf numFmtId="0" fontId="0" fillId="0" borderId="30" xfId="0" applyBorder="1" applyAlignment="1"/>
    <xf numFmtId="0" fontId="0" fillId="0" borderId="29" xfId="0" applyBorder="1" applyAlignment="1"/>
    <xf numFmtId="0" fontId="0" fillId="0" borderId="86" xfId="0" applyBorder="1" applyAlignment="1">
      <alignment horizontal="center"/>
    </xf>
    <xf numFmtId="0" fontId="0" fillId="0" borderId="29" xfId="0" applyFont="1" applyBorder="1" applyAlignment="1"/>
    <xf numFmtId="1" fontId="0" fillId="0" borderId="105" xfId="0" applyNumberFormat="1" applyBorder="1"/>
    <xf numFmtId="0" fontId="0" fillId="0" borderId="24" xfId="0" applyFont="1" applyBorder="1" applyAlignment="1"/>
    <xf numFmtId="1" fontId="8" fillId="0" borderId="20" xfId="0" applyNumberFormat="1" applyFont="1" applyBorder="1" applyAlignment="1">
      <alignment horizontal="right" vertical="center"/>
    </xf>
    <xf numFmtId="0" fontId="8" fillId="0" borderId="9" xfId="0" applyFont="1" applyBorder="1" applyAlignment="1">
      <alignment horizontal="center" vertical="center"/>
    </xf>
    <xf numFmtId="0" fontId="7" fillId="0" borderId="24" xfId="1" applyFont="1" applyBorder="1"/>
    <xf numFmtId="0" fontId="0" fillId="0" borderId="22" xfId="0" applyFont="1" applyBorder="1" applyAlignment="1"/>
    <xf numFmtId="0" fontId="20" fillId="0" borderId="20" xfId="0" applyFont="1" applyBorder="1"/>
    <xf numFmtId="0" fontId="8" fillId="0" borderId="6" xfId="0" applyFont="1" applyBorder="1" applyAlignment="1">
      <alignment horizontal="left" vertical="center"/>
    </xf>
    <xf numFmtId="0" fontId="14" fillId="0" borderId="7" xfId="1" applyFont="1" applyBorder="1"/>
    <xf numFmtId="0" fontId="4" fillId="0" borderId="20" xfId="1" applyFont="1" applyBorder="1"/>
    <xf numFmtId="0" fontId="8" fillId="0" borderId="7" xfId="0" applyFont="1" applyBorder="1" applyAlignment="1">
      <alignment horizontal="center"/>
    </xf>
    <xf numFmtId="0" fontId="8" fillId="0" borderId="7" xfId="0" applyFont="1" applyBorder="1"/>
    <xf numFmtId="0" fontId="8" fillId="0" borderId="8" xfId="0" applyFont="1" applyBorder="1" applyAlignment="1">
      <alignment horizontal="center"/>
    </xf>
    <xf numFmtId="0" fontId="8" fillId="0" borderId="6" xfId="0" applyFont="1" applyBorder="1"/>
    <xf numFmtId="0" fontId="8" fillId="0" borderId="23" xfId="0" applyFont="1" applyBorder="1"/>
    <xf numFmtId="1" fontId="8" fillId="0" borderId="7" xfId="0" applyNumberFormat="1" applyFont="1" applyBorder="1"/>
    <xf numFmtId="1" fontId="8" fillId="0" borderId="7" xfId="0" applyNumberFormat="1" applyFont="1" applyBorder="1" applyAlignment="1">
      <alignment horizontal="right" vertical="center"/>
    </xf>
    <xf numFmtId="0" fontId="8" fillId="0" borderId="7" xfId="0" applyFont="1" applyBorder="1" applyAlignment="1">
      <alignment horizontal="center" vertical="center"/>
    </xf>
    <xf numFmtId="165" fontId="8" fillId="0" borderId="7" xfId="0" applyNumberFormat="1" applyFont="1" applyBorder="1" applyAlignment="1"/>
    <xf numFmtId="0" fontId="8" fillId="0" borderId="7" xfId="0" applyFont="1" applyBorder="1" applyAlignment="1">
      <alignment horizontal="right"/>
    </xf>
    <xf numFmtId="2" fontId="8" fillId="0" borderId="7" xfId="0" applyNumberFormat="1" applyFont="1" applyBorder="1"/>
    <xf numFmtId="164" fontId="8" fillId="0" borderId="7" xfId="0" applyNumberFormat="1" applyFont="1" applyBorder="1"/>
    <xf numFmtId="164" fontId="8" fillId="0" borderId="91" xfId="0" applyNumberFormat="1" applyFont="1" applyBorder="1"/>
    <xf numFmtId="164" fontId="8" fillId="0" borderId="6" xfId="0" applyNumberFormat="1" applyFont="1" applyBorder="1" applyAlignment="1">
      <alignment horizontal="center" vertical="center"/>
    </xf>
    <xf numFmtId="164" fontId="8" fillId="0" borderId="7" xfId="0" applyNumberFormat="1" applyFont="1" applyBorder="1" applyAlignment="1">
      <alignment horizontal="center" vertical="center"/>
    </xf>
    <xf numFmtId="1" fontId="8" fillId="0" borderId="7" xfId="0" applyNumberFormat="1" applyFont="1" applyBorder="1" applyAlignment="1">
      <alignment horizontal="center" vertical="center"/>
    </xf>
    <xf numFmtId="0" fontId="8" fillId="0" borderId="8" xfId="0" applyFont="1" applyBorder="1"/>
    <xf numFmtId="0" fontId="14" fillId="0" borderId="6" xfId="1" applyFont="1" applyBorder="1"/>
    <xf numFmtId="0" fontId="8" fillId="0" borderId="8" xfId="0" applyFont="1" applyBorder="1" applyAlignment="1"/>
    <xf numFmtId="0" fontId="0" fillId="0" borderId="20" xfId="0" applyFont="1" applyFill="1" applyBorder="1"/>
    <xf numFmtId="1" fontId="0" fillId="0" borderId="137" xfId="0" applyNumberFormat="1" applyBorder="1"/>
    <xf numFmtId="0" fontId="7" fillId="0" borderId="20" xfId="0" applyFont="1" applyBorder="1" applyAlignment="1"/>
    <xf numFmtId="0" fontId="1" fillId="0" borderId="20" xfId="0" applyFont="1" applyBorder="1"/>
    <xf numFmtId="0" fontId="3" fillId="0" borderId="22" xfId="0" applyFont="1" applyBorder="1"/>
    <xf numFmtId="0" fontId="3" fillId="0" borderId="21" xfId="0" applyFont="1" applyBorder="1"/>
    <xf numFmtId="0" fontId="0" fillId="0" borderId="10" xfId="0" applyBorder="1" applyAlignment="1">
      <alignment horizontal="center"/>
    </xf>
    <xf numFmtId="0" fontId="0" fillId="0" borderId="34" xfId="0" applyBorder="1" applyAlignment="1">
      <alignment horizontal="center" vertical="center"/>
    </xf>
    <xf numFmtId="0" fontId="0" fillId="0" borderId="90" xfId="0" applyBorder="1" applyAlignment="1">
      <alignment horizontal="center"/>
    </xf>
    <xf numFmtId="0" fontId="0" fillId="0" borderId="30" xfId="0" applyFont="1" applyBorder="1" applyAlignment="1"/>
    <xf numFmtId="0" fontId="0" fillId="0" borderId="30" xfId="0" applyBorder="1" applyAlignment="1"/>
    <xf numFmtId="0" fontId="0" fillId="0" borderId="29" xfId="0" applyBorder="1" applyAlignment="1"/>
    <xf numFmtId="0" fontId="0" fillId="0" borderId="86" xfId="0" applyBorder="1" applyAlignment="1">
      <alignment horizontal="center"/>
    </xf>
    <xf numFmtId="0" fontId="0" fillId="0" borderId="29" xfId="0" applyFont="1" applyBorder="1" applyAlignment="1"/>
    <xf numFmtId="0" fontId="0" fillId="0" borderId="10" xfId="0" applyBorder="1" applyAlignment="1">
      <alignment horizontal="center"/>
    </xf>
    <xf numFmtId="164" fontId="7" fillId="0" borderId="24" xfId="0" applyNumberFormat="1" applyFont="1" applyBorder="1" applyAlignment="1">
      <alignment horizontal="center"/>
    </xf>
    <xf numFmtId="0" fontId="6" fillId="0" borderId="15" xfId="0" applyFont="1" applyBorder="1" applyAlignment="1">
      <alignment horizontal="center"/>
    </xf>
    <xf numFmtId="0" fontId="0" fillId="0" borderId="123" xfId="0" applyBorder="1" applyAlignment="1">
      <alignment horizontal="center"/>
    </xf>
    <xf numFmtId="0" fontId="0" fillId="0" borderId="115" xfId="0" applyBorder="1" applyAlignment="1"/>
    <xf numFmtId="0" fontId="0" fillId="0" borderId="116" xfId="0" applyBorder="1" applyAlignment="1"/>
    <xf numFmtId="0" fontId="0" fillId="0" borderId="105" xfId="0" applyBorder="1" applyAlignment="1"/>
    <xf numFmtId="0" fontId="0" fillId="0" borderId="29" xfId="0" applyBorder="1" applyAlignment="1"/>
    <xf numFmtId="0" fontId="0" fillId="0" borderId="31" xfId="0" applyBorder="1" applyAlignment="1"/>
    <xf numFmtId="0" fontId="0" fillId="0" borderId="106" xfId="0" applyBorder="1" applyAlignment="1"/>
    <xf numFmtId="0" fontId="0" fillId="0" borderId="30" xfId="0" applyBorder="1" applyAlignment="1"/>
    <xf numFmtId="0" fontId="0" fillId="0" borderId="32" xfId="0" applyBorder="1" applyAlignment="1"/>
    <xf numFmtId="0" fontId="0" fillId="0" borderId="109" xfId="0" applyBorder="1" applyAlignment="1"/>
    <xf numFmtId="0" fontId="0" fillId="0" borderId="111" xfId="0" applyBorder="1" applyAlignment="1">
      <alignment horizontal="center" vertical="center"/>
    </xf>
    <xf numFmtId="0" fontId="0" fillId="0" borderId="71" xfId="0" applyBorder="1" applyAlignment="1">
      <alignment horizontal="center" vertical="center"/>
    </xf>
    <xf numFmtId="0" fontId="0" fillId="0" borderId="112" xfId="0" applyBorder="1" applyAlignment="1">
      <alignment horizontal="center" vertical="center"/>
    </xf>
    <xf numFmtId="0" fontId="0" fillId="0" borderId="113" xfId="0" applyBorder="1" applyAlignment="1">
      <alignment horizontal="center" vertical="center"/>
    </xf>
    <xf numFmtId="0" fontId="0" fillId="0" borderId="34" xfId="0" applyBorder="1" applyAlignment="1">
      <alignment horizontal="center" vertical="center"/>
    </xf>
    <xf numFmtId="0" fontId="0" fillId="0" borderId="114" xfId="0" applyBorder="1" applyAlignment="1">
      <alignment horizontal="center" vertical="center"/>
    </xf>
    <xf numFmtId="0" fontId="1" fillId="0" borderId="86" xfId="0" applyFont="1" applyBorder="1" applyAlignment="1">
      <alignment horizontal="center"/>
    </xf>
    <xf numFmtId="0" fontId="0" fillId="0" borderId="86" xfId="0" applyBorder="1" applyAlignment="1">
      <alignment horizontal="center"/>
    </xf>
    <xf numFmtId="0" fontId="0" fillId="0" borderId="96" xfId="0" applyBorder="1" applyAlignment="1">
      <alignment horizontal="center"/>
    </xf>
    <xf numFmtId="0" fontId="0" fillId="0" borderId="59" xfId="0" applyBorder="1" applyAlignment="1"/>
    <xf numFmtId="0" fontId="0" fillId="0" borderId="52" xfId="0" applyBorder="1" applyAlignment="1"/>
    <xf numFmtId="0" fontId="0" fillId="0" borderId="108" xfId="0" applyBorder="1" applyAlignment="1"/>
    <xf numFmtId="2" fontId="0" fillId="0" borderId="17" xfId="0" applyNumberFormat="1" applyBorder="1" applyAlignment="1">
      <alignment horizontal="center" vertical="center"/>
    </xf>
    <xf numFmtId="0" fontId="0" fillId="0" borderId="26" xfId="0" applyBorder="1" applyAlignment="1">
      <alignment horizontal="center" vertical="center"/>
    </xf>
    <xf numFmtId="0" fontId="0" fillId="0" borderId="52" xfId="0" applyFont="1" applyBorder="1" applyAlignment="1"/>
    <xf numFmtId="0" fontId="0" fillId="0" borderId="104" xfId="0" applyBorder="1" applyAlignment="1"/>
    <xf numFmtId="0" fontId="0" fillId="0" borderId="29" xfId="0" applyFont="1" applyBorder="1" applyAlignment="1"/>
    <xf numFmtId="0" fontId="0" fillId="0" borderId="24" xfId="0" applyBorder="1" applyAlignment="1"/>
    <xf numFmtId="0" fontId="0" fillId="0" borderId="30" xfId="0" applyFont="1" applyBorder="1" applyAlignment="1"/>
    <xf numFmtId="0" fontId="0" fillId="0" borderId="26" xfId="0" applyBorder="1" applyAlignment="1"/>
    <xf numFmtId="0" fontId="0" fillId="0" borderId="106" xfId="0" applyBorder="1" applyAlignment="1">
      <alignment horizontal="center" vertical="center"/>
    </xf>
    <xf numFmtId="0" fontId="1" fillId="0" borderId="95" xfId="0" applyFont="1" applyBorder="1" applyAlignment="1">
      <alignment horizontal="center" vertical="center"/>
    </xf>
    <xf numFmtId="0" fontId="0" fillId="0" borderId="96" xfId="0" applyBorder="1" applyAlignment="1">
      <alignment horizontal="center" vertical="center"/>
    </xf>
    <xf numFmtId="0" fontId="1" fillId="0" borderId="103" xfId="0" applyFont="1" applyBorder="1" applyAlignment="1">
      <alignment horizontal="center" vertical="center"/>
    </xf>
    <xf numFmtId="0" fontId="0" fillId="0" borderId="59" xfId="0" applyBorder="1" applyAlignment="1">
      <alignment horizontal="center" vertical="center"/>
    </xf>
    <xf numFmtId="0" fontId="0" fillId="0" borderId="104" xfId="0" applyBorder="1" applyAlignment="1">
      <alignment horizontal="center" vertical="center"/>
    </xf>
    <xf numFmtId="0" fontId="0" fillId="0" borderId="105" xfId="0" applyBorder="1" applyAlignment="1">
      <alignment horizontal="center" vertical="center"/>
    </xf>
    <xf numFmtId="0" fontId="0" fillId="0" borderId="24" xfId="0" applyBorder="1" applyAlignment="1">
      <alignment horizontal="center" vertical="center"/>
    </xf>
    <xf numFmtId="2" fontId="0" fillId="0" borderId="107" xfId="0" applyNumberFormat="1" applyBorder="1" applyAlignment="1">
      <alignment horizontal="center" vertical="center"/>
    </xf>
    <xf numFmtId="2" fontId="0" fillId="0" borderId="16" xfId="0" applyNumberFormat="1" applyBorder="1" applyAlignment="1">
      <alignment horizontal="center" vertical="center"/>
    </xf>
    <xf numFmtId="0" fontId="0" fillId="0" borderId="75" xfId="0" applyBorder="1" applyAlignment="1">
      <alignment horizontal="center"/>
    </xf>
    <xf numFmtId="0" fontId="0" fillId="0" borderId="44" xfId="0" applyBorder="1" applyAlignment="1">
      <alignment horizontal="center"/>
    </xf>
    <xf numFmtId="0" fontId="0" fillId="0" borderId="57" xfId="0" applyBorder="1" applyAlignment="1">
      <alignment horizontal="center"/>
    </xf>
    <xf numFmtId="0" fontId="0" fillId="0" borderId="74" xfId="0" applyBorder="1" applyAlignment="1">
      <alignment horizontal="center"/>
    </xf>
    <xf numFmtId="0" fontId="1" fillId="0" borderId="91" xfId="0" applyFont="1" applyBorder="1" applyAlignment="1">
      <alignment horizontal="center"/>
    </xf>
    <xf numFmtId="0" fontId="0" fillId="0" borderId="90" xfId="0" applyBorder="1" applyAlignment="1">
      <alignment horizontal="center"/>
    </xf>
    <xf numFmtId="0" fontId="0" fillId="0" borderId="92" xfId="0" applyBorder="1" applyAlignment="1">
      <alignment horizontal="center"/>
    </xf>
    <xf numFmtId="0" fontId="0" fillId="0" borderId="78" xfId="0" applyBorder="1" applyAlignment="1">
      <alignment horizontal="center" vertical="center"/>
    </xf>
    <xf numFmtId="0" fontId="0" fillId="0" borderId="79" xfId="0" applyBorder="1" applyAlignment="1">
      <alignment horizontal="center" vertical="center"/>
    </xf>
    <xf numFmtId="0" fontId="0" fillId="0" borderId="80" xfId="0" applyBorder="1" applyAlignment="1">
      <alignment horizontal="center" vertical="center"/>
    </xf>
    <xf numFmtId="2" fontId="0" fillId="0" borderId="81" xfId="0" applyNumberFormat="1" applyBorder="1" applyAlignment="1">
      <alignment horizontal="center" vertical="center" wrapText="1"/>
    </xf>
    <xf numFmtId="0" fontId="0" fillId="0" borderId="82" xfId="0" applyBorder="1" applyAlignment="1">
      <alignment horizontal="center" vertical="center" wrapText="1"/>
    </xf>
    <xf numFmtId="0" fontId="0" fillId="0" borderId="70" xfId="0" applyBorder="1" applyAlignment="1">
      <alignment horizontal="center" vertical="center" wrapText="1"/>
    </xf>
    <xf numFmtId="0" fontId="0" fillId="0" borderId="35" xfId="0" applyBorder="1" applyAlignment="1">
      <alignment horizontal="center" vertical="center" wrapText="1"/>
    </xf>
    <xf numFmtId="0" fontId="0" fillId="0" borderId="53" xfId="0" applyBorder="1" applyAlignment="1">
      <alignment horizontal="center"/>
    </xf>
    <xf numFmtId="0" fontId="0" fillId="0" borderId="10" xfId="0" applyBorder="1" applyAlignment="1">
      <alignment horizontal="center"/>
    </xf>
    <xf numFmtId="0" fontId="0" fillId="0" borderId="72" xfId="0" applyBorder="1" applyAlignment="1">
      <alignment horizontal="center"/>
    </xf>
    <xf numFmtId="0" fontId="0" fillId="0" borderId="68" xfId="0" applyBorder="1" applyAlignment="1">
      <alignment horizontal="center"/>
    </xf>
    <xf numFmtId="0" fontId="1" fillId="0" borderId="97" xfId="0" applyFont="1" applyBorder="1" applyAlignment="1">
      <alignment horizontal="center" vertical="center"/>
    </xf>
    <xf numFmtId="0" fontId="0" fillId="0" borderId="98" xfId="0" applyBorder="1" applyAlignment="1">
      <alignment horizontal="center" vertical="center"/>
    </xf>
    <xf numFmtId="0" fontId="0" fillId="0" borderId="99" xfId="0" applyBorder="1" applyAlignment="1">
      <alignment horizontal="center" vertical="center"/>
    </xf>
    <xf numFmtId="0" fontId="0" fillId="0" borderId="100" xfId="0" applyBorder="1" applyAlignment="1">
      <alignment horizontal="center" vertical="center"/>
    </xf>
    <xf numFmtId="0" fontId="0" fillId="0" borderId="18" xfId="0" applyBorder="1" applyAlignment="1">
      <alignment vertical="center"/>
    </xf>
    <xf numFmtId="0" fontId="0" fillId="0" borderId="40" xfId="0" applyBorder="1" applyAlignment="1">
      <alignment vertical="center"/>
    </xf>
    <xf numFmtId="0" fontId="0" fillId="0" borderId="99" xfId="0" applyBorder="1" applyAlignment="1">
      <alignment vertical="center"/>
    </xf>
    <xf numFmtId="0" fontId="0" fillId="0" borderId="101" xfId="0" applyBorder="1" applyAlignment="1">
      <alignment vertical="center"/>
    </xf>
    <xf numFmtId="0" fontId="0" fillId="0" borderId="102" xfId="0" applyBorder="1" applyAlignment="1">
      <alignment vertical="center"/>
    </xf>
    <xf numFmtId="0" fontId="0" fillId="0" borderId="45" xfId="0" applyBorder="1" applyAlignment="1">
      <alignment horizontal="center"/>
    </xf>
    <xf numFmtId="0" fontId="0" fillId="0" borderId="83" xfId="0" applyBorder="1" applyAlignment="1">
      <alignment horizontal="center" wrapText="1"/>
    </xf>
    <xf numFmtId="0" fontId="0" fillId="0" borderId="84" xfId="0" applyBorder="1" applyAlignment="1">
      <alignment horizontal="center" wrapText="1"/>
    </xf>
    <xf numFmtId="0" fontId="0" fillId="0" borderId="33" xfId="0" applyBorder="1" applyAlignment="1">
      <alignment horizontal="center" wrapText="1"/>
    </xf>
    <xf numFmtId="0" fontId="0" fillId="0" borderId="85" xfId="0" applyBorder="1" applyAlignment="1">
      <alignment horizontal="center" wrapText="1"/>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homepages.thm.de/~hg53/eco32" TargetMode="External"/><Relationship Id="rId170" Type="http://schemas.openxmlformats.org/officeDocument/2006/relationships/hyperlink" Target="https://opencores.org/project,xulalx25soc" TargetMode="External"/><Relationship Id="rId268" Type="http://schemas.openxmlformats.org/officeDocument/2006/relationships/hyperlink" Target="https://github.com/sinclairrf/SSBCC" TargetMode="External"/><Relationship Id="rId475" Type="http://schemas.openxmlformats.org/officeDocument/2006/relationships/hyperlink" Target="https://git.morgothdisk.com/MorgothCreator/VHDL-UTIL-IP/tree/master/xmega_core" TargetMode="External"/><Relationship Id="rId682" Type="http://schemas.openxmlformats.org/officeDocument/2006/relationships/hyperlink" Target="https://github.com/robfinch/Cores/tree/master/FT64" TargetMode="External"/><Relationship Id="rId128" Type="http://schemas.openxmlformats.org/officeDocument/2006/relationships/hyperlink" Target="https://opencores.org/project,natalius_8bit_risc" TargetMode="External"/><Relationship Id="rId335" Type="http://schemas.openxmlformats.org/officeDocument/2006/relationships/hyperlink" Target="https://opencores.org/project,uos_processor" TargetMode="External"/><Relationship Id="rId542" Type="http://schemas.openxmlformats.org/officeDocument/2006/relationships/hyperlink" Target="https://github.com/jamesbowman/j1" TargetMode="External"/><Relationship Id="rId987" Type="http://schemas.openxmlformats.org/officeDocument/2006/relationships/hyperlink" Target="https://github.com/mhyousefi/MIPS-pipeline-processor" TargetMode="External"/><Relationship Id="rId1172" Type="http://schemas.openxmlformats.org/officeDocument/2006/relationships/hyperlink" Target="https://github.com/hsnaves/ben_eater_computer" TargetMode="External"/><Relationship Id="rId402" Type="http://schemas.openxmlformats.org/officeDocument/2006/relationships/hyperlink" Target="http://www.cs.hiroshima-u.ac.jp/~nakano/wiki/wiki.cgi?page=%B9%E2%C2%AE%C8%C7TINYCPU" TargetMode="External"/><Relationship Id="rId847" Type="http://schemas.openxmlformats.org/officeDocument/2006/relationships/hyperlink" Target="https://github.com/POETSII/tinsel" TargetMode="External"/><Relationship Id="rId1032" Type="http://schemas.openxmlformats.org/officeDocument/2006/relationships/hyperlink" Target="https://github.com/Arlet/stack-cpu" TargetMode="External"/><Relationship Id="rId707" Type="http://schemas.openxmlformats.org/officeDocument/2006/relationships/hyperlink" Target="https://github.com/lisper/cpus-pdp11" TargetMode="External"/><Relationship Id="rId914" Type="http://schemas.openxmlformats.org/officeDocument/2006/relationships/hyperlink" Target="https://github.com/openhwgroup/core-v-cores" TargetMode="External"/><Relationship Id="rId43" Type="http://schemas.openxmlformats.org/officeDocument/2006/relationships/hyperlink" Target="http://www.microcorelabs.com/mcl65.html" TargetMode="External"/><Relationship Id="rId192" Type="http://schemas.openxmlformats.org/officeDocument/2006/relationships/hyperlink" Target="https://github.com/RISCV-on-Microsemi-FPGA/M2GL025-Creative-Board" TargetMode="External"/><Relationship Id="rId497" Type="http://schemas.openxmlformats.org/officeDocument/2006/relationships/hyperlink" Target="https://github.com/robfinch/Cores" TargetMode="External"/><Relationship Id="rId357" Type="http://schemas.openxmlformats.org/officeDocument/2006/relationships/hyperlink" Target="https://opencores.org/project,system6801" TargetMode="External"/><Relationship Id="rId1194" Type="http://schemas.openxmlformats.org/officeDocument/2006/relationships/hyperlink" Target="http://users.sch.gr/tliontakis/index.php/my-projects/13-vhdl-cpu" TargetMode="External"/><Relationship Id="rId217" Type="http://schemas.openxmlformats.org/officeDocument/2006/relationships/hyperlink" Target="http://www.sandpipers.com/cpuclass1.html" TargetMode="External"/><Relationship Id="rId564" Type="http://schemas.openxmlformats.org/officeDocument/2006/relationships/hyperlink" Target="http://www.archfisc.com/" TargetMode="External"/><Relationship Id="rId771" Type="http://schemas.openxmlformats.org/officeDocument/2006/relationships/hyperlink" Target="https://github.com/revaldinho/opc" TargetMode="External"/><Relationship Id="rId869" Type="http://schemas.openxmlformats.org/officeDocument/2006/relationships/hyperlink" Target="https://opencores.org/projects/my8085light" TargetMode="External"/><Relationship Id="rId424" Type="http://schemas.openxmlformats.org/officeDocument/2006/relationships/hyperlink" Target="https://opencores.org/project,cpugen" TargetMode="External"/><Relationship Id="rId631" Type="http://schemas.openxmlformats.org/officeDocument/2006/relationships/hyperlink" Target="https://www.quora.com/What-is-the-simple-way-to-design-a-microprocessor" TargetMode="External"/><Relationship Id="rId729" Type="http://schemas.openxmlformats.org/officeDocument/2006/relationships/hyperlink" Target="https://opencores.org/project,amber" TargetMode="External"/><Relationship Id="rId1054" Type="http://schemas.openxmlformats.org/officeDocument/2006/relationships/hyperlink" Target="https://github.com/bradleyeckert/chad" TargetMode="External"/><Relationship Id="rId936" Type="http://schemas.openxmlformats.org/officeDocument/2006/relationships/hyperlink" Target="https://github.com/cavnex/mc6809" TargetMode="External"/><Relationship Id="rId1121" Type="http://schemas.openxmlformats.org/officeDocument/2006/relationships/hyperlink" Target="https://fr.wikiversity.org/wiki/Very_High_Speed_Integrated_Circuit_Hardware_Description_Language/Embarquer_un_Atmel_ATMega8" TargetMode="External"/><Relationship Id="rId1219" Type="http://schemas.openxmlformats.org/officeDocument/2006/relationships/hyperlink" Target="https://github.com/Steve-Teal/eforth-misc16" TargetMode="External"/><Relationship Id="rId65" Type="http://schemas.openxmlformats.org/officeDocument/2006/relationships/hyperlink" Target="https://opencores.org/project,mcu8" TargetMode="External"/><Relationship Id="rId281" Type="http://schemas.openxmlformats.org/officeDocument/2006/relationships/hyperlink" Target="https://opencores.org/project,avr8" TargetMode="External"/><Relationship Id="rId141" Type="http://schemas.openxmlformats.org/officeDocument/2006/relationships/hyperlink" Target="http://techdocs.altium.com/display/FPGA/TSK51x+MCU" TargetMode="External"/><Relationship Id="rId379" Type="http://schemas.openxmlformats.org/officeDocument/2006/relationships/hyperlink" Target="https://developer.arm.com/products/processors/cortex-a/cortex-a53" TargetMode="External"/><Relationship Id="rId586" Type="http://schemas.openxmlformats.org/officeDocument/2006/relationships/hyperlink" Target="https://github.com/alfikpl/aoOCS" TargetMode="External"/><Relationship Id="rId793" Type="http://schemas.openxmlformats.org/officeDocument/2006/relationships/hyperlink" Target="https://github.com/Domipheus/TPU" TargetMode="External"/><Relationship Id="rId7" Type="http://schemas.openxmlformats.org/officeDocument/2006/relationships/hyperlink" Target="http://www.ip-arch.jp/index.html" TargetMode="External"/><Relationship Id="rId239" Type="http://schemas.openxmlformats.org/officeDocument/2006/relationships/hyperlink" Target="https://en.wikipedia.org/wiki/LC-3" TargetMode="External"/><Relationship Id="rId446" Type="http://schemas.openxmlformats.org/officeDocument/2006/relationships/hyperlink" Target="https://strijar.livejournal.com/598337.html" TargetMode="External"/><Relationship Id="rId653" Type="http://schemas.openxmlformats.org/officeDocument/2006/relationships/hyperlink" Target="https://github.com/dagvadorj/ulach-tarhi" TargetMode="External"/><Relationship Id="rId1076" Type="http://schemas.openxmlformats.org/officeDocument/2006/relationships/hyperlink" Target="https://users.ece.cmu.edu/~koopman/stack_computers/sec4_3.html" TargetMode="External"/><Relationship Id="rId306" Type="http://schemas.openxmlformats.org/officeDocument/2006/relationships/hyperlink" Target="https://opencores.org/project,riscompatible" TargetMode="External"/><Relationship Id="rId860" Type="http://schemas.openxmlformats.org/officeDocument/2006/relationships/hyperlink" Target="https://github.com/cliffordwolf/picorv32" TargetMode="External"/><Relationship Id="rId958" Type="http://schemas.openxmlformats.org/officeDocument/2006/relationships/hyperlink" Target="https://github.com/vctrop/R8-core_FPGA_microcontroller" TargetMode="External"/><Relationship Id="rId1143" Type="http://schemas.openxmlformats.org/officeDocument/2006/relationships/hyperlink" Target="https://github.com/jaywonchung/Verilog-Harvard-CPU" TargetMode="External"/><Relationship Id="rId87" Type="http://schemas.openxmlformats.org/officeDocument/2006/relationships/hyperlink" Target="https://opencores.org/project,diogenes" TargetMode="External"/><Relationship Id="rId513" Type="http://schemas.openxmlformats.org/officeDocument/2006/relationships/hyperlink" Target="https://github.com/BigEd/verilog-6502" TargetMode="External"/><Relationship Id="rId720" Type="http://schemas.openxmlformats.org/officeDocument/2006/relationships/hyperlink" Target="https://www.bitsnbites.eu/" TargetMode="External"/><Relationship Id="rId818" Type="http://schemas.openxmlformats.org/officeDocument/2006/relationships/hyperlink" Target="https://github.com/schoeberl/chisel-book/wiki" TargetMode="External"/><Relationship Id="rId1003" Type="http://schemas.openxmlformats.org/officeDocument/2006/relationships/hyperlink" Target="https://github.com/BrunoLevy/learn-fpga" TargetMode="External"/><Relationship Id="rId1210" Type="http://schemas.openxmlformats.org/officeDocument/2006/relationships/hyperlink" Target="https://github.com/VladisM/MARK_II" TargetMode="External"/><Relationship Id="rId14" Type="http://schemas.openxmlformats.org/officeDocument/2006/relationships/hyperlink" Target="https://github.com/joksan/JPU16" TargetMode="External"/><Relationship Id="rId163" Type="http://schemas.openxmlformats.org/officeDocument/2006/relationships/hyperlink" Target="http://members.optushome.com.au/jekent/Micro16/index.html" TargetMode="External"/><Relationship Id="rId370" Type="http://schemas.openxmlformats.org/officeDocument/2006/relationships/hyperlink" Target="https://github.com/freecores/instruction_list_pipelined_processor_with_peripherals" TargetMode="External"/><Relationship Id="rId230" Type="http://schemas.openxmlformats.org/officeDocument/2006/relationships/hyperlink" Target="http://anycpu.org/forum/viewtopic.php?f=15&amp;t=254" TargetMode="External"/><Relationship Id="rId468" Type="http://schemas.openxmlformats.org/officeDocument/2006/relationships/hyperlink" Target="https://github.com/atgreen/moxie-cores" TargetMode="External"/><Relationship Id="rId675" Type="http://schemas.openxmlformats.org/officeDocument/2006/relationships/hyperlink" Target="https://github.com/milanvidakovic/FPGAComputer" TargetMode="External"/><Relationship Id="rId882" Type="http://schemas.openxmlformats.org/officeDocument/2006/relationships/hyperlink" Target="https://opencores.org/project,8051" TargetMode="External"/><Relationship Id="rId1098" Type="http://schemas.openxmlformats.org/officeDocument/2006/relationships/hyperlink" Target="https://lxp32.github.io/" TargetMode="External"/><Relationship Id="rId328" Type="http://schemas.openxmlformats.org/officeDocument/2006/relationships/hyperlink" Target="https://opencores.org/project,tisc" TargetMode="External"/><Relationship Id="rId535" Type="http://schemas.openxmlformats.org/officeDocument/2006/relationships/hyperlink" Target="https://github.com/whiteTigr" TargetMode="External"/><Relationship Id="rId742" Type="http://schemas.openxmlformats.org/officeDocument/2006/relationships/hyperlink" Target="https://github.com/micro-FPGA/engine-V" TargetMode="External"/><Relationship Id="rId1165" Type="http://schemas.openxmlformats.org/officeDocument/2006/relationships/hyperlink" Target="http://www.youtube.com/watch?v=bw5EiDDibkw" TargetMode="External"/><Relationship Id="rId602" Type="http://schemas.openxmlformats.org/officeDocument/2006/relationships/hyperlink" Target="https://opencores.org/project,odess_multicore_project" TargetMode="External"/><Relationship Id="rId1025" Type="http://schemas.openxmlformats.org/officeDocument/2006/relationships/hyperlink" Target="http://mcforth.net/" TargetMode="External"/><Relationship Id="rId907" Type="http://schemas.openxmlformats.org/officeDocument/2006/relationships/hyperlink" Target="https://github.com/HPC-Lab-IITB/Clarinet" TargetMode="External"/><Relationship Id="rId36" Type="http://schemas.openxmlformats.org/officeDocument/2006/relationships/hyperlink" Target="http://www.nxlab.fer.hr/fpgarduino/" TargetMode="External"/><Relationship Id="rId185" Type="http://schemas.openxmlformats.org/officeDocument/2006/relationships/hyperlink" Target="http://syntacore.com/" TargetMode="External"/><Relationship Id="rId392" Type="http://schemas.openxmlformats.org/officeDocument/2006/relationships/hyperlink" Target="https://github.com/tommythorn/yari" TargetMode="External"/><Relationship Id="rId697" Type="http://schemas.openxmlformats.org/officeDocument/2006/relationships/hyperlink" Target="https://github.com/Arlet/verilog-6502" TargetMode="External"/><Relationship Id="rId252" Type="http://schemas.openxmlformats.org/officeDocument/2006/relationships/hyperlink" Target="https://pycpu.wordpress.com/" TargetMode="External"/><Relationship Id="rId1187" Type="http://schemas.openxmlformats.org/officeDocument/2006/relationships/hyperlink" Target="https://hackaday.com/2021/12/03/homebrew-16-bit-computer-reinvents-all-the-wheels/" TargetMode="External"/><Relationship Id="rId112" Type="http://schemas.openxmlformats.org/officeDocument/2006/relationships/hyperlink" Target="https://opencores.org/project,mcpu" TargetMode="External"/><Relationship Id="rId557" Type="http://schemas.openxmlformats.org/officeDocument/2006/relationships/hyperlink" Target="https://openrisc.io/" TargetMode="External"/><Relationship Id="rId764" Type="http://schemas.openxmlformats.org/officeDocument/2006/relationships/hyperlink" Target="https://github.com/wfjm/w11" TargetMode="External"/><Relationship Id="rId971" Type="http://schemas.openxmlformats.org/officeDocument/2006/relationships/hyperlink" Target="https://www.youtube.com/watch?v=YgXJf8c5PLo" TargetMode="External"/><Relationship Id="rId417" Type="http://schemas.openxmlformats.org/officeDocument/2006/relationships/hyperlink" Target="http://web.archive.org/web/20060707045943/http:/tinyboot.com/cd16/index.htm" TargetMode="External"/><Relationship Id="rId624" Type="http://schemas.openxmlformats.org/officeDocument/2006/relationships/hyperlink" Target="https://github.com/cr88192/bgbtech_bjx1core" TargetMode="External"/><Relationship Id="rId831" Type="http://schemas.openxmlformats.org/officeDocument/2006/relationships/hyperlink" Target="https://hackaday.io/project/169486-fpga-cosmac-elf" TargetMode="External"/><Relationship Id="rId1047" Type="http://schemas.openxmlformats.org/officeDocument/2006/relationships/hyperlink" Target="http://anycpu.org/forum/viewtopic.php?f=23&amp;t=815" TargetMode="External"/><Relationship Id="rId929" Type="http://schemas.openxmlformats.org/officeDocument/2006/relationships/hyperlink" Target="https://hackaday.io/project/160180-plasma-cortex-open-source-cpu-in-vhdl" TargetMode="External"/><Relationship Id="rId1114" Type="http://schemas.openxmlformats.org/officeDocument/2006/relationships/hyperlink" Target="https://github.com/grantwilk/ce1921_armv4_microarchitecture" TargetMode="External"/><Relationship Id="rId58" Type="http://schemas.openxmlformats.org/officeDocument/2006/relationships/hyperlink" Target="https://opencores.org/project,z80soc" TargetMode="External"/><Relationship Id="rId274" Type="http://schemas.openxmlformats.org/officeDocument/2006/relationships/hyperlink" Target="http://minnie.tuhs.org/Programs/UcodeCPU/" TargetMode="External"/><Relationship Id="rId481" Type="http://schemas.openxmlformats.org/officeDocument/2006/relationships/hyperlink" Target="https://github.com/lcbcFoo/ReonV" TargetMode="External"/><Relationship Id="rId134" Type="http://schemas.openxmlformats.org/officeDocument/2006/relationships/hyperlink" Target="https://opencores.org/project,neo430" TargetMode="External"/><Relationship Id="rId579" Type="http://schemas.openxmlformats.org/officeDocument/2006/relationships/hyperlink" Target="http://zipcpu.com/zipcpu/2018/01/01/zipcpu-isa.html" TargetMode="External"/><Relationship Id="rId786" Type="http://schemas.openxmlformats.org/officeDocument/2006/relationships/hyperlink" Target="https://github.com/takagi/cpu" TargetMode="External"/><Relationship Id="rId993" Type="http://schemas.openxmlformats.org/officeDocument/2006/relationships/hyperlink" Target="https://github.com/RISCV-on-Microsemi-FPGA/RTG4-Development-Kit" TargetMode="External"/><Relationship Id="rId341" Type="http://schemas.openxmlformats.org/officeDocument/2006/relationships/hyperlink" Target="https://opencores.org/project,z3" TargetMode="External"/><Relationship Id="rId439" Type="http://schemas.openxmlformats.org/officeDocument/2006/relationships/hyperlink" Target="https://github.com/e8johan/jamcpu" TargetMode="External"/><Relationship Id="rId646" Type="http://schemas.openxmlformats.org/officeDocument/2006/relationships/hyperlink" Target="https://en.wikipedia.org/wiki/Brainfuck" TargetMode="External"/><Relationship Id="rId1069" Type="http://schemas.openxmlformats.org/officeDocument/2006/relationships/hyperlink" Target="https://www.bitsnbites.eu/mc1-a-custom-computer/" TargetMode="External"/><Relationship Id="rId201" Type="http://schemas.openxmlformats.org/officeDocument/2006/relationships/hyperlink" Target="https://opencores.org/project,eco32" TargetMode="External"/><Relationship Id="rId506" Type="http://schemas.openxmlformats.org/officeDocument/2006/relationships/hyperlink" Target="http://www.embecosm.com/appnotes/ean13/ean13.html" TargetMode="External"/><Relationship Id="rId853" Type="http://schemas.openxmlformats.org/officeDocument/2006/relationships/hyperlink" Target="https://github.com/1801BM1/cpu11" TargetMode="External"/><Relationship Id="rId1136" Type="http://schemas.openxmlformats.org/officeDocument/2006/relationships/hyperlink" Target="https://opencores.org/project,thor" TargetMode="External"/><Relationship Id="rId713" Type="http://schemas.openxmlformats.org/officeDocument/2006/relationships/hyperlink" Target="http://www.arctic.umn.edu/designing-digital-computer-systems-verilog" TargetMode="External"/><Relationship Id="rId920" Type="http://schemas.openxmlformats.org/officeDocument/2006/relationships/hyperlink" Target="https://gitlab.com/hoffma/ice_mk2" TargetMode="External"/><Relationship Id="rId1203" Type="http://schemas.openxmlformats.org/officeDocument/2006/relationships/hyperlink" Target="https://gitlab.com/baioc/s4pu" TargetMode="External"/><Relationship Id="rId296" Type="http://schemas.openxmlformats.org/officeDocument/2006/relationships/hyperlink" Target="http://fpgacpu.ca/octavo/" TargetMode="External"/><Relationship Id="rId156" Type="http://schemas.openxmlformats.org/officeDocument/2006/relationships/hyperlink" Target="https://hackaday.com/2016/03/25/kestrel-computer-project/" TargetMode="External"/><Relationship Id="rId363" Type="http://schemas.openxmlformats.org/officeDocument/2006/relationships/hyperlink" Target="https://m-labs.hk/" TargetMode="External"/><Relationship Id="rId570" Type="http://schemas.openxmlformats.org/officeDocument/2006/relationships/hyperlink" Target="https://github.com/SI-RISCV/e200_opensource" TargetMode="External"/><Relationship Id="rId223" Type="http://schemas.openxmlformats.org/officeDocument/2006/relationships/hyperlink" Target="http://members.optushome.com.au/jekent/" TargetMode="External"/><Relationship Id="rId430" Type="http://schemas.openxmlformats.org/officeDocument/2006/relationships/hyperlink" Target="https://github.com/zhemao/ez8" TargetMode="External"/><Relationship Id="rId668" Type="http://schemas.openxmlformats.org/officeDocument/2006/relationships/hyperlink" Target="https://www.youtube.com/watch?v=U5Ddxelm4Rs&amp;list=PLBLq8cUm43ZC0nk92B0tdZkYKdp7eKxoZ" TargetMode="External"/><Relationship Id="rId875" Type="http://schemas.openxmlformats.org/officeDocument/2006/relationships/hyperlink" Target="https://github.com/olofk/corescore" TargetMode="External"/><Relationship Id="rId1060" Type="http://schemas.openxmlformats.org/officeDocument/2006/relationships/hyperlink" Target="https://hackaday.io/project/180097-magic-1-computer-on-logisim" TargetMode="External"/><Relationship Id="rId528" Type="http://schemas.openxmlformats.org/officeDocument/2006/relationships/hyperlink" Target="http://www.ece.ualberta.ca/~elliott/ee552/studentAppNotes/1998_w/8bitprocessor/" TargetMode="External"/><Relationship Id="rId735" Type="http://schemas.openxmlformats.org/officeDocument/2006/relationships/hyperlink" Target="http://embeddedsystems.io/ahmes-a-simple-8-bit-cpu-in-vhdl/" TargetMode="External"/><Relationship Id="rId942" Type="http://schemas.openxmlformats.org/officeDocument/2006/relationships/hyperlink" Target="https://github.com/preetam25/IITB-Proc" TargetMode="External"/><Relationship Id="rId1158" Type="http://schemas.openxmlformats.org/officeDocument/2006/relationships/hyperlink" Target="http://www.clifford.at/bfcpu/bfcpu.html" TargetMode="External"/><Relationship Id="rId167" Type="http://schemas.openxmlformats.org/officeDocument/2006/relationships/hyperlink" Target="http://fpga.org/grvi-phalanx/" TargetMode="External"/><Relationship Id="rId374" Type="http://schemas.openxmlformats.org/officeDocument/2006/relationships/hyperlink" Target="https://en.wikichip.org/w/images/7/76/An_Emulation_of_the_Am9080A.pdf" TargetMode="External"/><Relationship Id="rId581" Type="http://schemas.openxmlformats.org/officeDocument/2006/relationships/hyperlink" Target="https://github.com/plorefice/vhdl-simple-processor" TargetMode="External"/><Relationship Id="rId1018" Type="http://schemas.openxmlformats.org/officeDocument/2006/relationships/hyperlink" Target="https://github.com/bobbl/rudolv" TargetMode="External"/><Relationship Id="rId71" Type="http://schemas.openxmlformats.org/officeDocument/2006/relationships/hyperlink" Target="https://opencores.org/project,amber" TargetMode="External"/><Relationship Id="rId234" Type="http://schemas.openxmlformats.org/officeDocument/2006/relationships/hyperlink" Target="http://www.excamera.com/sphinx/fpga-j1.html" TargetMode="External"/><Relationship Id="rId679" Type="http://schemas.openxmlformats.org/officeDocument/2006/relationships/hyperlink" Target="http://www.latticesemi.com/en/Products/DesignSoftwareAndIP/IntellectualProperty/IPCore/IPCores02/LatticeMico32.aspx" TargetMode="External"/><Relationship Id="rId802" Type="http://schemas.openxmlformats.org/officeDocument/2006/relationships/hyperlink" Target="https://www.mike-stirling.com/retro-fpga/bbc-micro-on-an-fpga/" TargetMode="External"/><Relationship Id="rId886" Type="http://schemas.openxmlformats.org/officeDocument/2006/relationships/hyperlink" Target="https://github.com/openpower-cores/a2i" TargetMode="External"/><Relationship Id="rId2" Type="http://schemas.openxmlformats.org/officeDocument/2006/relationships/hyperlink" Target="http://www.ht-lab.com/" TargetMode="External"/><Relationship Id="rId29" Type="http://schemas.openxmlformats.org/officeDocument/2006/relationships/hyperlink" Target="http://www.youtube.com/channel/UCNbm8Bah54cwhedmCRWyXMA/videos" TargetMode="External"/><Relationship Id="rId441" Type="http://schemas.openxmlformats.org/officeDocument/2006/relationships/hyperlink" Target="https://en.wikipedia.org/wiki/LEON" TargetMode="External"/><Relationship Id="rId539" Type="http://schemas.openxmlformats.org/officeDocument/2006/relationships/hyperlink" Target="http://www.sprow.co.uk/dump/index.htm" TargetMode="External"/><Relationship Id="rId746" Type="http://schemas.openxmlformats.org/officeDocument/2006/relationships/hyperlink" Target="https://riscv.org/2018contest/" TargetMode="External"/><Relationship Id="rId1071" Type="http://schemas.openxmlformats.org/officeDocument/2006/relationships/hyperlink" Target="https://github.com/forthy42/b16" TargetMode="External"/><Relationship Id="rId1169" Type="http://schemas.openxmlformats.org/officeDocument/2006/relationships/hyperlink" Target="https://www.intel.com/content/www/us/en/products/details/fpga/nios-processor/v.html" TargetMode="External"/><Relationship Id="rId178" Type="http://schemas.openxmlformats.org/officeDocument/2006/relationships/hyperlink" Target="https://github.com/freechipsproject/rocket-chip" TargetMode="External"/><Relationship Id="rId301" Type="http://schemas.openxmlformats.org/officeDocument/2006/relationships/hyperlink" Target="https://opencores.org/project,qrisc32" TargetMode="External"/><Relationship Id="rId953" Type="http://schemas.openxmlformats.org/officeDocument/2006/relationships/hyperlink" Target="https://hackaday.com/2018/10/05/easy-fpga-cpu-with-max1000/" TargetMode="External"/><Relationship Id="rId1029" Type="http://schemas.openxmlformats.org/officeDocument/2006/relationships/hyperlink" Target="https://opencores.org/projects/cpu16" TargetMode="External"/><Relationship Id="rId82" Type="http://schemas.openxmlformats.org/officeDocument/2006/relationships/hyperlink" Target="https://opencores.org/project,cowgirl" TargetMode="External"/><Relationship Id="rId385" Type="http://schemas.openxmlformats.org/officeDocument/2006/relationships/hyperlink" Target="https://en.wikipedia.org/wiki/ARM_Cortex-M" TargetMode="External"/><Relationship Id="rId592" Type="http://schemas.openxmlformats.org/officeDocument/2006/relationships/hyperlink" Target="https://github.com/atgreen/moxie-cores" TargetMode="External"/><Relationship Id="rId606" Type="http://schemas.openxmlformats.org/officeDocument/2006/relationships/hyperlink" Target="https://opencores.org/project,odess_multicore_project" TargetMode="External"/><Relationship Id="rId813" Type="http://schemas.openxmlformats.org/officeDocument/2006/relationships/hyperlink" Target="http://git.azurewebsites.net/zostale/WISC-SP13" TargetMode="External"/><Relationship Id="rId245" Type="http://schemas.openxmlformats.org/officeDocument/2006/relationships/hyperlink" Target="http://ce.sharif.edu/~m_amiri/project/niloofar1/index.htm" TargetMode="External"/><Relationship Id="rId452" Type="http://schemas.openxmlformats.org/officeDocument/2006/relationships/hyperlink" Target="http://www.microcore.org/%20nolonger%20works" TargetMode="External"/><Relationship Id="rId897" Type="http://schemas.openxmlformats.org/officeDocument/2006/relationships/hyperlink" Target="https://hackaday.com/2017/01/13/fpga-computer-covers-a-to-z/" TargetMode="External"/><Relationship Id="rId1082" Type="http://schemas.openxmlformats.org/officeDocument/2006/relationships/hyperlink" Target="https://github.com/ben-marshall/croyde-riscv" TargetMode="External"/><Relationship Id="rId105" Type="http://schemas.openxmlformats.org/officeDocument/2006/relationships/hyperlink" Target="https://opencores.org/project,leros" TargetMode="External"/><Relationship Id="rId312" Type="http://schemas.openxmlformats.org/officeDocument/2006/relationships/hyperlink" Target="https://github.com/robfinch/Cores" TargetMode="External"/><Relationship Id="rId757" Type="http://schemas.openxmlformats.org/officeDocument/2006/relationships/hyperlink" Target="http://searle.hostei.com/grant/Multicomp/index.html" TargetMode="External"/><Relationship Id="rId964" Type="http://schemas.openxmlformats.org/officeDocument/2006/relationships/hyperlink" Target="https://github.com/classycodeoss/classy_core_17" TargetMode="External"/><Relationship Id="rId93" Type="http://schemas.openxmlformats.org/officeDocument/2006/relationships/hyperlink" Target="https://opencores.org/project,hicovec" TargetMode="External"/><Relationship Id="rId189" Type="http://schemas.openxmlformats.org/officeDocument/2006/relationships/hyperlink" Target="https://github.com/twlostow/urv-core" TargetMode="External"/><Relationship Id="rId396" Type="http://schemas.openxmlformats.org/officeDocument/2006/relationships/hyperlink" Target="https://en.wikipedia.org/wiki/PicoBlaze" TargetMode="External"/><Relationship Id="rId617" Type="http://schemas.openxmlformats.org/officeDocument/2006/relationships/hyperlink" Target="https://github.com/skristiansson/eco32f" TargetMode="External"/><Relationship Id="rId824" Type="http://schemas.openxmlformats.org/officeDocument/2006/relationships/hyperlink" Target="https://www.arm.com/resources/designstart/designstart-pro" TargetMode="External"/><Relationship Id="rId256" Type="http://schemas.openxmlformats.org/officeDocument/2006/relationships/hyperlink" Target="https://opencores.org/project,s6soc" TargetMode="External"/><Relationship Id="rId463" Type="http://schemas.openxmlformats.org/officeDocument/2006/relationships/hyperlink" Target="https://github.com/cpulabs/mist1032isa" TargetMode="External"/><Relationship Id="rId670" Type="http://schemas.openxmlformats.org/officeDocument/2006/relationships/hyperlink" Target="https://en.wikipedia.org/wiki/CHIP-8" TargetMode="External"/><Relationship Id="rId1093" Type="http://schemas.openxmlformats.org/officeDocument/2006/relationships/hyperlink" Target="https://opencores.org/project,aemb" TargetMode="External"/><Relationship Id="rId1107" Type="http://schemas.openxmlformats.org/officeDocument/2006/relationships/hyperlink" Target="https://github.com/0xD503/ARM-Single-Cycle-Processor" TargetMode="External"/><Relationship Id="rId116" Type="http://schemas.openxmlformats.org/officeDocument/2006/relationships/hyperlink" Target="https://opencores.org/project,minimips" TargetMode="External"/><Relationship Id="rId323" Type="http://schemas.openxmlformats.org/officeDocument/2006/relationships/hyperlink" Target="https://opencores.org/project,t51" TargetMode="External"/><Relationship Id="rId530" Type="http://schemas.openxmlformats.org/officeDocument/2006/relationships/hyperlink" Target="https://github.com/brouhaha/cosmac" TargetMode="External"/><Relationship Id="rId768" Type="http://schemas.openxmlformats.org/officeDocument/2006/relationships/hyperlink" Target="https://revaldinho.github.io/opc/" TargetMode="External"/><Relationship Id="rId975" Type="http://schemas.openxmlformats.org/officeDocument/2006/relationships/hyperlink" Target="https://github.com/Arkaeriit/reflet" TargetMode="External"/><Relationship Id="rId1160" Type="http://schemas.openxmlformats.org/officeDocument/2006/relationships/hyperlink" Target="http://www.clifford.at/bfcpu/bfcpu.html" TargetMode="External"/><Relationship Id="rId20" Type="http://schemas.openxmlformats.org/officeDocument/2006/relationships/hyperlink" Target="https://github.com/tommythorn/yarvi" TargetMode="External"/><Relationship Id="rId628" Type="http://schemas.openxmlformats.org/officeDocument/2006/relationships/hyperlink" Target="https://www.cl.cam.ac.uk/teaching/1112/ECAD+Arch/background/ttc.html" TargetMode="External"/><Relationship Id="rId835" Type="http://schemas.openxmlformats.org/officeDocument/2006/relationships/hyperlink" Target="https://qnice-fpga.com/" TargetMode="External"/><Relationship Id="rId267" Type="http://schemas.openxmlformats.org/officeDocument/2006/relationships/hyperlink" Target="https://opencores.org/project,ssbcc" TargetMode="External"/><Relationship Id="rId474" Type="http://schemas.openxmlformats.org/officeDocument/2006/relationships/hyperlink" Target="https://opencores.org/project,attiny_atmega_xmega_core" TargetMode="External"/><Relationship Id="rId1020" Type="http://schemas.openxmlformats.org/officeDocument/2006/relationships/hyperlink" Target="https://ashet.computer/docs/isa.htm" TargetMode="External"/><Relationship Id="rId1118" Type="http://schemas.openxmlformats.org/officeDocument/2006/relationships/hyperlink" Target="https://opencores.org/project,avr_core" TargetMode="External"/><Relationship Id="rId127" Type="http://schemas.openxmlformats.org/officeDocument/2006/relationships/hyperlink" Target="https://opencores.org/project,nanoblaze" TargetMode="External"/><Relationship Id="rId681" Type="http://schemas.openxmlformats.org/officeDocument/2006/relationships/hyperlink" Target="https://opencores.org/project,sweet32_cpu" TargetMode="External"/><Relationship Id="rId779" Type="http://schemas.openxmlformats.org/officeDocument/2006/relationships/hyperlink" Target="https://github.com/revaldinho/opc" TargetMode="External"/><Relationship Id="rId902" Type="http://schemas.openxmlformats.org/officeDocument/2006/relationships/hyperlink" Target="https://opencores.org/project,aquarius" TargetMode="External"/><Relationship Id="rId986" Type="http://schemas.openxmlformats.org/officeDocument/2006/relationships/hyperlink" Target="http://www.davebiz.com/wiki/CoCo3FPGA" TargetMode="External"/><Relationship Id="rId31" Type="http://schemas.openxmlformats.org/officeDocument/2006/relationships/hyperlink" Target="http://patmos.compute.dtu.dk/" TargetMode="External"/><Relationship Id="rId334" Type="http://schemas.openxmlformats.org/officeDocument/2006/relationships/hyperlink" Target="https://opencores.org/project,ucore" TargetMode="External"/><Relationship Id="rId541" Type="http://schemas.openxmlformats.org/officeDocument/2006/relationships/hyperlink" Target="http://www.fpga.world/_hdl/1/rassp.aticorp.org/vhdl/models/processor.html" TargetMode="External"/><Relationship Id="rId639" Type="http://schemas.openxmlformats.org/officeDocument/2006/relationships/hyperlink" Target="https://people.ece.cornell.edu/land/courses/ece5760/DE2/index.html" TargetMode="External"/><Relationship Id="rId1171" Type="http://schemas.openxmlformats.org/officeDocument/2006/relationships/hyperlink" Target="https://www.intel.com/content/www/us/en/products/details/fpga/nios-processor/v.html" TargetMode="External"/><Relationship Id="rId180" Type="http://schemas.openxmlformats.org/officeDocument/2006/relationships/hyperlink" Target="http://www.pulp-platform.org/" TargetMode="External"/><Relationship Id="rId278" Type="http://schemas.openxmlformats.org/officeDocument/2006/relationships/hyperlink" Target="http://www.librecores.org/ZipCPU" TargetMode="External"/><Relationship Id="rId401" Type="http://schemas.openxmlformats.org/officeDocument/2006/relationships/hyperlink" Target="https://cs.uwaterloo.ca/research/tr/1987/CS-87-36.pdf" TargetMode="External"/><Relationship Id="rId846" Type="http://schemas.openxmlformats.org/officeDocument/2006/relationships/hyperlink" Target="https://opencores.org/projects/flexgripplus" TargetMode="External"/><Relationship Id="rId1031" Type="http://schemas.openxmlformats.org/officeDocument/2006/relationships/hyperlink" Target="https://github.com/already5chosen/softpc/" TargetMode="External"/><Relationship Id="rId1129" Type="http://schemas.openxmlformats.org/officeDocument/2006/relationships/hyperlink" Target="https://github.com/Grabulosaure/C2650_MiSTer" TargetMode="External"/><Relationship Id="rId485" Type="http://schemas.openxmlformats.org/officeDocument/2006/relationships/hyperlink" Target="https://github.com/bikash001/RISC-Processor" TargetMode="External"/><Relationship Id="rId692" Type="http://schemas.openxmlformats.org/officeDocument/2006/relationships/hyperlink" Target="https://www.sifive.com/documentation/" TargetMode="External"/><Relationship Id="rId706" Type="http://schemas.openxmlformats.org/officeDocument/2006/relationships/hyperlink" Target="https://dspace.mit.edu/handle/1721.1/5718" TargetMode="External"/><Relationship Id="rId913" Type="http://schemas.openxmlformats.org/officeDocument/2006/relationships/hyperlink" Target="https://github.com/JulienMalka/NiosProcessor" TargetMode="External"/><Relationship Id="rId42" Type="http://schemas.openxmlformats.org/officeDocument/2006/relationships/hyperlink" Target="http://www.cs.ucr.edu/~vahid/sproj/lc2/" TargetMode="External"/><Relationship Id="rId138" Type="http://schemas.openxmlformats.org/officeDocument/2006/relationships/hyperlink" Target="https://opencores.org/project,aor3000" TargetMode="External"/><Relationship Id="rId345" Type="http://schemas.openxmlformats.org/officeDocument/2006/relationships/hyperlink" Target="https://opencores.org/project,zet86" TargetMode="External"/><Relationship Id="rId552" Type="http://schemas.openxmlformats.org/officeDocument/2006/relationships/hyperlink" Target="http://www.sandpipers.com/cpuclass.html" TargetMode="External"/><Relationship Id="rId997" Type="http://schemas.openxmlformats.org/officeDocument/2006/relationships/hyperlink" Target="https://github.com/krabo0om/pauloBlaze" TargetMode="External"/><Relationship Id="rId1182" Type="http://schemas.openxmlformats.org/officeDocument/2006/relationships/hyperlink" Target="http://labs.domipheus.com/blog/designing-a-cpu-in-vhdl-part-15-introducing-rpu/" TargetMode="External"/><Relationship Id="rId191" Type="http://schemas.openxmlformats.org/officeDocument/2006/relationships/hyperlink" Target="https://www.microsemi.com/products/fpga-soc/mi-v-embedded-ecosystem/risc-v-cpu" TargetMode="External"/><Relationship Id="rId205" Type="http://schemas.openxmlformats.org/officeDocument/2006/relationships/hyperlink" Target="http://digitaldesign.ashenden.com.au/verilog/verilog-source-code.html" TargetMode="External"/><Relationship Id="rId412" Type="http://schemas.openxmlformats.org/officeDocument/2006/relationships/hyperlink" Target="https://github.com/danieljabailey/C88" TargetMode="External"/><Relationship Id="rId857" Type="http://schemas.openxmlformats.org/officeDocument/2006/relationships/hyperlink" Target="https://github.com/enessenel/VerySimpleCPU" TargetMode="External"/><Relationship Id="rId1042" Type="http://schemas.openxmlformats.org/officeDocument/2006/relationships/hyperlink" Target="https://github.com/ept221/tinySoC" TargetMode="External"/><Relationship Id="rId289" Type="http://schemas.openxmlformats.org/officeDocument/2006/relationships/hyperlink" Target="https://opencores.org/project,or1200_soc" TargetMode="External"/><Relationship Id="rId496" Type="http://schemas.openxmlformats.org/officeDocument/2006/relationships/hyperlink" Target="https://www.vttoth.com/CMS/projects/47-viktors-amazing-4-bit-processor" TargetMode="External"/><Relationship Id="rId717" Type="http://schemas.openxmlformats.org/officeDocument/2006/relationships/hyperlink" Target="https://wiki.forth-ev.de/doku.php/projects:fig-forth-1802-fpga:start" TargetMode="External"/><Relationship Id="rId924" Type="http://schemas.openxmlformats.org/officeDocument/2006/relationships/hyperlink" Target="http://www.astrobe.com/RISC5/" TargetMode="External"/><Relationship Id="rId53" Type="http://schemas.openxmlformats.org/officeDocument/2006/relationships/hyperlink" Target="https://opencores.org/project,next186_soc_pc" TargetMode="External"/><Relationship Id="rId149" Type="http://schemas.openxmlformats.org/officeDocument/2006/relationships/hyperlink" Target="https://github.com/Arlet/verilog-6502" TargetMode="External"/><Relationship Id="rId356" Type="http://schemas.openxmlformats.org/officeDocument/2006/relationships/hyperlink" Target="http://cfw.sourceforge.net/build_html/vhdl/index.htm" TargetMode="External"/><Relationship Id="rId563" Type="http://schemas.openxmlformats.org/officeDocument/2006/relationships/hyperlink" Target="https://github.com/FISC-Project/FISC-VHDL" TargetMode="External"/><Relationship Id="rId770" Type="http://schemas.openxmlformats.org/officeDocument/2006/relationships/hyperlink" Target="https://revaldinho.github.io/opc/" TargetMode="External"/><Relationship Id="rId1193" Type="http://schemas.openxmlformats.org/officeDocument/2006/relationships/hyperlink" Target="https://github.com/black-parrot/black-parrot" TargetMode="External"/><Relationship Id="rId1207" Type="http://schemas.openxmlformats.org/officeDocument/2006/relationships/hyperlink" Target="https://en.wikipedia.org/wiki/Mano_machine" TargetMode="External"/><Relationship Id="rId216" Type="http://schemas.openxmlformats.org/officeDocument/2006/relationships/hyperlink" Target="http://www.sandpipers.com/cpuclass/files.html" TargetMode="External"/><Relationship Id="rId423" Type="http://schemas.openxmlformats.org/officeDocument/2006/relationships/hyperlink" Target="http://www.ultratechnology.com/p16vhdl.htm" TargetMode="External"/><Relationship Id="rId868" Type="http://schemas.openxmlformats.org/officeDocument/2006/relationships/hyperlink" Target="https://github.com/debtanu09/my8085" TargetMode="External"/><Relationship Id="rId1053" Type="http://schemas.openxmlformats.org/officeDocument/2006/relationships/hyperlink" Target="https://github.com/bradleyeckert/chad" TargetMode="External"/><Relationship Id="rId630" Type="http://schemas.openxmlformats.org/officeDocument/2006/relationships/hyperlink" Target="https://www.cl.cam.ac.uk/teaching/1112/ECAD+Arch/background/ttc.html" TargetMode="External"/><Relationship Id="rId728" Type="http://schemas.openxmlformats.org/officeDocument/2006/relationships/hyperlink" Target="ftp://ftp.gwdg.de/pub/misc/opencores/cores/nnARM/" TargetMode="External"/><Relationship Id="rId935" Type="http://schemas.openxmlformats.org/officeDocument/2006/relationships/hyperlink" Target="https://github.com/AymenSekhri/Softcore-CPU" TargetMode="External"/><Relationship Id="rId64" Type="http://schemas.openxmlformats.org/officeDocument/2006/relationships/hyperlink" Target="https://opencores.org/project,68hc08" TargetMode="External"/><Relationship Id="rId367" Type="http://schemas.openxmlformats.org/officeDocument/2006/relationships/hyperlink" Target="https://github.com/tommythorn/fpgammix" TargetMode="External"/><Relationship Id="rId574" Type="http://schemas.openxmlformats.org/officeDocument/2006/relationships/hyperlink" Target="https://github.com/jmahler/mips-cpu" TargetMode="External"/><Relationship Id="rId1120" Type="http://schemas.openxmlformats.org/officeDocument/2006/relationships/hyperlink" Target="https://opencores.org/usercontent,doc,1262702554" TargetMode="External"/><Relationship Id="rId1218" Type="http://schemas.openxmlformats.org/officeDocument/2006/relationships/hyperlink" Target="https://github.com/Steve-Teal/mx65" TargetMode="External"/><Relationship Id="rId227" Type="http://schemas.openxmlformats.org/officeDocument/2006/relationships/hyperlink" Target="http://members.optushome.com.au/jekent/FPGA.htm" TargetMode="External"/><Relationship Id="rId781" Type="http://schemas.openxmlformats.org/officeDocument/2006/relationships/hyperlink" Target="https://github.com/revaldinho/opc" TargetMode="External"/><Relationship Id="rId879" Type="http://schemas.openxmlformats.org/officeDocument/2006/relationships/hyperlink" Target="https://github.com/rafaelcalcada/steel-core" TargetMode="External"/><Relationship Id="rId434" Type="http://schemas.openxmlformats.org/officeDocument/2006/relationships/hyperlink" Target="https://opencores.org/project,hive" TargetMode="External"/><Relationship Id="rId641" Type="http://schemas.openxmlformats.org/officeDocument/2006/relationships/hyperlink" Target="https://people.ece.cornell.edu/land/courses/ece5760/DE2/index.html" TargetMode="External"/><Relationship Id="rId739" Type="http://schemas.openxmlformats.org/officeDocument/2006/relationships/hyperlink" Target="http://www.ensilica.com/" TargetMode="External"/><Relationship Id="rId1064" Type="http://schemas.openxmlformats.org/officeDocument/2006/relationships/hyperlink" Target="https://github.com/ultraembedded/core_uriscv" TargetMode="External"/><Relationship Id="rId280" Type="http://schemas.openxmlformats.org/officeDocument/2006/relationships/hyperlink" Target="https://opencores.org/project,ae18" TargetMode="External"/><Relationship Id="rId501" Type="http://schemas.openxmlformats.org/officeDocument/2006/relationships/hyperlink" Target="https://people.ece.cornell.edu/land/courses/ece5760/DE2/index.html" TargetMode="External"/><Relationship Id="rId946" Type="http://schemas.openxmlformats.org/officeDocument/2006/relationships/hyperlink" Target="http://www.ece.ubc.ca/~jasony/research.htm" TargetMode="External"/><Relationship Id="rId1131" Type="http://schemas.openxmlformats.org/officeDocument/2006/relationships/hyperlink" Target="https://github.com/Wren6991/Hazard5" TargetMode="External"/><Relationship Id="rId75" Type="http://schemas.openxmlformats.org/officeDocument/2006/relationships/hyperlink" Target="https://opencores.org/project,atlas_core" TargetMode="External"/><Relationship Id="rId140" Type="http://schemas.openxmlformats.org/officeDocument/2006/relationships/hyperlink" Target="http://techdocs.altium.com/display/FPGA/TSK3000A" TargetMode="External"/><Relationship Id="rId378" Type="http://schemas.openxmlformats.org/officeDocument/2006/relationships/hyperlink" Target="https://opencores.org/project,atlas_core" TargetMode="External"/><Relationship Id="rId585" Type="http://schemas.openxmlformats.org/officeDocument/2006/relationships/hyperlink" Target="https://github.com/ztachip" TargetMode="External"/><Relationship Id="rId792" Type="http://schemas.openxmlformats.org/officeDocument/2006/relationships/hyperlink" Target="https://www.youtube.com/watch?v=lHMueQKXJOU" TargetMode="External"/><Relationship Id="rId806" Type="http://schemas.openxmlformats.org/officeDocument/2006/relationships/hyperlink" Target="http://www.aholme.co.uk/GPS/Main.htm" TargetMode="External"/><Relationship Id="rId6" Type="http://schemas.openxmlformats.org/officeDocument/2006/relationships/hyperlink" Target="http://www.lirmm.fr/ADAC" TargetMode="External"/><Relationship Id="rId238" Type="http://schemas.openxmlformats.org/officeDocument/2006/relationships/hyperlink" Target="http://www.excamera.com/sphinx/fpga-j1.html" TargetMode="External"/><Relationship Id="rId445" Type="http://schemas.openxmlformats.org/officeDocument/2006/relationships/hyperlink" Target="http://parallel.princeton.edu/openpiton/" TargetMode="External"/><Relationship Id="rId652" Type="http://schemas.openxmlformats.org/officeDocument/2006/relationships/hyperlink" Target="https://www.gaisler.com/index.php/products/processors" TargetMode="External"/><Relationship Id="rId1075" Type="http://schemas.openxmlformats.org/officeDocument/2006/relationships/hyperlink" Target="https://hackaday.com/2021/09/26/fpga-retrocomputer-return-to-moncky/" TargetMode="External"/><Relationship Id="rId291" Type="http://schemas.openxmlformats.org/officeDocument/2006/relationships/hyperlink" Target="https://opencores.org/project,pavr" TargetMode="External"/><Relationship Id="rId305" Type="http://schemas.openxmlformats.org/officeDocument/2006/relationships/hyperlink" Target="https://opencores.org/project,risc5x" TargetMode="External"/><Relationship Id="rId512" Type="http://schemas.openxmlformats.org/officeDocument/2006/relationships/hyperlink" Target="https://github.com/schoeberl/leros" TargetMode="External"/><Relationship Id="rId957" Type="http://schemas.openxmlformats.org/officeDocument/2006/relationships/hyperlink" Target="https://opencores.org/projects/biriscv" TargetMode="External"/><Relationship Id="rId1142" Type="http://schemas.openxmlformats.org/officeDocument/2006/relationships/hyperlink" Target="https://github.com/jaywonchung/Verilog-Harvard-CPU" TargetMode="External"/><Relationship Id="rId86" Type="http://schemas.openxmlformats.org/officeDocument/2006/relationships/hyperlink" Target="https://opencores.org/project,dfp" TargetMode="External"/><Relationship Id="rId151" Type="http://schemas.openxmlformats.org/officeDocument/2006/relationships/hyperlink" Target="https://opencores.org/project,cf_ssp" TargetMode="External"/><Relationship Id="rId389" Type="http://schemas.openxmlformats.org/officeDocument/2006/relationships/hyperlink" Target="https://pdfs.semanticscholar.org/0fd3/51afdebcb6bc286843409717985c3d6f194e.pdf" TargetMode="External"/><Relationship Id="rId596" Type="http://schemas.openxmlformats.org/officeDocument/2006/relationships/hyperlink" Target="https://github.com/syntacore/scr1" TargetMode="External"/><Relationship Id="rId817" Type="http://schemas.openxmlformats.org/officeDocument/2006/relationships/hyperlink" Target="https://github.com/schoeberl/lipsi" TargetMode="External"/><Relationship Id="rId1002" Type="http://schemas.openxmlformats.org/officeDocument/2006/relationships/hyperlink" Target="https://github.com/robfinch/ANY-1" TargetMode="External"/><Relationship Id="rId249" Type="http://schemas.openxmlformats.org/officeDocument/2006/relationships/hyperlink" Target="http://www.heeltoe.com/download/pdp8/README.html" TargetMode="External"/><Relationship Id="rId456" Type="http://schemas.openxmlformats.org/officeDocument/2006/relationships/hyperlink" Target="https://github.com/hutch31/tv80" TargetMode="External"/><Relationship Id="rId663" Type="http://schemas.openxmlformats.org/officeDocument/2006/relationships/hyperlink" Target="http://vectorblox.com/" TargetMode="External"/><Relationship Id="rId870" Type="http://schemas.openxmlformats.org/officeDocument/2006/relationships/hyperlink" Target="https://opencores.org/projects/softavrcore" TargetMode="External"/><Relationship Id="rId1086" Type="http://schemas.openxmlformats.org/officeDocument/2006/relationships/hyperlink" Target="https://github.com/MorrisMA/M65C02A" TargetMode="External"/><Relationship Id="rId13" Type="http://schemas.openxmlformats.org/officeDocument/2006/relationships/hyperlink" Target="http://www-gti.det.uvigo.es/~jrial/Proyectos/INEIT-MUCOM/index.html" TargetMode="External"/><Relationship Id="rId109" Type="http://schemas.openxmlformats.org/officeDocument/2006/relationships/hyperlink" Target="https://opencores.org/project,m65c02" TargetMode="External"/><Relationship Id="rId316" Type="http://schemas.openxmlformats.org/officeDocument/2006/relationships/hyperlink" Target="https://github.com/robfinch/Cores" TargetMode="External"/><Relationship Id="rId523" Type="http://schemas.openxmlformats.org/officeDocument/2006/relationships/hyperlink" Target="https://www.edn.com/design/integrated-circuit-design/4460471/Afternoon-diversion--Design-your-own-microprocessor" TargetMode="External"/><Relationship Id="rId968" Type="http://schemas.openxmlformats.org/officeDocument/2006/relationships/hyperlink" Target="https://github.com/fredrequin/JiVe" TargetMode="External"/><Relationship Id="rId1153" Type="http://schemas.openxmlformats.org/officeDocument/2006/relationships/hyperlink" Target="http://www.sandpipers.com/cpuclass/files.html" TargetMode="External"/><Relationship Id="rId97" Type="http://schemas.openxmlformats.org/officeDocument/2006/relationships/hyperlink" Target="https://opencores.org/project,k68" TargetMode="External"/><Relationship Id="rId730" Type="http://schemas.openxmlformats.org/officeDocument/2006/relationships/hyperlink" Target="https://en.wikipedia.org/wiki/Amber_(processor_core)" TargetMode="External"/><Relationship Id="rId828" Type="http://schemas.openxmlformats.org/officeDocument/2006/relationships/hyperlink" Target="https://github.com/RickyTino/MangoMIPS32" TargetMode="External"/><Relationship Id="rId1013" Type="http://schemas.openxmlformats.org/officeDocument/2006/relationships/hyperlink" Target="http://www.e-basteln.de/computing/lgp30/lgp30/" TargetMode="External"/><Relationship Id="rId162" Type="http://schemas.openxmlformats.org/officeDocument/2006/relationships/hyperlink" Target="https://opencores.org/project,mcip_open" TargetMode="External"/><Relationship Id="rId467" Type="http://schemas.openxmlformats.org/officeDocument/2006/relationships/hyperlink" Target="https://github.com/atgreen/moxie-cores/tree/master/cores/MoxieLite" TargetMode="External"/><Relationship Id="rId1097" Type="http://schemas.openxmlformats.org/officeDocument/2006/relationships/hyperlink" Target="https://opencores.org/project,lxp32" TargetMode="External"/><Relationship Id="rId1220" Type="http://schemas.openxmlformats.org/officeDocument/2006/relationships/printerSettings" Target="../printerSettings/printerSettings1.bin"/><Relationship Id="rId674" Type="http://schemas.openxmlformats.org/officeDocument/2006/relationships/hyperlink" Target="https://www.zophar.net/pdroms/chip8/chip-8-games-pack.html" TargetMode="External"/><Relationship Id="rId881" Type="http://schemas.openxmlformats.org/officeDocument/2006/relationships/hyperlink" Target="https://github.com/rafaelcalcada/steel-core" TargetMode="External"/><Relationship Id="rId979" Type="http://schemas.openxmlformats.org/officeDocument/2006/relationships/hyperlink" Target="https://github.com/robinsonb5/ZPUFlex" TargetMode="External"/><Relationship Id="rId24" Type="http://schemas.openxmlformats.org/officeDocument/2006/relationships/hyperlink" Target="https://github.com/valptek/v586" TargetMode="External"/><Relationship Id="rId327" Type="http://schemas.openxmlformats.org/officeDocument/2006/relationships/hyperlink" Target="https://opencores.org/projects/tg68" TargetMode="External"/><Relationship Id="rId534" Type="http://schemas.openxmlformats.org/officeDocument/2006/relationships/hyperlink" Target="http://www.ensilica.com/" TargetMode="External"/><Relationship Id="rId741" Type="http://schemas.openxmlformats.org/officeDocument/2006/relationships/hyperlink" Target="http://www.ensilica.com/" TargetMode="External"/><Relationship Id="rId839" Type="http://schemas.openxmlformats.org/officeDocument/2006/relationships/hyperlink" Target="https://github.com/Sacusa/LC-3" TargetMode="External"/><Relationship Id="rId1164" Type="http://schemas.openxmlformats.org/officeDocument/2006/relationships/hyperlink" Target="https://hackaday.io/project/6930-yasep-yet-another-small-embedded-processor" TargetMode="External"/><Relationship Id="rId173" Type="http://schemas.openxmlformats.org/officeDocument/2006/relationships/hyperlink" Target="https://github.com/cielo-ee/TD4" TargetMode="External"/><Relationship Id="rId380" Type="http://schemas.openxmlformats.org/officeDocument/2006/relationships/hyperlink" Target="https://en.wikipedia.org/wiki/ARM_Cortex-A53" TargetMode="External"/><Relationship Id="rId601" Type="http://schemas.openxmlformats.org/officeDocument/2006/relationships/hyperlink" Target="https://opencores.org/project/odess_multicore_project/verilog%20sources" TargetMode="External"/><Relationship Id="rId1024" Type="http://schemas.openxmlformats.org/officeDocument/2006/relationships/hyperlink" Target="https://github.com/usoki/m68k" TargetMode="External"/><Relationship Id="rId240" Type="http://schemas.openxmlformats.org/officeDocument/2006/relationships/hyperlink" Target="https://en.wikipedia.org/wiki/LatticeMico8" TargetMode="External"/><Relationship Id="rId478" Type="http://schemas.openxmlformats.org/officeDocument/2006/relationships/hyperlink" Target="http://www.bleyer.org/pacoblaze" TargetMode="External"/><Relationship Id="rId685" Type="http://schemas.openxmlformats.org/officeDocument/2006/relationships/hyperlink" Target="https://github.com/sam-falvo/polaris" TargetMode="External"/><Relationship Id="rId892" Type="http://schemas.openxmlformats.org/officeDocument/2006/relationships/hyperlink" Target="https://opencores.org/projects/am9080_cpu_based_on_microcoded_am29xx_bit-slices" TargetMode="External"/><Relationship Id="rId906" Type="http://schemas.openxmlformats.org/officeDocument/2006/relationships/hyperlink" Target="https://opencores.org/project,atlas_core" TargetMode="External"/><Relationship Id="rId35" Type="http://schemas.openxmlformats.org/officeDocument/2006/relationships/hyperlink" Target="https://github.com/f32c/f32c" TargetMode="External"/><Relationship Id="rId100" Type="http://schemas.openxmlformats.org/officeDocument/2006/relationships/hyperlink" Target="https://opencores.org/project,lem1_9min" TargetMode="External"/><Relationship Id="rId338" Type="http://schemas.openxmlformats.org/officeDocument/2006/relationships/hyperlink" Target="https://opencores.org/project,y80e" TargetMode="External"/><Relationship Id="rId545" Type="http://schemas.openxmlformats.org/officeDocument/2006/relationships/hyperlink" Target="https://groups.google.com/forum/" TargetMode="External"/><Relationship Id="rId752" Type="http://schemas.openxmlformats.org/officeDocument/2006/relationships/hyperlink" Target="https://riscv.org/2018contest/" TargetMode="External"/><Relationship Id="rId1175" Type="http://schemas.openxmlformats.org/officeDocument/2006/relationships/hyperlink" Target="https://github.com/XarkLabs/BenEaterVHDL" TargetMode="External"/><Relationship Id="rId184" Type="http://schemas.openxmlformats.org/officeDocument/2006/relationships/hyperlink" Target="https://github.com/syntacore/scr1" TargetMode="External"/><Relationship Id="rId391" Type="http://schemas.openxmlformats.org/officeDocument/2006/relationships/hyperlink" Target="http://forum.gadgetfactory.net/topic/1734-need-a-new-name-for-a-new-cpu/" TargetMode="External"/><Relationship Id="rId405" Type="http://schemas.openxmlformats.org/officeDocument/2006/relationships/hyperlink" Target="https://github.com/Obijuan/ACC/wiki" TargetMode="External"/><Relationship Id="rId612" Type="http://schemas.openxmlformats.org/officeDocument/2006/relationships/hyperlink" Target="https://opencores.org/project,zap" TargetMode="External"/><Relationship Id="rId1035" Type="http://schemas.openxmlformats.org/officeDocument/2006/relationships/hyperlink" Target="https://github.com/cpldcpu/MCPU" TargetMode="External"/><Relationship Id="rId251" Type="http://schemas.openxmlformats.org/officeDocument/2006/relationships/hyperlink" Target="http://www.ip-arch.jp/index.html" TargetMode="External"/><Relationship Id="rId489" Type="http://schemas.openxmlformats.org/officeDocument/2006/relationships/hyperlink" Target="https://github.com/jamieiles/80x86" TargetMode="External"/><Relationship Id="rId696" Type="http://schemas.openxmlformats.org/officeDocument/2006/relationships/hyperlink" Target="http://ladybug.xs4all.nl/arlet/fpga/6502/" TargetMode="External"/><Relationship Id="rId917" Type="http://schemas.openxmlformats.org/officeDocument/2006/relationships/hyperlink" Target="https://github.com/dominiksalvet/risc63" TargetMode="External"/><Relationship Id="rId1102" Type="http://schemas.openxmlformats.org/officeDocument/2006/relationships/hyperlink" Target="https://github.com/MorrisMA/pdp6" TargetMode="External"/><Relationship Id="rId46" Type="http://schemas.openxmlformats.org/officeDocument/2006/relationships/hyperlink" Target="https://opencores.org/project,t400" TargetMode="External"/><Relationship Id="rId349" Type="http://schemas.openxmlformats.org/officeDocument/2006/relationships/hyperlink" Target="https://opencores.org/project,mpdma" TargetMode="External"/><Relationship Id="rId556" Type="http://schemas.openxmlformats.org/officeDocument/2006/relationships/hyperlink" Target="https://openrisc.io/" TargetMode="External"/><Relationship Id="rId763" Type="http://schemas.openxmlformats.org/officeDocument/2006/relationships/hyperlink" Target="https://github.com/jamesbowman/verilog1802" TargetMode="External"/><Relationship Id="rId1186" Type="http://schemas.openxmlformats.org/officeDocument/2006/relationships/hyperlink" Target="https://github.com/jes/scamp-cpu" TargetMode="External"/><Relationship Id="rId111" Type="http://schemas.openxmlformats.org/officeDocument/2006/relationships/hyperlink" Target="https://opencores.org/project,marca" TargetMode="External"/><Relationship Id="rId195" Type="http://schemas.openxmlformats.org/officeDocument/2006/relationships/hyperlink" Target="https://github.com/jaruiz/ION" TargetMode="External"/><Relationship Id="rId209" Type="http://schemas.openxmlformats.org/officeDocument/2006/relationships/hyperlink" Target="http://www.cs.hiroshima-u.ac.jp/~nakano/wiki/" TargetMode="External"/><Relationship Id="rId416" Type="http://schemas.openxmlformats.org/officeDocument/2006/relationships/hyperlink" Target="http://anycpu.org/forum/viewtopic.php?f=15&amp;t=254" TargetMode="External"/><Relationship Id="rId970" Type="http://schemas.openxmlformats.org/officeDocument/2006/relationships/hyperlink" Target="https://github.com/RobertBaruch/riscv-reboot" TargetMode="External"/><Relationship Id="rId1046" Type="http://schemas.openxmlformats.org/officeDocument/2006/relationships/hyperlink" Target="http://charleslabs.fr/en/project-A+basic+VHDL+processor" TargetMode="External"/><Relationship Id="rId623" Type="http://schemas.openxmlformats.org/officeDocument/2006/relationships/hyperlink" Target="https://www.rs.tu-darmstadt.de/downloads/docu/dlxdocu/SuperscalarDLX.html" TargetMode="External"/><Relationship Id="rId830" Type="http://schemas.openxmlformats.org/officeDocument/2006/relationships/hyperlink" Target="https://www.p-code.org/s430/" TargetMode="External"/><Relationship Id="rId928" Type="http://schemas.openxmlformats.org/officeDocument/2006/relationships/hyperlink" Target="https://github.com/NuclearManD/plasma-cortex" TargetMode="External"/><Relationship Id="rId57" Type="http://schemas.openxmlformats.org/officeDocument/2006/relationships/hyperlink" Target="https://opencores.org/project,forth-cpu" TargetMode="External"/><Relationship Id="rId262" Type="http://schemas.openxmlformats.org/officeDocument/2006/relationships/hyperlink" Target="https://github.com/nramadas/Senior-Design-1-Architecture" TargetMode="External"/><Relationship Id="rId567" Type="http://schemas.openxmlformats.org/officeDocument/2006/relationships/hyperlink" Target="https://www.pulserain.com/fp51" TargetMode="External"/><Relationship Id="rId1113" Type="http://schemas.openxmlformats.org/officeDocument/2006/relationships/hyperlink" Target="https://grantwilk.com/portfolio/armv4-microarchitecture/" TargetMode="External"/><Relationship Id="rId1197" Type="http://schemas.openxmlformats.org/officeDocument/2006/relationships/hyperlink" Target="https://github.com/lliont/lion32" TargetMode="External"/><Relationship Id="rId122" Type="http://schemas.openxmlformats.org/officeDocument/2006/relationships/hyperlink" Target="https://github.com/grantae/mips32r1_xum" TargetMode="External"/><Relationship Id="rId774" Type="http://schemas.openxmlformats.org/officeDocument/2006/relationships/hyperlink" Target="https://revaldinho.github.io/opc/" TargetMode="External"/><Relationship Id="rId981" Type="http://schemas.openxmlformats.org/officeDocument/2006/relationships/hyperlink" Target="https://github.com/rhexsel/cmips" TargetMode="External"/><Relationship Id="rId1057" Type="http://schemas.openxmlformats.org/officeDocument/2006/relationships/hyperlink" Target="https://hackaday.io/project/180452-small-cpu-in-vhdl" TargetMode="External"/><Relationship Id="rId427" Type="http://schemas.openxmlformats.org/officeDocument/2006/relationships/hyperlink" Target="https://github.com/DRuffer/eP16VHDL" TargetMode="External"/><Relationship Id="rId634" Type="http://schemas.openxmlformats.org/officeDocument/2006/relationships/hyperlink" Target="http://hamblen.ece.gatech.edu/book/updatete.htm" TargetMode="External"/><Relationship Id="rId841" Type="http://schemas.openxmlformats.org/officeDocument/2006/relationships/hyperlink" Target="https://github.com/KyleLavorato/Simple-RISC-Computer" TargetMode="External"/><Relationship Id="rId273" Type="http://schemas.openxmlformats.org/officeDocument/2006/relationships/hyperlink" Target="http://temlib.org/" TargetMode="External"/><Relationship Id="rId480" Type="http://schemas.openxmlformats.org/officeDocument/2006/relationships/hyperlink" Target="https://github.com/malkadi/FGPU" TargetMode="External"/><Relationship Id="rId701" Type="http://schemas.openxmlformats.org/officeDocument/2006/relationships/hyperlink" Target="https://github.com/bluespec/Piccolo" TargetMode="External"/><Relationship Id="rId939" Type="http://schemas.openxmlformats.org/officeDocument/2006/relationships/hyperlink" Target="https://www.youtube.com/watch?v=TKS1Oa7mIaM" TargetMode="External"/><Relationship Id="rId1124" Type="http://schemas.openxmlformats.org/officeDocument/2006/relationships/hyperlink" Target="https://gitlab.com/big-bat/moncky" TargetMode="External"/><Relationship Id="rId68" Type="http://schemas.openxmlformats.org/officeDocument/2006/relationships/hyperlink" Target="https://opencores.org/project,altor32" TargetMode="External"/><Relationship Id="rId133" Type="http://schemas.openxmlformats.org/officeDocument/2006/relationships/hyperlink" Target="https://github.com/stnolting/neo430" TargetMode="External"/><Relationship Id="rId340" Type="http://schemas.openxmlformats.org/officeDocument/2006/relationships/hyperlink" Target="http://inform-fiction.org/zmachine/standards/" TargetMode="External"/><Relationship Id="rId578" Type="http://schemas.openxmlformats.org/officeDocument/2006/relationships/hyperlink" Target="https://github.com/embecosm/aap-verilog" TargetMode="External"/><Relationship Id="rId785" Type="http://schemas.openxmlformats.org/officeDocument/2006/relationships/hyperlink" Target="http://pdp2011.sytse.net/wordpress/pdp-11/" TargetMode="External"/><Relationship Id="rId992" Type="http://schemas.openxmlformats.org/officeDocument/2006/relationships/hyperlink" Target="https://opencores.org/project,lem1_9min" TargetMode="External"/><Relationship Id="rId200" Type="http://schemas.openxmlformats.org/officeDocument/2006/relationships/hyperlink" Target="https://opencores.org/project,edge" TargetMode="External"/><Relationship Id="rId438" Type="http://schemas.openxmlformats.org/officeDocument/2006/relationships/hyperlink" Target="https://github.com/e8johan/jamcpu" TargetMode="External"/><Relationship Id="rId645" Type="http://schemas.openxmlformats.org/officeDocument/2006/relationships/hyperlink" Target="http://www.clifford.at/bfcpu/bfcpu.html" TargetMode="External"/><Relationship Id="rId852" Type="http://schemas.openxmlformats.org/officeDocument/2006/relationships/hyperlink" Target="https://github.com/lambdaconcept/minerva" TargetMode="External"/><Relationship Id="rId1068" Type="http://schemas.openxmlformats.org/officeDocument/2006/relationships/hyperlink" Target="https://github.com/mrisc32/mrisc32" TargetMode="External"/><Relationship Id="rId284" Type="http://schemas.openxmlformats.org/officeDocument/2006/relationships/hyperlink" Target="https://opencores.org/project,open8_urisc" TargetMode="External"/><Relationship Id="rId491" Type="http://schemas.openxmlformats.org/officeDocument/2006/relationships/hyperlink" Target="https://opencores.org/project,sap" TargetMode="External"/><Relationship Id="rId505" Type="http://schemas.openxmlformats.org/officeDocument/2006/relationships/hyperlink" Target="https://hackaday.com/2017/01/13/fpga-computer-covers-a-to-z/" TargetMode="External"/><Relationship Id="rId712" Type="http://schemas.openxmlformats.org/officeDocument/2006/relationships/hyperlink" Target="https://github.com/yashbhutwala/mips-cpu" TargetMode="External"/><Relationship Id="rId1135" Type="http://schemas.openxmlformats.org/officeDocument/2006/relationships/hyperlink" Target="https://github.com/robfinch/Thor" TargetMode="External"/><Relationship Id="rId79" Type="http://schemas.openxmlformats.org/officeDocument/2006/relationships/hyperlink" Target="https://opencores.org/project,lwrisc" TargetMode="External"/><Relationship Id="rId144" Type="http://schemas.openxmlformats.org/officeDocument/2006/relationships/hyperlink" Target="https://opencores.org/project,aspida" TargetMode="External"/><Relationship Id="rId589" Type="http://schemas.openxmlformats.org/officeDocument/2006/relationships/hyperlink" Target="https://github.com/FISC-Project/FISC-VHDL" TargetMode="External"/><Relationship Id="rId796" Type="http://schemas.openxmlformats.org/officeDocument/2006/relationships/hyperlink" Target="http://www.ultratechnology.com/4thvhdl.htm" TargetMode="External"/><Relationship Id="rId1202" Type="http://schemas.openxmlformats.org/officeDocument/2006/relationships/hyperlink" Target="https://baioc.github.io/portfolio/s4pu/" TargetMode="External"/><Relationship Id="rId351" Type="http://schemas.openxmlformats.org/officeDocument/2006/relationships/hyperlink" Target="https://opencores.org/project,rtf68ksys" TargetMode="External"/><Relationship Id="rId449" Type="http://schemas.openxmlformats.org/officeDocument/2006/relationships/hyperlink" Target="https://www.linkedin.com/in/fweller/" TargetMode="External"/><Relationship Id="rId656" Type="http://schemas.openxmlformats.org/officeDocument/2006/relationships/hyperlink" Target="https://github.com/tvanas/r-vex" TargetMode="External"/><Relationship Id="rId863" Type="http://schemas.openxmlformats.org/officeDocument/2006/relationships/hyperlink" Target="https://github.com/eugmes/risc16" TargetMode="External"/><Relationship Id="rId1079" Type="http://schemas.openxmlformats.org/officeDocument/2006/relationships/hyperlink" Target="https://github.com/olofk/corescore" TargetMode="External"/><Relationship Id="rId211" Type="http://schemas.openxmlformats.org/officeDocument/2006/relationships/hyperlink" Target="https://github.com/reed-foster/uCPUvhdl/wiki" TargetMode="External"/><Relationship Id="rId295" Type="http://schemas.openxmlformats.org/officeDocument/2006/relationships/hyperlink" Target="https://opencores.org/project,oc54x" TargetMode="External"/><Relationship Id="rId309" Type="http://schemas.openxmlformats.org/officeDocument/2006/relationships/hyperlink" Target="https://opencores.org/project,rtf8088" TargetMode="External"/><Relationship Id="rId516" Type="http://schemas.openxmlformats.org/officeDocument/2006/relationships/hyperlink" Target="https://www.youtube.com/watch?v=uYRWFN-ii68" TargetMode="External"/><Relationship Id="rId1146" Type="http://schemas.openxmlformats.org/officeDocument/2006/relationships/hyperlink" Target="https://github.com/jaywonchung/Verilog-Harvard-CPU" TargetMode="External"/><Relationship Id="rId723" Type="http://schemas.openxmlformats.org/officeDocument/2006/relationships/hyperlink" Target="https://www.arm.com/resources/designstart/designstart-fpga" TargetMode="External"/><Relationship Id="rId930" Type="http://schemas.openxmlformats.org/officeDocument/2006/relationships/hyperlink" Target="http://www.ultratechnology.com/f21cpu.html" TargetMode="External"/><Relationship Id="rId1006" Type="http://schemas.openxmlformats.org/officeDocument/2006/relationships/hyperlink" Target="https://github.com/sld-columbia/hl5" TargetMode="External"/><Relationship Id="rId155" Type="http://schemas.openxmlformats.org/officeDocument/2006/relationships/hyperlink" Target="http://www.j-core.org/" TargetMode="External"/><Relationship Id="rId362" Type="http://schemas.openxmlformats.org/officeDocument/2006/relationships/hyperlink" Target="https://github.com/m-labs/misoc" TargetMode="External"/><Relationship Id="rId1213" Type="http://schemas.openxmlformats.org/officeDocument/2006/relationships/hyperlink" Target="https://github.com/Steve-Teal/eforth-misc16" TargetMode="External"/><Relationship Id="rId222" Type="http://schemas.openxmlformats.org/officeDocument/2006/relationships/hyperlink" Target="http://members.optushome.com.au/jekent/" TargetMode="External"/><Relationship Id="rId667" Type="http://schemas.openxmlformats.org/officeDocument/2006/relationships/hyperlink" Target="https://www.mips.com/blog/mipsfpga-2-0-the-cpu-university-course-thats-different-from-the-rest/" TargetMode="External"/><Relationship Id="rId874" Type="http://schemas.openxmlformats.org/officeDocument/2006/relationships/hyperlink" Target="http://www.1-core.com/resources/DSPuva16.zip" TargetMode="External"/><Relationship Id="rId17" Type="http://schemas.openxmlformats.org/officeDocument/2006/relationships/hyperlink" Target="https://github.com/openrisc/mor1kx" TargetMode="External"/><Relationship Id="rId527" Type="http://schemas.openxmlformats.org/officeDocument/2006/relationships/hyperlink" Target="https://github.com/infiniteNOP" TargetMode="External"/><Relationship Id="rId734" Type="http://schemas.openxmlformats.org/officeDocument/2006/relationships/hyperlink" Target="https://opencores.org/projects/fwrisc" TargetMode="External"/><Relationship Id="rId941" Type="http://schemas.openxmlformats.org/officeDocument/2006/relationships/hyperlink" Target="https://github.com/nicolavianello95/DLX" TargetMode="External"/><Relationship Id="rId1157" Type="http://schemas.openxmlformats.org/officeDocument/2006/relationships/hyperlink" Target="https://en.wikipedia.org/wiki/Brainfuck" TargetMode="External"/><Relationship Id="rId70" Type="http://schemas.openxmlformats.org/officeDocument/2006/relationships/hyperlink" Target="https://opencores.org/project,alwcpu" TargetMode="External"/><Relationship Id="rId166" Type="http://schemas.openxmlformats.org/officeDocument/2006/relationships/hyperlink" Target="https://opencores.org/project,openfire2" TargetMode="External"/><Relationship Id="rId373" Type="http://schemas.openxmlformats.org/officeDocument/2006/relationships/hyperlink" Target="https://opencores.org/project,am9080_cpu_based_on_microcoded_am29xx_bit-slices" TargetMode="External"/><Relationship Id="rId580" Type="http://schemas.openxmlformats.org/officeDocument/2006/relationships/hyperlink" Target="http://www.drdobbs.com/embedded-systems/the-one-instruction-wonder/221800122" TargetMode="External"/><Relationship Id="rId801" Type="http://schemas.openxmlformats.org/officeDocument/2006/relationships/hyperlink" Target="https://github.com/mikestir/fpga-bbc" TargetMode="External"/><Relationship Id="rId1017" Type="http://schemas.openxmlformats.org/officeDocument/2006/relationships/hyperlink" Target="https://github.com/risclite/rv3n" TargetMode="External"/><Relationship Id="rId1" Type="http://schemas.openxmlformats.org/officeDocument/2006/relationships/hyperlink" Target="http://www.youtube.com/watch?v=dt4zezZP8w8" TargetMode="External"/><Relationship Id="rId233" Type="http://schemas.openxmlformats.org/officeDocument/2006/relationships/hyperlink" Target="http://www.gmvhdl.com/hc11core.html" TargetMode="External"/><Relationship Id="rId440" Type="http://schemas.openxmlformats.org/officeDocument/2006/relationships/hyperlink" Target="http://www.gaisler.com/index.php/products/processors/leon3" TargetMode="External"/><Relationship Id="rId678" Type="http://schemas.openxmlformats.org/officeDocument/2006/relationships/hyperlink" Target="https://en.wikipedia.org/wiki/LatticeMico32" TargetMode="External"/><Relationship Id="rId885" Type="http://schemas.openxmlformats.org/officeDocument/2006/relationships/hyperlink" Target="https://opencores.org/project,rois" TargetMode="External"/><Relationship Id="rId1070" Type="http://schemas.openxmlformats.org/officeDocument/2006/relationships/hyperlink" Target="https://ezrasrobots.wordpress.com/2021/07/07/pet-on-a-chip/" TargetMode="External"/><Relationship Id="rId28" Type="http://schemas.openxmlformats.org/officeDocument/2006/relationships/hyperlink" Target="http://www.ip-arch.jp/index.html" TargetMode="External"/><Relationship Id="rId300" Type="http://schemas.openxmlformats.org/officeDocument/2006/relationships/hyperlink" Target="https://www.xilinx.com/products/intellectual-property/picoblaze.html" TargetMode="External"/><Relationship Id="rId538" Type="http://schemas.openxmlformats.org/officeDocument/2006/relationships/hyperlink" Target="http://web.archive.org/web/20040603222048/http:/www.free-ip.com/6502/index.html" TargetMode="External"/><Relationship Id="rId745" Type="http://schemas.openxmlformats.org/officeDocument/2006/relationships/hyperlink" Target="https://riscv.org/2018contest/" TargetMode="External"/><Relationship Id="rId952" Type="http://schemas.openxmlformats.org/officeDocument/2006/relationships/hyperlink" Target="https://github.com/jefflieu/recon" TargetMode="External"/><Relationship Id="rId1168" Type="http://schemas.openxmlformats.org/officeDocument/2006/relationships/hyperlink" Target="https://github.com/jopdorp/nand2tetris-verilog" TargetMode="External"/><Relationship Id="rId81" Type="http://schemas.openxmlformats.org/officeDocument/2006/relationships/hyperlink" Target="https://opencores.org/project,copyblaze" TargetMode="External"/><Relationship Id="rId177" Type="http://schemas.openxmlformats.org/officeDocument/2006/relationships/hyperlink" Target="https://github.com/programmerby/ReVerSE-U16" TargetMode="External"/><Relationship Id="rId384" Type="http://schemas.openxmlformats.org/officeDocument/2006/relationships/hyperlink" Target="https://en.wikipedia.org/wiki/ARM_Cortex-R" TargetMode="External"/><Relationship Id="rId591" Type="http://schemas.openxmlformats.org/officeDocument/2006/relationships/hyperlink" Target="https://github.com/atgreen/moxie-cores/tree/master/cores/MoxieLite" TargetMode="External"/><Relationship Id="rId605" Type="http://schemas.openxmlformats.org/officeDocument/2006/relationships/hyperlink" Target="https://opencores.org/project/odess_multicore_project/verilog%20sources" TargetMode="External"/><Relationship Id="rId812" Type="http://schemas.openxmlformats.org/officeDocument/2006/relationships/hyperlink" Target="https://github.com/MIPSfpga/schoolMIPS/wiki" TargetMode="External"/><Relationship Id="rId1028" Type="http://schemas.openxmlformats.org/officeDocument/2006/relationships/hyperlink" Target="https://opencores.org/projects/tms1000" TargetMode="External"/><Relationship Id="rId244" Type="http://schemas.openxmlformats.org/officeDocument/2006/relationships/hyperlink" Target="https://en.wikichip.org/wiki/novix/nc4016" TargetMode="External"/><Relationship Id="rId689" Type="http://schemas.openxmlformats.org/officeDocument/2006/relationships/hyperlink" Target="https://www.sifive.com/products/risc-v-core-ip/" TargetMode="External"/><Relationship Id="rId896" Type="http://schemas.openxmlformats.org/officeDocument/2006/relationships/hyperlink" Target="https://github.com/freecores/instruction_list_pipelined_processor_with_peripherals" TargetMode="External"/><Relationship Id="rId1081" Type="http://schemas.openxmlformats.org/officeDocument/2006/relationships/hyperlink" Target="https://www.youtube.com/watch?v=VVukIzzWiKY" TargetMode="External"/><Relationship Id="rId39" Type="http://schemas.openxmlformats.org/officeDocument/2006/relationships/hyperlink" Target="https://github.com/zylin/zpu" TargetMode="External"/><Relationship Id="rId451" Type="http://schemas.openxmlformats.org/officeDocument/2006/relationships/hyperlink" Target="http://www.microcorelabs.com/mcl86.html" TargetMode="External"/><Relationship Id="rId549" Type="http://schemas.openxmlformats.org/officeDocument/2006/relationships/hyperlink" Target="http://citeseerx.ist.psu.edu/viewdoc/download?doi=10.1.1.127.9809&amp;rep=rep1&amp;type=pdf" TargetMode="External"/><Relationship Id="rId756" Type="http://schemas.openxmlformats.org/officeDocument/2006/relationships/hyperlink" Target="https://github.com/adumont/hrm-cpu" TargetMode="External"/><Relationship Id="rId1179" Type="http://schemas.openxmlformats.org/officeDocument/2006/relationships/hyperlink" Target="https://github.com/splinedrive/kianRiscV" TargetMode="External"/><Relationship Id="rId104" Type="http://schemas.openxmlformats.org/officeDocument/2006/relationships/hyperlink" Target="https://opencores.org/project,lem1_9min" TargetMode="External"/><Relationship Id="rId188" Type="http://schemas.openxmlformats.org/officeDocument/2006/relationships/hyperlink" Target="https://github.com/ucb-bar/riscv-sodor" TargetMode="External"/><Relationship Id="rId311" Type="http://schemas.openxmlformats.org/officeDocument/2006/relationships/hyperlink" Target="http://www.finitron.ca/Cores/CPUCores/rtf6809.html" TargetMode="External"/><Relationship Id="rId395" Type="http://schemas.openxmlformats.org/officeDocument/2006/relationships/hyperlink" Target="https://en.wikipedia.org/wiki/PicoBlaze" TargetMode="External"/><Relationship Id="rId409" Type="http://schemas.openxmlformats.org/officeDocument/2006/relationships/hyperlink" Target="https://www.silvaco.com/products/IP/coldfire-v1-core/index.html" TargetMode="External"/><Relationship Id="rId963" Type="http://schemas.openxmlformats.org/officeDocument/2006/relationships/hyperlink" Target="http://forth.org/OffeteStore/OffeteStore.html" TargetMode="External"/><Relationship Id="rId1039" Type="http://schemas.openxmlformats.org/officeDocument/2006/relationships/hyperlink" Target="https://github.com/kuashio/jimmy" TargetMode="External"/><Relationship Id="rId92" Type="http://schemas.openxmlformats.org/officeDocument/2006/relationships/hyperlink" Target="https://opencores.org/project,hf-risc" TargetMode="External"/><Relationship Id="rId616" Type="http://schemas.openxmlformats.org/officeDocument/2006/relationships/hyperlink" Target="http://www.ecs.umass.edu/ece/tessier/andryc-fpt13.pdf" TargetMode="External"/><Relationship Id="rId823" Type="http://schemas.openxmlformats.org/officeDocument/2006/relationships/hyperlink" Target="https://www.youtube.com/watch?v=Drr1M9z18tU&amp;feature=youtu.be" TargetMode="External"/><Relationship Id="rId255" Type="http://schemas.openxmlformats.org/officeDocument/2006/relationships/hyperlink" Target="http://www.mpeforth.com/rtx.htm" TargetMode="External"/><Relationship Id="rId462" Type="http://schemas.openxmlformats.org/officeDocument/2006/relationships/hyperlink" Target="http://www.fpga4student.com/2017/06/32-bit-pipelined-mips-processor-in-verilog-3.html" TargetMode="External"/><Relationship Id="rId1092" Type="http://schemas.openxmlformats.org/officeDocument/2006/relationships/hyperlink" Target="https://github.com/Obijuan/videoblog/wiki/Cap%C3%ADtulo-23:-ACC:-Apollo-CPU-Core" TargetMode="External"/><Relationship Id="rId1106" Type="http://schemas.openxmlformats.org/officeDocument/2006/relationships/hyperlink" Target="http://ladybug.xs4all.nl/arlet/fpga/6502/" TargetMode="External"/><Relationship Id="rId115" Type="http://schemas.openxmlformats.org/officeDocument/2006/relationships/hyperlink" Target="https://opencores.org/project,pdp8l" TargetMode="External"/><Relationship Id="rId322" Type="http://schemas.openxmlformats.org/officeDocument/2006/relationships/hyperlink" Target="https://opencores.org/project,t48" TargetMode="External"/><Relationship Id="rId767" Type="http://schemas.openxmlformats.org/officeDocument/2006/relationships/hyperlink" Target="https://github.com/revaldinho/opc" TargetMode="External"/><Relationship Id="rId974" Type="http://schemas.openxmlformats.org/officeDocument/2006/relationships/hyperlink" Target="https://github.com/mattco98/LEGv8-Processor" TargetMode="External"/><Relationship Id="rId199" Type="http://schemas.openxmlformats.org/officeDocument/2006/relationships/hyperlink" Target="https://opencores.org/project,fpz8" TargetMode="External"/><Relationship Id="rId627" Type="http://schemas.openxmlformats.org/officeDocument/2006/relationships/hyperlink" Target="https://stardot.org.uk/forums/viewtopic.php?t=8852&amp;f=44" TargetMode="External"/><Relationship Id="rId834" Type="http://schemas.openxmlformats.org/officeDocument/2006/relationships/hyperlink" Target="https://www.fpga-cores.com/instant-soc/" TargetMode="External"/><Relationship Id="rId266" Type="http://schemas.openxmlformats.org/officeDocument/2006/relationships/hyperlink" Target="https://opencores.org/project,sparc64soc" TargetMode="External"/><Relationship Id="rId473" Type="http://schemas.openxmlformats.org/officeDocument/2006/relationships/hyperlink" Target="https://bitbucket.org/mroell/8bit-cpu" TargetMode="External"/><Relationship Id="rId680" Type="http://schemas.openxmlformats.org/officeDocument/2006/relationships/hyperlink" Target="https://opencores.org/project,sweet32_cpu" TargetMode="External"/><Relationship Id="rId901" Type="http://schemas.openxmlformats.org/officeDocument/2006/relationships/hyperlink" Target="http://www.cs.columbia.edu/~sedwards/apple2fpga/" TargetMode="External"/><Relationship Id="rId1117" Type="http://schemas.openxmlformats.org/officeDocument/2006/relationships/hyperlink" Target="https://github.com/nguyenevan42/arm_cpu_ddca" TargetMode="External"/><Relationship Id="rId30" Type="http://schemas.openxmlformats.org/officeDocument/2006/relationships/hyperlink" Target="http://www.t-crest.org/" TargetMode="External"/><Relationship Id="rId126" Type="http://schemas.openxmlformats.org/officeDocument/2006/relationships/hyperlink" Target="https://opencores.org/project,msp430_vhdl" TargetMode="External"/><Relationship Id="rId333" Type="http://schemas.openxmlformats.org/officeDocument/2006/relationships/hyperlink" Target="https://opencores.org/project,tv80" TargetMode="External"/><Relationship Id="rId540" Type="http://schemas.openxmlformats.org/officeDocument/2006/relationships/hyperlink" Target="http://simlab.ece.tufts.edu/simlab/models/8085/i8085_c.vhd" TargetMode="External"/><Relationship Id="rId778" Type="http://schemas.openxmlformats.org/officeDocument/2006/relationships/hyperlink" Target="https://revaldinho.github.io/opc/" TargetMode="External"/><Relationship Id="rId985" Type="http://schemas.openxmlformats.org/officeDocument/2006/relationships/hyperlink" Target="https://github.com/richard42/CoCo3FPGA" TargetMode="External"/><Relationship Id="rId1170" Type="http://schemas.openxmlformats.org/officeDocument/2006/relationships/hyperlink" Target="https://www.intel.com/content/www/us/en/products/details/fpga/nios-processor/v.html" TargetMode="External"/><Relationship Id="rId638" Type="http://schemas.openxmlformats.org/officeDocument/2006/relationships/hyperlink" Target="https://people.ece.cornell.edu/land/courses/ece5760/DE2/Kraken2/Kraken2isa.html" TargetMode="External"/><Relationship Id="rId845" Type="http://schemas.openxmlformats.org/officeDocument/2006/relationships/hyperlink" Target="https://github.com/Jerc007/Open-GPGPU-FlexGrip-" TargetMode="External"/><Relationship Id="rId1030" Type="http://schemas.openxmlformats.org/officeDocument/2006/relationships/hyperlink" Target="https://github.com/itsShnik/RISC-Fuggit" TargetMode="External"/><Relationship Id="rId277" Type="http://schemas.openxmlformats.org/officeDocument/2006/relationships/hyperlink" Target="https://en.wikipedia.org/wiki/Z-machine" TargetMode="External"/><Relationship Id="rId400" Type="http://schemas.openxmlformats.org/officeDocument/2006/relationships/hyperlink" Target="https://www.xilinx.com/products/intellectual-property/picoblaze.html" TargetMode="External"/><Relationship Id="rId484" Type="http://schemas.openxmlformats.org/officeDocument/2006/relationships/hyperlink" Target="https://github.com/jbush001/RISC-Processor" TargetMode="External"/><Relationship Id="rId705" Type="http://schemas.openxmlformats.org/officeDocument/2006/relationships/hyperlink" Target="https://github.com/lisper/cpus-caddr" TargetMode="External"/><Relationship Id="rId1128" Type="http://schemas.openxmlformats.org/officeDocument/2006/relationships/hyperlink" Target="https://opencores.org/project,v586" TargetMode="External"/><Relationship Id="rId137" Type="http://schemas.openxmlformats.org/officeDocument/2006/relationships/hyperlink" Target="https://opencores.org/project,ag_6502" TargetMode="External"/><Relationship Id="rId344" Type="http://schemas.openxmlformats.org/officeDocument/2006/relationships/hyperlink" Target="https://github.com/marmolejo/zet" TargetMode="External"/><Relationship Id="rId691" Type="http://schemas.openxmlformats.org/officeDocument/2006/relationships/hyperlink" Target="https://www.sifive.com/products/risc-v-core-ip/" TargetMode="External"/><Relationship Id="rId789" Type="http://schemas.openxmlformats.org/officeDocument/2006/relationships/hyperlink" Target="https://opencores.org/projects/attiny_atmega_xmega_core" TargetMode="External"/><Relationship Id="rId912" Type="http://schemas.openxmlformats.org/officeDocument/2006/relationships/hyperlink" Target="https://www.ukrise.org/projects/" TargetMode="External"/><Relationship Id="rId996" Type="http://schemas.openxmlformats.org/officeDocument/2006/relationships/hyperlink" Target="https://en.wikipedia.org/wiki/Acorn_Electron" TargetMode="External"/><Relationship Id="rId41" Type="http://schemas.openxmlformats.org/officeDocument/2006/relationships/hyperlink" Target="https://www.youtube.com/watch?v=lZGHbMS882w" TargetMode="External"/><Relationship Id="rId551" Type="http://schemas.openxmlformats.org/officeDocument/2006/relationships/hyperlink" Target="http://www.forth.org/svfig/kk/11-2010-Wagner&amp;Eckert.pdf" TargetMode="External"/><Relationship Id="rId649" Type="http://schemas.openxmlformats.org/officeDocument/2006/relationships/hyperlink" Target="https://www.gaisler.com/index.php/products/processors" TargetMode="External"/><Relationship Id="rId856" Type="http://schemas.openxmlformats.org/officeDocument/2006/relationships/hyperlink" Target="https://github.com/MC2SC/VerySimpleCPU-public" TargetMode="External"/><Relationship Id="rId1181" Type="http://schemas.openxmlformats.org/officeDocument/2006/relationships/hyperlink" Target="https://github.com/Domipheus/RPU" TargetMode="External"/><Relationship Id="rId190" Type="http://schemas.openxmlformats.org/officeDocument/2006/relationships/hyperlink" Target="https://github.com/ucb-bar/zscale" TargetMode="External"/><Relationship Id="rId204" Type="http://schemas.openxmlformats.org/officeDocument/2006/relationships/hyperlink" Target="http://www.ht-lab.com/" TargetMode="External"/><Relationship Id="rId288" Type="http://schemas.openxmlformats.org/officeDocument/2006/relationships/hyperlink" Target="https://opencores.org/project,or1200_hp" TargetMode="External"/><Relationship Id="rId411" Type="http://schemas.openxmlformats.org/officeDocument/2006/relationships/hyperlink" Target="https://www.youtube.com/watch?v=gEmTaKU6ufY" TargetMode="External"/><Relationship Id="rId509" Type="http://schemas.openxmlformats.org/officeDocument/2006/relationships/hyperlink" Target="https://github.com/mycspring/fpga" TargetMode="External"/><Relationship Id="rId1041" Type="http://schemas.openxmlformats.org/officeDocument/2006/relationships/hyperlink" Target="https://en.wikipedia.org/wiki/MIX" TargetMode="External"/><Relationship Id="rId1139" Type="http://schemas.openxmlformats.org/officeDocument/2006/relationships/hyperlink" Target="https://github.com/jaywonchung/Verilog-Harvard-CPU" TargetMode="External"/><Relationship Id="rId495" Type="http://schemas.openxmlformats.org/officeDocument/2006/relationships/hyperlink" Target="http://www.morphyplanning.co.jp/FreeCPU/freecpu-e.html" TargetMode="External"/><Relationship Id="rId716" Type="http://schemas.openxmlformats.org/officeDocument/2006/relationships/hyperlink" Target="https://github.com/Steve-Teal/1802-pico-basic" TargetMode="External"/><Relationship Id="rId923" Type="http://schemas.openxmlformats.org/officeDocument/2006/relationships/hyperlink" Target="http://www.projectoberon.com/" TargetMode="External"/><Relationship Id="rId52" Type="http://schemas.openxmlformats.org/officeDocument/2006/relationships/hyperlink" Target="https://opencores.org/project,next186mp3" TargetMode="External"/><Relationship Id="rId148" Type="http://schemas.openxmlformats.org/officeDocument/2006/relationships/hyperlink" Target="http://finitron.ca/Projects/Prj6502/bc6502_page.html" TargetMode="External"/><Relationship Id="rId355" Type="http://schemas.openxmlformats.org/officeDocument/2006/relationships/hyperlink" Target="https://opencores.org/project,m16c5x" TargetMode="External"/><Relationship Id="rId562" Type="http://schemas.openxmlformats.org/officeDocument/2006/relationships/hyperlink" Target="https://openrisc.io/" TargetMode="External"/><Relationship Id="rId1192" Type="http://schemas.openxmlformats.org/officeDocument/2006/relationships/hyperlink" Target="https://shakti.org.in/processors.html" TargetMode="External"/><Relationship Id="rId1206" Type="http://schemas.openxmlformats.org/officeDocument/2006/relationships/hyperlink" Target="https://github.com/susam/mano-cpu" TargetMode="External"/><Relationship Id="rId215" Type="http://schemas.openxmlformats.org/officeDocument/2006/relationships/hyperlink" Target="https://github.com/MorrisMA/M16C5x" TargetMode="External"/><Relationship Id="rId422" Type="http://schemas.openxmlformats.org/officeDocument/2006/relationships/hyperlink" Target="http://www.cloudx.cc/" TargetMode="External"/><Relationship Id="rId867" Type="http://schemas.openxmlformats.org/officeDocument/2006/relationships/hyperlink" Target="https://github.com/Obijuan/Z80-FPGA" TargetMode="External"/><Relationship Id="rId1052" Type="http://schemas.openxmlformats.org/officeDocument/2006/relationships/hyperlink" Target="https://github.com/scottlbaker/PDP8-SOC" TargetMode="External"/><Relationship Id="rId299" Type="http://schemas.openxmlformats.org/officeDocument/2006/relationships/hyperlink" Target="https://en.wikipedia.org/wiki/PicoBlaze" TargetMode="External"/><Relationship Id="rId727" Type="http://schemas.openxmlformats.org/officeDocument/2006/relationships/hyperlink" Target="https://en.wikipedia.org/wiki/Amber_(processor_core)" TargetMode="External"/><Relationship Id="rId934" Type="http://schemas.openxmlformats.org/officeDocument/2006/relationships/hyperlink" Target="https://github.com/gdevic/A-Z80" TargetMode="External"/><Relationship Id="rId63" Type="http://schemas.openxmlformats.org/officeDocument/2006/relationships/hyperlink" Target="https://opencores.org/project,mcs-4" TargetMode="External"/><Relationship Id="rId159" Type="http://schemas.openxmlformats.org/officeDocument/2006/relationships/hyperlink" Target="http://www2.imm.dtu.dk/~wopu/" TargetMode="External"/><Relationship Id="rId366" Type="http://schemas.openxmlformats.org/officeDocument/2006/relationships/hyperlink" Target="https://en.wikipedia.org/wiki/0x10c" TargetMode="External"/><Relationship Id="rId573" Type="http://schemas.openxmlformats.org/officeDocument/2006/relationships/hyperlink" Target="https://github.com/bonfireprocessor" TargetMode="External"/><Relationship Id="rId780" Type="http://schemas.openxmlformats.org/officeDocument/2006/relationships/hyperlink" Target="https://revaldinho.github.io/opc/" TargetMode="External"/><Relationship Id="rId1217" Type="http://schemas.openxmlformats.org/officeDocument/2006/relationships/hyperlink" Target="https://github.com/Steve-Teal/pumpkin-cpu" TargetMode="External"/><Relationship Id="rId226" Type="http://schemas.openxmlformats.org/officeDocument/2006/relationships/hyperlink" Target="http://members.optushome.com.au/jekent/" TargetMode="External"/><Relationship Id="rId433" Type="http://schemas.openxmlformats.org/officeDocument/2006/relationships/hyperlink" Target="https://github.com/robfinch/Cores/tree/master/FISA64/trunk" TargetMode="External"/><Relationship Id="rId878" Type="http://schemas.openxmlformats.org/officeDocument/2006/relationships/hyperlink" Target="https://opencores.org/projects/steelcore" TargetMode="External"/><Relationship Id="rId1063" Type="http://schemas.openxmlformats.org/officeDocument/2006/relationships/hyperlink" Target="http://mindworks.shoutwiki.com/wiki/Forth_Computing_on_FPGA" TargetMode="External"/><Relationship Id="rId640" Type="http://schemas.openxmlformats.org/officeDocument/2006/relationships/hyperlink" Target="http://people.ece.cornell.edu/land/courses/ece5760/DE2/Stack_cpu.html" TargetMode="External"/><Relationship Id="rId738" Type="http://schemas.openxmlformats.org/officeDocument/2006/relationships/hyperlink" Target="https://github.com/ijor/fx68k" TargetMode="External"/><Relationship Id="rId945" Type="http://schemas.openxmlformats.org/officeDocument/2006/relationships/hyperlink" Target="https://en.wikipedia.org/wiki/MicroBlaze" TargetMode="External"/><Relationship Id="rId74" Type="http://schemas.openxmlformats.org/officeDocument/2006/relationships/hyperlink" Target="https://opencores.org/project,aquarius" TargetMode="External"/><Relationship Id="rId377" Type="http://schemas.openxmlformats.org/officeDocument/2006/relationships/hyperlink" Target="https://www.synopsys.com/designware-ip/processor-solutions/arc-processors.html" TargetMode="External"/><Relationship Id="rId500" Type="http://schemas.openxmlformats.org/officeDocument/2006/relationships/hyperlink" Target="https://opencores.org/project,theia_gpu" TargetMode="External"/><Relationship Id="rId584" Type="http://schemas.openxmlformats.org/officeDocument/2006/relationships/hyperlink" Target="https://opencores.org/project,suslik" TargetMode="External"/><Relationship Id="rId805" Type="http://schemas.openxmlformats.org/officeDocument/2006/relationships/hyperlink" Target="https://github.com/zephray/Verilogboy" TargetMode="External"/><Relationship Id="rId1130" Type="http://schemas.openxmlformats.org/officeDocument/2006/relationships/hyperlink" Target="https://en.wikipedia.org/wiki/Signetics_2650" TargetMode="External"/><Relationship Id="rId5" Type="http://schemas.openxmlformats.org/officeDocument/2006/relationships/hyperlink" Target="https://www.xilinx.com/products/design-tools/microblaze.html" TargetMode="External"/><Relationship Id="rId237" Type="http://schemas.openxmlformats.org/officeDocument/2006/relationships/hyperlink" Target="http://www.excamera.com/sphinx/fpga-j1.html" TargetMode="External"/><Relationship Id="rId791" Type="http://schemas.openxmlformats.org/officeDocument/2006/relationships/hyperlink" Target="https://github.com/nobotro/fpga_riscv_cpu" TargetMode="External"/><Relationship Id="rId889" Type="http://schemas.openxmlformats.org/officeDocument/2006/relationships/hyperlink" Target="https://github.com/zpekic/Sys0800" TargetMode="External"/><Relationship Id="rId1074" Type="http://schemas.openxmlformats.org/officeDocument/2006/relationships/hyperlink" Target="https://gitlab.com/big-bat/moncky" TargetMode="External"/><Relationship Id="rId444" Type="http://schemas.openxmlformats.org/officeDocument/2006/relationships/hyperlink" Target="https://github.com/PrincetonUniversity/openpiton" TargetMode="External"/><Relationship Id="rId651" Type="http://schemas.openxmlformats.org/officeDocument/2006/relationships/hyperlink" Target="https://github.com/Galland/LEON2" TargetMode="External"/><Relationship Id="rId749" Type="http://schemas.openxmlformats.org/officeDocument/2006/relationships/hyperlink" Target="https://opencores.org/projects/minimips_superscalar" TargetMode="External"/><Relationship Id="rId290" Type="http://schemas.openxmlformats.org/officeDocument/2006/relationships/hyperlink" Target="https://opencores.org/project,p16c5x" TargetMode="External"/><Relationship Id="rId304" Type="http://schemas.openxmlformats.org/officeDocument/2006/relationships/hyperlink" Target="https://sourceforge.net/projects/risc0/" TargetMode="External"/><Relationship Id="rId388" Type="http://schemas.openxmlformats.org/officeDocument/2006/relationships/hyperlink" Target="https://fr.wikiversity.org/wiki/Very_High_Speed_Integrated_Circuit_Hardware_Description_Language/Embarquer_un_Atmel_ATMega8" TargetMode="External"/><Relationship Id="rId511" Type="http://schemas.openxmlformats.org/officeDocument/2006/relationships/hyperlink" Target="https://www.youtube.com/watch?v=828oMNFGSjg" TargetMode="External"/><Relationship Id="rId609" Type="http://schemas.openxmlformats.org/officeDocument/2006/relationships/hyperlink" Target="https://github.com/jamieiles/oldland-cpu" TargetMode="External"/><Relationship Id="rId956" Type="http://schemas.openxmlformats.org/officeDocument/2006/relationships/hyperlink" Target="https://github.com/ultraembedded/biriscv" TargetMode="External"/><Relationship Id="rId1141" Type="http://schemas.openxmlformats.org/officeDocument/2006/relationships/hyperlink" Target="https://github.com/jaywonchung/Verilog-Harvard-CPU" TargetMode="External"/><Relationship Id="rId85" Type="http://schemas.openxmlformats.org/officeDocument/2006/relationships/hyperlink" Target="https://opencores.org/project,dfp" TargetMode="External"/><Relationship Id="rId150" Type="http://schemas.openxmlformats.org/officeDocument/2006/relationships/hyperlink" Target="http://ladybug.xs4all.nl/arlet/fpga/6502/" TargetMode="External"/><Relationship Id="rId595" Type="http://schemas.openxmlformats.org/officeDocument/2006/relationships/hyperlink" Target="https://github.com/SI-RISCV/e200_opensource" TargetMode="External"/><Relationship Id="rId816" Type="http://schemas.openxmlformats.org/officeDocument/2006/relationships/hyperlink" Target="https://prantoamt.wordpress.com/2018/09/09/16-bit-single-cycle-processor-design/" TargetMode="External"/><Relationship Id="rId1001" Type="http://schemas.openxmlformats.org/officeDocument/2006/relationships/hyperlink" Target="https://opencores.org/projects/darkriscv" TargetMode="External"/><Relationship Id="rId248" Type="http://schemas.openxmlformats.org/officeDocument/2006/relationships/hyperlink" Target="http://pdp2011.sytse.net/wordpress/pdp-11/" TargetMode="External"/><Relationship Id="rId455" Type="http://schemas.openxmlformats.org/officeDocument/2006/relationships/hyperlink" Target="http://www.apollo-accelerators.com/" TargetMode="External"/><Relationship Id="rId662" Type="http://schemas.openxmlformats.org/officeDocument/2006/relationships/hyperlink" Target="https://ip.cadence.com/ipportfolio/tensilica-ip" TargetMode="External"/><Relationship Id="rId1085" Type="http://schemas.openxmlformats.org/officeDocument/2006/relationships/hyperlink" Target="https://tams-www.informatik.uni-hamburg.de/vhdl/vhdl.html" TargetMode="External"/><Relationship Id="rId12" Type="http://schemas.openxmlformats.org/officeDocument/2006/relationships/hyperlink" Target="http://pdp-1.computerhistory.org/pdp-1/" TargetMode="External"/><Relationship Id="rId108" Type="http://schemas.openxmlformats.org/officeDocument/2006/relationships/hyperlink" Target="https://opencores.org/project,m1_core" TargetMode="External"/><Relationship Id="rId315" Type="http://schemas.openxmlformats.org/officeDocument/2006/relationships/hyperlink" Target="https://github.com/robfinch/Cores" TargetMode="External"/><Relationship Id="rId522" Type="http://schemas.openxmlformats.org/officeDocument/2006/relationships/hyperlink" Target="http://www.singmai.com/PT13.htm" TargetMode="External"/><Relationship Id="rId967" Type="http://schemas.openxmlformats.org/officeDocument/2006/relationships/hyperlink" Target="https://github.com/fredrequin/j68_cpu" TargetMode="External"/><Relationship Id="rId1152" Type="http://schemas.openxmlformats.org/officeDocument/2006/relationships/hyperlink" Target="https://www.ljw.me.uk/ibm360/vhdl/" TargetMode="External"/><Relationship Id="rId96" Type="http://schemas.openxmlformats.org/officeDocument/2006/relationships/hyperlink" Target="https://opencores.org/project,jop" TargetMode="External"/><Relationship Id="rId161" Type="http://schemas.openxmlformats.org/officeDocument/2006/relationships/hyperlink" Target="http://www.oreganosystems.at/?page_id=361" TargetMode="External"/><Relationship Id="rId399" Type="http://schemas.openxmlformats.org/officeDocument/2006/relationships/hyperlink" Target="https://en.wikipedia.org/wiki/PicoBlaze" TargetMode="External"/><Relationship Id="rId827" Type="http://schemas.openxmlformats.org/officeDocument/2006/relationships/hyperlink" Target="https://github.com/lliont/Lionasm" TargetMode="External"/><Relationship Id="rId1012" Type="http://schemas.openxmlformats.org/officeDocument/2006/relationships/hyperlink" Target="https://github.com/jamesbowman/swapforth/tree/master/j1a" TargetMode="External"/><Relationship Id="rId259" Type="http://schemas.openxmlformats.org/officeDocument/2006/relationships/hyperlink" Target="http://www.lirmm.fr/ADAC" TargetMode="External"/><Relationship Id="rId466" Type="http://schemas.openxmlformats.org/officeDocument/2006/relationships/hyperlink" Target="https://github.com/jncraton/MIPS-Lite" TargetMode="External"/><Relationship Id="rId673" Type="http://schemas.openxmlformats.org/officeDocument/2006/relationships/hyperlink" Target="http://members.optushome.com.au/jekent/system01/index.htm" TargetMode="External"/><Relationship Id="rId880" Type="http://schemas.openxmlformats.org/officeDocument/2006/relationships/hyperlink" Target="https://opencores.org/projects/steelcore" TargetMode="External"/><Relationship Id="rId1096" Type="http://schemas.openxmlformats.org/officeDocument/2006/relationships/hyperlink" Target="http://www.6502.org/users/andre/65k/index.html" TargetMode="External"/><Relationship Id="rId23" Type="http://schemas.openxmlformats.org/officeDocument/2006/relationships/hyperlink" Target="http://www.xthundercore.com/" TargetMode="External"/><Relationship Id="rId119" Type="http://schemas.openxmlformats.org/officeDocument/2006/relationships/hyperlink" Target="https://opencores.org/project,mips_fault_tolerant" TargetMode="External"/><Relationship Id="rId326" Type="http://schemas.openxmlformats.org/officeDocument/2006/relationships/hyperlink" Target="https://opencores.org/project,t80" TargetMode="External"/><Relationship Id="rId533" Type="http://schemas.openxmlformats.org/officeDocument/2006/relationships/hyperlink" Target="http://www.dte.eis.uva.es/OpenProjects/OpenDSP/index.htm" TargetMode="External"/><Relationship Id="rId978" Type="http://schemas.openxmlformats.org/officeDocument/2006/relationships/hyperlink" Target="https://retroramblings.net/?page_id=1339" TargetMode="External"/><Relationship Id="rId1163" Type="http://schemas.openxmlformats.org/officeDocument/2006/relationships/hyperlink" Target="https://hackaday.io/project/27280/files" TargetMode="External"/><Relationship Id="rId740" Type="http://schemas.openxmlformats.org/officeDocument/2006/relationships/hyperlink" Target="http://www.ensilica.com/" TargetMode="External"/><Relationship Id="rId838" Type="http://schemas.openxmlformats.org/officeDocument/2006/relationships/hyperlink" Target="https://github.com/Raamakrishnan/MyProc" TargetMode="External"/><Relationship Id="rId1023" Type="http://schemas.openxmlformats.org/officeDocument/2006/relationships/hyperlink" Target="https://github.com/jaywonchung/Verilog-Harvard-CPU" TargetMode="External"/><Relationship Id="rId172" Type="http://schemas.openxmlformats.org/officeDocument/2006/relationships/hyperlink" Target="https://github.com/SpinalHDL/VexRiscv" TargetMode="External"/><Relationship Id="rId477" Type="http://schemas.openxmlformats.org/officeDocument/2006/relationships/hyperlink" Target="https://people.ece.cornell.edu/land/courses/ece5760/DE2/Stack_cpu.html" TargetMode="External"/><Relationship Id="rId600" Type="http://schemas.openxmlformats.org/officeDocument/2006/relationships/hyperlink" Target="https://opencores.org/project,odess_multicore_project" TargetMode="External"/><Relationship Id="rId684" Type="http://schemas.openxmlformats.org/officeDocument/2006/relationships/hyperlink" Target="https://github.com/sam-falvo/kestrel" TargetMode="External"/><Relationship Id="rId337" Type="http://schemas.openxmlformats.org/officeDocument/2006/relationships/hyperlink" Target="https://opencores.org/project,wb_z80" TargetMode="External"/><Relationship Id="rId891" Type="http://schemas.openxmlformats.org/officeDocument/2006/relationships/hyperlink" Target="https://github.com/zpekic/sys9080" TargetMode="External"/><Relationship Id="rId905" Type="http://schemas.openxmlformats.org/officeDocument/2006/relationships/hyperlink" Target="https://opencores.org/project,atlas_core" TargetMode="External"/><Relationship Id="rId989" Type="http://schemas.openxmlformats.org/officeDocument/2006/relationships/hyperlink" Target="https://github.com/suyashmahar/RISC-processor" TargetMode="External"/><Relationship Id="rId34" Type="http://schemas.openxmlformats.org/officeDocument/2006/relationships/hyperlink" Target="http://jamieiles.github.io/oldland-cpu/" TargetMode="External"/><Relationship Id="rId544" Type="http://schemas.openxmlformats.org/officeDocument/2006/relationships/hyperlink" Target="http://www.bitlib.de/pub/xproz/" TargetMode="External"/><Relationship Id="rId751" Type="http://schemas.openxmlformats.org/officeDocument/2006/relationships/hyperlink" Target="https://github.com/cr88192/bgbtech_btsr1arch" TargetMode="External"/><Relationship Id="rId849" Type="http://schemas.openxmlformats.org/officeDocument/2006/relationships/hyperlink" Target="https://opencores.org/projects/v6502" TargetMode="External"/><Relationship Id="rId1174" Type="http://schemas.openxmlformats.org/officeDocument/2006/relationships/hyperlink" Target="https://eater.net/8bit/" TargetMode="External"/><Relationship Id="rId183" Type="http://schemas.openxmlformats.org/officeDocument/2006/relationships/hyperlink" Target="https://roalogic.com/" TargetMode="External"/><Relationship Id="rId390" Type="http://schemas.openxmlformats.org/officeDocument/2006/relationships/hyperlink" Target="https://github.com/BigEd/XSOC-xr16" TargetMode="External"/><Relationship Id="rId404" Type="http://schemas.openxmlformats.org/officeDocument/2006/relationships/hyperlink" Target="http://andreacorallo.github.io/kpu/" TargetMode="External"/><Relationship Id="rId611" Type="http://schemas.openxmlformats.org/officeDocument/2006/relationships/hyperlink" Target="https://github.com/mega65/mega65-core" TargetMode="External"/><Relationship Id="rId1034" Type="http://schemas.openxmlformats.org/officeDocument/2006/relationships/hyperlink" Target="https://github.com/dillonhuff/TinyCPU" TargetMode="External"/><Relationship Id="rId250" Type="http://schemas.openxmlformats.org/officeDocument/2006/relationships/hyperlink" Target="https://github.com/skibo/Pet2001_Nexys3" TargetMode="External"/><Relationship Id="rId488" Type="http://schemas.openxmlformats.org/officeDocument/2006/relationships/hyperlink" Target="https://www.jamieiles.com/80186/" TargetMode="External"/><Relationship Id="rId695" Type="http://schemas.openxmlformats.org/officeDocument/2006/relationships/hyperlink" Target="https://electronicstopper.blogspot.com/2017/06/8-bit-risc-cpu-in-verilog.html" TargetMode="External"/><Relationship Id="rId709" Type="http://schemas.openxmlformats.org/officeDocument/2006/relationships/hyperlink" Target="https://github.com/skordal/potato" TargetMode="External"/><Relationship Id="rId916" Type="http://schemas.openxmlformats.org/officeDocument/2006/relationships/hyperlink" Target="https://github.com/lowRISC/ibex" TargetMode="External"/><Relationship Id="rId1101" Type="http://schemas.openxmlformats.org/officeDocument/2006/relationships/hyperlink" Target="https://en.wikipedia.org/wiki/PDP-6" TargetMode="External"/><Relationship Id="rId45" Type="http://schemas.openxmlformats.org/officeDocument/2006/relationships/hyperlink" Target="https://pycpu.wordpress.com/" TargetMode="External"/><Relationship Id="rId110" Type="http://schemas.openxmlformats.org/officeDocument/2006/relationships/hyperlink" Target="https://opencores.org/project,mblite" TargetMode="External"/><Relationship Id="rId348" Type="http://schemas.openxmlformats.org/officeDocument/2006/relationships/hyperlink" Target="https://opencores.org/project,storm_soc" TargetMode="External"/><Relationship Id="rId555" Type="http://schemas.openxmlformats.org/officeDocument/2006/relationships/hyperlink" Target="http://www.astrobe.com/RISC5/" TargetMode="External"/><Relationship Id="rId762" Type="http://schemas.openxmlformats.org/officeDocument/2006/relationships/hyperlink" Target="http://www.ece.ualberta.ca/~elliott/ee552/studentAppNotes/1998_w/8bitprocessor/" TargetMode="External"/><Relationship Id="rId1185" Type="http://schemas.openxmlformats.org/officeDocument/2006/relationships/hyperlink" Target="https://ees.hs-augsburg.de/" TargetMode="External"/><Relationship Id="rId194" Type="http://schemas.openxmlformats.org/officeDocument/2006/relationships/hyperlink" Target="https://opencores.org/project,ion" TargetMode="External"/><Relationship Id="rId208" Type="http://schemas.openxmlformats.org/officeDocument/2006/relationships/hyperlink" Target="https://opencores.org/project,hpc-16" TargetMode="External"/><Relationship Id="rId415" Type="http://schemas.openxmlformats.org/officeDocument/2006/relationships/hyperlink" Target="http://web.archive.org/web/20060707045943/http:/tinyboot.com/cd16/index.htm" TargetMode="External"/><Relationship Id="rId622" Type="http://schemas.openxmlformats.org/officeDocument/2006/relationships/hyperlink" Target="https://github.com/alezzdiki/DLX-RISC-Processor" TargetMode="External"/><Relationship Id="rId1045" Type="http://schemas.openxmlformats.org/officeDocument/2006/relationships/hyperlink" Target="https://github.com/CGrassin/vhdl_cpu" TargetMode="External"/><Relationship Id="rId261" Type="http://schemas.openxmlformats.org/officeDocument/2006/relationships/hyperlink" Target="https://opencores.org/project,rois" TargetMode="External"/><Relationship Id="rId499" Type="http://schemas.openxmlformats.org/officeDocument/2006/relationships/hyperlink" Target="http://temlib.org/" TargetMode="External"/><Relationship Id="rId927" Type="http://schemas.openxmlformats.org/officeDocument/2006/relationships/hyperlink" Target="https://github.com/MiSTer-devel/ao486_MiSTer" TargetMode="External"/><Relationship Id="rId1112" Type="http://schemas.openxmlformats.org/officeDocument/2006/relationships/hyperlink" Target="https://opencores.org/projects/arm4u" TargetMode="External"/><Relationship Id="rId56" Type="http://schemas.openxmlformats.org/officeDocument/2006/relationships/hyperlink" Target="https://opencores.org/project,or1k_soc_on_altera_embedded_dev_kit" TargetMode="External"/><Relationship Id="rId359" Type="http://schemas.openxmlformats.org/officeDocument/2006/relationships/hyperlink" Target="https://hackaday.com/2017/01/13/fpga-computer-covers-a-to-z/" TargetMode="External"/><Relationship Id="rId566" Type="http://schemas.openxmlformats.org/officeDocument/2006/relationships/hyperlink" Target="https://github.com/PulseRain/FP51_fast_core" TargetMode="External"/><Relationship Id="rId773" Type="http://schemas.openxmlformats.org/officeDocument/2006/relationships/hyperlink" Target="https://github.com/revaldinho/opc" TargetMode="External"/><Relationship Id="rId1196" Type="http://schemas.openxmlformats.org/officeDocument/2006/relationships/hyperlink" Target="https://github.com/lliont/Lion16" TargetMode="External"/><Relationship Id="rId121" Type="http://schemas.openxmlformats.org/officeDocument/2006/relationships/hyperlink" Target="https://opencores.org/project,mips32r1" TargetMode="External"/><Relationship Id="rId219" Type="http://schemas.openxmlformats.org/officeDocument/2006/relationships/hyperlink" Target="https://opencores.org/project,system05" TargetMode="External"/><Relationship Id="rId426" Type="http://schemas.openxmlformats.org/officeDocument/2006/relationships/hyperlink" Target="https://github.com/DRuffer/ep8080" TargetMode="External"/><Relationship Id="rId633" Type="http://schemas.openxmlformats.org/officeDocument/2006/relationships/hyperlink" Target="http://hamblen.ece.gatech.edu/" TargetMode="External"/><Relationship Id="rId980" Type="http://schemas.openxmlformats.org/officeDocument/2006/relationships/hyperlink" Target="https://github.com/robinsonb5/ZPUDemos" TargetMode="External"/><Relationship Id="rId1056" Type="http://schemas.openxmlformats.org/officeDocument/2006/relationships/hyperlink" Target="https://github.com/douggilliland/IOP16" TargetMode="External"/><Relationship Id="rId840" Type="http://schemas.openxmlformats.org/officeDocument/2006/relationships/hyperlink" Target="https://en.wikipedia.org/wiki/Little_Computer_3" TargetMode="External"/><Relationship Id="rId938" Type="http://schemas.openxmlformats.org/officeDocument/2006/relationships/hyperlink" Target="https://github.com/solderneer/artemis" TargetMode="External"/><Relationship Id="rId67" Type="http://schemas.openxmlformats.org/officeDocument/2006/relationships/hyperlink" Target="https://opencores.org/project,aemb" TargetMode="External"/><Relationship Id="rId272" Type="http://schemas.openxmlformats.org/officeDocument/2006/relationships/hyperlink" Target="http://projects.nbee.es/display/IPCORES/SYNPIC12+8bit+RISC+CPU+core" TargetMode="External"/><Relationship Id="rId577" Type="http://schemas.openxmlformats.org/officeDocument/2006/relationships/hyperlink" Target="http://www.embecosm.com/appnotes/ean13/ean13.html" TargetMode="External"/><Relationship Id="rId700" Type="http://schemas.openxmlformats.org/officeDocument/2006/relationships/hyperlink" Target="https://www-users.cs.york.ac.uk/~mjf/simple_cpu_v2/index.html" TargetMode="External"/><Relationship Id="rId1123" Type="http://schemas.openxmlformats.org/officeDocument/2006/relationships/hyperlink" Target="https://hackaday.com/2021/09/26/fpga-retrocomputer-return-to-moncky/" TargetMode="External"/><Relationship Id="rId132" Type="http://schemas.openxmlformats.org/officeDocument/2006/relationships/hyperlink" Target="https://opencores.org/project,neo430" TargetMode="External"/><Relationship Id="rId784" Type="http://schemas.openxmlformats.org/officeDocument/2006/relationships/hyperlink" Target="https://opencores.org/project,m32632" TargetMode="External"/><Relationship Id="rId991" Type="http://schemas.openxmlformats.org/officeDocument/2006/relationships/hyperlink" Target="https://github.com/laforest/Octavo" TargetMode="External"/><Relationship Id="rId1067" Type="http://schemas.openxmlformats.org/officeDocument/2006/relationships/hyperlink" Target="https://github.com/mhomran/PDP11" TargetMode="External"/><Relationship Id="rId437" Type="http://schemas.openxmlformats.org/officeDocument/2006/relationships/hyperlink" Target="https://github.com/SteffenReith/J1Sc" TargetMode="External"/><Relationship Id="rId644" Type="http://schemas.openxmlformats.org/officeDocument/2006/relationships/hyperlink" Target="https://github.com/pandora2000/piropiro" TargetMode="External"/><Relationship Id="rId851" Type="http://schemas.openxmlformats.org/officeDocument/2006/relationships/hyperlink" Target="https://github.com/parallaxinc/propeller" TargetMode="External"/><Relationship Id="rId283" Type="http://schemas.openxmlformats.org/officeDocument/2006/relationships/hyperlink" Target="https://opencores.org/project,instruction_list_pipelined_processor_with_peripherals" TargetMode="External"/><Relationship Id="rId490" Type="http://schemas.openxmlformats.org/officeDocument/2006/relationships/hyperlink" Target="https://shirishkoirala.blogspot.com/2017/01/sap-1simple-as-possible-1-computer.html" TargetMode="External"/><Relationship Id="rId504" Type="http://schemas.openxmlformats.org/officeDocument/2006/relationships/hyperlink" Target="https://github.com/sjohann81/hf-risc/" TargetMode="External"/><Relationship Id="rId711" Type="http://schemas.openxmlformats.org/officeDocument/2006/relationships/hyperlink" Target="https://github.com/terpstra/opa" TargetMode="External"/><Relationship Id="rId949" Type="http://schemas.openxmlformats.org/officeDocument/2006/relationships/hyperlink" Target="https://www.youtube.com/watch?v=dVD1Yws__v0&amp;list=PLxde5XJWZRbTerLRlh0vp43scTA3cfKN8&amp;index=2" TargetMode="External"/><Relationship Id="rId1134" Type="http://schemas.openxmlformats.org/officeDocument/2006/relationships/hyperlink" Target="https://github.com/ben-marshall/tim" TargetMode="External"/><Relationship Id="rId78" Type="http://schemas.openxmlformats.org/officeDocument/2006/relationships/hyperlink" Target="https://opencores.org/project,avrtinyx61core" TargetMode="External"/><Relationship Id="rId143" Type="http://schemas.openxmlformats.org/officeDocument/2006/relationships/hyperlink" Target="http://www.arm.com/products/processors/cortex-m/cortex-m1.php" TargetMode="External"/><Relationship Id="rId350" Type="http://schemas.openxmlformats.org/officeDocument/2006/relationships/hyperlink" Target="https://opencores.org/project,sardmips" TargetMode="External"/><Relationship Id="rId588" Type="http://schemas.openxmlformats.org/officeDocument/2006/relationships/hyperlink" Target="https://www.cs.drexel.edu/~bls96/museum/cardiac.html" TargetMode="External"/><Relationship Id="rId795" Type="http://schemas.openxmlformats.org/officeDocument/2006/relationships/hyperlink" Target="https://boom-core.org/" TargetMode="External"/><Relationship Id="rId809" Type="http://schemas.openxmlformats.org/officeDocument/2006/relationships/hyperlink" Target="https://opencores.org/project,tg68kc" TargetMode="External"/><Relationship Id="rId1201" Type="http://schemas.openxmlformats.org/officeDocument/2006/relationships/hyperlink" Target="http://www.astrobe.com/RISC5/" TargetMode="External"/><Relationship Id="rId9" Type="http://schemas.openxmlformats.org/officeDocument/2006/relationships/hyperlink" Target="http://www.eembc.org/coremark/index.php" TargetMode="External"/><Relationship Id="rId210" Type="http://schemas.openxmlformats.org/officeDocument/2006/relationships/hyperlink" Target="https://github.com/reed-foster/uCPUvhdl" TargetMode="External"/><Relationship Id="rId448" Type="http://schemas.openxmlformats.org/officeDocument/2006/relationships/hyperlink" Target="http://users.ece.cmu.edu/~koopman/stack_computers/index.html" TargetMode="External"/><Relationship Id="rId655" Type="http://schemas.openxmlformats.org/officeDocument/2006/relationships/hyperlink" Target="https://www.scribd.com/document/53289372/MIPS-Implementation" TargetMode="External"/><Relationship Id="rId862" Type="http://schemas.openxmlformats.org/officeDocument/2006/relationships/hyperlink" Target="https://user.eng.umd.edu/~blj/RiSC/" TargetMode="External"/><Relationship Id="rId1078" Type="http://schemas.openxmlformats.org/officeDocument/2006/relationships/hyperlink" Target="https://riscv.org/2018contest/" TargetMode="External"/><Relationship Id="rId294" Type="http://schemas.openxmlformats.org/officeDocument/2006/relationships/hyperlink" Target="https://opencores.org/project,oks8" TargetMode="External"/><Relationship Id="rId308" Type="http://schemas.openxmlformats.org/officeDocument/2006/relationships/hyperlink" Target="https://opencores.org/project,rtf65002" TargetMode="External"/><Relationship Id="rId515" Type="http://schemas.openxmlformats.org/officeDocument/2006/relationships/hyperlink" Target="https://opencores.org/project,rois" TargetMode="External"/><Relationship Id="rId722" Type="http://schemas.openxmlformats.org/officeDocument/2006/relationships/hyperlink" Target="https://opencores.org/project,thor" TargetMode="External"/><Relationship Id="rId1145" Type="http://schemas.openxmlformats.org/officeDocument/2006/relationships/hyperlink" Target="https://github.com/jaywonchung/Verilog-Harvard-CPU" TargetMode="External"/><Relationship Id="rId89" Type="http://schemas.openxmlformats.org/officeDocument/2006/relationships/hyperlink" Target="https://opencores.org/project,fluid_core_2" TargetMode="External"/><Relationship Id="rId154" Type="http://schemas.openxmlformats.org/officeDocument/2006/relationships/hyperlink" Target="https://opencores.org/project,cpugen" TargetMode="External"/><Relationship Id="rId361" Type="http://schemas.openxmlformats.org/officeDocument/2006/relationships/hyperlink" Target="http://www.cast-inc.com/ip-cores/8051s/l8051xc1/index.html" TargetMode="External"/><Relationship Id="rId599" Type="http://schemas.openxmlformats.org/officeDocument/2006/relationships/hyperlink" Target="https://opencores.org/project/odess_multicore_project/verilog%20sources" TargetMode="External"/><Relationship Id="rId1005" Type="http://schemas.openxmlformats.org/officeDocument/2006/relationships/hyperlink" Target="https://github.com/GramThanos/CPU-on-Vivado-HLS" TargetMode="External"/><Relationship Id="rId1212" Type="http://schemas.openxmlformats.org/officeDocument/2006/relationships/hyperlink" Target="https://github.com/dominiksalvet/pcycle" TargetMode="External"/><Relationship Id="rId459" Type="http://schemas.openxmlformats.org/officeDocument/2006/relationships/hyperlink" Target="http://www.fpga4student.com/2017/09/vhdl-code-for-mips-processor.html" TargetMode="External"/><Relationship Id="rId666" Type="http://schemas.openxmlformats.org/officeDocument/2006/relationships/hyperlink" Target="https://wiki.forth-ev.de/doku.php/projects:ep32:start" TargetMode="External"/><Relationship Id="rId873" Type="http://schemas.openxmlformats.org/officeDocument/2006/relationships/hyperlink" Target="https://opencores.org/project,6809_6309_compatible_core" TargetMode="External"/><Relationship Id="rId1089" Type="http://schemas.openxmlformats.org/officeDocument/2006/relationships/hyperlink" Target="https://opencores.org/project,ae18" TargetMode="External"/><Relationship Id="rId16" Type="http://schemas.openxmlformats.org/officeDocument/2006/relationships/hyperlink" Target="http://alvie.com/zpuino/index.html" TargetMode="External"/><Relationship Id="rId221" Type="http://schemas.openxmlformats.org/officeDocument/2006/relationships/hyperlink" Target="https://opencores.org/project,system68" TargetMode="External"/><Relationship Id="rId319" Type="http://schemas.openxmlformats.org/officeDocument/2006/relationships/hyperlink" Target="https://opencores.org/project,scarts" TargetMode="External"/><Relationship Id="rId526" Type="http://schemas.openxmlformats.org/officeDocument/2006/relationships/hyperlink" Target="http://www.pldworld.com/_hdl/2/_ip/-microcore.org/index.html" TargetMode="External"/><Relationship Id="rId1156" Type="http://schemas.openxmlformats.org/officeDocument/2006/relationships/hyperlink" Target="http://www.clifford.at/bfcpu/bfcpu.html" TargetMode="External"/><Relationship Id="rId733" Type="http://schemas.openxmlformats.org/officeDocument/2006/relationships/hyperlink" Target="https://github.com/mballance/fwrisc" TargetMode="External"/><Relationship Id="rId940" Type="http://schemas.openxmlformats.org/officeDocument/2006/relationships/hyperlink" Target="https://github.com/redisun/AVR-CPU-Design-in-VHDL" TargetMode="External"/><Relationship Id="rId1016" Type="http://schemas.openxmlformats.org/officeDocument/2006/relationships/hyperlink" Target="https://github.com/risclite/SuperScalar-RISCV-CPU" TargetMode="External"/><Relationship Id="rId165" Type="http://schemas.openxmlformats.org/officeDocument/2006/relationships/hyperlink" Target="https://github.com/MorrisMA/MiniCPU-S" TargetMode="External"/><Relationship Id="rId372" Type="http://schemas.openxmlformats.org/officeDocument/2006/relationships/hyperlink" Target="https://opencores.org/usercontent,doc,1262702554" TargetMode="External"/><Relationship Id="rId677" Type="http://schemas.openxmlformats.org/officeDocument/2006/relationships/hyperlink" Target="http://www.latticesemi.com/en/Products/DesignSoftwareAndIP/IntellectualProperty/IPCore/IPCores02/LatticeMico32.aspx" TargetMode="External"/><Relationship Id="rId800" Type="http://schemas.openxmlformats.org/officeDocument/2006/relationships/hyperlink" Target="https://github.com/antonblanchard/microwatt" TargetMode="External"/><Relationship Id="rId232" Type="http://schemas.openxmlformats.org/officeDocument/2006/relationships/hyperlink" Target="http://www.cs.ucr.edu/~dalton/" TargetMode="External"/><Relationship Id="rId884" Type="http://schemas.openxmlformats.org/officeDocument/2006/relationships/hyperlink" Target="https://opencores.org/project,rois" TargetMode="External"/><Relationship Id="rId27" Type="http://schemas.openxmlformats.org/officeDocument/2006/relationships/hyperlink" Target="http://www.microcorelabs.com/mcl51.html" TargetMode="External"/><Relationship Id="rId537" Type="http://schemas.openxmlformats.org/officeDocument/2006/relationships/hyperlink" Target="https://web.archive.org/web/20120309123835/http:/www.mindspring.com/~tcoonan/index.html" TargetMode="External"/><Relationship Id="rId744" Type="http://schemas.openxmlformats.org/officeDocument/2006/relationships/hyperlink" Target="https://riscv.org/2018contest/" TargetMode="External"/><Relationship Id="rId951" Type="http://schemas.openxmlformats.org/officeDocument/2006/relationships/hyperlink" Target="https://github.com/ZipCPU/autofpga" TargetMode="External"/><Relationship Id="rId1167" Type="http://schemas.openxmlformats.org/officeDocument/2006/relationships/hyperlink" Target="https://github.com/philzook58/nand2coq" TargetMode="External"/><Relationship Id="rId80" Type="http://schemas.openxmlformats.org/officeDocument/2006/relationships/hyperlink" Target="https://opencores.org/project,or1k-cf" TargetMode="External"/><Relationship Id="rId176" Type="http://schemas.openxmlformats.org/officeDocument/2006/relationships/hyperlink" Target="https://www.parallax.com/downloads/propeller-1-design" TargetMode="External"/><Relationship Id="rId383" Type="http://schemas.openxmlformats.org/officeDocument/2006/relationships/hyperlink" Target="https://developer.arm.com/products/processors/cortex-r/cortex-r5" TargetMode="External"/><Relationship Id="rId590" Type="http://schemas.openxmlformats.org/officeDocument/2006/relationships/hyperlink" Target="http://www.archfisc.com/" TargetMode="External"/><Relationship Id="rId604" Type="http://schemas.openxmlformats.org/officeDocument/2006/relationships/hyperlink" Target="https://opencores.org/project,odess_multicore_project" TargetMode="External"/><Relationship Id="rId811" Type="http://schemas.openxmlformats.org/officeDocument/2006/relationships/hyperlink" Target="https://github.com/MIPSfpga/schoolMIPS" TargetMode="External"/><Relationship Id="rId1027" Type="http://schemas.openxmlformats.org/officeDocument/2006/relationships/hyperlink" Target="https://github.com/techcentaur/CPU-ARM" TargetMode="External"/><Relationship Id="rId243" Type="http://schemas.openxmlformats.org/officeDocument/2006/relationships/hyperlink" Target="https://code.google.com/archive/p/minimig/" TargetMode="External"/><Relationship Id="rId450" Type="http://schemas.openxmlformats.org/officeDocument/2006/relationships/hyperlink" Target="http://www.embedded.com/electronics-blogs/max-unleashed-and-unfettered/4441454/Only-308-FPGA-LUTs-required-to-create-cycle-accurate-8088-8086-soft-processor-core" TargetMode="External"/><Relationship Id="rId688" Type="http://schemas.openxmlformats.org/officeDocument/2006/relationships/hyperlink" Target="https://github.com/anmolsahoo25/shakti-e-class" TargetMode="External"/><Relationship Id="rId895" Type="http://schemas.openxmlformats.org/officeDocument/2006/relationships/hyperlink" Target="https://opencores.org/project,instruction_list_pipelined_processor_with_peripherals" TargetMode="External"/><Relationship Id="rId909" Type="http://schemas.openxmlformats.org/officeDocument/2006/relationships/hyperlink" Target="https://github.com/osresearch/risc8" TargetMode="External"/><Relationship Id="rId1080" Type="http://schemas.openxmlformats.org/officeDocument/2006/relationships/hyperlink" Target="https://github.com/PetrM1/PMD85" TargetMode="External"/><Relationship Id="rId38" Type="http://schemas.openxmlformats.org/officeDocument/2006/relationships/hyperlink" Target="https://github.com/ZipCPU/zipcpu" TargetMode="External"/><Relationship Id="rId103" Type="http://schemas.openxmlformats.org/officeDocument/2006/relationships/hyperlink" Target="https://opencores.org/project,lem1_9min" TargetMode="External"/><Relationship Id="rId310" Type="http://schemas.openxmlformats.org/officeDocument/2006/relationships/hyperlink" Target="https://github.com/robfinch/Cores" TargetMode="External"/><Relationship Id="rId548" Type="http://schemas.openxmlformats.org/officeDocument/2006/relationships/hyperlink" Target="https://github.com/corywalker/cpu-homebrew/blob/master/yfcpu.v" TargetMode="External"/><Relationship Id="rId755" Type="http://schemas.openxmlformats.org/officeDocument/2006/relationships/hyperlink" Target="https://github.com/jbush001/MiteCPU" TargetMode="External"/><Relationship Id="rId962" Type="http://schemas.openxmlformats.org/officeDocument/2006/relationships/hyperlink" Target="https://github.com/wuhanstudio/nand2tetris-iverilog" TargetMode="External"/><Relationship Id="rId1178" Type="http://schemas.openxmlformats.org/officeDocument/2006/relationships/hyperlink" Target="https://github.com/microCore-VHDL/microCore" TargetMode="External"/><Relationship Id="rId91" Type="http://schemas.openxmlformats.org/officeDocument/2006/relationships/hyperlink" Target="https://opencores.org/project,hd63701" TargetMode="External"/><Relationship Id="rId187" Type="http://schemas.openxmlformats.org/officeDocument/2006/relationships/hyperlink" Target="https://opencores.org/project,rv01_riscv_core" TargetMode="External"/><Relationship Id="rId394" Type="http://schemas.openxmlformats.org/officeDocument/2006/relationships/hyperlink" Target="https://opencores.org/project,wb4pb" TargetMode="External"/><Relationship Id="rId408" Type="http://schemas.openxmlformats.org/officeDocument/2006/relationships/hyperlink" Target="https://www.silvaco.com/products/IP/coldfire_v1_platform/index.html" TargetMode="External"/><Relationship Id="rId615" Type="http://schemas.openxmlformats.org/officeDocument/2006/relationships/hyperlink" Target="http://www.ecs.umass.edu/ece/tessier/rcg/flexgrip.html" TargetMode="External"/><Relationship Id="rId822" Type="http://schemas.openxmlformats.org/officeDocument/2006/relationships/hyperlink" Target="https://www.aloriumtech.com/openxlr8/" TargetMode="External"/><Relationship Id="rId1038" Type="http://schemas.openxmlformats.org/officeDocument/2006/relationships/hyperlink" Target="https://www.computercollection.net/index.php/2021/05/02/ibm-1410-fpga-posted-to-github/" TargetMode="External"/><Relationship Id="rId254" Type="http://schemas.openxmlformats.org/officeDocument/2006/relationships/hyperlink" Target="https://www.cs.york.ac.uk/fp/reduceron/" TargetMode="External"/><Relationship Id="rId699" Type="http://schemas.openxmlformats.org/officeDocument/2006/relationships/hyperlink" Target="https://www-users.cs.york.ac.uk/~mjf/simple_cpu/index.html" TargetMode="External"/><Relationship Id="rId1091" Type="http://schemas.openxmlformats.org/officeDocument/2006/relationships/hyperlink" Target="https://github.com/Obijuan/ACC/wiki" TargetMode="External"/><Relationship Id="rId1105" Type="http://schemas.openxmlformats.org/officeDocument/2006/relationships/hyperlink" Target="https://github.com/Arlet/verilog-6502" TargetMode="External"/><Relationship Id="rId49" Type="http://schemas.openxmlformats.org/officeDocument/2006/relationships/hyperlink" Target="https://opencores.org/project,tiny64" TargetMode="External"/><Relationship Id="rId114" Type="http://schemas.openxmlformats.org/officeDocument/2006/relationships/hyperlink" Target="https://opencores.org/project,minirisc" TargetMode="External"/><Relationship Id="rId461" Type="http://schemas.openxmlformats.org/officeDocument/2006/relationships/hyperlink" Target="http://www.fpga4student.com/2017/04/verilog-code-for-16-bit-risc-processor.html" TargetMode="External"/><Relationship Id="rId559" Type="http://schemas.openxmlformats.org/officeDocument/2006/relationships/hyperlink" Target="https://openrisc.io/" TargetMode="External"/><Relationship Id="rId766" Type="http://schemas.openxmlformats.org/officeDocument/2006/relationships/hyperlink" Target="https://github.com/monnyy/COEN_316_CPU" TargetMode="External"/><Relationship Id="rId1189" Type="http://schemas.openxmlformats.org/officeDocument/2006/relationships/hyperlink" Target="https://github.com/forthy42/b16-small" TargetMode="External"/><Relationship Id="rId198" Type="http://schemas.openxmlformats.org/officeDocument/2006/relationships/hyperlink" Target="https://opencores.org/project,gpu" TargetMode="External"/><Relationship Id="rId321" Type="http://schemas.openxmlformats.org/officeDocument/2006/relationships/hyperlink" Target="https://opencores.org/project,wb4pb" TargetMode="External"/><Relationship Id="rId419" Type="http://schemas.openxmlformats.org/officeDocument/2006/relationships/hyperlink" Target="http://www.cast-inc.com/" TargetMode="External"/><Relationship Id="rId626" Type="http://schemas.openxmlformats.org/officeDocument/2006/relationships/hyperlink" Target="https://github.com/hoglet67/CoPro6502" TargetMode="External"/><Relationship Id="rId973" Type="http://schemas.openxmlformats.org/officeDocument/2006/relationships/hyperlink" Target="https://github.com/dominiksalvet/limen-alpha" TargetMode="External"/><Relationship Id="rId1049" Type="http://schemas.openxmlformats.org/officeDocument/2006/relationships/hyperlink" Target="https://hackaday.io/project/180199-8-bit-computer-front-panel" TargetMode="External"/><Relationship Id="rId833" Type="http://schemas.openxmlformats.org/officeDocument/2006/relationships/hyperlink" Target="https://github.com/RyuKojiro/v6502" TargetMode="External"/><Relationship Id="rId1116" Type="http://schemas.openxmlformats.org/officeDocument/2006/relationships/hyperlink" Target="https://github.com/risclite/ARM9-compatible-soft-CPU-core" TargetMode="External"/><Relationship Id="rId265" Type="http://schemas.openxmlformats.org/officeDocument/2006/relationships/hyperlink" Target="https://github.com/lmEshoo/sp-i586" TargetMode="External"/><Relationship Id="rId472" Type="http://schemas.openxmlformats.org/officeDocument/2006/relationships/hyperlink" Target="https://github.com/cpulabs/mist32e10fa" TargetMode="External"/><Relationship Id="rId900" Type="http://schemas.openxmlformats.org/officeDocument/2006/relationships/hyperlink" Target="https://opencores.org/project,aor3000" TargetMode="External"/><Relationship Id="rId125" Type="http://schemas.openxmlformats.org/officeDocument/2006/relationships/hyperlink" Target="https://opencores.org/project,mipsr2000" TargetMode="External"/><Relationship Id="rId332" Type="http://schemas.openxmlformats.org/officeDocument/2006/relationships/hyperlink" Target="https://opencores.org/project,turbo8051" TargetMode="External"/><Relationship Id="rId777" Type="http://schemas.openxmlformats.org/officeDocument/2006/relationships/hyperlink" Target="https://github.com/revaldinho/opc" TargetMode="External"/><Relationship Id="rId984" Type="http://schemas.openxmlformats.org/officeDocument/2006/relationships/hyperlink" Target="https://github.com/MasterQ32/spu-mark-ii" TargetMode="External"/><Relationship Id="rId637" Type="http://schemas.openxmlformats.org/officeDocument/2006/relationships/hyperlink" Target="http://developer.axis.com/old/documentation/hw/etrax100lx.html" TargetMode="External"/><Relationship Id="rId844" Type="http://schemas.openxmlformats.org/officeDocument/2006/relationships/hyperlink" Target="https://github.com/captaindane/swt16" TargetMode="External"/><Relationship Id="rId276" Type="http://schemas.openxmlformats.org/officeDocument/2006/relationships/hyperlink" Target="https://www.jwhitham.org/software.html" TargetMode="External"/><Relationship Id="rId483" Type="http://schemas.openxmlformats.org/officeDocument/2006/relationships/hyperlink" Target="https://github.com/brabect1/risc8" TargetMode="External"/><Relationship Id="rId690" Type="http://schemas.openxmlformats.org/officeDocument/2006/relationships/hyperlink" Target="https://www.sifive.com/documentation/" TargetMode="External"/><Relationship Id="rId704" Type="http://schemas.openxmlformats.org/officeDocument/2006/relationships/hyperlink" Target="https://github.com/arminkz/SayehCPU" TargetMode="External"/><Relationship Id="rId911" Type="http://schemas.openxmlformats.org/officeDocument/2006/relationships/hyperlink" Target="https://github.com/scarv/scarv-cpu" TargetMode="External"/><Relationship Id="rId1127" Type="http://schemas.openxmlformats.org/officeDocument/2006/relationships/hyperlink" Target="http://www.youtube.com/channel/UCNbm8Bah54cwhedmCRWyXMA/videos" TargetMode="External"/><Relationship Id="rId40" Type="http://schemas.openxmlformats.org/officeDocument/2006/relationships/hyperlink" Target="http://www.greenarraychips.com/" TargetMode="External"/><Relationship Id="rId136" Type="http://schemas.openxmlformats.org/officeDocument/2006/relationships/hyperlink" Target="https://opencores.org/project,agcnorm" TargetMode="External"/><Relationship Id="rId343" Type="http://schemas.openxmlformats.org/officeDocument/2006/relationships/hyperlink" Target="https://opencores.org/project,zap" TargetMode="External"/><Relationship Id="rId550" Type="http://schemas.openxmlformats.org/officeDocument/2006/relationships/hyperlink" Target="http://www.dte.eis.uva.es/OpenProjects/OpenUP/index.htm" TargetMode="External"/><Relationship Id="rId788" Type="http://schemas.openxmlformats.org/officeDocument/2006/relationships/hyperlink" Target="https://github.com/m-labs/VexRiscv-verilog" TargetMode="External"/><Relationship Id="rId995" Type="http://schemas.openxmlformats.org/officeDocument/2006/relationships/hyperlink" Target="https://github.com/hoglet67/ElectronFpga" TargetMode="External"/><Relationship Id="rId1180" Type="http://schemas.openxmlformats.org/officeDocument/2006/relationships/hyperlink" Target="https://domipheus.com/blog/rpu-series-quick-links/" TargetMode="External"/><Relationship Id="rId203" Type="http://schemas.openxmlformats.org/officeDocument/2006/relationships/hyperlink" Target="http://www.chrisfenton.com/homebrew-cray-1a/" TargetMode="External"/><Relationship Id="rId648" Type="http://schemas.openxmlformats.org/officeDocument/2006/relationships/hyperlink" Target="https://github.com/Galland/LEON2" TargetMode="External"/><Relationship Id="rId855" Type="http://schemas.openxmlformats.org/officeDocument/2006/relationships/hyperlink" Target="https://github.com/MorrisMA/MAM65C02-Processor-Core/" TargetMode="External"/><Relationship Id="rId1040" Type="http://schemas.openxmlformats.org/officeDocument/2006/relationships/hyperlink" Target="https://opencores.org/projects/mix-fpga" TargetMode="External"/><Relationship Id="rId287" Type="http://schemas.openxmlformats.org/officeDocument/2006/relationships/hyperlink" Target="https://opencores.org/project,nextz80" TargetMode="External"/><Relationship Id="rId410" Type="http://schemas.openxmlformats.org/officeDocument/2006/relationships/hyperlink" Target="https://github.com/ucb-bar/vscale" TargetMode="External"/><Relationship Id="rId494" Type="http://schemas.openxmlformats.org/officeDocument/2006/relationships/hyperlink" Target="https://gitlab.com/sfu-rcl/Taiga" TargetMode="External"/><Relationship Id="rId508" Type="http://schemas.openxmlformats.org/officeDocument/2006/relationships/hyperlink" Target="https://github.com/alfikpl/aoOCS" TargetMode="External"/><Relationship Id="rId715" Type="http://schemas.openxmlformats.org/officeDocument/2006/relationships/hyperlink" Target="https://blog.hackster.io/the-rise-of-the-dark-risc-v-ddb49764f392" TargetMode="External"/><Relationship Id="rId922" Type="http://schemas.openxmlformats.org/officeDocument/2006/relationships/hyperlink" Target="https://www.cl.cam.ac.uk/teaching/1617/ECAD+Arch/exercise-clarvi.html" TargetMode="External"/><Relationship Id="rId1138" Type="http://schemas.openxmlformats.org/officeDocument/2006/relationships/hyperlink" Target="https://github.com/bradleyeckert/chad" TargetMode="External"/><Relationship Id="rId147" Type="http://schemas.openxmlformats.org/officeDocument/2006/relationships/hyperlink" Target="https://opencores.org/project,brainfuckcpu" TargetMode="External"/><Relationship Id="rId354" Type="http://schemas.openxmlformats.org/officeDocument/2006/relationships/hyperlink" Target="https://opencores.org/project,minsoc" TargetMode="External"/><Relationship Id="rId799" Type="http://schemas.openxmlformats.org/officeDocument/2006/relationships/hyperlink" Target="https://www.youtube.com/watch?v=xONHt7rgJk4" TargetMode="External"/><Relationship Id="rId1191" Type="http://schemas.openxmlformats.org/officeDocument/2006/relationships/hyperlink" Target="https://en.wikipedia.org/wiki/TIS-100" TargetMode="External"/><Relationship Id="rId1205" Type="http://schemas.openxmlformats.org/officeDocument/2006/relationships/hyperlink" Target="https://en.wikipedia.org/wiki/Mano_machine" TargetMode="External"/><Relationship Id="rId51" Type="http://schemas.openxmlformats.org/officeDocument/2006/relationships/hyperlink" Target="https://opencores.org/project,core_arm" TargetMode="External"/><Relationship Id="rId561" Type="http://schemas.openxmlformats.org/officeDocument/2006/relationships/hyperlink" Target="https://openrisc.io/" TargetMode="External"/><Relationship Id="rId659" Type="http://schemas.openxmlformats.org/officeDocument/2006/relationships/hyperlink" Target="https://github.com/nextseto/ARM-LEGv8" TargetMode="External"/><Relationship Id="rId866" Type="http://schemas.openxmlformats.org/officeDocument/2006/relationships/hyperlink" Target="https://clash-lang.org/" TargetMode="External"/><Relationship Id="rId214" Type="http://schemas.openxmlformats.org/officeDocument/2006/relationships/hyperlink" Target="http://www.ultratechnology.com/noscarc.htm" TargetMode="External"/><Relationship Id="rId298" Type="http://schemas.openxmlformats.org/officeDocument/2006/relationships/hyperlink" Target="https://opencores.org/project,plasma_fpu" TargetMode="External"/><Relationship Id="rId421" Type="http://schemas.openxmlformats.org/officeDocument/2006/relationships/hyperlink" Target="https://www.scribd.com/document/98709635/c16-Cpu-Reference-Manual" TargetMode="External"/><Relationship Id="rId519" Type="http://schemas.openxmlformats.org/officeDocument/2006/relationships/hyperlink" Target="https://opencores.org/project,ppx16" TargetMode="External"/><Relationship Id="rId1051" Type="http://schemas.openxmlformats.org/officeDocument/2006/relationships/hyperlink" Target="https://github.com/jaruiz/light8080" TargetMode="External"/><Relationship Id="rId1149" Type="http://schemas.openxmlformats.org/officeDocument/2006/relationships/hyperlink" Target="https://hackaday.io/project/57660-verilogboy-gameboy-on-fpga" TargetMode="External"/><Relationship Id="rId158" Type="http://schemas.openxmlformats.org/officeDocument/2006/relationships/hyperlink" Target="https://github.com/jeuneS2/lemberg" TargetMode="External"/><Relationship Id="rId726" Type="http://schemas.openxmlformats.org/officeDocument/2006/relationships/hyperlink" Target="https://opencores.org/project,amber" TargetMode="External"/><Relationship Id="rId933" Type="http://schemas.openxmlformats.org/officeDocument/2006/relationships/hyperlink" Target="https://github.com/gdevic/A-Z80" TargetMode="External"/><Relationship Id="rId1009" Type="http://schemas.openxmlformats.org/officeDocument/2006/relationships/hyperlink" Target="https://www.latticesemi.com/products/designsoftwareandip/intellectualproperty/ipcore/ipcores04/riscvmccpu" TargetMode="External"/><Relationship Id="rId62" Type="http://schemas.openxmlformats.org/officeDocument/2006/relationships/hyperlink" Target="https://opencores.org/project,c16" TargetMode="External"/><Relationship Id="rId365" Type="http://schemas.openxmlformats.org/officeDocument/2006/relationships/hyperlink" Target="https://www.youtube.com/watch?v=prpyEFxZCMw" TargetMode="External"/><Relationship Id="rId572" Type="http://schemas.openxmlformats.org/officeDocument/2006/relationships/hyperlink" Target="http://www.lowrisc.org/" TargetMode="External"/><Relationship Id="rId1216" Type="http://schemas.openxmlformats.org/officeDocument/2006/relationships/hyperlink" Target="https://en.wikipedia.org/wiki/LEON" TargetMode="External"/><Relationship Id="rId225" Type="http://schemas.openxmlformats.org/officeDocument/2006/relationships/hyperlink" Target="http://members.optushome.com.au/jekent/" TargetMode="External"/><Relationship Id="rId432" Type="http://schemas.openxmlformats.org/officeDocument/2006/relationships/hyperlink" Target="https://github.com/robfinch/Cores/tree/master/FISA32/trunk" TargetMode="External"/><Relationship Id="rId877" Type="http://schemas.openxmlformats.org/officeDocument/2006/relationships/hyperlink" Target="https://opencores.org/projects/neo430" TargetMode="External"/><Relationship Id="rId1062" Type="http://schemas.openxmlformats.org/officeDocument/2006/relationships/hyperlink" Target="https://github.com/Forth-Generation/microForth" TargetMode="External"/><Relationship Id="rId737" Type="http://schemas.openxmlformats.org/officeDocument/2006/relationships/hyperlink" Target="http://fx68k.fxatari.com/fx68k-Source.zip" TargetMode="External"/><Relationship Id="rId944" Type="http://schemas.openxmlformats.org/officeDocument/2006/relationships/hyperlink" Target="https://www.xilinx.com/products/design-tools/microblaze.html" TargetMode="External"/><Relationship Id="rId73" Type="http://schemas.openxmlformats.org/officeDocument/2006/relationships/hyperlink" Target="https://opencores.org/project,ao68000" TargetMode="External"/><Relationship Id="rId169" Type="http://schemas.openxmlformats.org/officeDocument/2006/relationships/hyperlink" Target="https://opencores.org/project,xucpu" TargetMode="External"/><Relationship Id="rId376" Type="http://schemas.openxmlformats.org/officeDocument/2006/relationships/hyperlink" Target="https://github.com/alfikpl/aoOCS" TargetMode="External"/><Relationship Id="rId583" Type="http://schemas.openxmlformats.org/officeDocument/2006/relationships/hyperlink" Target="https://opencores.org/project/odess_multicore_project/verilog%20sources" TargetMode="External"/><Relationship Id="rId790" Type="http://schemas.openxmlformats.org/officeDocument/2006/relationships/hyperlink" Target="https://git.morgothdisk.com/VERILOG/VERILOG-XMEGA-CORE-XILINX" TargetMode="External"/><Relationship Id="rId804" Type="http://schemas.openxmlformats.org/officeDocument/2006/relationships/hyperlink" Target="https://hackaday.io/project/57660-verilogboy-gameboy-on-fpga" TargetMode="External"/><Relationship Id="rId4" Type="http://schemas.openxmlformats.org/officeDocument/2006/relationships/hyperlink" Target="http://www.oreganosystems.at/" TargetMode="External"/><Relationship Id="rId236" Type="http://schemas.openxmlformats.org/officeDocument/2006/relationships/hyperlink" Target="http://www.excamera.com/sphinx/fpga-j1.html" TargetMode="External"/><Relationship Id="rId443" Type="http://schemas.openxmlformats.org/officeDocument/2006/relationships/hyperlink" Target="https://en.wikipedia.org/wiki/Amber_(processor_core)" TargetMode="External"/><Relationship Id="rId650" Type="http://schemas.openxmlformats.org/officeDocument/2006/relationships/hyperlink" Target="https://en.wikipedia.org/wiki/LEON" TargetMode="External"/><Relationship Id="rId888" Type="http://schemas.openxmlformats.org/officeDocument/2006/relationships/hyperlink" Target="https://github.com/jamesbowman/j1" TargetMode="External"/><Relationship Id="rId1073" Type="http://schemas.openxmlformats.org/officeDocument/2006/relationships/hyperlink" Target="https://github.com/ForwardCom" TargetMode="External"/><Relationship Id="rId303" Type="http://schemas.openxmlformats.org/officeDocument/2006/relationships/hyperlink" Target="https://opencores.org/project,risc16f84" TargetMode="External"/><Relationship Id="rId748" Type="http://schemas.openxmlformats.org/officeDocument/2006/relationships/hyperlink" Target="https://riscv.org/2018contest/" TargetMode="External"/><Relationship Id="rId955" Type="http://schemas.openxmlformats.org/officeDocument/2006/relationships/hyperlink" Target="https://www.youtube.com/watch?v=6FEDrU85FLE" TargetMode="External"/><Relationship Id="rId1140" Type="http://schemas.openxmlformats.org/officeDocument/2006/relationships/hyperlink" Target="https://github.com/jaywonchung/Verilog-Harvard-CPU" TargetMode="External"/><Relationship Id="rId84" Type="http://schemas.openxmlformats.org/officeDocument/2006/relationships/hyperlink" Target="https://opencores.org/project,cpu65c02_true_cycle" TargetMode="External"/><Relationship Id="rId387" Type="http://schemas.openxmlformats.org/officeDocument/2006/relationships/hyperlink" Target="https://opencores.org/usercontent,doc,1262702554" TargetMode="External"/><Relationship Id="rId510" Type="http://schemas.openxmlformats.org/officeDocument/2006/relationships/hyperlink" Target="https://github.com/mycspring/fpga" TargetMode="External"/><Relationship Id="rId594" Type="http://schemas.openxmlformats.org/officeDocument/2006/relationships/hyperlink" Target="https://github.com/plorefice/vhdl-simple-processor" TargetMode="External"/><Relationship Id="rId608" Type="http://schemas.openxmlformats.org/officeDocument/2006/relationships/hyperlink" Target="http://jamieiles.github.io/oldland-cpu/" TargetMode="External"/><Relationship Id="rId815" Type="http://schemas.openxmlformats.org/officeDocument/2006/relationships/hyperlink" Target="https://github.com/prantoamt/16bit_processor_design" TargetMode="External"/><Relationship Id="rId247" Type="http://schemas.openxmlformats.org/officeDocument/2006/relationships/hyperlink" Target="http://www.heeltoe.com/download/pdp11/README.html" TargetMode="External"/><Relationship Id="rId899" Type="http://schemas.openxmlformats.org/officeDocument/2006/relationships/hyperlink" Target="https://opencores.org/project,ao486" TargetMode="External"/><Relationship Id="rId1000" Type="http://schemas.openxmlformats.org/officeDocument/2006/relationships/hyperlink" Target="https://github.com/alvarezpj/single-cycle-cpu" TargetMode="External"/><Relationship Id="rId1084" Type="http://schemas.openxmlformats.org/officeDocument/2006/relationships/hyperlink" Target="https://github.com/yehzhang/x9" TargetMode="External"/><Relationship Id="rId107" Type="http://schemas.openxmlformats.org/officeDocument/2006/relationships/hyperlink" Target="https://opencores.org/project,lxp32" TargetMode="External"/><Relationship Id="rId454" Type="http://schemas.openxmlformats.org/officeDocument/2006/relationships/hyperlink" Target="https://github.com/Anding/N.I.G.E.-Machine" TargetMode="External"/><Relationship Id="rId661" Type="http://schemas.openxmlformats.org/officeDocument/2006/relationships/hyperlink" Target="https://www.synopsys.com/dw/ipdir.php?ds=arc_em_starter_kit" TargetMode="External"/><Relationship Id="rId759" Type="http://schemas.openxmlformats.org/officeDocument/2006/relationships/hyperlink" Target="https://github.com/jbush001/PASC" TargetMode="External"/><Relationship Id="rId966" Type="http://schemas.openxmlformats.org/officeDocument/2006/relationships/hyperlink" Target="https://github.com/kuby1412/RISC-V-MYTH-Workshop" TargetMode="External"/><Relationship Id="rId11" Type="http://schemas.openxmlformats.org/officeDocument/2006/relationships/hyperlink" Target="https://github.com/dcpu16/dcpu16-verilog" TargetMode="External"/><Relationship Id="rId314" Type="http://schemas.openxmlformats.org/officeDocument/2006/relationships/hyperlink" Target="https://github.com/robfinch/Cores" TargetMode="External"/><Relationship Id="rId398" Type="http://schemas.openxmlformats.org/officeDocument/2006/relationships/hyperlink" Target="https://www.xilinx.com/products/intellectual-property/picoblaze.html" TargetMode="External"/><Relationship Id="rId521" Type="http://schemas.openxmlformats.org/officeDocument/2006/relationships/hyperlink" Target="http://www.6502.org/users/andre/65k/index.html" TargetMode="External"/><Relationship Id="rId619" Type="http://schemas.openxmlformats.org/officeDocument/2006/relationships/hyperlink" Target="https://github.com/stnolting/neo430" TargetMode="External"/><Relationship Id="rId1151" Type="http://schemas.openxmlformats.org/officeDocument/2006/relationships/hyperlink" Target="https://github.com/ibm2030/IBM2030" TargetMode="External"/><Relationship Id="rId95" Type="http://schemas.openxmlformats.org/officeDocument/2006/relationships/hyperlink" Target="https://github.com/jop-devel/jop" TargetMode="External"/><Relationship Id="rId160" Type="http://schemas.openxmlformats.org/officeDocument/2006/relationships/hyperlink" Target="https://sites.google.com/site/olivier2smet2/hp_projects/hp98x6/fpga-hp98x6" TargetMode="External"/><Relationship Id="rId826" Type="http://schemas.openxmlformats.org/officeDocument/2006/relationships/hyperlink" Target="https://hackaday.io/project/162876-lion-fpga-cpucomputer" TargetMode="External"/><Relationship Id="rId1011" Type="http://schemas.openxmlformats.org/officeDocument/2006/relationships/hyperlink" Target="https://hackaday.io/project/15430-rc201699-ti-994a-clone-using-tms99105-cpu" TargetMode="External"/><Relationship Id="rId1109" Type="http://schemas.openxmlformats.org/officeDocument/2006/relationships/hyperlink" Target="https://grantwilk.com/portfolio/armv4-microarchitecture/" TargetMode="External"/><Relationship Id="rId258" Type="http://schemas.openxmlformats.org/officeDocument/2006/relationships/hyperlink" Target="http://www.lirmm.fr/ADAC/?page_id=102" TargetMode="External"/><Relationship Id="rId465" Type="http://schemas.openxmlformats.org/officeDocument/2006/relationships/hyperlink" Target="https://opencores.org/project,nanoblaze" TargetMode="External"/><Relationship Id="rId672" Type="http://schemas.openxmlformats.org/officeDocument/2006/relationships/hyperlink" Target="https://mvidakovic.blogspot.com/" TargetMode="External"/><Relationship Id="rId1095" Type="http://schemas.openxmlformats.org/officeDocument/2006/relationships/hyperlink" Target="https://github.com/fachat/af65k" TargetMode="External"/><Relationship Id="rId22" Type="http://schemas.openxmlformats.org/officeDocument/2006/relationships/hyperlink" Target="http://homepages.thm.de/~hg53/eco32" TargetMode="External"/><Relationship Id="rId118" Type="http://schemas.openxmlformats.org/officeDocument/2006/relationships/hyperlink" Target="https://github.com/jonpry/octagon" TargetMode="External"/><Relationship Id="rId325" Type="http://schemas.openxmlformats.org/officeDocument/2006/relationships/hyperlink" Target="https://opencores.org/project,t6507lp" TargetMode="External"/><Relationship Id="rId532" Type="http://schemas.openxmlformats.org/officeDocument/2006/relationships/hyperlink" Target="http://www.leox.org/" TargetMode="External"/><Relationship Id="rId977" Type="http://schemas.openxmlformats.org/officeDocument/2006/relationships/hyperlink" Target="https://github.com/m-labs/lm32" TargetMode="External"/><Relationship Id="rId1162" Type="http://schemas.openxmlformats.org/officeDocument/2006/relationships/hyperlink" Target="https://hackaday.io/project/27280-ygrec8" TargetMode="External"/><Relationship Id="rId171" Type="http://schemas.openxmlformats.org/officeDocument/2006/relationships/hyperlink" Target="https://opencores.org/project,xgate" TargetMode="External"/><Relationship Id="rId837" Type="http://schemas.openxmlformats.org/officeDocument/2006/relationships/hyperlink" Target="https://github.com/aletempiac/dlx" TargetMode="External"/><Relationship Id="rId1022" Type="http://schemas.openxmlformats.org/officeDocument/2006/relationships/hyperlink" Target="https://en.wikipedia.org/wiki/MIC-1" TargetMode="External"/><Relationship Id="rId269" Type="http://schemas.openxmlformats.org/officeDocument/2006/relationships/hyperlink" Target="http://www.experiment-s.de/en/" TargetMode="External"/><Relationship Id="rId476" Type="http://schemas.openxmlformats.org/officeDocument/2006/relationships/hyperlink" Target="http://nyuzi.org/" TargetMode="External"/><Relationship Id="rId683" Type="http://schemas.openxmlformats.org/officeDocument/2006/relationships/hyperlink" Target="https://www.amazon.com/FT64-Robert-Finch-ebook/dp/B07B3JB2BW" TargetMode="External"/><Relationship Id="rId890" Type="http://schemas.openxmlformats.org/officeDocument/2006/relationships/hyperlink" Target="https://hackaday.io/project/167457-tms0800-fpga-implementation-in-vhdl" TargetMode="External"/><Relationship Id="rId904" Type="http://schemas.openxmlformats.org/officeDocument/2006/relationships/hyperlink" Target="https://opencores.org/project,aspida" TargetMode="External"/><Relationship Id="rId33" Type="http://schemas.openxmlformats.org/officeDocument/2006/relationships/hyperlink" Target="https://www.quora.com/What-do-we-need-to-design-a-simple-8-bit-microcontroller-in-VHDL" TargetMode="External"/><Relationship Id="rId129" Type="http://schemas.openxmlformats.org/officeDocument/2006/relationships/hyperlink" Target="https://opencores.org/project,navre" TargetMode="External"/><Relationship Id="rId336" Type="http://schemas.openxmlformats.org/officeDocument/2006/relationships/hyperlink" Target="https://opencores.org/project,vtach" TargetMode="External"/><Relationship Id="rId543" Type="http://schemas.openxmlformats.org/officeDocument/2006/relationships/hyperlink" Target="http://excamera.com/files/camera/c2a/" TargetMode="External"/><Relationship Id="rId988" Type="http://schemas.openxmlformats.org/officeDocument/2006/relationships/hyperlink" Target="https://github.com/rafaeltoyo/vhdl-msp430" TargetMode="External"/><Relationship Id="rId1173" Type="http://schemas.openxmlformats.org/officeDocument/2006/relationships/hyperlink" Target="https://eater.net/8bit/" TargetMode="External"/><Relationship Id="rId182" Type="http://schemas.openxmlformats.org/officeDocument/2006/relationships/hyperlink" Target="https://github.com/roalogic/RV12" TargetMode="External"/><Relationship Id="rId403" Type="http://schemas.openxmlformats.org/officeDocument/2006/relationships/hyperlink" Target="https://github.com/AndreaCorallo/kpu" TargetMode="External"/><Relationship Id="rId750" Type="http://schemas.openxmlformats.org/officeDocument/2006/relationships/hyperlink" Target="https://opencores.org/projects/raptor64" TargetMode="External"/><Relationship Id="rId848" Type="http://schemas.openxmlformats.org/officeDocument/2006/relationships/hyperlink" Target="https://poets-project.org/about/" TargetMode="External"/><Relationship Id="rId1033" Type="http://schemas.openxmlformats.org/officeDocument/2006/relationships/hyperlink" Target="https://github.com/flaminggoat/j1vh" TargetMode="External"/><Relationship Id="rId487" Type="http://schemas.openxmlformats.org/officeDocument/2006/relationships/hyperlink" Target="https://github.com/robfinch/Cores/tree/master/rtf6809" TargetMode="External"/><Relationship Id="rId610" Type="http://schemas.openxmlformats.org/officeDocument/2006/relationships/hyperlink" Target="https://github.com/jamieiles/oldland-cpu" TargetMode="External"/><Relationship Id="rId694" Type="http://schemas.openxmlformats.org/officeDocument/2006/relationships/hyperlink" Target="http://0pf.org/j-core.html" TargetMode="External"/><Relationship Id="rId708" Type="http://schemas.openxmlformats.org/officeDocument/2006/relationships/hyperlink" Target="https://github.com/lisper/cpus-pdp8" TargetMode="External"/><Relationship Id="rId915" Type="http://schemas.openxmlformats.org/officeDocument/2006/relationships/hyperlink" Target="https://www.lowrisc.org/blog/2019/06/an-update-on-ibex-our-microcontroller-class-cpu-core/" TargetMode="External"/><Relationship Id="rId347" Type="http://schemas.openxmlformats.org/officeDocument/2006/relationships/hyperlink" Target="https://opencores.org/project,riscv_vhdl" TargetMode="External"/><Relationship Id="rId999" Type="http://schemas.openxmlformats.org/officeDocument/2006/relationships/hyperlink" Target="https://github.com/mfbsouza/MipsCPU" TargetMode="External"/><Relationship Id="rId1100" Type="http://schemas.openxmlformats.org/officeDocument/2006/relationships/hyperlink" Target="https://www.cnx-software.com/2021/10/20/alibaba-open-source-risc-v-cores-xuantie-e902-e906-c906-and-c910/" TargetMode="External"/><Relationship Id="rId1184" Type="http://schemas.openxmlformats.org/officeDocument/2006/relationships/hyperlink" Target="https://github.com/hsa-ees/paranut" TargetMode="External"/><Relationship Id="rId44" Type="http://schemas.openxmlformats.org/officeDocument/2006/relationships/hyperlink" Target="https://github.com/larsbrinkhoff/nybbleForth" TargetMode="External"/><Relationship Id="rId554" Type="http://schemas.openxmlformats.org/officeDocument/2006/relationships/hyperlink" Target="http://plasmacpu.no-ip.org/cpu.htm" TargetMode="External"/><Relationship Id="rId761" Type="http://schemas.openxmlformats.org/officeDocument/2006/relationships/hyperlink" Target="https://opencores.org/project,68hc08" TargetMode="External"/><Relationship Id="rId859" Type="http://schemas.openxmlformats.org/officeDocument/2006/relationships/hyperlink" Target="https://github.com/harshalmittal4/24-bit-RISC-Processor" TargetMode="External"/><Relationship Id="rId193" Type="http://schemas.openxmlformats.org/officeDocument/2006/relationships/hyperlink" Target="http://www.fpgacpu.org/xsoc/index.html" TargetMode="External"/><Relationship Id="rId207" Type="http://schemas.openxmlformats.org/officeDocument/2006/relationships/hyperlink" Target="https://en.wikipedia.org/wiki/Capricorn_(microprocessor)" TargetMode="External"/><Relationship Id="rId414" Type="http://schemas.openxmlformats.org/officeDocument/2006/relationships/hyperlink" Target="https://github.com/danieljabailey/C88" TargetMode="External"/><Relationship Id="rId498" Type="http://schemas.openxmlformats.org/officeDocument/2006/relationships/hyperlink" Target="https://github.com/robfinch/Cores" TargetMode="External"/><Relationship Id="rId621" Type="http://schemas.openxmlformats.org/officeDocument/2006/relationships/hyperlink" Target="https://github.com/ChristianPalmiero/DLX" TargetMode="External"/><Relationship Id="rId1044" Type="http://schemas.openxmlformats.org/officeDocument/2006/relationships/hyperlink" Target="https://github.com/adithyasunil26" TargetMode="External"/><Relationship Id="rId260" Type="http://schemas.openxmlformats.org/officeDocument/2006/relationships/hyperlink" Target="https://opencores.org/project,rise" TargetMode="External"/><Relationship Id="rId719" Type="http://schemas.openxmlformats.org/officeDocument/2006/relationships/hyperlink" Target="https://github.com/mrisc32/mrisc32" TargetMode="External"/><Relationship Id="rId926" Type="http://schemas.openxmlformats.org/officeDocument/2006/relationships/hyperlink" Target="http://www.astrobe.com/RISC5/" TargetMode="External"/><Relationship Id="rId1111" Type="http://schemas.openxmlformats.org/officeDocument/2006/relationships/hyperlink" Target="https://github.com/0xD503/ARM-Single-Cycle-Processor" TargetMode="External"/><Relationship Id="rId55" Type="http://schemas.openxmlformats.org/officeDocument/2006/relationships/hyperlink" Target="https://opencores.org/project,an-fpga-implementation-of-low-latency-noc-based-mpsoc" TargetMode="External"/><Relationship Id="rId120" Type="http://schemas.openxmlformats.org/officeDocument/2006/relationships/hyperlink" Target="https://opencores.org/project,mips_16" TargetMode="External"/><Relationship Id="rId358" Type="http://schemas.openxmlformats.org/officeDocument/2006/relationships/hyperlink" Target="https://www.youtube.com/watch?v=2fNBkUCjhcE" TargetMode="External"/><Relationship Id="rId565" Type="http://schemas.openxmlformats.org/officeDocument/2006/relationships/hyperlink" Target="https://www.pulserain.com/fp51" TargetMode="External"/><Relationship Id="rId772" Type="http://schemas.openxmlformats.org/officeDocument/2006/relationships/hyperlink" Target="https://revaldinho.github.io/opc/" TargetMode="External"/><Relationship Id="rId1195" Type="http://schemas.openxmlformats.org/officeDocument/2006/relationships/hyperlink" Target="http://users.sch.gr/tliontakis/index.php/my-projects/13-vhdl-cpu" TargetMode="External"/><Relationship Id="rId1209" Type="http://schemas.openxmlformats.org/officeDocument/2006/relationships/hyperlink" Target="https://github.com/jakubfi/mera400f" TargetMode="External"/><Relationship Id="rId218" Type="http://schemas.openxmlformats.org/officeDocument/2006/relationships/hyperlink" Target="https://opencores.org/download/System09" TargetMode="External"/><Relationship Id="rId425" Type="http://schemas.openxmlformats.org/officeDocument/2006/relationships/hyperlink" Target="https://github.com/ejrh/cpu" TargetMode="External"/><Relationship Id="rId632" Type="http://schemas.openxmlformats.org/officeDocument/2006/relationships/hyperlink" Target="http://hamblen.ece.gatech.edu/book/updatete.htm" TargetMode="External"/><Relationship Id="rId1055" Type="http://schemas.openxmlformats.org/officeDocument/2006/relationships/hyperlink" Target="https://github.com/bradleyeckert/chad" TargetMode="External"/><Relationship Id="rId271" Type="http://schemas.openxmlformats.org/officeDocument/2006/relationships/hyperlink" Target="https://opencores.org/project,sxp" TargetMode="External"/><Relationship Id="rId937" Type="http://schemas.openxmlformats.org/officeDocument/2006/relationships/hyperlink" Target="https://shop.trenz-electronic.de/en/TE0262-00B-GODIL50-XC3S500E-DIL-FPGA-module-2-x-50-pin-IDC" TargetMode="External"/><Relationship Id="rId1122" Type="http://schemas.openxmlformats.org/officeDocument/2006/relationships/hyperlink" Target="https://gitlab.com/big-bat/moncky" TargetMode="External"/><Relationship Id="rId66" Type="http://schemas.openxmlformats.org/officeDocument/2006/relationships/hyperlink" Target="https://opencores.org/project,cpu8080" TargetMode="External"/><Relationship Id="rId131" Type="http://schemas.openxmlformats.org/officeDocument/2006/relationships/hyperlink" Target="https://opencores.org/project,ncore" TargetMode="External"/><Relationship Id="rId369" Type="http://schemas.openxmlformats.org/officeDocument/2006/relationships/hyperlink" Target="https://opencores.org/project,instruction_list_pipelined_processor_with_peripherals" TargetMode="External"/><Relationship Id="rId576" Type="http://schemas.openxmlformats.org/officeDocument/2006/relationships/hyperlink" Target="https://opencores.org/project/or1k" TargetMode="External"/><Relationship Id="rId783" Type="http://schemas.openxmlformats.org/officeDocument/2006/relationships/hyperlink" Target="http://cpu-ns32k.net/" TargetMode="External"/><Relationship Id="rId990" Type="http://schemas.openxmlformats.org/officeDocument/2006/relationships/hyperlink" Target="https://github.com/sam-falvo/S64X7" TargetMode="External"/><Relationship Id="rId229" Type="http://schemas.openxmlformats.org/officeDocument/2006/relationships/hyperlink" Target="http://www.bernd-paysan.de/b16.html" TargetMode="External"/><Relationship Id="rId436" Type="http://schemas.openxmlformats.org/officeDocument/2006/relationships/hyperlink" Target="https://github.com/freecores/igor" TargetMode="External"/><Relationship Id="rId643" Type="http://schemas.openxmlformats.org/officeDocument/2006/relationships/hyperlink" Target="https://github.com/PaulStoffregen" TargetMode="External"/><Relationship Id="rId1066" Type="http://schemas.openxmlformats.org/officeDocument/2006/relationships/hyperlink" Target="https://gist.github.com/erincandescent/347577465129882abc97" TargetMode="External"/><Relationship Id="rId850" Type="http://schemas.openxmlformats.org/officeDocument/2006/relationships/hyperlink" Target="https://propeller.parallax.com/" TargetMode="External"/><Relationship Id="rId948" Type="http://schemas.openxmlformats.org/officeDocument/2006/relationships/hyperlink" Target="https://www.fpga4student.com/p/verilog-project.html" TargetMode="External"/><Relationship Id="rId1133" Type="http://schemas.openxmlformats.org/officeDocument/2006/relationships/hyperlink" Target="https://github.com/ben-marshall/vanilla-riscv" TargetMode="External"/><Relationship Id="rId77" Type="http://schemas.openxmlformats.org/officeDocument/2006/relationships/hyperlink" Target="https://opencores.org/project,avr_core" TargetMode="External"/><Relationship Id="rId282" Type="http://schemas.openxmlformats.org/officeDocument/2006/relationships/hyperlink" Target="http://www.cs.columbia.edu/~sedwards/apple2fpga/" TargetMode="External"/><Relationship Id="rId503" Type="http://schemas.openxmlformats.org/officeDocument/2006/relationships/hyperlink" Target="https://fr.wikiversity.org/wiki/Very_High_Speed_Integrated_Circuit_Hardware_Description_Language/Embarquer_un_Atmel_ATMega8" TargetMode="External"/><Relationship Id="rId587" Type="http://schemas.openxmlformats.org/officeDocument/2006/relationships/hyperlink" Target="https://github.com/alfikpl/aoOCS" TargetMode="External"/><Relationship Id="rId710" Type="http://schemas.openxmlformats.org/officeDocument/2006/relationships/hyperlink" Target="https://www.southampton.ac.uk/~bim/notes/fcde/assign/example.html" TargetMode="External"/><Relationship Id="rId808" Type="http://schemas.openxmlformats.org/officeDocument/2006/relationships/hyperlink" Target="https://github.com/fpw/SoCDP8" TargetMode="External"/><Relationship Id="rId8" Type="http://schemas.openxmlformats.org/officeDocument/2006/relationships/hyperlink" Target="http://en.wikipedia.org/wiki/Instructions_per_second" TargetMode="External"/><Relationship Id="rId142" Type="http://schemas.openxmlformats.org/officeDocument/2006/relationships/hyperlink" Target="http://techdocs.altium.com/display/FPGA/TSK80x+MCU" TargetMode="External"/><Relationship Id="rId447" Type="http://schemas.openxmlformats.org/officeDocument/2006/relationships/hyperlink" Target="https://github.com/susam/mano-cpu" TargetMode="External"/><Relationship Id="rId794" Type="http://schemas.openxmlformats.org/officeDocument/2006/relationships/hyperlink" Target="https://github.com/riscv-boom/riscv-boom" TargetMode="External"/><Relationship Id="rId1077" Type="http://schemas.openxmlformats.org/officeDocument/2006/relationships/hyperlink" Target="https://github.com/olofk/serv" TargetMode="External"/><Relationship Id="rId1200" Type="http://schemas.openxmlformats.org/officeDocument/2006/relationships/hyperlink" Target="http://www.projectoberon.com/" TargetMode="External"/><Relationship Id="rId654" Type="http://schemas.openxmlformats.org/officeDocument/2006/relationships/hyperlink" Target="https://github.com/ErwinM/playground" TargetMode="External"/><Relationship Id="rId861" Type="http://schemas.openxmlformats.org/officeDocument/2006/relationships/hyperlink" Target="https://github.com/darklife/darkriscv" TargetMode="External"/><Relationship Id="rId959" Type="http://schemas.openxmlformats.org/officeDocument/2006/relationships/hyperlink" Target="https://www.nand2tetris.org/" TargetMode="External"/><Relationship Id="rId293" Type="http://schemas.openxmlformats.org/officeDocument/2006/relationships/hyperlink" Target="https://opencores.org/project,w11" TargetMode="External"/><Relationship Id="rId307" Type="http://schemas.openxmlformats.org/officeDocument/2006/relationships/hyperlink" Target="https://opencores.org/project,s1_core" TargetMode="External"/><Relationship Id="rId514" Type="http://schemas.openxmlformats.org/officeDocument/2006/relationships/hyperlink" Target="http://forum.6502.org/viewtopic.php?f=2&amp;t=1851" TargetMode="External"/><Relationship Id="rId721" Type="http://schemas.openxmlformats.org/officeDocument/2006/relationships/hyperlink" Target="https://opencores.org/project,thor" TargetMode="External"/><Relationship Id="rId1144" Type="http://schemas.openxmlformats.org/officeDocument/2006/relationships/hyperlink" Target="https://github.com/jaywonchung/Verilog-Harvard-CPU" TargetMode="External"/><Relationship Id="rId88" Type="http://schemas.openxmlformats.org/officeDocument/2006/relationships/hyperlink" Target="https://opencores.org/project,erp" TargetMode="External"/><Relationship Id="rId153" Type="http://schemas.openxmlformats.org/officeDocument/2006/relationships/hyperlink" Target="https://github.com/vhdlnerd/classicHp" TargetMode="External"/><Relationship Id="rId360" Type="http://schemas.openxmlformats.org/officeDocument/2006/relationships/hyperlink" Target="http://inform-fiction.org/zmachine/standards/z1point1/index.html" TargetMode="External"/><Relationship Id="rId598" Type="http://schemas.openxmlformats.org/officeDocument/2006/relationships/hyperlink" Target="https://opencores.org/project,odess_multicore_project" TargetMode="External"/><Relationship Id="rId819" Type="http://schemas.openxmlformats.org/officeDocument/2006/relationships/hyperlink" Target="https://github.com/bandvig/or1k_marocchino" TargetMode="External"/><Relationship Id="rId1004" Type="http://schemas.openxmlformats.org/officeDocument/2006/relationships/hyperlink" Target="https://members.loria.fr/BLevy/" TargetMode="External"/><Relationship Id="rId1211" Type="http://schemas.openxmlformats.org/officeDocument/2006/relationships/hyperlink" Target="https://github.com/Wren6991/RISCBoy" TargetMode="External"/><Relationship Id="rId220" Type="http://schemas.openxmlformats.org/officeDocument/2006/relationships/hyperlink" Target="https://opencores.org/project,system11" TargetMode="External"/><Relationship Id="rId458" Type="http://schemas.openxmlformats.org/officeDocument/2006/relationships/hyperlink" Target="http://www.fpga4student.com/2017/09/vhdl-code-for-mips-processor.html" TargetMode="External"/><Relationship Id="rId665" Type="http://schemas.openxmlformats.org/officeDocument/2006/relationships/hyperlink" Target="https://www.amazon.co.uk/EP32-RISC-Processor-Description-Implementation-ebook/dp/B071D3XMPS/ref=la_B00N8HVEZM_1_16?s=books&amp;ie=UTF8&amp;qid=1531709852&amp;sr=1-16" TargetMode="External"/><Relationship Id="rId872" Type="http://schemas.openxmlformats.org/officeDocument/2006/relationships/hyperlink" Target="https://opencores.org/project,8051" TargetMode="External"/><Relationship Id="rId1088" Type="http://schemas.openxmlformats.org/officeDocument/2006/relationships/hyperlink" Target="https://sourceforge.net/projects/mips-vhdl/files/latest/download" TargetMode="External"/><Relationship Id="rId15" Type="http://schemas.openxmlformats.org/officeDocument/2006/relationships/hyperlink" Target="http://klabs.org/history/ech/agc_schematics" TargetMode="External"/><Relationship Id="rId318" Type="http://schemas.openxmlformats.org/officeDocument/2006/relationships/hyperlink" Target="https://opencores.org/project,sub86" TargetMode="External"/><Relationship Id="rId525" Type="http://schemas.openxmlformats.org/officeDocument/2006/relationships/hyperlink" Target="http://www.pldworld.com/_hdl/2/_ip/-microcore.org/index.html" TargetMode="External"/><Relationship Id="rId732" Type="http://schemas.openxmlformats.org/officeDocument/2006/relationships/hyperlink" Target="https://opencores.org/projects/fwrisc" TargetMode="External"/><Relationship Id="rId1155" Type="http://schemas.openxmlformats.org/officeDocument/2006/relationships/hyperlink" Target="http://finitron.ca/Projects/Prj6502/bc6502_page.html" TargetMode="External"/><Relationship Id="rId99" Type="http://schemas.openxmlformats.org/officeDocument/2006/relationships/hyperlink" Target="https://opencores.org/project,lattice6502" TargetMode="External"/><Relationship Id="rId164" Type="http://schemas.openxmlformats.org/officeDocument/2006/relationships/hyperlink" Target="http://members.optushome.com.au/jekent/Micro8/Micro8a.html" TargetMode="External"/><Relationship Id="rId371" Type="http://schemas.openxmlformats.org/officeDocument/2006/relationships/hyperlink" Target="https://github.com/fabiopjve/VHDL" TargetMode="External"/><Relationship Id="rId1015" Type="http://schemas.openxmlformats.org/officeDocument/2006/relationships/hyperlink" Target="https://github.com/risclite/ARM9-compatible-soft-CPU-core" TargetMode="External"/><Relationship Id="rId469" Type="http://schemas.openxmlformats.org/officeDocument/2006/relationships/hyperlink" Target="https://github.com/atgreen/moxie-cores" TargetMode="External"/><Relationship Id="rId676" Type="http://schemas.openxmlformats.org/officeDocument/2006/relationships/hyperlink" Target="https://mvidakovic.blogspot.com/" TargetMode="External"/><Relationship Id="rId883" Type="http://schemas.openxmlformats.org/officeDocument/2006/relationships/hyperlink" Target="http://www.entner-electronics.com/en/eric5.html" TargetMode="External"/><Relationship Id="rId1099" Type="http://schemas.openxmlformats.org/officeDocument/2006/relationships/hyperlink" Target="https://github.com/T-head-Semi/openc910" TargetMode="External"/><Relationship Id="rId26" Type="http://schemas.openxmlformats.org/officeDocument/2006/relationships/hyperlink" Target="https://www.youtube.com/watch?v=PRltE8q62dA" TargetMode="External"/><Relationship Id="rId231" Type="http://schemas.openxmlformats.org/officeDocument/2006/relationships/hyperlink" Target="http://www002.upp.so-net.ne.jp/morioka/cqpic.html" TargetMode="External"/><Relationship Id="rId329" Type="http://schemas.openxmlformats.org/officeDocument/2006/relationships/hyperlink" Target="https://opencores.org/project,tinycpu" TargetMode="External"/><Relationship Id="rId536" Type="http://schemas.openxmlformats.org/officeDocument/2006/relationships/hyperlink" Target="https://web.archive.org/web/20120118210705/http:/www.mindspring.com/~tcoonan/newpic.html" TargetMode="External"/><Relationship Id="rId1166" Type="http://schemas.openxmlformats.org/officeDocument/2006/relationships/hyperlink" Target="https://www.chrisfenton.com/" TargetMode="External"/><Relationship Id="rId175" Type="http://schemas.openxmlformats.org/officeDocument/2006/relationships/hyperlink" Target="http://www.projectoberon.com/" TargetMode="External"/><Relationship Id="rId743" Type="http://schemas.openxmlformats.org/officeDocument/2006/relationships/hyperlink" Target="https://github.com/olofk/serv" TargetMode="External"/><Relationship Id="rId950" Type="http://schemas.openxmlformats.org/officeDocument/2006/relationships/hyperlink" Target="https://github.com/ZipCPU/zbasic" TargetMode="External"/><Relationship Id="rId1026" Type="http://schemas.openxmlformats.org/officeDocument/2006/relationships/hyperlink" Target="http://en.wikipedia.org/wiki/Instructions_per_second" TargetMode="External"/><Relationship Id="rId382" Type="http://schemas.openxmlformats.org/officeDocument/2006/relationships/hyperlink" Target="https://en.wikipedia.org/wiki/ARM_Cortex-A9" TargetMode="External"/><Relationship Id="rId603" Type="http://schemas.openxmlformats.org/officeDocument/2006/relationships/hyperlink" Target="https://opencores.org/project/odess_multicore_project/verilog%20sources" TargetMode="External"/><Relationship Id="rId687" Type="http://schemas.openxmlformats.org/officeDocument/2006/relationships/hyperlink" Target="https://github.com/SI-RISCV/e200_opensource" TargetMode="External"/><Relationship Id="rId810" Type="http://schemas.openxmlformats.org/officeDocument/2006/relationships/hyperlink" Target="https://github.com/mkiesinger/mimaFPGA" TargetMode="External"/><Relationship Id="rId908" Type="http://schemas.openxmlformats.org/officeDocument/2006/relationships/hyperlink" Target="https://github.com/bluespec/Flute" TargetMode="External"/><Relationship Id="rId242" Type="http://schemas.openxmlformats.org/officeDocument/2006/relationships/hyperlink" Target="https://www.dsprelated.com/showthread/comp.dsp/1010-1.php" TargetMode="External"/><Relationship Id="rId894" Type="http://schemas.openxmlformats.org/officeDocument/2006/relationships/hyperlink" Target="https://github.com/BigEd/XSOC-xr16" TargetMode="External"/><Relationship Id="rId1177" Type="http://schemas.openxmlformats.org/officeDocument/2006/relationships/hyperlink" Target="https://github.com/JetStarBlues/BenEater_CPU" TargetMode="External"/><Relationship Id="rId37" Type="http://schemas.openxmlformats.org/officeDocument/2006/relationships/hyperlink" Target="http://projectoberon.com/" TargetMode="External"/><Relationship Id="rId102" Type="http://schemas.openxmlformats.org/officeDocument/2006/relationships/hyperlink" Target="https://opencores.org/project,lem1_9min" TargetMode="External"/><Relationship Id="rId547" Type="http://schemas.openxmlformats.org/officeDocument/2006/relationships/hyperlink" Target="https://github.com/RobertBaruch/plugh-1" TargetMode="External"/><Relationship Id="rId754" Type="http://schemas.openxmlformats.org/officeDocument/2006/relationships/hyperlink" Target="https://github.com/maikmerten/spu32" TargetMode="External"/><Relationship Id="rId961" Type="http://schemas.openxmlformats.org/officeDocument/2006/relationships/hyperlink" Target="https://github.com/theapi/nand2tetris_fpga" TargetMode="External"/><Relationship Id="rId90" Type="http://schemas.openxmlformats.org/officeDocument/2006/relationships/hyperlink" Target="https://opencores.org/project,myforthprocessor" TargetMode="External"/><Relationship Id="rId186" Type="http://schemas.openxmlformats.org/officeDocument/2006/relationships/hyperlink" Target="https://github.com/ucam-comparch/clarvi" TargetMode="External"/><Relationship Id="rId393" Type="http://schemas.openxmlformats.org/officeDocument/2006/relationships/hyperlink" Target="https://github.com/tommythorn/Reduceron" TargetMode="External"/><Relationship Id="rId407" Type="http://schemas.openxmlformats.org/officeDocument/2006/relationships/hyperlink" Target="https://www.dcd.pl/product/dp8051/" TargetMode="External"/><Relationship Id="rId614" Type="http://schemas.openxmlformats.org/officeDocument/2006/relationships/hyperlink" Target="https://github.com/cr88192/bgbtech_btsr1arch" TargetMode="External"/><Relationship Id="rId821" Type="http://schemas.openxmlformats.org/officeDocument/2006/relationships/hyperlink" Target="https://github.com/AloriumTechnology" TargetMode="External"/><Relationship Id="rId1037" Type="http://schemas.openxmlformats.org/officeDocument/2006/relationships/hyperlink" Target="https://github.com/cube1us/IBM1410FPGA" TargetMode="External"/><Relationship Id="rId253" Type="http://schemas.openxmlformats.org/officeDocument/2006/relationships/hyperlink" Target="http://www.spacewire.co.uk/raptor16.html" TargetMode="External"/><Relationship Id="rId460" Type="http://schemas.openxmlformats.org/officeDocument/2006/relationships/hyperlink" Target="http://www.fpga4student.com/2016/11/verilog-code-for-microcontroller.html" TargetMode="External"/><Relationship Id="rId698" Type="http://schemas.openxmlformats.org/officeDocument/2006/relationships/hyperlink" Target="https://embeddedmicro.com/blogs/tutorials/basic-cpu" TargetMode="External"/><Relationship Id="rId919" Type="http://schemas.openxmlformats.org/officeDocument/2006/relationships/hyperlink" Target="https://github.com/CTSRD-CHERI/beri" TargetMode="External"/><Relationship Id="rId1090" Type="http://schemas.openxmlformats.org/officeDocument/2006/relationships/hyperlink" Target="https://hackaday.io/project/18206-a2z-computer" TargetMode="External"/><Relationship Id="rId1104" Type="http://schemas.openxmlformats.org/officeDocument/2006/relationships/hyperlink" Target="https://github.com/Arlet/verilog-65c02" TargetMode="External"/><Relationship Id="rId48" Type="http://schemas.openxmlformats.org/officeDocument/2006/relationships/hyperlink" Target="https://opencores.org/project,tiny8" TargetMode="External"/><Relationship Id="rId113" Type="http://schemas.openxmlformats.org/officeDocument/2006/relationships/hyperlink" Target="https://opencores.org/project,usimplez" TargetMode="External"/><Relationship Id="rId320" Type="http://schemas.openxmlformats.org/officeDocument/2006/relationships/hyperlink" Target="https://opencores.org/project,storm_core" TargetMode="External"/><Relationship Id="rId558" Type="http://schemas.openxmlformats.org/officeDocument/2006/relationships/hyperlink" Target="https://openrisc.io/" TargetMode="External"/><Relationship Id="rId765" Type="http://schemas.openxmlformats.org/officeDocument/2006/relationships/hyperlink" Target="http://www.microcorelabs.com/mcl65.html" TargetMode="External"/><Relationship Id="rId972" Type="http://schemas.openxmlformats.org/officeDocument/2006/relationships/hyperlink" Target="https://github.com/robfinch/Cores" TargetMode="External"/><Relationship Id="rId1188" Type="http://schemas.openxmlformats.org/officeDocument/2006/relationships/hyperlink" Target="http://www.bernd-paysan.de/b16.html" TargetMode="External"/><Relationship Id="rId197" Type="http://schemas.openxmlformats.org/officeDocument/2006/relationships/hyperlink" Target="https://www.mil.ufl.edu/projects/gup/" TargetMode="External"/><Relationship Id="rId418" Type="http://schemas.openxmlformats.org/officeDocument/2006/relationships/hyperlink" Target="http://www.cast-inc.com/" TargetMode="External"/><Relationship Id="rId625" Type="http://schemas.openxmlformats.org/officeDocument/2006/relationships/hyperlink" Target="https://github.com/nextseto/ARM-LEGv8" TargetMode="External"/><Relationship Id="rId832" Type="http://schemas.openxmlformats.org/officeDocument/2006/relationships/hyperlink" Target="https://hackaday.io/project/169486-fpga-cosmac-elf" TargetMode="External"/><Relationship Id="rId1048" Type="http://schemas.openxmlformats.org/officeDocument/2006/relationships/hyperlink" Target="https://github.com/rj45/rj32" TargetMode="External"/><Relationship Id="rId264" Type="http://schemas.openxmlformats.org/officeDocument/2006/relationships/hyperlink" Target="http://www.spartanmc.de/" TargetMode="External"/><Relationship Id="rId471" Type="http://schemas.openxmlformats.org/officeDocument/2006/relationships/hyperlink" Target="https://github.com/cpulabs/mist1032sa" TargetMode="External"/><Relationship Id="rId1115" Type="http://schemas.openxmlformats.org/officeDocument/2006/relationships/hyperlink" Target="https://github.com/risclite/ARM9-compatible-soft-CPU-core" TargetMode="External"/><Relationship Id="rId59" Type="http://schemas.openxmlformats.org/officeDocument/2006/relationships/hyperlink" Target="https://opencores.org/project,cray2_reboot" TargetMode="External"/><Relationship Id="rId124" Type="http://schemas.openxmlformats.org/officeDocument/2006/relationships/hyperlink" Target="https://opencores.org/project,mips789" TargetMode="External"/><Relationship Id="rId569" Type="http://schemas.openxmlformats.org/officeDocument/2006/relationships/hyperlink" Target="https://github.com/howerj/forth-cpu" TargetMode="External"/><Relationship Id="rId776" Type="http://schemas.openxmlformats.org/officeDocument/2006/relationships/hyperlink" Target="https://revaldinho.github.io/opc/" TargetMode="External"/><Relationship Id="rId983" Type="http://schemas.openxmlformats.org/officeDocument/2006/relationships/hyperlink" Target="https://github.com/jayvalentine/vhdl-risc-processor" TargetMode="External"/><Relationship Id="rId1199" Type="http://schemas.openxmlformats.org/officeDocument/2006/relationships/hyperlink" Target="http://www.astrobe.com/RISC5/" TargetMode="External"/><Relationship Id="rId331" Type="http://schemas.openxmlformats.org/officeDocument/2006/relationships/hyperlink" Target="https://opencores.org/project,totalcpu" TargetMode="External"/><Relationship Id="rId429" Type="http://schemas.openxmlformats.org/officeDocument/2006/relationships/hyperlink" Target="https://hackaday.io/project/15430-rc201699-ti-994a-clone-using-tms99105-cpu" TargetMode="External"/><Relationship Id="rId636" Type="http://schemas.openxmlformats.org/officeDocument/2006/relationships/hyperlink" Target="http://developer.axis.com/old/products/etrax100lx/" TargetMode="External"/><Relationship Id="rId1059" Type="http://schemas.openxmlformats.org/officeDocument/2006/relationships/hyperlink" Target="http://www.homebrewcpu.com/architecture.htm" TargetMode="External"/><Relationship Id="rId843" Type="http://schemas.openxmlformats.org/officeDocument/2006/relationships/hyperlink" Target="https://opencores.org/projects/biriscv" TargetMode="External"/><Relationship Id="rId1126" Type="http://schemas.openxmlformats.org/officeDocument/2006/relationships/hyperlink" Target="https://github.com/valptek/v586" TargetMode="External"/><Relationship Id="rId275" Type="http://schemas.openxmlformats.org/officeDocument/2006/relationships/hyperlink" Target="https://opencores.org/project,v586" TargetMode="External"/><Relationship Id="rId482" Type="http://schemas.openxmlformats.org/officeDocument/2006/relationships/hyperlink" Target="https://web.archive.org/web/20120118210705/http:/www.mindspring.com/~tcoonan/newpic.html" TargetMode="External"/><Relationship Id="rId703" Type="http://schemas.openxmlformats.org/officeDocument/2006/relationships/hyperlink" Target="https://opencores.org/project,sayeh_processor" TargetMode="External"/><Relationship Id="rId910" Type="http://schemas.openxmlformats.org/officeDocument/2006/relationships/hyperlink" Target="https://github.com/robinsonb5/EightThirtyTwo" TargetMode="External"/><Relationship Id="rId135" Type="http://schemas.openxmlformats.org/officeDocument/2006/relationships/hyperlink" Target="https://github.com/stnolting/neo430" TargetMode="External"/><Relationship Id="rId342" Type="http://schemas.openxmlformats.org/officeDocument/2006/relationships/hyperlink" Target="https://opencores.org/project,z80control" TargetMode="External"/><Relationship Id="rId787" Type="http://schemas.openxmlformats.org/officeDocument/2006/relationships/hyperlink" Target="https://opencores.org/projects/mc6803" TargetMode="External"/><Relationship Id="rId994" Type="http://schemas.openxmlformats.org/officeDocument/2006/relationships/hyperlink" Target="https://github.com/RISCV-on-Microsemi-FPGA" TargetMode="External"/><Relationship Id="rId202" Type="http://schemas.openxmlformats.org/officeDocument/2006/relationships/hyperlink" Target="https://opencores.org/project,eco32" TargetMode="External"/><Relationship Id="rId647" Type="http://schemas.openxmlformats.org/officeDocument/2006/relationships/hyperlink" Target="https://en.wikipedia.org/wiki/LEON" TargetMode="External"/><Relationship Id="rId854" Type="http://schemas.openxmlformats.org/officeDocument/2006/relationships/hyperlink" Target="https://github.com/1801BM1/vm80a" TargetMode="External"/><Relationship Id="rId286" Type="http://schemas.openxmlformats.org/officeDocument/2006/relationships/hyperlink" Target="https://opencores.org/project,openmsp430" TargetMode="External"/><Relationship Id="rId493" Type="http://schemas.openxmlformats.org/officeDocument/2006/relationships/hyperlink" Target="http://lmeshoo.net/" TargetMode="External"/><Relationship Id="rId507" Type="http://schemas.openxmlformats.org/officeDocument/2006/relationships/hyperlink" Target="https://github.com/embecosm/aap-verilog" TargetMode="External"/><Relationship Id="rId714" Type="http://schemas.openxmlformats.org/officeDocument/2006/relationships/hyperlink" Target="https://github.com/darklife/darkriscv" TargetMode="External"/><Relationship Id="rId921" Type="http://schemas.openxmlformats.org/officeDocument/2006/relationships/hyperlink" Target="https://hackaday.io/project/174049-ice-cpu-mk-ii" TargetMode="External"/><Relationship Id="rId1137" Type="http://schemas.openxmlformats.org/officeDocument/2006/relationships/hyperlink" Target="https://github.com/gdevic/A-Z80" TargetMode="External"/><Relationship Id="rId50" Type="http://schemas.openxmlformats.org/officeDocument/2006/relationships/hyperlink" Target="https://opencores.org/project,oms8051mini" TargetMode="External"/><Relationship Id="rId146" Type="http://schemas.openxmlformats.org/officeDocument/2006/relationships/hyperlink" Target="https://opencores.org/project,blue" TargetMode="External"/><Relationship Id="rId353" Type="http://schemas.openxmlformats.org/officeDocument/2006/relationships/hyperlink" Target="https://github.com/rkrajnc/minsoc" TargetMode="External"/><Relationship Id="rId560" Type="http://schemas.openxmlformats.org/officeDocument/2006/relationships/hyperlink" Target="https://openrisc.io/" TargetMode="External"/><Relationship Id="rId798" Type="http://schemas.openxmlformats.org/officeDocument/2006/relationships/hyperlink" Target="https://blog.westerndigital.com/risc-v-swerv-core-open-source/" TargetMode="External"/><Relationship Id="rId1190" Type="http://schemas.openxmlformats.org/officeDocument/2006/relationships/hyperlink" Target="https://github.com/MasterQ32/TIS-100" TargetMode="External"/><Relationship Id="rId1204" Type="http://schemas.openxmlformats.org/officeDocument/2006/relationships/hyperlink" Target="https://www.ipo.gov.uk/p-ipsum/Case/ApplicationNumber/GB1420325.1" TargetMode="External"/><Relationship Id="rId213" Type="http://schemas.openxmlformats.org/officeDocument/2006/relationships/hyperlink" Target="http://www3.sympatico.ca/myron.plichota/" TargetMode="External"/><Relationship Id="rId420" Type="http://schemas.openxmlformats.org/officeDocument/2006/relationships/hyperlink" Target="http://www.cast-inc.com/ip-cores/processors32bit/index.html" TargetMode="External"/><Relationship Id="rId658" Type="http://schemas.openxmlformats.org/officeDocument/2006/relationships/hyperlink" Target="https://github.com/m-labs/milkymist" TargetMode="External"/><Relationship Id="rId865" Type="http://schemas.openxmlformats.org/officeDocument/2006/relationships/hyperlink" Target="https://github.com/cbiffle/cfm" TargetMode="External"/><Relationship Id="rId1050" Type="http://schemas.openxmlformats.org/officeDocument/2006/relationships/hyperlink" Target="https://github.com/douggilliland/MultiComp/tree/New-IOP16B-JSR_RTS" TargetMode="External"/><Relationship Id="rId297" Type="http://schemas.openxmlformats.org/officeDocument/2006/relationships/hyperlink" Target="https://opencores.org/project,plasma" TargetMode="External"/><Relationship Id="rId518" Type="http://schemas.openxmlformats.org/officeDocument/2006/relationships/hyperlink" Target="https://github.com/wallento/or1200mp" TargetMode="External"/><Relationship Id="rId725" Type="http://schemas.openxmlformats.org/officeDocument/2006/relationships/hyperlink" Target="https://en.wikipedia.org/wiki/Amber_(processor_core)" TargetMode="External"/><Relationship Id="rId932" Type="http://schemas.openxmlformats.org/officeDocument/2006/relationships/hyperlink" Target="https://github.com/gdevic/A-Z80" TargetMode="External"/><Relationship Id="rId1148" Type="http://schemas.openxmlformats.org/officeDocument/2006/relationships/hyperlink" Target="https://github.com/jaywonchung/Verilog-Harvard-CPU" TargetMode="External"/><Relationship Id="rId157" Type="http://schemas.openxmlformats.org/officeDocument/2006/relationships/hyperlink" Target="http://www.latticesemi.com/Products/DesignSoftwareAndIP/IntellectualProperty/IPCore/IPCores02/Mico8.aspx" TargetMode="External"/><Relationship Id="rId364" Type="http://schemas.openxmlformats.org/officeDocument/2006/relationships/hyperlink" Target="http://www.latech.nl/vdhl/mb-lite-plus" TargetMode="External"/><Relationship Id="rId1008" Type="http://schemas.openxmlformats.org/officeDocument/2006/relationships/hyperlink" Target="https://github.com/Sacusa/MoCha" TargetMode="External"/><Relationship Id="rId1215" Type="http://schemas.openxmlformats.org/officeDocument/2006/relationships/hyperlink" Target="http://www.gaisler.com/index.php/products/processors/leon3" TargetMode="External"/><Relationship Id="rId61" Type="http://schemas.openxmlformats.org/officeDocument/2006/relationships/hyperlink" Target="https://github.com/skibo/Pet2001_Arty" TargetMode="External"/><Relationship Id="rId571" Type="http://schemas.openxmlformats.org/officeDocument/2006/relationships/hyperlink" Target="https://github.com/lowRISC/lowrisc-chip" TargetMode="External"/><Relationship Id="rId669" Type="http://schemas.openxmlformats.org/officeDocument/2006/relationships/hyperlink" Target="https://bitbucket.org/csoren/fpga-chip8" TargetMode="External"/><Relationship Id="rId876" Type="http://schemas.openxmlformats.org/officeDocument/2006/relationships/hyperlink" Target="https://github.com/stnolting/neorv32" TargetMode="External"/><Relationship Id="rId19" Type="http://schemas.openxmlformats.org/officeDocument/2006/relationships/hyperlink" Target="http://www.mycpu.eu/" TargetMode="External"/><Relationship Id="rId224" Type="http://schemas.openxmlformats.org/officeDocument/2006/relationships/hyperlink" Target="http://members.optushome.com.au/jekent/" TargetMode="External"/><Relationship Id="rId431" Type="http://schemas.openxmlformats.org/officeDocument/2006/relationships/hyperlink" Target="http://zhehaomao.com/" TargetMode="External"/><Relationship Id="rId529" Type="http://schemas.openxmlformats.org/officeDocument/2006/relationships/hyperlink" Target="https://www.scribd.com/document/98709635/c16-Cpu-Reference-Manual" TargetMode="External"/><Relationship Id="rId736" Type="http://schemas.openxmlformats.org/officeDocument/2006/relationships/hyperlink" Target="https://github.com/pulp-platform/ariane" TargetMode="External"/><Relationship Id="rId1061" Type="http://schemas.openxmlformats.org/officeDocument/2006/relationships/hyperlink" Target="https://github.com/lebrice/VHDL-CPU" TargetMode="External"/><Relationship Id="rId1159" Type="http://schemas.openxmlformats.org/officeDocument/2006/relationships/hyperlink" Target="https://en.wikipedia.org/wiki/Brainfuck" TargetMode="External"/><Relationship Id="rId168" Type="http://schemas.openxmlformats.org/officeDocument/2006/relationships/hyperlink" Target="https://github.com/inforichland/yafc" TargetMode="External"/><Relationship Id="rId943" Type="http://schemas.openxmlformats.org/officeDocument/2006/relationships/hyperlink" Target="https://github.com/hushon/Tiny-RISCV-CPU" TargetMode="External"/><Relationship Id="rId1019" Type="http://schemas.openxmlformats.org/officeDocument/2006/relationships/hyperlink" Target="https://github.com/omarelhedaby/Harvard-Architecture-Processor" TargetMode="External"/><Relationship Id="rId72" Type="http://schemas.openxmlformats.org/officeDocument/2006/relationships/hyperlink" Target="https://opencores.org/project,ao486" TargetMode="External"/><Relationship Id="rId375" Type="http://schemas.openxmlformats.org/officeDocument/2006/relationships/hyperlink" Target="https://en.wikichip.org/w/images/7/76/An_Emulation_of_the_Am9080A.pdf" TargetMode="External"/><Relationship Id="rId582" Type="http://schemas.openxmlformats.org/officeDocument/2006/relationships/hyperlink" Target="https://opencores.org/project,odess_multicore_project" TargetMode="External"/><Relationship Id="rId803" Type="http://schemas.openxmlformats.org/officeDocument/2006/relationships/hyperlink" Target="https://ascslab.org/research/briscv/index.html" TargetMode="External"/><Relationship Id="rId3" Type="http://schemas.openxmlformats.org/officeDocument/2006/relationships/hyperlink" Target="http://www.niktech.com/" TargetMode="External"/><Relationship Id="rId235" Type="http://schemas.openxmlformats.org/officeDocument/2006/relationships/hyperlink" Target="http://www.excamera.com/sphinx/fpga-j1.html" TargetMode="External"/><Relationship Id="rId442" Type="http://schemas.openxmlformats.org/officeDocument/2006/relationships/hyperlink" Target="https://en.wikipedia.org/wiki/S1_Core" TargetMode="External"/><Relationship Id="rId887" Type="http://schemas.openxmlformats.org/officeDocument/2006/relationships/hyperlink" Target="http://www.excamera.com/sphinx/fpga-j1.html" TargetMode="External"/><Relationship Id="rId1072" Type="http://schemas.openxmlformats.org/officeDocument/2006/relationships/hyperlink" Target="https://github.com/ForwardCom/softcoreA" TargetMode="External"/><Relationship Id="rId302" Type="http://schemas.openxmlformats.org/officeDocument/2006/relationships/hyperlink" Target="https://opencores.org/project,riscmcu" TargetMode="External"/><Relationship Id="rId747" Type="http://schemas.openxmlformats.org/officeDocument/2006/relationships/hyperlink" Target="https://github.com/olofk/serv" TargetMode="External"/><Relationship Id="rId954" Type="http://schemas.openxmlformats.org/officeDocument/2006/relationships/hyperlink" Target="https://github.com/AmrikSadhra/Multi-Cycle-CPU" TargetMode="External"/><Relationship Id="rId83" Type="http://schemas.openxmlformats.org/officeDocument/2006/relationships/hyperlink" Target="https://opencores.org/project,cpu6502_true_cycle" TargetMode="External"/><Relationship Id="rId179" Type="http://schemas.openxmlformats.org/officeDocument/2006/relationships/hyperlink" Target="https://github.com/pulp-platform/pulpino" TargetMode="External"/><Relationship Id="rId386" Type="http://schemas.openxmlformats.org/officeDocument/2006/relationships/hyperlink" Target="https://fr.wikiversity.org/wiki/Very_High_Speed_Integrated_Circuit_Hardware_Description_Language/Embarquer_un_Atmel_ATMega8" TargetMode="External"/><Relationship Id="rId593" Type="http://schemas.openxmlformats.org/officeDocument/2006/relationships/hyperlink" Target="https://www.youtube.com/watch?v=55MzMHzMAFM" TargetMode="External"/><Relationship Id="rId607" Type="http://schemas.openxmlformats.org/officeDocument/2006/relationships/hyperlink" Target="https://opencores.org/project/odess_multicore_project/verilog%20sources" TargetMode="External"/><Relationship Id="rId814" Type="http://schemas.openxmlformats.org/officeDocument/2006/relationships/hyperlink" Target="http://pages.cs.wisc.edu/~karu/courses/cs552/spring2017/wiki/index.php/Main/ProjectDeadlinesAndGrading" TargetMode="External"/><Relationship Id="rId246" Type="http://schemas.openxmlformats.org/officeDocument/2006/relationships/hyperlink" Target="https://github.com/t-crest/patmos" TargetMode="External"/><Relationship Id="rId453" Type="http://schemas.openxmlformats.org/officeDocument/2006/relationships/hyperlink" Target="http://www.cs.hiroshima-u.ac.jp/~nakano/wiki/wiki.cgi?page=%B9%E2%B5%A1%C7%BDMINICPU" TargetMode="External"/><Relationship Id="rId660" Type="http://schemas.openxmlformats.org/officeDocument/2006/relationships/hyperlink" Target="https://github.com/nextseto/ARM-LEGv8" TargetMode="External"/><Relationship Id="rId898" Type="http://schemas.openxmlformats.org/officeDocument/2006/relationships/hyperlink" Target="https://opencores.org/project,an-fpga-implementation-of-low-latency-noc-based-mpsoc" TargetMode="External"/><Relationship Id="rId1083" Type="http://schemas.openxmlformats.org/officeDocument/2006/relationships/hyperlink" Target="https://github.com/ben-marshall/vanilla-riscv" TargetMode="External"/><Relationship Id="rId106" Type="http://schemas.openxmlformats.org/officeDocument/2006/relationships/hyperlink" Target="https://opencores.org/project,light8080" TargetMode="External"/><Relationship Id="rId313" Type="http://schemas.openxmlformats.org/officeDocument/2006/relationships/hyperlink" Target="https://github.com/robfinch/Cores" TargetMode="External"/><Relationship Id="rId758" Type="http://schemas.openxmlformats.org/officeDocument/2006/relationships/hyperlink" Target="https://blog.gadgetfactory.net/2014/03/diy-8-bit-computer-using-an-fpga-and-classic-computer-cpus-in-vhdl/" TargetMode="External"/><Relationship Id="rId965" Type="http://schemas.openxmlformats.org/officeDocument/2006/relationships/hyperlink" Target="https://blog.classycode.com/implementing-a-cpu-in-vhdl-part-1-6afd4c1ed491" TargetMode="External"/><Relationship Id="rId1150" Type="http://schemas.openxmlformats.org/officeDocument/2006/relationships/hyperlink" Target="https://github.com/zephray/Verilogboy" TargetMode="External"/><Relationship Id="rId10" Type="http://schemas.openxmlformats.org/officeDocument/2006/relationships/hyperlink" Target="http://www.hitechglobal.com/IPCores/DF6805.htm" TargetMode="External"/><Relationship Id="rId94" Type="http://schemas.openxmlformats.org/officeDocument/2006/relationships/hyperlink" Target="https://opencores.org/project,am9080_cpu_based_on_microcoded_am29xx_bit-slices" TargetMode="External"/><Relationship Id="rId397" Type="http://schemas.openxmlformats.org/officeDocument/2006/relationships/hyperlink" Target="https://en.wikipedia.org/wiki/PicoBlaze" TargetMode="External"/><Relationship Id="rId520" Type="http://schemas.openxmlformats.org/officeDocument/2006/relationships/hyperlink" Target="https://github.com/fachat/af65k" TargetMode="External"/><Relationship Id="rId618" Type="http://schemas.openxmlformats.org/officeDocument/2006/relationships/hyperlink" Target="https://opencores.org/project,neo430" TargetMode="External"/><Relationship Id="rId825" Type="http://schemas.openxmlformats.org/officeDocument/2006/relationships/hyperlink" Target="https://openpowerfoundation.org/" TargetMode="External"/><Relationship Id="rId257" Type="http://schemas.openxmlformats.org/officeDocument/2006/relationships/hyperlink" Target="http://www.lirmm.fr/ADAC/?page_id=462" TargetMode="External"/><Relationship Id="rId464" Type="http://schemas.openxmlformats.org/officeDocument/2006/relationships/hyperlink" Target="https://opencores.org/project,myblaze" TargetMode="External"/><Relationship Id="rId1010" Type="http://schemas.openxmlformats.org/officeDocument/2006/relationships/hyperlink" Target="https://github.com/Speccery/EP994A" TargetMode="External"/><Relationship Id="rId1094" Type="http://schemas.openxmlformats.org/officeDocument/2006/relationships/hyperlink" Target="https://opencores.org/project,ag_6502" TargetMode="External"/><Relationship Id="rId1108" Type="http://schemas.openxmlformats.org/officeDocument/2006/relationships/hyperlink" Target="https://github.com/0xD503/ARM-Single-Cycle-Processor" TargetMode="External"/><Relationship Id="rId117" Type="http://schemas.openxmlformats.org/officeDocument/2006/relationships/hyperlink" Target="https://opencores.org/project,octagon" TargetMode="External"/><Relationship Id="rId671" Type="http://schemas.openxmlformats.org/officeDocument/2006/relationships/hyperlink" Target="https://github.com/milanvidakovic/FPGAComputer" TargetMode="External"/><Relationship Id="rId769" Type="http://schemas.openxmlformats.org/officeDocument/2006/relationships/hyperlink" Target="https://github.com/revaldinho/opc" TargetMode="External"/><Relationship Id="rId976" Type="http://schemas.openxmlformats.org/officeDocument/2006/relationships/hyperlink" Target="https://github.com/Arkaeriit/Reflet-microcontroler" TargetMode="External"/><Relationship Id="rId324" Type="http://schemas.openxmlformats.org/officeDocument/2006/relationships/hyperlink" Target="https://opencores.org/project,t65" TargetMode="External"/><Relationship Id="rId531" Type="http://schemas.openxmlformats.org/officeDocument/2006/relationships/hyperlink" Target="https://github.com/brouhaha/cosmac" TargetMode="External"/><Relationship Id="rId629" Type="http://schemas.openxmlformats.org/officeDocument/2006/relationships/hyperlink" Target="https://www.quora.com/What-is-the-simple-way-to-design-a-microprocessor" TargetMode="External"/><Relationship Id="rId1161" Type="http://schemas.openxmlformats.org/officeDocument/2006/relationships/hyperlink" Target="http://www.chrisfenton.com/homebrew-cray-1a/" TargetMode="External"/><Relationship Id="rId836" Type="http://schemas.openxmlformats.org/officeDocument/2006/relationships/hyperlink" Target="https://github.com/sy2002/QNICE-FPGA" TargetMode="External"/><Relationship Id="rId1021" Type="http://schemas.openxmlformats.org/officeDocument/2006/relationships/hyperlink" Target="https://github.com/albmoriconi/amic-0" TargetMode="External"/><Relationship Id="rId1119" Type="http://schemas.openxmlformats.org/officeDocument/2006/relationships/hyperlink" Target="https://opencores.org/usercontent,doc,1262702554" TargetMode="External"/><Relationship Id="rId903" Type="http://schemas.openxmlformats.org/officeDocument/2006/relationships/hyperlink" Target="http://0pf.org/j-core.html" TargetMode="External"/><Relationship Id="rId32" Type="http://schemas.openxmlformats.org/officeDocument/2006/relationships/hyperlink" Target="https://github.com/cliffordwolf/picorv32" TargetMode="External"/><Relationship Id="rId181" Type="http://schemas.openxmlformats.org/officeDocument/2006/relationships/hyperlink" Target="https://github.com/SpinalHDL/VexRiscv" TargetMode="External"/><Relationship Id="rId279" Type="http://schemas.openxmlformats.org/officeDocument/2006/relationships/hyperlink" Target="https://hackaday.io/project/18206-a2z-computer" TargetMode="External"/><Relationship Id="rId486" Type="http://schemas.openxmlformats.org/officeDocument/2006/relationships/hyperlink" Target="https://www.scribd.com/doc/58793134/8bit-Risc-Processor" TargetMode="External"/><Relationship Id="rId693" Type="http://schemas.openxmlformats.org/officeDocument/2006/relationships/hyperlink" Target="http://www.ece.nmsu.edu/~jecook/thesis/Victor_thesis.pdf" TargetMode="External"/><Relationship Id="rId139" Type="http://schemas.openxmlformats.org/officeDocument/2006/relationships/hyperlink" Target="http://techdocs.altium.com/display/FPGA/TSK165x+RISC+MCU" TargetMode="External"/><Relationship Id="rId346" Type="http://schemas.openxmlformats.org/officeDocument/2006/relationships/hyperlink" Target="https://github.com/sergeykhbr/riscv_vhdl" TargetMode="External"/><Relationship Id="rId553" Type="http://schemas.openxmlformats.org/officeDocument/2006/relationships/hyperlink" Target="http://www.fpgacpu.org/links.html" TargetMode="External"/><Relationship Id="rId760" Type="http://schemas.openxmlformats.org/officeDocument/2006/relationships/hyperlink" Target="https://github.com/jbush001/PASC/wiki" TargetMode="External"/><Relationship Id="rId998" Type="http://schemas.openxmlformats.org/officeDocument/2006/relationships/hyperlink" Target="https://github.com/nating/microprocessor" TargetMode="External"/><Relationship Id="rId1183" Type="http://schemas.openxmlformats.org/officeDocument/2006/relationships/hyperlink" Target="https://giters.com/maikmerten/riscv-tomthumb" TargetMode="External"/><Relationship Id="rId206" Type="http://schemas.openxmlformats.org/officeDocument/2006/relationships/hyperlink" Target="https://sites.google.com/site/olivier2smet2/hpseries80/fpga-hp86b" TargetMode="External"/><Relationship Id="rId413" Type="http://schemas.openxmlformats.org/officeDocument/2006/relationships/hyperlink" Target="https://www.youtube.com/watch?v=gEmTaKU6ufY" TargetMode="External"/><Relationship Id="rId858" Type="http://schemas.openxmlformats.org/officeDocument/2006/relationships/hyperlink" Target="https://github.com/howerj/bit-serial" TargetMode="External"/><Relationship Id="rId1043" Type="http://schemas.openxmlformats.org/officeDocument/2006/relationships/hyperlink" Target="https://ezrasrobots.wordpress.com/" TargetMode="External"/><Relationship Id="rId620" Type="http://schemas.openxmlformats.org/officeDocument/2006/relationships/hyperlink" Target="https://github.com/XarkLabs/BenEaterVHDL" TargetMode="External"/><Relationship Id="rId718" Type="http://schemas.openxmlformats.org/officeDocument/2006/relationships/hyperlink" Target="https://lxp32.github.io/" TargetMode="External"/><Relationship Id="rId925" Type="http://schemas.openxmlformats.org/officeDocument/2006/relationships/hyperlink" Target="http://www.projectoberon.com/" TargetMode="External"/><Relationship Id="rId1110" Type="http://schemas.openxmlformats.org/officeDocument/2006/relationships/hyperlink" Target="https://github.com/grantwilk/ce1921_armv4_microarchitecture" TargetMode="External"/><Relationship Id="rId1208" Type="http://schemas.openxmlformats.org/officeDocument/2006/relationships/hyperlink" Target="https://en.wikipedia.org/wiki/Mano_machine" TargetMode="External"/><Relationship Id="rId54" Type="http://schemas.openxmlformats.org/officeDocument/2006/relationships/hyperlink" Target="https://opencores.org/project,next186" TargetMode="External"/><Relationship Id="rId270" Type="http://schemas.openxmlformats.org/officeDocument/2006/relationships/hyperlink" Target="https://opencores.org/project,sweet32_cpu" TargetMode="External"/><Relationship Id="rId130" Type="http://schemas.openxmlformats.org/officeDocument/2006/relationships/hyperlink" Target="https://www.milkymist.org/" TargetMode="External"/><Relationship Id="rId368" Type="http://schemas.openxmlformats.org/officeDocument/2006/relationships/hyperlink" Target="https://en.wikipedia.org/wiki/MMIX" TargetMode="External"/><Relationship Id="rId575" Type="http://schemas.openxmlformats.org/officeDocument/2006/relationships/hyperlink" Target="https://opencores.org/or1k/OR1K:Community_portal" TargetMode="External"/><Relationship Id="rId782" Type="http://schemas.openxmlformats.org/officeDocument/2006/relationships/hyperlink" Target="https://revaldinho.github.io/opc/" TargetMode="External"/><Relationship Id="rId228" Type="http://schemas.openxmlformats.org/officeDocument/2006/relationships/hyperlink" Target="http://members.optushome.com.au/jekent/FPGA.htm" TargetMode="External"/><Relationship Id="rId435" Type="http://schemas.openxmlformats.org/officeDocument/2006/relationships/hyperlink" Target="https://github.com/warclab/idea" TargetMode="External"/><Relationship Id="rId642" Type="http://schemas.openxmlformats.org/officeDocument/2006/relationships/hyperlink" Target="https://www.pjrc.com/tech/osu8/index.html" TargetMode="External"/><Relationship Id="rId1065" Type="http://schemas.openxmlformats.org/officeDocument/2006/relationships/hyperlink" Target="https://opencores.org/projects/uriscv" TargetMode="External"/><Relationship Id="rId502" Type="http://schemas.openxmlformats.org/officeDocument/2006/relationships/hyperlink" Target="https://dl.acm.org/citation.cfm?id=2847273" TargetMode="External"/><Relationship Id="rId947" Type="http://schemas.openxmlformats.org/officeDocument/2006/relationships/hyperlink" Target="https://www.fpga4student.com/2017/01/verilog-code-for-single-cycle-MIPS-processor.html" TargetMode="External"/><Relationship Id="rId1132" Type="http://schemas.openxmlformats.org/officeDocument/2006/relationships/hyperlink" Target="https://github.com/Wren6991/RISCBoy" TargetMode="External"/><Relationship Id="rId76" Type="http://schemas.openxmlformats.org/officeDocument/2006/relationships/hyperlink" Target="https://opencores.org/project,avr_hp" TargetMode="External"/><Relationship Id="rId807" Type="http://schemas.openxmlformats.org/officeDocument/2006/relationships/hyperlink" Target="https://anycpu.org/forum/viewtopic.php?f=13&amp;t=333" TargetMode="External"/><Relationship Id="rId292" Type="http://schemas.openxmlformats.org/officeDocument/2006/relationships/hyperlink" Target="https://opencores.org/project,pdp8" TargetMode="External"/><Relationship Id="rId597" Type="http://schemas.openxmlformats.org/officeDocument/2006/relationships/hyperlink" Target="http://syntacore.com/" TargetMode="External"/><Relationship Id="rId152" Type="http://schemas.openxmlformats.org/officeDocument/2006/relationships/hyperlink" Target="http://www.c-nit.net/" TargetMode="External"/><Relationship Id="rId457" Type="http://schemas.openxmlformats.org/officeDocument/2006/relationships/hyperlink" Target="https://opencores.org/project,myblaze" TargetMode="External"/><Relationship Id="rId1087" Type="http://schemas.openxmlformats.org/officeDocument/2006/relationships/hyperlink" Target="https://github.com/MorrisMA/MiniCPU" TargetMode="External"/><Relationship Id="rId664" Type="http://schemas.openxmlformats.org/officeDocument/2006/relationships/hyperlink" Target="http://www.ece.ubc.ca/~lemieux/" TargetMode="External"/><Relationship Id="rId871" Type="http://schemas.openxmlformats.org/officeDocument/2006/relationships/hyperlink" Target="https://szofi.net/pub/verilog/softavrcore/" TargetMode="External"/><Relationship Id="rId969" Type="http://schemas.openxmlformats.org/officeDocument/2006/relationships/hyperlink" Target="http://www.apollo-core.com/index.htm" TargetMode="External"/><Relationship Id="rId317" Type="http://schemas.openxmlformats.org/officeDocument/2006/relationships/hyperlink" Target="https://github.com/robfinch/Cores" TargetMode="External"/><Relationship Id="rId524" Type="http://schemas.openxmlformats.org/officeDocument/2006/relationships/hyperlink" Target="https://www.chrisfenton.com/non-von-1/" TargetMode="External"/><Relationship Id="rId731" Type="http://schemas.openxmlformats.org/officeDocument/2006/relationships/hyperlink" Target="https://github.com/mballance/fwrisc" TargetMode="External"/><Relationship Id="rId1154" Type="http://schemas.openxmlformats.org/officeDocument/2006/relationships/hyperlink" Target="http://www.sandpipers.com/cpuclass1.html" TargetMode="External"/><Relationship Id="rId98" Type="http://schemas.openxmlformats.org/officeDocument/2006/relationships/hyperlink" Target="https://opencores.org/project,klc32" TargetMode="External"/><Relationship Id="rId829" Type="http://schemas.openxmlformats.org/officeDocument/2006/relationships/hyperlink" Target="https://github.com/howerj/forth-cpu" TargetMode="External"/><Relationship Id="rId1014" Type="http://schemas.openxmlformats.org/officeDocument/2006/relationships/hyperlink" Target="https://github.com/risclite/R8051" TargetMode="External"/><Relationship Id="rId25" Type="http://schemas.openxmlformats.org/officeDocument/2006/relationships/hyperlink" Target="http://www.ht-lab.com/freecores/move/move.html" TargetMode="External"/><Relationship Id="rId174" Type="http://schemas.openxmlformats.org/officeDocument/2006/relationships/hyperlink" Target="http://www.ht-lab.com/cpu86.htm" TargetMode="External"/><Relationship Id="rId381" Type="http://schemas.openxmlformats.org/officeDocument/2006/relationships/hyperlink" Target="https://developer.arm.com/products/processors/cortex-a/cortex-a9" TargetMode="External"/><Relationship Id="rId241" Type="http://schemas.openxmlformats.org/officeDocument/2006/relationships/hyperlink" Target="https://en.wikipedia.org/wiki/LatticeMico32" TargetMode="External"/><Relationship Id="rId479" Type="http://schemas.openxmlformats.org/officeDocument/2006/relationships/hyperlink" Target="http://www.cs.hiroshima-u.ac.jp/~nakano/wiki/" TargetMode="External"/><Relationship Id="rId686" Type="http://schemas.openxmlformats.org/officeDocument/2006/relationships/hyperlink" Target="https://github.com/sam-falvo/smg" TargetMode="External"/><Relationship Id="rId893" Type="http://schemas.openxmlformats.org/officeDocument/2006/relationships/hyperlink" Target="https://github.com/mega65/mega65-core" TargetMode="External"/><Relationship Id="rId339" Type="http://schemas.openxmlformats.org/officeDocument/2006/relationships/hyperlink" Target="https://opencores.org/project,yacc" TargetMode="External"/><Relationship Id="rId546" Type="http://schemas.openxmlformats.org/officeDocument/2006/relationships/hyperlink" Target="http://www.bitlib.de/pub/xproz/" TargetMode="External"/><Relationship Id="rId753" Type="http://schemas.openxmlformats.org/officeDocument/2006/relationships/hyperlink" Target="https://github.com/HanxinHua/Processor-Core-Design" TargetMode="External"/><Relationship Id="rId1176" Type="http://schemas.openxmlformats.org/officeDocument/2006/relationships/hyperlink" Target="https://eater.net/8bit/" TargetMode="External"/><Relationship Id="rId101" Type="http://schemas.openxmlformats.org/officeDocument/2006/relationships/hyperlink" Target="https://opencores.org/project,lem1_9min" TargetMode="External"/><Relationship Id="rId406" Type="http://schemas.openxmlformats.org/officeDocument/2006/relationships/hyperlink" Target="https://github.com/Obijuan/videoblog/wiki/Cap%C3%ADtulo-23:-ACC:-Apollo-CPU-Core" TargetMode="External"/><Relationship Id="rId960" Type="http://schemas.openxmlformats.org/officeDocument/2006/relationships/hyperlink" Target="https://gitlab.com/x653/nand2tetris-fpga/" TargetMode="External"/><Relationship Id="rId1036" Type="http://schemas.openxmlformats.org/officeDocument/2006/relationships/hyperlink" Target="https://github.com/hrvach/fpg1" TargetMode="External"/><Relationship Id="rId613" Type="http://schemas.openxmlformats.org/officeDocument/2006/relationships/hyperlink" Target="https://github.com/yashbhalgat/Multicycle-RISC-Processor" TargetMode="External"/><Relationship Id="rId820" Type="http://schemas.openxmlformats.org/officeDocument/2006/relationships/hyperlink" Target="https://github.com/openrisc/or1k_marocchino" TargetMode="External"/><Relationship Id="rId918" Type="http://schemas.openxmlformats.org/officeDocument/2006/relationships/hyperlink" Target="https://www.cl.cam.ac.uk/research/security/ctsrd/beri/" TargetMode="External"/><Relationship Id="rId1103" Type="http://schemas.openxmlformats.org/officeDocument/2006/relationships/hyperlink" Target="https://github.com/Arlet/verilog-65c02" TargetMode="External"/><Relationship Id="rId47" Type="http://schemas.openxmlformats.org/officeDocument/2006/relationships/hyperlink" Target="https://opencores.org/project,thor" TargetMode="External"/><Relationship Id="rId196" Type="http://schemas.openxmlformats.org/officeDocument/2006/relationships/hyperlink" Target="https://opencores.org/project,gup" TargetMode="External"/><Relationship Id="rId263" Type="http://schemas.openxmlformats.org/officeDocument/2006/relationships/hyperlink" Target="http://sowerbutts.com/socz80/" TargetMode="External"/><Relationship Id="rId470" Type="http://schemas.openxmlformats.org/officeDocument/2006/relationships/hyperlink" Target="https://github.com/atgreen/moxie-cores/tree/master/cores/mox125" TargetMode="External"/><Relationship Id="rId123" Type="http://schemas.openxmlformats.org/officeDocument/2006/relationships/hyperlink" Target="https://opencores.org/project,mips32" TargetMode="External"/><Relationship Id="rId330" Type="http://schemas.openxmlformats.org/officeDocument/2006/relationships/hyperlink" Target="https://opencores.org/project,tinyvliw8" TargetMode="External"/><Relationship Id="rId568" Type="http://schemas.openxmlformats.org/officeDocument/2006/relationships/hyperlink" Target="https://github.com/PulseRain/PulseRain_FP51_MCU" TargetMode="External"/><Relationship Id="rId775" Type="http://schemas.openxmlformats.org/officeDocument/2006/relationships/hyperlink" Target="https://github.com/revaldinho/opc" TargetMode="External"/><Relationship Id="rId982" Type="http://schemas.openxmlformats.org/officeDocument/2006/relationships/hyperlink" Target="http://www.inf.ufpr.br/roberto/cMIPS.html" TargetMode="External"/><Relationship Id="rId1198" Type="http://schemas.openxmlformats.org/officeDocument/2006/relationships/hyperlink" Target="http://www.projectoberon.com/" TargetMode="External"/><Relationship Id="rId428" Type="http://schemas.openxmlformats.org/officeDocument/2006/relationships/hyperlink" Target="https://github.com/Speccery/EP994A" TargetMode="External"/><Relationship Id="rId635" Type="http://schemas.openxmlformats.org/officeDocument/2006/relationships/hyperlink" Target="http://hamblen.ece.gatech.edu/" TargetMode="External"/><Relationship Id="rId842" Type="http://schemas.openxmlformats.org/officeDocument/2006/relationships/hyperlink" Target="http://www.zeepedia.com/read.php?introduction_to_falsim_advance_computer_architecture&amp;b=1&amp;c=0" TargetMode="External"/><Relationship Id="rId1058" Type="http://schemas.openxmlformats.org/officeDocument/2006/relationships/hyperlink" Target="https://github.com/douggilliland/R32V2020" TargetMode="External"/><Relationship Id="rId702" Type="http://schemas.openxmlformats.org/officeDocument/2006/relationships/hyperlink" Target="https://git.morgothdisk.com/VERILOG/VERILOG-XMEGA-CORE-IP-TST" TargetMode="External"/><Relationship Id="rId1125" Type="http://schemas.openxmlformats.org/officeDocument/2006/relationships/hyperlink" Target="https://hackaday.com/2021/09/26/fpga-retrocomputer-return-to-moncky/" TargetMode="External"/><Relationship Id="rId69" Type="http://schemas.openxmlformats.org/officeDocument/2006/relationships/hyperlink" Target="https://opencores.org/project,altor32" TargetMode="External"/><Relationship Id="rId285" Type="http://schemas.openxmlformats.org/officeDocument/2006/relationships/hyperlink" Target="https://opencores.org/project,openfire_core" TargetMode="External"/><Relationship Id="rId492" Type="http://schemas.openxmlformats.org/officeDocument/2006/relationships/hyperlink" Target="http://img.youtube.com/vi/2W1guyhCJuE/0.jpg)%5d(http:/www.youtube.com/watch?v=2W1guyhCJuE%20%22Walk-through%22" TargetMode="External"/><Relationship Id="rId797" Type="http://schemas.openxmlformats.org/officeDocument/2006/relationships/hyperlink" Target="https://github.com/chipsalliance/Cores-SweRV" TargetMode="External"/><Relationship Id="rId145" Type="http://schemas.openxmlformats.org/officeDocument/2006/relationships/hyperlink" Target="https://opencores.org/project,avrtinyx61core" TargetMode="External"/><Relationship Id="rId352" Type="http://schemas.openxmlformats.org/officeDocument/2006/relationships/hyperlink" Target="https://opencores.org/project,pdp1" TargetMode="External"/><Relationship Id="rId212" Type="http://schemas.openxmlformats.org/officeDocument/2006/relationships/hyperlink" Target="http://www.eecg.toronto.edu/~jayar/software/SuperSmallProcessor/index.html" TargetMode="External"/><Relationship Id="rId657" Type="http://schemas.openxmlformats.org/officeDocument/2006/relationships/hyperlink" Target="http://www.vliw.org/book/" TargetMode="External"/><Relationship Id="rId864" Type="http://schemas.openxmlformats.org/officeDocument/2006/relationships/hyperlink" Target="https://github.com/rsd-devel/rsd" TargetMode="External"/><Relationship Id="rId517" Type="http://schemas.openxmlformats.org/officeDocument/2006/relationships/hyperlink" Target="https://github.com/openrisc/or1200" TargetMode="External"/><Relationship Id="rId724" Type="http://schemas.openxmlformats.org/officeDocument/2006/relationships/hyperlink" Target="https://opencores.org/project,amber" TargetMode="External"/><Relationship Id="rId931" Type="http://schemas.openxmlformats.org/officeDocument/2006/relationships/hyperlink" Target="http://www.ultratechnology.com/mfp21.htm" TargetMode="External"/><Relationship Id="rId1147" Type="http://schemas.openxmlformats.org/officeDocument/2006/relationships/hyperlink" Target="https://github.com/jaywonchung/Verilog-Harvard-CPU" TargetMode="External"/><Relationship Id="rId60" Type="http://schemas.openxmlformats.org/officeDocument/2006/relationships/hyperlink" Target="http://www.syntiac.com/fpga64.html" TargetMode="External"/><Relationship Id="rId1007" Type="http://schemas.openxmlformats.org/officeDocument/2006/relationships/hyperlink" Target="https://github.com/CTSRD-CHERI/RVBS" TargetMode="External"/><Relationship Id="rId1214" Type="http://schemas.openxmlformats.org/officeDocument/2006/relationships/hyperlink" Target="https://github.com/Steve-Teal/pumpkin-cpu" TargetMode="External"/><Relationship Id="rId18" Type="http://schemas.openxmlformats.org/officeDocument/2006/relationships/hyperlink" Target="http://www.techtravels.org/amiga/amigablog/?page_id=656"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opencores.org/project,elm" TargetMode="External"/><Relationship Id="rId13" Type="http://schemas.openxmlformats.org/officeDocument/2006/relationships/hyperlink" Target="http://neil.franklin.ch/Projects/PDP-10/" TargetMode="External"/><Relationship Id="rId3" Type="http://schemas.openxmlformats.org/officeDocument/2006/relationships/hyperlink" Target="http://www.eembc.org/coremark/index.php" TargetMode="External"/><Relationship Id="rId7" Type="http://schemas.openxmlformats.org/officeDocument/2006/relationships/hyperlink" Target="https://opencores.org/project,distributed_intelligence" TargetMode="External"/><Relationship Id="rId12" Type="http://schemas.openxmlformats.org/officeDocument/2006/relationships/hyperlink" Target="https://opencores.org/project,ourisc" TargetMode="External"/><Relationship Id="rId2" Type="http://schemas.openxmlformats.org/officeDocument/2006/relationships/hyperlink" Target="http://en.wikipedia.org/wiki/Instructions_per_second" TargetMode="External"/><Relationship Id="rId1" Type="http://schemas.openxmlformats.org/officeDocument/2006/relationships/hyperlink" Target="http://en.wikipedia.org/wiki/Instructions_per_second" TargetMode="External"/><Relationship Id="rId6" Type="http://schemas.openxmlformats.org/officeDocument/2006/relationships/hyperlink" Target="https://opencores.org/project,pepelatz_misc" TargetMode="External"/><Relationship Id="rId11" Type="http://schemas.openxmlformats.org/officeDocument/2006/relationships/hyperlink" Target="https://opencores.org/project,microprocessor" TargetMode="External"/><Relationship Id="rId5" Type="http://schemas.openxmlformats.org/officeDocument/2006/relationships/hyperlink" Target="https://opencores.org/project,hmta" TargetMode="External"/><Relationship Id="rId10" Type="http://schemas.openxmlformats.org/officeDocument/2006/relationships/hyperlink" Target="https://opencores.org/project/vliw_processor" TargetMode="External"/><Relationship Id="rId4" Type="http://schemas.openxmlformats.org/officeDocument/2006/relationships/hyperlink" Target="https://opencores.org/project,encore" TargetMode="External"/><Relationship Id="rId9" Type="http://schemas.openxmlformats.org/officeDocument/2006/relationships/hyperlink" Target="https://opencores.org/project,microriscii" TargetMode="External"/><Relationship Id="rId1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booksite.elsevier.com/9780123944245/" TargetMode="External"/><Relationship Id="rId18" Type="http://schemas.openxmlformats.org/officeDocument/2006/relationships/hyperlink" Target="https://github.com/jonpry/leros" TargetMode="External"/><Relationship Id="rId26" Type="http://schemas.openxmlformats.org/officeDocument/2006/relationships/hyperlink" Target="http://miaowgpu.org/" TargetMode="External"/><Relationship Id="rId39" Type="http://schemas.openxmlformats.org/officeDocument/2006/relationships/hyperlink" Target="https://www.escavador.com/sobre/5988739/hadley-magno-da-costa-siqueira" TargetMode="External"/><Relationship Id="rId21" Type="http://schemas.openxmlformats.org/officeDocument/2006/relationships/hyperlink" Target="https://github.com/pgavin/" TargetMode="External"/><Relationship Id="rId34" Type="http://schemas.openxmlformats.org/officeDocument/2006/relationships/hyperlink" Target="https://www.hellocodings.com/2017/04/16bit-risc-processor.html" TargetMode="External"/><Relationship Id="rId42" Type="http://schemas.openxmlformats.org/officeDocument/2006/relationships/hyperlink" Target="http://nyuzi.org/" TargetMode="External"/><Relationship Id="rId47" Type="http://schemas.openxmlformats.org/officeDocument/2006/relationships/hyperlink" Target="https://github.com/janlindblom/ToyArch" TargetMode="External"/><Relationship Id="rId50" Type="http://schemas.openxmlformats.org/officeDocument/2006/relationships/hyperlink" Target="https://github.com/eggsactly/8-Bit-Processor" TargetMode="External"/><Relationship Id="rId55" Type="http://schemas.openxmlformats.org/officeDocument/2006/relationships/hyperlink" Target="https://github.com/Moodrammer/PDP-11" TargetMode="External"/><Relationship Id="rId63" Type="http://schemas.openxmlformats.org/officeDocument/2006/relationships/printerSettings" Target="../printerSettings/printerSettings11.bin"/><Relationship Id="rId7" Type="http://schemas.openxmlformats.org/officeDocument/2006/relationships/hyperlink" Target="http://neil.franklin.ch/Projects/PDP-10/" TargetMode="External"/><Relationship Id="rId2" Type="http://schemas.openxmlformats.org/officeDocument/2006/relationships/hyperlink" Target="http://en.wikipedia.org/wiki/Instructions_per_second" TargetMode="External"/><Relationship Id="rId16" Type="http://schemas.openxmlformats.org/officeDocument/2006/relationships/hyperlink" Target="https://github.com/lulf/microcpu" TargetMode="External"/><Relationship Id="rId29" Type="http://schemas.openxmlformats.org/officeDocument/2006/relationships/hyperlink" Target="https://github.com/mega65/mega65-core" TargetMode="External"/><Relationship Id="rId11" Type="http://schemas.openxmlformats.org/officeDocument/2006/relationships/hyperlink" Target="http://booksite.elsevier.com/9780123944245/" TargetMode="External"/><Relationship Id="rId24" Type="http://schemas.openxmlformats.org/officeDocument/2006/relationships/hyperlink" Target="https://opencores.org/project,i650" TargetMode="External"/><Relationship Id="rId32" Type="http://schemas.openxmlformats.org/officeDocument/2006/relationships/hyperlink" Target="https://web.njit.edu/~carpinel/Applets.html" TargetMode="External"/><Relationship Id="rId37" Type="http://schemas.openxmlformats.org/officeDocument/2006/relationships/hyperlink" Target="http://fivedots.coe.psu.ac.th/~wannarat/csd/paper.html" TargetMode="External"/><Relationship Id="rId40" Type="http://schemas.openxmlformats.org/officeDocument/2006/relationships/hyperlink" Target="https://github.com/nkkav/mu0" TargetMode="External"/><Relationship Id="rId45" Type="http://schemas.openxmlformats.org/officeDocument/2006/relationships/hyperlink" Target="http://www.fpga.world/_hdl/1/estec.esa.nl/www/wsmwww/erc32/index.htm" TargetMode="External"/><Relationship Id="rId53" Type="http://schemas.openxmlformats.org/officeDocument/2006/relationships/hyperlink" Target="https://github.com/whitequark/Boneless-CPU" TargetMode="External"/><Relationship Id="rId58" Type="http://schemas.openxmlformats.org/officeDocument/2006/relationships/hyperlink" Target="https://jonathan2251.github.io/lbd/" TargetMode="External"/><Relationship Id="rId5" Type="http://schemas.openxmlformats.org/officeDocument/2006/relationships/hyperlink" Target="https://opencores.org/project,1664" TargetMode="External"/><Relationship Id="rId61" Type="http://schemas.openxmlformats.org/officeDocument/2006/relationships/hyperlink" Target="https://github.com/gek169/Simple_ISA" TargetMode="External"/><Relationship Id="rId19" Type="http://schemas.openxmlformats.org/officeDocument/2006/relationships/hyperlink" Target="https://github.com/carpe-project/carpe/" TargetMode="External"/><Relationship Id="rId14" Type="http://schemas.openxmlformats.org/officeDocument/2006/relationships/hyperlink" Target="https://opencores.org/project,c0or1k" TargetMode="External"/><Relationship Id="rId22" Type="http://schemas.openxmlformats.org/officeDocument/2006/relationships/hyperlink" Target="https://opencores.org/project,ecpu" TargetMode="External"/><Relationship Id="rId27" Type="http://schemas.openxmlformats.org/officeDocument/2006/relationships/hyperlink" Target="https://github.com/gardners/gs4502b" TargetMode="External"/><Relationship Id="rId30" Type="http://schemas.openxmlformats.org/officeDocument/2006/relationships/hyperlink" Target="https://web.njit.edu/~carpinel/Applets.html" TargetMode="External"/><Relationship Id="rId35" Type="http://schemas.openxmlformats.org/officeDocument/2006/relationships/hyperlink" Target="https://hackaday.io/project/20838/files" TargetMode="External"/><Relationship Id="rId43" Type="http://schemas.openxmlformats.org/officeDocument/2006/relationships/hyperlink" Target="https://introcs.cs.princeton.edu/java/62toy/" TargetMode="External"/><Relationship Id="rId48" Type="http://schemas.openxmlformats.org/officeDocument/2006/relationships/hyperlink" Target="https://github.com/janlindblom/ToyArch" TargetMode="External"/><Relationship Id="rId56" Type="http://schemas.openxmlformats.org/officeDocument/2006/relationships/hyperlink" Target="https://github.com/jdah/jdh-8" TargetMode="External"/><Relationship Id="rId8" Type="http://schemas.openxmlformats.org/officeDocument/2006/relationships/hyperlink" Target="https://github.com/vladcc/but-how-do-it-know/tree/master/jcp" TargetMode="External"/><Relationship Id="rId51" Type="http://schemas.openxmlformats.org/officeDocument/2006/relationships/hyperlink" Target="https://www.cp.eng.chula.ac.th/~prabhas/project/tx/tx-v1.htm" TargetMode="External"/><Relationship Id="rId3" Type="http://schemas.openxmlformats.org/officeDocument/2006/relationships/hyperlink" Target="http://www.eembc.org/coremark/index.php" TargetMode="External"/><Relationship Id="rId12" Type="http://schemas.openxmlformats.org/officeDocument/2006/relationships/hyperlink" Target="http://booksite.elsevier.com/9780123944245/" TargetMode="External"/><Relationship Id="rId17" Type="http://schemas.openxmlformats.org/officeDocument/2006/relationships/hyperlink" Target="https://github.com/lulf/microcpu" TargetMode="External"/><Relationship Id="rId25" Type="http://schemas.openxmlformats.org/officeDocument/2006/relationships/hyperlink" Target="http://miaowgpu.org/" TargetMode="External"/><Relationship Id="rId33" Type="http://schemas.openxmlformats.org/officeDocument/2006/relationships/hyperlink" Target="http://www.davidwills.us/cmis310/RSComputer/" TargetMode="External"/><Relationship Id="rId38" Type="http://schemas.openxmlformats.org/officeDocument/2006/relationships/hyperlink" Target="https://repositorio.ufrn.br/jspui/handle/123456789/20709" TargetMode="External"/><Relationship Id="rId46" Type="http://schemas.openxmlformats.org/officeDocument/2006/relationships/hyperlink" Target="https://opencores.org/project,mpx" TargetMode="External"/><Relationship Id="rId59" Type="http://schemas.openxmlformats.org/officeDocument/2006/relationships/hyperlink" Target="https://free-pdk.github.io/" TargetMode="External"/><Relationship Id="rId20" Type="http://schemas.openxmlformats.org/officeDocument/2006/relationships/hyperlink" Target="http://ww2.cs.fsu.edu/~gavin/" TargetMode="External"/><Relationship Id="rId41" Type="http://schemas.openxmlformats.org/officeDocument/2006/relationships/hyperlink" Target="https://en.wikipedia.org/wiki/Manchester_Baby" TargetMode="External"/><Relationship Id="rId54" Type="http://schemas.openxmlformats.org/officeDocument/2006/relationships/hyperlink" Target="http://www.vaxman.de/projects/nice/nice.html" TargetMode="External"/><Relationship Id="rId62" Type="http://schemas.openxmlformats.org/officeDocument/2006/relationships/hyperlink" Target="https://github.com/naderabdalghani/32-bit-risc-pipelined-processor" TargetMode="External"/><Relationship Id="rId1" Type="http://schemas.openxmlformats.org/officeDocument/2006/relationships/hyperlink" Target="http://en.wikipedia.org/wiki/Instructions_per_second" TargetMode="External"/><Relationship Id="rId6" Type="http://schemas.openxmlformats.org/officeDocument/2006/relationships/hyperlink" Target="https://bernd-paysan.de/4stack.html" TargetMode="External"/><Relationship Id="rId15" Type="http://schemas.openxmlformats.org/officeDocument/2006/relationships/hyperlink" Target="https://opencores.org/project,or2k" TargetMode="External"/><Relationship Id="rId23" Type="http://schemas.openxmlformats.org/officeDocument/2006/relationships/hyperlink" Target="https://opencores.org/project,embedded_risc" TargetMode="External"/><Relationship Id="rId28" Type="http://schemas.openxmlformats.org/officeDocument/2006/relationships/hyperlink" Target="https://github.com/gardners/c65gs" TargetMode="External"/><Relationship Id="rId36" Type="http://schemas.openxmlformats.org/officeDocument/2006/relationships/hyperlink" Target="https://opencores.org/project,opencpu32" TargetMode="External"/><Relationship Id="rId49" Type="http://schemas.openxmlformats.org/officeDocument/2006/relationships/hyperlink" Target="https://github.com/jbush001/ChiselGPU" TargetMode="External"/><Relationship Id="rId57" Type="http://schemas.openxmlformats.org/officeDocument/2006/relationships/hyperlink" Target="https://www.youtube.com/watch?v=7A1SzIIKMho" TargetMode="External"/><Relationship Id="rId10" Type="http://schemas.openxmlformats.org/officeDocument/2006/relationships/hyperlink" Target="http://booksite.elsevier.com/9780123944245/" TargetMode="External"/><Relationship Id="rId31" Type="http://schemas.openxmlformats.org/officeDocument/2006/relationships/hyperlink" Target="http://www.davidwills.us/cmis310/RSComputer/" TargetMode="External"/><Relationship Id="rId44" Type="http://schemas.openxmlformats.org/officeDocument/2006/relationships/hyperlink" Target="https://en.wikipedia.org/wiki/LEON" TargetMode="External"/><Relationship Id="rId52" Type="http://schemas.openxmlformats.org/officeDocument/2006/relationships/hyperlink" Target="https://github.com/CCurl/Forth-GCC" TargetMode="External"/><Relationship Id="rId60" Type="http://schemas.openxmlformats.org/officeDocument/2006/relationships/hyperlink" Target="https://github.com/zedtran/AUBIEArchitecture" TargetMode="External"/><Relationship Id="rId4" Type="http://schemas.openxmlformats.org/officeDocument/2006/relationships/hyperlink" Target="http://www.buthowdoitknow.com/" TargetMode="External"/><Relationship Id="rId9" Type="http://schemas.openxmlformats.org/officeDocument/2006/relationships/hyperlink" Target="http://booksite.elsevier.com/9780128000564/"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youtube.com/watch?v=ZDELr2QHxec&amp;feature=autoshare" TargetMode="External"/><Relationship Id="rId21" Type="http://schemas.openxmlformats.org/officeDocument/2006/relationships/hyperlink" Target="https://manoa-hawaii.academia.edu/RichardHalverson" TargetMode="External"/><Relationship Id="rId42" Type="http://schemas.openxmlformats.org/officeDocument/2006/relationships/hyperlink" Target="http://fpgaretrocomputing.org/pdp8x/" TargetMode="External"/><Relationship Id="rId47" Type="http://schemas.openxmlformats.org/officeDocument/2006/relationships/hyperlink" Target="http://www.testra.com/Forth/RACE.htm" TargetMode="External"/><Relationship Id="rId63" Type="http://schemas.openxmlformats.org/officeDocument/2006/relationships/hyperlink" Target="https://opencores.org/project,mips32_r1" TargetMode="External"/><Relationship Id="rId68" Type="http://schemas.openxmlformats.org/officeDocument/2006/relationships/hyperlink" Target="https://opencores.org/project,raptor64" TargetMode="External"/><Relationship Id="rId84" Type="http://schemas.openxmlformats.org/officeDocument/2006/relationships/hyperlink" Target="https://opencores.org/project/taar" TargetMode="External"/><Relationship Id="rId89" Type="http://schemas.openxmlformats.org/officeDocument/2006/relationships/hyperlink" Target="https://www.swissmicros.com/dm42.php" TargetMode="External"/><Relationship Id="rId16" Type="http://schemas.openxmlformats.org/officeDocument/2006/relationships/hyperlink" Target="http://ev.fe.uni-lj.si/1-2-2012/Trost.pdf" TargetMode="External"/><Relationship Id="rId11" Type="http://schemas.openxmlformats.org/officeDocument/2006/relationships/hyperlink" Target="http://www.emsig.net/conf/2013/wese/2013-wese-dyer.pdf" TargetMode="External"/><Relationship Id="rId32" Type="http://schemas.openxmlformats.org/officeDocument/2006/relationships/hyperlink" Target="http://journal.portalgaruda.org/index.php/EEI/article/view/818" TargetMode="External"/><Relationship Id="rId37" Type="http://schemas.openxmlformats.org/officeDocument/2006/relationships/hyperlink" Target="http://mstl.atl.calpoly.edu/~workshop/archive/2012/Summer/Day%201/1415-Massey-MAMBO.pdf" TargetMode="External"/><Relationship Id="rId53" Type="http://schemas.openxmlformats.org/officeDocument/2006/relationships/hyperlink" Target="http://ponde.wikidot.com/ponde-scc32" TargetMode="External"/><Relationship Id="rId58" Type="http://schemas.openxmlformats.org/officeDocument/2006/relationships/hyperlink" Target="http://www.forth.org/Stundurd.txt" TargetMode="External"/><Relationship Id="rId74" Type="http://schemas.openxmlformats.org/officeDocument/2006/relationships/hyperlink" Target="https://en.wikipedia.org/wiki/Mano_machine" TargetMode="External"/><Relationship Id="rId79" Type="http://schemas.openxmlformats.org/officeDocument/2006/relationships/hyperlink" Target="http://home.pipeline.com/~hbaker1/home.html" TargetMode="External"/><Relationship Id="rId102" Type="http://schemas.openxmlformats.org/officeDocument/2006/relationships/hyperlink" Target="http://www.scielo.org.co/scielo.php?pid=S0123-921X2018000200040&amp;script=sci_arttext&amp;tlng=pt" TargetMode="External"/><Relationship Id="rId5" Type="http://schemas.openxmlformats.org/officeDocument/2006/relationships/hyperlink" Target="http://www.ultratechnology.com/chips.htm" TargetMode="External"/><Relationship Id="rId90" Type="http://schemas.openxmlformats.org/officeDocument/2006/relationships/hyperlink" Target="https://hackaday.com/tag/x86/" TargetMode="External"/><Relationship Id="rId95" Type="http://schemas.openxmlformats.org/officeDocument/2006/relationships/hyperlink" Target="http://www.libsf.org/inspire/s_risc_2018.txt" TargetMode="External"/><Relationship Id="rId22" Type="http://schemas.openxmlformats.org/officeDocument/2006/relationships/hyperlink" Target="http://www.estij.org/papers/vol2no32012/22vol2no3.pdf" TargetMode="External"/><Relationship Id="rId27" Type="http://schemas.openxmlformats.org/officeDocument/2006/relationships/hyperlink" Target="https://www.youtube.com/watch?v=OQKCLf32TB8" TargetMode="External"/><Relationship Id="rId43" Type="http://schemas.openxmlformats.org/officeDocument/2006/relationships/hyperlink" Target="http://fpgaretrocomputing.org/pdp10x/" TargetMode="External"/><Relationship Id="rId48" Type="http://schemas.openxmlformats.org/officeDocument/2006/relationships/hyperlink" Target="https://www.bunniestudios.com/bunnie/proj/rerisc/rerisc.html" TargetMode="External"/><Relationship Id="rId64" Type="http://schemas.openxmlformats.org/officeDocument/2006/relationships/hyperlink" Target="https://opencores.org/project,oops" TargetMode="External"/><Relationship Id="rId69" Type="http://schemas.openxmlformats.org/officeDocument/2006/relationships/hyperlink" Target="https://opencores.org/project,6502vhdl" TargetMode="External"/><Relationship Id="rId80" Type="http://schemas.openxmlformats.org/officeDocument/2006/relationships/hyperlink" Target="https://github.com/zostale/WISC-SP13" TargetMode="External"/><Relationship Id="rId85" Type="http://schemas.openxmlformats.org/officeDocument/2006/relationships/hyperlink" Target="https://sites.google.com/offete23.com/eforth/cpu-workshop/pdp1eforth-for-epdp1-chip" TargetMode="External"/><Relationship Id="rId12" Type="http://schemas.openxmlformats.org/officeDocument/2006/relationships/hyperlink" Target="http://program.fpgaworld.com/academic_papers/10_AMultiParadigmApproa_14082014065306.pdf" TargetMode="External"/><Relationship Id="rId17" Type="http://schemas.openxmlformats.org/officeDocument/2006/relationships/hyperlink" Target="https://www.researchgate.net/publication/4342279" TargetMode="External"/><Relationship Id="rId25" Type="http://schemas.openxmlformats.org/officeDocument/2006/relationships/hyperlink" Target="https://fccm12.cse.sc.edu/4699a245.pdf" TargetMode="External"/><Relationship Id="rId33" Type="http://schemas.openxmlformats.org/officeDocument/2006/relationships/hyperlink" Target="http://f-cpu.org/" TargetMode="External"/><Relationship Id="rId38" Type="http://schemas.openxmlformats.org/officeDocument/2006/relationships/hyperlink" Target="https://www.researchgate.net/publication/228639753_MIB-16_FPGA_Based_Design_and_Implementation_of_a_16-Bit_Microprocessor_for_Educational_Use" TargetMode="External"/><Relationship Id="rId46" Type="http://schemas.openxmlformats.org/officeDocument/2006/relationships/hyperlink" Target="https://pdfs.semanticscholar.org/presentation/1b36/c2d70b46dc846a002c26baa22a4a80c4d769.pdf" TargetMode="External"/><Relationship Id="rId59" Type="http://schemas.openxmlformats.org/officeDocument/2006/relationships/hyperlink" Target="https://groups.google.com/forum/" TargetMode="External"/><Relationship Id="rId67" Type="http://schemas.openxmlformats.org/officeDocument/2006/relationships/hyperlink" Target="https://opencores.org/ocsvn/openrisc/openrisc/trunk/orpsocv2/" TargetMode="External"/><Relationship Id="rId103" Type="http://schemas.openxmlformats.org/officeDocument/2006/relationships/hyperlink" Target="https://www.redalyc.org/jatsRepo/2570/257056438004/html/index.html" TargetMode="External"/><Relationship Id="rId20" Type="http://schemas.openxmlformats.org/officeDocument/2006/relationships/hyperlink" Target="http://citeseerx.ist.psu.edu/viewdoc/summary?doi=10.1.1.29.6493" TargetMode="External"/><Relationship Id="rId41" Type="http://schemas.openxmlformats.org/officeDocument/2006/relationships/hyperlink" Target="http://fpgaretrocomputing.org/pdp4x/" TargetMode="External"/><Relationship Id="rId54" Type="http://schemas.openxmlformats.org/officeDocument/2006/relationships/hyperlink" Target="http://www.mrtc.mdh.se/socrates/" TargetMode="External"/><Relationship Id="rId62" Type="http://schemas.openxmlformats.org/officeDocument/2006/relationships/hyperlink" Target="https://dl.acm.org/citation.cfm?id=2641361.2641377" TargetMode="External"/><Relationship Id="rId70" Type="http://schemas.openxmlformats.org/officeDocument/2006/relationships/hyperlink" Target="https://opencores.org/project,6502vhdl" TargetMode="External"/><Relationship Id="rId75" Type="http://schemas.openxmlformats.org/officeDocument/2006/relationships/hyperlink" Target="https://www.scss.tcd.ie/Michael.Manzke/fyp2003-2004/DavidLynch.pdf" TargetMode="External"/><Relationship Id="rId83" Type="http://schemas.openxmlformats.org/officeDocument/2006/relationships/hyperlink" Target="https://link.springer.com/content/pdf/bbm%3A978-3-642-45309-0%2F1.pdf" TargetMode="External"/><Relationship Id="rId88" Type="http://schemas.openxmlformats.org/officeDocument/2006/relationships/hyperlink" Target="https://en.wikipedia.org/wiki/HP_Saturn" TargetMode="External"/><Relationship Id="rId91" Type="http://schemas.openxmlformats.org/officeDocument/2006/relationships/hyperlink" Target="https://www.youtube.com/watch?v=vhHR6fNHyG8" TargetMode="External"/><Relationship Id="rId96" Type="http://schemas.openxmlformats.org/officeDocument/2006/relationships/hyperlink" Target="https://groups.google.com/forum/" TargetMode="External"/><Relationship Id="rId1" Type="http://schemas.openxmlformats.org/officeDocument/2006/relationships/hyperlink" Target="http://en.wikipedia.org/wiki/Instructions_per_second" TargetMode="External"/><Relationship Id="rId6" Type="http://schemas.openxmlformats.org/officeDocument/2006/relationships/hyperlink" Target="http://www.fpgacpu.org/links.html" TargetMode="External"/><Relationship Id="rId15" Type="http://schemas.openxmlformats.org/officeDocument/2006/relationships/hyperlink" Target="http://www.averest.org/" TargetMode="External"/><Relationship Id="rId23" Type="http://schemas.openxmlformats.org/officeDocument/2006/relationships/hyperlink" Target="http://citeseerx.ist.psu.edu/viewdoc/download?doi=10.1.1.567.1157&amp;rep=rep1&amp;type=pdf" TargetMode="External"/><Relationship Id="rId28" Type="http://schemas.openxmlformats.org/officeDocument/2006/relationships/hyperlink" Target="https://people.cs.clemson.edu/~mark/s1.html" TargetMode="External"/><Relationship Id="rId36" Type="http://schemas.openxmlformats.org/officeDocument/2006/relationships/hyperlink" Target="http://www.magic-1.org/" TargetMode="External"/><Relationship Id="rId49" Type="http://schemas.openxmlformats.org/officeDocument/2006/relationships/hyperlink" Target="https://www.bunniestudios.com/bunnie/" TargetMode="External"/><Relationship Id="rId57" Type="http://schemas.openxmlformats.org/officeDocument/2006/relationships/hyperlink" Target="https://pdfs.semanticscholar.org/d3f4/c6089ea02f4be4457edcb18f4966e11fec3d.pdf" TargetMode="External"/><Relationship Id="rId10" Type="http://schemas.openxmlformats.org/officeDocument/2006/relationships/hyperlink" Target="https://link.springer.com/chapter/10.1007%2F3-540-39999-2_24" TargetMode="External"/><Relationship Id="rId31" Type="http://schemas.openxmlformats.org/officeDocument/2006/relationships/hyperlink" Target="https://ieeexplore.ieee.org/document/4562743/" TargetMode="External"/><Relationship Id="rId44" Type="http://schemas.openxmlformats.org/officeDocument/2006/relationships/hyperlink" Target="https://www.hipeac.net/~rblee/publications/" TargetMode="External"/><Relationship Id="rId52" Type="http://schemas.openxmlformats.org/officeDocument/2006/relationships/hyperlink" Target="https://www.cengage.com/c/digital-systems-design-using-vhdl-3e-roth-jr" TargetMode="External"/><Relationship Id="rId60" Type="http://schemas.openxmlformats.org/officeDocument/2006/relationships/hyperlink" Target="http://www.technoforth.ru/TF2216e4.htm" TargetMode="External"/><Relationship Id="rId65" Type="http://schemas.openxmlformats.org/officeDocument/2006/relationships/hyperlink" Target="https://opencores.org/project,orpsoc" TargetMode="External"/><Relationship Id="rId73" Type="http://schemas.openxmlformats.org/officeDocument/2006/relationships/hyperlink" Target="http://www.rtsys.informatik.uni-kiel.de/en/research/kiel-reactive-processors" TargetMode="External"/><Relationship Id="rId78" Type="http://schemas.openxmlformats.org/officeDocument/2006/relationships/hyperlink" Target="http://home.pipeline.com/~hbaker1/LinearLisp.html" TargetMode="External"/><Relationship Id="rId81" Type="http://schemas.openxmlformats.org/officeDocument/2006/relationships/hyperlink" Target="http://pages.cs.wisc.edu/~karu/courses/cs552/spring2013/wiki/index.php/Main/ISASpecification" TargetMode="External"/><Relationship Id="rId86" Type="http://schemas.openxmlformats.org/officeDocument/2006/relationships/hyperlink" Target="https://www.youtube.com/watch?v=p0M2zAhXVrQ" TargetMode="External"/><Relationship Id="rId94" Type="http://schemas.openxmlformats.org/officeDocument/2006/relationships/hyperlink" Target="https://groups.google.com/forum/" TargetMode="External"/><Relationship Id="rId99" Type="http://schemas.openxmlformats.org/officeDocument/2006/relationships/hyperlink" Target="https://comp.arch.narkive.com/2nLuaKlj/mitch-s-66000" TargetMode="External"/><Relationship Id="rId101" Type="http://schemas.openxmlformats.org/officeDocument/2006/relationships/hyperlink" Target="https://alchitry.com/collections/all" TargetMode="External"/><Relationship Id="rId4" Type="http://schemas.openxmlformats.org/officeDocument/2006/relationships/hyperlink" Target="http://www.forth.org/svfig/kk/FEFFF.pdf" TargetMode="External"/><Relationship Id="rId9" Type="http://schemas.openxmlformats.org/officeDocument/2006/relationships/hyperlink" Target="http://ieeexplore.ieee.org/document/722787/" TargetMode="External"/><Relationship Id="rId13" Type="http://schemas.openxmlformats.org/officeDocument/2006/relationships/hyperlink" Target="https://pdfs.semanticscholar.org/372f/69df0aaabb5c302552a736423fa9b1529527.pdf" TargetMode="External"/><Relationship Id="rId18" Type="http://schemas.openxmlformats.org/officeDocument/2006/relationships/hyperlink" Target="http://www.nkavvadias.com/publications.html" TargetMode="External"/><Relationship Id="rId39" Type="http://schemas.openxmlformats.org/officeDocument/2006/relationships/hyperlink" Target="https://www.cs.york.ac.uk/amadeus/projects/centre-udk/udk_version_2.html" TargetMode="External"/><Relationship Id="rId34" Type="http://schemas.openxmlformats.org/officeDocument/2006/relationships/hyperlink" Target="http://archives.f-cpu.org/manual-20021116/" TargetMode="External"/><Relationship Id="rId50" Type="http://schemas.openxmlformats.org/officeDocument/2006/relationships/hyperlink" Target="https://www.crowdsupply.com/alphamax/netv2" TargetMode="External"/><Relationship Id="rId55" Type="http://schemas.openxmlformats.org/officeDocument/2006/relationships/hyperlink" Target="https://github.com/stacksmith" TargetMode="External"/><Relationship Id="rId76" Type="http://schemas.openxmlformats.org/officeDocument/2006/relationships/hyperlink" Target="https://course.ccs.neu.edu/cs3650/ssl/TEXT-CD/Content/Models/picoProcessor/pP-ISA.pdf" TargetMode="External"/><Relationship Id="rId97" Type="http://schemas.openxmlformats.org/officeDocument/2006/relationships/hyperlink" Target="https://www.researchgate.net/publication/283142112_CPU12_Design_Using_VHDL_The_CPU_of_Motorola_HC12_Micro-controller" TargetMode="External"/><Relationship Id="rId104" Type="http://schemas.openxmlformats.org/officeDocument/2006/relationships/printerSettings" Target="../printerSettings/printerSettings12.bin"/><Relationship Id="rId7" Type="http://schemas.openxmlformats.org/officeDocument/2006/relationships/hyperlink" Target="https://users.ece.cmu.edu/~koopman/stack_computers/sec5_2.html" TargetMode="External"/><Relationship Id="rId71" Type="http://schemas.openxmlformats.org/officeDocument/2006/relationships/hyperlink" Target="https://onlineacademiccommunity.uvic.ca/ihaz/project/cpu12-design-using-vhdl-the-cpu-of-motorola-hc12-micro-controller/" TargetMode="External"/><Relationship Id="rId92" Type="http://schemas.openxmlformats.org/officeDocument/2006/relationships/hyperlink" Target="https://webthesis.biblio.polito.it/13198/" TargetMode="External"/><Relationship Id="rId2" Type="http://schemas.openxmlformats.org/officeDocument/2006/relationships/hyperlink" Target="http://en.wikipedia.org/wiki/Instructions_per_second" TargetMode="External"/><Relationship Id="rId29" Type="http://schemas.openxmlformats.org/officeDocument/2006/relationships/hyperlink" Target="https://pdfs.semanticscholar.org/5ef2/b3e8a755a2c29833eba8ab61117c296d95ac.pdf" TargetMode="External"/><Relationship Id="rId24" Type="http://schemas.openxmlformats.org/officeDocument/2006/relationships/hyperlink" Target="https://dl.acm.org/citation.cfm?id=1950420" TargetMode="External"/><Relationship Id="rId40" Type="http://schemas.openxmlformats.org/officeDocument/2006/relationships/hyperlink" Target="http://www.eas.uccs.edu/~cwang/ECE4242F06/Processor_design.pdf" TargetMode="External"/><Relationship Id="rId45" Type="http://schemas.openxmlformats.org/officeDocument/2006/relationships/hyperlink" Target="http://palms.ee.princeton.edu/plx" TargetMode="External"/><Relationship Id="rId66" Type="http://schemas.openxmlformats.org/officeDocument/2006/relationships/hyperlink" Target="https://opencores.org/or1k/ORPSoC" TargetMode="External"/><Relationship Id="rId87" Type="http://schemas.openxmlformats.org/officeDocument/2006/relationships/hyperlink" Target="http://hwacha.org/" TargetMode="External"/><Relationship Id="rId61" Type="http://schemas.openxmlformats.org/officeDocument/2006/relationships/hyperlink" Target="http://www.verycomputer.com/31_81a439ea34d8ed5e_3.htm" TargetMode="External"/><Relationship Id="rId82" Type="http://schemas.openxmlformats.org/officeDocument/2006/relationships/hyperlink" Target="http://pages.cs.wisc.edu/~karu/wiki/" TargetMode="External"/><Relationship Id="rId19" Type="http://schemas.openxmlformats.org/officeDocument/2006/relationships/hyperlink" Target="http://indjst.org/index.php/indjst/article/view/111328" TargetMode="External"/><Relationship Id="rId14" Type="http://schemas.openxmlformats.org/officeDocument/2006/relationships/hyperlink" Target="http://es.cs.uni-kl.de/research/architectures/" TargetMode="External"/><Relationship Id="rId30" Type="http://schemas.openxmlformats.org/officeDocument/2006/relationships/hyperlink" Target="http://uhaweb.hartford.edu/jmhill/projects/nod4/nod4arch/index.htm" TargetMode="External"/><Relationship Id="rId35" Type="http://schemas.openxmlformats.org/officeDocument/2006/relationships/hyperlink" Target="http://www.homebrewcpu.com/magic-16.htm" TargetMode="External"/><Relationship Id="rId56" Type="http://schemas.openxmlformats.org/officeDocument/2006/relationships/hyperlink" Target="https://www.fpgarelated.com/blogs-1/nf/Victor_Yurkovsky.php" TargetMode="External"/><Relationship Id="rId77" Type="http://schemas.openxmlformats.org/officeDocument/2006/relationships/hyperlink" Target="https://course.ccs.neu.edu/cs3650/ssl/TEXT-CD/Content/Models/picoProcessor/pP-notes.pdf" TargetMode="External"/><Relationship Id="rId100" Type="http://schemas.openxmlformats.org/officeDocument/2006/relationships/hyperlink" Target="https://alchitry.com/blogs/tutorials/basic-cpu" TargetMode="External"/><Relationship Id="rId8" Type="http://schemas.openxmlformats.org/officeDocument/2006/relationships/hyperlink" Target="http://soton.mpeforth.com/flag/jfar/vol5/no4/article4.pdf" TargetMode="External"/><Relationship Id="rId51" Type="http://schemas.openxmlformats.org/officeDocument/2006/relationships/hyperlink" Target="https://github.com/bunnie/netv-fpga" TargetMode="External"/><Relationship Id="rId72" Type="http://schemas.openxmlformats.org/officeDocument/2006/relationships/hyperlink" Target="http://rtsys.informatik.uni-kiel.de/~biblio/downloads/theses/xli-diss.pdf" TargetMode="External"/><Relationship Id="rId93" Type="http://schemas.openxmlformats.org/officeDocument/2006/relationships/hyperlink" Target="http://www.merlintec.com/swiki/hardware/32.html" TargetMode="External"/><Relationship Id="rId98" Type="http://schemas.openxmlformats.org/officeDocument/2006/relationships/hyperlink" Target="https://scinapse.io/papers/2254492234" TargetMode="External"/><Relationship Id="rId3" Type="http://schemas.openxmlformats.org/officeDocument/2006/relationships/hyperlink" Target="http://www.eembc.org/coremark/index.php"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linkedin.com/in/hemant-mallapur-6b87764/" TargetMode="External"/><Relationship Id="rId13" Type="http://schemas.openxmlformats.org/officeDocument/2006/relationships/hyperlink" Target="http://www.bigmessowires.com/cpu-in-a-cpld/" TargetMode="External"/><Relationship Id="rId3" Type="http://schemas.openxmlformats.org/officeDocument/2006/relationships/hyperlink" Target="http://www.eembc.org/coremark/index.php" TargetMode="External"/><Relationship Id="rId7" Type="http://schemas.openxmlformats.org/officeDocument/2006/relationships/hyperlink" Target="https://github.com/hoglet67/AtomFpga" TargetMode="External"/><Relationship Id="rId12" Type="http://schemas.openxmlformats.org/officeDocument/2006/relationships/hyperlink" Target="http://yager.io/CPU/CPU1.html" TargetMode="External"/><Relationship Id="rId2" Type="http://schemas.openxmlformats.org/officeDocument/2006/relationships/hyperlink" Target="http://en.wikipedia.org/wiki/Instructions_per_second" TargetMode="External"/><Relationship Id="rId1" Type="http://schemas.openxmlformats.org/officeDocument/2006/relationships/hyperlink" Target="http://en.wikipedia.org/wiki/Instructions_per_second" TargetMode="External"/><Relationship Id="rId6" Type="http://schemas.openxmlformats.org/officeDocument/2006/relationships/hyperlink" Target="http://stardot.org.uk/forums/viewtopic.php?t=11606" TargetMode="External"/><Relationship Id="rId11" Type="http://schemas.openxmlformats.org/officeDocument/2006/relationships/hyperlink" Target="https://www.cl.cam.ac.uk/teaching/0809/CompDesign/compdes10.pdf" TargetMode="External"/><Relationship Id="rId5" Type="http://schemas.openxmlformats.org/officeDocument/2006/relationships/hyperlink" Target="https://github.com/hoglet67/AcornSystemFpga" TargetMode="External"/><Relationship Id="rId15" Type="http://schemas.openxmlformats.org/officeDocument/2006/relationships/printerSettings" Target="../printerSettings/printerSettings13.bin"/><Relationship Id="rId10" Type="http://schemas.openxmlformats.org/officeDocument/2006/relationships/hyperlink" Target="https://www.bigmessowires.com/category/tinycpu/" TargetMode="External"/><Relationship Id="rId4" Type="http://schemas.openxmlformats.org/officeDocument/2006/relationships/hyperlink" Target="http://www.fpgacpu.org/links.html" TargetMode="External"/><Relationship Id="rId9" Type="http://schemas.openxmlformats.org/officeDocument/2006/relationships/hyperlink" Target="https://github.com/wyager/Lambda16" TargetMode="External"/><Relationship Id="rId14" Type="http://schemas.openxmlformats.org/officeDocument/2006/relationships/hyperlink" Target="https://github.com/osresearch/risc8"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github.com/milanvidakovic/FPGAComputer" TargetMode="External"/><Relationship Id="rId299" Type="http://schemas.openxmlformats.org/officeDocument/2006/relationships/hyperlink" Target="https://github.com/redisun/AVR-CPU-Design-in-VHDL" TargetMode="External"/><Relationship Id="rId21" Type="http://schemas.openxmlformats.org/officeDocument/2006/relationships/hyperlink" Target="https://github.com/jmahler/mips-cpu" TargetMode="External"/><Relationship Id="rId63" Type="http://schemas.openxmlformats.org/officeDocument/2006/relationships/hyperlink" Target="http://eportfolio.ucsd.edu/entry/8-bit-single-cycle-cpu-systemverilog" TargetMode="External"/><Relationship Id="rId159" Type="http://schemas.openxmlformats.org/officeDocument/2006/relationships/hyperlink" Target="https://yamin.cis.k.hosei.ac.jp/" TargetMode="External"/><Relationship Id="rId324" Type="http://schemas.openxmlformats.org/officeDocument/2006/relationships/hyperlink" Target="https://github.com/RobertBaruch/riscv-reboot" TargetMode="External"/><Relationship Id="rId366" Type="http://schemas.openxmlformats.org/officeDocument/2006/relationships/hyperlink" Target="https://github.com/bobbl/rudolv" TargetMode="External"/><Relationship Id="rId170" Type="http://schemas.openxmlformats.org/officeDocument/2006/relationships/hyperlink" Target="https://github.com/mballance/fwrisc" TargetMode="External"/><Relationship Id="rId226" Type="http://schemas.openxmlformats.org/officeDocument/2006/relationships/hyperlink" Target="https://github.com/fpw/SoCDP8" TargetMode="External"/><Relationship Id="rId433" Type="http://schemas.openxmlformats.org/officeDocument/2006/relationships/hyperlink" Target="https://github.com/gek169/Simple_ISA" TargetMode="External"/><Relationship Id="rId268" Type="http://schemas.openxmlformats.org/officeDocument/2006/relationships/hyperlink" Target="https://github.com/Obijuan/Z80-FPGA" TargetMode="External"/><Relationship Id="rId32" Type="http://schemas.openxmlformats.org/officeDocument/2006/relationships/hyperlink" Target="http://www.ee.columbia.edu/~kinget/EE6350_S16/04_FPGA_Tom_Robert_Harrison_Guanshun/architecture.html" TargetMode="External"/><Relationship Id="rId74" Type="http://schemas.openxmlformats.org/officeDocument/2006/relationships/hyperlink" Target="http://www.hpmuseum.org/techcpu.htm" TargetMode="External"/><Relationship Id="rId128" Type="http://schemas.openxmlformats.org/officeDocument/2006/relationships/hyperlink" Target="https://electronicstopper.blogspot.com/2017/06/8-bit-risc-cpu-in-verilog.html" TargetMode="External"/><Relationship Id="rId335" Type="http://schemas.openxmlformats.org/officeDocument/2006/relationships/hyperlink" Target="https://github.com/MasterQ32/spu-mark-ii" TargetMode="External"/><Relationship Id="rId377" Type="http://schemas.openxmlformats.org/officeDocument/2006/relationships/hyperlink" Target="https://opencores.org/projects/cpu16" TargetMode="External"/><Relationship Id="rId5" Type="http://schemas.openxmlformats.org/officeDocument/2006/relationships/hyperlink" Target="https://www.mips.com/blog/mipsfpga-2-0-the-cpu-university-course-thats-different-from-the-rest/" TargetMode="External"/><Relationship Id="rId181" Type="http://schemas.openxmlformats.org/officeDocument/2006/relationships/hyperlink" Target="https://github.com/cr88192/bgbtech_btsr1arch" TargetMode="External"/><Relationship Id="rId237" Type="http://schemas.openxmlformats.org/officeDocument/2006/relationships/hyperlink" Target="https://www.arm.com/resources/designstart/designstart-pro" TargetMode="External"/><Relationship Id="rId402" Type="http://schemas.openxmlformats.org/officeDocument/2006/relationships/hyperlink" Target="https://github.com/scottlbaker/PDP8-SOC" TargetMode="External"/><Relationship Id="rId279" Type="http://schemas.openxmlformats.org/officeDocument/2006/relationships/hyperlink" Target="https://github.com/Domipheus/TeensyZ80" TargetMode="External"/><Relationship Id="rId444" Type="http://schemas.openxmlformats.org/officeDocument/2006/relationships/hyperlink" Target="https://github.com/ibm2030/IBM2030" TargetMode="External"/><Relationship Id="rId43" Type="http://schemas.openxmlformats.org/officeDocument/2006/relationships/hyperlink" Target="http://www.chrisfenton.com/non-von-1/" TargetMode="External"/><Relationship Id="rId139" Type="http://schemas.openxmlformats.org/officeDocument/2006/relationships/hyperlink" Target="https://github.com/arminkz/SayehCPU" TargetMode="External"/><Relationship Id="rId290" Type="http://schemas.openxmlformats.org/officeDocument/2006/relationships/hyperlink" Target="https://github.com/lazyoracle/vhdl-processor" TargetMode="External"/><Relationship Id="rId304" Type="http://schemas.openxmlformats.org/officeDocument/2006/relationships/hyperlink" Target="http://www.ece.ubc.ca/~jasony/research.htm" TargetMode="External"/><Relationship Id="rId346" Type="http://schemas.openxmlformats.org/officeDocument/2006/relationships/hyperlink" Target="https://github.com/nating/microprocessor" TargetMode="External"/><Relationship Id="rId388" Type="http://schemas.openxmlformats.org/officeDocument/2006/relationships/hyperlink" Target="https://github.com/cube1us/IBM1410FPGA" TargetMode="External"/><Relationship Id="rId85" Type="http://schemas.openxmlformats.org/officeDocument/2006/relationships/hyperlink" Target="http://opencelerity.org/" TargetMode="External"/><Relationship Id="rId150" Type="http://schemas.openxmlformats.org/officeDocument/2006/relationships/hyperlink" Target="https://github.com/yashbhutwala/mips-cpu" TargetMode="External"/><Relationship Id="rId192" Type="http://schemas.openxmlformats.org/officeDocument/2006/relationships/hyperlink" Target="http://searle.hostei.com/grant/Multicomp/index.html" TargetMode="External"/><Relationship Id="rId206" Type="http://schemas.openxmlformats.org/officeDocument/2006/relationships/hyperlink" Target="https://github.com/m-labs/lm32" TargetMode="External"/><Relationship Id="rId413" Type="http://schemas.openxmlformats.org/officeDocument/2006/relationships/hyperlink" Target="https://github.com/BigEd/verilog-6502" TargetMode="External"/><Relationship Id="rId248" Type="http://schemas.openxmlformats.org/officeDocument/2006/relationships/hyperlink" Target="https://github.com/aletempiac/dlx" TargetMode="External"/><Relationship Id="rId455" Type="http://schemas.openxmlformats.org/officeDocument/2006/relationships/hyperlink" Target="https://github.com/jes/scamp-cpu" TargetMode="External"/><Relationship Id="rId12" Type="http://schemas.openxmlformats.org/officeDocument/2006/relationships/hyperlink" Target="http://www.embecosm.com/appnotes/ean13/ean13.html" TargetMode="External"/><Relationship Id="rId108" Type="http://schemas.openxmlformats.org/officeDocument/2006/relationships/hyperlink" Target="http://www.nkavvadias.com/publications.html" TargetMode="External"/><Relationship Id="rId315" Type="http://schemas.openxmlformats.org/officeDocument/2006/relationships/hyperlink" Target="https://github.com/kwakobo/fpga-tetris" TargetMode="External"/><Relationship Id="rId357" Type="http://schemas.openxmlformats.org/officeDocument/2006/relationships/hyperlink" Target="https://github.com/Sacusa/MoCha" TargetMode="External"/><Relationship Id="rId54" Type="http://schemas.openxmlformats.org/officeDocument/2006/relationships/hyperlink" Target="https://reference.digilentinc.com/_media/textbooks:intro_to_digital_design-digilent-verilog_online.pdf" TargetMode="External"/><Relationship Id="rId96" Type="http://schemas.openxmlformats.org/officeDocument/2006/relationships/hyperlink" Target="https://www.rs.tu-darmstadt.de/downloads/docu/dlxdocu/SuperscalarDLX.html" TargetMode="External"/><Relationship Id="rId161" Type="http://schemas.openxmlformats.org/officeDocument/2006/relationships/hyperlink" Target="https://github.com/Domipheus/RPU" TargetMode="External"/><Relationship Id="rId217" Type="http://schemas.openxmlformats.org/officeDocument/2006/relationships/hyperlink" Target="https://github.com/pwmarcz/fpga-chip8" TargetMode="External"/><Relationship Id="rId399" Type="http://schemas.openxmlformats.org/officeDocument/2006/relationships/hyperlink" Target="https://github.com/rj45/rj32" TargetMode="External"/><Relationship Id="rId259" Type="http://schemas.openxmlformats.org/officeDocument/2006/relationships/hyperlink" Target="https://github.com/lambdaconcept/minerva" TargetMode="External"/><Relationship Id="rId424" Type="http://schemas.openxmlformats.org/officeDocument/2006/relationships/hyperlink" Target="https://github.com/esa-tu-darmstadt/tapasco" TargetMode="External"/><Relationship Id="rId466" Type="http://schemas.openxmlformats.org/officeDocument/2006/relationships/hyperlink" Target="https://github.com/VladisM/MARK_II" TargetMode="External"/><Relationship Id="rId23" Type="http://schemas.openxmlformats.org/officeDocument/2006/relationships/hyperlink" Target="https://www.ijsr.net/archive/v6i5/ART20174101.pdf" TargetMode="External"/><Relationship Id="rId119" Type="http://schemas.openxmlformats.org/officeDocument/2006/relationships/hyperlink" Target="https://gist.github.com/gigaherz/6980749" TargetMode="External"/><Relationship Id="rId270" Type="http://schemas.openxmlformats.org/officeDocument/2006/relationships/hyperlink" Target="https://github.com/debtanu09/my8085" TargetMode="External"/><Relationship Id="rId326" Type="http://schemas.openxmlformats.org/officeDocument/2006/relationships/hyperlink" Target="https://github.com/robfinch/Cores" TargetMode="External"/><Relationship Id="rId65" Type="http://schemas.openxmlformats.org/officeDocument/2006/relationships/hyperlink" Target="https://embeddedmicro.com/blogs/tutorials/basic-cpu" TargetMode="External"/><Relationship Id="rId130" Type="http://schemas.openxmlformats.org/officeDocument/2006/relationships/hyperlink" Target="https://github.com/wyager/Lambda16" TargetMode="External"/><Relationship Id="rId368" Type="http://schemas.openxmlformats.org/officeDocument/2006/relationships/hyperlink" Target="https://github.com/Moodrammer/PDP-11" TargetMode="External"/><Relationship Id="rId172" Type="http://schemas.openxmlformats.org/officeDocument/2006/relationships/hyperlink" Target="http://sierracircuitdesign.ddns.net/iplib.htm" TargetMode="External"/><Relationship Id="rId228" Type="http://schemas.openxmlformats.org/officeDocument/2006/relationships/hyperlink" Target="https://opencores.org/projects/tg68kc" TargetMode="External"/><Relationship Id="rId435" Type="http://schemas.openxmlformats.org/officeDocument/2006/relationships/hyperlink" Target="https://github.com/MorrisMA/M65C02A" TargetMode="External"/><Relationship Id="rId281" Type="http://schemas.openxmlformats.org/officeDocument/2006/relationships/hyperlink" Target="https://github.com/bluespec" TargetMode="External"/><Relationship Id="rId337" Type="http://schemas.openxmlformats.org/officeDocument/2006/relationships/hyperlink" Target="https://github.com/mhyousefi/MIPS-pipeline-processor" TargetMode="External"/><Relationship Id="rId34" Type="http://schemas.openxmlformats.org/officeDocument/2006/relationships/hyperlink" Target="https://people.ece.cornell.edu/land/courses/ece5760/DE2/index.html" TargetMode="External"/><Relationship Id="rId76" Type="http://schemas.openxmlformats.org/officeDocument/2006/relationships/hyperlink" Target="http://www.ee.columbia.edu/~kinget/EE6350_S16/04_FPGA_Tom_Robert_Harrison_Guanshun/conclusion.html" TargetMode="External"/><Relationship Id="rId141" Type="http://schemas.openxmlformats.org/officeDocument/2006/relationships/hyperlink" Target="https://github.com/lisper/cpus-caddr" TargetMode="External"/><Relationship Id="rId379" Type="http://schemas.openxmlformats.org/officeDocument/2006/relationships/hyperlink" Target="https://github.com/already5chosen/softpc/" TargetMode="External"/><Relationship Id="rId7" Type="http://schemas.openxmlformats.org/officeDocument/2006/relationships/hyperlink" Target="http://www.embedded.com/electronics-blogs/max-unleashed-and-unfettered/4441454/Only-308-FPGA-LUTs-required-to-create-cycle-accurate-8088-8086-soft-processor-core" TargetMode="External"/><Relationship Id="rId183" Type="http://schemas.openxmlformats.org/officeDocument/2006/relationships/hyperlink" Target="https://github.com/maikmerten/spu32" TargetMode="External"/><Relationship Id="rId239" Type="http://schemas.openxmlformats.org/officeDocument/2006/relationships/hyperlink" Target="https://github.com/AlistairSymonds/16bit-VHDL-processor" TargetMode="External"/><Relationship Id="rId390" Type="http://schemas.openxmlformats.org/officeDocument/2006/relationships/hyperlink" Target="https://opencores.org/projects/mix-fpga" TargetMode="External"/><Relationship Id="rId404" Type="http://schemas.openxmlformats.org/officeDocument/2006/relationships/hyperlink" Target="https://sourceforge.net/projects/mecrisp/files/" TargetMode="External"/><Relationship Id="rId446" Type="http://schemas.openxmlformats.org/officeDocument/2006/relationships/hyperlink" Target="https://www.nand2tetris.org/" TargetMode="External"/><Relationship Id="rId250" Type="http://schemas.openxmlformats.org/officeDocument/2006/relationships/hyperlink" Target="https://github.com/Mortaza-Seydi/TOY-Single-Cycle" TargetMode="External"/><Relationship Id="rId292" Type="http://schemas.openxmlformats.org/officeDocument/2006/relationships/hyperlink" Target="https://github.com/NuclearManD/plasma-cortex" TargetMode="External"/><Relationship Id="rId306" Type="http://schemas.openxmlformats.org/officeDocument/2006/relationships/hyperlink" Target="https://github.com/ZipCPU/zbasic" TargetMode="External"/><Relationship Id="rId45" Type="http://schemas.openxmlformats.org/officeDocument/2006/relationships/hyperlink" Target="http://read.pudn.com/downloads166/sourcecode/embed/758578/i80386.vhd__.htm" TargetMode="External"/><Relationship Id="rId87" Type="http://schemas.openxmlformats.org/officeDocument/2006/relationships/hyperlink" Target="http://vectorblox.com/wp/wp-content/uploads/MXP_M_datasheet_1302.pdf" TargetMode="External"/><Relationship Id="rId110" Type="http://schemas.openxmlformats.org/officeDocument/2006/relationships/hyperlink" Target="https://github.com/enjoy-digital/litex" TargetMode="External"/><Relationship Id="rId348" Type="http://schemas.openxmlformats.org/officeDocument/2006/relationships/hyperlink" Target="http://www.scielo.org.co/scielo.php?pid=S0123-921X2018000200040&amp;script=sci_arttext&amp;tlng=pt" TargetMode="External"/><Relationship Id="rId152" Type="http://schemas.openxmlformats.org/officeDocument/2006/relationships/hyperlink" Target="https://github.com/darklife/darkriscv" TargetMode="External"/><Relationship Id="rId194" Type="http://schemas.openxmlformats.org/officeDocument/2006/relationships/hyperlink" Target="https://github.com/jbush001/ChiselGPU" TargetMode="External"/><Relationship Id="rId208" Type="http://schemas.openxmlformats.org/officeDocument/2006/relationships/hyperlink" Target="https://github.com/darklife/darkriscv" TargetMode="External"/><Relationship Id="rId415" Type="http://schemas.openxmlformats.org/officeDocument/2006/relationships/hyperlink" Target="https://gist.github.com/erincandescent/347577465129882abc97" TargetMode="External"/><Relationship Id="rId457" Type="http://schemas.openxmlformats.org/officeDocument/2006/relationships/hyperlink" Target="https://github.com/JulianKemmerer/PipelineC" TargetMode="External"/><Relationship Id="rId261" Type="http://schemas.openxmlformats.org/officeDocument/2006/relationships/hyperlink" Target="https://github.com/MC2SC/VerySimpleCPU-public" TargetMode="External"/><Relationship Id="rId14" Type="http://schemas.openxmlformats.org/officeDocument/2006/relationships/hyperlink" Target="http://www.latticesemi.com/-/.../DCDDP8051PipelinedHighPerformance8-bitMCU.ashx?..." TargetMode="External"/><Relationship Id="rId56" Type="http://schemas.openxmlformats.org/officeDocument/2006/relationships/hyperlink" Target="http://booksite.elsevier.com/9780123944245/" TargetMode="External"/><Relationship Id="rId317" Type="http://schemas.openxmlformats.org/officeDocument/2006/relationships/hyperlink" Target="https://www.gaisler.com/index.php/products/processors/noel-v" TargetMode="External"/><Relationship Id="rId359" Type="http://schemas.openxmlformats.org/officeDocument/2006/relationships/hyperlink" Target="https://www.bitsnbites.eu/" TargetMode="External"/><Relationship Id="rId98" Type="http://schemas.openxmlformats.org/officeDocument/2006/relationships/hyperlink" Target="https://github.com/ZipCPU/videozip" TargetMode="External"/><Relationship Id="rId121" Type="http://schemas.openxmlformats.org/officeDocument/2006/relationships/hyperlink" Target="https://github.com/sam-falvo/kestrel" TargetMode="External"/><Relationship Id="rId163" Type="http://schemas.openxmlformats.org/officeDocument/2006/relationships/hyperlink" Target="https://www.arm.com/resources/designstart/designstart-fpga" TargetMode="External"/><Relationship Id="rId219" Type="http://schemas.openxmlformats.org/officeDocument/2006/relationships/hyperlink" Target="https://github.com/antonblanchard/microwatt" TargetMode="External"/><Relationship Id="rId370" Type="http://schemas.openxmlformats.org/officeDocument/2006/relationships/hyperlink" Target="https://github.com/jaywonchung/Verilog-Harvard-CPU" TargetMode="External"/><Relationship Id="rId426" Type="http://schemas.openxmlformats.org/officeDocument/2006/relationships/hyperlink" Target="https://github.com/zedtran/AUBIEArchitecture" TargetMode="External"/><Relationship Id="rId230" Type="http://schemas.openxmlformats.org/officeDocument/2006/relationships/hyperlink" Target="https://github.com/MIPSfpga/schoolMIPS" TargetMode="External"/><Relationship Id="rId468" Type="http://schemas.openxmlformats.org/officeDocument/2006/relationships/hyperlink" Target="https://github.com/dominiksalvet/pcycle" TargetMode="External"/><Relationship Id="rId25" Type="http://schemas.openxmlformats.org/officeDocument/2006/relationships/hyperlink" Target="http://www.cast-inc.com/ip-cores/processors32bit/ba20/index.html" TargetMode="External"/><Relationship Id="rId67" Type="http://schemas.openxmlformats.org/officeDocument/2006/relationships/hyperlink" Target="http://palms.ee.princeton.edu/plx" TargetMode="External"/><Relationship Id="rId272" Type="http://schemas.openxmlformats.org/officeDocument/2006/relationships/hyperlink" Target="https://github.com/CCurl/Forth-GCC" TargetMode="External"/><Relationship Id="rId328" Type="http://schemas.openxmlformats.org/officeDocument/2006/relationships/hyperlink" Target="https://github.com/Arkaeriit/reflet" TargetMode="External"/><Relationship Id="rId132" Type="http://schemas.openxmlformats.org/officeDocument/2006/relationships/hyperlink" Target="https://www.cl.cam.ac.uk/teaching/0809/CompDesign/compdes10.pdf" TargetMode="External"/><Relationship Id="rId174" Type="http://schemas.openxmlformats.org/officeDocument/2006/relationships/hyperlink" Target="https://github.com/micro-FPGA/engine-V" TargetMode="External"/><Relationship Id="rId381" Type="http://schemas.openxmlformats.org/officeDocument/2006/relationships/hyperlink" Target="https://github.com/flaminggoat/j1vh" TargetMode="External"/><Relationship Id="rId241" Type="http://schemas.openxmlformats.org/officeDocument/2006/relationships/hyperlink" Target="https://hackaday.io/project/169486-fpga-cosmac-elf" TargetMode="External"/><Relationship Id="rId437" Type="http://schemas.openxmlformats.org/officeDocument/2006/relationships/hyperlink" Target="https://github.com/naderabdalghani/32-bit-risc-pipelined-processor" TargetMode="External"/><Relationship Id="rId36" Type="http://schemas.openxmlformats.org/officeDocument/2006/relationships/hyperlink" Target="https://github.com/BigEd/verilog-6502" TargetMode="External"/><Relationship Id="rId283" Type="http://schemas.openxmlformats.org/officeDocument/2006/relationships/hyperlink" Target="https://github.com/robinsonb5/EightThirtyTwo" TargetMode="External"/><Relationship Id="rId339" Type="http://schemas.openxmlformats.org/officeDocument/2006/relationships/hyperlink" Target="https://github.com/sam-falvo/S64X7" TargetMode="External"/><Relationship Id="rId78" Type="http://schemas.openxmlformats.org/officeDocument/2006/relationships/hyperlink" Target="https://github.com/yashbhalgat/Multicycle-RISC-Processor" TargetMode="External"/><Relationship Id="rId101" Type="http://schemas.openxmlformats.org/officeDocument/2006/relationships/hyperlink" Target="https://people.cs.clemson.edu/~mark/s1.html" TargetMode="External"/><Relationship Id="rId143" Type="http://schemas.openxmlformats.org/officeDocument/2006/relationships/hyperlink" Target="https://github.com/lisper/cpus-pdp8" TargetMode="External"/><Relationship Id="rId185" Type="http://schemas.openxmlformats.org/officeDocument/2006/relationships/hyperlink" Target="https://github.com/AleksandarKostovic/Riscy-SoC" TargetMode="External"/><Relationship Id="rId350" Type="http://schemas.openxmlformats.org/officeDocument/2006/relationships/hyperlink" Target="https://github.com/robfinch/ANY-1" TargetMode="External"/><Relationship Id="rId406" Type="http://schemas.openxmlformats.org/officeDocument/2006/relationships/hyperlink" Target="https://github.com/douggilliland/IOP16" TargetMode="External"/><Relationship Id="rId9" Type="http://schemas.openxmlformats.org/officeDocument/2006/relationships/hyperlink" Target="http://www.microcorelabs.com/mcl65.html" TargetMode="External"/><Relationship Id="rId210" Type="http://schemas.openxmlformats.org/officeDocument/2006/relationships/hyperlink" Target="https://github.com/nobotro/fpga_riscv_cpu" TargetMode="External"/><Relationship Id="rId392" Type="http://schemas.openxmlformats.org/officeDocument/2006/relationships/hyperlink" Target="http://vlsi-concepts.com/cores.html" TargetMode="External"/><Relationship Id="rId448" Type="http://schemas.openxmlformats.org/officeDocument/2006/relationships/hyperlink" Target="https://github.com/jopdorp/nand2tetris-verilog" TargetMode="External"/><Relationship Id="rId252" Type="http://schemas.openxmlformats.org/officeDocument/2006/relationships/hyperlink" Target="https://github.com/captaindane/swt16" TargetMode="External"/><Relationship Id="rId294" Type="http://schemas.openxmlformats.org/officeDocument/2006/relationships/hyperlink" Target="https://www.researchgate.net/publication/283142112_CPU12_Design_Using_VHDL_The_CPU_of_Motorola_HC12_Micro-controller" TargetMode="External"/><Relationship Id="rId308" Type="http://schemas.openxmlformats.org/officeDocument/2006/relationships/hyperlink" Target="https://github.com/AmrikSadhra/Multi-Cycle-CPU" TargetMode="External"/><Relationship Id="rId47" Type="http://schemas.openxmlformats.org/officeDocument/2006/relationships/hyperlink" Target="http://www.bitlib.de/pub/mproz/" TargetMode="External"/><Relationship Id="rId89" Type="http://schemas.openxmlformats.org/officeDocument/2006/relationships/hyperlink" Target="https://github.com/xwy27/CPU-Verilog" TargetMode="External"/><Relationship Id="rId112" Type="http://schemas.openxmlformats.org/officeDocument/2006/relationships/hyperlink" Target="https://github.com/MIPSfpga/schoolMIPS" TargetMode="External"/><Relationship Id="rId154" Type="http://schemas.openxmlformats.org/officeDocument/2006/relationships/hyperlink" Target="https://github.com/larsbrinkhoff/awesome-cpus" TargetMode="External"/><Relationship Id="rId361" Type="http://schemas.openxmlformats.org/officeDocument/2006/relationships/hyperlink" Target="https://github.com/Arlet/verilog-6502" TargetMode="External"/><Relationship Id="rId196" Type="http://schemas.openxmlformats.org/officeDocument/2006/relationships/hyperlink" Target="https://github.com/montao/nios2serial" TargetMode="External"/><Relationship Id="rId417" Type="http://schemas.openxmlformats.org/officeDocument/2006/relationships/hyperlink" Target="https://jonathan2251.github.io/lbd/" TargetMode="External"/><Relationship Id="rId459" Type="http://schemas.openxmlformats.org/officeDocument/2006/relationships/hyperlink" Target="https://github.com/black-parrot/black-parrot" TargetMode="External"/><Relationship Id="rId16" Type="http://schemas.openxmlformats.org/officeDocument/2006/relationships/hyperlink" Target="https://github.com/robfinch/Cores" TargetMode="External"/><Relationship Id="rId221" Type="http://schemas.openxmlformats.org/officeDocument/2006/relationships/hyperlink" Target="https://github.com/chipsalliance/Cores-SweRVolf" TargetMode="External"/><Relationship Id="rId263" Type="http://schemas.openxmlformats.org/officeDocument/2006/relationships/hyperlink" Target="https://github.com/harshalmittal4/24-bit-RISC-Processor" TargetMode="External"/><Relationship Id="rId319" Type="http://schemas.openxmlformats.org/officeDocument/2006/relationships/hyperlink" Target="https://github.com/kuby1412/RISC-V-MYTH-Workshop" TargetMode="External"/><Relationship Id="rId470" Type="http://schemas.openxmlformats.org/officeDocument/2006/relationships/hyperlink" Target="https://github.com/Steve-Teal/eforth-misc16" TargetMode="External"/><Relationship Id="rId58" Type="http://schemas.openxmlformats.org/officeDocument/2006/relationships/hyperlink" Target="http://www.cs.columbia.edu/~sedwards/apple2fpga/" TargetMode="External"/><Relationship Id="rId123" Type="http://schemas.openxmlformats.org/officeDocument/2006/relationships/hyperlink" Target="https://bitbucket.org/casl/shakti_public" TargetMode="External"/><Relationship Id="rId330" Type="http://schemas.openxmlformats.org/officeDocument/2006/relationships/hyperlink" Target="https://github.com/robinsonb5/ZPUFlex" TargetMode="External"/><Relationship Id="rId165" Type="http://schemas.openxmlformats.org/officeDocument/2006/relationships/hyperlink" Target="ftp://ftp.gwdg.de/pub/misc/opencores/cores/nnARM/" TargetMode="External"/><Relationship Id="rId372" Type="http://schemas.openxmlformats.org/officeDocument/2006/relationships/hyperlink" Target="http://mcforth.net/" TargetMode="External"/><Relationship Id="rId428" Type="http://schemas.openxmlformats.org/officeDocument/2006/relationships/hyperlink" Target="https://github.com/ben-marshall/croyde-riscv" TargetMode="External"/><Relationship Id="rId232" Type="http://schemas.openxmlformats.org/officeDocument/2006/relationships/hyperlink" Target="https://prantoamt.wordpress.com/2018/09/09/16-bit-single-cycle-processor-design/" TargetMode="External"/><Relationship Id="rId274" Type="http://schemas.openxmlformats.org/officeDocument/2006/relationships/hyperlink" Target="https://github.com/stnolting/neorv32" TargetMode="External"/><Relationship Id="rId27" Type="http://schemas.openxmlformats.org/officeDocument/2006/relationships/hyperlink" Target="https://cpudev.org/wiki/Main_Page" TargetMode="External"/><Relationship Id="rId69" Type="http://schemas.openxmlformats.org/officeDocument/2006/relationships/hyperlink" Target="https://en.wikipedia.org/wiki/CARDboard_Illustrative_Aid_to_Computation" TargetMode="External"/><Relationship Id="rId134" Type="http://schemas.openxmlformats.org/officeDocument/2006/relationships/hyperlink" Target="https://www.researchgate.net/publication/283142112_CPU12_Design_Using_VHDL_The_CPU_of_Motorola_HC12_Micro-controller" TargetMode="External"/><Relationship Id="rId80" Type="http://schemas.openxmlformats.org/officeDocument/2006/relationships/hyperlink" Target="http://www.nkavvadias.com/hercules/index.html" TargetMode="External"/><Relationship Id="rId176" Type="http://schemas.openxmlformats.org/officeDocument/2006/relationships/hyperlink" Target="https://github.com/olofk/serv" TargetMode="External"/><Relationship Id="rId341" Type="http://schemas.openxmlformats.org/officeDocument/2006/relationships/hyperlink" Target="https://github.com/RISCV-on-Microsemi-FPGA/RTG4-Development-Kit" TargetMode="External"/><Relationship Id="rId383" Type="http://schemas.openxmlformats.org/officeDocument/2006/relationships/hyperlink" Target="https://github.com/dillonhuff/TinyCPU" TargetMode="External"/><Relationship Id="rId439" Type="http://schemas.openxmlformats.org/officeDocument/2006/relationships/hyperlink" Target="http://neil.franklin.ch/Projects/PDP-10/" TargetMode="External"/><Relationship Id="rId201" Type="http://schemas.openxmlformats.org/officeDocument/2006/relationships/hyperlink" Target="https://github.com/takagi/cpu" TargetMode="External"/><Relationship Id="rId243" Type="http://schemas.openxmlformats.org/officeDocument/2006/relationships/hyperlink" Target="https://www.fpga-cores.com/instant-soc/" TargetMode="External"/><Relationship Id="rId285" Type="http://schemas.openxmlformats.org/officeDocument/2006/relationships/hyperlink" Target="https://github.com/JulienMalka/NiosProcessor" TargetMode="External"/><Relationship Id="rId450" Type="http://schemas.openxmlformats.org/officeDocument/2006/relationships/hyperlink" Target="https://github.com/hsnaves/ben_eater_computer" TargetMode="External"/><Relationship Id="rId38" Type="http://schemas.openxmlformats.org/officeDocument/2006/relationships/hyperlink" Target="https://openrisc.io/implementations" TargetMode="External"/><Relationship Id="rId103" Type="http://schemas.openxmlformats.org/officeDocument/2006/relationships/hyperlink" Target="https://www.youtube.com/watch?v=OQKCLf32TB8" TargetMode="External"/><Relationship Id="rId310" Type="http://schemas.openxmlformats.org/officeDocument/2006/relationships/hyperlink" Target="https://github.com/vctrop/R8-core_FPGA_microcontroller" TargetMode="External"/><Relationship Id="rId91" Type="http://schemas.openxmlformats.org/officeDocument/2006/relationships/hyperlink" Target="https://github.com/XarkLabs/BenEaterVHDL" TargetMode="External"/><Relationship Id="rId145" Type="http://schemas.openxmlformats.org/officeDocument/2006/relationships/hyperlink" Target="https://github.com/tilk/sextium-iii-verilog" TargetMode="External"/><Relationship Id="rId187" Type="http://schemas.openxmlformats.org/officeDocument/2006/relationships/hyperlink" Target="https://github.com/1801BM1/k1801" TargetMode="External"/><Relationship Id="rId352" Type="http://schemas.openxmlformats.org/officeDocument/2006/relationships/hyperlink" Target="https://github.com/BrunoLevy/learn-fpga" TargetMode="External"/><Relationship Id="rId394" Type="http://schemas.openxmlformats.org/officeDocument/2006/relationships/hyperlink" Target="http://land-boards.com/blwiki/index.php?title=RetroComputers" TargetMode="External"/><Relationship Id="rId408" Type="http://schemas.openxmlformats.org/officeDocument/2006/relationships/hyperlink" Target="https://github.com/lebrice/VHDL-CPU" TargetMode="External"/><Relationship Id="rId212" Type="http://schemas.openxmlformats.org/officeDocument/2006/relationships/hyperlink" Target="https://github.com/Domipheus/TPU" TargetMode="External"/><Relationship Id="rId254" Type="http://schemas.openxmlformats.org/officeDocument/2006/relationships/hyperlink" Target="https://github.com/Jerc007/Open-GPGPU-FlexGrip-" TargetMode="External"/><Relationship Id="rId49" Type="http://schemas.openxmlformats.org/officeDocument/2006/relationships/hyperlink" Target="http://freecomputerbooks.com/The-VHDL-Cookbook.html" TargetMode="External"/><Relationship Id="rId114" Type="http://schemas.openxmlformats.org/officeDocument/2006/relationships/hyperlink" Target="https://opencores.org/project/mytwoqcache" TargetMode="External"/><Relationship Id="rId296" Type="http://schemas.openxmlformats.org/officeDocument/2006/relationships/hyperlink" Target="https://github.com/cavnex/mc6809" TargetMode="External"/><Relationship Id="rId461" Type="http://schemas.openxmlformats.org/officeDocument/2006/relationships/hyperlink" Target="https://github.com/renerocksai/rrisc" TargetMode="External"/><Relationship Id="rId60" Type="http://schemas.openxmlformats.org/officeDocument/2006/relationships/hyperlink" Target="https://www.microsemi.com/product-directory/embedded-processing/4406-cpus" TargetMode="External"/><Relationship Id="rId156" Type="http://schemas.openxmlformats.org/officeDocument/2006/relationships/hyperlink" Target="https://www.crowdsupply.com/chips4makers/retro-uc" TargetMode="External"/><Relationship Id="rId198" Type="http://schemas.openxmlformats.org/officeDocument/2006/relationships/hyperlink" Target="https://github.com/monnyy/COEN_316_CPU" TargetMode="External"/><Relationship Id="rId321" Type="http://schemas.openxmlformats.org/officeDocument/2006/relationships/hyperlink" Target="https://github.com/fredrequin/j68_cpu" TargetMode="External"/><Relationship Id="rId363" Type="http://schemas.openxmlformats.org/officeDocument/2006/relationships/hyperlink" Target="https://github.com/risclite/ARM9-compatible-soft-CPU-core" TargetMode="External"/><Relationship Id="rId419" Type="http://schemas.openxmlformats.org/officeDocument/2006/relationships/hyperlink" Target="https://github.com/ForwardCom/softcoreA" TargetMode="External"/><Relationship Id="rId223" Type="http://schemas.openxmlformats.org/officeDocument/2006/relationships/hyperlink" Target="https://hackaday.io/project/57660-verilogboy-gameboy-on-fpga" TargetMode="External"/><Relationship Id="rId430" Type="http://schemas.openxmlformats.org/officeDocument/2006/relationships/hyperlink" Target="https://github.com/ben-marshall/tim" TargetMode="External"/><Relationship Id="rId18" Type="http://schemas.openxmlformats.org/officeDocument/2006/relationships/hyperlink" Target="https://github.com/skordal/potato" TargetMode="External"/><Relationship Id="rId265" Type="http://schemas.openxmlformats.org/officeDocument/2006/relationships/hyperlink" Target="https://user.eng.umd.edu/~blj/RiSC/" TargetMode="External"/><Relationship Id="rId472" Type="http://schemas.openxmlformats.org/officeDocument/2006/relationships/hyperlink" Target="https://www.gaisler.com/index.php/downloads/leongrlib" TargetMode="External"/><Relationship Id="rId125" Type="http://schemas.openxmlformats.org/officeDocument/2006/relationships/hyperlink" Target="http://www.fpga4student.com/p/a.html" TargetMode="External"/><Relationship Id="rId167" Type="http://schemas.openxmlformats.org/officeDocument/2006/relationships/hyperlink" Target="http://orbit.dtu.dk/files/102282888/final_1.pdf" TargetMode="External"/><Relationship Id="rId332" Type="http://schemas.openxmlformats.org/officeDocument/2006/relationships/hyperlink" Target="https://github.com/jayvalentine/vhdl-risc-processor" TargetMode="External"/><Relationship Id="rId374" Type="http://schemas.openxmlformats.org/officeDocument/2006/relationships/hyperlink" Target="https://github.com/B-Lang-org/bsc" TargetMode="External"/><Relationship Id="rId71" Type="http://schemas.openxmlformats.org/officeDocument/2006/relationships/hyperlink" Target="https://github.com/AmirHadifar/MIPS-CPU" TargetMode="External"/><Relationship Id="rId234" Type="http://schemas.openxmlformats.org/officeDocument/2006/relationships/hyperlink" Target="https://github.com/zeynepCankara/Computer_Organization_Labs" TargetMode="External"/><Relationship Id="rId2" Type="http://schemas.openxmlformats.org/officeDocument/2006/relationships/hyperlink" Target="http://www.cs.hiroshima-u.ac.jp/~nakano/wiki/" TargetMode="External"/><Relationship Id="rId29" Type="http://schemas.openxmlformats.org/officeDocument/2006/relationships/hyperlink" Target="https://github.com/jaruiz" TargetMode="External"/><Relationship Id="rId276" Type="http://schemas.openxmlformats.org/officeDocument/2006/relationships/hyperlink" Target="https://github.com/openpower-cores/a2i" TargetMode="External"/><Relationship Id="rId441" Type="http://schemas.openxmlformats.org/officeDocument/2006/relationships/hyperlink" Target="https://github.com/Grabulosaure/C2650_MiSTer" TargetMode="External"/><Relationship Id="rId40" Type="http://schemas.openxmlformats.org/officeDocument/2006/relationships/hyperlink" Target="http://www.singmai.com/PT13.htm" TargetMode="External"/><Relationship Id="rId136" Type="http://schemas.openxmlformats.org/officeDocument/2006/relationships/hyperlink" Target="https://www-users.cs.york.ac.uk/~mjf/simple_cpu/index.html" TargetMode="External"/><Relationship Id="rId178" Type="http://schemas.openxmlformats.org/officeDocument/2006/relationships/hyperlink" Target="https://en.wikipedia.org/wiki/HP_Saturn" TargetMode="External"/><Relationship Id="rId301" Type="http://schemas.openxmlformats.org/officeDocument/2006/relationships/hyperlink" Target="https://github.com/preetam25/IITB-Proc" TargetMode="External"/><Relationship Id="rId343" Type="http://schemas.openxmlformats.org/officeDocument/2006/relationships/hyperlink" Target="https://github.com/hoglet67/ElectronFpga" TargetMode="External"/><Relationship Id="rId82" Type="http://schemas.openxmlformats.org/officeDocument/2006/relationships/hyperlink" Target="https://www.bigmessowires.com/nibbler/" TargetMode="External"/><Relationship Id="rId203" Type="http://schemas.openxmlformats.org/officeDocument/2006/relationships/hyperlink" Target="https://opencores.org/projects/mc6803" TargetMode="External"/><Relationship Id="rId385" Type="http://schemas.openxmlformats.org/officeDocument/2006/relationships/hyperlink" Target="https://www.amazon.com/PDP-8-Class-Project-Resoling-Machine/dp/1790487978/ref=sr_1_1?crid=27FFN3AG0QIVQ&amp;dchild=1&amp;keywords=tom+almy+pdp-8&amp;qid=1620393255&amp;sprefix=tom+almy+%2Caps%2C172&amp;sr=8-1&amp;asin=1790487978&amp;revisionId=&amp;format=4&amp;depth=1" TargetMode="External"/><Relationship Id="rId245" Type="http://schemas.openxmlformats.org/officeDocument/2006/relationships/hyperlink" Target="http://qnice.sourceforge.net/" TargetMode="External"/><Relationship Id="rId287" Type="http://schemas.openxmlformats.org/officeDocument/2006/relationships/hyperlink" Target="https://www.cl.cam.ac.uk/research/security/ctsrd/beri/" TargetMode="External"/><Relationship Id="rId410" Type="http://schemas.openxmlformats.org/officeDocument/2006/relationships/hyperlink" Target="https://github.com/ultraembedded/core_uriscv" TargetMode="External"/><Relationship Id="rId452" Type="http://schemas.openxmlformats.org/officeDocument/2006/relationships/hyperlink" Target="https://domipheus.com/blog/rpu-series-quick-links/" TargetMode="External"/><Relationship Id="rId30" Type="http://schemas.openxmlformats.org/officeDocument/2006/relationships/hyperlink" Target="https://github.com/malkadi/FGPU" TargetMode="External"/><Relationship Id="rId105" Type="http://schemas.openxmlformats.org/officeDocument/2006/relationships/hyperlink" Target="https://arxiv.org/pdf/1805.03648.pdf" TargetMode="External"/><Relationship Id="rId126" Type="http://schemas.openxmlformats.org/officeDocument/2006/relationships/hyperlink" Target="https://onlineacademiccommunity.uvic.ca/ihaz/project/cpu12-design-using-vhdl-the-cpu-of-motorola-hc12-micro-controller/" TargetMode="External"/><Relationship Id="rId147" Type="http://schemas.openxmlformats.org/officeDocument/2006/relationships/hyperlink" Target="https://www.southampton.ac.uk/~bim/notes/fcde/assign/example.html" TargetMode="External"/><Relationship Id="rId168" Type="http://schemas.openxmlformats.org/officeDocument/2006/relationships/hyperlink" Target="https://github.com/wd5gnr/VidorFPGA" TargetMode="External"/><Relationship Id="rId312" Type="http://schemas.openxmlformats.org/officeDocument/2006/relationships/hyperlink" Target="https://github.com/theapi/nand2tetris_fpga" TargetMode="External"/><Relationship Id="rId333" Type="http://schemas.openxmlformats.org/officeDocument/2006/relationships/hyperlink" Target="https://github.com/XarkLabs/BenEaterVHDL" TargetMode="External"/><Relationship Id="rId354" Type="http://schemas.openxmlformats.org/officeDocument/2006/relationships/hyperlink" Target="https://github.com/sld-columbia/hl5" TargetMode="External"/><Relationship Id="rId51" Type="http://schemas.openxmlformats.org/officeDocument/2006/relationships/hyperlink" Target="http://www.emsig.net/conf/2013/wese/2013-wese-dyer.pdf" TargetMode="External"/><Relationship Id="rId72" Type="http://schemas.openxmlformats.org/officeDocument/2006/relationships/hyperlink" Target="https://github.com/plorefice/vhdl-simple-processor" TargetMode="External"/><Relationship Id="rId93" Type="http://schemas.openxmlformats.org/officeDocument/2006/relationships/hyperlink" Target="http://www.zeepedia.com/read.php?introduction_to_falsim_advance_computer_architecture&amp;b=1&amp;c=0" TargetMode="External"/><Relationship Id="rId189" Type="http://schemas.openxmlformats.org/officeDocument/2006/relationships/hyperlink" Target="https://github.com/fords/Design_of_Computer_Systems" TargetMode="External"/><Relationship Id="rId375" Type="http://schemas.openxmlformats.org/officeDocument/2006/relationships/hyperlink" Target="https://github.com/techcentaur/CPU-ARM" TargetMode="External"/><Relationship Id="rId396" Type="http://schemas.openxmlformats.org/officeDocument/2006/relationships/hyperlink" Target="https://github.com/ijor/fx68k" TargetMode="External"/><Relationship Id="rId3" Type="http://schemas.openxmlformats.org/officeDocument/2006/relationships/hyperlink" Target="https://fr.wikiversity.org/wiki/Very_High_Speed_Integrated_Circuit_Hardware_Description_Language/Embarquer_un_Atmel_ATMega8" TargetMode="External"/><Relationship Id="rId214" Type="http://schemas.openxmlformats.org/officeDocument/2006/relationships/hyperlink" Target="http://www.ultratechnology.com/4thvhdl.htm" TargetMode="External"/><Relationship Id="rId235" Type="http://schemas.openxmlformats.org/officeDocument/2006/relationships/hyperlink" Target="https://github.com/openrisc/or1k_marocchino" TargetMode="External"/><Relationship Id="rId256" Type="http://schemas.openxmlformats.org/officeDocument/2006/relationships/hyperlink" Target="https://github.com/robfinch/Cores" TargetMode="External"/><Relationship Id="rId277" Type="http://schemas.openxmlformats.org/officeDocument/2006/relationships/hyperlink" Target="https://github.com/zpekic/Sys0800" TargetMode="External"/><Relationship Id="rId298" Type="http://schemas.openxmlformats.org/officeDocument/2006/relationships/hyperlink" Target="https://github.com/douggilliland/R32V2020" TargetMode="External"/><Relationship Id="rId400" Type="http://schemas.openxmlformats.org/officeDocument/2006/relationships/hyperlink" Target="http://www.dossmatik.de/mais-cpu.html" TargetMode="External"/><Relationship Id="rId421" Type="http://schemas.openxmlformats.org/officeDocument/2006/relationships/hyperlink" Target="https://gitlab.com/big-bat/moncky" TargetMode="External"/><Relationship Id="rId442" Type="http://schemas.openxmlformats.org/officeDocument/2006/relationships/hyperlink" Target="https://github.com/Wren6991/Hazard5" TargetMode="External"/><Relationship Id="rId463" Type="http://schemas.openxmlformats.org/officeDocument/2006/relationships/hyperlink" Target="https://www.ipo.gov.uk/p-ipsum/Case/ApplicationNumber/GB1420325.1" TargetMode="External"/><Relationship Id="rId116" Type="http://schemas.openxmlformats.org/officeDocument/2006/relationships/hyperlink" Target="https://bitbucket.org/csoren/fpga-chip8" TargetMode="External"/><Relationship Id="rId137" Type="http://schemas.openxmlformats.org/officeDocument/2006/relationships/hyperlink" Target="https://github.com/bluespec/Piccolo" TargetMode="External"/><Relationship Id="rId158" Type="http://schemas.openxmlformats.org/officeDocument/2006/relationships/hyperlink" Target="http://read.pudn.com/downloads164/doc/748258/MulticycleProcessor.pdf" TargetMode="External"/><Relationship Id="rId302" Type="http://schemas.openxmlformats.org/officeDocument/2006/relationships/hyperlink" Target="https://github.com/hushon/Tiny-RISCV-CPU" TargetMode="External"/><Relationship Id="rId323" Type="http://schemas.openxmlformats.org/officeDocument/2006/relationships/hyperlink" Target="http://www.apollo-core.com/index.htm" TargetMode="External"/><Relationship Id="rId344" Type="http://schemas.openxmlformats.org/officeDocument/2006/relationships/hyperlink" Target="https://github.com/hoglet67/CoPro6502" TargetMode="External"/><Relationship Id="rId20" Type="http://schemas.openxmlformats.org/officeDocument/2006/relationships/hyperlink" Target="https://github.com/ucb-bar/riscv-sodor" TargetMode="External"/><Relationship Id="rId41" Type="http://schemas.openxmlformats.org/officeDocument/2006/relationships/hyperlink" Target="https://medium.com/librecores" TargetMode="External"/><Relationship Id="rId62" Type="http://schemas.openxmlformats.org/officeDocument/2006/relationships/hyperlink" Target="https://github.com/fl4shk?tab=repositories" TargetMode="External"/><Relationship Id="rId83" Type="http://schemas.openxmlformats.org/officeDocument/2006/relationships/hyperlink" Target="http://rtsys.informatik.uni-kiel.de/~biblio/downloads/theses/xli-diss.pdf" TargetMode="External"/><Relationship Id="rId179" Type="http://schemas.openxmlformats.org/officeDocument/2006/relationships/hyperlink" Target="https://opencores.org/projects/minimips_superscalar" TargetMode="External"/><Relationship Id="rId365" Type="http://schemas.openxmlformats.org/officeDocument/2006/relationships/hyperlink" Target="https://github.com/risclite/rv3n" TargetMode="External"/><Relationship Id="rId386" Type="http://schemas.openxmlformats.org/officeDocument/2006/relationships/hyperlink" Target="https://github.com/douggilliland/Retro-Computers" TargetMode="External"/><Relationship Id="rId190" Type="http://schemas.openxmlformats.org/officeDocument/2006/relationships/hyperlink" Target="https://github.com/1801BM1/vm80a" TargetMode="External"/><Relationship Id="rId204" Type="http://schemas.openxmlformats.org/officeDocument/2006/relationships/hyperlink" Target="https://www.lowrisc.org/blog/2019/06/an-update-on-ibex-our-microcontroller-class-cpu-core/" TargetMode="External"/><Relationship Id="rId225" Type="http://schemas.openxmlformats.org/officeDocument/2006/relationships/hyperlink" Target="https://github.com/mbitsnbites/mc1" TargetMode="External"/><Relationship Id="rId246" Type="http://schemas.openxmlformats.org/officeDocument/2006/relationships/hyperlink" Target="https://github.com/0xD503/ARM-Single-Cycle-Processor" TargetMode="External"/><Relationship Id="rId267" Type="http://schemas.openxmlformats.org/officeDocument/2006/relationships/hyperlink" Target="https://github.com/cbiffle/cfm" TargetMode="External"/><Relationship Id="rId288" Type="http://schemas.openxmlformats.org/officeDocument/2006/relationships/hyperlink" Target="https://en.wikipedia.org/wiki/Soft_microprocessor" TargetMode="External"/><Relationship Id="rId411" Type="http://schemas.openxmlformats.org/officeDocument/2006/relationships/hyperlink" Target="http://www.vsta.org/64-bit.txt" TargetMode="External"/><Relationship Id="rId432" Type="http://schemas.openxmlformats.org/officeDocument/2006/relationships/hyperlink" Target="https://github.com/yehzhang/x9" TargetMode="External"/><Relationship Id="rId453" Type="http://schemas.openxmlformats.org/officeDocument/2006/relationships/hyperlink" Target="https://github.com/hsa-ees/paranut" TargetMode="External"/><Relationship Id="rId474" Type="http://schemas.openxmlformats.org/officeDocument/2006/relationships/printerSettings" Target="../printerSettings/printerSettings14.bin"/><Relationship Id="rId106" Type="http://schemas.openxmlformats.org/officeDocument/2006/relationships/hyperlink" Target="https://github.com/ForwardCom/manual" TargetMode="External"/><Relationship Id="rId127" Type="http://schemas.openxmlformats.org/officeDocument/2006/relationships/hyperlink" Target="http://www.ece.nmsu.edu/~jecook/thesis/Victor_thesis.pdf" TargetMode="External"/><Relationship Id="rId313" Type="http://schemas.openxmlformats.org/officeDocument/2006/relationships/hyperlink" Target="https://www.nand2tetris.org/" TargetMode="External"/><Relationship Id="rId10" Type="http://schemas.openxmlformats.org/officeDocument/2006/relationships/hyperlink" Target="https://github.com/AndreaCorallo/kpu" TargetMode="External"/><Relationship Id="rId31" Type="http://schemas.openxmlformats.org/officeDocument/2006/relationships/hyperlink" Target="https://github.com/exyrion/basic_undergrad_risc_processor" TargetMode="External"/><Relationship Id="rId52" Type="http://schemas.openxmlformats.org/officeDocument/2006/relationships/hyperlink" Target="https://news.ycombinator.com/item?id=12434954" TargetMode="External"/><Relationship Id="rId73" Type="http://schemas.openxmlformats.org/officeDocument/2006/relationships/hyperlink" Target="http://www.hpmuseum.org/saturn.htm" TargetMode="External"/><Relationship Id="rId94" Type="http://schemas.openxmlformats.org/officeDocument/2006/relationships/hyperlink" Target="https://github.com/ChristianPalmiero/DLX" TargetMode="External"/><Relationship Id="rId148" Type="http://schemas.openxmlformats.org/officeDocument/2006/relationships/hyperlink" Target="https://link.springer.com/content/pdf/bbm%3A978-3-642-45309-0%2F1.pdf" TargetMode="External"/><Relationship Id="rId169" Type="http://schemas.openxmlformats.org/officeDocument/2006/relationships/hyperlink" Target="https://github.com/zostale/WISC-SP13" TargetMode="External"/><Relationship Id="rId334" Type="http://schemas.openxmlformats.org/officeDocument/2006/relationships/hyperlink" Target="http://www.vaxman.de/projects/nice/nice.html" TargetMode="External"/><Relationship Id="rId355" Type="http://schemas.openxmlformats.org/officeDocument/2006/relationships/hyperlink" Target="https://github.com/CTSRD-CHERI/RVBS" TargetMode="External"/><Relationship Id="rId376" Type="http://schemas.openxmlformats.org/officeDocument/2006/relationships/hyperlink" Target="https://opencores.org/projects/tms1000" TargetMode="External"/><Relationship Id="rId397" Type="http://schemas.openxmlformats.org/officeDocument/2006/relationships/hyperlink" Target="https://opencores.org/projects/yifive" TargetMode="External"/><Relationship Id="rId4" Type="http://schemas.openxmlformats.org/officeDocument/2006/relationships/hyperlink" Target="http://www.chrisfenton.com/homebrew-cray-1a/" TargetMode="External"/><Relationship Id="rId180" Type="http://schemas.openxmlformats.org/officeDocument/2006/relationships/hyperlink" Target="https://github.com/robfinch/Cores/tree/master/FT64" TargetMode="External"/><Relationship Id="rId215" Type="http://schemas.openxmlformats.org/officeDocument/2006/relationships/hyperlink" Target="https://github.com/westerndigitalcorporation/swerv_eh1_fpga" TargetMode="External"/><Relationship Id="rId236" Type="http://schemas.openxmlformats.org/officeDocument/2006/relationships/hyperlink" Target="https://github.com/AloriumTechnology" TargetMode="External"/><Relationship Id="rId257" Type="http://schemas.openxmlformats.org/officeDocument/2006/relationships/hyperlink" Target="https://github.com/SpinalHDL/VexRiscv" TargetMode="External"/><Relationship Id="rId278" Type="http://schemas.openxmlformats.org/officeDocument/2006/relationships/hyperlink" Target="https://github.com/zpekic/sys9080" TargetMode="External"/><Relationship Id="rId401" Type="http://schemas.openxmlformats.org/officeDocument/2006/relationships/hyperlink" Target="https://github.com/douggilliland/MultiComp/tree/New-IOP16B-JSR_RTS" TargetMode="External"/><Relationship Id="rId422" Type="http://schemas.openxmlformats.org/officeDocument/2006/relationships/hyperlink" Target="https://github.com/crcx/nga" TargetMode="External"/><Relationship Id="rId443" Type="http://schemas.openxmlformats.org/officeDocument/2006/relationships/hyperlink" Target="https://gist.github.com/gigaherz/6980749" TargetMode="External"/><Relationship Id="rId464" Type="http://schemas.openxmlformats.org/officeDocument/2006/relationships/hyperlink" Target="https://github.com/susam/mano-cpu" TargetMode="External"/><Relationship Id="rId303" Type="http://schemas.openxmlformats.org/officeDocument/2006/relationships/hyperlink" Target="https://scinapse.io/papers/2254492234" TargetMode="External"/><Relationship Id="rId42" Type="http://schemas.openxmlformats.org/officeDocument/2006/relationships/hyperlink" Target="https://www.librecores.org/project/list" TargetMode="External"/><Relationship Id="rId84" Type="http://schemas.openxmlformats.org/officeDocument/2006/relationships/hyperlink" Target="http://www.ecs.umass.edu/ece/tessier/andryc-fpt13.pdf" TargetMode="External"/><Relationship Id="rId138" Type="http://schemas.openxmlformats.org/officeDocument/2006/relationships/hyperlink" Target="https://github.com/already5chosen/strtod" TargetMode="External"/><Relationship Id="rId345" Type="http://schemas.openxmlformats.org/officeDocument/2006/relationships/hyperlink" Target="https://github.com/krabo0om/pauloBlaze" TargetMode="External"/><Relationship Id="rId387" Type="http://schemas.openxmlformats.org/officeDocument/2006/relationships/hyperlink" Target="https://github.com/cm4233/MIPS-Processor-VHDL" TargetMode="External"/><Relationship Id="rId191" Type="http://schemas.openxmlformats.org/officeDocument/2006/relationships/hyperlink" Target="https://github.com/1801BM1/cpu11" TargetMode="External"/><Relationship Id="rId205" Type="http://schemas.openxmlformats.org/officeDocument/2006/relationships/hyperlink" Target="https://github.com/cr88192/bgbtech_bjx1core" TargetMode="External"/><Relationship Id="rId247" Type="http://schemas.openxmlformats.org/officeDocument/2006/relationships/hyperlink" Target="https://www.cp.eng.chula.ac.th/~prabhas/project/tx/tx-v1.htm" TargetMode="External"/><Relationship Id="rId412" Type="http://schemas.openxmlformats.org/officeDocument/2006/relationships/hyperlink" Target="https://github.com/isovic/C3PU" TargetMode="External"/><Relationship Id="rId107" Type="http://schemas.openxmlformats.org/officeDocument/2006/relationships/hyperlink" Target="https://github.com/hoglet67/CoPro6502" TargetMode="External"/><Relationship Id="rId289" Type="http://schemas.openxmlformats.org/officeDocument/2006/relationships/hyperlink" Target="https://gitlab.com/hoffma/ice_mk2" TargetMode="External"/><Relationship Id="rId454" Type="http://schemas.openxmlformats.org/officeDocument/2006/relationships/hyperlink" Target="https://github.com/hsa-ees/asterics" TargetMode="External"/><Relationship Id="rId11" Type="http://schemas.openxmlformats.org/officeDocument/2006/relationships/hyperlink" Target="https://github.com/mbitsnbites/mrisc32" TargetMode="External"/><Relationship Id="rId53" Type="http://schemas.openxmlformats.org/officeDocument/2006/relationships/hyperlink" Target="https://fpgasite.wordpress.com/2016/07/09/introducing-the-spartan-3e-fpga-and-vhdl-free-book/" TargetMode="External"/><Relationship Id="rId149" Type="http://schemas.openxmlformats.org/officeDocument/2006/relationships/hyperlink" Target="https://github.com/terpstra/opa" TargetMode="External"/><Relationship Id="rId314" Type="http://schemas.openxmlformats.org/officeDocument/2006/relationships/hyperlink" Target="https://github.com/wuhanstudio/nand2tetris-iverilog" TargetMode="External"/><Relationship Id="rId356" Type="http://schemas.openxmlformats.org/officeDocument/2006/relationships/hyperlink" Target="https://www.cis.upenn.edu/~cis371/17sp/lc4.html" TargetMode="External"/><Relationship Id="rId398" Type="http://schemas.openxmlformats.org/officeDocument/2006/relationships/hyperlink" Target="https://en.wikipedia.org/wiki/AVR_microcontrollers" TargetMode="External"/><Relationship Id="rId95" Type="http://schemas.openxmlformats.org/officeDocument/2006/relationships/hyperlink" Target="https://github.com/alezzdiki/DLX-RISC-Processor" TargetMode="External"/><Relationship Id="rId160" Type="http://schemas.openxmlformats.org/officeDocument/2006/relationships/hyperlink" Target="https://opencores.org/project/taar" TargetMode="External"/><Relationship Id="rId216" Type="http://schemas.openxmlformats.org/officeDocument/2006/relationships/hyperlink" Target="http://whippleway.com/" TargetMode="External"/><Relationship Id="rId423" Type="http://schemas.openxmlformats.org/officeDocument/2006/relationships/hyperlink" Target="https://free-pdk.github.io/" TargetMode="External"/><Relationship Id="rId258" Type="http://schemas.openxmlformats.org/officeDocument/2006/relationships/hyperlink" Target="https://propeller.parallax.com/" TargetMode="External"/><Relationship Id="rId465" Type="http://schemas.openxmlformats.org/officeDocument/2006/relationships/hyperlink" Target="https://github.com/jakubfi/mera400f" TargetMode="External"/><Relationship Id="rId22" Type="http://schemas.openxmlformats.org/officeDocument/2006/relationships/hyperlink" Target="http://scholarworks.rit.edu/cgi/viewcontent.cgi?article=10699&amp;context=theses" TargetMode="External"/><Relationship Id="rId64" Type="http://schemas.openxmlformats.org/officeDocument/2006/relationships/hyperlink" Target="https://github.com/hit-computer/CPU-Design" TargetMode="External"/><Relationship Id="rId118" Type="http://schemas.openxmlformats.org/officeDocument/2006/relationships/hyperlink" Target="https://pdfs.semanticscholar.org/d3f4/c6089ea02f4be4457edcb18f4966e11fec3d.pdf" TargetMode="External"/><Relationship Id="rId325" Type="http://schemas.openxmlformats.org/officeDocument/2006/relationships/hyperlink" Target="https://m-labs.hk/gateware/nmigen/" TargetMode="External"/><Relationship Id="rId367" Type="http://schemas.openxmlformats.org/officeDocument/2006/relationships/hyperlink" Target="https://github.com/omarelhedaby/Harvard-Architecture-Processor" TargetMode="External"/><Relationship Id="rId171" Type="http://schemas.openxmlformats.org/officeDocument/2006/relationships/hyperlink" Target="https://github.com/pulp-platform/ariane" TargetMode="External"/><Relationship Id="rId227" Type="http://schemas.openxmlformats.org/officeDocument/2006/relationships/hyperlink" Target="https://github.com/jefflieu/recon" TargetMode="External"/><Relationship Id="rId269" Type="http://schemas.openxmlformats.org/officeDocument/2006/relationships/hyperlink" Target="http://www.merlintec.com/swiki/hardware/32.html" TargetMode="External"/><Relationship Id="rId434" Type="http://schemas.openxmlformats.org/officeDocument/2006/relationships/hyperlink" Target="https://github.com/MorrisMA/pdp6" TargetMode="External"/><Relationship Id="rId33" Type="http://schemas.openxmlformats.org/officeDocument/2006/relationships/hyperlink" Target="https://people.ece.cornell.edu/land/courses/ece5760/DE2/index.html" TargetMode="External"/><Relationship Id="rId129" Type="http://schemas.openxmlformats.org/officeDocument/2006/relationships/hyperlink" Target="https://github.com/Arlet/verilog-6502" TargetMode="External"/><Relationship Id="rId280" Type="http://schemas.openxmlformats.org/officeDocument/2006/relationships/hyperlink" Target="https://github.com/HPC-Lab-IITB/Clarinet" TargetMode="External"/><Relationship Id="rId336" Type="http://schemas.openxmlformats.org/officeDocument/2006/relationships/hyperlink" Target="https://github.com/richard42/CoCo3FPGA" TargetMode="External"/><Relationship Id="rId75" Type="http://schemas.openxmlformats.org/officeDocument/2006/relationships/hyperlink" Target="https://minecraft.gamepedia.com/Tutorials/Redstone_computers" TargetMode="External"/><Relationship Id="rId140" Type="http://schemas.openxmlformats.org/officeDocument/2006/relationships/hyperlink" Target="https://www.scss.tcd.ie/Michael.Manzke/fyp2003-2004/DavidLynch.pdf" TargetMode="External"/><Relationship Id="rId182" Type="http://schemas.openxmlformats.org/officeDocument/2006/relationships/hyperlink" Target="https://github.com/HanxinHua/Processor-Core-Design" TargetMode="External"/><Relationship Id="rId378" Type="http://schemas.openxmlformats.org/officeDocument/2006/relationships/hyperlink" Target="https://github.com/itsShnik/RISC-Fuggit" TargetMode="External"/><Relationship Id="rId403" Type="http://schemas.openxmlformats.org/officeDocument/2006/relationships/hyperlink" Target="https://github.com/bradleyeckert/chad" TargetMode="External"/><Relationship Id="rId6" Type="http://schemas.openxmlformats.org/officeDocument/2006/relationships/hyperlink" Target="http://fpga.org/grvi-phalanx/" TargetMode="External"/><Relationship Id="rId238" Type="http://schemas.openxmlformats.org/officeDocument/2006/relationships/hyperlink" Target="https://github.com/RickyTino/MangoMIPS32" TargetMode="External"/><Relationship Id="rId445" Type="http://schemas.openxmlformats.org/officeDocument/2006/relationships/hyperlink" Target="https://hackaday.io/project/27280-ygrec8" TargetMode="External"/><Relationship Id="rId291" Type="http://schemas.openxmlformats.org/officeDocument/2006/relationships/hyperlink" Target="https://github.com/MiSTer-devel/ao486_MiSTer" TargetMode="External"/><Relationship Id="rId305" Type="http://schemas.openxmlformats.org/officeDocument/2006/relationships/hyperlink" Target="https://www.fpga4student.com/2017/01/verilog-code-for-single-cycle-MIPS-processor.html" TargetMode="External"/><Relationship Id="rId347" Type="http://schemas.openxmlformats.org/officeDocument/2006/relationships/hyperlink" Target="https://github.com/mfbsouza/MipsCPU" TargetMode="External"/><Relationship Id="rId44" Type="http://schemas.openxmlformats.org/officeDocument/2006/relationships/hyperlink" Target="http://www.fpga.world/_hdl/1/estec.esa.nl/www/wsmwww/erc32/index.htm" TargetMode="External"/><Relationship Id="rId86" Type="http://schemas.openxmlformats.org/officeDocument/2006/relationships/hyperlink" Target="http://www.ece.ubc.ca/~jasony/research.htm" TargetMode="External"/><Relationship Id="rId151" Type="http://schemas.openxmlformats.org/officeDocument/2006/relationships/hyperlink" Target="http://www.arctic.umn.edu/designing-digital-computer-systems-verilog" TargetMode="External"/><Relationship Id="rId389" Type="http://schemas.openxmlformats.org/officeDocument/2006/relationships/hyperlink" Target="https://github.com/kuashio/jimmy" TargetMode="External"/><Relationship Id="rId193" Type="http://schemas.openxmlformats.org/officeDocument/2006/relationships/hyperlink" Target="https://github.com/jbush001/PASC" TargetMode="External"/><Relationship Id="rId207" Type="http://schemas.openxmlformats.org/officeDocument/2006/relationships/hyperlink" Target="https://hackaday.com/2019/06/22/fpga-soft-cpu-is-superscalar/" TargetMode="External"/><Relationship Id="rId249" Type="http://schemas.openxmlformats.org/officeDocument/2006/relationships/hyperlink" Target="https://github.com/Raamakrishnan/MyProc" TargetMode="External"/><Relationship Id="rId414" Type="http://schemas.openxmlformats.org/officeDocument/2006/relationships/hyperlink" Target="https://tinymicros.com/wiki/MC14500B_In_VHDL" TargetMode="External"/><Relationship Id="rId456" Type="http://schemas.openxmlformats.org/officeDocument/2006/relationships/hyperlink" Target="https://github.com/MasterQ32/TIS-100" TargetMode="External"/><Relationship Id="rId13" Type="http://schemas.openxmlformats.org/officeDocument/2006/relationships/hyperlink" Target="https://github.com/Obijuan/ACC/wiki" TargetMode="External"/><Relationship Id="rId109" Type="http://schemas.openxmlformats.org/officeDocument/2006/relationships/hyperlink" Target="https://github.com/nkkav/mu0" TargetMode="External"/><Relationship Id="rId260" Type="http://schemas.openxmlformats.org/officeDocument/2006/relationships/hyperlink" Target="https://github.com/1801BM1/cpu11" TargetMode="External"/><Relationship Id="rId316" Type="http://schemas.openxmlformats.org/officeDocument/2006/relationships/hyperlink" Target="http://forth.org/OffeteStore/OffeteStore.html" TargetMode="External"/><Relationship Id="rId55" Type="http://schemas.openxmlformats.org/officeDocument/2006/relationships/hyperlink" Target="http://booksite.elsevier.com/9780128000564/" TargetMode="External"/><Relationship Id="rId97" Type="http://schemas.openxmlformats.org/officeDocument/2006/relationships/hyperlink" Target="https://github.com/cr88192/bgbtech_bjx1core" TargetMode="External"/><Relationship Id="rId120" Type="http://schemas.openxmlformats.org/officeDocument/2006/relationships/hyperlink" Target="https://github.com/robfinch/Cores/tree/master/FT64" TargetMode="External"/><Relationship Id="rId358" Type="http://schemas.openxmlformats.org/officeDocument/2006/relationships/hyperlink" Target="https://www.latticesemi.com/products/designsoftwareandip/intellectualproperty/ipcore/ipcores04/riscvmccpu" TargetMode="External"/><Relationship Id="rId162" Type="http://schemas.openxmlformats.org/officeDocument/2006/relationships/hyperlink" Target="https://sites.google.com/offete23.com/eforth/cpu-workshop/pdp1eforth-for-epdp1-chip" TargetMode="External"/><Relationship Id="rId218" Type="http://schemas.openxmlformats.org/officeDocument/2006/relationships/hyperlink" Target="https://github.com/howerj/forth-cpu" TargetMode="External"/><Relationship Id="rId425" Type="http://schemas.openxmlformats.org/officeDocument/2006/relationships/hyperlink" Target="https://opencores.org/projects/an-fpga-implementation-of-low-latency-noc-based-mpsoc" TargetMode="External"/><Relationship Id="rId467" Type="http://schemas.openxmlformats.org/officeDocument/2006/relationships/hyperlink" Target="https://github.com/Wren6991/RISCBoy" TargetMode="External"/><Relationship Id="rId271" Type="http://schemas.openxmlformats.org/officeDocument/2006/relationships/hyperlink" Target="http://www.libsf.org/inspire/s_risc_2018.txt" TargetMode="External"/><Relationship Id="rId24" Type="http://schemas.openxmlformats.org/officeDocument/2006/relationships/hyperlink" Target="http://www.indjst.org/index.php/indjst/article/download/111328/79485" TargetMode="External"/><Relationship Id="rId66" Type="http://schemas.openxmlformats.org/officeDocument/2006/relationships/hyperlink" Target="http://miaowgpu.org/" TargetMode="External"/><Relationship Id="rId131" Type="http://schemas.openxmlformats.org/officeDocument/2006/relationships/hyperlink" Target="https://www.bigmessowires.com/category/tinycpu/" TargetMode="External"/><Relationship Id="rId327" Type="http://schemas.openxmlformats.org/officeDocument/2006/relationships/hyperlink" Target="https://github.com/dominiksalvet/limen-alpha" TargetMode="External"/><Relationship Id="rId369" Type="http://schemas.openxmlformats.org/officeDocument/2006/relationships/hyperlink" Target="https://github.com/albmoriconi/amic-0" TargetMode="External"/><Relationship Id="rId173" Type="http://schemas.openxmlformats.org/officeDocument/2006/relationships/hyperlink" Target="http://fx68k.fxatari.com/fx68k-Source.zip" TargetMode="External"/><Relationship Id="rId229" Type="http://schemas.openxmlformats.org/officeDocument/2006/relationships/hyperlink" Target="https://github.com/mkiesinger/mimaFPGA" TargetMode="External"/><Relationship Id="rId380" Type="http://schemas.openxmlformats.org/officeDocument/2006/relationships/hyperlink" Target="https://github.com/Arlet/stack-cpu" TargetMode="External"/><Relationship Id="rId436" Type="http://schemas.openxmlformats.org/officeDocument/2006/relationships/hyperlink" Target="https://github.com/MorrisMA/MiniCPU" TargetMode="External"/><Relationship Id="rId240" Type="http://schemas.openxmlformats.org/officeDocument/2006/relationships/hyperlink" Target="https://www.p-code.org/s430/" TargetMode="External"/><Relationship Id="rId35" Type="http://schemas.openxmlformats.org/officeDocument/2006/relationships/hyperlink" Target="https://github.com/mycspring/fpga" TargetMode="External"/><Relationship Id="rId77" Type="http://schemas.openxmlformats.org/officeDocument/2006/relationships/hyperlink" Target="http://www.eas.uccs.edu/~cwang/ECE4242F06/Processor_design.pdf" TargetMode="External"/><Relationship Id="rId100" Type="http://schemas.openxmlformats.org/officeDocument/2006/relationships/hyperlink" Target="https://github.com/nextseto/ARM-LEGv8" TargetMode="External"/><Relationship Id="rId282" Type="http://schemas.openxmlformats.org/officeDocument/2006/relationships/hyperlink" Target="https://github.com/osresearch/risc8" TargetMode="External"/><Relationship Id="rId338" Type="http://schemas.openxmlformats.org/officeDocument/2006/relationships/hyperlink" Target="https://github.com/rafaeltoyo/vhdl-msp430" TargetMode="External"/><Relationship Id="rId8" Type="http://schemas.openxmlformats.org/officeDocument/2006/relationships/hyperlink" Target="http://www.microcorelabs.com/mcl51.html" TargetMode="External"/><Relationship Id="rId142" Type="http://schemas.openxmlformats.org/officeDocument/2006/relationships/hyperlink" Target="https://github.com/lisper/cpus-pdp11" TargetMode="External"/><Relationship Id="rId184" Type="http://schemas.openxmlformats.org/officeDocument/2006/relationships/hyperlink" Target="https://github.com/jbush001/MiteCPU" TargetMode="External"/><Relationship Id="rId391" Type="http://schemas.openxmlformats.org/officeDocument/2006/relationships/hyperlink" Target="https://github.com/ept221/tinySoC" TargetMode="External"/><Relationship Id="rId405" Type="http://schemas.openxmlformats.org/officeDocument/2006/relationships/hyperlink" Target="https://sourceforge.net/projects/mecrisp/files/" TargetMode="External"/><Relationship Id="rId447" Type="http://schemas.openxmlformats.org/officeDocument/2006/relationships/hyperlink" Target="https://github.com/philzook58/nand2coq" TargetMode="External"/><Relationship Id="rId251" Type="http://schemas.openxmlformats.org/officeDocument/2006/relationships/hyperlink" Target="https://github.com/Sacusa/LC-3" TargetMode="External"/><Relationship Id="rId46" Type="http://schemas.openxmlformats.org/officeDocument/2006/relationships/hyperlink" Target="http://www.fpga.world/_hdl/1/tech-www.informatik.uni-hamburg.de/vhdl/models/m68000/index.htm" TargetMode="External"/><Relationship Id="rId293" Type="http://schemas.openxmlformats.org/officeDocument/2006/relationships/hyperlink" Target="https://github.com/AymenSekhri/Softcore-CPU" TargetMode="External"/><Relationship Id="rId307" Type="http://schemas.openxmlformats.org/officeDocument/2006/relationships/hyperlink" Target="https://freerangefactory.org/cores.html" TargetMode="External"/><Relationship Id="rId349" Type="http://schemas.openxmlformats.org/officeDocument/2006/relationships/hyperlink" Target="https://github.com/alvarezpj/single-cycle-cpu" TargetMode="External"/><Relationship Id="rId88" Type="http://schemas.openxmlformats.org/officeDocument/2006/relationships/hyperlink" Target="https://github.com/skristiansson/eco32f" TargetMode="External"/><Relationship Id="rId111" Type="http://schemas.openxmlformats.org/officeDocument/2006/relationships/hyperlink" Target="https://github.com/m-labs/milkymist" TargetMode="External"/><Relationship Id="rId153" Type="http://schemas.openxmlformats.org/officeDocument/2006/relationships/hyperlink" Target="https://opencores.org/project/attiny_atmega_xmega_core" TargetMode="External"/><Relationship Id="rId195" Type="http://schemas.openxmlformats.org/officeDocument/2006/relationships/hyperlink" Target="https://github.com/montao/nios2mmu" TargetMode="External"/><Relationship Id="rId209" Type="http://schemas.openxmlformats.org/officeDocument/2006/relationships/hyperlink" Target="https://opencores.org/projects/attiny_atmega_xmega_core" TargetMode="External"/><Relationship Id="rId360" Type="http://schemas.openxmlformats.org/officeDocument/2006/relationships/hyperlink" Target="https://github.com/Speccery/icy99" TargetMode="External"/><Relationship Id="rId416" Type="http://schemas.openxmlformats.org/officeDocument/2006/relationships/hyperlink" Target="https://github.com/mhomran/PDP11" TargetMode="External"/><Relationship Id="rId220" Type="http://schemas.openxmlformats.org/officeDocument/2006/relationships/hyperlink" Target="https://github.com/mikestir/fpga-bbc" TargetMode="External"/><Relationship Id="rId458" Type="http://schemas.openxmlformats.org/officeDocument/2006/relationships/hyperlink" Target="https://gitlab.com/shaktiproject/cores" TargetMode="External"/><Relationship Id="rId15" Type="http://schemas.openxmlformats.org/officeDocument/2006/relationships/hyperlink" Target="http://www.apollo-core.com/" TargetMode="External"/><Relationship Id="rId57" Type="http://schemas.openxmlformats.org/officeDocument/2006/relationships/hyperlink" Target="http://bonfirecpu.eu/" TargetMode="External"/><Relationship Id="rId262" Type="http://schemas.openxmlformats.org/officeDocument/2006/relationships/hyperlink" Target="https://github.com/howerj/bit-serial" TargetMode="External"/><Relationship Id="rId318" Type="http://schemas.openxmlformats.org/officeDocument/2006/relationships/hyperlink" Target="https://github.com/classycodeoss/classy_core_17" TargetMode="External"/><Relationship Id="rId99" Type="http://schemas.openxmlformats.org/officeDocument/2006/relationships/hyperlink" Target="http://booksite.elsevier.com/9780128017333/content_appendices.php" TargetMode="External"/><Relationship Id="rId122" Type="http://schemas.openxmlformats.org/officeDocument/2006/relationships/hyperlink" Target="https://github.com/sam-falvo/polaris" TargetMode="External"/><Relationship Id="rId164" Type="http://schemas.openxmlformats.org/officeDocument/2006/relationships/hyperlink" Target="https://www.arm.com/resources/designstart/designstart-fpga" TargetMode="External"/><Relationship Id="rId371" Type="http://schemas.openxmlformats.org/officeDocument/2006/relationships/hyperlink" Target="https://github.com/usoki/m68k" TargetMode="External"/><Relationship Id="rId427" Type="http://schemas.openxmlformats.org/officeDocument/2006/relationships/hyperlink" Target="https://github.com/PetrM1/PMD85" TargetMode="External"/><Relationship Id="rId469" Type="http://schemas.openxmlformats.org/officeDocument/2006/relationships/hyperlink" Target="https://github.com/Steve-Teal/pumpkin-cpu" TargetMode="External"/><Relationship Id="rId26" Type="http://schemas.openxmlformats.org/officeDocument/2006/relationships/hyperlink" Target="https://github.com/gijswl/BB_vhdl" TargetMode="External"/><Relationship Id="rId231" Type="http://schemas.openxmlformats.org/officeDocument/2006/relationships/hyperlink" Target="http://git.azurewebsites.net/zostale/WISC-SP13" TargetMode="External"/><Relationship Id="rId273" Type="http://schemas.openxmlformats.org/officeDocument/2006/relationships/hyperlink" Target="https://opencores.org/projects/softavrcore" TargetMode="External"/><Relationship Id="rId329" Type="http://schemas.openxmlformats.org/officeDocument/2006/relationships/hyperlink" Target="https://github.com/m-labs/lm32" TargetMode="External"/><Relationship Id="rId68" Type="http://schemas.openxmlformats.org/officeDocument/2006/relationships/hyperlink" Target="http://zipcpu.com/projects.html" TargetMode="External"/><Relationship Id="rId133" Type="http://schemas.openxmlformats.org/officeDocument/2006/relationships/hyperlink" Target="http://labs.domipheus.com/blog/designing-a-cpu-in-vhdl-part-15-introducing-rpu/" TargetMode="External"/><Relationship Id="rId175" Type="http://schemas.openxmlformats.org/officeDocument/2006/relationships/hyperlink" Target="https://github.com/olofk/serv" TargetMode="External"/><Relationship Id="rId340" Type="http://schemas.openxmlformats.org/officeDocument/2006/relationships/hyperlink" Target="http://fpgacpu.ca/publications/index.html" TargetMode="External"/><Relationship Id="rId200" Type="http://schemas.openxmlformats.org/officeDocument/2006/relationships/hyperlink" Target="https://github.com/revaldinho/opc" TargetMode="External"/><Relationship Id="rId382" Type="http://schemas.openxmlformats.org/officeDocument/2006/relationships/hyperlink" Target="https://onlineacademiccommunity.uvic.ca/ihaz/project/cpu12-design-using-vhdl-the-cpu-of-motorola-hc12-micro-controller/" TargetMode="External"/><Relationship Id="rId438" Type="http://schemas.openxmlformats.org/officeDocument/2006/relationships/hyperlink" Target="https://github.com/T-head-Semi/openc910" TargetMode="External"/><Relationship Id="rId242" Type="http://schemas.openxmlformats.org/officeDocument/2006/relationships/hyperlink" Target="https://github.com/RyuKojiro/v6502" TargetMode="External"/><Relationship Id="rId284" Type="http://schemas.openxmlformats.org/officeDocument/2006/relationships/hyperlink" Target="https://github.com/scarv/scarv-cpu" TargetMode="External"/><Relationship Id="rId37" Type="http://schemas.openxmlformats.org/officeDocument/2006/relationships/hyperlink" Target="https://openrisc.io/" TargetMode="External"/><Relationship Id="rId79" Type="http://schemas.openxmlformats.org/officeDocument/2006/relationships/hyperlink" Target="https://www.hellocodings.com/2017/04/16bit-risc-processor.html" TargetMode="External"/><Relationship Id="rId102" Type="http://schemas.openxmlformats.org/officeDocument/2006/relationships/hyperlink" Target="https://pdfs.semanticscholar.org/5ef2/b3e8a755a2c29833eba8ab61117c296d95ac.pdf" TargetMode="External"/><Relationship Id="rId144" Type="http://schemas.openxmlformats.org/officeDocument/2006/relationships/hyperlink" Target="https://course.ccs.neu.edu/cs3650/ssl/TEXT-CD/Content/Models/picoProcessor/pP-ISA.pdf" TargetMode="External"/><Relationship Id="rId90" Type="http://schemas.openxmlformats.org/officeDocument/2006/relationships/hyperlink" Target="https://github.com/Basman74" TargetMode="External"/><Relationship Id="rId186" Type="http://schemas.openxmlformats.org/officeDocument/2006/relationships/hyperlink" Target="https://github.com/grahamedgecombe/icicle" TargetMode="External"/><Relationship Id="rId351" Type="http://schemas.openxmlformats.org/officeDocument/2006/relationships/hyperlink" Target="https://opencores.org/download/System09" TargetMode="External"/><Relationship Id="rId393" Type="http://schemas.openxmlformats.org/officeDocument/2006/relationships/hyperlink" Target="https://github.com/adithyasunil26" TargetMode="External"/><Relationship Id="rId407" Type="http://schemas.openxmlformats.org/officeDocument/2006/relationships/hyperlink" Target="http://www.homebrewcpu.com/architecture.htm" TargetMode="External"/><Relationship Id="rId449" Type="http://schemas.openxmlformats.org/officeDocument/2006/relationships/hyperlink" Target="https://www.intel.com/content/www/us/en/products/details/fpga/nios-processor/v.html" TargetMode="External"/><Relationship Id="rId211" Type="http://schemas.openxmlformats.org/officeDocument/2006/relationships/hyperlink" Target="https://github.com/MiSTer-devel" TargetMode="External"/><Relationship Id="rId253" Type="http://schemas.openxmlformats.org/officeDocument/2006/relationships/hyperlink" Target="https://webthesis.biblio.polito.it/13198/" TargetMode="External"/><Relationship Id="rId295" Type="http://schemas.openxmlformats.org/officeDocument/2006/relationships/hyperlink" Target="https://github.com/ihhazmi/MIPS" TargetMode="External"/><Relationship Id="rId309" Type="http://schemas.openxmlformats.org/officeDocument/2006/relationships/hyperlink" Target="https://opencores.org/projects/biriscv" TargetMode="External"/><Relationship Id="rId460" Type="http://schemas.openxmlformats.org/officeDocument/2006/relationships/hyperlink" Target="https://github.com/lliont/lion32" TargetMode="External"/><Relationship Id="rId48" Type="http://schemas.openxmlformats.org/officeDocument/2006/relationships/hyperlink" Target="https://github.com/FISC-Project/FISC-VHDL" TargetMode="External"/><Relationship Id="rId113" Type="http://schemas.openxmlformats.org/officeDocument/2006/relationships/hyperlink" Target="https://github.com/MIPSfpga/mipsfpga-plus" TargetMode="External"/><Relationship Id="rId320" Type="http://schemas.openxmlformats.org/officeDocument/2006/relationships/hyperlink" Target="https://alchitry.com/blogs/tutorials/basic-cpu" TargetMode="External"/><Relationship Id="rId155" Type="http://schemas.openxmlformats.org/officeDocument/2006/relationships/hyperlink" Target="https://github.com/matt-kimball/toygpu" TargetMode="External"/><Relationship Id="rId197" Type="http://schemas.openxmlformats.org/officeDocument/2006/relationships/hyperlink" Target="https://github.com/jamesbowman/verilog1802" TargetMode="External"/><Relationship Id="rId362" Type="http://schemas.openxmlformats.org/officeDocument/2006/relationships/hyperlink" Target="http://www.e-basteln.de/computing/lgp30/lgp30/" TargetMode="External"/><Relationship Id="rId418" Type="http://schemas.openxmlformats.org/officeDocument/2006/relationships/hyperlink" Target="https://ezrasrobots.wordpress.com/2021/07/07/pet-on-a-chip/" TargetMode="External"/><Relationship Id="rId222" Type="http://schemas.openxmlformats.org/officeDocument/2006/relationships/hyperlink" Target="https://ascslab.org/research/briscv/index.html" TargetMode="External"/><Relationship Id="rId264" Type="http://schemas.openxmlformats.org/officeDocument/2006/relationships/hyperlink" Target="https://github.com/darklife/darkriscv" TargetMode="External"/><Relationship Id="rId471" Type="http://schemas.openxmlformats.org/officeDocument/2006/relationships/hyperlink" Target="https://www.gaisler.com/index.php/downloads/leongrlib" TargetMode="External"/><Relationship Id="rId17" Type="http://schemas.openxmlformats.org/officeDocument/2006/relationships/hyperlink" Target="https://github.com/Lombiq/Hastlayer-SDK" TargetMode="External"/><Relationship Id="rId59" Type="http://schemas.openxmlformats.org/officeDocument/2006/relationships/hyperlink" Target="https://github.com/onchipuis/mriscv" TargetMode="External"/><Relationship Id="rId124" Type="http://schemas.openxmlformats.org/officeDocument/2006/relationships/hyperlink" Target="https://github.com/SI-RISCV/e200_opensource" TargetMode="External"/><Relationship Id="rId70" Type="http://schemas.openxmlformats.org/officeDocument/2006/relationships/hyperlink" Target="http://www.drdobbs.com/embedded-systems/the-one-instruction-wonder/221800122" TargetMode="External"/><Relationship Id="rId166" Type="http://schemas.openxmlformats.org/officeDocument/2006/relationships/hyperlink" Target="http://www.aholme.co.uk/6502/Main.htm" TargetMode="External"/><Relationship Id="rId331" Type="http://schemas.openxmlformats.org/officeDocument/2006/relationships/hyperlink" Target="https://github.com/rhexsel/cmips" TargetMode="External"/><Relationship Id="rId373" Type="http://schemas.openxmlformats.org/officeDocument/2006/relationships/hyperlink" Target="https://shakti.org.in/processors.html" TargetMode="External"/><Relationship Id="rId429" Type="http://schemas.openxmlformats.org/officeDocument/2006/relationships/hyperlink" Target="https://github.com/ben-marshall/vanilla-riscv" TargetMode="External"/><Relationship Id="rId1" Type="http://schemas.openxmlformats.org/officeDocument/2006/relationships/hyperlink" Target="http://www.cs.hiroshima-u.ac.jp/~nakano/wiki/" TargetMode="External"/><Relationship Id="rId233" Type="http://schemas.openxmlformats.org/officeDocument/2006/relationships/hyperlink" Target="https://github.com/schoeberl/lipsi" TargetMode="External"/><Relationship Id="rId440" Type="http://schemas.openxmlformats.org/officeDocument/2006/relationships/hyperlink" Target="https://github.com/nguyenevan42/arm_cpu_ddca" TargetMode="External"/><Relationship Id="rId28" Type="http://schemas.openxmlformats.org/officeDocument/2006/relationships/hyperlink" Target="https://opencores.org/project,simplerisc_32bit_pipelined_processor" TargetMode="External"/><Relationship Id="rId275" Type="http://schemas.openxmlformats.org/officeDocument/2006/relationships/hyperlink" Target="https://opencores.org/projects/steelcore" TargetMode="External"/><Relationship Id="rId300" Type="http://schemas.openxmlformats.org/officeDocument/2006/relationships/hyperlink" Target="https://github.com/nicolavianello95/DLX" TargetMode="External"/><Relationship Id="rId81" Type="http://schemas.openxmlformats.org/officeDocument/2006/relationships/hyperlink" Target="https://llvm.org/pubs/2003-10-01-LLVA.html" TargetMode="External"/><Relationship Id="rId135" Type="http://schemas.openxmlformats.org/officeDocument/2006/relationships/hyperlink" Target="https://en.wikipedia.org/wiki/Mano_machine" TargetMode="External"/><Relationship Id="rId177" Type="http://schemas.openxmlformats.org/officeDocument/2006/relationships/hyperlink" Target="http://hwacha.org/" TargetMode="External"/><Relationship Id="rId342" Type="http://schemas.openxmlformats.org/officeDocument/2006/relationships/hyperlink" Target="https://www.fpga4fun.com/spoc.html" TargetMode="External"/><Relationship Id="rId384" Type="http://schemas.openxmlformats.org/officeDocument/2006/relationships/hyperlink" Target="https://github.com/hrvach/fpg1" TargetMode="External"/><Relationship Id="rId202" Type="http://schemas.openxmlformats.org/officeDocument/2006/relationships/hyperlink" Target="https://github.com/whitequark/Boneless-CPU" TargetMode="External"/><Relationship Id="rId244" Type="http://schemas.openxmlformats.org/officeDocument/2006/relationships/hyperlink" Target="https://github.com/jelucian/MIPS_CPU" TargetMode="External"/><Relationship Id="rId39" Type="http://schemas.openxmlformats.org/officeDocument/2006/relationships/hyperlink" Target="https://github.com/wallento/or1200mp" TargetMode="External"/><Relationship Id="rId286" Type="http://schemas.openxmlformats.org/officeDocument/2006/relationships/hyperlink" Target="https://github.com/dominiksalvet/risc63" TargetMode="External"/><Relationship Id="rId451" Type="http://schemas.openxmlformats.org/officeDocument/2006/relationships/hyperlink" Target="https://github.com/splinedrive/kianRiscV" TargetMode="External"/><Relationship Id="rId50" Type="http://schemas.openxmlformats.org/officeDocument/2006/relationships/hyperlink" Target="https://en.wikibooks.org/wiki/Microprocessor_Design" TargetMode="External"/><Relationship Id="rId104" Type="http://schemas.openxmlformats.org/officeDocument/2006/relationships/hyperlink" Target="https://github.com/lkesteloot/alice" TargetMode="External"/><Relationship Id="rId146" Type="http://schemas.openxmlformats.org/officeDocument/2006/relationships/hyperlink" Target="https://github.com/zostale/WISC-SP13" TargetMode="External"/><Relationship Id="rId188" Type="http://schemas.openxmlformats.org/officeDocument/2006/relationships/hyperlink" Target="https://github.com/adumont/hrm-cpu" TargetMode="External"/><Relationship Id="rId311" Type="http://schemas.openxmlformats.org/officeDocument/2006/relationships/hyperlink" Target="https://gitlab.com/x653/nand2tetris-fpga/" TargetMode="External"/><Relationship Id="rId353" Type="http://schemas.openxmlformats.org/officeDocument/2006/relationships/hyperlink" Target="https://github.com/GramThanos/CPU-on-Vivado-HLS" TargetMode="External"/><Relationship Id="rId395" Type="http://schemas.openxmlformats.org/officeDocument/2006/relationships/hyperlink" Target="https://github.com/CGrassin/vhdl_cpu" TargetMode="External"/><Relationship Id="rId409" Type="http://schemas.openxmlformats.org/officeDocument/2006/relationships/hyperlink" Target="https://github.com/Forth-Generation/microForth" TargetMode="External"/><Relationship Id="rId92" Type="http://schemas.openxmlformats.org/officeDocument/2006/relationships/hyperlink" Target="http://www.ece.umd.edu/~blj/RiSC/" TargetMode="External"/><Relationship Id="rId213" Type="http://schemas.openxmlformats.org/officeDocument/2006/relationships/hyperlink" Target="https://github.com/riscv-boom/riscv-boom" TargetMode="External"/><Relationship Id="rId420" Type="http://schemas.openxmlformats.org/officeDocument/2006/relationships/hyperlink" Target="https://github.com/jdah/jdh-8" TargetMode="External"/><Relationship Id="rId255" Type="http://schemas.openxmlformats.org/officeDocument/2006/relationships/hyperlink" Target="https://github.com/POETSII/tinsel" TargetMode="External"/><Relationship Id="rId297" Type="http://schemas.openxmlformats.org/officeDocument/2006/relationships/hyperlink" Target="https://github.com/solderneer/artemis" TargetMode="External"/><Relationship Id="rId462" Type="http://schemas.openxmlformats.org/officeDocument/2006/relationships/hyperlink" Target="https://baioc.github.io/portfolio/s4pu/" TargetMode="External"/><Relationship Id="rId115" Type="http://schemas.openxmlformats.org/officeDocument/2006/relationships/hyperlink" Target="https://morf.lv/single-cycle-mips-cpu-in-vhdl" TargetMode="External"/><Relationship Id="rId157" Type="http://schemas.openxmlformats.org/officeDocument/2006/relationships/hyperlink" Target="https://github.com/Steve-Teal/1802-pico-basic" TargetMode="External"/><Relationship Id="rId322" Type="http://schemas.openxmlformats.org/officeDocument/2006/relationships/hyperlink" Target="https://github.com/fredrequin/JiVe" TargetMode="External"/><Relationship Id="rId364" Type="http://schemas.openxmlformats.org/officeDocument/2006/relationships/hyperlink" Target="https://github.com/risclite/SuperScalar-RISCV-CPU" TargetMode="External"/><Relationship Id="rId61" Type="http://schemas.openxmlformats.org/officeDocument/2006/relationships/hyperlink" Target="https://github.com/jmahler/mips-cpu" TargetMode="External"/><Relationship Id="rId199" Type="http://schemas.openxmlformats.org/officeDocument/2006/relationships/hyperlink" Target="https://github.com/eggsactly/8-Bit-Processor" TargetMode="External"/><Relationship Id="rId19" Type="http://schemas.openxmlformats.org/officeDocument/2006/relationships/hyperlink" Target="https://github.com/davimmorales/processor-galetron" TargetMode="External"/><Relationship Id="rId224" Type="http://schemas.openxmlformats.org/officeDocument/2006/relationships/hyperlink" Target="https://anycpu.org/forum/viewtopic.php?f=13&amp;t=333" TargetMode="External"/><Relationship Id="rId266" Type="http://schemas.openxmlformats.org/officeDocument/2006/relationships/hyperlink" Target="https://github.com/rsd-devel/rsd" TargetMode="External"/><Relationship Id="rId431" Type="http://schemas.openxmlformats.org/officeDocument/2006/relationships/hyperlink" Target="https://github.com/grantwilk/ce1921_armv4_microarchitecture" TargetMode="External"/><Relationship Id="rId473" Type="http://schemas.openxmlformats.org/officeDocument/2006/relationships/hyperlink" Target="https://github.com/Steve-Teal/mx65"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www.sandpipers.com/cpuclass/files.html" TargetMode="External"/><Relationship Id="rId21" Type="http://schemas.openxmlformats.org/officeDocument/2006/relationships/hyperlink" Target="http://www.fpgacpu.org/xsoc/index.html" TargetMode="External"/><Relationship Id="rId42" Type="http://schemas.openxmlformats.org/officeDocument/2006/relationships/hyperlink" Target="http://www.fpga4student.com/2017/04/verilog-code-for-16-bit-risc-processor.html" TargetMode="External"/><Relationship Id="rId47" Type="http://schemas.openxmlformats.org/officeDocument/2006/relationships/hyperlink" Target="https://www.cs.drexel.edu/~bls96/museum/cardiac.html" TargetMode="External"/><Relationship Id="rId63" Type="http://schemas.openxmlformats.org/officeDocument/2006/relationships/hyperlink" Target="https://github.com/nextseto/ARM-LEGv8" TargetMode="External"/><Relationship Id="rId68" Type="http://schemas.openxmlformats.org/officeDocument/2006/relationships/hyperlink" Target="https://github.com/Mortaza-Seydi/TOY-Single-Cycle" TargetMode="External"/><Relationship Id="rId2" Type="http://schemas.openxmlformats.org/officeDocument/2006/relationships/hyperlink" Target="http://en.wikipedia.org/wiki/Instructions_per_second" TargetMode="External"/><Relationship Id="rId16" Type="http://schemas.openxmlformats.org/officeDocument/2006/relationships/hyperlink" Target="https://opencores.org/project,ncore" TargetMode="External"/><Relationship Id="rId29" Type="http://schemas.openxmlformats.org/officeDocument/2006/relationships/hyperlink" Target="https://en.wikipedia.org/wiki/LC-3" TargetMode="External"/><Relationship Id="rId11" Type="http://schemas.openxmlformats.org/officeDocument/2006/relationships/hyperlink" Target="https://opencores.org/project,erp" TargetMode="External"/><Relationship Id="rId24" Type="http://schemas.openxmlformats.org/officeDocument/2006/relationships/hyperlink" Target="http://www3.sympatico.ca/myron.plichota/" TargetMode="External"/><Relationship Id="rId32" Type="http://schemas.openxmlformats.org/officeDocument/2006/relationships/hyperlink" Target="https://opencores.org/project,vtach" TargetMode="External"/><Relationship Id="rId37" Type="http://schemas.openxmlformats.org/officeDocument/2006/relationships/hyperlink" Target="https://github.com/danieljabailey/C88" TargetMode="External"/><Relationship Id="rId40" Type="http://schemas.openxmlformats.org/officeDocument/2006/relationships/hyperlink" Target="http://www.fpga4student.com/2017/09/vhdl-code-for-mips-processor.html" TargetMode="External"/><Relationship Id="rId45" Type="http://schemas.openxmlformats.org/officeDocument/2006/relationships/hyperlink" Target="https://opencores.org/project,sap" TargetMode="External"/><Relationship Id="rId53" Type="http://schemas.openxmlformats.org/officeDocument/2006/relationships/hyperlink" Target="https://www.cl.cam.ac.uk/teaching/1112/ECAD+Arch/background/ttc.html" TargetMode="External"/><Relationship Id="rId58" Type="http://schemas.openxmlformats.org/officeDocument/2006/relationships/hyperlink" Target="http://hamblen.ece.gatech.edu/" TargetMode="External"/><Relationship Id="rId66" Type="http://schemas.openxmlformats.org/officeDocument/2006/relationships/hyperlink" Target="https://github.com/jelucian/MIPS_CPU" TargetMode="External"/><Relationship Id="rId74" Type="http://schemas.openxmlformats.org/officeDocument/2006/relationships/printerSettings" Target="../printerSettings/printerSettings15.bin"/><Relationship Id="rId5" Type="http://schemas.openxmlformats.org/officeDocument/2006/relationships/hyperlink" Target="http://www-gti.det.uvigo.es/~jrial/Proyectos/INEIT-MUCOM/index.html" TargetMode="External"/><Relationship Id="rId61" Type="http://schemas.openxmlformats.org/officeDocument/2006/relationships/hyperlink" Target="https://github.com/dagvadorj/ulach-tarhi" TargetMode="External"/><Relationship Id="rId19" Type="http://schemas.openxmlformats.org/officeDocument/2006/relationships/hyperlink" Target="https://opencores.org/project,brainfuckcpu" TargetMode="External"/><Relationship Id="rId14" Type="http://schemas.openxmlformats.org/officeDocument/2006/relationships/hyperlink" Target="https://opencores.org/project,usimplez" TargetMode="External"/><Relationship Id="rId22" Type="http://schemas.openxmlformats.org/officeDocument/2006/relationships/hyperlink" Target="https://github.com/reed-foster/uCPUvhdl" TargetMode="External"/><Relationship Id="rId27" Type="http://schemas.openxmlformats.org/officeDocument/2006/relationships/hyperlink" Target="http://www.sandpipers.com/cpuclass1.html" TargetMode="External"/><Relationship Id="rId30" Type="http://schemas.openxmlformats.org/officeDocument/2006/relationships/hyperlink" Target="http://fpgacpu.ca/octavo/" TargetMode="External"/><Relationship Id="rId35" Type="http://schemas.openxmlformats.org/officeDocument/2006/relationships/hyperlink" Target="https://cs.uwaterloo.ca/research/tr/1987/CS-87-36.pdf" TargetMode="External"/><Relationship Id="rId43" Type="http://schemas.openxmlformats.org/officeDocument/2006/relationships/hyperlink" Target="https://bitbucket.org/mroell/8bit-cpu" TargetMode="External"/><Relationship Id="rId48" Type="http://schemas.openxmlformats.org/officeDocument/2006/relationships/hyperlink" Target="https://github.com/yashbhalgat/Multicycle-RISC-Processor" TargetMode="External"/><Relationship Id="rId56" Type="http://schemas.openxmlformats.org/officeDocument/2006/relationships/hyperlink" Target="http://hamblen.ece.gatech.edu/" TargetMode="External"/><Relationship Id="rId64" Type="http://schemas.openxmlformats.org/officeDocument/2006/relationships/hyperlink" Target="https://github.com/sam-falvo/kestrel" TargetMode="External"/><Relationship Id="rId69" Type="http://schemas.openxmlformats.org/officeDocument/2006/relationships/hyperlink" Target="https://github.com/Sacusa/LC-3" TargetMode="External"/><Relationship Id="rId8" Type="http://schemas.openxmlformats.org/officeDocument/2006/relationships/hyperlink" Target="https://github.com/larsbrinkhoff/nybbleForth" TargetMode="External"/><Relationship Id="rId51" Type="http://schemas.openxmlformats.org/officeDocument/2006/relationships/hyperlink" Target="https://www.cl.cam.ac.uk/teaching/1112/ECAD+Arch/background/ttc.html" TargetMode="External"/><Relationship Id="rId72" Type="http://schemas.openxmlformats.org/officeDocument/2006/relationships/hyperlink" Target="https://github.com/enessenel/VerySimpleCPU" TargetMode="External"/><Relationship Id="rId3" Type="http://schemas.openxmlformats.org/officeDocument/2006/relationships/hyperlink" Target="http://en.wikipedia.org/wiki/Instructions_per_second" TargetMode="External"/><Relationship Id="rId12" Type="http://schemas.openxmlformats.org/officeDocument/2006/relationships/hyperlink" Target="https://opencores.org/project,lem1_9min" TargetMode="External"/><Relationship Id="rId17" Type="http://schemas.openxmlformats.org/officeDocument/2006/relationships/hyperlink" Target="https://opencores.org/project,agcnorm" TargetMode="External"/><Relationship Id="rId25" Type="http://schemas.openxmlformats.org/officeDocument/2006/relationships/hyperlink" Target="http://www.ultratechnology.com/noscarc.htm" TargetMode="External"/><Relationship Id="rId33" Type="http://schemas.openxmlformats.org/officeDocument/2006/relationships/hyperlink" Target="https://www.youtube.com/watch?v=prpyEFxZCMw" TargetMode="External"/><Relationship Id="rId38" Type="http://schemas.openxmlformats.org/officeDocument/2006/relationships/hyperlink" Target="https://www.youtube.com/watch?v=gEmTaKU6ufY" TargetMode="External"/><Relationship Id="rId46" Type="http://schemas.openxmlformats.org/officeDocument/2006/relationships/hyperlink" Target="https://github.com/corywalker/cpu-homebrew/blob/master/yfcpu.v" TargetMode="External"/><Relationship Id="rId59" Type="http://schemas.openxmlformats.org/officeDocument/2006/relationships/hyperlink" Target="http://www.clifford.at/bfcpu/bfcpu.html" TargetMode="External"/><Relationship Id="rId67" Type="http://schemas.openxmlformats.org/officeDocument/2006/relationships/hyperlink" Target="https://github.com/0xD503/ARM-Single-Cycle-Processor" TargetMode="External"/><Relationship Id="rId20" Type="http://schemas.openxmlformats.org/officeDocument/2006/relationships/hyperlink" Target="http://members.optushome.com.au/jekent/Micro16/index.html" TargetMode="External"/><Relationship Id="rId41" Type="http://schemas.openxmlformats.org/officeDocument/2006/relationships/hyperlink" Target="http://www.fpga4student.com/2017/09/vhdl-code-for-mips-processor.html" TargetMode="External"/><Relationship Id="rId54" Type="http://schemas.openxmlformats.org/officeDocument/2006/relationships/hyperlink" Target="https://www.quora.com/What-is-the-simple-way-to-design-a-microprocessor" TargetMode="External"/><Relationship Id="rId62" Type="http://schemas.openxmlformats.org/officeDocument/2006/relationships/hyperlink" Target="https://github.com/nextseto/ARM-LEGv8" TargetMode="External"/><Relationship Id="rId70" Type="http://schemas.openxmlformats.org/officeDocument/2006/relationships/hyperlink" Target="https://en.wikipedia.org/wiki/Little_Computer_3" TargetMode="External"/><Relationship Id="rId1" Type="http://schemas.openxmlformats.org/officeDocument/2006/relationships/hyperlink" Target="http://www.youtube.com/watch?v=dt4zezZP8w8" TargetMode="External"/><Relationship Id="rId6" Type="http://schemas.openxmlformats.org/officeDocument/2006/relationships/hyperlink" Target="http://klabs.org/history/ech/agc_schematics" TargetMode="External"/><Relationship Id="rId15" Type="http://schemas.openxmlformats.org/officeDocument/2006/relationships/hyperlink" Target="https://opencores.org/project,mips_16" TargetMode="External"/><Relationship Id="rId23" Type="http://schemas.openxmlformats.org/officeDocument/2006/relationships/hyperlink" Target="https://github.com/reed-foster/uCPUvhdl/wiki" TargetMode="External"/><Relationship Id="rId28" Type="http://schemas.openxmlformats.org/officeDocument/2006/relationships/hyperlink" Target="http://members.optushome.com.au/jekent/FPGA.htm" TargetMode="External"/><Relationship Id="rId36" Type="http://schemas.openxmlformats.org/officeDocument/2006/relationships/hyperlink" Target="https://www.youtube.com/watch?v=gEmTaKU6ufY" TargetMode="External"/><Relationship Id="rId49" Type="http://schemas.openxmlformats.org/officeDocument/2006/relationships/hyperlink" Target="https://github.com/XarkLabs/BenEaterVHDL" TargetMode="External"/><Relationship Id="rId57" Type="http://schemas.openxmlformats.org/officeDocument/2006/relationships/hyperlink" Target="http://hamblen.ece.gatech.edu/book/updatete.htm" TargetMode="External"/><Relationship Id="rId10" Type="http://schemas.openxmlformats.org/officeDocument/2006/relationships/hyperlink" Target="https://opencores.org/project,lwrisc" TargetMode="External"/><Relationship Id="rId31" Type="http://schemas.openxmlformats.org/officeDocument/2006/relationships/hyperlink" Target="https://opencores.org/project,tinycpu" TargetMode="External"/><Relationship Id="rId44" Type="http://schemas.openxmlformats.org/officeDocument/2006/relationships/hyperlink" Target="https://shirishkoirala.blogspot.com/2017/01/sap-1simple-as-possible-1-computer.html" TargetMode="External"/><Relationship Id="rId52" Type="http://schemas.openxmlformats.org/officeDocument/2006/relationships/hyperlink" Target="https://www.quora.com/What-is-the-simple-way-to-design-a-microprocessor" TargetMode="External"/><Relationship Id="rId60" Type="http://schemas.openxmlformats.org/officeDocument/2006/relationships/hyperlink" Target="https://en.wikipedia.org/wiki/Brainfuck" TargetMode="External"/><Relationship Id="rId65" Type="http://schemas.openxmlformats.org/officeDocument/2006/relationships/hyperlink" Target="https://github.com/AlistairSymonds/16bit-VHDL-processor" TargetMode="External"/><Relationship Id="rId73" Type="http://schemas.openxmlformats.org/officeDocument/2006/relationships/hyperlink" Target="https://github.com/lazyoracle/vhdl-processor" TargetMode="External"/><Relationship Id="rId4" Type="http://schemas.openxmlformats.org/officeDocument/2006/relationships/hyperlink" Target="http://www.eembc.org/coremark/index.php" TargetMode="External"/><Relationship Id="rId9" Type="http://schemas.openxmlformats.org/officeDocument/2006/relationships/hyperlink" Target="https://opencores.org/project,tiny64" TargetMode="External"/><Relationship Id="rId13" Type="http://schemas.openxmlformats.org/officeDocument/2006/relationships/hyperlink" Target="https://opencores.org/project,mcpu" TargetMode="External"/><Relationship Id="rId18" Type="http://schemas.openxmlformats.org/officeDocument/2006/relationships/hyperlink" Target="https://opencores.org/project,blue" TargetMode="External"/><Relationship Id="rId39" Type="http://schemas.openxmlformats.org/officeDocument/2006/relationships/hyperlink" Target="https://github.com/danieljabailey/C88" TargetMode="External"/><Relationship Id="rId34" Type="http://schemas.openxmlformats.org/officeDocument/2006/relationships/hyperlink" Target="https://github.com/fabiopjve/VHDL" TargetMode="External"/><Relationship Id="rId50" Type="http://schemas.openxmlformats.org/officeDocument/2006/relationships/hyperlink" Target="https://github.com/nextseto/ARM-LEGv8" TargetMode="External"/><Relationship Id="rId55" Type="http://schemas.openxmlformats.org/officeDocument/2006/relationships/hyperlink" Target="http://hamblen.ece.gatech.edu/book/updatete.htm" TargetMode="External"/><Relationship Id="rId7" Type="http://schemas.openxmlformats.org/officeDocument/2006/relationships/hyperlink" Target="http://www.cs.ucr.edu/~vahid/sproj/lc2/" TargetMode="External"/><Relationship Id="rId71" Type="http://schemas.openxmlformats.org/officeDocument/2006/relationships/hyperlink" Target="https://github.com/MC2SC/VerySimpleCPU-publi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youtube.com/watch?v=SRatIktGGt0" TargetMode="External"/><Relationship Id="rId13" Type="http://schemas.openxmlformats.org/officeDocument/2006/relationships/hyperlink" Target="http://www.fpgacpu.org/links.html" TargetMode="External"/><Relationship Id="rId18" Type="http://schemas.openxmlformats.org/officeDocument/2006/relationships/hyperlink" Target="https://gist.github.com/gigaherz/6980749" TargetMode="External"/><Relationship Id="rId3" Type="http://schemas.openxmlformats.org/officeDocument/2006/relationships/hyperlink" Target="http://www.eembc.org/coremark/index.php" TargetMode="External"/><Relationship Id="rId7" Type="http://schemas.openxmlformats.org/officeDocument/2006/relationships/hyperlink" Target="https://github.com/exyrion/basic_undergrad_risc_processor" TargetMode="External"/><Relationship Id="rId12" Type="http://schemas.openxmlformats.org/officeDocument/2006/relationships/hyperlink" Target="https://en.wikipedia.org/wiki/OpenRISC" TargetMode="External"/><Relationship Id="rId17" Type="http://schemas.openxmlformats.org/officeDocument/2006/relationships/hyperlink" Target="https://github.com/Domipheus/TeensyZ80" TargetMode="External"/><Relationship Id="rId2" Type="http://schemas.openxmlformats.org/officeDocument/2006/relationships/hyperlink" Target="http://en.wikipedia.org/wiki/Instructions_per_second" TargetMode="External"/><Relationship Id="rId16" Type="http://schemas.openxmlformats.org/officeDocument/2006/relationships/hyperlink" Target="https://opencores.org/project,lpu" TargetMode="External"/><Relationship Id="rId1" Type="http://schemas.openxmlformats.org/officeDocument/2006/relationships/hyperlink" Target="http://en.wikipedia.org/wiki/Instructions_per_second" TargetMode="External"/><Relationship Id="rId6" Type="http://schemas.openxmlformats.org/officeDocument/2006/relationships/hyperlink" Target="https://www.linkedin.com/in/jackokring/" TargetMode="External"/><Relationship Id="rId11" Type="http://schemas.openxmlformats.org/officeDocument/2006/relationships/hyperlink" Target="https://en.wikipedia.org/wiki/OpenRISC" TargetMode="External"/><Relationship Id="rId5" Type="http://schemas.openxmlformats.org/officeDocument/2006/relationships/hyperlink" Target="http://brej.org/yellow_star/" TargetMode="External"/><Relationship Id="rId15" Type="http://schemas.openxmlformats.org/officeDocument/2006/relationships/hyperlink" Target="http://www2.ece.rochester.edu/~parihar/pres/Report_RISC-16bit.pdf" TargetMode="External"/><Relationship Id="rId10" Type="http://schemas.openxmlformats.org/officeDocument/2006/relationships/hyperlink" Target="http://www.lampret.com/" TargetMode="External"/><Relationship Id="rId19" Type="http://schemas.openxmlformats.org/officeDocument/2006/relationships/printerSettings" Target="../printerSettings/printerSettings16.bin"/><Relationship Id="rId4" Type="http://schemas.openxmlformats.org/officeDocument/2006/relationships/hyperlink" Target="https://opencores.org/project,yellowstar" TargetMode="External"/><Relationship Id="rId9" Type="http://schemas.openxmlformats.org/officeDocument/2006/relationships/hyperlink" Target="http://www.lampret.com/" TargetMode="External"/><Relationship Id="rId14" Type="http://schemas.openxmlformats.org/officeDocument/2006/relationships/hyperlink" Target="https://pdfs.semanticscholar.org/a115/8b9c8123fa021b3bf3c9c31e372e5b520f7c.pdf?_ga=2.95212956.127601679.1526707934-2020931535.1521988279"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github.com/zephray/Verilogboy" TargetMode="External"/><Relationship Id="rId21" Type="http://schemas.openxmlformats.org/officeDocument/2006/relationships/hyperlink" Target="https://github.com/harshalmittal4/24-bit-RISC-Processor" TargetMode="External"/><Relationship Id="rId42" Type="http://schemas.openxmlformats.org/officeDocument/2006/relationships/hyperlink" Target="https://opencores.org/project,amber" TargetMode="External"/><Relationship Id="rId63" Type="http://schemas.openxmlformats.org/officeDocument/2006/relationships/hyperlink" Target="https://opencores.org/project,instruction_list_pipelined_processor_with_peripherals" TargetMode="External"/><Relationship Id="rId84" Type="http://schemas.openxmlformats.org/officeDocument/2006/relationships/hyperlink" Target="https://github.com/robfinch/ANY-1" TargetMode="External"/><Relationship Id="rId138" Type="http://schemas.openxmlformats.org/officeDocument/2006/relationships/printerSettings" Target="../printerSettings/printerSettings17.bin"/><Relationship Id="rId16" Type="http://schemas.openxmlformats.org/officeDocument/2006/relationships/hyperlink" Target="http://en.wikipedia.org/wiki/Instructions_per_second" TargetMode="External"/><Relationship Id="rId107" Type="http://schemas.openxmlformats.org/officeDocument/2006/relationships/hyperlink" Target="https://opencores.org/usercontent,doc,1262702554" TargetMode="External"/><Relationship Id="rId11" Type="http://schemas.openxmlformats.org/officeDocument/2006/relationships/hyperlink" Target="https://opencores.org/project,ao486" TargetMode="External"/><Relationship Id="rId32" Type="http://schemas.openxmlformats.org/officeDocument/2006/relationships/hyperlink" Target="https://github.com/Obijuan/ACC/wiki" TargetMode="External"/><Relationship Id="rId37" Type="http://schemas.openxmlformats.org/officeDocument/2006/relationships/hyperlink" Target="https://github.com/fachat/af65k" TargetMode="External"/><Relationship Id="rId53" Type="http://schemas.openxmlformats.org/officeDocument/2006/relationships/hyperlink" Target="https://opencores.org/project,amber" TargetMode="External"/><Relationship Id="rId58" Type="http://schemas.openxmlformats.org/officeDocument/2006/relationships/hyperlink" Target="https://opencores.org/projects/steelcore" TargetMode="External"/><Relationship Id="rId74" Type="http://schemas.openxmlformats.org/officeDocument/2006/relationships/hyperlink" Target="https://opencores.org/project,atlas_core" TargetMode="External"/><Relationship Id="rId79" Type="http://schemas.openxmlformats.org/officeDocument/2006/relationships/hyperlink" Target="https://github.com/Arlet/verilog-65c02" TargetMode="External"/><Relationship Id="rId102" Type="http://schemas.openxmlformats.org/officeDocument/2006/relationships/hyperlink" Target="https://github.com/RyuKojiro/v6502" TargetMode="External"/><Relationship Id="rId123" Type="http://schemas.openxmlformats.org/officeDocument/2006/relationships/hyperlink" Target="http://www.sandpipers.com/cpuclass/files.html" TargetMode="External"/><Relationship Id="rId128" Type="http://schemas.openxmlformats.org/officeDocument/2006/relationships/hyperlink" Target="http://www.clifford.at/bfcpu/bfcpu.html" TargetMode="External"/><Relationship Id="rId5" Type="http://schemas.openxmlformats.org/officeDocument/2006/relationships/hyperlink" Target="https://github.com/jamesbowman/j1" TargetMode="External"/><Relationship Id="rId90" Type="http://schemas.openxmlformats.org/officeDocument/2006/relationships/hyperlink" Target="https://github.com/risclite/ARM9-compatible-soft-CPU-core" TargetMode="External"/><Relationship Id="rId95" Type="http://schemas.openxmlformats.org/officeDocument/2006/relationships/hyperlink" Target="https://opencores.org/project,avr_core" TargetMode="External"/><Relationship Id="rId22" Type="http://schemas.openxmlformats.org/officeDocument/2006/relationships/hyperlink" Target="https://sourceforge.net/projects/mips-vhdl/files/latest/download" TargetMode="External"/><Relationship Id="rId27" Type="http://schemas.openxmlformats.org/officeDocument/2006/relationships/hyperlink" Target="https://opencores.org/project,instruction_list_pipelined_processor_with_peripherals" TargetMode="External"/><Relationship Id="rId43" Type="http://schemas.openxmlformats.org/officeDocument/2006/relationships/hyperlink" Target="https://en.wikipedia.org/wiki/Amber_(processor_core)" TargetMode="External"/><Relationship Id="rId48" Type="http://schemas.openxmlformats.org/officeDocument/2006/relationships/hyperlink" Target="https://github.com/jamesbowman/j1" TargetMode="External"/><Relationship Id="rId64" Type="http://schemas.openxmlformats.org/officeDocument/2006/relationships/hyperlink" Target="https://github.com/freecores/instruction_list_pipelined_processor_with_peripherals" TargetMode="External"/><Relationship Id="rId69" Type="http://schemas.openxmlformats.org/officeDocument/2006/relationships/hyperlink" Target="https://opencores.org/project,aor3000" TargetMode="External"/><Relationship Id="rId113" Type="http://schemas.openxmlformats.org/officeDocument/2006/relationships/hyperlink" Target="https://github.com/nguyenevan42/arm_cpu_ddca" TargetMode="External"/><Relationship Id="rId118" Type="http://schemas.openxmlformats.org/officeDocument/2006/relationships/hyperlink" Target="https://hackaday.io/project/57660-verilogboy-gameboy-on-fpga" TargetMode="External"/><Relationship Id="rId134" Type="http://schemas.openxmlformats.org/officeDocument/2006/relationships/hyperlink" Target="https://github.com/Steve-Teal/pumpkin-cpu" TargetMode="External"/><Relationship Id="rId80" Type="http://schemas.openxmlformats.org/officeDocument/2006/relationships/hyperlink" Target="https://github.com/Arlet/verilog-65c02" TargetMode="External"/><Relationship Id="rId85" Type="http://schemas.openxmlformats.org/officeDocument/2006/relationships/hyperlink" Target="http://anycpu.org/forum/viewtopic.php?f=23&amp;t=815" TargetMode="External"/><Relationship Id="rId12" Type="http://schemas.openxmlformats.org/officeDocument/2006/relationships/hyperlink" Target="https://opencores.org/project,aspida" TargetMode="External"/><Relationship Id="rId17" Type="http://schemas.openxmlformats.org/officeDocument/2006/relationships/hyperlink" Target="https://github.com/naderabdalghani/32-bit-risc-pipelined-processor" TargetMode="External"/><Relationship Id="rId33" Type="http://schemas.openxmlformats.org/officeDocument/2006/relationships/hyperlink" Target="https://github.com/Obijuan/videoblog/wiki/Cap%C3%ADtulo-23:-ACC:-Apollo-CPU-Core" TargetMode="External"/><Relationship Id="rId38" Type="http://schemas.openxmlformats.org/officeDocument/2006/relationships/hyperlink" Target="http://www.6502.org/users/andre/65k/index.html" TargetMode="External"/><Relationship Id="rId59" Type="http://schemas.openxmlformats.org/officeDocument/2006/relationships/hyperlink" Target="https://github.com/rafaelcalcada/steel-core" TargetMode="External"/><Relationship Id="rId103" Type="http://schemas.openxmlformats.org/officeDocument/2006/relationships/hyperlink" Target="https://opencores.org/projects/v6502" TargetMode="External"/><Relationship Id="rId108" Type="http://schemas.openxmlformats.org/officeDocument/2006/relationships/hyperlink" Target="https://fr.wikiversity.org/wiki/Very_High_Speed_Integrated_Circuit_Hardware_Description_Language/Embarquer_un_Atmel_ATMega8" TargetMode="External"/><Relationship Id="rId124" Type="http://schemas.openxmlformats.org/officeDocument/2006/relationships/hyperlink" Target="http://www.sandpipers.com/cpuclass1.html" TargetMode="External"/><Relationship Id="rId129" Type="http://schemas.openxmlformats.org/officeDocument/2006/relationships/hyperlink" Target="https://en.wikipedia.org/wiki/Brainfuck" TargetMode="External"/><Relationship Id="rId54" Type="http://schemas.openxmlformats.org/officeDocument/2006/relationships/hyperlink" Target="https://en.wikipedia.org/wiki/Amber_(processor_core)" TargetMode="External"/><Relationship Id="rId70" Type="http://schemas.openxmlformats.org/officeDocument/2006/relationships/hyperlink" Target="http://www.cs.columbia.edu/~sedwards/apple2fpga/" TargetMode="External"/><Relationship Id="rId75" Type="http://schemas.openxmlformats.org/officeDocument/2006/relationships/hyperlink" Target="https://opencores.org/project,atlas_core" TargetMode="External"/><Relationship Id="rId91" Type="http://schemas.openxmlformats.org/officeDocument/2006/relationships/hyperlink" Target="https://github.com/risclite/ARM9-compatible-soft-CPU-core" TargetMode="External"/><Relationship Id="rId96" Type="http://schemas.openxmlformats.org/officeDocument/2006/relationships/hyperlink" Target="https://opencores.org/projects/attiny_atmega_xmega_core" TargetMode="External"/><Relationship Id="rId1" Type="http://schemas.openxmlformats.org/officeDocument/2006/relationships/hyperlink" Target="http://en.wikipedia.org/wiki/Instructions_per_second" TargetMode="External"/><Relationship Id="rId6" Type="http://schemas.openxmlformats.org/officeDocument/2006/relationships/hyperlink" Target="https://opencores.org/projects/steelcore" TargetMode="External"/><Relationship Id="rId23" Type="http://schemas.openxmlformats.org/officeDocument/2006/relationships/hyperlink" Target="https://opencores.org/project,lxp32" TargetMode="External"/><Relationship Id="rId28" Type="http://schemas.openxmlformats.org/officeDocument/2006/relationships/hyperlink" Target="https://github.com/freecores/instruction_list_pipelined_processor_with_peripherals" TargetMode="External"/><Relationship Id="rId49" Type="http://schemas.openxmlformats.org/officeDocument/2006/relationships/hyperlink" Target="https://github.com/Steve-Teal/1802-pico-basic" TargetMode="External"/><Relationship Id="rId114" Type="http://schemas.openxmlformats.org/officeDocument/2006/relationships/hyperlink" Target="https://github.com/gdevic/A-Z80" TargetMode="External"/><Relationship Id="rId119" Type="http://schemas.openxmlformats.org/officeDocument/2006/relationships/hyperlink" Target="https://github.com/zephray/Verilogboy" TargetMode="External"/><Relationship Id="rId44" Type="http://schemas.openxmlformats.org/officeDocument/2006/relationships/hyperlink" Target="https://github.com/albmoriconi/amic-0" TargetMode="External"/><Relationship Id="rId60" Type="http://schemas.openxmlformats.org/officeDocument/2006/relationships/hyperlink" Target="https://opencores.org/project,8051" TargetMode="External"/><Relationship Id="rId65" Type="http://schemas.openxmlformats.org/officeDocument/2006/relationships/hyperlink" Target="https://hackaday.com/2017/01/13/fpga-computer-covers-a-to-z/" TargetMode="External"/><Relationship Id="rId81" Type="http://schemas.openxmlformats.org/officeDocument/2006/relationships/hyperlink" Target="https://github.com/Arlet/verilog-6502" TargetMode="External"/><Relationship Id="rId86" Type="http://schemas.openxmlformats.org/officeDocument/2006/relationships/hyperlink" Target="https://opencores.org/project,aor3000" TargetMode="External"/><Relationship Id="rId130" Type="http://schemas.openxmlformats.org/officeDocument/2006/relationships/hyperlink" Target="http://www.clifford.at/bfcpu/bfcpu.html" TargetMode="External"/><Relationship Id="rId135" Type="http://schemas.openxmlformats.org/officeDocument/2006/relationships/hyperlink" Target="https://github.com/Steve-Teal/eforth-misc16" TargetMode="External"/><Relationship Id="rId13" Type="http://schemas.openxmlformats.org/officeDocument/2006/relationships/hyperlink" Target="http://www.projectoberon.com/" TargetMode="External"/><Relationship Id="rId18" Type="http://schemas.openxmlformats.org/officeDocument/2006/relationships/hyperlink" Target="https://opencores.org/project,8051" TargetMode="External"/><Relationship Id="rId39" Type="http://schemas.openxmlformats.org/officeDocument/2006/relationships/hyperlink" Target="https://opencores.org/project,ag_6502" TargetMode="External"/><Relationship Id="rId109" Type="http://schemas.openxmlformats.org/officeDocument/2006/relationships/hyperlink" Target="https://grantwilk.com/portfolio/armv4-microarchitecture/" TargetMode="External"/><Relationship Id="rId34" Type="http://schemas.openxmlformats.org/officeDocument/2006/relationships/hyperlink" Target="https://opencores.org/project,ae18" TargetMode="External"/><Relationship Id="rId50" Type="http://schemas.openxmlformats.org/officeDocument/2006/relationships/hyperlink" Target="https://wiki.forth-ev.de/doku.php/projects:fig-forth-1802-fpga:start" TargetMode="External"/><Relationship Id="rId55" Type="http://schemas.openxmlformats.org/officeDocument/2006/relationships/hyperlink" Target="https://opencores.org/project,68hc08" TargetMode="External"/><Relationship Id="rId76" Type="http://schemas.openxmlformats.org/officeDocument/2006/relationships/hyperlink" Target="http://www.projectoberon.com/" TargetMode="External"/><Relationship Id="rId97" Type="http://schemas.openxmlformats.org/officeDocument/2006/relationships/hyperlink" Target="https://git.morgothdisk.com/VERILOG/VERILOG-XMEGA-CORE-XILINX" TargetMode="External"/><Relationship Id="rId104" Type="http://schemas.openxmlformats.org/officeDocument/2006/relationships/hyperlink" Target="https://opencores.org/project,thor" TargetMode="External"/><Relationship Id="rId120" Type="http://schemas.openxmlformats.org/officeDocument/2006/relationships/hyperlink" Target="https://github.com/ibm2030/IBM2030" TargetMode="External"/><Relationship Id="rId125" Type="http://schemas.openxmlformats.org/officeDocument/2006/relationships/hyperlink" Target="https://embeddedmicro.com/blogs/tutorials/basic-cpu" TargetMode="External"/><Relationship Id="rId7" Type="http://schemas.openxmlformats.org/officeDocument/2006/relationships/hyperlink" Target="https://github.com/rafaelcalcada/steel-core" TargetMode="External"/><Relationship Id="rId71" Type="http://schemas.openxmlformats.org/officeDocument/2006/relationships/hyperlink" Target="https://opencores.org/project,aquarius" TargetMode="External"/><Relationship Id="rId92" Type="http://schemas.openxmlformats.org/officeDocument/2006/relationships/hyperlink" Target="https://github.com/risclite/ARM9-compatible-soft-CPU-core" TargetMode="External"/><Relationship Id="rId2" Type="http://schemas.openxmlformats.org/officeDocument/2006/relationships/hyperlink" Target="http://www.eembc.org/coremark/index.php" TargetMode="External"/><Relationship Id="rId29" Type="http://schemas.openxmlformats.org/officeDocument/2006/relationships/hyperlink" Target="https://www.cl.cam.ac.uk/teaching/1112/ECAD+Arch/background/ttc.html" TargetMode="External"/><Relationship Id="rId24" Type="http://schemas.openxmlformats.org/officeDocument/2006/relationships/hyperlink" Target="https://lxp32.github.io/" TargetMode="External"/><Relationship Id="rId40" Type="http://schemas.openxmlformats.org/officeDocument/2006/relationships/hyperlink" Target="https://opencores.org/project,amber" TargetMode="External"/><Relationship Id="rId45" Type="http://schemas.openxmlformats.org/officeDocument/2006/relationships/hyperlink" Target="https://en.wikipedia.org/wiki/MIC-1" TargetMode="External"/><Relationship Id="rId66" Type="http://schemas.openxmlformats.org/officeDocument/2006/relationships/hyperlink" Target="https://opencores.org/project,an-fpga-implementation-of-low-latency-noc-based-mpsoc" TargetMode="External"/><Relationship Id="rId87" Type="http://schemas.openxmlformats.org/officeDocument/2006/relationships/hyperlink" Target="http://www.cs.columbia.edu/~sedwards/apple2fpga/" TargetMode="External"/><Relationship Id="rId110" Type="http://schemas.openxmlformats.org/officeDocument/2006/relationships/hyperlink" Target="https://github.com/grantwilk/ce1921_armv4_microarchitecture" TargetMode="External"/><Relationship Id="rId115" Type="http://schemas.openxmlformats.org/officeDocument/2006/relationships/hyperlink" Target="https://github.com/bradleyeckert/chad" TargetMode="External"/><Relationship Id="rId131" Type="http://schemas.openxmlformats.org/officeDocument/2006/relationships/hyperlink" Target="https://github.com/howerj/bit-serial" TargetMode="External"/><Relationship Id="rId136" Type="http://schemas.openxmlformats.org/officeDocument/2006/relationships/hyperlink" Target="https://github.com/Steve-Teal/mx65" TargetMode="External"/><Relationship Id="rId61" Type="http://schemas.openxmlformats.org/officeDocument/2006/relationships/hyperlink" Target="https://opencores.org/project,rois" TargetMode="External"/><Relationship Id="rId82" Type="http://schemas.openxmlformats.org/officeDocument/2006/relationships/hyperlink" Target="http://ladybug.xs4all.nl/arlet/fpga/6502/" TargetMode="External"/><Relationship Id="rId19" Type="http://schemas.openxmlformats.org/officeDocument/2006/relationships/hyperlink" Target="https://github.com/Steve-Teal/1802-pico-basic" TargetMode="External"/><Relationship Id="rId14" Type="http://schemas.openxmlformats.org/officeDocument/2006/relationships/hyperlink" Target="http://www.astrobe.com/RISC5/" TargetMode="External"/><Relationship Id="rId30" Type="http://schemas.openxmlformats.org/officeDocument/2006/relationships/hyperlink" Target="https://www.quora.com/What-is-the-simple-way-to-design-a-microprocessor" TargetMode="External"/><Relationship Id="rId35" Type="http://schemas.openxmlformats.org/officeDocument/2006/relationships/hyperlink" Target="https://hackaday.io/project/18206-a2z-computer" TargetMode="External"/><Relationship Id="rId56" Type="http://schemas.openxmlformats.org/officeDocument/2006/relationships/hyperlink" Target="http://www.ece.ualberta.ca/~elliott/ee552/studentAppNotes/1998_w/8bitprocessor/" TargetMode="External"/><Relationship Id="rId77" Type="http://schemas.openxmlformats.org/officeDocument/2006/relationships/hyperlink" Target="http://www.astrobe.com/RISC5/" TargetMode="External"/><Relationship Id="rId100" Type="http://schemas.openxmlformats.org/officeDocument/2006/relationships/hyperlink" Target="https://gitlab.com/big-bat/moncky" TargetMode="External"/><Relationship Id="rId105" Type="http://schemas.openxmlformats.org/officeDocument/2006/relationships/hyperlink" Target="https://github.com/ben-marshall/vanilla-riscv" TargetMode="External"/><Relationship Id="rId126" Type="http://schemas.openxmlformats.org/officeDocument/2006/relationships/hyperlink" Target="http://finitron.ca/Projects/Prj6502/bc6502_page.html" TargetMode="External"/><Relationship Id="rId8" Type="http://schemas.openxmlformats.org/officeDocument/2006/relationships/hyperlink" Target="https://opencores.org/project,rois" TargetMode="External"/><Relationship Id="rId51" Type="http://schemas.openxmlformats.org/officeDocument/2006/relationships/hyperlink" Target="https://opencores.org/project,amber" TargetMode="External"/><Relationship Id="rId72" Type="http://schemas.openxmlformats.org/officeDocument/2006/relationships/hyperlink" Target="http://0pf.org/j-core.html" TargetMode="External"/><Relationship Id="rId93" Type="http://schemas.openxmlformats.org/officeDocument/2006/relationships/hyperlink" Target="https://opencores.org/project,atlas_core" TargetMode="External"/><Relationship Id="rId98" Type="http://schemas.openxmlformats.org/officeDocument/2006/relationships/hyperlink" Target="https://gitlab.com/big-bat/moncky" TargetMode="External"/><Relationship Id="rId121" Type="http://schemas.openxmlformats.org/officeDocument/2006/relationships/hyperlink" Target="https://www.ljw.me.uk/ibm360/vhdl/" TargetMode="External"/><Relationship Id="rId3" Type="http://schemas.openxmlformats.org/officeDocument/2006/relationships/hyperlink" Target="http://www.excamera.com/sphinx/fpga-j1.html" TargetMode="External"/><Relationship Id="rId25" Type="http://schemas.openxmlformats.org/officeDocument/2006/relationships/hyperlink" Target="https://opencores.org/project,68hc08" TargetMode="External"/><Relationship Id="rId46" Type="http://schemas.openxmlformats.org/officeDocument/2006/relationships/hyperlink" Target="http://www.excamera.com/sphinx/fpga-j1.html" TargetMode="External"/><Relationship Id="rId67" Type="http://schemas.openxmlformats.org/officeDocument/2006/relationships/hyperlink" Target="https://opencores.org/project,an-fpga-implementation-of-low-latency-noc-based-mpsoc" TargetMode="External"/><Relationship Id="rId116" Type="http://schemas.openxmlformats.org/officeDocument/2006/relationships/hyperlink" Target="https://hackaday.io/project/57660-verilogboy-gameboy-on-fpga" TargetMode="External"/><Relationship Id="rId137" Type="http://schemas.openxmlformats.org/officeDocument/2006/relationships/hyperlink" Target="https://github.com/Steve-Teal/eforth-misc16" TargetMode="External"/><Relationship Id="rId20" Type="http://schemas.openxmlformats.org/officeDocument/2006/relationships/hyperlink" Target="https://wiki.forth-ev.de/doku.php/projects:fig-forth-1802-fpga:start" TargetMode="External"/><Relationship Id="rId41" Type="http://schemas.openxmlformats.org/officeDocument/2006/relationships/hyperlink" Target="https://en.wikipedia.org/wiki/Amber_(processor_core)" TargetMode="External"/><Relationship Id="rId62" Type="http://schemas.openxmlformats.org/officeDocument/2006/relationships/hyperlink" Target="https://github.com/BigEd/XSOC-xr16" TargetMode="External"/><Relationship Id="rId83" Type="http://schemas.openxmlformats.org/officeDocument/2006/relationships/hyperlink" Target="https://opencores.org/project,an-fpga-implementation-of-low-latency-noc-based-mpsoc" TargetMode="External"/><Relationship Id="rId88" Type="http://schemas.openxmlformats.org/officeDocument/2006/relationships/hyperlink" Target="https://opencores.org/project,aquarius" TargetMode="External"/><Relationship Id="rId111" Type="http://schemas.openxmlformats.org/officeDocument/2006/relationships/hyperlink" Target="https://opencores.org/projects/arm4u" TargetMode="External"/><Relationship Id="rId132" Type="http://schemas.openxmlformats.org/officeDocument/2006/relationships/hyperlink" Target="http://www.chrisfenton.com/homebrew-cray-1a/" TargetMode="External"/><Relationship Id="rId15" Type="http://schemas.openxmlformats.org/officeDocument/2006/relationships/hyperlink" Target="https://opencores.org/project,lem1_9min" TargetMode="External"/><Relationship Id="rId36" Type="http://schemas.openxmlformats.org/officeDocument/2006/relationships/hyperlink" Target="https://opencores.org/project,aemb" TargetMode="External"/><Relationship Id="rId57" Type="http://schemas.openxmlformats.org/officeDocument/2006/relationships/hyperlink" Target="https://github.com/harshalmittal4/24-bit-RISC-Processor" TargetMode="External"/><Relationship Id="rId106" Type="http://schemas.openxmlformats.org/officeDocument/2006/relationships/hyperlink" Target="https://opencores.org/usercontent,doc,1262702554" TargetMode="External"/><Relationship Id="rId127" Type="http://schemas.openxmlformats.org/officeDocument/2006/relationships/hyperlink" Target="https://en.wikipedia.org/wiki/Brainfuck" TargetMode="External"/><Relationship Id="rId10" Type="http://schemas.openxmlformats.org/officeDocument/2006/relationships/hyperlink" Target="https://hackaday.com/2017/01/13/fpga-computer-covers-a-to-z/" TargetMode="External"/><Relationship Id="rId31" Type="http://schemas.openxmlformats.org/officeDocument/2006/relationships/hyperlink" Target="https://hackaday.com/2017/01/13/fpga-computer-covers-a-to-z/" TargetMode="External"/><Relationship Id="rId52" Type="http://schemas.openxmlformats.org/officeDocument/2006/relationships/hyperlink" Target="https://en.wikipedia.org/wiki/Amber_(processor_core)" TargetMode="External"/><Relationship Id="rId73" Type="http://schemas.openxmlformats.org/officeDocument/2006/relationships/hyperlink" Target="https://opencores.org/project,aspida" TargetMode="External"/><Relationship Id="rId78" Type="http://schemas.openxmlformats.org/officeDocument/2006/relationships/hyperlink" Target="https://opencores.org/project,lem1_9min" TargetMode="External"/><Relationship Id="rId94" Type="http://schemas.openxmlformats.org/officeDocument/2006/relationships/hyperlink" Target="https://opencores.org/project,atlas_core" TargetMode="External"/><Relationship Id="rId99" Type="http://schemas.openxmlformats.org/officeDocument/2006/relationships/hyperlink" Target="https://hackaday.com/2021/09/26/fpga-retrocomputer-return-to-moncky/" TargetMode="External"/><Relationship Id="rId101" Type="http://schemas.openxmlformats.org/officeDocument/2006/relationships/hyperlink" Target="https://hackaday.com/2021/09/26/fpga-retrocomputer-return-to-moncky/" TargetMode="External"/><Relationship Id="rId122" Type="http://schemas.openxmlformats.org/officeDocument/2006/relationships/hyperlink" Target="https://github.com/redisun/AVR-CPU-Design-in-VHDL" TargetMode="External"/><Relationship Id="rId4" Type="http://schemas.openxmlformats.org/officeDocument/2006/relationships/hyperlink" Target="https://opencores.org/project,rois" TargetMode="External"/><Relationship Id="rId9" Type="http://schemas.openxmlformats.org/officeDocument/2006/relationships/hyperlink" Target="https://github.com/BigEd/XSOC-xr16" TargetMode="External"/><Relationship Id="rId26" Type="http://schemas.openxmlformats.org/officeDocument/2006/relationships/hyperlink" Target="http://www.ece.ualberta.ca/~elliott/ee552/studentAppNotes/1998_w/8bitprocessor/" TargetMode="External"/><Relationship Id="rId47" Type="http://schemas.openxmlformats.org/officeDocument/2006/relationships/hyperlink" Target="https://opencores.org/project,rois" TargetMode="External"/><Relationship Id="rId68" Type="http://schemas.openxmlformats.org/officeDocument/2006/relationships/hyperlink" Target="https://opencores.org/project,ao486" TargetMode="External"/><Relationship Id="rId89" Type="http://schemas.openxmlformats.org/officeDocument/2006/relationships/hyperlink" Target="http://0pf.org/j-core.html" TargetMode="External"/><Relationship Id="rId112" Type="http://schemas.openxmlformats.org/officeDocument/2006/relationships/hyperlink" Target="https://github.com/0xD503/ARM-Single-Cycle-Processor" TargetMode="External"/><Relationship Id="rId133" Type="http://schemas.openxmlformats.org/officeDocument/2006/relationships/hyperlink" Target="https://github.com/Steve-Teal/pumpkin-cpu"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homepages.thm.de/~hg53/eco32" TargetMode="External"/><Relationship Id="rId170" Type="http://schemas.openxmlformats.org/officeDocument/2006/relationships/hyperlink" Target="https://opencores.org/project,xulalx25soc" TargetMode="External"/><Relationship Id="rId268" Type="http://schemas.openxmlformats.org/officeDocument/2006/relationships/hyperlink" Target="https://github.com/sinclairrf/SSBCC" TargetMode="External"/><Relationship Id="rId475" Type="http://schemas.openxmlformats.org/officeDocument/2006/relationships/hyperlink" Target="https://git.morgothdisk.com/MorgothCreator/VHDL-UTIL-IP/tree/master/xmega_core" TargetMode="External"/><Relationship Id="rId682" Type="http://schemas.openxmlformats.org/officeDocument/2006/relationships/hyperlink" Target="https://github.com/robfinch/Cores/tree/master/FT64" TargetMode="External"/><Relationship Id="rId128" Type="http://schemas.openxmlformats.org/officeDocument/2006/relationships/hyperlink" Target="https://opencores.org/project,natalius_8bit_risc" TargetMode="External"/><Relationship Id="rId335" Type="http://schemas.openxmlformats.org/officeDocument/2006/relationships/hyperlink" Target="https://opencores.org/project,uos_processor" TargetMode="External"/><Relationship Id="rId542" Type="http://schemas.openxmlformats.org/officeDocument/2006/relationships/hyperlink" Target="https://github.com/jamesbowman/j1" TargetMode="External"/><Relationship Id="rId987" Type="http://schemas.openxmlformats.org/officeDocument/2006/relationships/hyperlink" Target="https://github.com/mhyousefi/MIPS-pipeline-processor" TargetMode="External"/><Relationship Id="rId1172" Type="http://schemas.openxmlformats.org/officeDocument/2006/relationships/hyperlink" Target="https://github.com/hsnaves/ben_eater_computer" TargetMode="External"/><Relationship Id="rId402" Type="http://schemas.openxmlformats.org/officeDocument/2006/relationships/hyperlink" Target="http://www.cs.hiroshima-u.ac.jp/~nakano/wiki/wiki.cgi?page=%B9%E2%C2%AE%C8%C7TINYCPU" TargetMode="External"/><Relationship Id="rId847" Type="http://schemas.openxmlformats.org/officeDocument/2006/relationships/hyperlink" Target="https://github.com/POETSII/tinsel" TargetMode="External"/><Relationship Id="rId1032" Type="http://schemas.openxmlformats.org/officeDocument/2006/relationships/hyperlink" Target="https://github.com/Arlet/stack-cpu" TargetMode="External"/><Relationship Id="rId707" Type="http://schemas.openxmlformats.org/officeDocument/2006/relationships/hyperlink" Target="https://github.com/lisper/cpus-pdp11" TargetMode="External"/><Relationship Id="rId914" Type="http://schemas.openxmlformats.org/officeDocument/2006/relationships/hyperlink" Target="https://github.com/openhwgroup/core-v-cores" TargetMode="External"/><Relationship Id="rId43" Type="http://schemas.openxmlformats.org/officeDocument/2006/relationships/hyperlink" Target="http://www.microcorelabs.com/mcl65.html" TargetMode="External"/><Relationship Id="rId192" Type="http://schemas.openxmlformats.org/officeDocument/2006/relationships/hyperlink" Target="https://github.com/RISCV-on-Microsemi-FPGA/M2GL025-Creative-Board" TargetMode="External"/><Relationship Id="rId497" Type="http://schemas.openxmlformats.org/officeDocument/2006/relationships/hyperlink" Target="https://github.com/robfinch/Cores" TargetMode="External"/><Relationship Id="rId357" Type="http://schemas.openxmlformats.org/officeDocument/2006/relationships/hyperlink" Target="https://opencores.org/project,system6801" TargetMode="External"/><Relationship Id="rId1194" Type="http://schemas.openxmlformats.org/officeDocument/2006/relationships/hyperlink" Target="http://users.sch.gr/tliontakis/index.php/my-projects/13-vhdl-cpu" TargetMode="External"/><Relationship Id="rId217" Type="http://schemas.openxmlformats.org/officeDocument/2006/relationships/hyperlink" Target="http://www.sandpipers.com/cpuclass1.html" TargetMode="External"/><Relationship Id="rId564" Type="http://schemas.openxmlformats.org/officeDocument/2006/relationships/hyperlink" Target="http://www.archfisc.com/" TargetMode="External"/><Relationship Id="rId771" Type="http://schemas.openxmlformats.org/officeDocument/2006/relationships/hyperlink" Target="https://github.com/revaldinho/opc" TargetMode="External"/><Relationship Id="rId869" Type="http://schemas.openxmlformats.org/officeDocument/2006/relationships/hyperlink" Target="https://opencores.org/projects/my8085light" TargetMode="External"/><Relationship Id="rId424" Type="http://schemas.openxmlformats.org/officeDocument/2006/relationships/hyperlink" Target="https://opencores.org/project,cpugen" TargetMode="External"/><Relationship Id="rId631" Type="http://schemas.openxmlformats.org/officeDocument/2006/relationships/hyperlink" Target="https://www.quora.com/What-is-the-simple-way-to-design-a-microprocessor" TargetMode="External"/><Relationship Id="rId729" Type="http://schemas.openxmlformats.org/officeDocument/2006/relationships/hyperlink" Target="https://opencores.org/project,amber" TargetMode="External"/><Relationship Id="rId1054" Type="http://schemas.openxmlformats.org/officeDocument/2006/relationships/hyperlink" Target="https://github.com/bradleyeckert/chad" TargetMode="External"/><Relationship Id="rId936" Type="http://schemas.openxmlformats.org/officeDocument/2006/relationships/hyperlink" Target="https://github.com/cavnex/mc6809" TargetMode="External"/><Relationship Id="rId1121" Type="http://schemas.openxmlformats.org/officeDocument/2006/relationships/hyperlink" Target="https://fr.wikiversity.org/wiki/Very_High_Speed_Integrated_Circuit_Hardware_Description_Language/Embarquer_un_Atmel_ATMega8" TargetMode="External"/><Relationship Id="rId1219" Type="http://schemas.openxmlformats.org/officeDocument/2006/relationships/printerSettings" Target="../printerSettings/printerSettings2.bin"/><Relationship Id="rId65" Type="http://schemas.openxmlformats.org/officeDocument/2006/relationships/hyperlink" Target="https://opencores.org/project,mcu8" TargetMode="External"/><Relationship Id="rId281" Type="http://schemas.openxmlformats.org/officeDocument/2006/relationships/hyperlink" Target="https://opencores.org/project,avr8" TargetMode="External"/><Relationship Id="rId141" Type="http://schemas.openxmlformats.org/officeDocument/2006/relationships/hyperlink" Target="http://techdocs.altium.com/display/FPGA/TSK51x+MCU" TargetMode="External"/><Relationship Id="rId379" Type="http://schemas.openxmlformats.org/officeDocument/2006/relationships/hyperlink" Target="https://developer.arm.com/products/processors/cortex-a/cortex-a53" TargetMode="External"/><Relationship Id="rId586" Type="http://schemas.openxmlformats.org/officeDocument/2006/relationships/hyperlink" Target="https://github.com/alfikpl/aoOCS" TargetMode="External"/><Relationship Id="rId793" Type="http://schemas.openxmlformats.org/officeDocument/2006/relationships/hyperlink" Target="https://github.com/Domipheus/TPU" TargetMode="External"/><Relationship Id="rId7" Type="http://schemas.openxmlformats.org/officeDocument/2006/relationships/hyperlink" Target="http://www.ip-arch.jp/index.html" TargetMode="External"/><Relationship Id="rId239" Type="http://schemas.openxmlformats.org/officeDocument/2006/relationships/hyperlink" Target="https://en.wikipedia.org/wiki/LC-3" TargetMode="External"/><Relationship Id="rId446" Type="http://schemas.openxmlformats.org/officeDocument/2006/relationships/hyperlink" Target="https://strijar.livejournal.com/598337.html" TargetMode="External"/><Relationship Id="rId653" Type="http://schemas.openxmlformats.org/officeDocument/2006/relationships/hyperlink" Target="https://github.com/dagvadorj/ulach-tarhi" TargetMode="External"/><Relationship Id="rId1076" Type="http://schemas.openxmlformats.org/officeDocument/2006/relationships/hyperlink" Target="https://users.ece.cmu.edu/~koopman/stack_computers/sec4_3.html" TargetMode="External"/><Relationship Id="rId306" Type="http://schemas.openxmlformats.org/officeDocument/2006/relationships/hyperlink" Target="https://opencores.org/project,riscompatible" TargetMode="External"/><Relationship Id="rId860" Type="http://schemas.openxmlformats.org/officeDocument/2006/relationships/hyperlink" Target="https://github.com/cliffordwolf/picorv32" TargetMode="External"/><Relationship Id="rId958" Type="http://schemas.openxmlformats.org/officeDocument/2006/relationships/hyperlink" Target="https://github.com/vctrop/R8-core_FPGA_microcontroller" TargetMode="External"/><Relationship Id="rId1143" Type="http://schemas.openxmlformats.org/officeDocument/2006/relationships/hyperlink" Target="https://github.com/jaywonchung/Verilog-Harvard-CPU" TargetMode="External"/><Relationship Id="rId87" Type="http://schemas.openxmlformats.org/officeDocument/2006/relationships/hyperlink" Target="https://opencores.org/project,diogenes" TargetMode="External"/><Relationship Id="rId513" Type="http://schemas.openxmlformats.org/officeDocument/2006/relationships/hyperlink" Target="https://github.com/BigEd/verilog-6502" TargetMode="External"/><Relationship Id="rId720" Type="http://schemas.openxmlformats.org/officeDocument/2006/relationships/hyperlink" Target="https://www.bitsnbites.eu/" TargetMode="External"/><Relationship Id="rId818" Type="http://schemas.openxmlformats.org/officeDocument/2006/relationships/hyperlink" Target="https://github.com/schoeberl/chisel-book/wiki" TargetMode="External"/><Relationship Id="rId1003" Type="http://schemas.openxmlformats.org/officeDocument/2006/relationships/hyperlink" Target="https://github.com/BrunoLevy/learn-fpga" TargetMode="External"/><Relationship Id="rId1210" Type="http://schemas.openxmlformats.org/officeDocument/2006/relationships/hyperlink" Target="https://github.com/VladisM/MARK_II" TargetMode="External"/><Relationship Id="rId14" Type="http://schemas.openxmlformats.org/officeDocument/2006/relationships/hyperlink" Target="https://github.com/joksan/JPU16" TargetMode="External"/><Relationship Id="rId163" Type="http://schemas.openxmlformats.org/officeDocument/2006/relationships/hyperlink" Target="http://members.optushome.com.au/jekent/Micro16/index.html" TargetMode="External"/><Relationship Id="rId370" Type="http://schemas.openxmlformats.org/officeDocument/2006/relationships/hyperlink" Target="https://github.com/freecores/instruction_list_pipelined_processor_with_peripherals" TargetMode="External"/><Relationship Id="rId230" Type="http://schemas.openxmlformats.org/officeDocument/2006/relationships/hyperlink" Target="http://anycpu.org/forum/viewtopic.php?f=15&amp;t=254" TargetMode="External"/><Relationship Id="rId468" Type="http://schemas.openxmlformats.org/officeDocument/2006/relationships/hyperlink" Target="https://github.com/atgreen/moxie-cores" TargetMode="External"/><Relationship Id="rId675" Type="http://schemas.openxmlformats.org/officeDocument/2006/relationships/hyperlink" Target="https://github.com/milanvidakovic/FPGAComputer" TargetMode="External"/><Relationship Id="rId882" Type="http://schemas.openxmlformats.org/officeDocument/2006/relationships/hyperlink" Target="https://opencores.org/project,8051" TargetMode="External"/><Relationship Id="rId1098" Type="http://schemas.openxmlformats.org/officeDocument/2006/relationships/hyperlink" Target="https://lxp32.github.io/" TargetMode="External"/><Relationship Id="rId328" Type="http://schemas.openxmlformats.org/officeDocument/2006/relationships/hyperlink" Target="https://opencores.org/project,tisc" TargetMode="External"/><Relationship Id="rId535" Type="http://schemas.openxmlformats.org/officeDocument/2006/relationships/hyperlink" Target="https://github.com/whiteTigr" TargetMode="External"/><Relationship Id="rId742" Type="http://schemas.openxmlformats.org/officeDocument/2006/relationships/hyperlink" Target="https://github.com/micro-FPGA/engine-V" TargetMode="External"/><Relationship Id="rId1165" Type="http://schemas.openxmlformats.org/officeDocument/2006/relationships/hyperlink" Target="http://www.youtube.com/watch?v=bw5EiDDibkw" TargetMode="External"/><Relationship Id="rId602" Type="http://schemas.openxmlformats.org/officeDocument/2006/relationships/hyperlink" Target="https://opencores.org/project,odess_multicore_project" TargetMode="External"/><Relationship Id="rId1025" Type="http://schemas.openxmlformats.org/officeDocument/2006/relationships/hyperlink" Target="http://mcforth.net/" TargetMode="External"/><Relationship Id="rId907" Type="http://schemas.openxmlformats.org/officeDocument/2006/relationships/hyperlink" Target="https://github.com/HPC-Lab-IITB/Clarinet" TargetMode="External"/><Relationship Id="rId36" Type="http://schemas.openxmlformats.org/officeDocument/2006/relationships/hyperlink" Target="http://www.nxlab.fer.hr/fpgarduino/" TargetMode="External"/><Relationship Id="rId185" Type="http://schemas.openxmlformats.org/officeDocument/2006/relationships/hyperlink" Target="http://syntacore.com/" TargetMode="External"/><Relationship Id="rId392" Type="http://schemas.openxmlformats.org/officeDocument/2006/relationships/hyperlink" Target="https://github.com/tommythorn/yari" TargetMode="External"/><Relationship Id="rId697" Type="http://schemas.openxmlformats.org/officeDocument/2006/relationships/hyperlink" Target="https://github.com/Arlet/verilog-6502" TargetMode="External"/><Relationship Id="rId252" Type="http://schemas.openxmlformats.org/officeDocument/2006/relationships/hyperlink" Target="https://pycpu.wordpress.com/" TargetMode="External"/><Relationship Id="rId1187" Type="http://schemas.openxmlformats.org/officeDocument/2006/relationships/hyperlink" Target="https://hackaday.com/2021/12/03/homebrew-16-bit-computer-reinvents-all-the-wheels/" TargetMode="External"/><Relationship Id="rId112" Type="http://schemas.openxmlformats.org/officeDocument/2006/relationships/hyperlink" Target="https://opencores.org/project,mcpu" TargetMode="External"/><Relationship Id="rId557" Type="http://schemas.openxmlformats.org/officeDocument/2006/relationships/hyperlink" Target="https://openrisc.io/" TargetMode="External"/><Relationship Id="rId764" Type="http://schemas.openxmlformats.org/officeDocument/2006/relationships/hyperlink" Target="https://github.com/wfjm/w11" TargetMode="External"/><Relationship Id="rId971" Type="http://schemas.openxmlformats.org/officeDocument/2006/relationships/hyperlink" Target="https://www.youtube.com/watch?v=YgXJf8c5PLo" TargetMode="External"/><Relationship Id="rId417" Type="http://schemas.openxmlformats.org/officeDocument/2006/relationships/hyperlink" Target="http://web.archive.org/web/20060707045943/http:/tinyboot.com/cd16/index.htm" TargetMode="External"/><Relationship Id="rId624" Type="http://schemas.openxmlformats.org/officeDocument/2006/relationships/hyperlink" Target="https://github.com/cr88192/bgbtech_bjx1core" TargetMode="External"/><Relationship Id="rId831" Type="http://schemas.openxmlformats.org/officeDocument/2006/relationships/hyperlink" Target="https://hackaday.io/project/169486-fpga-cosmac-elf" TargetMode="External"/><Relationship Id="rId1047" Type="http://schemas.openxmlformats.org/officeDocument/2006/relationships/hyperlink" Target="http://anycpu.org/forum/viewtopic.php?f=23&amp;t=815" TargetMode="External"/><Relationship Id="rId929" Type="http://schemas.openxmlformats.org/officeDocument/2006/relationships/hyperlink" Target="https://hackaday.io/project/160180-plasma-cortex-open-source-cpu-in-vhdl" TargetMode="External"/><Relationship Id="rId1114" Type="http://schemas.openxmlformats.org/officeDocument/2006/relationships/hyperlink" Target="https://github.com/grantwilk/ce1921_armv4_microarchitecture" TargetMode="External"/><Relationship Id="rId58" Type="http://schemas.openxmlformats.org/officeDocument/2006/relationships/hyperlink" Target="https://opencores.org/project,z80soc" TargetMode="External"/><Relationship Id="rId274" Type="http://schemas.openxmlformats.org/officeDocument/2006/relationships/hyperlink" Target="http://minnie.tuhs.org/Programs/UcodeCPU/" TargetMode="External"/><Relationship Id="rId481" Type="http://schemas.openxmlformats.org/officeDocument/2006/relationships/hyperlink" Target="https://github.com/lcbcFoo/ReonV" TargetMode="External"/><Relationship Id="rId134" Type="http://schemas.openxmlformats.org/officeDocument/2006/relationships/hyperlink" Target="https://opencores.org/project,neo430" TargetMode="External"/><Relationship Id="rId579" Type="http://schemas.openxmlformats.org/officeDocument/2006/relationships/hyperlink" Target="http://zipcpu.com/zipcpu/2018/01/01/zipcpu-isa.html" TargetMode="External"/><Relationship Id="rId786" Type="http://schemas.openxmlformats.org/officeDocument/2006/relationships/hyperlink" Target="https://github.com/takagi/cpu" TargetMode="External"/><Relationship Id="rId993" Type="http://schemas.openxmlformats.org/officeDocument/2006/relationships/hyperlink" Target="https://github.com/RISCV-on-Microsemi-FPGA/RTG4-Development-Kit" TargetMode="External"/><Relationship Id="rId341" Type="http://schemas.openxmlformats.org/officeDocument/2006/relationships/hyperlink" Target="https://opencores.org/project,z3" TargetMode="External"/><Relationship Id="rId439" Type="http://schemas.openxmlformats.org/officeDocument/2006/relationships/hyperlink" Target="https://github.com/e8johan/jamcpu" TargetMode="External"/><Relationship Id="rId646" Type="http://schemas.openxmlformats.org/officeDocument/2006/relationships/hyperlink" Target="https://en.wikipedia.org/wiki/Brainfuck" TargetMode="External"/><Relationship Id="rId1069" Type="http://schemas.openxmlformats.org/officeDocument/2006/relationships/hyperlink" Target="https://www.bitsnbites.eu/mc1-a-custom-computer/" TargetMode="External"/><Relationship Id="rId201" Type="http://schemas.openxmlformats.org/officeDocument/2006/relationships/hyperlink" Target="https://opencores.org/project,eco32" TargetMode="External"/><Relationship Id="rId506" Type="http://schemas.openxmlformats.org/officeDocument/2006/relationships/hyperlink" Target="http://www.embecosm.com/appnotes/ean13/ean13.html" TargetMode="External"/><Relationship Id="rId853" Type="http://schemas.openxmlformats.org/officeDocument/2006/relationships/hyperlink" Target="https://github.com/1801BM1/cpu11" TargetMode="External"/><Relationship Id="rId1136" Type="http://schemas.openxmlformats.org/officeDocument/2006/relationships/hyperlink" Target="https://opencores.org/project,thor" TargetMode="External"/><Relationship Id="rId713" Type="http://schemas.openxmlformats.org/officeDocument/2006/relationships/hyperlink" Target="http://www.arctic.umn.edu/designing-digital-computer-systems-verilog" TargetMode="External"/><Relationship Id="rId920" Type="http://schemas.openxmlformats.org/officeDocument/2006/relationships/hyperlink" Target="https://gitlab.com/hoffma/ice_mk2" TargetMode="External"/><Relationship Id="rId1203" Type="http://schemas.openxmlformats.org/officeDocument/2006/relationships/hyperlink" Target="https://gitlab.com/baioc/s4pu" TargetMode="External"/><Relationship Id="rId296" Type="http://schemas.openxmlformats.org/officeDocument/2006/relationships/hyperlink" Target="http://fpgacpu.ca/octavo/" TargetMode="External"/><Relationship Id="rId156" Type="http://schemas.openxmlformats.org/officeDocument/2006/relationships/hyperlink" Target="https://hackaday.com/2016/03/25/kestrel-computer-project/" TargetMode="External"/><Relationship Id="rId363" Type="http://schemas.openxmlformats.org/officeDocument/2006/relationships/hyperlink" Target="https://m-labs.hk/" TargetMode="External"/><Relationship Id="rId570" Type="http://schemas.openxmlformats.org/officeDocument/2006/relationships/hyperlink" Target="https://github.com/SI-RISCV/e200_opensource" TargetMode="External"/><Relationship Id="rId223" Type="http://schemas.openxmlformats.org/officeDocument/2006/relationships/hyperlink" Target="http://members.optushome.com.au/jekent/" TargetMode="External"/><Relationship Id="rId430" Type="http://schemas.openxmlformats.org/officeDocument/2006/relationships/hyperlink" Target="https://github.com/zhemao/ez8" TargetMode="External"/><Relationship Id="rId668" Type="http://schemas.openxmlformats.org/officeDocument/2006/relationships/hyperlink" Target="https://www.youtube.com/watch?v=U5Ddxelm4Rs&amp;list=PLBLq8cUm43ZC0nk92B0tdZkYKdp7eKxoZ" TargetMode="External"/><Relationship Id="rId875" Type="http://schemas.openxmlformats.org/officeDocument/2006/relationships/hyperlink" Target="https://github.com/olofk/corescore" TargetMode="External"/><Relationship Id="rId1060" Type="http://schemas.openxmlformats.org/officeDocument/2006/relationships/hyperlink" Target="https://hackaday.io/project/180097-magic-1-computer-on-logisim" TargetMode="External"/><Relationship Id="rId528" Type="http://schemas.openxmlformats.org/officeDocument/2006/relationships/hyperlink" Target="http://www.ece.ualberta.ca/~elliott/ee552/studentAppNotes/1998_w/8bitprocessor/" TargetMode="External"/><Relationship Id="rId735" Type="http://schemas.openxmlformats.org/officeDocument/2006/relationships/hyperlink" Target="http://embeddedsystems.io/ahmes-a-simple-8-bit-cpu-in-vhdl/" TargetMode="External"/><Relationship Id="rId942" Type="http://schemas.openxmlformats.org/officeDocument/2006/relationships/hyperlink" Target="https://github.com/preetam25/IITB-Proc" TargetMode="External"/><Relationship Id="rId1158" Type="http://schemas.openxmlformats.org/officeDocument/2006/relationships/hyperlink" Target="http://www.clifford.at/bfcpu/bfcpu.html" TargetMode="External"/><Relationship Id="rId167" Type="http://schemas.openxmlformats.org/officeDocument/2006/relationships/hyperlink" Target="http://fpga.org/grvi-phalanx/" TargetMode="External"/><Relationship Id="rId374" Type="http://schemas.openxmlformats.org/officeDocument/2006/relationships/hyperlink" Target="https://en.wikichip.org/w/images/7/76/An_Emulation_of_the_Am9080A.pdf" TargetMode="External"/><Relationship Id="rId581" Type="http://schemas.openxmlformats.org/officeDocument/2006/relationships/hyperlink" Target="https://github.com/plorefice/vhdl-simple-processor" TargetMode="External"/><Relationship Id="rId1018" Type="http://schemas.openxmlformats.org/officeDocument/2006/relationships/hyperlink" Target="https://github.com/bobbl/rudolv" TargetMode="External"/><Relationship Id="rId71" Type="http://schemas.openxmlformats.org/officeDocument/2006/relationships/hyperlink" Target="https://opencores.org/project,amber" TargetMode="External"/><Relationship Id="rId234" Type="http://schemas.openxmlformats.org/officeDocument/2006/relationships/hyperlink" Target="http://www.excamera.com/sphinx/fpga-j1.html" TargetMode="External"/><Relationship Id="rId679" Type="http://schemas.openxmlformats.org/officeDocument/2006/relationships/hyperlink" Target="http://www.latticesemi.com/en/Products/DesignSoftwareAndIP/IntellectualProperty/IPCore/IPCores02/LatticeMico32.aspx" TargetMode="External"/><Relationship Id="rId802" Type="http://schemas.openxmlformats.org/officeDocument/2006/relationships/hyperlink" Target="https://www.mike-stirling.com/retro-fpga/bbc-micro-on-an-fpga/" TargetMode="External"/><Relationship Id="rId886" Type="http://schemas.openxmlformats.org/officeDocument/2006/relationships/hyperlink" Target="https://github.com/openpower-cores/a2i" TargetMode="External"/><Relationship Id="rId2" Type="http://schemas.openxmlformats.org/officeDocument/2006/relationships/hyperlink" Target="http://www.ht-lab.com/" TargetMode="External"/><Relationship Id="rId29" Type="http://schemas.openxmlformats.org/officeDocument/2006/relationships/hyperlink" Target="http://www.youtube.com/channel/UCNbm8Bah54cwhedmCRWyXMA/videos" TargetMode="External"/><Relationship Id="rId441" Type="http://schemas.openxmlformats.org/officeDocument/2006/relationships/hyperlink" Target="https://en.wikipedia.org/wiki/LEON" TargetMode="External"/><Relationship Id="rId539" Type="http://schemas.openxmlformats.org/officeDocument/2006/relationships/hyperlink" Target="http://www.sprow.co.uk/dump/index.htm" TargetMode="External"/><Relationship Id="rId746" Type="http://schemas.openxmlformats.org/officeDocument/2006/relationships/hyperlink" Target="https://riscv.org/2018contest/" TargetMode="External"/><Relationship Id="rId1071" Type="http://schemas.openxmlformats.org/officeDocument/2006/relationships/hyperlink" Target="https://github.com/forthy42/b16" TargetMode="External"/><Relationship Id="rId1169" Type="http://schemas.openxmlformats.org/officeDocument/2006/relationships/hyperlink" Target="https://www.intel.com/content/www/us/en/products/details/fpga/nios-processor/v.html" TargetMode="External"/><Relationship Id="rId178" Type="http://schemas.openxmlformats.org/officeDocument/2006/relationships/hyperlink" Target="https://github.com/freechipsproject/rocket-chip" TargetMode="External"/><Relationship Id="rId301" Type="http://schemas.openxmlformats.org/officeDocument/2006/relationships/hyperlink" Target="https://opencores.org/project,qrisc32" TargetMode="External"/><Relationship Id="rId953" Type="http://schemas.openxmlformats.org/officeDocument/2006/relationships/hyperlink" Target="https://hackaday.com/2018/10/05/easy-fpga-cpu-with-max1000/" TargetMode="External"/><Relationship Id="rId1029" Type="http://schemas.openxmlformats.org/officeDocument/2006/relationships/hyperlink" Target="https://opencores.org/projects/cpu16" TargetMode="External"/><Relationship Id="rId82" Type="http://schemas.openxmlformats.org/officeDocument/2006/relationships/hyperlink" Target="https://opencores.org/project,cowgirl" TargetMode="External"/><Relationship Id="rId385" Type="http://schemas.openxmlformats.org/officeDocument/2006/relationships/hyperlink" Target="https://en.wikipedia.org/wiki/ARM_Cortex-M" TargetMode="External"/><Relationship Id="rId592" Type="http://schemas.openxmlformats.org/officeDocument/2006/relationships/hyperlink" Target="https://github.com/atgreen/moxie-cores" TargetMode="External"/><Relationship Id="rId606" Type="http://schemas.openxmlformats.org/officeDocument/2006/relationships/hyperlink" Target="https://opencores.org/project,odess_multicore_project" TargetMode="External"/><Relationship Id="rId813" Type="http://schemas.openxmlformats.org/officeDocument/2006/relationships/hyperlink" Target="http://git.azurewebsites.net/zostale/WISC-SP13" TargetMode="External"/><Relationship Id="rId245" Type="http://schemas.openxmlformats.org/officeDocument/2006/relationships/hyperlink" Target="http://ce.sharif.edu/~m_amiri/project/niloofar1/index.htm" TargetMode="External"/><Relationship Id="rId452" Type="http://schemas.openxmlformats.org/officeDocument/2006/relationships/hyperlink" Target="http://www.microcore.org/%20nolonger%20works" TargetMode="External"/><Relationship Id="rId897" Type="http://schemas.openxmlformats.org/officeDocument/2006/relationships/hyperlink" Target="https://hackaday.com/2017/01/13/fpga-computer-covers-a-to-z/" TargetMode="External"/><Relationship Id="rId1082" Type="http://schemas.openxmlformats.org/officeDocument/2006/relationships/hyperlink" Target="https://github.com/ben-marshall/croyde-riscv" TargetMode="External"/><Relationship Id="rId105" Type="http://schemas.openxmlformats.org/officeDocument/2006/relationships/hyperlink" Target="https://opencores.org/project,leros" TargetMode="External"/><Relationship Id="rId312" Type="http://schemas.openxmlformats.org/officeDocument/2006/relationships/hyperlink" Target="https://github.com/robfinch/Cores" TargetMode="External"/><Relationship Id="rId757" Type="http://schemas.openxmlformats.org/officeDocument/2006/relationships/hyperlink" Target="http://searle.hostei.com/grant/Multicomp/index.html" TargetMode="External"/><Relationship Id="rId964" Type="http://schemas.openxmlformats.org/officeDocument/2006/relationships/hyperlink" Target="https://github.com/classycodeoss/classy_core_17" TargetMode="External"/><Relationship Id="rId93" Type="http://schemas.openxmlformats.org/officeDocument/2006/relationships/hyperlink" Target="https://opencores.org/project,hicovec" TargetMode="External"/><Relationship Id="rId189" Type="http://schemas.openxmlformats.org/officeDocument/2006/relationships/hyperlink" Target="https://github.com/twlostow/urv-core" TargetMode="External"/><Relationship Id="rId396" Type="http://schemas.openxmlformats.org/officeDocument/2006/relationships/hyperlink" Target="https://en.wikipedia.org/wiki/PicoBlaze" TargetMode="External"/><Relationship Id="rId617" Type="http://schemas.openxmlformats.org/officeDocument/2006/relationships/hyperlink" Target="https://github.com/skristiansson/eco32f" TargetMode="External"/><Relationship Id="rId824" Type="http://schemas.openxmlformats.org/officeDocument/2006/relationships/hyperlink" Target="https://www.arm.com/resources/designstart/designstart-pro" TargetMode="External"/><Relationship Id="rId256" Type="http://schemas.openxmlformats.org/officeDocument/2006/relationships/hyperlink" Target="https://opencores.org/project,s6soc" TargetMode="External"/><Relationship Id="rId463" Type="http://schemas.openxmlformats.org/officeDocument/2006/relationships/hyperlink" Target="https://github.com/cpulabs/mist1032isa" TargetMode="External"/><Relationship Id="rId670" Type="http://schemas.openxmlformats.org/officeDocument/2006/relationships/hyperlink" Target="https://en.wikipedia.org/wiki/CHIP-8" TargetMode="External"/><Relationship Id="rId1093" Type="http://schemas.openxmlformats.org/officeDocument/2006/relationships/hyperlink" Target="https://opencores.org/project,aemb" TargetMode="External"/><Relationship Id="rId1107" Type="http://schemas.openxmlformats.org/officeDocument/2006/relationships/hyperlink" Target="https://github.com/0xD503/ARM-Single-Cycle-Processor" TargetMode="External"/><Relationship Id="rId116" Type="http://schemas.openxmlformats.org/officeDocument/2006/relationships/hyperlink" Target="https://opencores.org/project,minimips" TargetMode="External"/><Relationship Id="rId323" Type="http://schemas.openxmlformats.org/officeDocument/2006/relationships/hyperlink" Target="https://opencores.org/project,t51" TargetMode="External"/><Relationship Id="rId530" Type="http://schemas.openxmlformats.org/officeDocument/2006/relationships/hyperlink" Target="https://github.com/brouhaha/cosmac" TargetMode="External"/><Relationship Id="rId768" Type="http://schemas.openxmlformats.org/officeDocument/2006/relationships/hyperlink" Target="https://revaldinho.github.io/opc/" TargetMode="External"/><Relationship Id="rId975" Type="http://schemas.openxmlformats.org/officeDocument/2006/relationships/hyperlink" Target="https://github.com/Arkaeriit/reflet" TargetMode="External"/><Relationship Id="rId1160" Type="http://schemas.openxmlformats.org/officeDocument/2006/relationships/hyperlink" Target="http://www.clifford.at/bfcpu/bfcpu.html" TargetMode="External"/><Relationship Id="rId20" Type="http://schemas.openxmlformats.org/officeDocument/2006/relationships/hyperlink" Target="https://github.com/tommythorn/yarvi" TargetMode="External"/><Relationship Id="rId628" Type="http://schemas.openxmlformats.org/officeDocument/2006/relationships/hyperlink" Target="https://www.cl.cam.ac.uk/teaching/1112/ECAD+Arch/background/ttc.html" TargetMode="External"/><Relationship Id="rId835" Type="http://schemas.openxmlformats.org/officeDocument/2006/relationships/hyperlink" Target="https://qnice-fpga.com/" TargetMode="External"/><Relationship Id="rId267" Type="http://schemas.openxmlformats.org/officeDocument/2006/relationships/hyperlink" Target="https://opencores.org/project,ssbcc" TargetMode="External"/><Relationship Id="rId474" Type="http://schemas.openxmlformats.org/officeDocument/2006/relationships/hyperlink" Target="https://opencores.org/project,attiny_atmega_xmega_core" TargetMode="External"/><Relationship Id="rId1020" Type="http://schemas.openxmlformats.org/officeDocument/2006/relationships/hyperlink" Target="https://ashet.computer/docs/isa.htm" TargetMode="External"/><Relationship Id="rId1118" Type="http://schemas.openxmlformats.org/officeDocument/2006/relationships/hyperlink" Target="https://opencores.org/project,avr_core" TargetMode="External"/><Relationship Id="rId127" Type="http://schemas.openxmlformats.org/officeDocument/2006/relationships/hyperlink" Target="https://opencores.org/project,nanoblaze" TargetMode="External"/><Relationship Id="rId681" Type="http://schemas.openxmlformats.org/officeDocument/2006/relationships/hyperlink" Target="https://opencores.org/project,sweet32_cpu" TargetMode="External"/><Relationship Id="rId779" Type="http://schemas.openxmlformats.org/officeDocument/2006/relationships/hyperlink" Target="https://github.com/revaldinho/opc" TargetMode="External"/><Relationship Id="rId902" Type="http://schemas.openxmlformats.org/officeDocument/2006/relationships/hyperlink" Target="https://opencores.org/project,aquarius" TargetMode="External"/><Relationship Id="rId986" Type="http://schemas.openxmlformats.org/officeDocument/2006/relationships/hyperlink" Target="http://www.davebiz.com/wiki/CoCo3FPGA" TargetMode="External"/><Relationship Id="rId31" Type="http://schemas.openxmlformats.org/officeDocument/2006/relationships/hyperlink" Target="http://patmos.compute.dtu.dk/" TargetMode="External"/><Relationship Id="rId334" Type="http://schemas.openxmlformats.org/officeDocument/2006/relationships/hyperlink" Target="https://opencores.org/project,ucore" TargetMode="External"/><Relationship Id="rId541" Type="http://schemas.openxmlformats.org/officeDocument/2006/relationships/hyperlink" Target="http://www.fpga.world/_hdl/1/rassp.aticorp.org/vhdl/models/processor.html" TargetMode="External"/><Relationship Id="rId639" Type="http://schemas.openxmlformats.org/officeDocument/2006/relationships/hyperlink" Target="https://people.ece.cornell.edu/land/courses/ece5760/DE2/index.html" TargetMode="External"/><Relationship Id="rId1171" Type="http://schemas.openxmlformats.org/officeDocument/2006/relationships/hyperlink" Target="https://www.intel.com/content/www/us/en/products/details/fpga/nios-processor/v.html" TargetMode="External"/><Relationship Id="rId180" Type="http://schemas.openxmlformats.org/officeDocument/2006/relationships/hyperlink" Target="http://www.pulp-platform.org/" TargetMode="External"/><Relationship Id="rId278" Type="http://schemas.openxmlformats.org/officeDocument/2006/relationships/hyperlink" Target="http://www.librecores.org/ZipCPU" TargetMode="External"/><Relationship Id="rId401" Type="http://schemas.openxmlformats.org/officeDocument/2006/relationships/hyperlink" Target="https://cs.uwaterloo.ca/research/tr/1987/CS-87-36.pdf" TargetMode="External"/><Relationship Id="rId846" Type="http://schemas.openxmlformats.org/officeDocument/2006/relationships/hyperlink" Target="https://opencores.org/projects/flexgripplus" TargetMode="External"/><Relationship Id="rId1031" Type="http://schemas.openxmlformats.org/officeDocument/2006/relationships/hyperlink" Target="https://github.com/already5chosen/softpc/" TargetMode="External"/><Relationship Id="rId1129" Type="http://schemas.openxmlformats.org/officeDocument/2006/relationships/hyperlink" Target="https://github.com/Grabulosaure/C2650_MiSTer" TargetMode="External"/><Relationship Id="rId485" Type="http://schemas.openxmlformats.org/officeDocument/2006/relationships/hyperlink" Target="https://github.com/bikash001/RISC-Processor" TargetMode="External"/><Relationship Id="rId692" Type="http://schemas.openxmlformats.org/officeDocument/2006/relationships/hyperlink" Target="https://www.sifive.com/documentation/" TargetMode="External"/><Relationship Id="rId706" Type="http://schemas.openxmlformats.org/officeDocument/2006/relationships/hyperlink" Target="https://dspace.mit.edu/handle/1721.1/5718" TargetMode="External"/><Relationship Id="rId913" Type="http://schemas.openxmlformats.org/officeDocument/2006/relationships/hyperlink" Target="https://github.com/JulienMalka/NiosProcessor" TargetMode="External"/><Relationship Id="rId42" Type="http://schemas.openxmlformats.org/officeDocument/2006/relationships/hyperlink" Target="http://www.cs.ucr.edu/~vahid/sproj/lc2/" TargetMode="External"/><Relationship Id="rId138" Type="http://schemas.openxmlformats.org/officeDocument/2006/relationships/hyperlink" Target="https://opencores.org/project,aor3000" TargetMode="External"/><Relationship Id="rId345" Type="http://schemas.openxmlformats.org/officeDocument/2006/relationships/hyperlink" Target="https://opencores.org/project,zet86" TargetMode="External"/><Relationship Id="rId552" Type="http://schemas.openxmlformats.org/officeDocument/2006/relationships/hyperlink" Target="http://www.sandpipers.com/cpuclass.html" TargetMode="External"/><Relationship Id="rId997" Type="http://schemas.openxmlformats.org/officeDocument/2006/relationships/hyperlink" Target="https://github.com/krabo0om/pauloBlaze" TargetMode="External"/><Relationship Id="rId1182" Type="http://schemas.openxmlformats.org/officeDocument/2006/relationships/hyperlink" Target="http://labs.domipheus.com/blog/designing-a-cpu-in-vhdl-part-15-introducing-rpu/" TargetMode="External"/><Relationship Id="rId191" Type="http://schemas.openxmlformats.org/officeDocument/2006/relationships/hyperlink" Target="https://www.microsemi.com/products/fpga-soc/mi-v-embedded-ecosystem/risc-v-cpu" TargetMode="External"/><Relationship Id="rId205" Type="http://schemas.openxmlformats.org/officeDocument/2006/relationships/hyperlink" Target="http://digitaldesign.ashenden.com.au/verilog/verilog-source-code.html" TargetMode="External"/><Relationship Id="rId412" Type="http://schemas.openxmlformats.org/officeDocument/2006/relationships/hyperlink" Target="https://github.com/danieljabailey/C88" TargetMode="External"/><Relationship Id="rId857" Type="http://schemas.openxmlformats.org/officeDocument/2006/relationships/hyperlink" Target="https://github.com/enessenel/VerySimpleCPU" TargetMode="External"/><Relationship Id="rId1042" Type="http://schemas.openxmlformats.org/officeDocument/2006/relationships/hyperlink" Target="https://github.com/ept221/tinySoC" TargetMode="External"/><Relationship Id="rId289" Type="http://schemas.openxmlformats.org/officeDocument/2006/relationships/hyperlink" Target="https://opencores.org/project,or1200_soc" TargetMode="External"/><Relationship Id="rId496" Type="http://schemas.openxmlformats.org/officeDocument/2006/relationships/hyperlink" Target="https://www.vttoth.com/CMS/projects/47-viktors-amazing-4-bit-processor" TargetMode="External"/><Relationship Id="rId717" Type="http://schemas.openxmlformats.org/officeDocument/2006/relationships/hyperlink" Target="https://wiki.forth-ev.de/doku.php/projects:fig-forth-1802-fpga:start" TargetMode="External"/><Relationship Id="rId924" Type="http://schemas.openxmlformats.org/officeDocument/2006/relationships/hyperlink" Target="http://www.astrobe.com/RISC5/" TargetMode="External"/><Relationship Id="rId53" Type="http://schemas.openxmlformats.org/officeDocument/2006/relationships/hyperlink" Target="https://opencores.org/project,next186_soc_pc" TargetMode="External"/><Relationship Id="rId149" Type="http://schemas.openxmlformats.org/officeDocument/2006/relationships/hyperlink" Target="https://github.com/Arlet/verilog-6502" TargetMode="External"/><Relationship Id="rId356" Type="http://schemas.openxmlformats.org/officeDocument/2006/relationships/hyperlink" Target="http://cfw.sourceforge.net/build_html/vhdl/index.htm" TargetMode="External"/><Relationship Id="rId563" Type="http://schemas.openxmlformats.org/officeDocument/2006/relationships/hyperlink" Target="https://github.com/FISC-Project/FISC-VHDL" TargetMode="External"/><Relationship Id="rId770" Type="http://schemas.openxmlformats.org/officeDocument/2006/relationships/hyperlink" Target="https://revaldinho.github.io/opc/" TargetMode="External"/><Relationship Id="rId1193" Type="http://schemas.openxmlformats.org/officeDocument/2006/relationships/hyperlink" Target="https://github.com/black-parrot/black-parrot" TargetMode="External"/><Relationship Id="rId1207" Type="http://schemas.openxmlformats.org/officeDocument/2006/relationships/hyperlink" Target="https://en.wikipedia.org/wiki/Mano_machine" TargetMode="External"/><Relationship Id="rId216" Type="http://schemas.openxmlformats.org/officeDocument/2006/relationships/hyperlink" Target="http://www.sandpipers.com/cpuclass/files.html" TargetMode="External"/><Relationship Id="rId423" Type="http://schemas.openxmlformats.org/officeDocument/2006/relationships/hyperlink" Target="http://www.ultratechnology.com/p16vhdl.htm" TargetMode="External"/><Relationship Id="rId868" Type="http://schemas.openxmlformats.org/officeDocument/2006/relationships/hyperlink" Target="https://github.com/debtanu09/my8085" TargetMode="External"/><Relationship Id="rId1053" Type="http://schemas.openxmlformats.org/officeDocument/2006/relationships/hyperlink" Target="https://github.com/bradleyeckert/chad" TargetMode="External"/><Relationship Id="rId630" Type="http://schemas.openxmlformats.org/officeDocument/2006/relationships/hyperlink" Target="https://www.cl.cam.ac.uk/teaching/1112/ECAD+Arch/background/ttc.html" TargetMode="External"/><Relationship Id="rId728" Type="http://schemas.openxmlformats.org/officeDocument/2006/relationships/hyperlink" Target="ftp://ftp.gwdg.de/pub/misc/opencores/cores/nnARM/" TargetMode="External"/><Relationship Id="rId935" Type="http://schemas.openxmlformats.org/officeDocument/2006/relationships/hyperlink" Target="https://github.com/AymenSekhri/Softcore-CPU" TargetMode="External"/><Relationship Id="rId64" Type="http://schemas.openxmlformats.org/officeDocument/2006/relationships/hyperlink" Target="https://opencores.org/project,68hc08" TargetMode="External"/><Relationship Id="rId367" Type="http://schemas.openxmlformats.org/officeDocument/2006/relationships/hyperlink" Target="https://github.com/tommythorn/fpgammix" TargetMode="External"/><Relationship Id="rId574" Type="http://schemas.openxmlformats.org/officeDocument/2006/relationships/hyperlink" Target="https://github.com/jmahler/mips-cpu" TargetMode="External"/><Relationship Id="rId1120" Type="http://schemas.openxmlformats.org/officeDocument/2006/relationships/hyperlink" Target="https://opencores.org/usercontent,doc,1262702554" TargetMode="External"/><Relationship Id="rId1218" Type="http://schemas.openxmlformats.org/officeDocument/2006/relationships/hyperlink" Target="https://github.com/Steve-Teal/mx65" TargetMode="External"/><Relationship Id="rId227" Type="http://schemas.openxmlformats.org/officeDocument/2006/relationships/hyperlink" Target="http://members.optushome.com.au/jekent/FPGA.htm" TargetMode="External"/><Relationship Id="rId781" Type="http://schemas.openxmlformats.org/officeDocument/2006/relationships/hyperlink" Target="https://github.com/revaldinho/opc" TargetMode="External"/><Relationship Id="rId879" Type="http://schemas.openxmlformats.org/officeDocument/2006/relationships/hyperlink" Target="https://github.com/rafaelcalcada/steel-core" TargetMode="External"/><Relationship Id="rId434" Type="http://schemas.openxmlformats.org/officeDocument/2006/relationships/hyperlink" Target="https://opencores.org/project,hive" TargetMode="External"/><Relationship Id="rId641" Type="http://schemas.openxmlformats.org/officeDocument/2006/relationships/hyperlink" Target="https://people.ece.cornell.edu/land/courses/ece5760/DE2/index.html" TargetMode="External"/><Relationship Id="rId739" Type="http://schemas.openxmlformats.org/officeDocument/2006/relationships/hyperlink" Target="http://www.ensilica.com/" TargetMode="External"/><Relationship Id="rId1064" Type="http://schemas.openxmlformats.org/officeDocument/2006/relationships/hyperlink" Target="https://github.com/ultraembedded/core_uriscv" TargetMode="External"/><Relationship Id="rId280" Type="http://schemas.openxmlformats.org/officeDocument/2006/relationships/hyperlink" Target="https://opencores.org/project,ae18" TargetMode="External"/><Relationship Id="rId501" Type="http://schemas.openxmlformats.org/officeDocument/2006/relationships/hyperlink" Target="https://people.ece.cornell.edu/land/courses/ece5760/DE2/index.html" TargetMode="External"/><Relationship Id="rId946" Type="http://schemas.openxmlformats.org/officeDocument/2006/relationships/hyperlink" Target="http://www.ece.ubc.ca/~jasony/research.htm" TargetMode="External"/><Relationship Id="rId1131" Type="http://schemas.openxmlformats.org/officeDocument/2006/relationships/hyperlink" Target="https://github.com/Wren6991/Hazard5" TargetMode="External"/><Relationship Id="rId75" Type="http://schemas.openxmlformats.org/officeDocument/2006/relationships/hyperlink" Target="https://opencores.org/project,atlas_core" TargetMode="External"/><Relationship Id="rId140" Type="http://schemas.openxmlformats.org/officeDocument/2006/relationships/hyperlink" Target="http://techdocs.altium.com/display/FPGA/TSK3000A" TargetMode="External"/><Relationship Id="rId378" Type="http://schemas.openxmlformats.org/officeDocument/2006/relationships/hyperlink" Target="https://opencores.org/project,atlas_core" TargetMode="External"/><Relationship Id="rId585" Type="http://schemas.openxmlformats.org/officeDocument/2006/relationships/hyperlink" Target="https://github.com/ztachip" TargetMode="External"/><Relationship Id="rId792" Type="http://schemas.openxmlformats.org/officeDocument/2006/relationships/hyperlink" Target="https://www.youtube.com/watch?v=lHMueQKXJOU" TargetMode="External"/><Relationship Id="rId806" Type="http://schemas.openxmlformats.org/officeDocument/2006/relationships/hyperlink" Target="http://www.aholme.co.uk/GPS/Main.htm" TargetMode="External"/><Relationship Id="rId6" Type="http://schemas.openxmlformats.org/officeDocument/2006/relationships/hyperlink" Target="http://www.lirmm.fr/ADAC" TargetMode="External"/><Relationship Id="rId238" Type="http://schemas.openxmlformats.org/officeDocument/2006/relationships/hyperlink" Target="http://www.excamera.com/sphinx/fpga-j1.html" TargetMode="External"/><Relationship Id="rId445" Type="http://schemas.openxmlformats.org/officeDocument/2006/relationships/hyperlink" Target="http://parallel.princeton.edu/openpiton/" TargetMode="External"/><Relationship Id="rId652" Type="http://schemas.openxmlformats.org/officeDocument/2006/relationships/hyperlink" Target="https://www.gaisler.com/index.php/products/processors" TargetMode="External"/><Relationship Id="rId1075" Type="http://schemas.openxmlformats.org/officeDocument/2006/relationships/hyperlink" Target="https://hackaday.com/2021/09/26/fpga-retrocomputer-return-to-moncky/" TargetMode="External"/><Relationship Id="rId291" Type="http://schemas.openxmlformats.org/officeDocument/2006/relationships/hyperlink" Target="https://opencores.org/project,pavr" TargetMode="External"/><Relationship Id="rId305" Type="http://schemas.openxmlformats.org/officeDocument/2006/relationships/hyperlink" Target="https://opencores.org/project,risc5x" TargetMode="External"/><Relationship Id="rId512" Type="http://schemas.openxmlformats.org/officeDocument/2006/relationships/hyperlink" Target="https://github.com/schoeberl/leros" TargetMode="External"/><Relationship Id="rId957" Type="http://schemas.openxmlformats.org/officeDocument/2006/relationships/hyperlink" Target="https://opencores.org/projects/biriscv" TargetMode="External"/><Relationship Id="rId1142" Type="http://schemas.openxmlformats.org/officeDocument/2006/relationships/hyperlink" Target="https://github.com/jaywonchung/Verilog-Harvard-CPU" TargetMode="External"/><Relationship Id="rId86" Type="http://schemas.openxmlformats.org/officeDocument/2006/relationships/hyperlink" Target="https://opencores.org/project,dfp" TargetMode="External"/><Relationship Id="rId151" Type="http://schemas.openxmlformats.org/officeDocument/2006/relationships/hyperlink" Target="https://opencores.org/project,cf_ssp" TargetMode="External"/><Relationship Id="rId389" Type="http://schemas.openxmlformats.org/officeDocument/2006/relationships/hyperlink" Target="https://pdfs.semanticscholar.org/0fd3/51afdebcb6bc286843409717985c3d6f194e.pdf" TargetMode="External"/><Relationship Id="rId596" Type="http://schemas.openxmlformats.org/officeDocument/2006/relationships/hyperlink" Target="https://github.com/syntacore/scr1" TargetMode="External"/><Relationship Id="rId817" Type="http://schemas.openxmlformats.org/officeDocument/2006/relationships/hyperlink" Target="https://github.com/schoeberl/lipsi" TargetMode="External"/><Relationship Id="rId1002" Type="http://schemas.openxmlformats.org/officeDocument/2006/relationships/hyperlink" Target="https://github.com/robfinch/ANY-1" TargetMode="External"/><Relationship Id="rId249" Type="http://schemas.openxmlformats.org/officeDocument/2006/relationships/hyperlink" Target="http://www.heeltoe.com/download/pdp8/README.html" TargetMode="External"/><Relationship Id="rId456" Type="http://schemas.openxmlformats.org/officeDocument/2006/relationships/hyperlink" Target="https://github.com/hutch31/tv80" TargetMode="External"/><Relationship Id="rId663" Type="http://schemas.openxmlformats.org/officeDocument/2006/relationships/hyperlink" Target="http://vectorblox.com/" TargetMode="External"/><Relationship Id="rId870" Type="http://schemas.openxmlformats.org/officeDocument/2006/relationships/hyperlink" Target="https://opencores.org/projects/softavrcore" TargetMode="External"/><Relationship Id="rId1086" Type="http://schemas.openxmlformats.org/officeDocument/2006/relationships/hyperlink" Target="https://github.com/MorrisMA/M65C02A" TargetMode="External"/><Relationship Id="rId13" Type="http://schemas.openxmlformats.org/officeDocument/2006/relationships/hyperlink" Target="http://www-gti.det.uvigo.es/~jrial/Proyectos/INEIT-MUCOM/index.html" TargetMode="External"/><Relationship Id="rId109" Type="http://schemas.openxmlformats.org/officeDocument/2006/relationships/hyperlink" Target="https://opencores.org/project,m65c02" TargetMode="External"/><Relationship Id="rId316" Type="http://schemas.openxmlformats.org/officeDocument/2006/relationships/hyperlink" Target="https://github.com/robfinch/Cores" TargetMode="External"/><Relationship Id="rId523" Type="http://schemas.openxmlformats.org/officeDocument/2006/relationships/hyperlink" Target="https://www.edn.com/design/integrated-circuit-design/4460471/Afternoon-diversion--Design-your-own-microprocessor" TargetMode="External"/><Relationship Id="rId968" Type="http://schemas.openxmlformats.org/officeDocument/2006/relationships/hyperlink" Target="https://github.com/fredrequin/JiVe" TargetMode="External"/><Relationship Id="rId1153" Type="http://schemas.openxmlformats.org/officeDocument/2006/relationships/hyperlink" Target="http://www.sandpipers.com/cpuclass/files.html" TargetMode="External"/><Relationship Id="rId97" Type="http://schemas.openxmlformats.org/officeDocument/2006/relationships/hyperlink" Target="https://opencores.org/project,k68" TargetMode="External"/><Relationship Id="rId730" Type="http://schemas.openxmlformats.org/officeDocument/2006/relationships/hyperlink" Target="https://en.wikipedia.org/wiki/Amber_(processor_core)" TargetMode="External"/><Relationship Id="rId828" Type="http://schemas.openxmlformats.org/officeDocument/2006/relationships/hyperlink" Target="https://github.com/RickyTino/MangoMIPS32" TargetMode="External"/><Relationship Id="rId1013" Type="http://schemas.openxmlformats.org/officeDocument/2006/relationships/hyperlink" Target="http://www.e-basteln.de/computing/lgp30/lgp30/" TargetMode="External"/><Relationship Id="rId162" Type="http://schemas.openxmlformats.org/officeDocument/2006/relationships/hyperlink" Target="https://opencores.org/project,mcip_open" TargetMode="External"/><Relationship Id="rId467" Type="http://schemas.openxmlformats.org/officeDocument/2006/relationships/hyperlink" Target="https://github.com/atgreen/moxie-cores/tree/master/cores/MoxieLite" TargetMode="External"/><Relationship Id="rId1097" Type="http://schemas.openxmlformats.org/officeDocument/2006/relationships/hyperlink" Target="https://opencores.org/project,lxp32" TargetMode="External"/><Relationship Id="rId674" Type="http://schemas.openxmlformats.org/officeDocument/2006/relationships/hyperlink" Target="https://www.zophar.net/pdroms/chip8/chip-8-games-pack.html" TargetMode="External"/><Relationship Id="rId881" Type="http://schemas.openxmlformats.org/officeDocument/2006/relationships/hyperlink" Target="https://github.com/rafaelcalcada/steel-core" TargetMode="External"/><Relationship Id="rId979" Type="http://schemas.openxmlformats.org/officeDocument/2006/relationships/hyperlink" Target="https://github.com/robinsonb5/ZPUFlex" TargetMode="External"/><Relationship Id="rId24" Type="http://schemas.openxmlformats.org/officeDocument/2006/relationships/hyperlink" Target="https://github.com/valptek/v586" TargetMode="External"/><Relationship Id="rId327" Type="http://schemas.openxmlformats.org/officeDocument/2006/relationships/hyperlink" Target="https://opencores.org/projects/tg68" TargetMode="External"/><Relationship Id="rId534" Type="http://schemas.openxmlformats.org/officeDocument/2006/relationships/hyperlink" Target="http://www.ensilica.com/" TargetMode="External"/><Relationship Id="rId741" Type="http://schemas.openxmlformats.org/officeDocument/2006/relationships/hyperlink" Target="http://www.ensilica.com/" TargetMode="External"/><Relationship Id="rId839" Type="http://schemas.openxmlformats.org/officeDocument/2006/relationships/hyperlink" Target="https://github.com/Sacusa/LC-3" TargetMode="External"/><Relationship Id="rId1164" Type="http://schemas.openxmlformats.org/officeDocument/2006/relationships/hyperlink" Target="https://hackaday.io/project/6930-yasep-yet-another-small-embedded-processor" TargetMode="External"/><Relationship Id="rId173" Type="http://schemas.openxmlformats.org/officeDocument/2006/relationships/hyperlink" Target="https://github.com/cielo-ee/TD4" TargetMode="External"/><Relationship Id="rId380" Type="http://schemas.openxmlformats.org/officeDocument/2006/relationships/hyperlink" Target="https://en.wikipedia.org/wiki/ARM_Cortex-A53" TargetMode="External"/><Relationship Id="rId601" Type="http://schemas.openxmlformats.org/officeDocument/2006/relationships/hyperlink" Target="https://opencores.org/project/odess_multicore_project/verilog%20sources" TargetMode="External"/><Relationship Id="rId1024" Type="http://schemas.openxmlformats.org/officeDocument/2006/relationships/hyperlink" Target="https://github.com/usoki/m68k" TargetMode="External"/><Relationship Id="rId240" Type="http://schemas.openxmlformats.org/officeDocument/2006/relationships/hyperlink" Target="https://en.wikipedia.org/wiki/LatticeMico8" TargetMode="External"/><Relationship Id="rId478" Type="http://schemas.openxmlformats.org/officeDocument/2006/relationships/hyperlink" Target="http://www.bleyer.org/pacoblaze" TargetMode="External"/><Relationship Id="rId685" Type="http://schemas.openxmlformats.org/officeDocument/2006/relationships/hyperlink" Target="https://github.com/sam-falvo/polaris" TargetMode="External"/><Relationship Id="rId892" Type="http://schemas.openxmlformats.org/officeDocument/2006/relationships/hyperlink" Target="https://opencores.org/projects/am9080_cpu_based_on_microcoded_am29xx_bit-slices" TargetMode="External"/><Relationship Id="rId906" Type="http://schemas.openxmlformats.org/officeDocument/2006/relationships/hyperlink" Target="https://opencores.org/project,atlas_core" TargetMode="External"/><Relationship Id="rId35" Type="http://schemas.openxmlformats.org/officeDocument/2006/relationships/hyperlink" Target="https://github.com/f32c/f32c" TargetMode="External"/><Relationship Id="rId100" Type="http://schemas.openxmlformats.org/officeDocument/2006/relationships/hyperlink" Target="https://opencores.org/project,lem1_9min" TargetMode="External"/><Relationship Id="rId338" Type="http://schemas.openxmlformats.org/officeDocument/2006/relationships/hyperlink" Target="https://opencores.org/project,y80e" TargetMode="External"/><Relationship Id="rId545" Type="http://schemas.openxmlformats.org/officeDocument/2006/relationships/hyperlink" Target="https://groups.google.com/forum/" TargetMode="External"/><Relationship Id="rId752" Type="http://schemas.openxmlformats.org/officeDocument/2006/relationships/hyperlink" Target="https://riscv.org/2018contest/" TargetMode="External"/><Relationship Id="rId1175" Type="http://schemas.openxmlformats.org/officeDocument/2006/relationships/hyperlink" Target="https://github.com/XarkLabs/BenEaterVHDL" TargetMode="External"/><Relationship Id="rId184" Type="http://schemas.openxmlformats.org/officeDocument/2006/relationships/hyperlink" Target="https://github.com/syntacore/scr1" TargetMode="External"/><Relationship Id="rId391" Type="http://schemas.openxmlformats.org/officeDocument/2006/relationships/hyperlink" Target="http://forum.gadgetfactory.net/topic/1734-need-a-new-name-for-a-new-cpu/" TargetMode="External"/><Relationship Id="rId405" Type="http://schemas.openxmlformats.org/officeDocument/2006/relationships/hyperlink" Target="https://github.com/Obijuan/ACC/wiki" TargetMode="External"/><Relationship Id="rId612" Type="http://schemas.openxmlformats.org/officeDocument/2006/relationships/hyperlink" Target="https://opencores.org/project,zap" TargetMode="External"/><Relationship Id="rId1035" Type="http://schemas.openxmlformats.org/officeDocument/2006/relationships/hyperlink" Target="https://github.com/cpldcpu/MCPU" TargetMode="External"/><Relationship Id="rId251" Type="http://schemas.openxmlformats.org/officeDocument/2006/relationships/hyperlink" Target="http://www.ip-arch.jp/index.html" TargetMode="External"/><Relationship Id="rId489" Type="http://schemas.openxmlformats.org/officeDocument/2006/relationships/hyperlink" Target="https://github.com/jamieiles/80x86" TargetMode="External"/><Relationship Id="rId696" Type="http://schemas.openxmlformats.org/officeDocument/2006/relationships/hyperlink" Target="http://ladybug.xs4all.nl/arlet/fpga/6502/" TargetMode="External"/><Relationship Id="rId917" Type="http://schemas.openxmlformats.org/officeDocument/2006/relationships/hyperlink" Target="https://github.com/dominiksalvet/risc63" TargetMode="External"/><Relationship Id="rId1102" Type="http://schemas.openxmlformats.org/officeDocument/2006/relationships/hyperlink" Target="https://github.com/MorrisMA/pdp6" TargetMode="External"/><Relationship Id="rId46" Type="http://schemas.openxmlformats.org/officeDocument/2006/relationships/hyperlink" Target="https://opencores.org/project,t400" TargetMode="External"/><Relationship Id="rId349" Type="http://schemas.openxmlformats.org/officeDocument/2006/relationships/hyperlink" Target="https://opencores.org/project,mpdma" TargetMode="External"/><Relationship Id="rId556" Type="http://schemas.openxmlformats.org/officeDocument/2006/relationships/hyperlink" Target="https://openrisc.io/" TargetMode="External"/><Relationship Id="rId763" Type="http://schemas.openxmlformats.org/officeDocument/2006/relationships/hyperlink" Target="https://github.com/jamesbowman/verilog1802" TargetMode="External"/><Relationship Id="rId1186" Type="http://schemas.openxmlformats.org/officeDocument/2006/relationships/hyperlink" Target="https://github.com/jes/scamp-cpu" TargetMode="External"/><Relationship Id="rId111" Type="http://schemas.openxmlformats.org/officeDocument/2006/relationships/hyperlink" Target="https://opencores.org/project,marca" TargetMode="External"/><Relationship Id="rId195" Type="http://schemas.openxmlformats.org/officeDocument/2006/relationships/hyperlink" Target="https://github.com/jaruiz/ION" TargetMode="External"/><Relationship Id="rId209" Type="http://schemas.openxmlformats.org/officeDocument/2006/relationships/hyperlink" Target="http://www.cs.hiroshima-u.ac.jp/~nakano/wiki/" TargetMode="External"/><Relationship Id="rId416" Type="http://schemas.openxmlformats.org/officeDocument/2006/relationships/hyperlink" Target="http://anycpu.org/forum/viewtopic.php?f=15&amp;t=254" TargetMode="External"/><Relationship Id="rId970" Type="http://schemas.openxmlformats.org/officeDocument/2006/relationships/hyperlink" Target="https://github.com/RobertBaruch/riscv-reboot" TargetMode="External"/><Relationship Id="rId1046" Type="http://schemas.openxmlformats.org/officeDocument/2006/relationships/hyperlink" Target="http://charleslabs.fr/en/project-A+basic+VHDL+processor" TargetMode="External"/><Relationship Id="rId623" Type="http://schemas.openxmlformats.org/officeDocument/2006/relationships/hyperlink" Target="https://www.rs.tu-darmstadt.de/downloads/docu/dlxdocu/SuperscalarDLX.html" TargetMode="External"/><Relationship Id="rId830" Type="http://schemas.openxmlformats.org/officeDocument/2006/relationships/hyperlink" Target="https://www.p-code.org/s430/" TargetMode="External"/><Relationship Id="rId928" Type="http://schemas.openxmlformats.org/officeDocument/2006/relationships/hyperlink" Target="https://github.com/NuclearManD/plasma-cortex" TargetMode="External"/><Relationship Id="rId57" Type="http://schemas.openxmlformats.org/officeDocument/2006/relationships/hyperlink" Target="https://opencores.org/project,forth-cpu" TargetMode="External"/><Relationship Id="rId262" Type="http://schemas.openxmlformats.org/officeDocument/2006/relationships/hyperlink" Target="https://github.com/nramadas/Senior-Design-1-Architecture" TargetMode="External"/><Relationship Id="rId567" Type="http://schemas.openxmlformats.org/officeDocument/2006/relationships/hyperlink" Target="https://www.pulserain.com/fp51" TargetMode="External"/><Relationship Id="rId1113" Type="http://schemas.openxmlformats.org/officeDocument/2006/relationships/hyperlink" Target="https://grantwilk.com/portfolio/armv4-microarchitecture/" TargetMode="External"/><Relationship Id="rId1197" Type="http://schemas.openxmlformats.org/officeDocument/2006/relationships/hyperlink" Target="https://github.com/lliont/lion32" TargetMode="External"/><Relationship Id="rId122" Type="http://schemas.openxmlformats.org/officeDocument/2006/relationships/hyperlink" Target="https://github.com/grantae/mips32r1_xum" TargetMode="External"/><Relationship Id="rId774" Type="http://schemas.openxmlformats.org/officeDocument/2006/relationships/hyperlink" Target="https://revaldinho.github.io/opc/" TargetMode="External"/><Relationship Id="rId981" Type="http://schemas.openxmlformats.org/officeDocument/2006/relationships/hyperlink" Target="https://github.com/rhexsel/cmips" TargetMode="External"/><Relationship Id="rId1057" Type="http://schemas.openxmlformats.org/officeDocument/2006/relationships/hyperlink" Target="https://hackaday.io/project/180452-small-cpu-in-vhdl" TargetMode="External"/><Relationship Id="rId427" Type="http://schemas.openxmlformats.org/officeDocument/2006/relationships/hyperlink" Target="https://github.com/DRuffer/eP16VHDL" TargetMode="External"/><Relationship Id="rId634" Type="http://schemas.openxmlformats.org/officeDocument/2006/relationships/hyperlink" Target="http://hamblen.ece.gatech.edu/book/updatete.htm" TargetMode="External"/><Relationship Id="rId841" Type="http://schemas.openxmlformats.org/officeDocument/2006/relationships/hyperlink" Target="https://github.com/KyleLavorato/Simple-RISC-Computer" TargetMode="External"/><Relationship Id="rId273" Type="http://schemas.openxmlformats.org/officeDocument/2006/relationships/hyperlink" Target="http://temlib.org/" TargetMode="External"/><Relationship Id="rId480" Type="http://schemas.openxmlformats.org/officeDocument/2006/relationships/hyperlink" Target="https://github.com/malkadi/FGPU" TargetMode="External"/><Relationship Id="rId701" Type="http://schemas.openxmlformats.org/officeDocument/2006/relationships/hyperlink" Target="https://github.com/bluespec/Piccolo" TargetMode="External"/><Relationship Id="rId939" Type="http://schemas.openxmlformats.org/officeDocument/2006/relationships/hyperlink" Target="https://www.youtube.com/watch?v=TKS1Oa7mIaM" TargetMode="External"/><Relationship Id="rId1124" Type="http://schemas.openxmlformats.org/officeDocument/2006/relationships/hyperlink" Target="https://gitlab.com/big-bat/moncky" TargetMode="External"/><Relationship Id="rId68" Type="http://schemas.openxmlformats.org/officeDocument/2006/relationships/hyperlink" Target="https://opencores.org/project,altor32" TargetMode="External"/><Relationship Id="rId133" Type="http://schemas.openxmlformats.org/officeDocument/2006/relationships/hyperlink" Target="https://github.com/stnolting/neo430" TargetMode="External"/><Relationship Id="rId340" Type="http://schemas.openxmlformats.org/officeDocument/2006/relationships/hyperlink" Target="http://inform-fiction.org/zmachine/standards/" TargetMode="External"/><Relationship Id="rId578" Type="http://schemas.openxmlformats.org/officeDocument/2006/relationships/hyperlink" Target="https://github.com/embecosm/aap-verilog" TargetMode="External"/><Relationship Id="rId785" Type="http://schemas.openxmlformats.org/officeDocument/2006/relationships/hyperlink" Target="http://pdp2011.sytse.net/wordpress/pdp-11/" TargetMode="External"/><Relationship Id="rId992" Type="http://schemas.openxmlformats.org/officeDocument/2006/relationships/hyperlink" Target="https://opencores.org/project,lem1_9min" TargetMode="External"/><Relationship Id="rId200" Type="http://schemas.openxmlformats.org/officeDocument/2006/relationships/hyperlink" Target="https://opencores.org/project,edge" TargetMode="External"/><Relationship Id="rId438" Type="http://schemas.openxmlformats.org/officeDocument/2006/relationships/hyperlink" Target="https://github.com/e8johan/jamcpu" TargetMode="External"/><Relationship Id="rId645" Type="http://schemas.openxmlformats.org/officeDocument/2006/relationships/hyperlink" Target="http://www.clifford.at/bfcpu/bfcpu.html" TargetMode="External"/><Relationship Id="rId852" Type="http://schemas.openxmlformats.org/officeDocument/2006/relationships/hyperlink" Target="https://github.com/lambdaconcept/minerva" TargetMode="External"/><Relationship Id="rId1068" Type="http://schemas.openxmlformats.org/officeDocument/2006/relationships/hyperlink" Target="https://github.com/mrisc32/mrisc32" TargetMode="External"/><Relationship Id="rId284" Type="http://schemas.openxmlformats.org/officeDocument/2006/relationships/hyperlink" Target="https://opencores.org/project,open8_urisc" TargetMode="External"/><Relationship Id="rId491" Type="http://schemas.openxmlformats.org/officeDocument/2006/relationships/hyperlink" Target="https://opencores.org/project,sap" TargetMode="External"/><Relationship Id="rId505" Type="http://schemas.openxmlformats.org/officeDocument/2006/relationships/hyperlink" Target="https://hackaday.com/2017/01/13/fpga-computer-covers-a-to-z/" TargetMode="External"/><Relationship Id="rId712" Type="http://schemas.openxmlformats.org/officeDocument/2006/relationships/hyperlink" Target="https://github.com/yashbhutwala/mips-cpu" TargetMode="External"/><Relationship Id="rId1135" Type="http://schemas.openxmlformats.org/officeDocument/2006/relationships/hyperlink" Target="https://github.com/robfinch/Thor" TargetMode="External"/><Relationship Id="rId79" Type="http://schemas.openxmlformats.org/officeDocument/2006/relationships/hyperlink" Target="https://opencores.org/project,lwrisc" TargetMode="External"/><Relationship Id="rId144" Type="http://schemas.openxmlformats.org/officeDocument/2006/relationships/hyperlink" Target="https://opencores.org/project,aspida" TargetMode="External"/><Relationship Id="rId589" Type="http://schemas.openxmlformats.org/officeDocument/2006/relationships/hyperlink" Target="https://github.com/FISC-Project/FISC-VHDL" TargetMode="External"/><Relationship Id="rId796" Type="http://schemas.openxmlformats.org/officeDocument/2006/relationships/hyperlink" Target="http://www.ultratechnology.com/4thvhdl.htm" TargetMode="External"/><Relationship Id="rId1202" Type="http://schemas.openxmlformats.org/officeDocument/2006/relationships/hyperlink" Target="https://baioc.github.io/portfolio/s4pu/" TargetMode="External"/><Relationship Id="rId351" Type="http://schemas.openxmlformats.org/officeDocument/2006/relationships/hyperlink" Target="https://opencores.org/project,rtf68ksys" TargetMode="External"/><Relationship Id="rId449" Type="http://schemas.openxmlformats.org/officeDocument/2006/relationships/hyperlink" Target="https://www.linkedin.com/in/fweller/" TargetMode="External"/><Relationship Id="rId656" Type="http://schemas.openxmlformats.org/officeDocument/2006/relationships/hyperlink" Target="https://github.com/tvanas/r-vex" TargetMode="External"/><Relationship Id="rId863" Type="http://schemas.openxmlformats.org/officeDocument/2006/relationships/hyperlink" Target="https://github.com/eugmes/risc16" TargetMode="External"/><Relationship Id="rId1079" Type="http://schemas.openxmlformats.org/officeDocument/2006/relationships/hyperlink" Target="https://github.com/olofk/corescore" TargetMode="External"/><Relationship Id="rId211" Type="http://schemas.openxmlformats.org/officeDocument/2006/relationships/hyperlink" Target="https://github.com/reed-foster/uCPUvhdl/wiki" TargetMode="External"/><Relationship Id="rId295" Type="http://schemas.openxmlformats.org/officeDocument/2006/relationships/hyperlink" Target="https://opencores.org/project,oc54x" TargetMode="External"/><Relationship Id="rId309" Type="http://schemas.openxmlformats.org/officeDocument/2006/relationships/hyperlink" Target="https://opencores.org/project,rtf8088" TargetMode="External"/><Relationship Id="rId516" Type="http://schemas.openxmlformats.org/officeDocument/2006/relationships/hyperlink" Target="https://www.youtube.com/watch?v=uYRWFN-ii68" TargetMode="External"/><Relationship Id="rId1146" Type="http://schemas.openxmlformats.org/officeDocument/2006/relationships/hyperlink" Target="https://github.com/jaywonchung/Verilog-Harvard-CPU" TargetMode="External"/><Relationship Id="rId723" Type="http://schemas.openxmlformats.org/officeDocument/2006/relationships/hyperlink" Target="https://www.arm.com/resources/designstart/designstart-fpga" TargetMode="External"/><Relationship Id="rId930" Type="http://schemas.openxmlformats.org/officeDocument/2006/relationships/hyperlink" Target="http://www.ultratechnology.com/f21cpu.html" TargetMode="External"/><Relationship Id="rId1006" Type="http://schemas.openxmlformats.org/officeDocument/2006/relationships/hyperlink" Target="https://github.com/sld-columbia/hl5" TargetMode="External"/><Relationship Id="rId155" Type="http://schemas.openxmlformats.org/officeDocument/2006/relationships/hyperlink" Target="http://www.j-core.org/" TargetMode="External"/><Relationship Id="rId362" Type="http://schemas.openxmlformats.org/officeDocument/2006/relationships/hyperlink" Target="https://github.com/m-labs/misoc" TargetMode="External"/><Relationship Id="rId1213" Type="http://schemas.openxmlformats.org/officeDocument/2006/relationships/hyperlink" Target="https://github.com/Steve-Teal/eforth-misc16" TargetMode="External"/><Relationship Id="rId222" Type="http://schemas.openxmlformats.org/officeDocument/2006/relationships/hyperlink" Target="http://members.optushome.com.au/jekent/" TargetMode="External"/><Relationship Id="rId667" Type="http://schemas.openxmlformats.org/officeDocument/2006/relationships/hyperlink" Target="https://www.mips.com/blog/mipsfpga-2-0-the-cpu-university-course-thats-different-from-the-rest/" TargetMode="External"/><Relationship Id="rId874" Type="http://schemas.openxmlformats.org/officeDocument/2006/relationships/hyperlink" Target="http://www.1-core.com/resources/DSPuva16.zip" TargetMode="External"/><Relationship Id="rId17" Type="http://schemas.openxmlformats.org/officeDocument/2006/relationships/hyperlink" Target="https://github.com/openrisc/mor1kx" TargetMode="External"/><Relationship Id="rId527" Type="http://schemas.openxmlformats.org/officeDocument/2006/relationships/hyperlink" Target="https://github.com/infiniteNOP" TargetMode="External"/><Relationship Id="rId734" Type="http://schemas.openxmlformats.org/officeDocument/2006/relationships/hyperlink" Target="https://opencores.org/projects/fwrisc" TargetMode="External"/><Relationship Id="rId941" Type="http://schemas.openxmlformats.org/officeDocument/2006/relationships/hyperlink" Target="https://github.com/nicolavianello95/DLX" TargetMode="External"/><Relationship Id="rId1157" Type="http://schemas.openxmlformats.org/officeDocument/2006/relationships/hyperlink" Target="https://en.wikipedia.org/wiki/Brainfuck" TargetMode="External"/><Relationship Id="rId70" Type="http://schemas.openxmlformats.org/officeDocument/2006/relationships/hyperlink" Target="https://opencores.org/project,alwcpu" TargetMode="External"/><Relationship Id="rId166" Type="http://schemas.openxmlformats.org/officeDocument/2006/relationships/hyperlink" Target="https://opencores.org/project,openfire2" TargetMode="External"/><Relationship Id="rId373" Type="http://schemas.openxmlformats.org/officeDocument/2006/relationships/hyperlink" Target="https://opencores.org/project,am9080_cpu_based_on_microcoded_am29xx_bit-slices" TargetMode="External"/><Relationship Id="rId580" Type="http://schemas.openxmlformats.org/officeDocument/2006/relationships/hyperlink" Target="http://www.drdobbs.com/embedded-systems/the-one-instruction-wonder/221800122" TargetMode="External"/><Relationship Id="rId801" Type="http://schemas.openxmlformats.org/officeDocument/2006/relationships/hyperlink" Target="https://github.com/mikestir/fpga-bbc" TargetMode="External"/><Relationship Id="rId1017" Type="http://schemas.openxmlformats.org/officeDocument/2006/relationships/hyperlink" Target="https://github.com/risclite/rv3n" TargetMode="External"/><Relationship Id="rId1" Type="http://schemas.openxmlformats.org/officeDocument/2006/relationships/hyperlink" Target="http://www.youtube.com/watch?v=dt4zezZP8w8" TargetMode="External"/><Relationship Id="rId233" Type="http://schemas.openxmlformats.org/officeDocument/2006/relationships/hyperlink" Target="http://www.gmvhdl.com/hc11core.html" TargetMode="External"/><Relationship Id="rId440" Type="http://schemas.openxmlformats.org/officeDocument/2006/relationships/hyperlink" Target="http://www.gaisler.com/index.php/products/processors/leon3" TargetMode="External"/><Relationship Id="rId678" Type="http://schemas.openxmlformats.org/officeDocument/2006/relationships/hyperlink" Target="https://en.wikipedia.org/wiki/LatticeMico32" TargetMode="External"/><Relationship Id="rId885" Type="http://schemas.openxmlformats.org/officeDocument/2006/relationships/hyperlink" Target="https://opencores.org/project,rois" TargetMode="External"/><Relationship Id="rId1070" Type="http://schemas.openxmlformats.org/officeDocument/2006/relationships/hyperlink" Target="https://ezrasrobots.wordpress.com/2021/07/07/pet-on-a-chip/" TargetMode="External"/><Relationship Id="rId28" Type="http://schemas.openxmlformats.org/officeDocument/2006/relationships/hyperlink" Target="http://www.ip-arch.jp/index.html" TargetMode="External"/><Relationship Id="rId300" Type="http://schemas.openxmlformats.org/officeDocument/2006/relationships/hyperlink" Target="https://www.xilinx.com/products/intellectual-property/picoblaze.html" TargetMode="External"/><Relationship Id="rId538" Type="http://schemas.openxmlformats.org/officeDocument/2006/relationships/hyperlink" Target="http://web.archive.org/web/20040603222048/http:/www.free-ip.com/6502/index.html" TargetMode="External"/><Relationship Id="rId745" Type="http://schemas.openxmlformats.org/officeDocument/2006/relationships/hyperlink" Target="https://riscv.org/2018contest/" TargetMode="External"/><Relationship Id="rId952" Type="http://schemas.openxmlformats.org/officeDocument/2006/relationships/hyperlink" Target="https://github.com/jefflieu/recon" TargetMode="External"/><Relationship Id="rId1168" Type="http://schemas.openxmlformats.org/officeDocument/2006/relationships/hyperlink" Target="https://github.com/jopdorp/nand2tetris-verilog" TargetMode="External"/><Relationship Id="rId81" Type="http://schemas.openxmlformats.org/officeDocument/2006/relationships/hyperlink" Target="https://opencores.org/project,copyblaze" TargetMode="External"/><Relationship Id="rId177" Type="http://schemas.openxmlformats.org/officeDocument/2006/relationships/hyperlink" Target="https://github.com/programmerby/ReVerSE-U16" TargetMode="External"/><Relationship Id="rId384" Type="http://schemas.openxmlformats.org/officeDocument/2006/relationships/hyperlink" Target="https://en.wikipedia.org/wiki/ARM_Cortex-R" TargetMode="External"/><Relationship Id="rId591" Type="http://schemas.openxmlformats.org/officeDocument/2006/relationships/hyperlink" Target="https://github.com/atgreen/moxie-cores/tree/master/cores/MoxieLite" TargetMode="External"/><Relationship Id="rId605" Type="http://schemas.openxmlformats.org/officeDocument/2006/relationships/hyperlink" Target="https://opencores.org/project/odess_multicore_project/verilog%20sources" TargetMode="External"/><Relationship Id="rId812" Type="http://schemas.openxmlformats.org/officeDocument/2006/relationships/hyperlink" Target="https://github.com/MIPSfpga/schoolMIPS/wiki" TargetMode="External"/><Relationship Id="rId1028" Type="http://schemas.openxmlformats.org/officeDocument/2006/relationships/hyperlink" Target="https://opencores.org/projects/tms1000" TargetMode="External"/><Relationship Id="rId244" Type="http://schemas.openxmlformats.org/officeDocument/2006/relationships/hyperlink" Target="https://en.wikichip.org/wiki/novix/nc4016" TargetMode="External"/><Relationship Id="rId689" Type="http://schemas.openxmlformats.org/officeDocument/2006/relationships/hyperlink" Target="https://www.sifive.com/products/risc-v-core-ip/" TargetMode="External"/><Relationship Id="rId896" Type="http://schemas.openxmlformats.org/officeDocument/2006/relationships/hyperlink" Target="https://github.com/freecores/instruction_list_pipelined_processor_with_peripherals" TargetMode="External"/><Relationship Id="rId1081" Type="http://schemas.openxmlformats.org/officeDocument/2006/relationships/hyperlink" Target="https://www.youtube.com/watch?v=VVukIzzWiKY" TargetMode="External"/><Relationship Id="rId39" Type="http://schemas.openxmlformats.org/officeDocument/2006/relationships/hyperlink" Target="https://github.com/zylin/zpu" TargetMode="External"/><Relationship Id="rId451" Type="http://schemas.openxmlformats.org/officeDocument/2006/relationships/hyperlink" Target="http://www.microcorelabs.com/mcl86.html" TargetMode="External"/><Relationship Id="rId549" Type="http://schemas.openxmlformats.org/officeDocument/2006/relationships/hyperlink" Target="http://citeseerx.ist.psu.edu/viewdoc/download?doi=10.1.1.127.9809&amp;rep=rep1&amp;type=pdf" TargetMode="External"/><Relationship Id="rId756" Type="http://schemas.openxmlformats.org/officeDocument/2006/relationships/hyperlink" Target="https://github.com/adumont/hrm-cpu" TargetMode="External"/><Relationship Id="rId1179" Type="http://schemas.openxmlformats.org/officeDocument/2006/relationships/hyperlink" Target="https://github.com/splinedrive/kianRiscV" TargetMode="External"/><Relationship Id="rId104" Type="http://schemas.openxmlformats.org/officeDocument/2006/relationships/hyperlink" Target="https://opencores.org/project,lem1_9min" TargetMode="External"/><Relationship Id="rId188" Type="http://schemas.openxmlformats.org/officeDocument/2006/relationships/hyperlink" Target="https://github.com/ucb-bar/riscv-sodor" TargetMode="External"/><Relationship Id="rId311" Type="http://schemas.openxmlformats.org/officeDocument/2006/relationships/hyperlink" Target="http://www.finitron.ca/Cores/CPUCores/rtf6809.html" TargetMode="External"/><Relationship Id="rId395" Type="http://schemas.openxmlformats.org/officeDocument/2006/relationships/hyperlink" Target="https://en.wikipedia.org/wiki/PicoBlaze" TargetMode="External"/><Relationship Id="rId409" Type="http://schemas.openxmlformats.org/officeDocument/2006/relationships/hyperlink" Target="https://www.silvaco.com/products/IP/coldfire-v1-core/index.html" TargetMode="External"/><Relationship Id="rId963" Type="http://schemas.openxmlformats.org/officeDocument/2006/relationships/hyperlink" Target="http://forth.org/OffeteStore/OffeteStore.html" TargetMode="External"/><Relationship Id="rId1039" Type="http://schemas.openxmlformats.org/officeDocument/2006/relationships/hyperlink" Target="https://github.com/kuashio/jimmy" TargetMode="External"/><Relationship Id="rId92" Type="http://schemas.openxmlformats.org/officeDocument/2006/relationships/hyperlink" Target="https://opencores.org/project,hf-risc" TargetMode="External"/><Relationship Id="rId616" Type="http://schemas.openxmlformats.org/officeDocument/2006/relationships/hyperlink" Target="http://www.ecs.umass.edu/ece/tessier/andryc-fpt13.pdf" TargetMode="External"/><Relationship Id="rId823" Type="http://schemas.openxmlformats.org/officeDocument/2006/relationships/hyperlink" Target="https://www.youtube.com/watch?v=Drr1M9z18tU&amp;feature=youtu.be" TargetMode="External"/><Relationship Id="rId255" Type="http://schemas.openxmlformats.org/officeDocument/2006/relationships/hyperlink" Target="http://www.mpeforth.com/rtx.htm" TargetMode="External"/><Relationship Id="rId462" Type="http://schemas.openxmlformats.org/officeDocument/2006/relationships/hyperlink" Target="http://www.fpga4student.com/2017/06/32-bit-pipelined-mips-processor-in-verilog-3.html" TargetMode="External"/><Relationship Id="rId1092" Type="http://schemas.openxmlformats.org/officeDocument/2006/relationships/hyperlink" Target="https://github.com/Obijuan/videoblog/wiki/Cap%C3%ADtulo-23:-ACC:-Apollo-CPU-Core" TargetMode="External"/><Relationship Id="rId1106" Type="http://schemas.openxmlformats.org/officeDocument/2006/relationships/hyperlink" Target="http://ladybug.xs4all.nl/arlet/fpga/6502/" TargetMode="External"/><Relationship Id="rId115" Type="http://schemas.openxmlformats.org/officeDocument/2006/relationships/hyperlink" Target="https://opencores.org/project,pdp8l" TargetMode="External"/><Relationship Id="rId322" Type="http://schemas.openxmlformats.org/officeDocument/2006/relationships/hyperlink" Target="https://opencores.org/project,t48" TargetMode="External"/><Relationship Id="rId767" Type="http://schemas.openxmlformats.org/officeDocument/2006/relationships/hyperlink" Target="https://github.com/revaldinho/opc" TargetMode="External"/><Relationship Id="rId974" Type="http://schemas.openxmlformats.org/officeDocument/2006/relationships/hyperlink" Target="https://github.com/mattco98/LEGv8-Processor" TargetMode="External"/><Relationship Id="rId199" Type="http://schemas.openxmlformats.org/officeDocument/2006/relationships/hyperlink" Target="https://opencores.org/project,fpz8" TargetMode="External"/><Relationship Id="rId627" Type="http://schemas.openxmlformats.org/officeDocument/2006/relationships/hyperlink" Target="https://stardot.org.uk/forums/viewtopic.php?t=8852&amp;f=44" TargetMode="External"/><Relationship Id="rId834" Type="http://schemas.openxmlformats.org/officeDocument/2006/relationships/hyperlink" Target="https://www.fpga-cores.com/instant-soc/" TargetMode="External"/><Relationship Id="rId266" Type="http://schemas.openxmlformats.org/officeDocument/2006/relationships/hyperlink" Target="https://opencores.org/project,sparc64soc" TargetMode="External"/><Relationship Id="rId473" Type="http://schemas.openxmlformats.org/officeDocument/2006/relationships/hyperlink" Target="https://bitbucket.org/mroell/8bit-cpu" TargetMode="External"/><Relationship Id="rId680" Type="http://schemas.openxmlformats.org/officeDocument/2006/relationships/hyperlink" Target="https://opencores.org/project,sweet32_cpu" TargetMode="External"/><Relationship Id="rId901" Type="http://schemas.openxmlformats.org/officeDocument/2006/relationships/hyperlink" Target="http://www.cs.columbia.edu/~sedwards/apple2fpga/" TargetMode="External"/><Relationship Id="rId1117" Type="http://schemas.openxmlformats.org/officeDocument/2006/relationships/hyperlink" Target="https://github.com/nguyenevan42/arm_cpu_ddca" TargetMode="External"/><Relationship Id="rId30" Type="http://schemas.openxmlformats.org/officeDocument/2006/relationships/hyperlink" Target="http://www.t-crest.org/" TargetMode="External"/><Relationship Id="rId126" Type="http://schemas.openxmlformats.org/officeDocument/2006/relationships/hyperlink" Target="https://opencores.org/project,msp430_vhdl" TargetMode="External"/><Relationship Id="rId333" Type="http://schemas.openxmlformats.org/officeDocument/2006/relationships/hyperlink" Target="https://opencores.org/project,tv80" TargetMode="External"/><Relationship Id="rId540" Type="http://schemas.openxmlformats.org/officeDocument/2006/relationships/hyperlink" Target="http://simlab.ece.tufts.edu/simlab/models/8085/i8085_c.vhd" TargetMode="External"/><Relationship Id="rId778" Type="http://schemas.openxmlformats.org/officeDocument/2006/relationships/hyperlink" Target="https://revaldinho.github.io/opc/" TargetMode="External"/><Relationship Id="rId985" Type="http://schemas.openxmlformats.org/officeDocument/2006/relationships/hyperlink" Target="https://github.com/richard42/CoCo3FPGA" TargetMode="External"/><Relationship Id="rId1170" Type="http://schemas.openxmlformats.org/officeDocument/2006/relationships/hyperlink" Target="https://www.intel.com/content/www/us/en/products/details/fpga/nios-processor/v.html" TargetMode="External"/><Relationship Id="rId638" Type="http://schemas.openxmlformats.org/officeDocument/2006/relationships/hyperlink" Target="https://people.ece.cornell.edu/land/courses/ece5760/DE2/Kraken2/Kraken2isa.html" TargetMode="External"/><Relationship Id="rId845" Type="http://schemas.openxmlformats.org/officeDocument/2006/relationships/hyperlink" Target="https://github.com/Jerc007/Open-GPGPU-FlexGrip-" TargetMode="External"/><Relationship Id="rId1030" Type="http://schemas.openxmlformats.org/officeDocument/2006/relationships/hyperlink" Target="https://github.com/itsShnik/RISC-Fuggit" TargetMode="External"/><Relationship Id="rId277" Type="http://schemas.openxmlformats.org/officeDocument/2006/relationships/hyperlink" Target="https://en.wikipedia.org/wiki/Z-machine" TargetMode="External"/><Relationship Id="rId400" Type="http://schemas.openxmlformats.org/officeDocument/2006/relationships/hyperlink" Target="https://www.xilinx.com/products/intellectual-property/picoblaze.html" TargetMode="External"/><Relationship Id="rId484" Type="http://schemas.openxmlformats.org/officeDocument/2006/relationships/hyperlink" Target="https://github.com/jbush001/RISC-Processor" TargetMode="External"/><Relationship Id="rId705" Type="http://schemas.openxmlformats.org/officeDocument/2006/relationships/hyperlink" Target="https://github.com/lisper/cpus-caddr" TargetMode="External"/><Relationship Id="rId1128" Type="http://schemas.openxmlformats.org/officeDocument/2006/relationships/hyperlink" Target="https://opencores.org/project,v586" TargetMode="External"/><Relationship Id="rId137" Type="http://schemas.openxmlformats.org/officeDocument/2006/relationships/hyperlink" Target="https://opencores.org/project,ag_6502" TargetMode="External"/><Relationship Id="rId344" Type="http://schemas.openxmlformats.org/officeDocument/2006/relationships/hyperlink" Target="https://github.com/marmolejo/zet" TargetMode="External"/><Relationship Id="rId691" Type="http://schemas.openxmlformats.org/officeDocument/2006/relationships/hyperlink" Target="https://www.sifive.com/products/risc-v-core-ip/" TargetMode="External"/><Relationship Id="rId789" Type="http://schemas.openxmlformats.org/officeDocument/2006/relationships/hyperlink" Target="https://opencores.org/projects/attiny_atmega_xmega_core" TargetMode="External"/><Relationship Id="rId912" Type="http://schemas.openxmlformats.org/officeDocument/2006/relationships/hyperlink" Target="https://www.ukrise.org/projects/" TargetMode="External"/><Relationship Id="rId996" Type="http://schemas.openxmlformats.org/officeDocument/2006/relationships/hyperlink" Target="https://en.wikipedia.org/wiki/Acorn_Electron" TargetMode="External"/><Relationship Id="rId41" Type="http://schemas.openxmlformats.org/officeDocument/2006/relationships/hyperlink" Target="https://www.youtube.com/watch?v=lZGHbMS882w" TargetMode="External"/><Relationship Id="rId551" Type="http://schemas.openxmlformats.org/officeDocument/2006/relationships/hyperlink" Target="http://www.forth.org/svfig/kk/11-2010-Wagner&amp;Eckert.pdf" TargetMode="External"/><Relationship Id="rId649" Type="http://schemas.openxmlformats.org/officeDocument/2006/relationships/hyperlink" Target="https://www.gaisler.com/index.php/products/processors" TargetMode="External"/><Relationship Id="rId856" Type="http://schemas.openxmlformats.org/officeDocument/2006/relationships/hyperlink" Target="https://github.com/MC2SC/VerySimpleCPU-public" TargetMode="External"/><Relationship Id="rId1181" Type="http://schemas.openxmlformats.org/officeDocument/2006/relationships/hyperlink" Target="https://github.com/Domipheus/RPU" TargetMode="External"/><Relationship Id="rId190" Type="http://schemas.openxmlformats.org/officeDocument/2006/relationships/hyperlink" Target="https://github.com/ucb-bar/zscale" TargetMode="External"/><Relationship Id="rId204" Type="http://schemas.openxmlformats.org/officeDocument/2006/relationships/hyperlink" Target="http://www.ht-lab.com/" TargetMode="External"/><Relationship Id="rId288" Type="http://schemas.openxmlformats.org/officeDocument/2006/relationships/hyperlink" Target="https://opencores.org/project,or1200_hp" TargetMode="External"/><Relationship Id="rId411" Type="http://schemas.openxmlformats.org/officeDocument/2006/relationships/hyperlink" Target="https://www.youtube.com/watch?v=gEmTaKU6ufY" TargetMode="External"/><Relationship Id="rId509" Type="http://schemas.openxmlformats.org/officeDocument/2006/relationships/hyperlink" Target="https://github.com/mycspring/fpga" TargetMode="External"/><Relationship Id="rId1041" Type="http://schemas.openxmlformats.org/officeDocument/2006/relationships/hyperlink" Target="https://en.wikipedia.org/wiki/MIX" TargetMode="External"/><Relationship Id="rId1139" Type="http://schemas.openxmlformats.org/officeDocument/2006/relationships/hyperlink" Target="https://github.com/jaywonchung/Verilog-Harvard-CPU" TargetMode="External"/><Relationship Id="rId495" Type="http://schemas.openxmlformats.org/officeDocument/2006/relationships/hyperlink" Target="http://www.morphyplanning.co.jp/FreeCPU/freecpu-e.html" TargetMode="External"/><Relationship Id="rId716" Type="http://schemas.openxmlformats.org/officeDocument/2006/relationships/hyperlink" Target="https://github.com/Steve-Teal/1802-pico-basic" TargetMode="External"/><Relationship Id="rId923" Type="http://schemas.openxmlformats.org/officeDocument/2006/relationships/hyperlink" Target="http://www.projectoberon.com/" TargetMode="External"/><Relationship Id="rId52" Type="http://schemas.openxmlformats.org/officeDocument/2006/relationships/hyperlink" Target="https://opencores.org/project,next186mp3" TargetMode="External"/><Relationship Id="rId148" Type="http://schemas.openxmlformats.org/officeDocument/2006/relationships/hyperlink" Target="http://finitron.ca/Projects/Prj6502/bc6502_page.html" TargetMode="External"/><Relationship Id="rId355" Type="http://schemas.openxmlformats.org/officeDocument/2006/relationships/hyperlink" Target="https://opencores.org/project,m16c5x" TargetMode="External"/><Relationship Id="rId562" Type="http://schemas.openxmlformats.org/officeDocument/2006/relationships/hyperlink" Target="https://openrisc.io/" TargetMode="External"/><Relationship Id="rId1192" Type="http://schemas.openxmlformats.org/officeDocument/2006/relationships/hyperlink" Target="https://shakti.org.in/processors.html" TargetMode="External"/><Relationship Id="rId1206" Type="http://schemas.openxmlformats.org/officeDocument/2006/relationships/hyperlink" Target="https://github.com/susam/mano-cpu" TargetMode="External"/><Relationship Id="rId215" Type="http://schemas.openxmlformats.org/officeDocument/2006/relationships/hyperlink" Target="https://github.com/MorrisMA/M16C5x" TargetMode="External"/><Relationship Id="rId422" Type="http://schemas.openxmlformats.org/officeDocument/2006/relationships/hyperlink" Target="http://www.cloudx.cc/" TargetMode="External"/><Relationship Id="rId867" Type="http://schemas.openxmlformats.org/officeDocument/2006/relationships/hyperlink" Target="https://github.com/Obijuan/Z80-FPGA" TargetMode="External"/><Relationship Id="rId1052" Type="http://schemas.openxmlformats.org/officeDocument/2006/relationships/hyperlink" Target="https://github.com/scottlbaker/PDP8-SOC" TargetMode="External"/><Relationship Id="rId299" Type="http://schemas.openxmlformats.org/officeDocument/2006/relationships/hyperlink" Target="https://en.wikipedia.org/wiki/PicoBlaze" TargetMode="External"/><Relationship Id="rId727" Type="http://schemas.openxmlformats.org/officeDocument/2006/relationships/hyperlink" Target="https://en.wikipedia.org/wiki/Amber_(processor_core)" TargetMode="External"/><Relationship Id="rId934" Type="http://schemas.openxmlformats.org/officeDocument/2006/relationships/hyperlink" Target="https://github.com/gdevic/A-Z80" TargetMode="External"/><Relationship Id="rId63" Type="http://schemas.openxmlformats.org/officeDocument/2006/relationships/hyperlink" Target="https://opencores.org/project,mcs-4" TargetMode="External"/><Relationship Id="rId159" Type="http://schemas.openxmlformats.org/officeDocument/2006/relationships/hyperlink" Target="http://www2.imm.dtu.dk/~wopu/" TargetMode="External"/><Relationship Id="rId366" Type="http://schemas.openxmlformats.org/officeDocument/2006/relationships/hyperlink" Target="https://en.wikipedia.org/wiki/0x10c" TargetMode="External"/><Relationship Id="rId573" Type="http://schemas.openxmlformats.org/officeDocument/2006/relationships/hyperlink" Target="https://github.com/bonfireprocessor" TargetMode="External"/><Relationship Id="rId780" Type="http://schemas.openxmlformats.org/officeDocument/2006/relationships/hyperlink" Target="https://revaldinho.github.io/opc/" TargetMode="External"/><Relationship Id="rId1217" Type="http://schemas.openxmlformats.org/officeDocument/2006/relationships/hyperlink" Target="https://github.com/Steve-Teal/pumpkin-cpu" TargetMode="External"/><Relationship Id="rId226" Type="http://schemas.openxmlformats.org/officeDocument/2006/relationships/hyperlink" Target="http://members.optushome.com.au/jekent/" TargetMode="External"/><Relationship Id="rId433" Type="http://schemas.openxmlformats.org/officeDocument/2006/relationships/hyperlink" Target="https://github.com/robfinch/Cores/tree/master/FISA64/trunk" TargetMode="External"/><Relationship Id="rId878" Type="http://schemas.openxmlformats.org/officeDocument/2006/relationships/hyperlink" Target="https://opencores.org/projects/steelcore" TargetMode="External"/><Relationship Id="rId1063" Type="http://schemas.openxmlformats.org/officeDocument/2006/relationships/hyperlink" Target="http://mindworks.shoutwiki.com/wiki/Forth_Computing_on_FPGA" TargetMode="External"/><Relationship Id="rId640" Type="http://schemas.openxmlformats.org/officeDocument/2006/relationships/hyperlink" Target="http://people.ece.cornell.edu/land/courses/ece5760/DE2/Stack_cpu.html" TargetMode="External"/><Relationship Id="rId738" Type="http://schemas.openxmlformats.org/officeDocument/2006/relationships/hyperlink" Target="https://github.com/ijor/fx68k" TargetMode="External"/><Relationship Id="rId945" Type="http://schemas.openxmlformats.org/officeDocument/2006/relationships/hyperlink" Target="https://en.wikipedia.org/wiki/MicroBlaze" TargetMode="External"/><Relationship Id="rId74" Type="http://schemas.openxmlformats.org/officeDocument/2006/relationships/hyperlink" Target="https://opencores.org/project,aquarius" TargetMode="External"/><Relationship Id="rId377" Type="http://schemas.openxmlformats.org/officeDocument/2006/relationships/hyperlink" Target="https://www.synopsys.com/designware-ip/processor-solutions/arc-processors.html" TargetMode="External"/><Relationship Id="rId500" Type="http://schemas.openxmlformats.org/officeDocument/2006/relationships/hyperlink" Target="https://opencores.org/project,theia_gpu" TargetMode="External"/><Relationship Id="rId584" Type="http://schemas.openxmlformats.org/officeDocument/2006/relationships/hyperlink" Target="https://opencores.org/project,suslik" TargetMode="External"/><Relationship Id="rId805" Type="http://schemas.openxmlformats.org/officeDocument/2006/relationships/hyperlink" Target="https://github.com/zephray/Verilogboy" TargetMode="External"/><Relationship Id="rId1130" Type="http://schemas.openxmlformats.org/officeDocument/2006/relationships/hyperlink" Target="https://en.wikipedia.org/wiki/Signetics_2650" TargetMode="External"/><Relationship Id="rId5" Type="http://schemas.openxmlformats.org/officeDocument/2006/relationships/hyperlink" Target="https://www.xilinx.com/products/design-tools/microblaze.html" TargetMode="External"/><Relationship Id="rId237" Type="http://schemas.openxmlformats.org/officeDocument/2006/relationships/hyperlink" Target="http://www.excamera.com/sphinx/fpga-j1.html" TargetMode="External"/><Relationship Id="rId791" Type="http://schemas.openxmlformats.org/officeDocument/2006/relationships/hyperlink" Target="https://github.com/nobotro/fpga_riscv_cpu" TargetMode="External"/><Relationship Id="rId889" Type="http://schemas.openxmlformats.org/officeDocument/2006/relationships/hyperlink" Target="https://github.com/zpekic/Sys0800" TargetMode="External"/><Relationship Id="rId1074" Type="http://schemas.openxmlformats.org/officeDocument/2006/relationships/hyperlink" Target="https://gitlab.com/big-bat/moncky" TargetMode="External"/><Relationship Id="rId444" Type="http://schemas.openxmlformats.org/officeDocument/2006/relationships/hyperlink" Target="https://github.com/PrincetonUniversity/openpiton" TargetMode="External"/><Relationship Id="rId651" Type="http://schemas.openxmlformats.org/officeDocument/2006/relationships/hyperlink" Target="https://github.com/Galland/LEON2" TargetMode="External"/><Relationship Id="rId749" Type="http://schemas.openxmlformats.org/officeDocument/2006/relationships/hyperlink" Target="https://opencores.org/projects/minimips_superscalar" TargetMode="External"/><Relationship Id="rId290" Type="http://schemas.openxmlformats.org/officeDocument/2006/relationships/hyperlink" Target="https://opencores.org/project,p16c5x" TargetMode="External"/><Relationship Id="rId304" Type="http://schemas.openxmlformats.org/officeDocument/2006/relationships/hyperlink" Target="https://sourceforge.net/projects/risc0/" TargetMode="External"/><Relationship Id="rId388" Type="http://schemas.openxmlformats.org/officeDocument/2006/relationships/hyperlink" Target="https://fr.wikiversity.org/wiki/Very_High_Speed_Integrated_Circuit_Hardware_Description_Language/Embarquer_un_Atmel_ATMega8" TargetMode="External"/><Relationship Id="rId511" Type="http://schemas.openxmlformats.org/officeDocument/2006/relationships/hyperlink" Target="https://www.youtube.com/watch?v=828oMNFGSjg" TargetMode="External"/><Relationship Id="rId609" Type="http://schemas.openxmlformats.org/officeDocument/2006/relationships/hyperlink" Target="https://github.com/jamieiles/oldland-cpu" TargetMode="External"/><Relationship Id="rId956" Type="http://schemas.openxmlformats.org/officeDocument/2006/relationships/hyperlink" Target="https://github.com/ultraembedded/biriscv" TargetMode="External"/><Relationship Id="rId1141" Type="http://schemas.openxmlformats.org/officeDocument/2006/relationships/hyperlink" Target="https://github.com/jaywonchung/Verilog-Harvard-CPU" TargetMode="External"/><Relationship Id="rId85" Type="http://schemas.openxmlformats.org/officeDocument/2006/relationships/hyperlink" Target="https://opencores.org/project,dfp" TargetMode="External"/><Relationship Id="rId150" Type="http://schemas.openxmlformats.org/officeDocument/2006/relationships/hyperlink" Target="http://ladybug.xs4all.nl/arlet/fpga/6502/" TargetMode="External"/><Relationship Id="rId595" Type="http://schemas.openxmlformats.org/officeDocument/2006/relationships/hyperlink" Target="https://github.com/SI-RISCV/e200_opensource" TargetMode="External"/><Relationship Id="rId816" Type="http://schemas.openxmlformats.org/officeDocument/2006/relationships/hyperlink" Target="https://prantoamt.wordpress.com/2018/09/09/16-bit-single-cycle-processor-design/" TargetMode="External"/><Relationship Id="rId1001" Type="http://schemas.openxmlformats.org/officeDocument/2006/relationships/hyperlink" Target="https://opencores.org/projects/darkriscv" TargetMode="External"/><Relationship Id="rId248" Type="http://schemas.openxmlformats.org/officeDocument/2006/relationships/hyperlink" Target="http://pdp2011.sytse.net/wordpress/pdp-11/" TargetMode="External"/><Relationship Id="rId455" Type="http://schemas.openxmlformats.org/officeDocument/2006/relationships/hyperlink" Target="http://www.apollo-accelerators.com/" TargetMode="External"/><Relationship Id="rId662" Type="http://schemas.openxmlformats.org/officeDocument/2006/relationships/hyperlink" Target="https://ip.cadence.com/ipportfolio/tensilica-ip" TargetMode="External"/><Relationship Id="rId1085" Type="http://schemas.openxmlformats.org/officeDocument/2006/relationships/hyperlink" Target="https://tams-www.informatik.uni-hamburg.de/vhdl/vhdl.html" TargetMode="External"/><Relationship Id="rId12" Type="http://schemas.openxmlformats.org/officeDocument/2006/relationships/hyperlink" Target="http://pdp-1.computerhistory.org/pdp-1/" TargetMode="External"/><Relationship Id="rId108" Type="http://schemas.openxmlformats.org/officeDocument/2006/relationships/hyperlink" Target="https://opencores.org/project,m1_core" TargetMode="External"/><Relationship Id="rId315" Type="http://schemas.openxmlformats.org/officeDocument/2006/relationships/hyperlink" Target="https://github.com/robfinch/Cores" TargetMode="External"/><Relationship Id="rId522" Type="http://schemas.openxmlformats.org/officeDocument/2006/relationships/hyperlink" Target="http://www.singmai.com/PT13.htm" TargetMode="External"/><Relationship Id="rId967" Type="http://schemas.openxmlformats.org/officeDocument/2006/relationships/hyperlink" Target="https://github.com/fredrequin/j68_cpu" TargetMode="External"/><Relationship Id="rId1152" Type="http://schemas.openxmlformats.org/officeDocument/2006/relationships/hyperlink" Target="https://www.ljw.me.uk/ibm360/vhdl/" TargetMode="External"/><Relationship Id="rId96" Type="http://schemas.openxmlformats.org/officeDocument/2006/relationships/hyperlink" Target="https://opencores.org/project,jop" TargetMode="External"/><Relationship Id="rId161" Type="http://schemas.openxmlformats.org/officeDocument/2006/relationships/hyperlink" Target="http://www.oreganosystems.at/?page_id=361" TargetMode="External"/><Relationship Id="rId399" Type="http://schemas.openxmlformats.org/officeDocument/2006/relationships/hyperlink" Target="https://en.wikipedia.org/wiki/PicoBlaze" TargetMode="External"/><Relationship Id="rId827" Type="http://schemas.openxmlformats.org/officeDocument/2006/relationships/hyperlink" Target="https://github.com/lliont/Lionasm" TargetMode="External"/><Relationship Id="rId1012" Type="http://schemas.openxmlformats.org/officeDocument/2006/relationships/hyperlink" Target="https://github.com/jamesbowman/swapforth/tree/master/j1a" TargetMode="External"/><Relationship Id="rId259" Type="http://schemas.openxmlformats.org/officeDocument/2006/relationships/hyperlink" Target="http://www.lirmm.fr/ADAC" TargetMode="External"/><Relationship Id="rId466" Type="http://schemas.openxmlformats.org/officeDocument/2006/relationships/hyperlink" Target="https://github.com/jncraton/MIPS-Lite" TargetMode="External"/><Relationship Id="rId673" Type="http://schemas.openxmlformats.org/officeDocument/2006/relationships/hyperlink" Target="http://members.optushome.com.au/jekent/system01/index.htm" TargetMode="External"/><Relationship Id="rId880" Type="http://schemas.openxmlformats.org/officeDocument/2006/relationships/hyperlink" Target="https://opencores.org/projects/steelcore" TargetMode="External"/><Relationship Id="rId1096" Type="http://schemas.openxmlformats.org/officeDocument/2006/relationships/hyperlink" Target="http://www.6502.org/users/andre/65k/index.html" TargetMode="External"/><Relationship Id="rId23" Type="http://schemas.openxmlformats.org/officeDocument/2006/relationships/hyperlink" Target="http://www.xthundercore.com/" TargetMode="External"/><Relationship Id="rId119" Type="http://schemas.openxmlformats.org/officeDocument/2006/relationships/hyperlink" Target="https://opencores.org/project,mips_fault_tolerant" TargetMode="External"/><Relationship Id="rId326" Type="http://schemas.openxmlformats.org/officeDocument/2006/relationships/hyperlink" Target="https://opencores.org/project,t80" TargetMode="External"/><Relationship Id="rId533" Type="http://schemas.openxmlformats.org/officeDocument/2006/relationships/hyperlink" Target="http://www.dte.eis.uva.es/OpenProjects/OpenDSP/index.htm" TargetMode="External"/><Relationship Id="rId978" Type="http://schemas.openxmlformats.org/officeDocument/2006/relationships/hyperlink" Target="https://retroramblings.net/?page_id=1339" TargetMode="External"/><Relationship Id="rId1163" Type="http://schemas.openxmlformats.org/officeDocument/2006/relationships/hyperlink" Target="https://hackaday.io/project/27280/files" TargetMode="External"/><Relationship Id="rId740" Type="http://schemas.openxmlformats.org/officeDocument/2006/relationships/hyperlink" Target="http://www.ensilica.com/" TargetMode="External"/><Relationship Id="rId838" Type="http://schemas.openxmlformats.org/officeDocument/2006/relationships/hyperlink" Target="https://github.com/Raamakrishnan/MyProc" TargetMode="External"/><Relationship Id="rId1023" Type="http://schemas.openxmlformats.org/officeDocument/2006/relationships/hyperlink" Target="https://github.com/jaywonchung/Verilog-Harvard-CPU" TargetMode="External"/><Relationship Id="rId172" Type="http://schemas.openxmlformats.org/officeDocument/2006/relationships/hyperlink" Target="https://github.com/SpinalHDL/VexRiscv" TargetMode="External"/><Relationship Id="rId477" Type="http://schemas.openxmlformats.org/officeDocument/2006/relationships/hyperlink" Target="https://people.ece.cornell.edu/land/courses/ece5760/DE2/Stack_cpu.html" TargetMode="External"/><Relationship Id="rId600" Type="http://schemas.openxmlformats.org/officeDocument/2006/relationships/hyperlink" Target="https://opencores.org/project,odess_multicore_project" TargetMode="External"/><Relationship Id="rId684" Type="http://schemas.openxmlformats.org/officeDocument/2006/relationships/hyperlink" Target="https://github.com/sam-falvo/kestrel" TargetMode="External"/><Relationship Id="rId337" Type="http://schemas.openxmlformats.org/officeDocument/2006/relationships/hyperlink" Target="https://opencores.org/project,wb_z80" TargetMode="External"/><Relationship Id="rId891" Type="http://schemas.openxmlformats.org/officeDocument/2006/relationships/hyperlink" Target="https://github.com/zpekic/sys9080" TargetMode="External"/><Relationship Id="rId905" Type="http://schemas.openxmlformats.org/officeDocument/2006/relationships/hyperlink" Target="https://opencores.org/project,atlas_core" TargetMode="External"/><Relationship Id="rId989" Type="http://schemas.openxmlformats.org/officeDocument/2006/relationships/hyperlink" Target="https://github.com/suyashmahar/RISC-processor" TargetMode="External"/><Relationship Id="rId34" Type="http://schemas.openxmlformats.org/officeDocument/2006/relationships/hyperlink" Target="http://jamieiles.github.io/oldland-cpu/" TargetMode="External"/><Relationship Id="rId544" Type="http://schemas.openxmlformats.org/officeDocument/2006/relationships/hyperlink" Target="http://www.bitlib.de/pub/xproz/" TargetMode="External"/><Relationship Id="rId751" Type="http://schemas.openxmlformats.org/officeDocument/2006/relationships/hyperlink" Target="https://github.com/cr88192/bgbtech_btsr1arch" TargetMode="External"/><Relationship Id="rId849" Type="http://schemas.openxmlformats.org/officeDocument/2006/relationships/hyperlink" Target="https://opencores.org/projects/v6502" TargetMode="External"/><Relationship Id="rId1174" Type="http://schemas.openxmlformats.org/officeDocument/2006/relationships/hyperlink" Target="https://eater.net/8bit/" TargetMode="External"/><Relationship Id="rId183" Type="http://schemas.openxmlformats.org/officeDocument/2006/relationships/hyperlink" Target="https://roalogic.com/" TargetMode="External"/><Relationship Id="rId390" Type="http://schemas.openxmlformats.org/officeDocument/2006/relationships/hyperlink" Target="https://github.com/BigEd/XSOC-xr16" TargetMode="External"/><Relationship Id="rId404" Type="http://schemas.openxmlformats.org/officeDocument/2006/relationships/hyperlink" Target="http://andreacorallo.github.io/kpu/" TargetMode="External"/><Relationship Id="rId611" Type="http://schemas.openxmlformats.org/officeDocument/2006/relationships/hyperlink" Target="https://github.com/mega65/mega65-core" TargetMode="External"/><Relationship Id="rId1034" Type="http://schemas.openxmlformats.org/officeDocument/2006/relationships/hyperlink" Target="https://github.com/dillonhuff/TinyCPU" TargetMode="External"/><Relationship Id="rId250" Type="http://schemas.openxmlformats.org/officeDocument/2006/relationships/hyperlink" Target="https://github.com/skibo/Pet2001_Nexys3" TargetMode="External"/><Relationship Id="rId488" Type="http://schemas.openxmlformats.org/officeDocument/2006/relationships/hyperlink" Target="https://www.jamieiles.com/80186/" TargetMode="External"/><Relationship Id="rId695" Type="http://schemas.openxmlformats.org/officeDocument/2006/relationships/hyperlink" Target="https://electronicstopper.blogspot.com/2017/06/8-bit-risc-cpu-in-verilog.html" TargetMode="External"/><Relationship Id="rId709" Type="http://schemas.openxmlformats.org/officeDocument/2006/relationships/hyperlink" Target="https://github.com/skordal/potato" TargetMode="External"/><Relationship Id="rId916" Type="http://schemas.openxmlformats.org/officeDocument/2006/relationships/hyperlink" Target="https://github.com/lowRISC/ibex" TargetMode="External"/><Relationship Id="rId1101" Type="http://schemas.openxmlformats.org/officeDocument/2006/relationships/hyperlink" Target="https://en.wikipedia.org/wiki/PDP-6" TargetMode="External"/><Relationship Id="rId45" Type="http://schemas.openxmlformats.org/officeDocument/2006/relationships/hyperlink" Target="https://pycpu.wordpress.com/" TargetMode="External"/><Relationship Id="rId110" Type="http://schemas.openxmlformats.org/officeDocument/2006/relationships/hyperlink" Target="https://opencores.org/project,mblite" TargetMode="External"/><Relationship Id="rId348" Type="http://schemas.openxmlformats.org/officeDocument/2006/relationships/hyperlink" Target="https://opencores.org/project,storm_soc" TargetMode="External"/><Relationship Id="rId555" Type="http://schemas.openxmlformats.org/officeDocument/2006/relationships/hyperlink" Target="http://www.astrobe.com/RISC5/" TargetMode="External"/><Relationship Id="rId762" Type="http://schemas.openxmlformats.org/officeDocument/2006/relationships/hyperlink" Target="http://www.ece.ualberta.ca/~elliott/ee552/studentAppNotes/1998_w/8bitprocessor/" TargetMode="External"/><Relationship Id="rId1185" Type="http://schemas.openxmlformats.org/officeDocument/2006/relationships/hyperlink" Target="https://ees.hs-augsburg.de/" TargetMode="External"/><Relationship Id="rId194" Type="http://schemas.openxmlformats.org/officeDocument/2006/relationships/hyperlink" Target="https://opencores.org/project,ion" TargetMode="External"/><Relationship Id="rId208" Type="http://schemas.openxmlformats.org/officeDocument/2006/relationships/hyperlink" Target="https://opencores.org/project,hpc-16" TargetMode="External"/><Relationship Id="rId415" Type="http://schemas.openxmlformats.org/officeDocument/2006/relationships/hyperlink" Target="http://web.archive.org/web/20060707045943/http:/tinyboot.com/cd16/index.htm" TargetMode="External"/><Relationship Id="rId622" Type="http://schemas.openxmlformats.org/officeDocument/2006/relationships/hyperlink" Target="https://github.com/alezzdiki/DLX-RISC-Processor" TargetMode="External"/><Relationship Id="rId1045" Type="http://schemas.openxmlformats.org/officeDocument/2006/relationships/hyperlink" Target="https://github.com/CGrassin/vhdl_cpu" TargetMode="External"/><Relationship Id="rId261" Type="http://schemas.openxmlformats.org/officeDocument/2006/relationships/hyperlink" Target="https://opencores.org/project,rois" TargetMode="External"/><Relationship Id="rId499" Type="http://schemas.openxmlformats.org/officeDocument/2006/relationships/hyperlink" Target="http://temlib.org/" TargetMode="External"/><Relationship Id="rId927" Type="http://schemas.openxmlformats.org/officeDocument/2006/relationships/hyperlink" Target="https://github.com/MiSTer-devel/ao486_MiSTer" TargetMode="External"/><Relationship Id="rId1112" Type="http://schemas.openxmlformats.org/officeDocument/2006/relationships/hyperlink" Target="https://opencores.org/projects/arm4u" TargetMode="External"/><Relationship Id="rId56" Type="http://schemas.openxmlformats.org/officeDocument/2006/relationships/hyperlink" Target="https://opencores.org/project,or1k_soc_on_altera_embedded_dev_kit" TargetMode="External"/><Relationship Id="rId359" Type="http://schemas.openxmlformats.org/officeDocument/2006/relationships/hyperlink" Target="https://hackaday.com/2017/01/13/fpga-computer-covers-a-to-z/" TargetMode="External"/><Relationship Id="rId566" Type="http://schemas.openxmlformats.org/officeDocument/2006/relationships/hyperlink" Target="https://github.com/PulseRain/FP51_fast_core" TargetMode="External"/><Relationship Id="rId773" Type="http://schemas.openxmlformats.org/officeDocument/2006/relationships/hyperlink" Target="https://github.com/revaldinho/opc" TargetMode="External"/><Relationship Id="rId1196" Type="http://schemas.openxmlformats.org/officeDocument/2006/relationships/hyperlink" Target="https://github.com/lliont/Lion16" TargetMode="External"/><Relationship Id="rId121" Type="http://schemas.openxmlformats.org/officeDocument/2006/relationships/hyperlink" Target="https://opencores.org/project,mips32r1" TargetMode="External"/><Relationship Id="rId219" Type="http://schemas.openxmlformats.org/officeDocument/2006/relationships/hyperlink" Target="https://opencores.org/project,system05" TargetMode="External"/><Relationship Id="rId426" Type="http://schemas.openxmlformats.org/officeDocument/2006/relationships/hyperlink" Target="https://github.com/DRuffer/ep8080" TargetMode="External"/><Relationship Id="rId633" Type="http://schemas.openxmlformats.org/officeDocument/2006/relationships/hyperlink" Target="http://hamblen.ece.gatech.edu/" TargetMode="External"/><Relationship Id="rId980" Type="http://schemas.openxmlformats.org/officeDocument/2006/relationships/hyperlink" Target="https://github.com/robinsonb5/ZPUDemos" TargetMode="External"/><Relationship Id="rId1056" Type="http://schemas.openxmlformats.org/officeDocument/2006/relationships/hyperlink" Target="https://github.com/douggilliland/IOP16" TargetMode="External"/><Relationship Id="rId840" Type="http://schemas.openxmlformats.org/officeDocument/2006/relationships/hyperlink" Target="https://en.wikipedia.org/wiki/Little_Computer_3" TargetMode="External"/><Relationship Id="rId938" Type="http://schemas.openxmlformats.org/officeDocument/2006/relationships/hyperlink" Target="https://github.com/solderneer/artemis" TargetMode="External"/><Relationship Id="rId67" Type="http://schemas.openxmlformats.org/officeDocument/2006/relationships/hyperlink" Target="https://opencores.org/project,aemb" TargetMode="External"/><Relationship Id="rId272" Type="http://schemas.openxmlformats.org/officeDocument/2006/relationships/hyperlink" Target="http://projects.nbee.es/display/IPCORES/SYNPIC12+8bit+RISC+CPU+core" TargetMode="External"/><Relationship Id="rId577" Type="http://schemas.openxmlformats.org/officeDocument/2006/relationships/hyperlink" Target="http://www.embecosm.com/appnotes/ean13/ean13.html" TargetMode="External"/><Relationship Id="rId700" Type="http://schemas.openxmlformats.org/officeDocument/2006/relationships/hyperlink" Target="https://www-users.cs.york.ac.uk/~mjf/simple_cpu_v2/index.html" TargetMode="External"/><Relationship Id="rId1123" Type="http://schemas.openxmlformats.org/officeDocument/2006/relationships/hyperlink" Target="https://hackaday.com/2021/09/26/fpga-retrocomputer-return-to-moncky/" TargetMode="External"/><Relationship Id="rId132" Type="http://schemas.openxmlformats.org/officeDocument/2006/relationships/hyperlink" Target="https://opencores.org/project,neo430" TargetMode="External"/><Relationship Id="rId784" Type="http://schemas.openxmlformats.org/officeDocument/2006/relationships/hyperlink" Target="https://opencores.org/project,m32632" TargetMode="External"/><Relationship Id="rId991" Type="http://schemas.openxmlformats.org/officeDocument/2006/relationships/hyperlink" Target="https://github.com/laforest/Octavo" TargetMode="External"/><Relationship Id="rId1067" Type="http://schemas.openxmlformats.org/officeDocument/2006/relationships/hyperlink" Target="https://github.com/mhomran/PDP11" TargetMode="External"/><Relationship Id="rId437" Type="http://schemas.openxmlformats.org/officeDocument/2006/relationships/hyperlink" Target="https://github.com/SteffenReith/J1Sc" TargetMode="External"/><Relationship Id="rId644" Type="http://schemas.openxmlformats.org/officeDocument/2006/relationships/hyperlink" Target="https://github.com/pandora2000/piropiro" TargetMode="External"/><Relationship Id="rId851" Type="http://schemas.openxmlformats.org/officeDocument/2006/relationships/hyperlink" Target="https://github.com/parallaxinc/propeller" TargetMode="External"/><Relationship Id="rId283" Type="http://schemas.openxmlformats.org/officeDocument/2006/relationships/hyperlink" Target="https://opencores.org/project,instruction_list_pipelined_processor_with_peripherals" TargetMode="External"/><Relationship Id="rId490" Type="http://schemas.openxmlformats.org/officeDocument/2006/relationships/hyperlink" Target="https://shirishkoirala.blogspot.com/2017/01/sap-1simple-as-possible-1-computer.html" TargetMode="External"/><Relationship Id="rId504" Type="http://schemas.openxmlformats.org/officeDocument/2006/relationships/hyperlink" Target="https://github.com/sjohann81/hf-risc/" TargetMode="External"/><Relationship Id="rId711" Type="http://schemas.openxmlformats.org/officeDocument/2006/relationships/hyperlink" Target="https://github.com/terpstra/opa" TargetMode="External"/><Relationship Id="rId949" Type="http://schemas.openxmlformats.org/officeDocument/2006/relationships/hyperlink" Target="https://www.youtube.com/watch?v=dVD1Yws__v0&amp;list=PLxde5XJWZRbTerLRlh0vp43scTA3cfKN8&amp;index=2" TargetMode="External"/><Relationship Id="rId1134" Type="http://schemas.openxmlformats.org/officeDocument/2006/relationships/hyperlink" Target="https://github.com/ben-marshall/tim" TargetMode="External"/><Relationship Id="rId78" Type="http://schemas.openxmlformats.org/officeDocument/2006/relationships/hyperlink" Target="https://opencores.org/project,avrtinyx61core" TargetMode="External"/><Relationship Id="rId143" Type="http://schemas.openxmlformats.org/officeDocument/2006/relationships/hyperlink" Target="http://www.arm.com/products/processors/cortex-m/cortex-m1.php" TargetMode="External"/><Relationship Id="rId350" Type="http://schemas.openxmlformats.org/officeDocument/2006/relationships/hyperlink" Target="https://opencores.org/project,sardmips" TargetMode="External"/><Relationship Id="rId588" Type="http://schemas.openxmlformats.org/officeDocument/2006/relationships/hyperlink" Target="https://www.cs.drexel.edu/~bls96/museum/cardiac.html" TargetMode="External"/><Relationship Id="rId795" Type="http://schemas.openxmlformats.org/officeDocument/2006/relationships/hyperlink" Target="https://boom-core.org/" TargetMode="External"/><Relationship Id="rId809" Type="http://schemas.openxmlformats.org/officeDocument/2006/relationships/hyperlink" Target="https://opencores.org/project,tg68kc" TargetMode="External"/><Relationship Id="rId1201" Type="http://schemas.openxmlformats.org/officeDocument/2006/relationships/hyperlink" Target="http://www.astrobe.com/RISC5/" TargetMode="External"/><Relationship Id="rId9" Type="http://schemas.openxmlformats.org/officeDocument/2006/relationships/hyperlink" Target="http://www.eembc.org/coremark/index.php" TargetMode="External"/><Relationship Id="rId210" Type="http://schemas.openxmlformats.org/officeDocument/2006/relationships/hyperlink" Target="https://github.com/reed-foster/uCPUvhdl" TargetMode="External"/><Relationship Id="rId448" Type="http://schemas.openxmlformats.org/officeDocument/2006/relationships/hyperlink" Target="http://users.ece.cmu.edu/~koopman/stack_computers/index.html" TargetMode="External"/><Relationship Id="rId655" Type="http://schemas.openxmlformats.org/officeDocument/2006/relationships/hyperlink" Target="https://www.scribd.com/document/53289372/MIPS-Implementation" TargetMode="External"/><Relationship Id="rId862" Type="http://schemas.openxmlformats.org/officeDocument/2006/relationships/hyperlink" Target="https://user.eng.umd.edu/~blj/RiSC/" TargetMode="External"/><Relationship Id="rId1078" Type="http://schemas.openxmlformats.org/officeDocument/2006/relationships/hyperlink" Target="https://riscv.org/2018contest/" TargetMode="External"/><Relationship Id="rId294" Type="http://schemas.openxmlformats.org/officeDocument/2006/relationships/hyperlink" Target="https://opencores.org/project,oks8" TargetMode="External"/><Relationship Id="rId308" Type="http://schemas.openxmlformats.org/officeDocument/2006/relationships/hyperlink" Target="https://opencores.org/project,rtf65002" TargetMode="External"/><Relationship Id="rId515" Type="http://schemas.openxmlformats.org/officeDocument/2006/relationships/hyperlink" Target="https://opencores.org/project,rois" TargetMode="External"/><Relationship Id="rId722" Type="http://schemas.openxmlformats.org/officeDocument/2006/relationships/hyperlink" Target="https://opencores.org/project,thor" TargetMode="External"/><Relationship Id="rId1145" Type="http://schemas.openxmlformats.org/officeDocument/2006/relationships/hyperlink" Target="https://github.com/jaywonchung/Verilog-Harvard-CPU" TargetMode="External"/><Relationship Id="rId89" Type="http://schemas.openxmlformats.org/officeDocument/2006/relationships/hyperlink" Target="https://opencores.org/project,fluid_core_2" TargetMode="External"/><Relationship Id="rId154" Type="http://schemas.openxmlformats.org/officeDocument/2006/relationships/hyperlink" Target="https://opencores.org/project,cpugen" TargetMode="External"/><Relationship Id="rId361" Type="http://schemas.openxmlformats.org/officeDocument/2006/relationships/hyperlink" Target="http://www.cast-inc.com/ip-cores/8051s/l8051xc1/index.html" TargetMode="External"/><Relationship Id="rId599" Type="http://schemas.openxmlformats.org/officeDocument/2006/relationships/hyperlink" Target="https://opencores.org/project/odess_multicore_project/verilog%20sources" TargetMode="External"/><Relationship Id="rId1005" Type="http://schemas.openxmlformats.org/officeDocument/2006/relationships/hyperlink" Target="https://github.com/GramThanos/CPU-on-Vivado-HLS" TargetMode="External"/><Relationship Id="rId1212" Type="http://schemas.openxmlformats.org/officeDocument/2006/relationships/hyperlink" Target="https://github.com/dominiksalvet/pcycle" TargetMode="External"/><Relationship Id="rId459" Type="http://schemas.openxmlformats.org/officeDocument/2006/relationships/hyperlink" Target="http://www.fpga4student.com/2017/09/vhdl-code-for-mips-processor.html" TargetMode="External"/><Relationship Id="rId666" Type="http://schemas.openxmlformats.org/officeDocument/2006/relationships/hyperlink" Target="https://wiki.forth-ev.de/doku.php/projects:ep32:start" TargetMode="External"/><Relationship Id="rId873" Type="http://schemas.openxmlformats.org/officeDocument/2006/relationships/hyperlink" Target="https://opencores.org/project,6809_6309_compatible_core" TargetMode="External"/><Relationship Id="rId1089" Type="http://schemas.openxmlformats.org/officeDocument/2006/relationships/hyperlink" Target="https://opencores.org/project,ae18" TargetMode="External"/><Relationship Id="rId16" Type="http://schemas.openxmlformats.org/officeDocument/2006/relationships/hyperlink" Target="http://alvie.com/zpuino/index.html" TargetMode="External"/><Relationship Id="rId221" Type="http://schemas.openxmlformats.org/officeDocument/2006/relationships/hyperlink" Target="https://opencores.org/project,system68" TargetMode="External"/><Relationship Id="rId319" Type="http://schemas.openxmlformats.org/officeDocument/2006/relationships/hyperlink" Target="https://opencores.org/project,scarts" TargetMode="External"/><Relationship Id="rId526" Type="http://schemas.openxmlformats.org/officeDocument/2006/relationships/hyperlink" Target="http://www.pldworld.com/_hdl/2/_ip/-microcore.org/index.html" TargetMode="External"/><Relationship Id="rId1156" Type="http://schemas.openxmlformats.org/officeDocument/2006/relationships/hyperlink" Target="http://www.clifford.at/bfcpu/bfcpu.html" TargetMode="External"/><Relationship Id="rId733" Type="http://schemas.openxmlformats.org/officeDocument/2006/relationships/hyperlink" Target="https://github.com/mballance/fwrisc" TargetMode="External"/><Relationship Id="rId940" Type="http://schemas.openxmlformats.org/officeDocument/2006/relationships/hyperlink" Target="https://github.com/redisun/AVR-CPU-Design-in-VHDL" TargetMode="External"/><Relationship Id="rId1016" Type="http://schemas.openxmlformats.org/officeDocument/2006/relationships/hyperlink" Target="https://github.com/risclite/SuperScalar-RISCV-CPU" TargetMode="External"/><Relationship Id="rId165" Type="http://schemas.openxmlformats.org/officeDocument/2006/relationships/hyperlink" Target="https://github.com/MorrisMA/MiniCPU-S" TargetMode="External"/><Relationship Id="rId372" Type="http://schemas.openxmlformats.org/officeDocument/2006/relationships/hyperlink" Target="https://opencores.org/usercontent,doc,1262702554" TargetMode="External"/><Relationship Id="rId677" Type="http://schemas.openxmlformats.org/officeDocument/2006/relationships/hyperlink" Target="http://www.latticesemi.com/en/Products/DesignSoftwareAndIP/IntellectualProperty/IPCore/IPCores02/LatticeMico32.aspx" TargetMode="External"/><Relationship Id="rId800" Type="http://schemas.openxmlformats.org/officeDocument/2006/relationships/hyperlink" Target="https://github.com/antonblanchard/microwatt" TargetMode="External"/><Relationship Id="rId232" Type="http://schemas.openxmlformats.org/officeDocument/2006/relationships/hyperlink" Target="http://www.cs.ucr.edu/~dalton/" TargetMode="External"/><Relationship Id="rId884" Type="http://schemas.openxmlformats.org/officeDocument/2006/relationships/hyperlink" Target="https://opencores.org/project,rois" TargetMode="External"/><Relationship Id="rId27" Type="http://schemas.openxmlformats.org/officeDocument/2006/relationships/hyperlink" Target="http://www.microcorelabs.com/mcl51.html" TargetMode="External"/><Relationship Id="rId537" Type="http://schemas.openxmlformats.org/officeDocument/2006/relationships/hyperlink" Target="https://web.archive.org/web/20120309123835/http:/www.mindspring.com/~tcoonan/index.html" TargetMode="External"/><Relationship Id="rId744" Type="http://schemas.openxmlformats.org/officeDocument/2006/relationships/hyperlink" Target="https://riscv.org/2018contest/" TargetMode="External"/><Relationship Id="rId951" Type="http://schemas.openxmlformats.org/officeDocument/2006/relationships/hyperlink" Target="https://github.com/ZipCPU/autofpga" TargetMode="External"/><Relationship Id="rId1167" Type="http://schemas.openxmlformats.org/officeDocument/2006/relationships/hyperlink" Target="https://github.com/philzook58/nand2coq" TargetMode="External"/><Relationship Id="rId80" Type="http://schemas.openxmlformats.org/officeDocument/2006/relationships/hyperlink" Target="https://opencores.org/project,or1k-cf" TargetMode="External"/><Relationship Id="rId176" Type="http://schemas.openxmlformats.org/officeDocument/2006/relationships/hyperlink" Target="https://www.parallax.com/downloads/propeller-1-design" TargetMode="External"/><Relationship Id="rId383" Type="http://schemas.openxmlformats.org/officeDocument/2006/relationships/hyperlink" Target="https://developer.arm.com/products/processors/cortex-r/cortex-r5" TargetMode="External"/><Relationship Id="rId590" Type="http://schemas.openxmlformats.org/officeDocument/2006/relationships/hyperlink" Target="http://www.archfisc.com/" TargetMode="External"/><Relationship Id="rId604" Type="http://schemas.openxmlformats.org/officeDocument/2006/relationships/hyperlink" Target="https://opencores.org/project,odess_multicore_project" TargetMode="External"/><Relationship Id="rId811" Type="http://schemas.openxmlformats.org/officeDocument/2006/relationships/hyperlink" Target="https://github.com/MIPSfpga/schoolMIPS" TargetMode="External"/><Relationship Id="rId1027" Type="http://schemas.openxmlformats.org/officeDocument/2006/relationships/hyperlink" Target="https://github.com/techcentaur/CPU-ARM" TargetMode="External"/><Relationship Id="rId243" Type="http://schemas.openxmlformats.org/officeDocument/2006/relationships/hyperlink" Target="https://code.google.com/archive/p/minimig/" TargetMode="External"/><Relationship Id="rId450" Type="http://schemas.openxmlformats.org/officeDocument/2006/relationships/hyperlink" Target="http://www.embedded.com/electronics-blogs/max-unleashed-and-unfettered/4441454/Only-308-FPGA-LUTs-required-to-create-cycle-accurate-8088-8086-soft-processor-core" TargetMode="External"/><Relationship Id="rId688" Type="http://schemas.openxmlformats.org/officeDocument/2006/relationships/hyperlink" Target="https://github.com/anmolsahoo25/shakti-e-class" TargetMode="External"/><Relationship Id="rId895" Type="http://schemas.openxmlformats.org/officeDocument/2006/relationships/hyperlink" Target="https://opencores.org/project,instruction_list_pipelined_processor_with_peripherals" TargetMode="External"/><Relationship Id="rId909" Type="http://schemas.openxmlformats.org/officeDocument/2006/relationships/hyperlink" Target="https://github.com/osresearch/risc8" TargetMode="External"/><Relationship Id="rId1080" Type="http://schemas.openxmlformats.org/officeDocument/2006/relationships/hyperlink" Target="https://github.com/PetrM1/PMD85" TargetMode="External"/><Relationship Id="rId38" Type="http://schemas.openxmlformats.org/officeDocument/2006/relationships/hyperlink" Target="https://github.com/ZipCPU/zipcpu" TargetMode="External"/><Relationship Id="rId103" Type="http://schemas.openxmlformats.org/officeDocument/2006/relationships/hyperlink" Target="https://opencores.org/project,lem1_9min" TargetMode="External"/><Relationship Id="rId310" Type="http://schemas.openxmlformats.org/officeDocument/2006/relationships/hyperlink" Target="https://github.com/robfinch/Cores" TargetMode="External"/><Relationship Id="rId548" Type="http://schemas.openxmlformats.org/officeDocument/2006/relationships/hyperlink" Target="https://github.com/corywalker/cpu-homebrew/blob/master/yfcpu.v" TargetMode="External"/><Relationship Id="rId755" Type="http://schemas.openxmlformats.org/officeDocument/2006/relationships/hyperlink" Target="https://github.com/jbush001/MiteCPU" TargetMode="External"/><Relationship Id="rId962" Type="http://schemas.openxmlformats.org/officeDocument/2006/relationships/hyperlink" Target="https://github.com/wuhanstudio/nand2tetris-iverilog" TargetMode="External"/><Relationship Id="rId1178" Type="http://schemas.openxmlformats.org/officeDocument/2006/relationships/hyperlink" Target="https://github.com/microCore-VHDL/microCore" TargetMode="External"/><Relationship Id="rId91" Type="http://schemas.openxmlformats.org/officeDocument/2006/relationships/hyperlink" Target="https://opencores.org/project,hd63701" TargetMode="External"/><Relationship Id="rId187" Type="http://schemas.openxmlformats.org/officeDocument/2006/relationships/hyperlink" Target="https://opencores.org/project,rv01_riscv_core" TargetMode="External"/><Relationship Id="rId394" Type="http://schemas.openxmlformats.org/officeDocument/2006/relationships/hyperlink" Target="https://opencores.org/project,wb4pb" TargetMode="External"/><Relationship Id="rId408" Type="http://schemas.openxmlformats.org/officeDocument/2006/relationships/hyperlink" Target="https://www.silvaco.com/products/IP/coldfire_v1_platform/index.html" TargetMode="External"/><Relationship Id="rId615" Type="http://schemas.openxmlformats.org/officeDocument/2006/relationships/hyperlink" Target="http://www.ecs.umass.edu/ece/tessier/rcg/flexgrip.html" TargetMode="External"/><Relationship Id="rId822" Type="http://schemas.openxmlformats.org/officeDocument/2006/relationships/hyperlink" Target="https://www.aloriumtech.com/openxlr8/" TargetMode="External"/><Relationship Id="rId1038" Type="http://schemas.openxmlformats.org/officeDocument/2006/relationships/hyperlink" Target="https://www.computercollection.net/index.php/2021/05/02/ibm-1410-fpga-posted-to-github/" TargetMode="External"/><Relationship Id="rId254" Type="http://schemas.openxmlformats.org/officeDocument/2006/relationships/hyperlink" Target="https://www.cs.york.ac.uk/fp/reduceron/" TargetMode="External"/><Relationship Id="rId699" Type="http://schemas.openxmlformats.org/officeDocument/2006/relationships/hyperlink" Target="https://www-users.cs.york.ac.uk/~mjf/simple_cpu/index.html" TargetMode="External"/><Relationship Id="rId1091" Type="http://schemas.openxmlformats.org/officeDocument/2006/relationships/hyperlink" Target="https://github.com/Obijuan/ACC/wiki" TargetMode="External"/><Relationship Id="rId1105" Type="http://schemas.openxmlformats.org/officeDocument/2006/relationships/hyperlink" Target="https://github.com/Arlet/verilog-6502" TargetMode="External"/><Relationship Id="rId49" Type="http://schemas.openxmlformats.org/officeDocument/2006/relationships/hyperlink" Target="https://opencores.org/project,tiny64" TargetMode="External"/><Relationship Id="rId114" Type="http://schemas.openxmlformats.org/officeDocument/2006/relationships/hyperlink" Target="https://opencores.org/project,minirisc" TargetMode="External"/><Relationship Id="rId461" Type="http://schemas.openxmlformats.org/officeDocument/2006/relationships/hyperlink" Target="http://www.fpga4student.com/2017/04/verilog-code-for-16-bit-risc-processor.html" TargetMode="External"/><Relationship Id="rId559" Type="http://schemas.openxmlformats.org/officeDocument/2006/relationships/hyperlink" Target="https://openrisc.io/" TargetMode="External"/><Relationship Id="rId766" Type="http://schemas.openxmlformats.org/officeDocument/2006/relationships/hyperlink" Target="https://github.com/monnyy/COEN_316_CPU" TargetMode="External"/><Relationship Id="rId1189" Type="http://schemas.openxmlformats.org/officeDocument/2006/relationships/hyperlink" Target="https://github.com/forthy42/b16-small" TargetMode="External"/><Relationship Id="rId198" Type="http://schemas.openxmlformats.org/officeDocument/2006/relationships/hyperlink" Target="https://opencores.org/project,gpu" TargetMode="External"/><Relationship Id="rId321" Type="http://schemas.openxmlformats.org/officeDocument/2006/relationships/hyperlink" Target="https://opencores.org/project,wb4pb" TargetMode="External"/><Relationship Id="rId419" Type="http://schemas.openxmlformats.org/officeDocument/2006/relationships/hyperlink" Target="http://www.cast-inc.com/" TargetMode="External"/><Relationship Id="rId626" Type="http://schemas.openxmlformats.org/officeDocument/2006/relationships/hyperlink" Target="https://github.com/hoglet67/CoPro6502" TargetMode="External"/><Relationship Id="rId973" Type="http://schemas.openxmlformats.org/officeDocument/2006/relationships/hyperlink" Target="https://github.com/dominiksalvet/limen-alpha" TargetMode="External"/><Relationship Id="rId1049" Type="http://schemas.openxmlformats.org/officeDocument/2006/relationships/hyperlink" Target="https://hackaday.io/project/180199-8-bit-computer-front-panel" TargetMode="External"/><Relationship Id="rId833" Type="http://schemas.openxmlformats.org/officeDocument/2006/relationships/hyperlink" Target="https://github.com/RyuKojiro/v6502" TargetMode="External"/><Relationship Id="rId1116" Type="http://schemas.openxmlformats.org/officeDocument/2006/relationships/hyperlink" Target="https://github.com/risclite/ARM9-compatible-soft-CPU-core" TargetMode="External"/><Relationship Id="rId265" Type="http://schemas.openxmlformats.org/officeDocument/2006/relationships/hyperlink" Target="https://github.com/lmEshoo/sp-i586" TargetMode="External"/><Relationship Id="rId472" Type="http://schemas.openxmlformats.org/officeDocument/2006/relationships/hyperlink" Target="https://github.com/cpulabs/mist32e10fa" TargetMode="External"/><Relationship Id="rId900" Type="http://schemas.openxmlformats.org/officeDocument/2006/relationships/hyperlink" Target="https://opencores.org/project,aor3000" TargetMode="External"/><Relationship Id="rId125" Type="http://schemas.openxmlformats.org/officeDocument/2006/relationships/hyperlink" Target="https://opencores.org/project,mipsr2000" TargetMode="External"/><Relationship Id="rId332" Type="http://schemas.openxmlformats.org/officeDocument/2006/relationships/hyperlink" Target="https://opencores.org/project,turbo8051" TargetMode="External"/><Relationship Id="rId777" Type="http://schemas.openxmlformats.org/officeDocument/2006/relationships/hyperlink" Target="https://github.com/revaldinho/opc" TargetMode="External"/><Relationship Id="rId984" Type="http://schemas.openxmlformats.org/officeDocument/2006/relationships/hyperlink" Target="https://github.com/MasterQ32/spu-mark-ii" TargetMode="External"/><Relationship Id="rId637" Type="http://schemas.openxmlformats.org/officeDocument/2006/relationships/hyperlink" Target="http://developer.axis.com/old/documentation/hw/etrax100lx.html" TargetMode="External"/><Relationship Id="rId844" Type="http://schemas.openxmlformats.org/officeDocument/2006/relationships/hyperlink" Target="https://github.com/captaindane/swt16" TargetMode="External"/><Relationship Id="rId276" Type="http://schemas.openxmlformats.org/officeDocument/2006/relationships/hyperlink" Target="https://www.jwhitham.org/software.html" TargetMode="External"/><Relationship Id="rId483" Type="http://schemas.openxmlformats.org/officeDocument/2006/relationships/hyperlink" Target="https://github.com/brabect1/risc8" TargetMode="External"/><Relationship Id="rId690" Type="http://schemas.openxmlformats.org/officeDocument/2006/relationships/hyperlink" Target="https://www.sifive.com/documentation/" TargetMode="External"/><Relationship Id="rId704" Type="http://schemas.openxmlformats.org/officeDocument/2006/relationships/hyperlink" Target="https://github.com/arminkz/SayehCPU" TargetMode="External"/><Relationship Id="rId911" Type="http://schemas.openxmlformats.org/officeDocument/2006/relationships/hyperlink" Target="https://github.com/scarv/scarv-cpu" TargetMode="External"/><Relationship Id="rId1127" Type="http://schemas.openxmlformats.org/officeDocument/2006/relationships/hyperlink" Target="http://www.youtube.com/channel/UCNbm8Bah54cwhedmCRWyXMA/videos" TargetMode="External"/><Relationship Id="rId40" Type="http://schemas.openxmlformats.org/officeDocument/2006/relationships/hyperlink" Target="http://www.greenarraychips.com/" TargetMode="External"/><Relationship Id="rId136" Type="http://schemas.openxmlformats.org/officeDocument/2006/relationships/hyperlink" Target="https://opencores.org/project,agcnorm" TargetMode="External"/><Relationship Id="rId343" Type="http://schemas.openxmlformats.org/officeDocument/2006/relationships/hyperlink" Target="https://opencores.org/project,zap" TargetMode="External"/><Relationship Id="rId550" Type="http://schemas.openxmlformats.org/officeDocument/2006/relationships/hyperlink" Target="http://www.dte.eis.uva.es/OpenProjects/OpenUP/index.htm" TargetMode="External"/><Relationship Id="rId788" Type="http://schemas.openxmlformats.org/officeDocument/2006/relationships/hyperlink" Target="https://github.com/m-labs/VexRiscv-verilog" TargetMode="External"/><Relationship Id="rId995" Type="http://schemas.openxmlformats.org/officeDocument/2006/relationships/hyperlink" Target="https://github.com/hoglet67/ElectronFpga" TargetMode="External"/><Relationship Id="rId1180" Type="http://schemas.openxmlformats.org/officeDocument/2006/relationships/hyperlink" Target="https://domipheus.com/blog/rpu-series-quick-links/" TargetMode="External"/><Relationship Id="rId203" Type="http://schemas.openxmlformats.org/officeDocument/2006/relationships/hyperlink" Target="http://www.chrisfenton.com/homebrew-cray-1a/" TargetMode="External"/><Relationship Id="rId648" Type="http://schemas.openxmlformats.org/officeDocument/2006/relationships/hyperlink" Target="https://github.com/Galland/LEON2" TargetMode="External"/><Relationship Id="rId855" Type="http://schemas.openxmlformats.org/officeDocument/2006/relationships/hyperlink" Target="https://github.com/MorrisMA/MAM65C02-Processor-Core/" TargetMode="External"/><Relationship Id="rId1040" Type="http://schemas.openxmlformats.org/officeDocument/2006/relationships/hyperlink" Target="https://opencores.org/projects/mix-fpga" TargetMode="External"/><Relationship Id="rId287" Type="http://schemas.openxmlformats.org/officeDocument/2006/relationships/hyperlink" Target="https://opencores.org/project,nextz80" TargetMode="External"/><Relationship Id="rId410" Type="http://schemas.openxmlformats.org/officeDocument/2006/relationships/hyperlink" Target="https://github.com/ucb-bar/vscale" TargetMode="External"/><Relationship Id="rId494" Type="http://schemas.openxmlformats.org/officeDocument/2006/relationships/hyperlink" Target="https://gitlab.com/sfu-rcl/Taiga" TargetMode="External"/><Relationship Id="rId508" Type="http://schemas.openxmlformats.org/officeDocument/2006/relationships/hyperlink" Target="https://github.com/alfikpl/aoOCS" TargetMode="External"/><Relationship Id="rId715" Type="http://schemas.openxmlformats.org/officeDocument/2006/relationships/hyperlink" Target="https://blog.hackster.io/the-rise-of-the-dark-risc-v-ddb49764f392" TargetMode="External"/><Relationship Id="rId922" Type="http://schemas.openxmlformats.org/officeDocument/2006/relationships/hyperlink" Target="https://www.cl.cam.ac.uk/teaching/1617/ECAD+Arch/exercise-clarvi.html" TargetMode="External"/><Relationship Id="rId1138" Type="http://schemas.openxmlformats.org/officeDocument/2006/relationships/hyperlink" Target="https://github.com/bradleyeckert/chad" TargetMode="External"/><Relationship Id="rId147" Type="http://schemas.openxmlformats.org/officeDocument/2006/relationships/hyperlink" Target="https://opencores.org/project,brainfuckcpu" TargetMode="External"/><Relationship Id="rId354" Type="http://schemas.openxmlformats.org/officeDocument/2006/relationships/hyperlink" Target="https://opencores.org/project,minsoc" TargetMode="External"/><Relationship Id="rId799" Type="http://schemas.openxmlformats.org/officeDocument/2006/relationships/hyperlink" Target="https://www.youtube.com/watch?v=xONHt7rgJk4" TargetMode="External"/><Relationship Id="rId1191" Type="http://schemas.openxmlformats.org/officeDocument/2006/relationships/hyperlink" Target="https://en.wikipedia.org/wiki/TIS-100" TargetMode="External"/><Relationship Id="rId1205" Type="http://schemas.openxmlformats.org/officeDocument/2006/relationships/hyperlink" Target="https://en.wikipedia.org/wiki/Mano_machine" TargetMode="External"/><Relationship Id="rId51" Type="http://schemas.openxmlformats.org/officeDocument/2006/relationships/hyperlink" Target="https://opencores.org/project,core_arm" TargetMode="External"/><Relationship Id="rId561" Type="http://schemas.openxmlformats.org/officeDocument/2006/relationships/hyperlink" Target="https://openrisc.io/" TargetMode="External"/><Relationship Id="rId659" Type="http://schemas.openxmlformats.org/officeDocument/2006/relationships/hyperlink" Target="https://github.com/nextseto/ARM-LEGv8" TargetMode="External"/><Relationship Id="rId866" Type="http://schemas.openxmlformats.org/officeDocument/2006/relationships/hyperlink" Target="https://clash-lang.org/" TargetMode="External"/><Relationship Id="rId214" Type="http://schemas.openxmlformats.org/officeDocument/2006/relationships/hyperlink" Target="http://www.ultratechnology.com/noscarc.htm" TargetMode="External"/><Relationship Id="rId298" Type="http://schemas.openxmlformats.org/officeDocument/2006/relationships/hyperlink" Target="https://opencores.org/project,plasma_fpu" TargetMode="External"/><Relationship Id="rId421" Type="http://schemas.openxmlformats.org/officeDocument/2006/relationships/hyperlink" Target="https://www.scribd.com/document/98709635/c16-Cpu-Reference-Manual" TargetMode="External"/><Relationship Id="rId519" Type="http://schemas.openxmlformats.org/officeDocument/2006/relationships/hyperlink" Target="https://opencores.org/project,ppx16" TargetMode="External"/><Relationship Id="rId1051" Type="http://schemas.openxmlformats.org/officeDocument/2006/relationships/hyperlink" Target="https://github.com/jaruiz/light8080" TargetMode="External"/><Relationship Id="rId1149" Type="http://schemas.openxmlformats.org/officeDocument/2006/relationships/hyperlink" Target="https://hackaday.io/project/57660-verilogboy-gameboy-on-fpga" TargetMode="External"/><Relationship Id="rId158" Type="http://schemas.openxmlformats.org/officeDocument/2006/relationships/hyperlink" Target="https://github.com/jeuneS2/lemberg" TargetMode="External"/><Relationship Id="rId726" Type="http://schemas.openxmlformats.org/officeDocument/2006/relationships/hyperlink" Target="https://opencores.org/project,amber" TargetMode="External"/><Relationship Id="rId933" Type="http://schemas.openxmlformats.org/officeDocument/2006/relationships/hyperlink" Target="https://github.com/gdevic/A-Z80" TargetMode="External"/><Relationship Id="rId1009" Type="http://schemas.openxmlformats.org/officeDocument/2006/relationships/hyperlink" Target="https://www.latticesemi.com/products/designsoftwareandip/intellectualproperty/ipcore/ipcores04/riscvmccpu" TargetMode="External"/><Relationship Id="rId62" Type="http://schemas.openxmlformats.org/officeDocument/2006/relationships/hyperlink" Target="https://opencores.org/project,c16" TargetMode="External"/><Relationship Id="rId365" Type="http://schemas.openxmlformats.org/officeDocument/2006/relationships/hyperlink" Target="https://www.youtube.com/watch?v=prpyEFxZCMw" TargetMode="External"/><Relationship Id="rId572" Type="http://schemas.openxmlformats.org/officeDocument/2006/relationships/hyperlink" Target="http://www.lowrisc.org/" TargetMode="External"/><Relationship Id="rId1216" Type="http://schemas.openxmlformats.org/officeDocument/2006/relationships/hyperlink" Target="https://en.wikipedia.org/wiki/LEON" TargetMode="External"/><Relationship Id="rId225" Type="http://schemas.openxmlformats.org/officeDocument/2006/relationships/hyperlink" Target="http://members.optushome.com.au/jekent/" TargetMode="External"/><Relationship Id="rId432" Type="http://schemas.openxmlformats.org/officeDocument/2006/relationships/hyperlink" Target="https://github.com/robfinch/Cores/tree/master/FISA32/trunk" TargetMode="External"/><Relationship Id="rId877" Type="http://schemas.openxmlformats.org/officeDocument/2006/relationships/hyperlink" Target="https://opencores.org/projects/neo430" TargetMode="External"/><Relationship Id="rId1062" Type="http://schemas.openxmlformats.org/officeDocument/2006/relationships/hyperlink" Target="https://github.com/Forth-Generation/microForth" TargetMode="External"/><Relationship Id="rId737" Type="http://schemas.openxmlformats.org/officeDocument/2006/relationships/hyperlink" Target="http://fx68k.fxatari.com/fx68k-Source.zip" TargetMode="External"/><Relationship Id="rId944" Type="http://schemas.openxmlformats.org/officeDocument/2006/relationships/hyperlink" Target="https://www.xilinx.com/products/design-tools/microblaze.html" TargetMode="External"/><Relationship Id="rId73" Type="http://schemas.openxmlformats.org/officeDocument/2006/relationships/hyperlink" Target="https://opencores.org/project,ao68000" TargetMode="External"/><Relationship Id="rId169" Type="http://schemas.openxmlformats.org/officeDocument/2006/relationships/hyperlink" Target="https://opencores.org/project,xucpu" TargetMode="External"/><Relationship Id="rId376" Type="http://schemas.openxmlformats.org/officeDocument/2006/relationships/hyperlink" Target="https://github.com/alfikpl/aoOCS" TargetMode="External"/><Relationship Id="rId583" Type="http://schemas.openxmlformats.org/officeDocument/2006/relationships/hyperlink" Target="https://opencores.org/project/odess_multicore_project/verilog%20sources" TargetMode="External"/><Relationship Id="rId790" Type="http://schemas.openxmlformats.org/officeDocument/2006/relationships/hyperlink" Target="https://git.morgothdisk.com/VERILOG/VERILOG-XMEGA-CORE-XILINX" TargetMode="External"/><Relationship Id="rId804" Type="http://schemas.openxmlformats.org/officeDocument/2006/relationships/hyperlink" Target="https://hackaday.io/project/57660-verilogboy-gameboy-on-fpga" TargetMode="External"/><Relationship Id="rId4" Type="http://schemas.openxmlformats.org/officeDocument/2006/relationships/hyperlink" Target="http://www.oreganosystems.at/" TargetMode="External"/><Relationship Id="rId236" Type="http://schemas.openxmlformats.org/officeDocument/2006/relationships/hyperlink" Target="http://www.excamera.com/sphinx/fpga-j1.html" TargetMode="External"/><Relationship Id="rId443" Type="http://schemas.openxmlformats.org/officeDocument/2006/relationships/hyperlink" Target="https://en.wikipedia.org/wiki/Amber_(processor_core)" TargetMode="External"/><Relationship Id="rId650" Type="http://schemas.openxmlformats.org/officeDocument/2006/relationships/hyperlink" Target="https://en.wikipedia.org/wiki/LEON" TargetMode="External"/><Relationship Id="rId888" Type="http://schemas.openxmlformats.org/officeDocument/2006/relationships/hyperlink" Target="https://github.com/jamesbowman/j1" TargetMode="External"/><Relationship Id="rId1073" Type="http://schemas.openxmlformats.org/officeDocument/2006/relationships/hyperlink" Target="https://github.com/ForwardCom" TargetMode="External"/><Relationship Id="rId303" Type="http://schemas.openxmlformats.org/officeDocument/2006/relationships/hyperlink" Target="https://opencores.org/project,risc16f84" TargetMode="External"/><Relationship Id="rId748" Type="http://schemas.openxmlformats.org/officeDocument/2006/relationships/hyperlink" Target="https://riscv.org/2018contest/" TargetMode="External"/><Relationship Id="rId955" Type="http://schemas.openxmlformats.org/officeDocument/2006/relationships/hyperlink" Target="https://www.youtube.com/watch?v=6FEDrU85FLE" TargetMode="External"/><Relationship Id="rId1140" Type="http://schemas.openxmlformats.org/officeDocument/2006/relationships/hyperlink" Target="https://github.com/jaywonchung/Verilog-Harvard-CPU" TargetMode="External"/><Relationship Id="rId84" Type="http://schemas.openxmlformats.org/officeDocument/2006/relationships/hyperlink" Target="https://opencores.org/project,cpu65c02_true_cycle" TargetMode="External"/><Relationship Id="rId387" Type="http://schemas.openxmlformats.org/officeDocument/2006/relationships/hyperlink" Target="https://opencores.org/usercontent,doc,1262702554" TargetMode="External"/><Relationship Id="rId510" Type="http://schemas.openxmlformats.org/officeDocument/2006/relationships/hyperlink" Target="https://github.com/mycspring/fpga" TargetMode="External"/><Relationship Id="rId594" Type="http://schemas.openxmlformats.org/officeDocument/2006/relationships/hyperlink" Target="https://github.com/plorefice/vhdl-simple-processor" TargetMode="External"/><Relationship Id="rId608" Type="http://schemas.openxmlformats.org/officeDocument/2006/relationships/hyperlink" Target="http://jamieiles.github.io/oldland-cpu/" TargetMode="External"/><Relationship Id="rId815" Type="http://schemas.openxmlformats.org/officeDocument/2006/relationships/hyperlink" Target="https://github.com/prantoamt/16bit_processor_design" TargetMode="External"/><Relationship Id="rId247" Type="http://schemas.openxmlformats.org/officeDocument/2006/relationships/hyperlink" Target="http://www.heeltoe.com/download/pdp11/README.html" TargetMode="External"/><Relationship Id="rId899" Type="http://schemas.openxmlformats.org/officeDocument/2006/relationships/hyperlink" Target="https://opencores.org/project,ao486" TargetMode="External"/><Relationship Id="rId1000" Type="http://schemas.openxmlformats.org/officeDocument/2006/relationships/hyperlink" Target="https://github.com/alvarezpj/single-cycle-cpu" TargetMode="External"/><Relationship Id="rId1084" Type="http://schemas.openxmlformats.org/officeDocument/2006/relationships/hyperlink" Target="https://github.com/yehzhang/x9" TargetMode="External"/><Relationship Id="rId107" Type="http://schemas.openxmlformats.org/officeDocument/2006/relationships/hyperlink" Target="https://opencores.org/project,lxp32" TargetMode="External"/><Relationship Id="rId454" Type="http://schemas.openxmlformats.org/officeDocument/2006/relationships/hyperlink" Target="https://github.com/Anding/N.I.G.E.-Machine" TargetMode="External"/><Relationship Id="rId661" Type="http://schemas.openxmlformats.org/officeDocument/2006/relationships/hyperlink" Target="https://www.synopsys.com/dw/ipdir.php?ds=arc_em_starter_kit" TargetMode="External"/><Relationship Id="rId759" Type="http://schemas.openxmlformats.org/officeDocument/2006/relationships/hyperlink" Target="https://github.com/jbush001/PASC" TargetMode="External"/><Relationship Id="rId966" Type="http://schemas.openxmlformats.org/officeDocument/2006/relationships/hyperlink" Target="https://github.com/kuby1412/RISC-V-MYTH-Workshop" TargetMode="External"/><Relationship Id="rId11" Type="http://schemas.openxmlformats.org/officeDocument/2006/relationships/hyperlink" Target="https://github.com/dcpu16/dcpu16-verilog" TargetMode="External"/><Relationship Id="rId314" Type="http://schemas.openxmlformats.org/officeDocument/2006/relationships/hyperlink" Target="https://github.com/robfinch/Cores" TargetMode="External"/><Relationship Id="rId398" Type="http://schemas.openxmlformats.org/officeDocument/2006/relationships/hyperlink" Target="https://www.xilinx.com/products/intellectual-property/picoblaze.html" TargetMode="External"/><Relationship Id="rId521" Type="http://schemas.openxmlformats.org/officeDocument/2006/relationships/hyperlink" Target="http://www.6502.org/users/andre/65k/index.html" TargetMode="External"/><Relationship Id="rId619" Type="http://schemas.openxmlformats.org/officeDocument/2006/relationships/hyperlink" Target="https://github.com/stnolting/neo430" TargetMode="External"/><Relationship Id="rId1151" Type="http://schemas.openxmlformats.org/officeDocument/2006/relationships/hyperlink" Target="https://github.com/ibm2030/IBM2030" TargetMode="External"/><Relationship Id="rId95" Type="http://schemas.openxmlformats.org/officeDocument/2006/relationships/hyperlink" Target="https://github.com/jop-devel/jop" TargetMode="External"/><Relationship Id="rId160" Type="http://schemas.openxmlformats.org/officeDocument/2006/relationships/hyperlink" Target="https://sites.google.com/site/olivier2smet2/hp_projects/hp98x6/fpga-hp98x6" TargetMode="External"/><Relationship Id="rId826" Type="http://schemas.openxmlformats.org/officeDocument/2006/relationships/hyperlink" Target="https://hackaday.io/project/162876-lion-fpga-cpucomputer" TargetMode="External"/><Relationship Id="rId1011" Type="http://schemas.openxmlformats.org/officeDocument/2006/relationships/hyperlink" Target="https://hackaday.io/project/15430-rc201699-ti-994a-clone-using-tms99105-cpu" TargetMode="External"/><Relationship Id="rId1109" Type="http://schemas.openxmlformats.org/officeDocument/2006/relationships/hyperlink" Target="https://grantwilk.com/portfolio/armv4-microarchitecture/" TargetMode="External"/><Relationship Id="rId258" Type="http://schemas.openxmlformats.org/officeDocument/2006/relationships/hyperlink" Target="http://www.lirmm.fr/ADAC/?page_id=102" TargetMode="External"/><Relationship Id="rId465" Type="http://schemas.openxmlformats.org/officeDocument/2006/relationships/hyperlink" Target="https://opencores.org/project,nanoblaze" TargetMode="External"/><Relationship Id="rId672" Type="http://schemas.openxmlformats.org/officeDocument/2006/relationships/hyperlink" Target="https://mvidakovic.blogspot.com/" TargetMode="External"/><Relationship Id="rId1095" Type="http://schemas.openxmlformats.org/officeDocument/2006/relationships/hyperlink" Target="https://github.com/fachat/af65k" TargetMode="External"/><Relationship Id="rId22" Type="http://schemas.openxmlformats.org/officeDocument/2006/relationships/hyperlink" Target="http://homepages.thm.de/~hg53/eco32" TargetMode="External"/><Relationship Id="rId118" Type="http://schemas.openxmlformats.org/officeDocument/2006/relationships/hyperlink" Target="https://github.com/jonpry/octagon" TargetMode="External"/><Relationship Id="rId325" Type="http://schemas.openxmlformats.org/officeDocument/2006/relationships/hyperlink" Target="https://opencores.org/project,t6507lp" TargetMode="External"/><Relationship Id="rId532" Type="http://schemas.openxmlformats.org/officeDocument/2006/relationships/hyperlink" Target="http://www.leox.org/" TargetMode="External"/><Relationship Id="rId977" Type="http://schemas.openxmlformats.org/officeDocument/2006/relationships/hyperlink" Target="https://github.com/m-labs/lm32" TargetMode="External"/><Relationship Id="rId1162" Type="http://schemas.openxmlformats.org/officeDocument/2006/relationships/hyperlink" Target="https://hackaday.io/project/27280-ygrec8" TargetMode="External"/><Relationship Id="rId171" Type="http://schemas.openxmlformats.org/officeDocument/2006/relationships/hyperlink" Target="https://opencores.org/project,xgate" TargetMode="External"/><Relationship Id="rId837" Type="http://schemas.openxmlformats.org/officeDocument/2006/relationships/hyperlink" Target="https://github.com/aletempiac/dlx" TargetMode="External"/><Relationship Id="rId1022" Type="http://schemas.openxmlformats.org/officeDocument/2006/relationships/hyperlink" Target="https://en.wikipedia.org/wiki/MIC-1" TargetMode="External"/><Relationship Id="rId269" Type="http://schemas.openxmlformats.org/officeDocument/2006/relationships/hyperlink" Target="http://www.experiment-s.de/en/" TargetMode="External"/><Relationship Id="rId476" Type="http://schemas.openxmlformats.org/officeDocument/2006/relationships/hyperlink" Target="http://nyuzi.org/" TargetMode="External"/><Relationship Id="rId683" Type="http://schemas.openxmlformats.org/officeDocument/2006/relationships/hyperlink" Target="https://www.amazon.com/FT64-Robert-Finch-ebook/dp/B07B3JB2BW" TargetMode="External"/><Relationship Id="rId890" Type="http://schemas.openxmlformats.org/officeDocument/2006/relationships/hyperlink" Target="https://hackaday.io/project/167457-tms0800-fpga-implementation-in-vhdl" TargetMode="External"/><Relationship Id="rId904" Type="http://schemas.openxmlformats.org/officeDocument/2006/relationships/hyperlink" Target="https://opencores.org/project,aspida" TargetMode="External"/><Relationship Id="rId33" Type="http://schemas.openxmlformats.org/officeDocument/2006/relationships/hyperlink" Target="https://www.quora.com/What-do-we-need-to-design-a-simple-8-bit-microcontroller-in-VHDL" TargetMode="External"/><Relationship Id="rId129" Type="http://schemas.openxmlformats.org/officeDocument/2006/relationships/hyperlink" Target="https://opencores.org/project,navre" TargetMode="External"/><Relationship Id="rId336" Type="http://schemas.openxmlformats.org/officeDocument/2006/relationships/hyperlink" Target="https://opencores.org/project,vtach" TargetMode="External"/><Relationship Id="rId543" Type="http://schemas.openxmlformats.org/officeDocument/2006/relationships/hyperlink" Target="http://excamera.com/files/camera/c2a/" TargetMode="External"/><Relationship Id="rId988" Type="http://schemas.openxmlformats.org/officeDocument/2006/relationships/hyperlink" Target="https://github.com/rafaeltoyo/vhdl-msp430" TargetMode="External"/><Relationship Id="rId1173" Type="http://schemas.openxmlformats.org/officeDocument/2006/relationships/hyperlink" Target="https://eater.net/8bit/" TargetMode="External"/><Relationship Id="rId182" Type="http://schemas.openxmlformats.org/officeDocument/2006/relationships/hyperlink" Target="https://github.com/roalogic/RV12" TargetMode="External"/><Relationship Id="rId403" Type="http://schemas.openxmlformats.org/officeDocument/2006/relationships/hyperlink" Target="https://github.com/AndreaCorallo/kpu" TargetMode="External"/><Relationship Id="rId750" Type="http://schemas.openxmlformats.org/officeDocument/2006/relationships/hyperlink" Target="https://opencores.org/projects/raptor64" TargetMode="External"/><Relationship Id="rId848" Type="http://schemas.openxmlformats.org/officeDocument/2006/relationships/hyperlink" Target="https://poets-project.org/about/" TargetMode="External"/><Relationship Id="rId1033" Type="http://schemas.openxmlformats.org/officeDocument/2006/relationships/hyperlink" Target="https://github.com/flaminggoat/j1vh" TargetMode="External"/><Relationship Id="rId487" Type="http://schemas.openxmlformats.org/officeDocument/2006/relationships/hyperlink" Target="https://github.com/robfinch/Cores/tree/master/rtf6809" TargetMode="External"/><Relationship Id="rId610" Type="http://schemas.openxmlformats.org/officeDocument/2006/relationships/hyperlink" Target="https://github.com/jamieiles/oldland-cpu" TargetMode="External"/><Relationship Id="rId694" Type="http://schemas.openxmlformats.org/officeDocument/2006/relationships/hyperlink" Target="http://0pf.org/j-core.html" TargetMode="External"/><Relationship Id="rId708" Type="http://schemas.openxmlformats.org/officeDocument/2006/relationships/hyperlink" Target="https://github.com/lisper/cpus-pdp8" TargetMode="External"/><Relationship Id="rId915" Type="http://schemas.openxmlformats.org/officeDocument/2006/relationships/hyperlink" Target="https://www.lowrisc.org/blog/2019/06/an-update-on-ibex-our-microcontroller-class-cpu-core/" TargetMode="External"/><Relationship Id="rId347" Type="http://schemas.openxmlformats.org/officeDocument/2006/relationships/hyperlink" Target="https://opencores.org/project,riscv_vhdl" TargetMode="External"/><Relationship Id="rId999" Type="http://schemas.openxmlformats.org/officeDocument/2006/relationships/hyperlink" Target="https://github.com/mfbsouza/MipsCPU" TargetMode="External"/><Relationship Id="rId1100" Type="http://schemas.openxmlformats.org/officeDocument/2006/relationships/hyperlink" Target="https://www.cnx-software.com/2021/10/20/alibaba-open-source-risc-v-cores-xuantie-e902-e906-c906-and-c910/" TargetMode="External"/><Relationship Id="rId1184" Type="http://schemas.openxmlformats.org/officeDocument/2006/relationships/hyperlink" Target="https://github.com/hsa-ees/paranut" TargetMode="External"/><Relationship Id="rId44" Type="http://schemas.openxmlformats.org/officeDocument/2006/relationships/hyperlink" Target="https://github.com/larsbrinkhoff/nybbleForth" TargetMode="External"/><Relationship Id="rId554" Type="http://schemas.openxmlformats.org/officeDocument/2006/relationships/hyperlink" Target="http://plasmacpu.no-ip.org/cpu.htm" TargetMode="External"/><Relationship Id="rId761" Type="http://schemas.openxmlformats.org/officeDocument/2006/relationships/hyperlink" Target="https://opencores.org/project,68hc08" TargetMode="External"/><Relationship Id="rId859" Type="http://schemas.openxmlformats.org/officeDocument/2006/relationships/hyperlink" Target="https://github.com/harshalmittal4/24-bit-RISC-Processor" TargetMode="External"/><Relationship Id="rId193" Type="http://schemas.openxmlformats.org/officeDocument/2006/relationships/hyperlink" Target="http://www.fpgacpu.org/xsoc/index.html" TargetMode="External"/><Relationship Id="rId207" Type="http://schemas.openxmlformats.org/officeDocument/2006/relationships/hyperlink" Target="https://en.wikipedia.org/wiki/Capricorn_(microprocessor)" TargetMode="External"/><Relationship Id="rId414" Type="http://schemas.openxmlformats.org/officeDocument/2006/relationships/hyperlink" Target="https://github.com/danieljabailey/C88" TargetMode="External"/><Relationship Id="rId498" Type="http://schemas.openxmlformats.org/officeDocument/2006/relationships/hyperlink" Target="https://github.com/robfinch/Cores" TargetMode="External"/><Relationship Id="rId621" Type="http://schemas.openxmlformats.org/officeDocument/2006/relationships/hyperlink" Target="https://github.com/ChristianPalmiero/DLX" TargetMode="External"/><Relationship Id="rId1044" Type="http://schemas.openxmlformats.org/officeDocument/2006/relationships/hyperlink" Target="https://github.com/adithyasunil26" TargetMode="External"/><Relationship Id="rId260" Type="http://schemas.openxmlformats.org/officeDocument/2006/relationships/hyperlink" Target="https://opencores.org/project,rise" TargetMode="External"/><Relationship Id="rId719" Type="http://schemas.openxmlformats.org/officeDocument/2006/relationships/hyperlink" Target="https://github.com/mrisc32/mrisc32" TargetMode="External"/><Relationship Id="rId926" Type="http://schemas.openxmlformats.org/officeDocument/2006/relationships/hyperlink" Target="http://www.astrobe.com/RISC5/" TargetMode="External"/><Relationship Id="rId1111" Type="http://schemas.openxmlformats.org/officeDocument/2006/relationships/hyperlink" Target="https://github.com/0xD503/ARM-Single-Cycle-Processor" TargetMode="External"/><Relationship Id="rId55" Type="http://schemas.openxmlformats.org/officeDocument/2006/relationships/hyperlink" Target="https://opencores.org/project,an-fpga-implementation-of-low-latency-noc-based-mpsoc" TargetMode="External"/><Relationship Id="rId120" Type="http://schemas.openxmlformats.org/officeDocument/2006/relationships/hyperlink" Target="https://opencores.org/project,mips_16" TargetMode="External"/><Relationship Id="rId358" Type="http://schemas.openxmlformats.org/officeDocument/2006/relationships/hyperlink" Target="https://www.youtube.com/watch?v=2fNBkUCjhcE" TargetMode="External"/><Relationship Id="rId565" Type="http://schemas.openxmlformats.org/officeDocument/2006/relationships/hyperlink" Target="https://www.pulserain.com/fp51" TargetMode="External"/><Relationship Id="rId772" Type="http://schemas.openxmlformats.org/officeDocument/2006/relationships/hyperlink" Target="https://revaldinho.github.io/opc/" TargetMode="External"/><Relationship Id="rId1195" Type="http://schemas.openxmlformats.org/officeDocument/2006/relationships/hyperlink" Target="http://users.sch.gr/tliontakis/index.php/my-projects/13-vhdl-cpu" TargetMode="External"/><Relationship Id="rId1209" Type="http://schemas.openxmlformats.org/officeDocument/2006/relationships/hyperlink" Target="https://github.com/jakubfi/mera400f" TargetMode="External"/><Relationship Id="rId218" Type="http://schemas.openxmlformats.org/officeDocument/2006/relationships/hyperlink" Target="https://opencores.org/download/System09" TargetMode="External"/><Relationship Id="rId425" Type="http://schemas.openxmlformats.org/officeDocument/2006/relationships/hyperlink" Target="https://github.com/ejrh/cpu" TargetMode="External"/><Relationship Id="rId632" Type="http://schemas.openxmlformats.org/officeDocument/2006/relationships/hyperlink" Target="http://hamblen.ece.gatech.edu/book/updatete.htm" TargetMode="External"/><Relationship Id="rId1055" Type="http://schemas.openxmlformats.org/officeDocument/2006/relationships/hyperlink" Target="https://github.com/bradleyeckert/chad" TargetMode="External"/><Relationship Id="rId271" Type="http://schemas.openxmlformats.org/officeDocument/2006/relationships/hyperlink" Target="https://opencores.org/project,sxp" TargetMode="External"/><Relationship Id="rId937" Type="http://schemas.openxmlformats.org/officeDocument/2006/relationships/hyperlink" Target="https://shop.trenz-electronic.de/en/TE0262-00B-GODIL50-XC3S500E-DIL-FPGA-module-2-x-50-pin-IDC" TargetMode="External"/><Relationship Id="rId1122" Type="http://schemas.openxmlformats.org/officeDocument/2006/relationships/hyperlink" Target="https://gitlab.com/big-bat/moncky" TargetMode="External"/><Relationship Id="rId66" Type="http://schemas.openxmlformats.org/officeDocument/2006/relationships/hyperlink" Target="https://opencores.org/project,cpu8080" TargetMode="External"/><Relationship Id="rId131" Type="http://schemas.openxmlformats.org/officeDocument/2006/relationships/hyperlink" Target="https://opencores.org/project,ncore" TargetMode="External"/><Relationship Id="rId369" Type="http://schemas.openxmlformats.org/officeDocument/2006/relationships/hyperlink" Target="https://opencores.org/project,instruction_list_pipelined_processor_with_peripherals" TargetMode="External"/><Relationship Id="rId576" Type="http://schemas.openxmlformats.org/officeDocument/2006/relationships/hyperlink" Target="https://opencores.org/project/or1k" TargetMode="External"/><Relationship Id="rId783" Type="http://schemas.openxmlformats.org/officeDocument/2006/relationships/hyperlink" Target="http://cpu-ns32k.net/" TargetMode="External"/><Relationship Id="rId990" Type="http://schemas.openxmlformats.org/officeDocument/2006/relationships/hyperlink" Target="https://github.com/sam-falvo/S64X7" TargetMode="External"/><Relationship Id="rId229" Type="http://schemas.openxmlformats.org/officeDocument/2006/relationships/hyperlink" Target="http://www.bernd-paysan.de/b16.html" TargetMode="External"/><Relationship Id="rId436" Type="http://schemas.openxmlformats.org/officeDocument/2006/relationships/hyperlink" Target="https://github.com/freecores/igor" TargetMode="External"/><Relationship Id="rId643" Type="http://schemas.openxmlformats.org/officeDocument/2006/relationships/hyperlink" Target="https://github.com/PaulStoffregen" TargetMode="External"/><Relationship Id="rId1066" Type="http://schemas.openxmlformats.org/officeDocument/2006/relationships/hyperlink" Target="https://gist.github.com/erincandescent/347577465129882abc97" TargetMode="External"/><Relationship Id="rId850" Type="http://schemas.openxmlformats.org/officeDocument/2006/relationships/hyperlink" Target="https://propeller.parallax.com/" TargetMode="External"/><Relationship Id="rId948" Type="http://schemas.openxmlformats.org/officeDocument/2006/relationships/hyperlink" Target="https://www.fpga4student.com/p/verilog-project.html" TargetMode="External"/><Relationship Id="rId1133" Type="http://schemas.openxmlformats.org/officeDocument/2006/relationships/hyperlink" Target="https://github.com/ben-marshall/vanilla-riscv" TargetMode="External"/><Relationship Id="rId77" Type="http://schemas.openxmlformats.org/officeDocument/2006/relationships/hyperlink" Target="https://opencores.org/project,avr_core" TargetMode="External"/><Relationship Id="rId282" Type="http://schemas.openxmlformats.org/officeDocument/2006/relationships/hyperlink" Target="http://www.cs.columbia.edu/~sedwards/apple2fpga/" TargetMode="External"/><Relationship Id="rId503" Type="http://schemas.openxmlformats.org/officeDocument/2006/relationships/hyperlink" Target="https://fr.wikiversity.org/wiki/Very_High_Speed_Integrated_Circuit_Hardware_Description_Language/Embarquer_un_Atmel_ATMega8" TargetMode="External"/><Relationship Id="rId587" Type="http://schemas.openxmlformats.org/officeDocument/2006/relationships/hyperlink" Target="https://github.com/alfikpl/aoOCS" TargetMode="External"/><Relationship Id="rId710" Type="http://schemas.openxmlformats.org/officeDocument/2006/relationships/hyperlink" Target="https://www.southampton.ac.uk/~bim/notes/fcde/assign/example.html" TargetMode="External"/><Relationship Id="rId808" Type="http://schemas.openxmlformats.org/officeDocument/2006/relationships/hyperlink" Target="https://github.com/fpw/SoCDP8" TargetMode="External"/><Relationship Id="rId8" Type="http://schemas.openxmlformats.org/officeDocument/2006/relationships/hyperlink" Target="http://en.wikipedia.org/wiki/Instructions_per_second" TargetMode="External"/><Relationship Id="rId142" Type="http://schemas.openxmlformats.org/officeDocument/2006/relationships/hyperlink" Target="http://techdocs.altium.com/display/FPGA/TSK80x+MCU" TargetMode="External"/><Relationship Id="rId447" Type="http://schemas.openxmlformats.org/officeDocument/2006/relationships/hyperlink" Target="https://github.com/susam/mano-cpu" TargetMode="External"/><Relationship Id="rId794" Type="http://schemas.openxmlformats.org/officeDocument/2006/relationships/hyperlink" Target="https://github.com/riscv-boom/riscv-boom" TargetMode="External"/><Relationship Id="rId1077" Type="http://schemas.openxmlformats.org/officeDocument/2006/relationships/hyperlink" Target="https://github.com/olofk/serv" TargetMode="External"/><Relationship Id="rId1200" Type="http://schemas.openxmlformats.org/officeDocument/2006/relationships/hyperlink" Target="http://www.projectoberon.com/" TargetMode="External"/><Relationship Id="rId654" Type="http://schemas.openxmlformats.org/officeDocument/2006/relationships/hyperlink" Target="https://github.com/ErwinM/playground" TargetMode="External"/><Relationship Id="rId861" Type="http://schemas.openxmlformats.org/officeDocument/2006/relationships/hyperlink" Target="https://github.com/darklife/darkriscv" TargetMode="External"/><Relationship Id="rId959" Type="http://schemas.openxmlformats.org/officeDocument/2006/relationships/hyperlink" Target="https://www.nand2tetris.org/" TargetMode="External"/><Relationship Id="rId293" Type="http://schemas.openxmlformats.org/officeDocument/2006/relationships/hyperlink" Target="https://opencores.org/project,w11" TargetMode="External"/><Relationship Id="rId307" Type="http://schemas.openxmlformats.org/officeDocument/2006/relationships/hyperlink" Target="https://opencores.org/project,s1_core" TargetMode="External"/><Relationship Id="rId514" Type="http://schemas.openxmlformats.org/officeDocument/2006/relationships/hyperlink" Target="http://forum.6502.org/viewtopic.php?f=2&amp;t=1851" TargetMode="External"/><Relationship Id="rId721" Type="http://schemas.openxmlformats.org/officeDocument/2006/relationships/hyperlink" Target="https://opencores.org/project,thor" TargetMode="External"/><Relationship Id="rId1144" Type="http://schemas.openxmlformats.org/officeDocument/2006/relationships/hyperlink" Target="https://github.com/jaywonchung/Verilog-Harvard-CPU" TargetMode="External"/><Relationship Id="rId88" Type="http://schemas.openxmlformats.org/officeDocument/2006/relationships/hyperlink" Target="https://opencores.org/project,erp" TargetMode="External"/><Relationship Id="rId153" Type="http://schemas.openxmlformats.org/officeDocument/2006/relationships/hyperlink" Target="https://github.com/vhdlnerd/classicHp" TargetMode="External"/><Relationship Id="rId360" Type="http://schemas.openxmlformats.org/officeDocument/2006/relationships/hyperlink" Target="http://inform-fiction.org/zmachine/standards/z1point1/index.html" TargetMode="External"/><Relationship Id="rId598" Type="http://schemas.openxmlformats.org/officeDocument/2006/relationships/hyperlink" Target="https://opencores.org/project,odess_multicore_project" TargetMode="External"/><Relationship Id="rId819" Type="http://schemas.openxmlformats.org/officeDocument/2006/relationships/hyperlink" Target="https://github.com/bandvig/or1k_marocchino" TargetMode="External"/><Relationship Id="rId1004" Type="http://schemas.openxmlformats.org/officeDocument/2006/relationships/hyperlink" Target="https://members.loria.fr/BLevy/" TargetMode="External"/><Relationship Id="rId1211" Type="http://schemas.openxmlformats.org/officeDocument/2006/relationships/hyperlink" Target="https://github.com/Wren6991/RISCBoy" TargetMode="External"/><Relationship Id="rId220" Type="http://schemas.openxmlformats.org/officeDocument/2006/relationships/hyperlink" Target="https://opencores.org/project,system11" TargetMode="External"/><Relationship Id="rId458" Type="http://schemas.openxmlformats.org/officeDocument/2006/relationships/hyperlink" Target="http://www.fpga4student.com/2017/09/vhdl-code-for-mips-processor.html" TargetMode="External"/><Relationship Id="rId665" Type="http://schemas.openxmlformats.org/officeDocument/2006/relationships/hyperlink" Target="https://www.amazon.co.uk/EP32-RISC-Processor-Description-Implementation-ebook/dp/B071D3XMPS/ref=la_B00N8HVEZM_1_16?s=books&amp;ie=UTF8&amp;qid=1531709852&amp;sr=1-16" TargetMode="External"/><Relationship Id="rId872" Type="http://schemas.openxmlformats.org/officeDocument/2006/relationships/hyperlink" Target="https://opencores.org/project,8051" TargetMode="External"/><Relationship Id="rId1088" Type="http://schemas.openxmlformats.org/officeDocument/2006/relationships/hyperlink" Target="https://sourceforge.net/projects/mips-vhdl/files/latest/download" TargetMode="External"/><Relationship Id="rId15" Type="http://schemas.openxmlformats.org/officeDocument/2006/relationships/hyperlink" Target="http://klabs.org/history/ech/agc_schematics" TargetMode="External"/><Relationship Id="rId318" Type="http://schemas.openxmlformats.org/officeDocument/2006/relationships/hyperlink" Target="https://opencores.org/project,sub86" TargetMode="External"/><Relationship Id="rId525" Type="http://schemas.openxmlformats.org/officeDocument/2006/relationships/hyperlink" Target="http://www.pldworld.com/_hdl/2/_ip/-microcore.org/index.html" TargetMode="External"/><Relationship Id="rId732" Type="http://schemas.openxmlformats.org/officeDocument/2006/relationships/hyperlink" Target="https://opencores.org/projects/fwrisc" TargetMode="External"/><Relationship Id="rId1155" Type="http://schemas.openxmlformats.org/officeDocument/2006/relationships/hyperlink" Target="http://finitron.ca/Projects/Prj6502/bc6502_page.html" TargetMode="External"/><Relationship Id="rId99" Type="http://schemas.openxmlformats.org/officeDocument/2006/relationships/hyperlink" Target="https://opencores.org/project,lattice6502" TargetMode="External"/><Relationship Id="rId164" Type="http://schemas.openxmlformats.org/officeDocument/2006/relationships/hyperlink" Target="http://members.optushome.com.au/jekent/Micro8/Micro8a.html" TargetMode="External"/><Relationship Id="rId371" Type="http://schemas.openxmlformats.org/officeDocument/2006/relationships/hyperlink" Target="https://github.com/fabiopjve/VHDL" TargetMode="External"/><Relationship Id="rId1015" Type="http://schemas.openxmlformats.org/officeDocument/2006/relationships/hyperlink" Target="https://github.com/risclite/ARM9-compatible-soft-CPU-core" TargetMode="External"/><Relationship Id="rId469" Type="http://schemas.openxmlformats.org/officeDocument/2006/relationships/hyperlink" Target="https://github.com/atgreen/moxie-cores" TargetMode="External"/><Relationship Id="rId676" Type="http://schemas.openxmlformats.org/officeDocument/2006/relationships/hyperlink" Target="https://mvidakovic.blogspot.com/" TargetMode="External"/><Relationship Id="rId883" Type="http://schemas.openxmlformats.org/officeDocument/2006/relationships/hyperlink" Target="http://www.entner-electronics.com/en/eric5.html" TargetMode="External"/><Relationship Id="rId1099" Type="http://schemas.openxmlformats.org/officeDocument/2006/relationships/hyperlink" Target="https://github.com/T-head-Semi/openc910" TargetMode="External"/><Relationship Id="rId26" Type="http://schemas.openxmlformats.org/officeDocument/2006/relationships/hyperlink" Target="https://www.youtube.com/watch?v=PRltE8q62dA" TargetMode="External"/><Relationship Id="rId231" Type="http://schemas.openxmlformats.org/officeDocument/2006/relationships/hyperlink" Target="http://www002.upp.so-net.ne.jp/morioka/cqpic.html" TargetMode="External"/><Relationship Id="rId329" Type="http://schemas.openxmlformats.org/officeDocument/2006/relationships/hyperlink" Target="https://opencores.org/project,tinycpu" TargetMode="External"/><Relationship Id="rId536" Type="http://schemas.openxmlformats.org/officeDocument/2006/relationships/hyperlink" Target="https://web.archive.org/web/20120118210705/http:/www.mindspring.com/~tcoonan/newpic.html" TargetMode="External"/><Relationship Id="rId1166" Type="http://schemas.openxmlformats.org/officeDocument/2006/relationships/hyperlink" Target="https://www.chrisfenton.com/" TargetMode="External"/><Relationship Id="rId175" Type="http://schemas.openxmlformats.org/officeDocument/2006/relationships/hyperlink" Target="http://www.projectoberon.com/" TargetMode="External"/><Relationship Id="rId743" Type="http://schemas.openxmlformats.org/officeDocument/2006/relationships/hyperlink" Target="https://github.com/olofk/serv" TargetMode="External"/><Relationship Id="rId950" Type="http://schemas.openxmlformats.org/officeDocument/2006/relationships/hyperlink" Target="https://github.com/ZipCPU/zbasic" TargetMode="External"/><Relationship Id="rId1026" Type="http://schemas.openxmlformats.org/officeDocument/2006/relationships/hyperlink" Target="http://en.wikipedia.org/wiki/Instructions_per_second" TargetMode="External"/><Relationship Id="rId382" Type="http://schemas.openxmlformats.org/officeDocument/2006/relationships/hyperlink" Target="https://en.wikipedia.org/wiki/ARM_Cortex-A9" TargetMode="External"/><Relationship Id="rId603" Type="http://schemas.openxmlformats.org/officeDocument/2006/relationships/hyperlink" Target="https://opencores.org/project/odess_multicore_project/verilog%20sources" TargetMode="External"/><Relationship Id="rId687" Type="http://schemas.openxmlformats.org/officeDocument/2006/relationships/hyperlink" Target="https://github.com/SI-RISCV/e200_opensource" TargetMode="External"/><Relationship Id="rId810" Type="http://schemas.openxmlformats.org/officeDocument/2006/relationships/hyperlink" Target="https://github.com/mkiesinger/mimaFPGA" TargetMode="External"/><Relationship Id="rId908" Type="http://schemas.openxmlformats.org/officeDocument/2006/relationships/hyperlink" Target="https://github.com/bluespec/Flute" TargetMode="External"/><Relationship Id="rId242" Type="http://schemas.openxmlformats.org/officeDocument/2006/relationships/hyperlink" Target="https://www.dsprelated.com/showthread/comp.dsp/1010-1.php" TargetMode="External"/><Relationship Id="rId894" Type="http://schemas.openxmlformats.org/officeDocument/2006/relationships/hyperlink" Target="https://github.com/BigEd/XSOC-xr16" TargetMode="External"/><Relationship Id="rId1177" Type="http://schemas.openxmlformats.org/officeDocument/2006/relationships/hyperlink" Target="https://github.com/JetStarBlues/BenEater_CPU" TargetMode="External"/><Relationship Id="rId37" Type="http://schemas.openxmlformats.org/officeDocument/2006/relationships/hyperlink" Target="http://projectoberon.com/" TargetMode="External"/><Relationship Id="rId102" Type="http://schemas.openxmlformats.org/officeDocument/2006/relationships/hyperlink" Target="https://opencores.org/project,lem1_9min" TargetMode="External"/><Relationship Id="rId547" Type="http://schemas.openxmlformats.org/officeDocument/2006/relationships/hyperlink" Target="https://github.com/RobertBaruch/plugh-1" TargetMode="External"/><Relationship Id="rId754" Type="http://schemas.openxmlformats.org/officeDocument/2006/relationships/hyperlink" Target="https://github.com/maikmerten/spu32" TargetMode="External"/><Relationship Id="rId961" Type="http://schemas.openxmlformats.org/officeDocument/2006/relationships/hyperlink" Target="https://github.com/theapi/nand2tetris_fpga" TargetMode="External"/><Relationship Id="rId90" Type="http://schemas.openxmlformats.org/officeDocument/2006/relationships/hyperlink" Target="https://opencores.org/project,myforthprocessor" TargetMode="External"/><Relationship Id="rId186" Type="http://schemas.openxmlformats.org/officeDocument/2006/relationships/hyperlink" Target="https://github.com/ucam-comparch/clarvi" TargetMode="External"/><Relationship Id="rId393" Type="http://schemas.openxmlformats.org/officeDocument/2006/relationships/hyperlink" Target="https://github.com/tommythorn/Reduceron" TargetMode="External"/><Relationship Id="rId407" Type="http://schemas.openxmlformats.org/officeDocument/2006/relationships/hyperlink" Target="https://www.dcd.pl/product/dp8051/" TargetMode="External"/><Relationship Id="rId614" Type="http://schemas.openxmlformats.org/officeDocument/2006/relationships/hyperlink" Target="https://github.com/cr88192/bgbtech_btsr1arch" TargetMode="External"/><Relationship Id="rId821" Type="http://schemas.openxmlformats.org/officeDocument/2006/relationships/hyperlink" Target="https://github.com/AloriumTechnology" TargetMode="External"/><Relationship Id="rId1037" Type="http://schemas.openxmlformats.org/officeDocument/2006/relationships/hyperlink" Target="https://github.com/cube1us/IBM1410FPGA" TargetMode="External"/><Relationship Id="rId253" Type="http://schemas.openxmlformats.org/officeDocument/2006/relationships/hyperlink" Target="http://www.spacewire.co.uk/raptor16.html" TargetMode="External"/><Relationship Id="rId460" Type="http://schemas.openxmlformats.org/officeDocument/2006/relationships/hyperlink" Target="http://www.fpga4student.com/2016/11/verilog-code-for-microcontroller.html" TargetMode="External"/><Relationship Id="rId698" Type="http://schemas.openxmlformats.org/officeDocument/2006/relationships/hyperlink" Target="https://embeddedmicro.com/blogs/tutorials/basic-cpu" TargetMode="External"/><Relationship Id="rId919" Type="http://schemas.openxmlformats.org/officeDocument/2006/relationships/hyperlink" Target="https://github.com/CTSRD-CHERI/beri" TargetMode="External"/><Relationship Id="rId1090" Type="http://schemas.openxmlformats.org/officeDocument/2006/relationships/hyperlink" Target="https://hackaday.io/project/18206-a2z-computer" TargetMode="External"/><Relationship Id="rId1104" Type="http://schemas.openxmlformats.org/officeDocument/2006/relationships/hyperlink" Target="https://github.com/Arlet/verilog-65c02" TargetMode="External"/><Relationship Id="rId48" Type="http://schemas.openxmlformats.org/officeDocument/2006/relationships/hyperlink" Target="https://opencores.org/project,tiny8" TargetMode="External"/><Relationship Id="rId113" Type="http://schemas.openxmlformats.org/officeDocument/2006/relationships/hyperlink" Target="https://opencores.org/project,usimplez" TargetMode="External"/><Relationship Id="rId320" Type="http://schemas.openxmlformats.org/officeDocument/2006/relationships/hyperlink" Target="https://opencores.org/project,storm_core" TargetMode="External"/><Relationship Id="rId558" Type="http://schemas.openxmlformats.org/officeDocument/2006/relationships/hyperlink" Target="https://openrisc.io/" TargetMode="External"/><Relationship Id="rId765" Type="http://schemas.openxmlformats.org/officeDocument/2006/relationships/hyperlink" Target="http://www.microcorelabs.com/mcl65.html" TargetMode="External"/><Relationship Id="rId972" Type="http://schemas.openxmlformats.org/officeDocument/2006/relationships/hyperlink" Target="https://github.com/robfinch/Cores" TargetMode="External"/><Relationship Id="rId1188" Type="http://schemas.openxmlformats.org/officeDocument/2006/relationships/hyperlink" Target="http://www.bernd-paysan.de/b16.html" TargetMode="External"/><Relationship Id="rId197" Type="http://schemas.openxmlformats.org/officeDocument/2006/relationships/hyperlink" Target="https://www.mil.ufl.edu/projects/gup/" TargetMode="External"/><Relationship Id="rId418" Type="http://schemas.openxmlformats.org/officeDocument/2006/relationships/hyperlink" Target="http://www.cast-inc.com/" TargetMode="External"/><Relationship Id="rId625" Type="http://schemas.openxmlformats.org/officeDocument/2006/relationships/hyperlink" Target="https://github.com/nextseto/ARM-LEGv8" TargetMode="External"/><Relationship Id="rId832" Type="http://schemas.openxmlformats.org/officeDocument/2006/relationships/hyperlink" Target="https://hackaday.io/project/169486-fpga-cosmac-elf" TargetMode="External"/><Relationship Id="rId1048" Type="http://schemas.openxmlformats.org/officeDocument/2006/relationships/hyperlink" Target="https://github.com/rj45/rj32" TargetMode="External"/><Relationship Id="rId264" Type="http://schemas.openxmlformats.org/officeDocument/2006/relationships/hyperlink" Target="http://www.spartanmc.de/" TargetMode="External"/><Relationship Id="rId471" Type="http://schemas.openxmlformats.org/officeDocument/2006/relationships/hyperlink" Target="https://github.com/cpulabs/mist1032sa" TargetMode="External"/><Relationship Id="rId1115" Type="http://schemas.openxmlformats.org/officeDocument/2006/relationships/hyperlink" Target="https://github.com/risclite/ARM9-compatible-soft-CPU-core" TargetMode="External"/><Relationship Id="rId59" Type="http://schemas.openxmlformats.org/officeDocument/2006/relationships/hyperlink" Target="https://opencores.org/project,cray2_reboot" TargetMode="External"/><Relationship Id="rId124" Type="http://schemas.openxmlformats.org/officeDocument/2006/relationships/hyperlink" Target="https://opencores.org/project,mips789" TargetMode="External"/><Relationship Id="rId569" Type="http://schemas.openxmlformats.org/officeDocument/2006/relationships/hyperlink" Target="https://github.com/howerj/forth-cpu" TargetMode="External"/><Relationship Id="rId776" Type="http://schemas.openxmlformats.org/officeDocument/2006/relationships/hyperlink" Target="https://revaldinho.github.io/opc/" TargetMode="External"/><Relationship Id="rId983" Type="http://schemas.openxmlformats.org/officeDocument/2006/relationships/hyperlink" Target="https://github.com/jayvalentine/vhdl-risc-processor" TargetMode="External"/><Relationship Id="rId1199" Type="http://schemas.openxmlformats.org/officeDocument/2006/relationships/hyperlink" Target="http://www.astrobe.com/RISC5/" TargetMode="External"/><Relationship Id="rId331" Type="http://schemas.openxmlformats.org/officeDocument/2006/relationships/hyperlink" Target="https://opencores.org/project,totalcpu" TargetMode="External"/><Relationship Id="rId429" Type="http://schemas.openxmlformats.org/officeDocument/2006/relationships/hyperlink" Target="https://hackaday.io/project/15430-rc201699-ti-994a-clone-using-tms99105-cpu" TargetMode="External"/><Relationship Id="rId636" Type="http://schemas.openxmlformats.org/officeDocument/2006/relationships/hyperlink" Target="http://developer.axis.com/old/products/etrax100lx/" TargetMode="External"/><Relationship Id="rId1059" Type="http://schemas.openxmlformats.org/officeDocument/2006/relationships/hyperlink" Target="http://www.homebrewcpu.com/architecture.htm" TargetMode="External"/><Relationship Id="rId843" Type="http://schemas.openxmlformats.org/officeDocument/2006/relationships/hyperlink" Target="https://opencores.org/projects/biriscv" TargetMode="External"/><Relationship Id="rId1126" Type="http://schemas.openxmlformats.org/officeDocument/2006/relationships/hyperlink" Target="https://github.com/valptek/v586" TargetMode="External"/><Relationship Id="rId275" Type="http://schemas.openxmlformats.org/officeDocument/2006/relationships/hyperlink" Target="https://opencores.org/project,v586" TargetMode="External"/><Relationship Id="rId482" Type="http://schemas.openxmlformats.org/officeDocument/2006/relationships/hyperlink" Target="https://web.archive.org/web/20120118210705/http:/www.mindspring.com/~tcoonan/newpic.html" TargetMode="External"/><Relationship Id="rId703" Type="http://schemas.openxmlformats.org/officeDocument/2006/relationships/hyperlink" Target="https://opencores.org/project,sayeh_processor" TargetMode="External"/><Relationship Id="rId910" Type="http://schemas.openxmlformats.org/officeDocument/2006/relationships/hyperlink" Target="https://github.com/robinsonb5/EightThirtyTwo" TargetMode="External"/><Relationship Id="rId135" Type="http://schemas.openxmlformats.org/officeDocument/2006/relationships/hyperlink" Target="https://github.com/stnolting/neo430" TargetMode="External"/><Relationship Id="rId342" Type="http://schemas.openxmlformats.org/officeDocument/2006/relationships/hyperlink" Target="https://opencores.org/project,z80control" TargetMode="External"/><Relationship Id="rId787" Type="http://schemas.openxmlformats.org/officeDocument/2006/relationships/hyperlink" Target="https://opencores.org/projects/mc6803" TargetMode="External"/><Relationship Id="rId994" Type="http://schemas.openxmlformats.org/officeDocument/2006/relationships/hyperlink" Target="https://github.com/RISCV-on-Microsemi-FPGA" TargetMode="External"/><Relationship Id="rId202" Type="http://schemas.openxmlformats.org/officeDocument/2006/relationships/hyperlink" Target="https://opencores.org/project,eco32" TargetMode="External"/><Relationship Id="rId647" Type="http://schemas.openxmlformats.org/officeDocument/2006/relationships/hyperlink" Target="https://en.wikipedia.org/wiki/LEON" TargetMode="External"/><Relationship Id="rId854" Type="http://schemas.openxmlformats.org/officeDocument/2006/relationships/hyperlink" Target="https://github.com/1801BM1/vm80a" TargetMode="External"/><Relationship Id="rId286" Type="http://schemas.openxmlformats.org/officeDocument/2006/relationships/hyperlink" Target="https://opencores.org/project,openmsp430" TargetMode="External"/><Relationship Id="rId493" Type="http://schemas.openxmlformats.org/officeDocument/2006/relationships/hyperlink" Target="http://lmeshoo.net/" TargetMode="External"/><Relationship Id="rId507" Type="http://schemas.openxmlformats.org/officeDocument/2006/relationships/hyperlink" Target="https://github.com/embecosm/aap-verilog" TargetMode="External"/><Relationship Id="rId714" Type="http://schemas.openxmlformats.org/officeDocument/2006/relationships/hyperlink" Target="https://github.com/darklife/darkriscv" TargetMode="External"/><Relationship Id="rId921" Type="http://schemas.openxmlformats.org/officeDocument/2006/relationships/hyperlink" Target="https://hackaday.io/project/174049-ice-cpu-mk-ii" TargetMode="External"/><Relationship Id="rId1137" Type="http://schemas.openxmlformats.org/officeDocument/2006/relationships/hyperlink" Target="https://github.com/gdevic/A-Z80" TargetMode="External"/><Relationship Id="rId50" Type="http://schemas.openxmlformats.org/officeDocument/2006/relationships/hyperlink" Target="https://opencores.org/project,oms8051mini" TargetMode="External"/><Relationship Id="rId146" Type="http://schemas.openxmlformats.org/officeDocument/2006/relationships/hyperlink" Target="https://opencores.org/project,blue" TargetMode="External"/><Relationship Id="rId353" Type="http://schemas.openxmlformats.org/officeDocument/2006/relationships/hyperlink" Target="https://github.com/rkrajnc/minsoc" TargetMode="External"/><Relationship Id="rId560" Type="http://schemas.openxmlformats.org/officeDocument/2006/relationships/hyperlink" Target="https://openrisc.io/" TargetMode="External"/><Relationship Id="rId798" Type="http://schemas.openxmlformats.org/officeDocument/2006/relationships/hyperlink" Target="https://blog.westerndigital.com/risc-v-swerv-core-open-source/" TargetMode="External"/><Relationship Id="rId1190" Type="http://schemas.openxmlformats.org/officeDocument/2006/relationships/hyperlink" Target="https://github.com/MasterQ32/TIS-100" TargetMode="External"/><Relationship Id="rId1204" Type="http://schemas.openxmlformats.org/officeDocument/2006/relationships/hyperlink" Target="https://www.ipo.gov.uk/p-ipsum/Case/ApplicationNumber/GB1420325.1" TargetMode="External"/><Relationship Id="rId213" Type="http://schemas.openxmlformats.org/officeDocument/2006/relationships/hyperlink" Target="http://www3.sympatico.ca/myron.plichota/" TargetMode="External"/><Relationship Id="rId420" Type="http://schemas.openxmlformats.org/officeDocument/2006/relationships/hyperlink" Target="http://www.cast-inc.com/ip-cores/processors32bit/index.html" TargetMode="External"/><Relationship Id="rId658" Type="http://schemas.openxmlformats.org/officeDocument/2006/relationships/hyperlink" Target="https://github.com/m-labs/milkymist" TargetMode="External"/><Relationship Id="rId865" Type="http://schemas.openxmlformats.org/officeDocument/2006/relationships/hyperlink" Target="https://github.com/cbiffle/cfm" TargetMode="External"/><Relationship Id="rId1050" Type="http://schemas.openxmlformats.org/officeDocument/2006/relationships/hyperlink" Target="https://github.com/douggilliland/MultiComp/tree/New-IOP16B-JSR_RTS" TargetMode="External"/><Relationship Id="rId297" Type="http://schemas.openxmlformats.org/officeDocument/2006/relationships/hyperlink" Target="https://opencores.org/project,plasma" TargetMode="External"/><Relationship Id="rId518" Type="http://schemas.openxmlformats.org/officeDocument/2006/relationships/hyperlink" Target="https://github.com/wallento/or1200mp" TargetMode="External"/><Relationship Id="rId725" Type="http://schemas.openxmlformats.org/officeDocument/2006/relationships/hyperlink" Target="https://en.wikipedia.org/wiki/Amber_(processor_core)" TargetMode="External"/><Relationship Id="rId932" Type="http://schemas.openxmlformats.org/officeDocument/2006/relationships/hyperlink" Target="https://github.com/gdevic/A-Z80" TargetMode="External"/><Relationship Id="rId1148" Type="http://schemas.openxmlformats.org/officeDocument/2006/relationships/hyperlink" Target="https://github.com/jaywonchung/Verilog-Harvard-CPU" TargetMode="External"/><Relationship Id="rId157" Type="http://schemas.openxmlformats.org/officeDocument/2006/relationships/hyperlink" Target="http://www.latticesemi.com/Products/DesignSoftwareAndIP/IntellectualProperty/IPCore/IPCores02/Mico8.aspx" TargetMode="External"/><Relationship Id="rId364" Type="http://schemas.openxmlformats.org/officeDocument/2006/relationships/hyperlink" Target="http://www.latech.nl/vdhl/mb-lite-plus" TargetMode="External"/><Relationship Id="rId1008" Type="http://schemas.openxmlformats.org/officeDocument/2006/relationships/hyperlink" Target="https://github.com/Sacusa/MoCha" TargetMode="External"/><Relationship Id="rId1215" Type="http://schemas.openxmlformats.org/officeDocument/2006/relationships/hyperlink" Target="http://www.gaisler.com/index.php/products/processors/leon3" TargetMode="External"/><Relationship Id="rId61" Type="http://schemas.openxmlformats.org/officeDocument/2006/relationships/hyperlink" Target="https://github.com/skibo/Pet2001_Arty" TargetMode="External"/><Relationship Id="rId571" Type="http://schemas.openxmlformats.org/officeDocument/2006/relationships/hyperlink" Target="https://github.com/lowRISC/lowrisc-chip" TargetMode="External"/><Relationship Id="rId669" Type="http://schemas.openxmlformats.org/officeDocument/2006/relationships/hyperlink" Target="https://bitbucket.org/csoren/fpga-chip8" TargetMode="External"/><Relationship Id="rId876" Type="http://schemas.openxmlformats.org/officeDocument/2006/relationships/hyperlink" Target="https://github.com/stnolting/neorv32" TargetMode="External"/><Relationship Id="rId19" Type="http://schemas.openxmlformats.org/officeDocument/2006/relationships/hyperlink" Target="http://www.mycpu.eu/" TargetMode="External"/><Relationship Id="rId224" Type="http://schemas.openxmlformats.org/officeDocument/2006/relationships/hyperlink" Target="http://members.optushome.com.au/jekent/" TargetMode="External"/><Relationship Id="rId431" Type="http://schemas.openxmlformats.org/officeDocument/2006/relationships/hyperlink" Target="http://zhehaomao.com/" TargetMode="External"/><Relationship Id="rId529" Type="http://schemas.openxmlformats.org/officeDocument/2006/relationships/hyperlink" Target="https://www.scribd.com/document/98709635/c16-Cpu-Reference-Manual" TargetMode="External"/><Relationship Id="rId736" Type="http://schemas.openxmlformats.org/officeDocument/2006/relationships/hyperlink" Target="https://github.com/pulp-platform/ariane" TargetMode="External"/><Relationship Id="rId1061" Type="http://schemas.openxmlformats.org/officeDocument/2006/relationships/hyperlink" Target="https://github.com/lebrice/VHDL-CPU" TargetMode="External"/><Relationship Id="rId1159" Type="http://schemas.openxmlformats.org/officeDocument/2006/relationships/hyperlink" Target="https://en.wikipedia.org/wiki/Brainfuck" TargetMode="External"/><Relationship Id="rId168" Type="http://schemas.openxmlformats.org/officeDocument/2006/relationships/hyperlink" Target="https://github.com/inforichland/yafc" TargetMode="External"/><Relationship Id="rId943" Type="http://schemas.openxmlformats.org/officeDocument/2006/relationships/hyperlink" Target="https://github.com/hushon/Tiny-RISCV-CPU" TargetMode="External"/><Relationship Id="rId1019" Type="http://schemas.openxmlformats.org/officeDocument/2006/relationships/hyperlink" Target="https://github.com/omarelhedaby/Harvard-Architecture-Processor" TargetMode="External"/><Relationship Id="rId72" Type="http://schemas.openxmlformats.org/officeDocument/2006/relationships/hyperlink" Target="https://opencores.org/project,ao486" TargetMode="External"/><Relationship Id="rId375" Type="http://schemas.openxmlformats.org/officeDocument/2006/relationships/hyperlink" Target="https://en.wikichip.org/w/images/7/76/An_Emulation_of_the_Am9080A.pdf" TargetMode="External"/><Relationship Id="rId582" Type="http://schemas.openxmlformats.org/officeDocument/2006/relationships/hyperlink" Target="https://opencores.org/project,odess_multicore_project" TargetMode="External"/><Relationship Id="rId803" Type="http://schemas.openxmlformats.org/officeDocument/2006/relationships/hyperlink" Target="https://ascslab.org/research/briscv/index.html" TargetMode="External"/><Relationship Id="rId3" Type="http://schemas.openxmlformats.org/officeDocument/2006/relationships/hyperlink" Target="http://www.niktech.com/" TargetMode="External"/><Relationship Id="rId235" Type="http://schemas.openxmlformats.org/officeDocument/2006/relationships/hyperlink" Target="http://www.excamera.com/sphinx/fpga-j1.html" TargetMode="External"/><Relationship Id="rId442" Type="http://schemas.openxmlformats.org/officeDocument/2006/relationships/hyperlink" Target="https://en.wikipedia.org/wiki/S1_Core" TargetMode="External"/><Relationship Id="rId887" Type="http://schemas.openxmlformats.org/officeDocument/2006/relationships/hyperlink" Target="http://www.excamera.com/sphinx/fpga-j1.html" TargetMode="External"/><Relationship Id="rId1072" Type="http://schemas.openxmlformats.org/officeDocument/2006/relationships/hyperlink" Target="https://github.com/ForwardCom/softcoreA" TargetMode="External"/><Relationship Id="rId302" Type="http://schemas.openxmlformats.org/officeDocument/2006/relationships/hyperlink" Target="https://opencores.org/project,riscmcu" TargetMode="External"/><Relationship Id="rId747" Type="http://schemas.openxmlformats.org/officeDocument/2006/relationships/hyperlink" Target="https://github.com/olofk/serv" TargetMode="External"/><Relationship Id="rId954" Type="http://schemas.openxmlformats.org/officeDocument/2006/relationships/hyperlink" Target="https://github.com/AmrikSadhra/Multi-Cycle-CPU" TargetMode="External"/><Relationship Id="rId83" Type="http://schemas.openxmlformats.org/officeDocument/2006/relationships/hyperlink" Target="https://opencores.org/project,cpu6502_true_cycle" TargetMode="External"/><Relationship Id="rId179" Type="http://schemas.openxmlformats.org/officeDocument/2006/relationships/hyperlink" Target="https://github.com/pulp-platform/pulpino" TargetMode="External"/><Relationship Id="rId386" Type="http://schemas.openxmlformats.org/officeDocument/2006/relationships/hyperlink" Target="https://fr.wikiversity.org/wiki/Very_High_Speed_Integrated_Circuit_Hardware_Description_Language/Embarquer_un_Atmel_ATMega8" TargetMode="External"/><Relationship Id="rId593" Type="http://schemas.openxmlformats.org/officeDocument/2006/relationships/hyperlink" Target="https://www.youtube.com/watch?v=55MzMHzMAFM" TargetMode="External"/><Relationship Id="rId607" Type="http://schemas.openxmlformats.org/officeDocument/2006/relationships/hyperlink" Target="https://opencores.org/project/odess_multicore_project/verilog%20sources" TargetMode="External"/><Relationship Id="rId814" Type="http://schemas.openxmlformats.org/officeDocument/2006/relationships/hyperlink" Target="http://pages.cs.wisc.edu/~karu/courses/cs552/spring2017/wiki/index.php/Main/ProjectDeadlinesAndGrading" TargetMode="External"/><Relationship Id="rId246" Type="http://schemas.openxmlformats.org/officeDocument/2006/relationships/hyperlink" Target="https://github.com/t-crest/patmos" TargetMode="External"/><Relationship Id="rId453" Type="http://schemas.openxmlformats.org/officeDocument/2006/relationships/hyperlink" Target="http://www.cs.hiroshima-u.ac.jp/~nakano/wiki/wiki.cgi?page=%B9%E2%B5%A1%C7%BDMINICPU" TargetMode="External"/><Relationship Id="rId660" Type="http://schemas.openxmlformats.org/officeDocument/2006/relationships/hyperlink" Target="https://github.com/nextseto/ARM-LEGv8" TargetMode="External"/><Relationship Id="rId898" Type="http://schemas.openxmlformats.org/officeDocument/2006/relationships/hyperlink" Target="https://opencores.org/project,an-fpga-implementation-of-low-latency-noc-based-mpsoc" TargetMode="External"/><Relationship Id="rId1083" Type="http://schemas.openxmlformats.org/officeDocument/2006/relationships/hyperlink" Target="https://github.com/ben-marshall/vanilla-riscv" TargetMode="External"/><Relationship Id="rId106" Type="http://schemas.openxmlformats.org/officeDocument/2006/relationships/hyperlink" Target="https://opencores.org/project,light8080" TargetMode="External"/><Relationship Id="rId313" Type="http://schemas.openxmlformats.org/officeDocument/2006/relationships/hyperlink" Target="https://github.com/robfinch/Cores" TargetMode="External"/><Relationship Id="rId758" Type="http://schemas.openxmlformats.org/officeDocument/2006/relationships/hyperlink" Target="https://blog.gadgetfactory.net/2014/03/diy-8-bit-computer-using-an-fpga-and-classic-computer-cpus-in-vhdl/" TargetMode="External"/><Relationship Id="rId965" Type="http://schemas.openxmlformats.org/officeDocument/2006/relationships/hyperlink" Target="https://blog.classycode.com/implementing-a-cpu-in-vhdl-part-1-6afd4c1ed491" TargetMode="External"/><Relationship Id="rId1150" Type="http://schemas.openxmlformats.org/officeDocument/2006/relationships/hyperlink" Target="https://github.com/zephray/Verilogboy" TargetMode="External"/><Relationship Id="rId10" Type="http://schemas.openxmlformats.org/officeDocument/2006/relationships/hyperlink" Target="http://www.hitechglobal.com/IPCores/DF6805.htm" TargetMode="External"/><Relationship Id="rId94" Type="http://schemas.openxmlformats.org/officeDocument/2006/relationships/hyperlink" Target="https://opencores.org/project,am9080_cpu_based_on_microcoded_am29xx_bit-slices" TargetMode="External"/><Relationship Id="rId397" Type="http://schemas.openxmlformats.org/officeDocument/2006/relationships/hyperlink" Target="https://en.wikipedia.org/wiki/PicoBlaze" TargetMode="External"/><Relationship Id="rId520" Type="http://schemas.openxmlformats.org/officeDocument/2006/relationships/hyperlink" Target="https://github.com/fachat/af65k" TargetMode="External"/><Relationship Id="rId618" Type="http://schemas.openxmlformats.org/officeDocument/2006/relationships/hyperlink" Target="https://opencores.org/project,neo430" TargetMode="External"/><Relationship Id="rId825" Type="http://schemas.openxmlformats.org/officeDocument/2006/relationships/hyperlink" Target="https://openpowerfoundation.org/" TargetMode="External"/><Relationship Id="rId257" Type="http://schemas.openxmlformats.org/officeDocument/2006/relationships/hyperlink" Target="http://www.lirmm.fr/ADAC/?page_id=462" TargetMode="External"/><Relationship Id="rId464" Type="http://schemas.openxmlformats.org/officeDocument/2006/relationships/hyperlink" Target="https://opencores.org/project,myblaze" TargetMode="External"/><Relationship Id="rId1010" Type="http://schemas.openxmlformats.org/officeDocument/2006/relationships/hyperlink" Target="https://github.com/Speccery/EP994A" TargetMode="External"/><Relationship Id="rId1094" Type="http://schemas.openxmlformats.org/officeDocument/2006/relationships/hyperlink" Target="https://opencores.org/project,ag_6502" TargetMode="External"/><Relationship Id="rId1108" Type="http://schemas.openxmlformats.org/officeDocument/2006/relationships/hyperlink" Target="https://github.com/0xD503/ARM-Single-Cycle-Processor" TargetMode="External"/><Relationship Id="rId117" Type="http://schemas.openxmlformats.org/officeDocument/2006/relationships/hyperlink" Target="https://opencores.org/project,octagon" TargetMode="External"/><Relationship Id="rId671" Type="http://schemas.openxmlformats.org/officeDocument/2006/relationships/hyperlink" Target="https://github.com/milanvidakovic/FPGAComputer" TargetMode="External"/><Relationship Id="rId769" Type="http://schemas.openxmlformats.org/officeDocument/2006/relationships/hyperlink" Target="https://github.com/revaldinho/opc" TargetMode="External"/><Relationship Id="rId976" Type="http://schemas.openxmlformats.org/officeDocument/2006/relationships/hyperlink" Target="https://github.com/Arkaeriit/Reflet-microcontroler" TargetMode="External"/><Relationship Id="rId324" Type="http://schemas.openxmlformats.org/officeDocument/2006/relationships/hyperlink" Target="https://opencores.org/project,t65" TargetMode="External"/><Relationship Id="rId531" Type="http://schemas.openxmlformats.org/officeDocument/2006/relationships/hyperlink" Target="https://github.com/brouhaha/cosmac" TargetMode="External"/><Relationship Id="rId629" Type="http://schemas.openxmlformats.org/officeDocument/2006/relationships/hyperlink" Target="https://www.quora.com/What-is-the-simple-way-to-design-a-microprocessor" TargetMode="External"/><Relationship Id="rId1161" Type="http://schemas.openxmlformats.org/officeDocument/2006/relationships/hyperlink" Target="http://www.chrisfenton.com/homebrew-cray-1a/" TargetMode="External"/><Relationship Id="rId836" Type="http://schemas.openxmlformats.org/officeDocument/2006/relationships/hyperlink" Target="https://github.com/sy2002/QNICE-FPGA" TargetMode="External"/><Relationship Id="rId1021" Type="http://schemas.openxmlformats.org/officeDocument/2006/relationships/hyperlink" Target="https://github.com/albmoriconi/amic-0" TargetMode="External"/><Relationship Id="rId1119" Type="http://schemas.openxmlformats.org/officeDocument/2006/relationships/hyperlink" Target="https://opencores.org/usercontent,doc,1262702554" TargetMode="External"/><Relationship Id="rId903" Type="http://schemas.openxmlformats.org/officeDocument/2006/relationships/hyperlink" Target="http://0pf.org/j-core.html" TargetMode="External"/><Relationship Id="rId32" Type="http://schemas.openxmlformats.org/officeDocument/2006/relationships/hyperlink" Target="https://github.com/cliffordwolf/picorv32" TargetMode="External"/><Relationship Id="rId181" Type="http://schemas.openxmlformats.org/officeDocument/2006/relationships/hyperlink" Target="https://github.com/SpinalHDL/VexRiscv" TargetMode="External"/><Relationship Id="rId279" Type="http://schemas.openxmlformats.org/officeDocument/2006/relationships/hyperlink" Target="https://hackaday.io/project/18206-a2z-computer" TargetMode="External"/><Relationship Id="rId486" Type="http://schemas.openxmlformats.org/officeDocument/2006/relationships/hyperlink" Target="https://www.scribd.com/doc/58793134/8bit-Risc-Processor" TargetMode="External"/><Relationship Id="rId693" Type="http://schemas.openxmlformats.org/officeDocument/2006/relationships/hyperlink" Target="http://www.ece.nmsu.edu/~jecook/thesis/Victor_thesis.pdf" TargetMode="External"/><Relationship Id="rId139" Type="http://schemas.openxmlformats.org/officeDocument/2006/relationships/hyperlink" Target="http://techdocs.altium.com/display/FPGA/TSK165x+RISC+MCU" TargetMode="External"/><Relationship Id="rId346" Type="http://schemas.openxmlformats.org/officeDocument/2006/relationships/hyperlink" Target="https://github.com/sergeykhbr/riscv_vhdl" TargetMode="External"/><Relationship Id="rId553" Type="http://schemas.openxmlformats.org/officeDocument/2006/relationships/hyperlink" Target="http://www.fpgacpu.org/links.html" TargetMode="External"/><Relationship Id="rId760" Type="http://schemas.openxmlformats.org/officeDocument/2006/relationships/hyperlink" Target="https://github.com/jbush001/PASC/wiki" TargetMode="External"/><Relationship Id="rId998" Type="http://schemas.openxmlformats.org/officeDocument/2006/relationships/hyperlink" Target="https://github.com/nating/microprocessor" TargetMode="External"/><Relationship Id="rId1183" Type="http://schemas.openxmlformats.org/officeDocument/2006/relationships/hyperlink" Target="https://giters.com/maikmerten/riscv-tomthumb" TargetMode="External"/><Relationship Id="rId206" Type="http://schemas.openxmlformats.org/officeDocument/2006/relationships/hyperlink" Target="https://sites.google.com/site/olivier2smet2/hpseries80/fpga-hp86b" TargetMode="External"/><Relationship Id="rId413" Type="http://schemas.openxmlformats.org/officeDocument/2006/relationships/hyperlink" Target="https://www.youtube.com/watch?v=gEmTaKU6ufY" TargetMode="External"/><Relationship Id="rId858" Type="http://schemas.openxmlformats.org/officeDocument/2006/relationships/hyperlink" Target="https://github.com/howerj/bit-serial" TargetMode="External"/><Relationship Id="rId1043" Type="http://schemas.openxmlformats.org/officeDocument/2006/relationships/hyperlink" Target="https://ezrasrobots.wordpress.com/" TargetMode="External"/><Relationship Id="rId620" Type="http://schemas.openxmlformats.org/officeDocument/2006/relationships/hyperlink" Target="https://github.com/XarkLabs/BenEaterVHDL" TargetMode="External"/><Relationship Id="rId718" Type="http://schemas.openxmlformats.org/officeDocument/2006/relationships/hyperlink" Target="https://lxp32.github.io/" TargetMode="External"/><Relationship Id="rId925" Type="http://schemas.openxmlformats.org/officeDocument/2006/relationships/hyperlink" Target="http://www.projectoberon.com/" TargetMode="External"/><Relationship Id="rId1110" Type="http://schemas.openxmlformats.org/officeDocument/2006/relationships/hyperlink" Target="https://github.com/grantwilk/ce1921_armv4_microarchitecture" TargetMode="External"/><Relationship Id="rId1208" Type="http://schemas.openxmlformats.org/officeDocument/2006/relationships/hyperlink" Target="https://en.wikipedia.org/wiki/Mano_machine" TargetMode="External"/><Relationship Id="rId54" Type="http://schemas.openxmlformats.org/officeDocument/2006/relationships/hyperlink" Target="https://opencores.org/project,next186" TargetMode="External"/><Relationship Id="rId270" Type="http://schemas.openxmlformats.org/officeDocument/2006/relationships/hyperlink" Target="https://opencores.org/project,sweet32_cpu" TargetMode="External"/><Relationship Id="rId130" Type="http://schemas.openxmlformats.org/officeDocument/2006/relationships/hyperlink" Target="https://www.milkymist.org/" TargetMode="External"/><Relationship Id="rId368" Type="http://schemas.openxmlformats.org/officeDocument/2006/relationships/hyperlink" Target="https://en.wikipedia.org/wiki/MMIX" TargetMode="External"/><Relationship Id="rId575" Type="http://schemas.openxmlformats.org/officeDocument/2006/relationships/hyperlink" Target="https://opencores.org/or1k/OR1K:Community_portal" TargetMode="External"/><Relationship Id="rId782" Type="http://schemas.openxmlformats.org/officeDocument/2006/relationships/hyperlink" Target="https://revaldinho.github.io/opc/" TargetMode="External"/><Relationship Id="rId228" Type="http://schemas.openxmlformats.org/officeDocument/2006/relationships/hyperlink" Target="http://members.optushome.com.au/jekent/FPGA.htm" TargetMode="External"/><Relationship Id="rId435" Type="http://schemas.openxmlformats.org/officeDocument/2006/relationships/hyperlink" Target="https://github.com/warclab/idea" TargetMode="External"/><Relationship Id="rId642" Type="http://schemas.openxmlformats.org/officeDocument/2006/relationships/hyperlink" Target="https://www.pjrc.com/tech/osu8/index.html" TargetMode="External"/><Relationship Id="rId1065" Type="http://schemas.openxmlformats.org/officeDocument/2006/relationships/hyperlink" Target="https://opencores.org/projects/uriscv" TargetMode="External"/><Relationship Id="rId502" Type="http://schemas.openxmlformats.org/officeDocument/2006/relationships/hyperlink" Target="https://dl.acm.org/citation.cfm?id=2847273" TargetMode="External"/><Relationship Id="rId947" Type="http://schemas.openxmlformats.org/officeDocument/2006/relationships/hyperlink" Target="https://www.fpga4student.com/2017/01/verilog-code-for-single-cycle-MIPS-processor.html" TargetMode="External"/><Relationship Id="rId1132" Type="http://schemas.openxmlformats.org/officeDocument/2006/relationships/hyperlink" Target="https://github.com/Wren6991/RISCBoy" TargetMode="External"/><Relationship Id="rId76" Type="http://schemas.openxmlformats.org/officeDocument/2006/relationships/hyperlink" Target="https://opencores.org/project,avr_hp" TargetMode="External"/><Relationship Id="rId807" Type="http://schemas.openxmlformats.org/officeDocument/2006/relationships/hyperlink" Target="https://anycpu.org/forum/viewtopic.php?f=13&amp;t=333" TargetMode="External"/><Relationship Id="rId292" Type="http://schemas.openxmlformats.org/officeDocument/2006/relationships/hyperlink" Target="https://opencores.org/project,pdp8" TargetMode="External"/><Relationship Id="rId597" Type="http://schemas.openxmlformats.org/officeDocument/2006/relationships/hyperlink" Target="http://syntacore.com/" TargetMode="External"/><Relationship Id="rId152" Type="http://schemas.openxmlformats.org/officeDocument/2006/relationships/hyperlink" Target="http://www.c-nit.net/" TargetMode="External"/><Relationship Id="rId457" Type="http://schemas.openxmlformats.org/officeDocument/2006/relationships/hyperlink" Target="https://opencores.org/project,myblaze" TargetMode="External"/><Relationship Id="rId1087" Type="http://schemas.openxmlformats.org/officeDocument/2006/relationships/hyperlink" Target="https://github.com/MorrisMA/MiniCPU" TargetMode="External"/><Relationship Id="rId664" Type="http://schemas.openxmlformats.org/officeDocument/2006/relationships/hyperlink" Target="http://www.ece.ubc.ca/~lemieux/" TargetMode="External"/><Relationship Id="rId871" Type="http://schemas.openxmlformats.org/officeDocument/2006/relationships/hyperlink" Target="https://szofi.net/pub/verilog/softavrcore/" TargetMode="External"/><Relationship Id="rId969" Type="http://schemas.openxmlformats.org/officeDocument/2006/relationships/hyperlink" Target="http://www.apollo-core.com/index.htm" TargetMode="External"/><Relationship Id="rId317" Type="http://schemas.openxmlformats.org/officeDocument/2006/relationships/hyperlink" Target="https://github.com/robfinch/Cores" TargetMode="External"/><Relationship Id="rId524" Type="http://schemas.openxmlformats.org/officeDocument/2006/relationships/hyperlink" Target="https://www.chrisfenton.com/non-von-1/" TargetMode="External"/><Relationship Id="rId731" Type="http://schemas.openxmlformats.org/officeDocument/2006/relationships/hyperlink" Target="https://github.com/mballance/fwrisc" TargetMode="External"/><Relationship Id="rId1154" Type="http://schemas.openxmlformats.org/officeDocument/2006/relationships/hyperlink" Target="http://www.sandpipers.com/cpuclass1.html" TargetMode="External"/><Relationship Id="rId98" Type="http://schemas.openxmlformats.org/officeDocument/2006/relationships/hyperlink" Target="https://opencores.org/project,klc32" TargetMode="External"/><Relationship Id="rId829" Type="http://schemas.openxmlformats.org/officeDocument/2006/relationships/hyperlink" Target="https://github.com/howerj/forth-cpu" TargetMode="External"/><Relationship Id="rId1014" Type="http://schemas.openxmlformats.org/officeDocument/2006/relationships/hyperlink" Target="https://github.com/risclite/R8051" TargetMode="External"/><Relationship Id="rId25" Type="http://schemas.openxmlformats.org/officeDocument/2006/relationships/hyperlink" Target="http://www.ht-lab.com/freecores/move/move.html" TargetMode="External"/><Relationship Id="rId174" Type="http://schemas.openxmlformats.org/officeDocument/2006/relationships/hyperlink" Target="http://www.ht-lab.com/cpu86.htm" TargetMode="External"/><Relationship Id="rId381" Type="http://schemas.openxmlformats.org/officeDocument/2006/relationships/hyperlink" Target="https://developer.arm.com/products/processors/cortex-a/cortex-a9" TargetMode="External"/><Relationship Id="rId241" Type="http://schemas.openxmlformats.org/officeDocument/2006/relationships/hyperlink" Target="https://en.wikipedia.org/wiki/LatticeMico32" TargetMode="External"/><Relationship Id="rId479" Type="http://schemas.openxmlformats.org/officeDocument/2006/relationships/hyperlink" Target="http://www.cs.hiroshima-u.ac.jp/~nakano/wiki/" TargetMode="External"/><Relationship Id="rId686" Type="http://schemas.openxmlformats.org/officeDocument/2006/relationships/hyperlink" Target="https://github.com/sam-falvo/smg" TargetMode="External"/><Relationship Id="rId893" Type="http://schemas.openxmlformats.org/officeDocument/2006/relationships/hyperlink" Target="https://github.com/mega65/mega65-core" TargetMode="External"/><Relationship Id="rId339" Type="http://schemas.openxmlformats.org/officeDocument/2006/relationships/hyperlink" Target="https://opencores.org/project,yacc" TargetMode="External"/><Relationship Id="rId546" Type="http://schemas.openxmlformats.org/officeDocument/2006/relationships/hyperlink" Target="http://www.bitlib.de/pub/xproz/" TargetMode="External"/><Relationship Id="rId753" Type="http://schemas.openxmlformats.org/officeDocument/2006/relationships/hyperlink" Target="https://github.com/HanxinHua/Processor-Core-Design" TargetMode="External"/><Relationship Id="rId1176" Type="http://schemas.openxmlformats.org/officeDocument/2006/relationships/hyperlink" Target="https://eater.net/8bit/" TargetMode="External"/><Relationship Id="rId101" Type="http://schemas.openxmlformats.org/officeDocument/2006/relationships/hyperlink" Target="https://opencores.org/project,lem1_9min" TargetMode="External"/><Relationship Id="rId406" Type="http://schemas.openxmlformats.org/officeDocument/2006/relationships/hyperlink" Target="https://github.com/Obijuan/videoblog/wiki/Cap%C3%ADtulo-23:-ACC:-Apollo-CPU-Core" TargetMode="External"/><Relationship Id="rId960" Type="http://schemas.openxmlformats.org/officeDocument/2006/relationships/hyperlink" Target="https://gitlab.com/x653/nand2tetris-fpga/" TargetMode="External"/><Relationship Id="rId1036" Type="http://schemas.openxmlformats.org/officeDocument/2006/relationships/hyperlink" Target="https://github.com/hrvach/fpg1" TargetMode="External"/><Relationship Id="rId613" Type="http://schemas.openxmlformats.org/officeDocument/2006/relationships/hyperlink" Target="https://github.com/yashbhalgat/Multicycle-RISC-Processor" TargetMode="External"/><Relationship Id="rId820" Type="http://schemas.openxmlformats.org/officeDocument/2006/relationships/hyperlink" Target="https://github.com/openrisc/or1k_marocchino" TargetMode="External"/><Relationship Id="rId918" Type="http://schemas.openxmlformats.org/officeDocument/2006/relationships/hyperlink" Target="https://www.cl.cam.ac.uk/research/security/ctsrd/beri/" TargetMode="External"/><Relationship Id="rId1103" Type="http://schemas.openxmlformats.org/officeDocument/2006/relationships/hyperlink" Target="https://github.com/Arlet/verilog-65c02" TargetMode="External"/><Relationship Id="rId47" Type="http://schemas.openxmlformats.org/officeDocument/2006/relationships/hyperlink" Target="https://opencores.org/project,thor" TargetMode="External"/><Relationship Id="rId196" Type="http://schemas.openxmlformats.org/officeDocument/2006/relationships/hyperlink" Target="https://opencores.org/project,gup" TargetMode="External"/><Relationship Id="rId263" Type="http://schemas.openxmlformats.org/officeDocument/2006/relationships/hyperlink" Target="http://sowerbutts.com/socz80/" TargetMode="External"/><Relationship Id="rId470" Type="http://schemas.openxmlformats.org/officeDocument/2006/relationships/hyperlink" Target="https://github.com/atgreen/moxie-cores/tree/master/cores/mox125" TargetMode="External"/><Relationship Id="rId123" Type="http://schemas.openxmlformats.org/officeDocument/2006/relationships/hyperlink" Target="https://opencores.org/project,mips32" TargetMode="External"/><Relationship Id="rId330" Type="http://schemas.openxmlformats.org/officeDocument/2006/relationships/hyperlink" Target="https://opencores.org/project,tinyvliw8" TargetMode="External"/><Relationship Id="rId568" Type="http://schemas.openxmlformats.org/officeDocument/2006/relationships/hyperlink" Target="https://github.com/PulseRain/PulseRain_FP51_MCU" TargetMode="External"/><Relationship Id="rId775" Type="http://schemas.openxmlformats.org/officeDocument/2006/relationships/hyperlink" Target="https://github.com/revaldinho/opc" TargetMode="External"/><Relationship Id="rId982" Type="http://schemas.openxmlformats.org/officeDocument/2006/relationships/hyperlink" Target="http://www.inf.ufpr.br/roberto/cMIPS.html" TargetMode="External"/><Relationship Id="rId1198" Type="http://schemas.openxmlformats.org/officeDocument/2006/relationships/hyperlink" Target="http://www.projectoberon.com/" TargetMode="External"/><Relationship Id="rId428" Type="http://schemas.openxmlformats.org/officeDocument/2006/relationships/hyperlink" Target="https://github.com/Speccery/EP994A" TargetMode="External"/><Relationship Id="rId635" Type="http://schemas.openxmlformats.org/officeDocument/2006/relationships/hyperlink" Target="http://hamblen.ece.gatech.edu/" TargetMode="External"/><Relationship Id="rId842" Type="http://schemas.openxmlformats.org/officeDocument/2006/relationships/hyperlink" Target="http://www.zeepedia.com/read.php?introduction_to_falsim_advance_computer_architecture&amp;b=1&amp;c=0" TargetMode="External"/><Relationship Id="rId1058" Type="http://schemas.openxmlformats.org/officeDocument/2006/relationships/hyperlink" Target="https://github.com/douggilliland/R32V2020" TargetMode="External"/><Relationship Id="rId702" Type="http://schemas.openxmlformats.org/officeDocument/2006/relationships/hyperlink" Target="https://git.morgothdisk.com/VERILOG/VERILOG-XMEGA-CORE-IP-TST" TargetMode="External"/><Relationship Id="rId1125" Type="http://schemas.openxmlformats.org/officeDocument/2006/relationships/hyperlink" Target="https://hackaday.com/2021/09/26/fpga-retrocomputer-return-to-moncky/" TargetMode="External"/><Relationship Id="rId69" Type="http://schemas.openxmlformats.org/officeDocument/2006/relationships/hyperlink" Target="https://opencores.org/project,altor32" TargetMode="External"/><Relationship Id="rId285" Type="http://schemas.openxmlformats.org/officeDocument/2006/relationships/hyperlink" Target="https://opencores.org/project,openfire_core" TargetMode="External"/><Relationship Id="rId492" Type="http://schemas.openxmlformats.org/officeDocument/2006/relationships/hyperlink" Target="http://img.youtube.com/vi/2W1guyhCJuE/0.jpg)%5d(http:/www.youtube.com/watch?v=2W1guyhCJuE%20%22Walk-through%22" TargetMode="External"/><Relationship Id="rId797" Type="http://schemas.openxmlformats.org/officeDocument/2006/relationships/hyperlink" Target="https://github.com/chipsalliance/Cores-SweRV" TargetMode="External"/><Relationship Id="rId145" Type="http://schemas.openxmlformats.org/officeDocument/2006/relationships/hyperlink" Target="https://opencores.org/project,avrtinyx61core" TargetMode="External"/><Relationship Id="rId352" Type="http://schemas.openxmlformats.org/officeDocument/2006/relationships/hyperlink" Target="https://opencores.org/project,pdp1" TargetMode="External"/><Relationship Id="rId212" Type="http://schemas.openxmlformats.org/officeDocument/2006/relationships/hyperlink" Target="http://www.eecg.toronto.edu/~jayar/software/SuperSmallProcessor/index.html" TargetMode="External"/><Relationship Id="rId657" Type="http://schemas.openxmlformats.org/officeDocument/2006/relationships/hyperlink" Target="http://www.vliw.org/book/" TargetMode="External"/><Relationship Id="rId864" Type="http://schemas.openxmlformats.org/officeDocument/2006/relationships/hyperlink" Target="https://github.com/rsd-devel/rsd" TargetMode="External"/><Relationship Id="rId517" Type="http://schemas.openxmlformats.org/officeDocument/2006/relationships/hyperlink" Target="https://github.com/openrisc/or1200" TargetMode="External"/><Relationship Id="rId724" Type="http://schemas.openxmlformats.org/officeDocument/2006/relationships/hyperlink" Target="https://opencores.org/project,amber" TargetMode="External"/><Relationship Id="rId931" Type="http://schemas.openxmlformats.org/officeDocument/2006/relationships/hyperlink" Target="http://www.ultratechnology.com/mfp21.htm" TargetMode="External"/><Relationship Id="rId1147" Type="http://schemas.openxmlformats.org/officeDocument/2006/relationships/hyperlink" Target="https://github.com/jaywonchung/Verilog-Harvard-CPU" TargetMode="External"/><Relationship Id="rId60" Type="http://schemas.openxmlformats.org/officeDocument/2006/relationships/hyperlink" Target="http://www.syntiac.com/fpga64.html" TargetMode="External"/><Relationship Id="rId1007" Type="http://schemas.openxmlformats.org/officeDocument/2006/relationships/hyperlink" Target="https://github.com/CTSRD-CHERI/RVBS" TargetMode="External"/><Relationship Id="rId1214" Type="http://schemas.openxmlformats.org/officeDocument/2006/relationships/hyperlink" Target="https://github.com/Steve-Teal/pumpkin-cpu" TargetMode="External"/><Relationship Id="rId18" Type="http://schemas.openxmlformats.org/officeDocument/2006/relationships/hyperlink" Target="http://www.techtravels.org/amiga/amigablog/?page_id=656"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homepages.thm.de/~hg53/eco32" TargetMode="External"/><Relationship Id="rId170" Type="http://schemas.openxmlformats.org/officeDocument/2006/relationships/hyperlink" Target="https://opencores.org/project,xulalx25soc" TargetMode="External"/><Relationship Id="rId268" Type="http://schemas.openxmlformats.org/officeDocument/2006/relationships/hyperlink" Target="https://github.com/sinclairrf/SSBCC" TargetMode="External"/><Relationship Id="rId475" Type="http://schemas.openxmlformats.org/officeDocument/2006/relationships/hyperlink" Target="https://git.morgothdisk.com/MorgothCreator/VHDL-UTIL-IP/tree/master/xmega_core" TargetMode="External"/><Relationship Id="rId682" Type="http://schemas.openxmlformats.org/officeDocument/2006/relationships/hyperlink" Target="https://github.com/robfinch/Cores/tree/master/FT64" TargetMode="External"/><Relationship Id="rId128" Type="http://schemas.openxmlformats.org/officeDocument/2006/relationships/hyperlink" Target="https://opencores.org/project,natalius_8bit_risc" TargetMode="External"/><Relationship Id="rId335" Type="http://schemas.openxmlformats.org/officeDocument/2006/relationships/hyperlink" Target="https://opencores.org/project,uos_processor" TargetMode="External"/><Relationship Id="rId542" Type="http://schemas.openxmlformats.org/officeDocument/2006/relationships/hyperlink" Target="https://github.com/jamesbowman/j1" TargetMode="External"/><Relationship Id="rId987" Type="http://schemas.openxmlformats.org/officeDocument/2006/relationships/hyperlink" Target="https://github.com/mhyousefi/MIPS-pipeline-processor" TargetMode="External"/><Relationship Id="rId1172" Type="http://schemas.openxmlformats.org/officeDocument/2006/relationships/hyperlink" Target="https://github.com/hsnaves/ben_eater_computer" TargetMode="External"/><Relationship Id="rId402" Type="http://schemas.openxmlformats.org/officeDocument/2006/relationships/hyperlink" Target="http://www.cs.hiroshima-u.ac.jp/~nakano/wiki/wiki.cgi?page=%B9%E2%C2%AE%C8%C7TINYCPU" TargetMode="External"/><Relationship Id="rId847" Type="http://schemas.openxmlformats.org/officeDocument/2006/relationships/hyperlink" Target="https://github.com/POETSII/tinsel" TargetMode="External"/><Relationship Id="rId1032" Type="http://schemas.openxmlformats.org/officeDocument/2006/relationships/hyperlink" Target="https://github.com/Arlet/stack-cpu" TargetMode="External"/><Relationship Id="rId707" Type="http://schemas.openxmlformats.org/officeDocument/2006/relationships/hyperlink" Target="https://github.com/lisper/cpus-pdp11" TargetMode="External"/><Relationship Id="rId914" Type="http://schemas.openxmlformats.org/officeDocument/2006/relationships/hyperlink" Target="https://github.com/openhwgroup/core-v-cores" TargetMode="External"/><Relationship Id="rId43" Type="http://schemas.openxmlformats.org/officeDocument/2006/relationships/hyperlink" Target="http://www.microcorelabs.com/mcl65.html" TargetMode="External"/><Relationship Id="rId192" Type="http://schemas.openxmlformats.org/officeDocument/2006/relationships/hyperlink" Target="https://github.com/RISCV-on-Microsemi-FPGA/M2GL025-Creative-Board" TargetMode="External"/><Relationship Id="rId497" Type="http://schemas.openxmlformats.org/officeDocument/2006/relationships/hyperlink" Target="https://github.com/robfinch/Cores" TargetMode="External"/><Relationship Id="rId357" Type="http://schemas.openxmlformats.org/officeDocument/2006/relationships/hyperlink" Target="https://opencores.org/project,system6801" TargetMode="External"/><Relationship Id="rId1194" Type="http://schemas.openxmlformats.org/officeDocument/2006/relationships/hyperlink" Target="http://users.sch.gr/tliontakis/index.php/my-projects/13-vhdl-cpu" TargetMode="External"/><Relationship Id="rId217" Type="http://schemas.openxmlformats.org/officeDocument/2006/relationships/hyperlink" Target="http://www.sandpipers.com/cpuclass1.html" TargetMode="External"/><Relationship Id="rId564" Type="http://schemas.openxmlformats.org/officeDocument/2006/relationships/hyperlink" Target="http://www.archfisc.com/" TargetMode="External"/><Relationship Id="rId771" Type="http://schemas.openxmlformats.org/officeDocument/2006/relationships/hyperlink" Target="https://github.com/revaldinho/opc" TargetMode="External"/><Relationship Id="rId869" Type="http://schemas.openxmlformats.org/officeDocument/2006/relationships/hyperlink" Target="https://opencores.org/projects/my8085light" TargetMode="External"/><Relationship Id="rId424" Type="http://schemas.openxmlformats.org/officeDocument/2006/relationships/hyperlink" Target="https://opencores.org/project,cpugen" TargetMode="External"/><Relationship Id="rId631" Type="http://schemas.openxmlformats.org/officeDocument/2006/relationships/hyperlink" Target="https://www.quora.com/What-is-the-simple-way-to-design-a-microprocessor" TargetMode="External"/><Relationship Id="rId729" Type="http://schemas.openxmlformats.org/officeDocument/2006/relationships/hyperlink" Target="https://opencores.org/project,amber" TargetMode="External"/><Relationship Id="rId1054" Type="http://schemas.openxmlformats.org/officeDocument/2006/relationships/hyperlink" Target="https://github.com/bradleyeckert/chad" TargetMode="External"/><Relationship Id="rId936" Type="http://schemas.openxmlformats.org/officeDocument/2006/relationships/hyperlink" Target="https://github.com/cavnex/mc6809" TargetMode="External"/><Relationship Id="rId1121" Type="http://schemas.openxmlformats.org/officeDocument/2006/relationships/hyperlink" Target="https://fr.wikiversity.org/wiki/Very_High_Speed_Integrated_Circuit_Hardware_Description_Language/Embarquer_un_Atmel_ATMega8" TargetMode="External"/><Relationship Id="rId1219" Type="http://schemas.openxmlformats.org/officeDocument/2006/relationships/printerSettings" Target="../printerSettings/printerSettings3.bin"/><Relationship Id="rId65" Type="http://schemas.openxmlformats.org/officeDocument/2006/relationships/hyperlink" Target="https://opencores.org/project,mcu8" TargetMode="External"/><Relationship Id="rId281" Type="http://schemas.openxmlformats.org/officeDocument/2006/relationships/hyperlink" Target="https://opencores.org/project,avr8" TargetMode="External"/><Relationship Id="rId141" Type="http://schemas.openxmlformats.org/officeDocument/2006/relationships/hyperlink" Target="http://techdocs.altium.com/display/FPGA/TSK51x+MCU" TargetMode="External"/><Relationship Id="rId379" Type="http://schemas.openxmlformats.org/officeDocument/2006/relationships/hyperlink" Target="https://developer.arm.com/products/processors/cortex-a/cortex-a53" TargetMode="External"/><Relationship Id="rId586" Type="http://schemas.openxmlformats.org/officeDocument/2006/relationships/hyperlink" Target="https://github.com/alfikpl/aoOCS" TargetMode="External"/><Relationship Id="rId793" Type="http://schemas.openxmlformats.org/officeDocument/2006/relationships/hyperlink" Target="https://github.com/Domipheus/TPU" TargetMode="External"/><Relationship Id="rId7" Type="http://schemas.openxmlformats.org/officeDocument/2006/relationships/hyperlink" Target="http://www.ip-arch.jp/index.html" TargetMode="External"/><Relationship Id="rId239" Type="http://schemas.openxmlformats.org/officeDocument/2006/relationships/hyperlink" Target="https://en.wikipedia.org/wiki/LC-3" TargetMode="External"/><Relationship Id="rId446" Type="http://schemas.openxmlformats.org/officeDocument/2006/relationships/hyperlink" Target="https://strijar.livejournal.com/598337.html" TargetMode="External"/><Relationship Id="rId653" Type="http://schemas.openxmlformats.org/officeDocument/2006/relationships/hyperlink" Target="https://github.com/dagvadorj/ulach-tarhi" TargetMode="External"/><Relationship Id="rId1076" Type="http://schemas.openxmlformats.org/officeDocument/2006/relationships/hyperlink" Target="https://users.ece.cmu.edu/~koopman/stack_computers/sec4_3.html" TargetMode="External"/><Relationship Id="rId306" Type="http://schemas.openxmlformats.org/officeDocument/2006/relationships/hyperlink" Target="https://opencores.org/project,riscompatible" TargetMode="External"/><Relationship Id="rId860" Type="http://schemas.openxmlformats.org/officeDocument/2006/relationships/hyperlink" Target="https://github.com/cliffordwolf/picorv32" TargetMode="External"/><Relationship Id="rId958" Type="http://schemas.openxmlformats.org/officeDocument/2006/relationships/hyperlink" Target="https://github.com/vctrop/R8-core_FPGA_microcontroller" TargetMode="External"/><Relationship Id="rId1143" Type="http://schemas.openxmlformats.org/officeDocument/2006/relationships/hyperlink" Target="https://github.com/jaywonchung/Verilog-Harvard-CPU" TargetMode="External"/><Relationship Id="rId87" Type="http://schemas.openxmlformats.org/officeDocument/2006/relationships/hyperlink" Target="https://opencores.org/project,diogenes" TargetMode="External"/><Relationship Id="rId513" Type="http://schemas.openxmlformats.org/officeDocument/2006/relationships/hyperlink" Target="https://github.com/BigEd/verilog-6502" TargetMode="External"/><Relationship Id="rId720" Type="http://schemas.openxmlformats.org/officeDocument/2006/relationships/hyperlink" Target="https://www.bitsnbites.eu/" TargetMode="External"/><Relationship Id="rId818" Type="http://schemas.openxmlformats.org/officeDocument/2006/relationships/hyperlink" Target="https://github.com/schoeberl/chisel-book/wiki" TargetMode="External"/><Relationship Id="rId1003" Type="http://schemas.openxmlformats.org/officeDocument/2006/relationships/hyperlink" Target="https://github.com/BrunoLevy/learn-fpga" TargetMode="External"/><Relationship Id="rId1210" Type="http://schemas.openxmlformats.org/officeDocument/2006/relationships/hyperlink" Target="https://github.com/VladisM/MARK_II" TargetMode="External"/><Relationship Id="rId14" Type="http://schemas.openxmlformats.org/officeDocument/2006/relationships/hyperlink" Target="https://github.com/joksan/JPU16" TargetMode="External"/><Relationship Id="rId163" Type="http://schemas.openxmlformats.org/officeDocument/2006/relationships/hyperlink" Target="http://members.optushome.com.au/jekent/Micro16/index.html" TargetMode="External"/><Relationship Id="rId370" Type="http://schemas.openxmlformats.org/officeDocument/2006/relationships/hyperlink" Target="https://github.com/freecores/instruction_list_pipelined_processor_with_peripherals" TargetMode="External"/><Relationship Id="rId230" Type="http://schemas.openxmlformats.org/officeDocument/2006/relationships/hyperlink" Target="http://anycpu.org/forum/viewtopic.php?f=15&amp;t=254" TargetMode="External"/><Relationship Id="rId468" Type="http://schemas.openxmlformats.org/officeDocument/2006/relationships/hyperlink" Target="https://github.com/atgreen/moxie-cores" TargetMode="External"/><Relationship Id="rId675" Type="http://schemas.openxmlformats.org/officeDocument/2006/relationships/hyperlink" Target="https://github.com/milanvidakovic/FPGAComputer" TargetMode="External"/><Relationship Id="rId882" Type="http://schemas.openxmlformats.org/officeDocument/2006/relationships/hyperlink" Target="https://opencores.org/project,8051" TargetMode="External"/><Relationship Id="rId1098" Type="http://schemas.openxmlformats.org/officeDocument/2006/relationships/hyperlink" Target="https://lxp32.github.io/" TargetMode="External"/><Relationship Id="rId328" Type="http://schemas.openxmlformats.org/officeDocument/2006/relationships/hyperlink" Target="https://opencores.org/project,tisc" TargetMode="External"/><Relationship Id="rId535" Type="http://schemas.openxmlformats.org/officeDocument/2006/relationships/hyperlink" Target="https://github.com/whiteTigr" TargetMode="External"/><Relationship Id="rId742" Type="http://schemas.openxmlformats.org/officeDocument/2006/relationships/hyperlink" Target="https://github.com/micro-FPGA/engine-V" TargetMode="External"/><Relationship Id="rId1165" Type="http://schemas.openxmlformats.org/officeDocument/2006/relationships/hyperlink" Target="http://www.youtube.com/watch?v=bw5EiDDibkw" TargetMode="External"/><Relationship Id="rId602" Type="http://schemas.openxmlformats.org/officeDocument/2006/relationships/hyperlink" Target="https://opencores.org/project,odess_multicore_project" TargetMode="External"/><Relationship Id="rId1025" Type="http://schemas.openxmlformats.org/officeDocument/2006/relationships/hyperlink" Target="http://mcforth.net/" TargetMode="External"/><Relationship Id="rId907" Type="http://schemas.openxmlformats.org/officeDocument/2006/relationships/hyperlink" Target="https://github.com/HPC-Lab-IITB/Clarinet" TargetMode="External"/><Relationship Id="rId36" Type="http://schemas.openxmlformats.org/officeDocument/2006/relationships/hyperlink" Target="http://www.nxlab.fer.hr/fpgarduino/" TargetMode="External"/><Relationship Id="rId185" Type="http://schemas.openxmlformats.org/officeDocument/2006/relationships/hyperlink" Target="http://syntacore.com/" TargetMode="External"/><Relationship Id="rId392" Type="http://schemas.openxmlformats.org/officeDocument/2006/relationships/hyperlink" Target="https://github.com/tommythorn/yari" TargetMode="External"/><Relationship Id="rId697" Type="http://schemas.openxmlformats.org/officeDocument/2006/relationships/hyperlink" Target="https://github.com/Arlet/verilog-6502" TargetMode="External"/><Relationship Id="rId252" Type="http://schemas.openxmlformats.org/officeDocument/2006/relationships/hyperlink" Target="https://pycpu.wordpress.com/" TargetMode="External"/><Relationship Id="rId1187" Type="http://schemas.openxmlformats.org/officeDocument/2006/relationships/hyperlink" Target="https://hackaday.com/2021/12/03/homebrew-16-bit-computer-reinvents-all-the-wheels/" TargetMode="External"/><Relationship Id="rId112" Type="http://schemas.openxmlformats.org/officeDocument/2006/relationships/hyperlink" Target="https://opencores.org/project,mcpu" TargetMode="External"/><Relationship Id="rId557" Type="http://schemas.openxmlformats.org/officeDocument/2006/relationships/hyperlink" Target="https://openrisc.io/" TargetMode="External"/><Relationship Id="rId764" Type="http://schemas.openxmlformats.org/officeDocument/2006/relationships/hyperlink" Target="https://github.com/wfjm/w11" TargetMode="External"/><Relationship Id="rId971" Type="http://schemas.openxmlformats.org/officeDocument/2006/relationships/hyperlink" Target="https://www.youtube.com/watch?v=YgXJf8c5PLo" TargetMode="External"/><Relationship Id="rId417" Type="http://schemas.openxmlformats.org/officeDocument/2006/relationships/hyperlink" Target="http://web.archive.org/web/20060707045943/http:/tinyboot.com/cd16/index.htm" TargetMode="External"/><Relationship Id="rId624" Type="http://schemas.openxmlformats.org/officeDocument/2006/relationships/hyperlink" Target="https://github.com/cr88192/bgbtech_bjx1core" TargetMode="External"/><Relationship Id="rId831" Type="http://schemas.openxmlformats.org/officeDocument/2006/relationships/hyperlink" Target="https://hackaday.io/project/169486-fpga-cosmac-elf" TargetMode="External"/><Relationship Id="rId1047" Type="http://schemas.openxmlformats.org/officeDocument/2006/relationships/hyperlink" Target="http://anycpu.org/forum/viewtopic.php?f=23&amp;t=815" TargetMode="External"/><Relationship Id="rId929" Type="http://schemas.openxmlformats.org/officeDocument/2006/relationships/hyperlink" Target="https://hackaday.io/project/160180-plasma-cortex-open-source-cpu-in-vhdl" TargetMode="External"/><Relationship Id="rId1114" Type="http://schemas.openxmlformats.org/officeDocument/2006/relationships/hyperlink" Target="https://github.com/grantwilk/ce1921_armv4_microarchitecture" TargetMode="External"/><Relationship Id="rId58" Type="http://schemas.openxmlformats.org/officeDocument/2006/relationships/hyperlink" Target="https://opencores.org/project,z80soc" TargetMode="External"/><Relationship Id="rId274" Type="http://schemas.openxmlformats.org/officeDocument/2006/relationships/hyperlink" Target="http://minnie.tuhs.org/Programs/UcodeCPU/" TargetMode="External"/><Relationship Id="rId481" Type="http://schemas.openxmlformats.org/officeDocument/2006/relationships/hyperlink" Target="https://github.com/lcbcFoo/ReonV" TargetMode="External"/><Relationship Id="rId134" Type="http://schemas.openxmlformats.org/officeDocument/2006/relationships/hyperlink" Target="https://opencores.org/project,neo430" TargetMode="External"/><Relationship Id="rId579" Type="http://schemas.openxmlformats.org/officeDocument/2006/relationships/hyperlink" Target="http://zipcpu.com/zipcpu/2018/01/01/zipcpu-isa.html" TargetMode="External"/><Relationship Id="rId786" Type="http://schemas.openxmlformats.org/officeDocument/2006/relationships/hyperlink" Target="https://github.com/takagi/cpu" TargetMode="External"/><Relationship Id="rId993" Type="http://schemas.openxmlformats.org/officeDocument/2006/relationships/hyperlink" Target="https://github.com/RISCV-on-Microsemi-FPGA/RTG4-Development-Kit" TargetMode="External"/><Relationship Id="rId341" Type="http://schemas.openxmlformats.org/officeDocument/2006/relationships/hyperlink" Target="https://opencores.org/project,z3" TargetMode="External"/><Relationship Id="rId439" Type="http://schemas.openxmlformats.org/officeDocument/2006/relationships/hyperlink" Target="https://github.com/e8johan/jamcpu" TargetMode="External"/><Relationship Id="rId646" Type="http://schemas.openxmlformats.org/officeDocument/2006/relationships/hyperlink" Target="https://en.wikipedia.org/wiki/Brainfuck" TargetMode="External"/><Relationship Id="rId1069" Type="http://schemas.openxmlformats.org/officeDocument/2006/relationships/hyperlink" Target="https://www.bitsnbites.eu/mc1-a-custom-computer/" TargetMode="External"/><Relationship Id="rId201" Type="http://schemas.openxmlformats.org/officeDocument/2006/relationships/hyperlink" Target="https://opencores.org/project,eco32" TargetMode="External"/><Relationship Id="rId506" Type="http://schemas.openxmlformats.org/officeDocument/2006/relationships/hyperlink" Target="http://www.embecosm.com/appnotes/ean13/ean13.html" TargetMode="External"/><Relationship Id="rId853" Type="http://schemas.openxmlformats.org/officeDocument/2006/relationships/hyperlink" Target="https://github.com/1801BM1/cpu11" TargetMode="External"/><Relationship Id="rId1136" Type="http://schemas.openxmlformats.org/officeDocument/2006/relationships/hyperlink" Target="https://opencores.org/project,thor" TargetMode="External"/><Relationship Id="rId713" Type="http://schemas.openxmlformats.org/officeDocument/2006/relationships/hyperlink" Target="http://www.arctic.umn.edu/designing-digital-computer-systems-verilog" TargetMode="External"/><Relationship Id="rId920" Type="http://schemas.openxmlformats.org/officeDocument/2006/relationships/hyperlink" Target="https://gitlab.com/hoffma/ice_mk2" TargetMode="External"/><Relationship Id="rId1203" Type="http://schemas.openxmlformats.org/officeDocument/2006/relationships/hyperlink" Target="https://gitlab.com/baioc/s4pu" TargetMode="External"/><Relationship Id="rId296" Type="http://schemas.openxmlformats.org/officeDocument/2006/relationships/hyperlink" Target="http://fpgacpu.ca/octavo/" TargetMode="External"/><Relationship Id="rId156" Type="http://schemas.openxmlformats.org/officeDocument/2006/relationships/hyperlink" Target="https://hackaday.com/2016/03/25/kestrel-computer-project/" TargetMode="External"/><Relationship Id="rId363" Type="http://schemas.openxmlformats.org/officeDocument/2006/relationships/hyperlink" Target="https://m-labs.hk/" TargetMode="External"/><Relationship Id="rId570" Type="http://schemas.openxmlformats.org/officeDocument/2006/relationships/hyperlink" Target="https://github.com/SI-RISCV/e200_opensource" TargetMode="External"/><Relationship Id="rId223" Type="http://schemas.openxmlformats.org/officeDocument/2006/relationships/hyperlink" Target="http://members.optushome.com.au/jekent/" TargetMode="External"/><Relationship Id="rId430" Type="http://schemas.openxmlformats.org/officeDocument/2006/relationships/hyperlink" Target="https://github.com/zhemao/ez8" TargetMode="External"/><Relationship Id="rId668" Type="http://schemas.openxmlformats.org/officeDocument/2006/relationships/hyperlink" Target="https://www.youtube.com/watch?v=U5Ddxelm4Rs&amp;list=PLBLq8cUm43ZC0nk92B0tdZkYKdp7eKxoZ" TargetMode="External"/><Relationship Id="rId875" Type="http://schemas.openxmlformats.org/officeDocument/2006/relationships/hyperlink" Target="https://github.com/olofk/corescore" TargetMode="External"/><Relationship Id="rId1060" Type="http://schemas.openxmlformats.org/officeDocument/2006/relationships/hyperlink" Target="https://hackaday.io/project/180097-magic-1-computer-on-logisim" TargetMode="External"/><Relationship Id="rId528" Type="http://schemas.openxmlformats.org/officeDocument/2006/relationships/hyperlink" Target="http://www.ece.ualberta.ca/~elliott/ee552/studentAppNotes/1998_w/8bitprocessor/" TargetMode="External"/><Relationship Id="rId735" Type="http://schemas.openxmlformats.org/officeDocument/2006/relationships/hyperlink" Target="http://embeddedsystems.io/ahmes-a-simple-8-bit-cpu-in-vhdl/" TargetMode="External"/><Relationship Id="rId942" Type="http://schemas.openxmlformats.org/officeDocument/2006/relationships/hyperlink" Target="https://github.com/preetam25/IITB-Proc" TargetMode="External"/><Relationship Id="rId1158" Type="http://schemas.openxmlformats.org/officeDocument/2006/relationships/hyperlink" Target="http://www.clifford.at/bfcpu/bfcpu.html" TargetMode="External"/><Relationship Id="rId167" Type="http://schemas.openxmlformats.org/officeDocument/2006/relationships/hyperlink" Target="http://fpga.org/grvi-phalanx/" TargetMode="External"/><Relationship Id="rId374" Type="http://schemas.openxmlformats.org/officeDocument/2006/relationships/hyperlink" Target="https://en.wikichip.org/w/images/7/76/An_Emulation_of_the_Am9080A.pdf" TargetMode="External"/><Relationship Id="rId581" Type="http://schemas.openxmlformats.org/officeDocument/2006/relationships/hyperlink" Target="https://github.com/plorefice/vhdl-simple-processor" TargetMode="External"/><Relationship Id="rId1018" Type="http://schemas.openxmlformats.org/officeDocument/2006/relationships/hyperlink" Target="https://github.com/bobbl/rudolv" TargetMode="External"/><Relationship Id="rId71" Type="http://schemas.openxmlformats.org/officeDocument/2006/relationships/hyperlink" Target="https://opencores.org/project,amber" TargetMode="External"/><Relationship Id="rId234" Type="http://schemas.openxmlformats.org/officeDocument/2006/relationships/hyperlink" Target="http://www.excamera.com/sphinx/fpga-j1.html" TargetMode="External"/><Relationship Id="rId679" Type="http://schemas.openxmlformats.org/officeDocument/2006/relationships/hyperlink" Target="http://www.latticesemi.com/en/Products/DesignSoftwareAndIP/IntellectualProperty/IPCore/IPCores02/LatticeMico32.aspx" TargetMode="External"/><Relationship Id="rId802" Type="http://schemas.openxmlformats.org/officeDocument/2006/relationships/hyperlink" Target="https://www.mike-stirling.com/retro-fpga/bbc-micro-on-an-fpga/" TargetMode="External"/><Relationship Id="rId886" Type="http://schemas.openxmlformats.org/officeDocument/2006/relationships/hyperlink" Target="https://github.com/openpower-cores/a2i" TargetMode="External"/><Relationship Id="rId2" Type="http://schemas.openxmlformats.org/officeDocument/2006/relationships/hyperlink" Target="http://www.ht-lab.com/" TargetMode="External"/><Relationship Id="rId29" Type="http://schemas.openxmlformats.org/officeDocument/2006/relationships/hyperlink" Target="http://www.youtube.com/channel/UCNbm8Bah54cwhedmCRWyXMA/videos" TargetMode="External"/><Relationship Id="rId441" Type="http://schemas.openxmlformats.org/officeDocument/2006/relationships/hyperlink" Target="https://en.wikipedia.org/wiki/LEON" TargetMode="External"/><Relationship Id="rId539" Type="http://schemas.openxmlformats.org/officeDocument/2006/relationships/hyperlink" Target="http://www.sprow.co.uk/dump/index.htm" TargetMode="External"/><Relationship Id="rId746" Type="http://schemas.openxmlformats.org/officeDocument/2006/relationships/hyperlink" Target="https://riscv.org/2018contest/" TargetMode="External"/><Relationship Id="rId1071" Type="http://schemas.openxmlformats.org/officeDocument/2006/relationships/hyperlink" Target="https://github.com/forthy42/b16" TargetMode="External"/><Relationship Id="rId1169" Type="http://schemas.openxmlformats.org/officeDocument/2006/relationships/hyperlink" Target="https://www.intel.com/content/www/us/en/products/details/fpga/nios-processor/v.html" TargetMode="External"/><Relationship Id="rId178" Type="http://schemas.openxmlformats.org/officeDocument/2006/relationships/hyperlink" Target="https://github.com/freechipsproject/rocket-chip" TargetMode="External"/><Relationship Id="rId301" Type="http://schemas.openxmlformats.org/officeDocument/2006/relationships/hyperlink" Target="https://opencores.org/project,qrisc32" TargetMode="External"/><Relationship Id="rId953" Type="http://schemas.openxmlformats.org/officeDocument/2006/relationships/hyperlink" Target="https://hackaday.com/2018/10/05/easy-fpga-cpu-with-max1000/" TargetMode="External"/><Relationship Id="rId1029" Type="http://schemas.openxmlformats.org/officeDocument/2006/relationships/hyperlink" Target="https://opencores.org/projects/cpu16" TargetMode="External"/><Relationship Id="rId82" Type="http://schemas.openxmlformats.org/officeDocument/2006/relationships/hyperlink" Target="https://opencores.org/project,cowgirl" TargetMode="External"/><Relationship Id="rId385" Type="http://schemas.openxmlformats.org/officeDocument/2006/relationships/hyperlink" Target="https://en.wikipedia.org/wiki/ARM_Cortex-M" TargetMode="External"/><Relationship Id="rId592" Type="http://schemas.openxmlformats.org/officeDocument/2006/relationships/hyperlink" Target="https://github.com/atgreen/moxie-cores" TargetMode="External"/><Relationship Id="rId606" Type="http://schemas.openxmlformats.org/officeDocument/2006/relationships/hyperlink" Target="https://opencores.org/project,odess_multicore_project" TargetMode="External"/><Relationship Id="rId813" Type="http://schemas.openxmlformats.org/officeDocument/2006/relationships/hyperlink" Target="http://git.azurewebsites.net/zostale/WISC-SP13" TargetMode="External"/><Relationship Id="rId245" Type="http://schemas.openxmlformats.org/officeDocument/2006/relationships/hyperlink" Target="http://ce.sharif.edu/~m_amiri/project/niloofar1/index.htm" TargetMode="External"/><Relationship Id="rId452" Type="http://schemas.openxmlformats.org/officeDocument/2006/relationships/hyperlink" Target="http://www.microcore.org/%20nolonger%20works" TargetMode="External"/><Relationship Id="rId897" Type="http://schemas.openxmlformats.org/officeDocument/2006/relationships/hyperlink" Target="https://hackaday.com/2017/01/13/fpga-computer-covers-a-to-z/" TargetMode="External"/><Relationship Id="rId1082" Type="http://schemas.openxmlformats.org/officeDocument/2006/relationships/hyperlink" Target="https://github.com/ben-marshall/croyde-riscv" TargetMode="External"/><Relationship Id="rId105" Type="http://schemas.openxmlformats.org/officeDocument/2006/relationships/hyperlink" Target="https://opencores.org/project,leros" TargetMode="External"/><Relationship Id="rId312" Type="http://schemas.openxmlformats.org/officeDocument/2006/relationships/hyperlink" Target="https://github.com/robfinch/Cores" TargetMode="External"/><Relationship Id="rId757" Type="http://schemas.openxmlformats.org/officeDocument/2006/relationships/hyperlink" Target="http://searle.hostei.com/grant/Multicomp/index.html" TargetMode="External"/><Relationship Id="rId964" Type="http://schemas.openxmlformats.org/officeDocument/2006/relationships/hyperlink" Target="https://github.com/classycodeoss/classy_core_17" TargetMode="External"/><Relationship Id="rId93" Type="http://schemas.openxmlformats.org/officeDocument/2006/relationships/hyperlink" Target="https://opencores.org/project,hicovec" TargetMode="External"/><Relationship Id="rId189" Type="http://schemas.openxmlformats.org/officeDocument/2006/relationships/hyperlink" Target="https://github.com/twlostow/urv-core" TargetMode="External"/><Relationship Id="rId396" Type="http://schemas.openxmlformats.org/officeDocument/2006/relationships/hyperlink" Target="https://en.wikipedia.org/wiki/PicoBlaze" TargetMode="External"/><Relationship Id="rId617" Type="http://schemas.openxmlformats.org/officeDocument/2006/relationships/hyperlink" Target="https://github.com/skristiansson/eco32f" TargetMode="External"/><Relationship Id="rId824" Type="http://schemas.openxmlformats.org/officeDocument/2006/relationships/hyperlink" Target="https://www.arm.com/resources/designstart/designstart-pro" TargetMode="External"/><Relationship Id="rId256" Type="http://schemas.openxmlformats.org/officeDocument/2006/relationships/hyperlink" Target="https://opencores.org/project,s6soc" TargetMode="External"/><Relationship Id="rId463" Type="http://schemas.openxmlformats.org/officeDocument/2006/relationships/hyperlink" Target="https://github.com/cpulabs/mist1032isa" TargetMode="External"/><Relationship Id="rId670" Type="http://schemas.openxmlformats.org/officeDocument/2006/relationships/hyperlink" Target="https://en.wikipedia.org/wiki/CHIP-8" TargetMode="External"/><Relationship Id="rId1093" Type="http://schemas.openxmlformats.org/officeDocument/2006/relationships/hyperlink" Target="https://opencores.org/project,aemb" TargetMode="External"/><Relationship Id="rId1107" Type="http://schemas.openxmlformats.org/officeDocument/2006/relationships/hyperlink" Target="https://github.com/0xD503/ARM-Single-Cycle-Processor" TargetMode="External"/><Relationship Id="rId116" Type="http://schemas.openxmlformats.org/officeDocument/2006/relationships/hyperlink" Target="https://opencores.org/project,minimips" TargetMode="External"/><Relationship Id="rId323" Type="http://schemas.openxmlformats.org/officeDocument/2006/relationships/hyperlink" Target="https://opencores.org/project,t51" TargetMode="External"/><Relationship Id="rId530" Type="http://schemas.openxmlformats.org/officeDocument/2006/relationships/hyperlink" Target="https://github.com/brouhaha/cosmac" TargetMode="External"/><Relationship Id="rId768" Type="http://schemas.openxmlformats.org/officeDocument/2006/relationships/hyperlink" Target="https://revaldinho.github.io/opc/" TargetMode="External"/><Relationship Id="rId975" Type="http://schemas.openxmlformats.org/officeDocument/2006/relationships/hyperlink" Target="https://github.com/Arkaeriit/reflet" TargetMode="External"/><Relationship Id="rId1160" Type="http://schemas.openxmlformats.org/officeDocument/2006/relationships/hyperlink" Target="http://www.clifford.at/bfcpu/bfcpu.html" TargetMode="External"/><Relationship Id="rId20" Type="http://schemas.openxmlformats.org/officeDocument/2006/relationships/hyperlink" Target="https://github.com/tommythorn/yarvi" TargetMode="External"/><Relationship Id="rId628" Type="http://schemas.openxmlformats.org/officeDocument/2006/relationships/hyperlink" Target="https://www.cl.cam.ac.uk/teaching/1112/ECAD+Arch/background/ttc.html" TargetMode="External"/><Relationship Id="rId835" Type="http://schemas.openxmlformats.org/officeDocument/2006/relationships/hyperlink" Target="https://qnice-fpga.com/" TargetMode="External"/><Relationship Id="rId267" Type="http://schemas.openxmlformats.org/officeDocument/2006/relationships/hyperlink" Target="https://opencores.org/project,ssbcc" TargetMode="External"/><Relationship Id="rId474" Type="http://schemas.openxmlformats.org/officeDocument/2006/relationships/hyperlink" Target="https://opencores.org/project,attiny_atmega_xmega_core" TargetMode="External"/><Relationship Id="rId1020" Type="http://schemas.openxmlformats.org/officeDocument/2006/relationships/hyperlink" Target="https://ashet.computer/docs/isa.htm" TargetMode="External"/><Relationship Id="rId1118" Type="http://schemas.openxmlformats.org/officeDocument/2006/relationships/hyperlink" Target="https://opencores.org/project,avr_core" TargetMode="External"/><Relationship Id="rId127" Type="http://schemas.openxmlformats.org/officeDocument/2006/relationships/hyperlink" Target="https://opencores.org/project,nanoblaze" TargetMode="External"/><Relationship Id="rId681" Type="http://schemas.openxmlformats.org/officeDocument/2006/relationships/hyperlink" Target="https://opencores.org/project,sweet32_cpu" TargetMode="External"/><Relationship Id="rId779" Type="http://schemas.openxmlformats.org/officeDocument/2006/relationships/hyperlink" Target="https://github.com/revaldinho/opc" TargetMode="External"/><Relationship Id="rId902" Type="http://schemas.openxmlformats.org/officeDocument/2006/relationships/hyperlink" Target="https://opencores.org/project,aquarius" TargetMode="External"/><Relationship Id="rId986" Type="http://schemas.openxmlformats.org/officeDocument/2006/relationships/hyperlink" Target="http://www.davebiz.com/wiki/CoCo3FPGA" TargetMode="External"/><Relationship Id="rId31" Type="http://schemas.openxmlformats.org/officeDocument/2006/relationships/hyperlink" Target="http://patmos.compute.dtu.dk/" TargetMode="External"/><Relationship Id="rId334" Type="http://schemas.openxmlformats.org/officeDocument/2006/relationships/hyperlink" Target="https://opencores.org/project,ucore" TargetMode="External"/><Relationship Id="rId541" Type="http://schemas.openxmlformats.org/officeDocument/2006/relationships/hyperlink" Target="http://www.fpga.world/_hdl/1/rassp.aticorp.org/vhdl/models/processor.html" TargetMode="External"/><Relationship Id="rId639" Type="http://schemas.openxmlformats.org/officeDocument/2006/relationships/hyperlink" Target="https://people.ece.cornell.edu/land/courses/ece5760/DE2/index.html" TargetMode="External"/><Relationship Id="rId1171" Type="http://schemas.openxmlformats.org/officeDocument/2006/relationships/hyperlink" Target="https://www.intel.com/content/www/us/en/products/details/fpga/nios-processor/v.html" TargetMode="External"/><Relationship Id="rId180" Type="http://schemas.openxmlformats.org/officeDocument/2006/relationships/hyperlink" Target="http://www.pulp-platform.org/" TargetMode="External"/><Relationship Id="rId278" Type="http://schemas.openxmlformats.org/officeDocument/2006/relationships/hyperlink" Target="http://www.librecores.org/ZipCPU" TargetMode="External"/><Relationship Id="rId401" Type="http://schemas.openxmlformats.org/officeDocument/2006/relationships/hyperlink" Target="https://cs.uwaterloo.ca/research/tr/1987/CS-87-36.pdf" TargetMode="External"/><Relationship Id="rId846" Type="http://schemas.openxmlformats.org/officeDocument/2006/relationships/hyperlink" Target="https://opencores.org/projects/flexgripplus" TargetMode="External"/><Relationship Id="rId1031" Type="http://schemas.openxmlformats.org/officeDocument/2006/relationships/hyperlink" Target="https://github.com/already5chosen/softpc/" TargetMode="External"/><Relationship Id="rId1129" Type="http://schemas.openxmlformats.org/officeDocument/2006/relationships/hyperlink" Target="https://github.com/Grabulosaure/C2650_MiSTer" TargetMode="External"/><Relationship Id="rId485" Type="http://schemas.openxmlformats.org/officeDocument/2006/relationships/hyperlink" Target="https://github.com/bikash001/RISC-Processor" TargetMode="External"/><Relationship Id="rId692" Type="http://schemas.openxmlformats.org/officeDocument/2006/relationships/hyperlink" Target="https://www.sifive.com/documentation/" TargetMode="External"/><Relationship Id="rId706" Type="http://schemas.openxmlformats.org/officeDocument/2006/relationships/hyperlink" Target="https://dspace.mit.edu/handle/1721.1/5718" TargetMode="External"/><Relationship Id="rId913" Type="http://schemas.openxmlformats.org/officeDocument/2006/relationships/hyperlink" Target="https://github.com/JulienMalka/NiosProcessor" TargetMode="External"/><Relationship Id="rId42" Type="http://schemas.openxmlformats.org/officeDocument/2006/relationships/hyperlink" Target="http://www.cs.ucr.edu/~vahid/sproj/lc2/" TargetMode="External"/><Relationship Id="rId138" Type="http://schemas.openxmlformats.org/officeDocument/2006/relationships/hyperlink" Target="https://opencores.org/project,aor3000" TargetMode="External"/><Relationship Id="rId345" Type="http://schemas.openxmlformats.org/officeDocument/2006/relationships/hyperlink" Target="https://opencores.org/project,zet86" TargetMode="External"/><Relationship Id="rId552" Type="http://schemas.openxmlformats.org/officeDocument/2006/relationships/hyperlink" Target="http://www.sandpipers.com/cpuclass.html" TargetMode="External"/><Relationship Id="rId997" Type="http://schemas.openxmlformats.org/officeDocument/2006/relationships/hyperlink" Target="https://github.com/krabo0om/pauloBlaze" TargetMode="External"/><Relationship Id="rId1182" Type="http://schemas.openxmlformats.org/officeDocument/2006/relationships/hyperlink" Target="http://labs.domipheus.com/blog/designing-a-cpu-in-vhdl-part-15-introducing-rpu/" TargetMode="External"/><Relationship Id="rId191" Type="http://schemas.openxmlformats.org/officeDocument/2006/relationships/hyperlink" Target="https://www.microsemi.com/products/fpga-soc/mi-v-embedded-ecosystem/risc-v-cpu" TargetMode="External"/><Relationship Id="rId205" Type="http://schemas.openxmlformats.org/officeDocument/2006/relationships/hyperlink" Target="http://digitaldesign.ashenden.com.au/verilog/verilog-source-code.html" TargetMode="External"/><Relationship Id="rId412" Type="http://schemas.openxmlformats.org/officeDocument/2006/relationships/hyperlink" Target="https://github.com/danieljabailey/C88" TargetMode="External"/><Relationship Id="rId857" Type="http://schemas.openxmlformats.org/officeDocument/2006/relationships/hyperlink" Target="https://github.com/enessenel/VerySimpleCPU" TargetMode="External"/><Relationship Id="rId1042" Type="http://schemas.openxmlformats.org/officeDocument/2006/relationships/hyperlink" Target="https://github.com/ept221/tinySoC" TargetMode="External"/><Relationship Id="rId289" Type="http://schemas.openxmlformats.org/officeDocument/2006/relationships/hyperlink" Target="https://opencores.org/project,or1200_soc" TargetMode="External"/><Relationship Id="rId496" Type="http://schemas.openxmlformats.org/officeDocument/2006/relationships/hyperlink" Target="https://www.vttoth.com/CMS/projects/47-viktors-amazing-4-bit-processor" TargetMode="External"/><Relationship Id="rId717" Type="http://schemas.openxmlformats.org/officeDocument/2006/relationships/hyperlink" Target="https://wiki.forth-ev.de/doku.php/projects:fig-forth-1802-fpga:start" TargetMode="External"/><Relationship Id="rId924" Type="http://schemas.openxmlformats.org/officeDocument/2006/relationships/hyperlink" Target="http://www.astrobe.com/RISC5/" TargetMode="External"/><Relationship Id="rId53" Type="http://schemas.openxmlformats.org/officeDocument/2006/relationships/hyperlink" Target="https://opencores.org/project,next186_soc_pc" TargetMode="External"/><Relationship Id="rId149" Type="http://schemas.openxmlformats.org/officeDocument/2006/relationships/hyperlink" Target="https://github.com/Arlet/verilog-6502" TargetMode="External"/><Relationship Id="rId356" Type="http://schemas.openxmlformats.org/officeDocument/2006/relationships/hyperlink" Target="http://cfw.sourceforge.net/build_html/vhdl/index.htm" TargetMode="External"/><Relationship Id="rId563" Type="http://schemas.openxmlformats.org/officeDocument/2006/relationships/hyperlink" Target="https://github.com/FISC-Project/FISC-VHDL" TargetMode="External"/><Relationship Id="rId770" Type="http://schemas.openxmlformats.org/officeDocument/2006/relationships/hyperlink" Target="https://revaldinho.github.io/opc/" TargetMode="External"/><Relationship Id="rId1193" Type="http://schemas.openxmlformats.org/officeDocument/2006/relationships/hyperlink" Target="https://github.com/black-parrot/black-parrot" TargetMode="External"/><Relationship Id="rId1207" Type="http://schemas.openxmlformats.org/officeDocument/2006/relationships/hyperlink" Target="https://en.wikipedia.org/wiki/Mano_machine" TargetMode="External"/><Relationship Id="rId216" Type="http://schemas.openxmlformats.org/officeDocument/2006/relationships/hyperlink" Target="http://www.sandpipers.com/cpuclass/files.html" TargetMode="External"/><Relationship Id="rId423" Type="http://schemas.openxmlformats.org/officeDocument/2006/relationships/hyperlink" Target="http://www.ultratechnology.com/p16vhdl.htm" TargetMode="External"/><Relationship Id="rId868" Type="http://schemas.openxmlformats.org/officeDocument/2006/relationships/hyperlink" Target="https://github.com/debtanu09/my8085" TargetMode="External"/><Relationship Id="rId1053" Type="http://schemas.openxmlformats.org/officeDocument/2006/relationships/hyperlink" Target="https://github.com/bradleyeckert/chad" TargetMode="External"/><Relationship Id="rId630" Type="http://schemas.openxmlformats.org/officeDocument/2006/relationships/hyperlink" Target="https://www.cl.cam.ac.uk/teaching/1112/ECAD+Arch/background/ttc.html" TargetMode="External"/><Relationship Id="rId728" Type="http://schemas.openxmlformats.org/officeDocument/2006/relationships/hyperlink" Target="ftp://ftp.gwdg.de/pub/misc/opencores/cores/nnARM/" TargetMode="External"/><Relationship Id="rId935" Type="http://schemas.openxmlformats.org/officeDocument/2006/relationships/hyperlink" Target="https://github.com/AymenSekhri/Softcore-CPU" TargetMode="External"/><Relationship Id="rId64" Type="http://schemas.openxmlformats.org/officeDocument/2006/relationships/hyperlink" Target="https://opencores.org/project,68hc08" TargetMode="External"/><Relationship Id="rId367" Type="http://schemas.openxmlformats.org/officeDocument/2006/relationships/hyperlink" Target="https://github.com/tommythorn/fpgammix" TargetMode="External"/><Relationship Id="rId574" Type="http://schemas.openxmlformats.org/officeDocument/2006/relationships/hyperlink" Target="https://github.com/jmahler/mips-cpu" TargetMode="External"/><Relationship Id="rId1120" Type="http://schemas.openxmlformats.org/officeDocument/2006/relationships/hyperlink" Target="https://opencores.org/usercontent,doc,1262702554" TargetMode="External"/><Relationship Id="rId1218" Type="http://schemas.openxmlformats.org/officeDocument/2006/relationships/hyperlink" Target="https://github.com/Steve-Teal/mx65" TargetMode="External"/><Relationship Id="rId227" Type="http://schemas.openxmlformats.org/officeDocument/2006/relationships/hyperlink" Target="http://members.optushome.com.au/jekent/FPGA.htm" TargetMode="External"/><Relationship Id="rId781" Type="http://schemas.openxmlformats.org/officeDocument/2006/relationships/hyperlink" Target="https://github.com/revaldinho/opc" TargetMode="External"/><Relationship Id="rId879" Type="http://schemas.openxmlformats.org/officeDocument/2006/relationships/hyperlink" Target="https://github.com/rafaelcalcada/steel-core" TargetMode="External"/><Relationship Id="rId434" Type="http://schemas.openxmlformats.org/officeDocument/2006/relationships/hyperlink" Target="https://opencores.org/project,hive" TargetMode="External"/><Relationship Id="rId641" Type="http://schemas.openxmlformats.org/officeDocument/2006/relationships/hyperlink" Target="https://people.ece.cornell.edu/land/courses/ece5760/DE2/index.html" TargetMode="External"/><Relationship Id="rId739" Type="http://schemas.openxmlformats.org/officeDocument/2006/relationships/hyperlink" Target="http://www.ensilica.com/" TargetMode="External"/><Relationship Id="rId1064" Type="http://schemas.openxmlformats.org/officeDocument/2006/relationships/hyperlink" Target="https://github.com/ultraembedded/core_uriscv" TargetMode="External"/><Relationship Id="rId280" Type="http://schemas.openxmlformats.org/officeDocument/2006/relationships/hyperlink" Target="https://opencores.org/project,ae18" TargetMode="External"/><Relationship Id="rId501" Type="http://schemas.openxmlformats.org/officeDocument/2006/relationships/hyperlink" Target="https://people.ece.cornell.edu/land/courses/ece5760/DE2/index.html" TargetMode="External"/><Relationship Id="rId946" Type="http://schemas.openxmlformats.org/officeDocument/2006/relationships/hyperlink" Target="http://www.ece.ubc.ca/~jasony/research.htm" TargetMode="External"/><Relationship Id="rId1131" Type="http://schemas.openxmlformats.org/officeDocument/2006/relationships/hyperlink" Target="https://github.com/Wren6991/Hazard5" TargetMode="External"/><Relationship Id="rId75" Type="http://schemas.openxmlformats.org/officeDocument/2006/relationships/hyperlink" Target="https://opencores.org/project,atlas_core" TargetMode="External"/><Relationship Id="rId140" Type="http://schemas.openxmlformats.org/officeDocument/2006/relationships/hyperlink" Target="http://techdocs.altium.com/display/FPGA/TSK3000A" TargetMode="External"/><Relationship Id="rId378" Type="http://schemas.openxmlformats.org/officeDocument/2006/relationships/hyperlink" Target="https://opencores.org/project,atlas_core" TargetMode="External"/><Relationship Id="rId585" Type="http://schemas.openxmlformats.org/officeDocument/2006/relationships/hyperlink" Target="https://github.com/ztachip" TargetMode="External"/><Relationship Id="rId792" Type="http://schemas.openxmlformats.org/officeDocument/2006/relationships/hyperlink" Target="https://www.youtube.com/watch?v=lHMueQKXJOU" TargetMode="External"/><Relationship Id="rId806" Type="http://schemas.openxmlformats.org/officeDocument/2006/relationships/hyperlink" Target="http://www.aholme.co.uk/GPS/Main.htm" TargetMode="External"/><Relationship Id="rId6" Type="http://schemas.openxmlformats.org/officeDocument/2006/relationships/hyperlink" Target="http://www.lirmm.fr/ADAC" TargetMode="External"/><Relationship Id="rId238" Type="http://schemas.openxmlformats.org/officeDocument/2006/relationships/hyperlink" Target="http://www.excamera.com/sphinx/fpga-j1.html" TargetMode="External"/><Relationship Id="rId445" Type="http://schemas.openxmlformats.org/officeDocument/2006/relationships/hyperlink" Target="http://parallel.princeton.edu/openpiton/" TargetMode="External"/><Relationship Id="rId652" Type="http://schemas.openxmlformats.org/officeDocument/2006/relationships/hyperlink" Target="https://www.gaisler.com/index.php/products/processors" TargetMode="External"/><Relationship Id="rId1075" Type="http://schemas.openxmlformats.org/officeDocument/2006/relationships/hyperlink" Target="https://hackaday.com/2021/09/26/fpga-retrocomputer-return-to-moncky/" TargetMode="External"/><Relationship Id="rId291" Type="http://schemas.openxmlformats.org/officeDocument/2006/relationships/hyperlink" Target="https://opencores.org/project,pavr" TargetMode="External"/><Relationship Id="rId305" Type="http://schemas.openxmlformats.org/officeDocument/2006/relationships/hyperlink" Target="https://opencores.org/project,risc5x" TargetMode="External"/><Relationship Id="rId512" Type="http://schemas.openxmlformats.org/officeDocument/2006/relationships/hyperlink" Target="https://github.com/schoeberl/leros" TargetMode="External"/><Relationship Id="rId957" Type="http://schemas.openxmlformats.org/officeDocument/2006/relationships/hyperlink" Target="https://opencores.org/projects/biriscv" TargetMode="External"/><Relationship Id="rId1142" Type="http://schemas.openxmlformats.org/officeDocument/2006/relationships/hyperlink" Target="https://github.com/jaywonchung/Verilog-Harvard-CPU" TargetMode="External"/><Relationship Id="rId86" Type="http://schemas.openxmlformats.org/officeDocument/2006/relationships/hyperlink" Target="https://opencores.org/project,dfp" TargetMode="External"/><Relationship Id="rId151" Type="http://schemas.openxmlformats.org/officeDocument/2006/relationships/hyperlink" Target="https://opencores.org/project,cf_ssp" TargetMode="External"/><Relationship Id="rId389" Type="http://schemas.openxmlformats.org/officeDocument/2006/relationships/hyperlink" Target="https://pdfs.semanticscholar.org/0fd3/51afdebcb6bc286843409717985c3d6f194e.pdf" TargetMode="External"/><Relationship Id="rId596" Type="http://schemas.openxmlformats.org/officeDocument/2006/relationships/hyperlink" Target="https://github.com/syntacore/scr1" TargetMode="External"/><Relationship Id="rId817" Type="http://schemas.openxmlformats.org/officeDocument/2006/relationships/hyperlink" Target="https://github.com/schoeberl/lipsi" TargetMode="External"/><Relationship Id="rId1002" Type="http://schemas.openxmlformats.org/officeDocument/2006/relationships/hyperlink" Target="https://github.com/robfinch/ANY-1" TargetMode="External"/><Relationship Id="rId249" Type="http://schemas.openxmlformats.org/officeDocument/2006/relationships/hyperlink" Target="http://www.heeltoe.com/download/pdp8/README.html" TargetMode="External"/><Relationship Id="rId456" Type="http://schemas.openxmlformats.org/officeDocument/2006/relationships/hyperlink" Target="https://github.com/hutch31/tv80" TargetMode="External"/><Relationship Id="rId663" Type="http://schemas.openxmlformats.org/officeDocument/2006/relationships/hyperlink" Target="http://vectorblox.com/" TargetMode="External"/><Relationship Id="rId870" Type="http://schemas.openxmlformats.org/officeDocument/2006/relationships/hyperlink" Target="https://opencores.org/projects/softavrcore" TargetMode="External"/><Relationship Id="rId1086" Type="http://schemas.openxmlformats.org/officeDocument/2006/relationships/hyperlink" Target="https://github.com/MorrisMA/M65C02A" TargetMode="External"/><Relationship Id="rId13" Type="http://schemas.openxmlformats.org/officeDocument/2006/relationships/hyperlink" Target="http://www-gti.det.uvigo.es/~jrial/Proyectos/INEIT-MUCOM/index.html" TargetMode="External"/><Relationship Id="rId109" Type="http://schemas.openxmlformats.org/officeDocument/2006/relationships/hyperlink" Target="https://opencores.org/project,m65c02" TargetMode="External"/><Relationship Id="rId316" Type="http://schemas.openxmlformats.org/officeDocument/2006/relationships/hyperlink" Target="https://github.com/robfinch/Cores" TargetMode="External"/><Relationship Id="rId523" Type="http://schemas.openxmlformats.org/officeDocument/2006/relationships/hyperlink" Target="https://www.edn.com/design/integrated-circuit-design/4460471/Afternoon-diversion--Design-your-own-microprocessor" TargetMode="External"/><Relationship Id="rId968" Type="http://schemas.openxmlformats.org/officeDocument/2006/relationships/hyperlink" Target="https://github.com/fredrequin/JiVe" TargetMode="External"/><Relationship Id="rId1153" Type="http://schemas.openxmlformats.org/officeDocument/2006/relationships/hyperlink" Target="http://www.sandpipers.com/cpuclass/files.html" TargetMode="External"/><Relationship Id="rId97" Type="http://schemas.openxmlformats.org/officeDocument/2006/relationships/hyperlink" Target="https://opencores.org/project,k68" TargetMode="External"/><Relationship Id="rId730" Type="http://schemas.openxmlformats.org/officeDocument/2006/relationships/hyperlink" Target="https://en.wikipedia.org/wiki/Amber_(processor_core)" TargetMode="External"/><Relationship Id="rId828" Type="http://schemas.openxmlformats.org/officeDocument/2006/relationships/hyperlink" Target="https://github.com/RickyTino/MangoMIPS32" TargetMode="External"/><Relationship Id="rId1013" Type="http://schemas.openxmlformats.org/officeDocument/2006/relationships/hyperlink" Target="http://www.e-basteln.de/computing/lgp30/lgp30/" TargetMode="External"/><Relationship Id="rId162" Type="http://schemas.openxmlformats.org/officeDocument/2006/relationships/hyperlink" Target="https://opencores.org/project,mcip_open" TargetMode="External"/><Relationship Id="rId467" Type="http://schemas.openxmlformats.org/officeDocument/2006/relationships/hyperlink" Target="https://github.com/atgreen/moxie-cores/tree/master/cores/MoxieLite" TargetMode="External"/><Relationship Id="rId1097" Type="http://schemas.openxmlformats.org/officeDocument/2006/relationships/hyperlink" Target="https://opencores.org/project,lxp32" TargetMode="External"/><Relationship Id="rId674" Type="http://schemas.openxmlformats.org/officeDocument/2006/relationships/hyperlink" Target="https://www.zophar.net/pdroms/chip8/chip-8-games-pack.html" TargetMode="External"/><Relationship Id="rId881" Type="http://schemas.openxmlformats.org/officeDocument/2006/relationships/hyperlink" Target="https://github.com/rafaelcalcada/steel-core" TargetMode="External"/><Relationship Id="rId979" Type="http://schemas.openxmlformats.org/officeDocument/2006/relationships/hyperlink" Target="https://github.com/robinsonb5/ZPUFlex" TargetMode="External"/><Relationship Id="rId24" Type="http://schemas.openxmlformats.org/officeDocument/2006/relationships/hyperlink" Target="https://github.com/valptek/v586" TargetMode="External"/><Relationship Id="rId327" Type="http://schemas.openxmlformats.org/officeDocument/2006/relationships/hyperlink" Target="https://opencores.org/projects/tg68" TargetMode="External"/><Relationship Id="rId534" Type="http://schemas.openxmlformats.org/officeDocument/2006/relationships/hyperlink" Target="http://www.ensilica.com/" TargetMode="External"/><Relationship Id="rId741" Type="http://schemas.openxmlformats.org/officeDocument/2006/relationships/hyperlink" Target="http://www.ensilica.com/" TargetMode="External"/><Relationship Id="rId839" Type="http://schemas.openxmlformats.org/officeDocument/2006/relationships/hyperlink" Target="https://github.com/Sacusa/LC-3" TargetMode="External"/><Relationship Id="rId1164" Type="http://schemas.openxmlformats.org/officeDocument/2006/relationships/hyperlink" Target="https://hackaday.io/project/6930-yasep-yet-another-small-embedded-processor" TargetMode="External"/><Relationship Id="rId173" Type="http://schemas.openxmlformats.org/officeDocument/2006/relationships/hyperlink" Target="https://github.com/cielo-ee/TD4" TargetMode="External"/><Relationship Id="rId380" Type="http://schemas.openxmlformats.org/officeDocument/2006/relationships/hyperlink" Target="https://en.wikipedia.org/wiki/ARM_Cortex-A53" TargetMode="External"/><Relationship Id="rId601" Type="http://schemas.openxmlformats.org/officeDocument/2006/relationships/hyperlink" Target="https://opencores.org/project/odess_multicore_project/verilog%20sources" TargetMode="External"/><Relationship Id="rId1024" Type="http://schemas.openxmlformats.org/officeDocument/2006/relationships/hyperlink" Target="https://github.com/usoki/m68k" TargetMode="External"/><Relationship Id="rId240" Type="http://schemas.openxmlformats.org/officeDocument/2006/relationships/hyperlink" Target="https://en.wikipedia.org/wiki/LatticeMico8" TargetMode="External"/><Relationship Id="rId478" Type="http://schemas.openxmlformats.org/officeDocument/2006/relationships/hyperlink" Target="http://www.bleyer.org/pacoblaze" TargetMode="External"/><Relationship Id="rId685" Type="http://schemas.openxmlformats.org/officeDocument/2006/relationships/hyperlink" Target="https://github.com/sam-falvo/polaris" TargetMode="External"/><Relationship Id="rId892" Type="http://schemas.openxmlformats.org/officeDocument/2006/relationships/hyperlink" Target="https://opencores.org/projects/am9080_cpu_based_on_microcoded_am29xx_bit-slices" TargetMode="External"/><Relationship Id="rId906" Type="http://schemas.openxmlformats.org/officeDocument/2006/relationships/hyperlink" Target="https://opencores.org/project,atlas_core" TargetMode="External"/><Relationship Id="rId35" Type="http://schemas.openxmlformats.org/officeDocument/2006/relationships/hyperlink" Target="https://github.com/f32c/f32c" TargetMode="External"/><Relationship Id="rId100" Type="http://schemas.openxmlformats.org/officeDocument/2006/relationships/hyperlink" Target="https://opencores.org/project,lem1_9min" TargetMode="External"/><Relationship Id="rId338" Type="http://schemas.openxmlformats.org/officeDocument/2006/relationships/hyperlink" Target="https://opencores.org/project,y80e" TargetMode="External"/><Relationship Id="rId545" Type="http://schemas.openxmlformats.org/officeDocument/2006/relationships/hyperlink" Target="https://groups.google.com/forum/" TargetMode="External"/><Relationship Id="rId752" Type="http://schemas.openxmlformats.org/officeDocument/2006/relationships/hyperlink" Target="https://riscv.org/2018contest/" TargetMode="External"/><Relationship Id="rId1175" Type="http://schemas.openxmlformats.org/officeDocument/2006/relationships/hyperlink" Target="https://github.com/XarkLabs/BenEaterVHDL" TargetMode="External"/><Relationship Id="rId184" Type="http://schemas.openxmlformats.org/officeDocument/2006/relationships/hyperlink" Target="https://github.com/syntacore/scr1" TargetMode="External"/><Relationship Id="rId391" Type="http://schemas.openxmlformats.org/officeDocument/2006/relationships/hyperlink" Target="http://forum.gadgetfactory.net/topic/1734-need-a-new-name-for-a-new-cpu/" TargetMode="External"/><Relationship Id="rId405" Type="http://schemas.openxmlformats.org/officeDocument/2006/relationships/hyperlink" Target="https://github.com/Obijuan/ACC/wiki" TargetMode="External"/><Relationship Id="rId612" Type="http://schemas.openxmlformats.org/officeDocument/2006/relationships/hyperlink" Target="https://opencores.org/project,zap" TargetMode="External"/><Relationship Id="rId1035" Type="http://schemas.openxmlformats.org/officeDocument/2006/relationships/hyperlink" Target="https://github.com/cpldcpu/MCPU" TargetMode="External"/><Relationship Id="rId251" Type="http://schemas.openxmlformats.org/officeDocument/2006/relationships/hyperlink" Target="http://www.ip-arch.jp/index.html" TargetMode="External"/><Relationship Id="rId489" Type="http://schemas.openxmlformats.org/officeDocument/2006/relationships/hyperlink" Target="https://github.com/jamieiles/80x86" TargetMode="External"/><Relationship Id="rId696" Type="http://schemas.openxmlformats.org/officeDocument/2006/relationships/hyperlink" Target="http://ladybug.xs4all.nl/arlet/fpga/6502/" TargetMode="External"/><Relationship Id="rId917" Type="http://schemas.openxmlformats.org/officeDocument/2006/relationships/hyperlink" Target="https://github.com/dominiksalvet/risc63" TargetMode="External"/><Relationship Id="rId1102" Type="http://schemas.openxmlformats.org/officeDocument/2006/relationships/hyperlink" Target="https://github.com/MorrisMA/pdp6" TargetMode="External"/><Relationship Id="rId46" Type="http://schemas.openxmlformats.org/officeDocument/2006/relationships/hyperlink" Target="https://opencores.org/project,t400" TargetMode="External"/><Relationship Id="rId349" Type="http://schemas.openxmlformats.org/officeDocument/2006/relationships/hyperlink" Target="https://opencores.org/project,mpdma" TargetMode="External"/><Relationship Id="rId556" Type="http://schemas.openxmlformats.org/officeDocument/2006/relationships/hyperlink" Target="https://openrisc.io/" TargetMode="External"/><Relationship Id="rId763" Type="http://schemas.openxmlformats.org/officeDocument/2006/relationships/hyperlink" Target="https://github.com/jamesbowman/verilog1802" TargetMode="External"/><Relationship Id="rId1186" Type="http://schemas.openxmlformats.org/officeDocument/2006/relationships/hyperlink" Target="https://github.com/jes/scamp-cpu" TargetMode="External"/><Relationship Id="rId111" Type="http://schemas.openxmlformats.org/officeDocument/2006/relationships/hyperlink" Target="https://opencores.org/project,marca" TargetMode="External"/><Relationship Id="rId195" Type="http://schemas.openxmlformats.org/officeDocument/2006/relationships/hyperlink" Target="https://github.com/jaruiz/ION" TargetMode="External"/><Relationship Id="rId209" Type="http://schemas.openxmlformats.org/officeDocument/2006/relationships/hyperlink" Target="http://www.cs.hiroshima-u.ac.jp/~nakano/wiki/" TargetMode="External"/><Relationship Id="rId416" Type="http://schemas.openxmlformats.org/officeDocument/2006/relationships/hyperlink" Target="http://anycpu.org/forum/viewtopic.php?f=15&amp;t=254" TargetMode="External"/><Relationship Id="rId970" Type="http://schemas.openxmlformats.org/officeDocument/2006/relationships/hyperlink" Target="https://github.com/RobertBaruch/riscv-reboot" TargetMode="External"/><Relationship Id="rId1046" Type="http://schemas.openxmlformats.org/officeDocument/2006/relationships/hyperlink" Target="http://charleslabs.fr/en/project-A+basic+VHDL+processor" TargetMode="External"/><Relationship Id="rId623" Type="http://schemas.openxmlformats.org/officeDocument/2006/relationships/hyperlink" Target="https://www.rs.tu-darmstadt.de/downloads/docu/dlxdocu/SuperscalarDLX.html" TargetMode="External"/><Relationship Id="rId830" Type="http://schemas.openxmlformats.org/officeDocument/2006/relationships/hyperlink" Target="https://www.p-code.org/s430/" TargetMode="External"/><Relationship Id="rId928" Type="http://schemas.openxmlformats.org/officeDocument/2006/relationships/hyperlink" Target="https://github.com/NuclearManD/plasma-cortex" TargetMode="External"/><Relationship Id="rId57" Type="http://schemas.openxmlformats.org/officeDocument/2006/relationships/hyperlink" Target="https://opencores.org/project,forth-cpu" TargetMode="External"/><Relationship Id="rId262" Type="http://schemas.openxmlformats.org/officeDocument/2006/relationships/hyperlink" Target="https://github.com/nramadas/Senior-Design-1-Architecture" TargetMode="External"/><Relationship Id="rId567" Type="http://schemas.openxmlformats.org/officeDocument/2006/relationships/hyperlink" Target="https://www.pulserain.com/fp51" TargetMode="External"/><Relationship Id="rId1113" Type="http://schemas.openxmlformats.org/officeDocument/2006/relationships/hyperlink" Target="https://grantwilk.com/portfolio/armv4-microarchitecture/" TargetMode="External"/><Relationship Id="rId1197" Type="http://schemas.openxmlformats.org/officeDocument/2006/relationships/hyperlink" Target="https://github.com/lliont/lion32" TargetMode="External"/><Relationship Id="rId122" Type="http://schemas.openxmlformats.org/officeDocument/2006/relationships/hyperlink" Target="https://github.com/grantae/mips32r1_xum" TargetMode="External"/><Relationship Id="rId774" Type="http://schemas.openxmlformats.org/officeDocument/2006/relationships/hyperlink" Target="https://revaldinho.github.io/opc/" TargetMode="External"/><Relationship Id="rId981" Type="http://schemas.openxmlformats.org/officeDocument/2006/relationships/hyperlink" Target="https://github.com/rhexsel/cmips" TargetMode="External"/><Relationship Id="rId1057" Type="http://schemas.openxmlformats.org/officeDocument/2006/relationships/hyperlink" Target="https://hackaday.io/project/180452-small-cpu-in-vhdl" TargetMode="External"/><Relationship Id="rId427" Type="http://schemas.openxmlformats.org/officeDocument/2006/relationships/hyperlink" Target="https://github.com/DRuffer/eP16VHDL" TargetMode="External"/><Relationship Id="rId634" Type="http://schemas.openxmlformats.org/officeDocument/2006/relationships/hyperlink" Target="http://hamblen.ece.gatech.edu/book/updatete.htm" TargetMode="External"/><Relationship Id="rId841" Type="http://schemas.openxmlformats.org/officeDocument/2006/relationships/hyperlink" Target="https://github.com/KyleLavorato/Simple-RISC-Computer" TargetMode="External"/><Relationship Id="rId273" Type="http://schemas.openxmlformats.org/officeDocument/2006/relationships/hyperlink" Target="http://temlib.org/" TargetMode="External"/><Relationship Id="rId480" Type="http://schemas.openxmlformats.org/officeDocument/2006/relationships/hyperlink" Target="https://github.com/malkadi/FGPU" TargetMode="External"/><Relationship Id="rId701" Type="http://schemas.openxmlformats.org/officeDocument/2006/relationships/hyperlink" Target="https://github.com/bluespec/Piccolo" TargetMode="External"/><Relationship Id="rId939" Type="http://schemas.openxmlformats.org/officeDocument/2006/relationships/hyperlink" Target="https://www.youtube.com/watch?v=TKS1Oa7mIaM" TargetMode="External"/><Relationship Id="rId1124" Type="http://schemas.openxmlformats.org/officeDocument/2006/relationships/hyperlink" Target="https://gitlab.com/big-bat/moncky" TargetMode="External"/><Relationship Id="rId68" Type="http://schemas.openxmlformats.org/officeDocument/2006/relationships/hyperlink" Target="https://opencores.org/project,altor32" TargetMode="External"/><Relationship Id="rId133" Type="http://schemas.openxmlformats.org/officeDocument/2006/relationships/hyperlink" Target="https://github.com/stnolting/neo430" TargetMode="External"/><Relationship Id="rId340" Type="http://schemas.openxmlformats.org/officeDocument/2006/relationships/hyperlink" Target="http://inform-fiction.org/zmachine/standards/" TargetMode="External"/><Relationship Id="rId578" Type="http://schemas.openxmlformats.org/officeDocument/2006/relationships/hyperlink" Target="https://github.com/embecosm/aap-verilog" TargetMode="External"/><Relationship Id="rId785" Type="http://schemas.openxmlformats.org/officeDocument/2006/relationships/hyperlink" Target="http://pdp2011.sytse.net/wordpress/pdp-11/" TargetMode="External"/><Relationship Id="rId992" Type="http://schemas.openxmlformats.org/officeDocument/2006/relationships/hyperlink" Target="https://opencores.org/project,lem1_9min" TargetMode="External"/><Relationship Id="rId200" Type="http://schemas.openxmlformats.org/officeDocument/2006/relationships/hyperlink" Target="https://opencores.org/project,edge" TargetMode="External"/><Relationship Id="rId438" Type="http://schemas.openxmlformats.org/officeDocument/2006/relationships/hyperlink" Target="https://github.com/e8johan/jamcpu" TargetMode="External"/><Relationship Id="rId645" Type="http://schemas.openxmlformats.org/officeDocument/2006/relationships/hyperlink" Target="http://www.clifford.at/bfcpu/bfcpu.html" TargetMode="External"/><Relationship Id="rId852" Type="http://schemas.openxmlformats.org/officeDocument/2006/relationships/hyperlink" Target="https://github.com/lambdaconcept/minerva" TargetMode="External"/><Relationship Id="rId1068" Type="http://schemas.openxmlformats.org/officeDocument/2006/relationships/hyperlink" Target="https://github.com/mrisc32/mrisc32" TargetMode="External"/><Relationship Id="rId284" Type="http://schemas.openxmlformats.org/officeDocument/2006/relationships/hyperlink" Target="https://opencores.org/project,open8_urisc" TargetMode="External"/><Relationship Id="rId491" Type="http://schemas.openxmlformats.org/officeDocument/2006/relationships/hyperlink" Target="https://opencores.org/project,sap" TargetMode="External"/><Relationship Id="rId505" Type="http://schemas.openxmlformats.org/officeDocument/2006/relationships/hyperlink" Target="https://hackaday.com/2017/01/13/fpga-computer-covers-a-to-z/" TargetMode="External"/><Relationship Id="rId712" Type="http://schemas.openxmlformats.org/officeDocument/2006/relationships/hyperlink" Target="https://github.com/yashbhutwala/mips-cpu" TargetMode="External"/><Relationship Id="rId1135" Type="http://schemas.openxmlformats.org/officeDocument/2006/relationships/hyperlink" Target="https://github.com/robfinch/Thor" TargetMode="External"/><Relationship Id="rId79" Type="http://schemas.openxmlformats.org/officeDocument/2006/relationships/hyperlink" Target="https://opencores.org/project,lwrisc" TargetMode="External"/><Relationship Id="rId144" Type="http://schemas.openxmlformats.org/officeDocument/2006/relationships/hyperlink" Target="https://opencores.org/project,aspida" TargetMode="External"/><Relationship Id="rId589" Type="http://schemas.openxmlformats.org/officeDocument/2006/relationships/hyperlink" Target="https://github.com/FISC-Project/FISC-VHDL" TargetMode="External"/><Relationship Id="rId796" Type="http://schemas.openxmlformats.org/officeDocument/2006/relationships/hyperlink" Target="http://www.ultratechnology.com/4thvhdl.htm" TargetMode="External"/><Relationship Id="rId1202" Type="http://schemas.openxmlformats.org/officeDocument/2006/relationships/hyperlink" Target="https://baioc.github.io/portfolio/s4pu/" TargetMode="External"/><Relationship Id="rId351" Type="http://schemas.openxmlformats.org/officeDocument/2006/relationships/hyperlink" Target="https://opencores.org/project,rtf68ksys" TargetMode="External"/><Relationship Id="rId449" Type="http://schemas.openxmlformats.org/officeDocument/2006/relationships/hyperlink" Target="https://www.linkedin.com/in/fweller/" TargetMode="External"/><Relationship Id="rId656" Type="http://schemas.openxmlformats.org/officeDocument/2006/relationships/hyperlink" Target="https://github.com/tvanas/r-vex" TargetMode="External"/><Relationship Id="rId863" Type="http://schemas.openxmlformats.org/officeDocument/2006/relationships/hyperlink" Target="https://github.com/eugmes/risc16" TargetMode="External"/><Relationship Id="rId1079" Type="http://schemas.openxmlformats.org/officeDocument/2006/relationships/hyperlink" Target="https://github.com/olofk/corescore" TargetMode="External"/><Relationship Id="rId211" Type="http://schemas.openxmlformats.org/officeDocument/2006/relationships/hyperlink" Target="https://github.com/reed-foster/uCPUvhdl/wiki" TargetMode="External"/><Relationship Id="rId295" Type="http://schemas.openxmlformats.org/officeDocument/2006/relationships/hyperlink" Target="https://opencores.org/project,oc54x" TargetMode="External"/><Relationship Id="rId309" Type="http://schemas.openxmlformats.org/officeDocument/2006/relationships/hyperlink" Target="https://opencores.org/project,rtf8088" TargetMode="External"/><Relationship Id="rId516" Type="http://schemas.openxmlformats.org/officeDocument/2006/relationships/hyperlink" Target="https://www.youtube.com/watch?v=uYRWFN-ii68" TargetMode="External"/><Relationship Id="rId1146" Type="http://schemas.openxmlformats.org/officeDocument/2006/relationships/hyperlink" Target="https://github.com/jaywonchung/Verilog-Harvard-CPU" TargetMode="External"/><Relationship Id="rId723" Type="http://schemas.openxmlformats.org/officeDocument/2006/relationships/hyperlink" Target="https://www.arm.com/resources/designstart/designstart-fpga" TargetMode="External"/><Relationship Id="rId930" Type="http://schemas.openxmlformats.org/officeDocument/2006/relationships/hyperlink" Target="http://www.ultratechnology.com/f21cpu.html" TargetMode="External"/><Relationship Id="rId1006" Type="http://schemas.openxmlformats.org/officeDocument/2006/relationships/hyperlink" Target="https://github.com/sld-columbia/hl5" TargetMode="External"/><Relationship Id="rId155" Type="http://schemas.openxmlformats.org/officeDocument/2006/relationships/hyperlink" Target="http://www.j-core.org/" TargetMode="External"/><Relationship Id="rId362" Type="http://schemas.openxmlformats.org/officeDocument/2006/relationships/hyperlink" Target="https://github.com/m-labs/misoc" TargetMode="External"/><Relationship Id="rId1213" Type="http://schemas.openxmlformats.org/officeDocument/2006/relationships/hyperlink" Target="https://github.com/Steve-Teal/eforth-misc16" TargetMode="External"/><Relationship Id="rId222" Type="http://schemas.openxmlformats.org/officeDocument/2006/relationships/hyperlink" Target="http://members.optushome.com.au/jekent/" TargetMode="External"/><Relationship Id="rId667" Type="http://schemas.openxmlformats.org/officeDocument/2006/relationships/hyperlink" Target="https://www.mips.com/blog/mipsfpga-2-0-the-cpu-university-course-thats-different-from-the-rest/" TargetMode="External"/><Relationship Id="rId874" Type="http://schemas.openxmlformats.org/officeDocument/2006/relationships/hyperlink" Target="http://www.1-core.com/resources/DSPuva16.zip" TargetMode="External"/><Relationship Id="rId17" Type="http://schemas.openxmlformats.org/officeDocument/2006/relationships/hyperlink" Target="https://github.com/openrisc/mor1kx" TargetMode="External"/><Relationship Id="rId527" Type="http://schemas.openxmlformats.org/officeDocument/2006/relationships/hyperlink" Target="https://github.com/infiniteNOP" TargetMode="External"/><Relationship Id="rId734" Type="http://schemas.openxmlformats.org/officeDocument/2006/relationships/hyperlink" Target="https://opencores.org/projects/fwrisc" TargetMode="External"/><Relationship Id="rId941" Type="http://schemas.openxmlformats.org/officeDocument/2006/relationships/hyperlink" Target="https://github.com/nicolavianello95/DLX" TargetMode="External"/><Relationship Id="rId1157" Type="http://schemas.openxmlformats.org/officeDocument/2006/relationships/hyperlink" Target="https://en.wikipedia.org/wiki/Brainfuck" TargetMode="External"/><Relationship Id="rId70" Type="http://schemas.openxmlformats.org/officeDocument/2006/relationships/hyperlink" Target="https://opencores.org/project,alwcpu" TargetMode="External"/><Relationship Id="rId166" Type="http://schemas.openxmlformats.org/officeDocument/2006/relationships/hyperlink" Target="https://opencores.org/project,openfire2" TargetMode="External"/><Relationship Id="rId373" Type="http://schemas.openxmlformats.org/officeDocument/2006/relationships/hyperlink" Target="https://opencores.org/project,am9080_cpu_based_on_microcoded_am29xx_bit-slices" TargetMode="External"/><Relationship Id="rId580" Type="http://schemas.openxmlformats.org/officeDocument/2006/relationships/hyperlink" Target="http://www.drdobbs.com/embedded-systems/the-one-instruction-wonder/221800122" TargetMode="External"/><Relationship Id="rId801" Type="http://schemas.openxmlformats.org/officeDocument/2006/relationships/hyperlink" Target="https://github.com/mikestir/fpga-bbc" TargetMode="External"/><Relationship Id="rId1017" Type="http://schemas.openxmlformats.org/officeDocument/2006/relationships/hyperlink" Target="https://github.com/risclite/rv3n" TargetMode="External"/><Relationship Id="rId1" Type="http://schemas.openxmlformats.org/officeDocument/2006/relationships/hyperlink" Target="http://www.youtube.com/watch?v=dt4zezZP8w8" TargetMode="External"/><Relationship Id="rId233" Type="http://schemas.openxmlformats.org/officeDocument/2006/relationships/hyperlink" Target="http://www.gmvhdl.com/hc11core.html" TargetMode="External"/><Relationship Id="rId440" Type="http://schemas.openxmlformats.org/officeDocument/2006/relationships/hyperlink" Target="http://www.gaisler.com/index.php/products/processors/leon3" TargetMode="External"/><Relationship Id="rId678" Type="http://schemas.openxmlformats.org/officeDocument/2006/relationships/hyperlink" Target="https://en.wikipedia.org/wiki/LatticeMico32" TargetMode="External"/><Relationship Id="rId885" Type="http://schemas.openxmlformats.org/officeDocument/2006/relationships/hyperlink" Target="https://opencores.org/project,rois" TargetMode="External"/><Relationship Id="rId1070" Type="http://schemas.openxmlformats.org/officeDocument/2006/relationships/hyperlink" Target="https://ezrasrobots.wordpress.com/2021/07/07/pet-on-a-chip/" TargetMode="External"/><Relationship Id="rId28" Type="http://schemas.openxmlformats.org/officeDocument/2006/relationships/hyperlink" Target="http://www.ip-arch.jp/index.html" TargetMode="External"/><Relationship Id="rId300" Type="http://schemas.openxmlformats.org/officeDocument/2006/relationships/hyperlink" Target="https://www.xilinx.com/products/intellectual-property/picoblaze.html" TargetMode="External"/><Relationship Id="rId538" Type="http://schemas.openxmlformats.org/officeDocument/2006/relationships/hyperlink" Target="http://web.archive.org/web/20040603222048/http:/www.free-ip.com/6502/index.html" TargetMode="External"/><Relationship Id="rId745" Type="http://schemas.openxmlformats.org/officeDocument/2006/relationships/hyperlink" Target="https://riscv.org/2018contest/" TargetMode="External"/><Relationship Id="rId952" Type="http://schemas.openxmlformats.org/officeDocument/2006/relationships/hyperlink" Target="https://github.com/jefflieu/recon" TargetMode="External"/><Relationship Id="rId1168" Type="http://schemas.openxmlformats.org/officeDocument/2006/relationships/hyperlink" Target="https://github.com/jopdorp/nand2tetris-verilog" TargetMode="External"/><Relationship Id="rId81" Type="http://schemas.openxmlformats.org/officeDocument/2006/relationships/hyperlink" Target="https://opencores.org/project,copyblaze" TargetMode="External"/><Relationship Id="rId177" Type="http://schemas.openxmlformats.org/officeDocument/2006/relationships/hyperlink" Target="https://github.com/programmerby/ReVerSE-U16" TargetMode="External"/><Relationship Id="rId384" Type="http://schemas.openxmlformats.org/officeDocument/2006/relationships/hyperlink" Target="https://en.wikipedia.org/wiki/ARM_Cortex-R" TargetMode="External"/><Relationship Id="rId591" Type="http://schemas.openxmlformats.org/officeDocument/2006/relationships/hyperlink" Target="https://github.com/atgreen/moxie-cores/tree/master/cores/MoxieLite" TargetMode="External"/><Relationship Id="rId605" Type="http://schemas.openxmlformats.org/officeDocument/2006/relationships/hyperlink" Target="https://opencores.org/project/odess_multicore_project/verilog%20sources" TargetMode="External"/><Relationship Id="rId812" Type="http://schemas.openxmlformats.org/officeDocument/2006/relationships/hyperlink" Target="https://github.com/MIPSfpga/schoolMIPS/wiki" TargetMode="External"/><Relationship Id="rId1028" Type="http://schemas.openxmlformats.org/officeDocument/2006/relationships/hyperlink" Target="https://opencores.org/projects/tms1000" TargetMode="External"/><Relationship Id="rId244" Type="http://schemas.openxmlformats.org/officeDocument/2006/relationships/hyperlink" Target="https://en.wikichip.org/wiki/novix/nc4016" TargetMode="External"/><Relationship Id="rId689" Type="http://schemas.openxmlformats.org/officeDocument/2006/relationships/hyperlink" Target="https://www.sifive.com/products/risc-v-core-ip/" TargetMode="External"/><Relationship Id="rId896" Type="http://schemas.openxmlformats.org/officeDocument/2006/relationships/hyperlink" Target="https://github.com/freecores/instruction_list_pipelined_processor_with_peripherals" TargetMode="External"/><Relationship Id="rId1081" Type="http://schemas.openxmlformats.org/officeDocument/2006/relationships/hyperlink" Target="https://www.youtube.com/watch?v=VVukIzzWiKY" TargetMode="External"/><Relationship Id="rId39" Type="http://schemas.openxmlformats.org/officeDocument/2006/relationships/hyperlink" Target="https://github.com/zylin/zpu" TargetMode="External"/><Relationship Id="rId451" Type="http://schemas.openxmlformats.org/officeDocument/2006/relationships/hyperlink" Target="http://www.microcorelabs.com/mcl86.html" TargetMode="External"/><Relationship Id="rId549" Type="http://schemas.openxmlformats.org/officeDocument/2006/relationships/hyperlink" Target="http://citeseerx.ist.psu.edu/viewdoc/download?doi=10.1.1.127.9809&amp;rep=rep1&amp;type=pdf" TargetMode="External"/><Relationship Id="rId756" Type="http://schemas.openxmlformats.org/officeDocument/2006/relationships/hyperlink" Target="https://github.com/adumont/hrm-cpu" TargetMode="External"/><Relationship Id="rId1179" Type="http://schemas.openxmlformats.org/officeDocument/2006/relationships/hyperlink" Target="https://github.com/splinedrive/kianRiscV" TargetMode="External"/><Relationship Id="rId104" Type="http://schemas.openxmlformats.org/officeDocument/2006/relationships/hyperlink" Target="https://opencores.org/project,lem1_9min" TargetMode="External"/><Relationship Id="rId188" Type="http://schemas.openxmlformats.org/officeDocument/2006/relationships/hyperlink" Target="https://github.com/ucb-bar/riscv-sodor" TargetMode="External"/><Relationship Id="rId311" Type="http://schemas.openxmlformats.org/officeDocument/2006/relationships/hyperlink" Target="http://www.finitron.ca/Cores/CPUCores/rtf6809.html" TargetMode="External"/><Relationship Id="rId395" Type="http://schemas.openxmlformats.org/officeDocument/2006/relationships/hyperlink" Target="https://en.wikipedia.org/wiki/PicoBlaze" TargetMode="External"/><Relationship Id="rId409" Type="http://schemas.openxmlformats.org/officeDocument/2006/relationships/hyperlink" Target="https://www.silvaco.com/products/IP/coldfire-v1-core/index.html" TargetMode="External"/><Relationship Id="rId963" Type="http://schemas.openxmlformats.org/officeDocument/2006/relationships/hyperlink" Target="http://forth.org/OffeteStore/OffeteStore.html" TargetMode="External"/><Relationship Id="rId1039" Type="http://schemas.openxmlformats.org/officeDocument/2006/relationships/hyperlink" Target="https://github.com/kuashio/jimmy" TargetMode="External"/><Relationship Id="rId92" Type="http://schemas.openxmlformats.org/officeDocument/2006/relationships/hyperlink" Target="https://opencores.org/project,hf-risc" TargetMode="External"/><Relationship Id="rId616" Type="http://schemas.openxmlformats.org/officeDocument/2006/relationships/hyperlink" Target="http://www.ecs.umass.edu/ece/tessier/andryc-fpt13.pdf" TargetMode="External"/><Relationship Id="rId823" Type="http://schemas.openxmlformats.org/officeDocument/2006/relationships/hyperlink" Target="https://www.youtube.com/watch?v=Drr1M9z18tU&amp;feature=youtu.be" TargetMode="External"/><Relationship Id="rId255" Type="http://schemas.openxmlformats.org/officeDocument/2006/relationships/hyperlink" Target="http://www.mpeforth.com/rtx.htm" TargetMode="External"/><Relationship Id="rId462" Type="http://schemas.openxmlformats.org/officeDocument/2006/relationships/hyperlink" Target="http://www.fpga4student.com/2017/06/32-bit-pipelined-mips-processor-in-verilog-3.html" TargetMode="External"/><Relationship Id="rId1092" Type="http://schemas.openxmlformats.org/officeDocument/2006/relationships/hyperlink" Target="https://github.com/Obijuan/videoblog/wiki/Cap%C3%ADtulo-23:-ACC:-Apollo-CPU-Core" TargetMode="External"/><Relationship Id="rId1106" Type="http://schemas.openxmlformats.org/officeDocument/2006/relationships/hyperlink" Target="http://ladybug.xs4all.nl/arlet/fpga/6502/" TargetMode="External"/><Relationship Id="rId115" Type="http://schemas.openxmlformats.org/officeDocument/2006/relationships/hyperlink" Target="https://opencores.org/project,pdp8l" TargetMode="External"/><Relationship Id="rId322" Type="http://schemas.openxmlformats.org/officeDocument/2006/relationships/hyperlink" Target="https://opencores.org/project,t48" TargetMode="External"/><Relationship Id="rId767" Type="http://schemas.openxmlformats.org/officeDocument/2006/relationships/hyperlink" Target="https://github.com/revaldinho/opc" TargetMode="External"/><Relationship Id="rId974" Type="http://schemas.openxmlformats.org/officeDocument/2006/relationships/hyperlink" Target="https://github.com/mattco98/LEGv8-Processor" TargetMode="External"/><Relationship Id="rId199" Type="http://schemas.openxmlformats.org/officeDocument/2006/relationships/hyperlink" Target="https://opencores.org/project,fpz8" TargetMode="External"/><Relationship Id="rId627" Type="http://schemas.openxmlformats.org/officeDocument/2006/relationships/hyperlink" Target="https://stardot.org.uk/forums/viewtopic.php?t=8852&amp;f=44" TargetMode="External"/><Relationship Id="rId834" Type="http://schemas.openxmlformats.org/officeDocument/2006/relationships/hyperlink" Target="https://www.fpga-cores.com/instant-soc/" TargetMode="External"/><Relationship Id="rId266" Type="http://schemas.openxmlformats.org/officeDocument/2006/relationships/hyperlink" Target="https://opencores.org/project,sparc64soc" TargetMode="External"/><Relationship Id="rId473" Type="http://schemas.openxmlformats.org/officeDocument/2006/relationships/hyperlink" Target="https://bitbucket.org/mroell/8bit-cpu" TargetMode="External"/><Relationship Id="rId680" Type="http://schemas.openxmlformats.org/officeDocument/2006/relationships/hyperlink" Target="https://opencores.org/project,sweet32_cpu" TargetMode="External"/><Relationship Id="rId901" Type="http://schemas.openxmlformats.org/officeDocument/2006/relationships/hyperlink" Target="http://www.cs.columbia.edu/~sedwards/apple2fpga/" TargetMode="External"/><Relationship Id="rId1117" Type="http://schemas.openxmlformats.org/officeDocument/2006/relationships/hyperlink" Target="https://github.com/nguyenevan42/arm_cpu_ddca" TargetMode="External"/><Relationship Id="rId30" Type="http://schemas.openxmlformats.org/officeDocument/2006/relationships/hyperlink" Target="http://www.t-crest.org/" TargetMode="External"/><Relationship Id="rId126" Type="http://schemas.openxmlformats.org/officeDocument/2006/relationships/hyperlink" Target="https://opencores.org/project,msp430_vhdl" TargetMode="External"/><Relationship Id="rId333" Type="http://schemas.openxmlformats.org/officeDocument/2006/relationships/hyperlink" Target="https://opencores.org/project,tv80" TargetMode="External"/><Relationship Id="rId540" Type="http://schemas.openxmlformats.org/officeDocument/2006/relationships/hyperlink" Target="http://simlab.ece.tufts.edu/simlab/models/8085/i8085_c.vhd" TargetMode="External"/><Relationship Id="rId778" Type="http://schemas.openxmlformats.org/officeDocument/2006/relationships/hyperlink" Target="https://revaldinho.github.io/opc/" TargetMode="External"/><Relationship Id="rId985" Type="http://schemas.openxmlformats.org/officeDocument/2006/relationships/hyperlink" Target="https://github.com/richard42/CoCo3FPGA" TargetMode="External"/><Relationship Id="rId1170" Type="http://schemas.openxmlformats.org/officeDocument/2006/relationships/hyperlink" Target="https://www.intel.com/content/www/us/en/products/details/fpga/nios-processor/v.html" TargetMode="External"/><Relationship Id="rId638" Type="http://schemas.openxmlformats.org/officeDocument/2006/relationships/hyperlink" Target="https://people.ece.cornell.edu/land/courses/ece5760/DE2/Kraken2/Kraken2isa.html" TargetMode="External"/><Relationship Id="rId845" Type="http://schemas.openxmlformats.org/officeDocument/2006/relationships/hyperlink" Target="https://github.com/Jerc007/Open-GPGPU-FlexGrip-" TargetMode="External"/><Relationship Id="rId1030" Type="http://schemas.openxmlformats.org/officeDocument/2006/relationships/hyperlink" Target="https://github.com/itsShnik/RISC-Fuggit" TargetMode="External"/><Relationship Id="rId277" Type="http://schemas.openxmlformats.org/officeDocument/2006/relationships/hyperlink" Target="https://en.wikipedia.org/wiki/Z-machine" TargetMode="External"/><Relationship Id="rId400" Type="http://schemas.openxmlformats.org/officeDocument/2006/relationships/hyperlink" Target="https://www.xilinx.com/products/intellectual-property/picoblaze.html" TargetMode="External"/><Relationship Id="rId484" Type="http://schemas.openxmlformats.org/officeDocument/2006/relationships/hyperlink" Target="https://github.com/jbush001/RISC-Processor" TargetMode="External"/><Relationship Id="rId705" Type="http://schemas.openxmlformats.org/officeDocument/2006/relationships/hyperlink" Target="https://github.com/lisper/cpus-caddr" TargetMode="External"/><Relationship Id="rId1128" Type="http://schemas.openxmlformats.org/officeDocument/2006/relationships/hyperlink" Target="https://opencores.org/project,v586" TargetMode="External"/><Relationship Id="rId137" Type="http://schemas.openxmlformats.org/officeDocument/2006/relationships/hyperlink" Target="https://opencores.org/project,ag_6502" TargetMode="External"/><Relationship Id="rId344" Type="http://schemas.openxmlformats.org/officeDocument/2006/relationships/hyperlink" Target="https://github.com/marmolejo/zet" TargetMode="External"/><Relationship Id="rId691" Type="http://schemas.openxmlformats.org/officeDocument/2006/relationships/hyperlink" Target="https://www.sifive.com/products/risc-v-core-ip/" TargetMode="External"/><Relationship Id="rId789" Type="http://schemas.openxmlformats.org/officeDocument/2006/relationships/hyperlink" Target="https://opencores.org/projects/attiny_atmega_xmega_core" TargetMode="External"/><Relationship Id="rId912" Type="http://schemas.openxmlformats.org/officeDocument/2006/relationships/hyperlink" Target="https://www.ukrise.org/projects/" TargetMode="External"/><Relationship Id="rId996" Type="http://schemas.openxmlformats.org/officeDocument/2006/relationships/hyperlink" Target="https://en.wikipedia.org/wiki/Acorn_Electron" TargetMode="External"/><Relationship Id="rId41" Type="http://schemas.openxmlformats.org/officeDocument/2006/relationships/hyperlink" Target="https://www.youtube.com/watch?v=lZGHbMS882w" TargetMode="External"/><Relationship Id="rId551" Type="http://schemas.openxmlformats.org/officeDocument/2006/relationships/hyperlink" Target="http://www.forth.org/svfig/kk/11-2010-Wagner&amp;Eckert.pdf" TargetMode="External"/><Relationship Id="rId649" Type="http://schemas.openxmlformats.org/officeDocument/2006/relationships/hyperlink" Target="https://www.gaisler.com/index.php/products/processors" TargetMode="External"/><Relationship Id="rId856" Type="http://schemas.openxmlformats.org/officeDocument/2006/relationships/hyperlink" Target="https://github.com/MC2SC/VerySimpleCPU-public" TargetMode="External"/><Relationship Id="rId1181" Type="http://schemas.openxmlformats.org/officeDocument/2006/relationships/hyperlink" Target="https://github.com/Domipheus/RPU" TargetMode="External"/><Relationship Id="rId190" Type="http://schemas.openxmlformats.org/officeDocument/2006/relationships/hyperlink" Target="https://github.com/ucb-bar/zscale" TargetMode="External"/><Relationship Id="rId204" Type="http://schemas.openxmlformats.org/officeDocument/2006/relationships/hyperlink" Target="http://www.ht-lab.com/" TargetMode="External"/><Relationship Id="rId288" Type="http://schemas.openxmlformats.org/officeDocument/2006/relationships/hyperlink" Target="https://opencores.org/project,or1200_hp" TargetMode="External"/><Relationship Id="rId411" Type="http://schemas.openxmlformats.org/officeDocument/2006/relationships/hyperlink" Target="https://www.youtube.com/watch?v=gEmTaKU6ufY" TargetMode="External"/><Relationship Id="rId509" Type="http://schemas.openxmlformats.org/officeDocument/2006/relationships/hyperlink" Target="https://github.com/mycspring/fpga" TargetMode="External"/><Relationship Id="rId1041" Type="http://schemas.openxmlformats.org/officeDocument/2006/relationships/hyperlink" Target="https://en.wikipedia.org/wiki/MIX" TargetMode="External"/><Relationship Id="rId1139" Type="http://schemas.openxmlformats.org/officeDocument/2006/relationships/hyperlink" Target="https://github.com/jaywonchung/Verilog-Harvard-CPU" TargetMode="External"/><Relationship Id="rId495" Type="http://schemas.openxmlformats.org/officeDocument/2006/relationships/hyperlink" Target="http://www.morphyplanning.co.jp/FreeCPU/freecpu-e.html" TargetMode="External"/><Relationship Id="rId716" Type="http://schemas.openxmlformats.org/officeDocument/2006/relationships/hyperlink" Target="https://github.com/Steve-Teal/1802-pico-basic" TargetMode="External"/><Relationship Id="rId923" Type="http://schemas.openxmlformats.org/officeDocument/2006/relationships/hyperlink" Target="http://www.projectoberon.com/" TargetMode="External"/><Relationship Id="rId52" Type="http://schemas.openxmlformats.org/officeDocument/2006/relationships/hyperlink" Target="https://opencores.org/project,next186mp3" TargetMode="External"/><Relationship Id="rId148" Type="http://schemas.openxmlformats.org/officeDocument/2006/relationships/hyperlink" Target="http://finitron.ca/Projects/Prj6502/bc6502_page.html" TargetMode="External"/><Relationship Id="rId355" Type="http://schemas.openxmlformats.org/officeDocument/2006/relationships/hyperlink" Target="https://opencores.org/project,m16c5x" TargetMode="External"/><Relationship Id="rId562" Type="http://schemas.openxmlformats.org/officeDocument/2006/relationships/hyperlink" Target="https://openrisc.io/" TargetMode="External"/><Relationship Id="rId1192" Type="http://schemas.openxmlformats.org/officeDocument/2006/relationships/hyperlink" Target="https://shakti.org.in/processors.html" TargetMode="External"/><Relationship Id="rId1206" Type="http://schemas.openxmlformats.org/officeDocument/2006/relationships/hyperlink" Target="https://github.com/susam/mano-cpu" TargetMode="External"/><Relationship Id="rId215" Type="http://schemas.openxmlformats.org/officeDocument/2006/relationships/hyperlink" Target="https://github.com/MorrisMA/M16C5x" TargetMode="External"/><Relationship Id="rId422" Type="http://schemas.openxmlformats.org/officeDocument/2006/relationships/hyperlink" Target="http://www.cloudx.cc/" TargetMode="External"/><Relationship Id="rId867" Type="http://schemas.openxmlformats.org/officeDocument/2006/relationships/hyperlink" Target="https://github.com/Obijuan/Z80-FPGA" TargetMode="External"/><Relationship Id="rId1052" Type="http://schemas.openxmlformats.org/officeDocument/2006/relationships/hyperlink" Target="https://github.com/scottlbaker/PDP8-SOC" TargetMode="External"/><Relationship Id="rId299" Type="http://schemas.openxmlformats.org/officeDocument/2006/relationships/hyperlink" Target="https://en.wikipedia.org/wiki/PicoBlaze" TargetMode="External"/><Relationship Id="rId727" Type="http://schemas.openxmlformats.org/officeDocument/2006/relationships/hyperlink" Target="https://en.wikipedia.org/wiki/Amber_(processor_core)" TargetMode="External"/><Relationship Id="rId934" Type="http://schemas.openxmlformats.org/officeDocument/2006/relationships/hyperlink" Target="https://github.com/gdevic/A-Z80" TargetMode="External"/><Relationship Id="rId63" Type="http://schemas.openxmlformats.org/officeDocument/2006/relationships/hyperlink" Target="https://opencores.org/project,mcs-4" TargetMode="External"/><Relationship Id="rId159" Type="http://schemas.openxmlformats.org/officeDocument/2006/relationships/hyperlink" Target="http://www2.imm.dtu.dk/~wopu/" TargetMode="External"/><Relationship Id="rId366" Type="http://schemas.openxmlformats.org/officeDocument/2006/relationships/hyperlink" Target="https://en.wikipedia.org/wiki/0x10c" TargetMode="External"/><Relationship Id="rId573" Type="http://schemas.openxmlformats.org/officeDocument/2006/relationships/hyperlink" Target="https://github.com/bonfireprocessor" TargetMode="External"/><Relationship Id="rId780" Type="http://schemas.openxmlformats.org/officeDocument/2006/relationships/hyperlink" Target="https://revaldinho.github.io/opc/" TargetMode="External"/><Relationship Id="rId1217" Type="http://schemas.openxmlformats.org/officeDocument/2006/relationships/hyperlink" Target="https://github.com/Steve-Teal/pumpkin-cpu" TargetMode="External"/><Relationship Id="rId226" Type="http://schemas.openxmlformats.org/officeDocument/2006/relationships/hyperlink" Target="http://members.optushome.com.au/jekent/" TargetMode="External"/><Relationship Id="rId433" Type="http://schemas.openxmlformats.org/officeDocument/2006/relationships/hyperlink" Target="https://github.com/robfinch/Cores/tree/master/FISA64/trunk" TargetMode="External"/><Relationship Id="rId878" Type="http://schemas.openxmlformats.org/officeDocument/2006/relationships/hyperlink" Target="https://opencores.org/projects/steelcore" TargetMode="External"/><Relationship Id="rId1063" Type="http://schemas.openxmlformats.org/officeDocument/2006/relationships/hyperlink" Target="http://mindworks.shoutwiki.com/wiki/Forth_Computing_on_FPGA" TargetMode="External"/><Relationship Id="rId640" Type="http://schemas.openxmlformats.org/officeDocument/2006/relationships/hyperlink" Target="http://people.ece.cornell.edu/land/courses/ece5760/DE2/Stack_cpu.html" TargetMode="External"/><Relationship Id="rId738" Type="http://schemas.openxmlformats.org/officeDocument/2006/relationships/hyperlink" Target="https://github.com/ijor/fx68k" TargetMode="External"/><Relationship Id="rId945" Type="http://schemas.openxmlformats.org/officeDocument/2006/relationships/hyperlink" Target="https://en.wikipedia.org/wiki/MicroBlaze" TargetMode="External"/><Relationship Id="rId74" Type="http://schemas.openxmlformats.org/officeDocument/2006/relationships/hyperlink" Target="https://opencores.org/project,aquarius" TargetMode="External"/><Relationship Id="rId377" Type="http://schemas.openxmlformats.org/officeDocument/2006/relationships/hyperlink" Target="https://www.synopsys.com/designware-ip/processor-solutions/arc-processors.html" TargetMode="External"/><Relationship Id="rId500" Type="http://schemas.openxmlformats.org/officeDocument/2006/relationships/hyperlink" Target="https://opencores.org/project,theia_gpu" TargetMode="External"/><Relationship Id="rId584" Type="http://schemas.openxmlformats.org/officeDocument/2006/relationships/hyperlink" Target="https://opencores.org/project,suslik" TargetMode="External"/><Relationship Id="rId805" Type="http://schemas.openxmlformats.org/officeDocument/2006/relationships/hyperlink" Target="https://github.com/zephray/Verilogboy" TargetMode="External"/><Relationship Id="rId1130" Type="http://schemas.openxmlformats.org/officeDocument/2006/relationships/hyperlink" Target="https://en.wikipedia.org/wiki/Signetics_2650" TargetMode="External"/><Relationship Id="rId5" Type="http://schemas.openxmlformats.org/officeDocument/2006/relationships/hyperlink" Target="https://www.xilinx.com/products/design-tools/microblaze.html" TargetMode="External"/><Relationship Id="rId237" Type="http://schemas.openxmlformats.org/officeDocument/2006/relationships/hyperlink" Target="http://www.excamera.com/sphinx/fpga-j1.html" TargetMode="External"/><Relationship Id="rId791" Type="http://schemas.openxmlformats.org/officeDocument/2006/relationships/hyperlink" Target="https://github.com/nobotro/fpga_riscv_cpu" TargetMode="External"/><Relationship Id="rId889" Type="http://schemas.openxmlformats.org/officeDocument/2006/relationships/hyperlink" Target="https://github.com/zpekic/Sys0800" TargetMode="External"/><Relationship Id="rId1074" Type="http://schemas.openxmlformats.org/officeDocument/2006/relationships/hyperlink" Target="https://gitlab.com/big-bat/moncky" TargetMode="External"/><Relationship Id="rId444" Type="http://schemas.openxmlformats.org/officeDocument/2006/relationships/hyperlink" Target="https://github.com/PrincetonUniversity/openpiton" TargetMode="External"/><Relationship Id="rId651" Type="http://schemas.openxmlformats.org/officeDocument/2006/relationships/hyperlink" Target="https://github.com/Galland/LEON2" TargetMode="External"/><Relationship Id="rId749" Type="http://schemas.openxmlformats.org/officeDocument/2006/relationships/hyperlink" Target="https://opencores.org/projects/minimips_superscalar" TargetMode="External"/><Relationship Id="rId290" Type="http://schemas.openxmlformats.org/officeDocument/2006/relationships/hyperlink" Target="https://opencores.org/project,p16c5x" TargetMode="External"/><Relationship Id="rId304" Type="http://schemas.openxmlformats.org/officeDocument/2006/relationships/hyperlink" Target="https://sourceforge.net/projects/risc0/" TargetMode="External"/><Relationship Id="rId388" Type="http://schemas.openxmlformats.org/officeDocument/2006/relationships/hyperlink" Target="https://fr.wikiversity.org/wiki/Very_High_Speed_Integrated_Circuit_Hardware_Description_Language/Embarquer_un_Atmel_ATMega8" TargetMode="External"/><Relationship Id="rId511" Type="http://schemas.openxmlformats.org/officeDocument/2006/relationships/hyperlink" Target="https://www.youtube.com/watch?v=828oMNFGSjg" TargetMode="External"/><Relationship Id="rId609" Type="http://schemas.openxmlformats.org/officeDocument/2006/relationships/hyperlink" Target="https://github.com/jamieiles/oldland-cpu" TargetMode="External"/><Relationship Id="rId956" Type="http://schemas.openxmlformats.org/officeDocument/2006/relationships/hyperlink" Target="https://github.com/ultraembedded/biriscv" TargetMode="External"/><Relationship Id="rId1141" Type="http://schemas.openxmlformats.org/officeDocument/2006/relationships/hyperlink" Target="https://github.com/jaywonchung/Verilog-Harvard-CPU" TargetMode="External"/><Relationship Id="rId85" Type="http://schemas.openxmlformats.org/officeDocument/2006/relationships/hyperlink" Target="https://opencores.org/project,dfp" TargetMode="External"/><Relationship Id="rId150" Type="http://schemas.openxmlformats.org/officeDocument/2006/relationships/hyperlink" Target="http://ladybug.xs4all.nl/arlet/fpga/6502/" TargetMode="External"/><Relationship Id="rId595" Type="http://schemas.openxmlformats.org/officeDocument/2006/relationships/hyperlink" Target="https://github.com/SI-RISCV/e200_opensource" TargetMode="External"/><Relationship Id="rId816" Type="http://schemas.openxmlformats.org/officeDocument/2006/relationships/hyperlink" Target="https://prantoamt.wordpress.com/2018/09/09/16-bit-single-cycle-processor-design/" TargetMode="External"/><Relationship Id="rId1001" Type="http://schemas.openxmlformats.org/officeDocument/2006/relationships/hyperlink" Target="https://opencores.org/projects/darkriscv" TargetMode="External"/><Relationship Id="rId248" Type="http://schemas.openxmlformats.org/officeDocument/2006/relationships/hyperlink" Target="http://pdp2011.sytse.net/wordpress/pdp-11/" TargetMode="External"/><Relationship Id="rId455" Type="http://schemas.openxmlformats.org/officeDocument/2006/relationships/hyperlink" Target="http://www.apollo-accelerators.com/" TargetMode="External"/><Relationship Id="rId662" Type="http://schemas.openxmlformats.org/officeDocument/2006/relationships/hyperlink" Target="https://ip.cadence.com/ipportfolio/tensilica-ip" TargetMode="External"/><Relationship Id="rId1085" Type="http://schemas.openxmlformats.org/officeDocument/2006/relationships/hyperlink" Target="https://tams-www.informatik.uni-hamburg.de/vhdl/vhdl.html" TargetMode="External"/><Relationship Id="rId12" Type="http://schemas.openxmlformats.org/officeDocument/2006/relationships/hyperlink" Target="http://pdp-1.computerhistory.org/pdp-1/" TargetMode="External"/><Relationship Id="rId108" Type="http://schemas.openxmlformats.org/officeDocument/2006/relationships/hyperlink" Target="https://opencores.org/project,m1_core" TargetMode="External"/><Relationship Id="rId315" Type="http://schemas.openxmlformats.org/officeDocument/2006/relationships/hyperlink" Target="https://github.com/robfinch/Cores" TargetMode="External"/><Relationship Id="rId522" Type="http://schemas.openxmlformats.org/officeDocument/2006/relationships/hyperlink" Target="http://www.singmai.com/PT13.htm" TargetMode="External"/><Relationship Id="rId967" Type="http://schemas.openxmlformats.org/officeDocument/2006/relationships/hyperlink" Target="https://github.com/fredrequin/j68_cpu" TargetMode="External"/><Relationship Id="rId1152" Type="http://schemas.openxmlformats.org/officeDocument/2006/relationships/hyperlink" Target="https://www.ljw.me.uk/ibm360/vhdl/" TargetMode="External"/><Relationship Id="rId96" Type="http://schemas.openxmlformats.org/officeDocument/2006/relationships/hyperlink" Target="https://opencores.org/project,jop" TargetMode="External"/><Relationship Id="rId161" Type="http://schemas.openxmlformats.org/officeDocument/2006/relationships/hyperlink" Target="http://www.oreganosystems.at/?page_id=361" TargetMode="External"/><Relationship Id="rId399" Type="http://schemas.openxmlformats.org/officeDocument/2006/relationships/hyperlink" Target="https://en.wikipedia.org/wiki/PicoBlaze" TargetMode="External"/><Relationship Id="rId827" Type="http://schemas.openxmlformats.org/officeDocument/2006/relationships/hyperlink" Target="https://github.com/lliont/Lionasm" TargetMode="External"/><Relationship Id="rId1012" Type="http://schemas.openxmlformats.org/officeDocument/2006/relationships/hyperlink" Target="https://github.com/jamesbowman/swapforth/tree/master/j1a" TargetMode="External"/><Relationship Id="rId259" Type="http://schemas.openxmlformats.org/officeDocument/2006/relationships/hyperlink" Target="http://www.lirmm.fr/ADAC" TargetMode="External"/><Relationship Id="rId466" Type="http://schemas.openxmlformats.org/officeDocument/2006/relationships/hyperlink" Target="https://github.com/jncraton/MIPS-Lite" TargetMode="External"/><Relationship Id="rId673" Type="http://schemas.openxmlformats.org/officeDocument/2006/relationships/hyperlink" Target="http://members.optushome.com.au/jekent/system01/index.htm" TargetMode="External"/><Relationship Id="rId880" Type="http://schemas.openxmlformats.org/officeDocument/2006/relationships/hyperlink" Target="https://opencores.org/projects/steelcore" TargetMode="External"/><Relationship Id="rId1096" Type="http://schemas.openxmlformats.org/officeDocument/2006/relationships/hyperlink" Target="http://www.6502.org/users/andre/65k/index.html" TargetMode="External"/><Relationship Id="rId23" Type="http://schemas.openxmlformats.org/officeDocument/2006/relationships/hyperlink" Target="http://www.xthundercore.com/" TargetMode="External"/><Relationship Id="rId119" Type="http://schemas.openxmlformats.org/officeDocument/2006/relationships/hyperlink" Target="https://opencores.org/project,mips_fault_tolerant" TargetMode="External"/><Relationship Id="rId326" Type="http://schemas.openxmlformats.org/officeDocument/2006/relationships/hyperlink" Target="https://opencores.org/project,t80" TargetMode="External"/><Relationship Id="rId533" Type="http://schemas.openxmlformats.org/officeDocument/2006/relationships/hyperlink" Target="http://www.dte.eis.uva.es/OpenProjects/OpenDSP/index.htm" TargetMode="External"/><Relationship Id="rId978" Type="http://schemas.openxmlformats.org/officeDocument/2006/relationships/hyperlink" Target="https://retroramblings.net/?page_id=1339" TargetMode="External"/><Relationship Id="rId1163" Type="http://schemas.openxmlformats.org/officeDocument/2006/relationships/hyperlink" Target="https://hackaday.io/project/27280/files" TargetMode="External"/><Relationship Id="rId740" Type="http://schemas.openxmlformats.org/officeDocument/2006/relationships/hyperlink" Target="http://www.ensilica.com/" TargetMode="External"/><Relationship Id="rId838" Type="http://schemas.openxmlformats.org/officeDocument/2006/relationships/hyperlink" Target="https://github.com/Raamakrishnan/MyProc" TargetMode="External"/><Relationship Id="rId1023" Type="http://schemas.openxmlformats.org/officeDocument/2006/relationships/hyperlink" Target="https://github.com/jaywonchung/Verilog-Harvard-CPU" TargetMode="External"/><Relationship Id="rId172" Type="http://schemas.openxmlformats.org/officeDocument/2006/relationships/hyperlink" Target="https://github.com/SpinalHDL/VexRiscv" TargetMode="External"/><Relationship Id="rId477" Type="http://schemas.openxmlformats.org/officeDocument/2006/relationships/hyperlink" Target="https://people.ece.cornell.edu/land/courses/ece5760/DE2/Stack_cpu.html" TargetMode="External"/><Relationship Id="rId600" Type="http://schemas.openxmlformats.org/officeDocument/2006/relationships/hyperlink" Target="https://opencores.org/project,odess_multicore_project" TargetMode="External"/><Relationship Id="rId684" Type="http://schemas.openxmlformats.org/officeDocument/2006/relationships/hyperlink" Target="https://github.com/sam-falvo/kestrel" TargetMode="External"/><Relationship Id="rId337" Type="http://schemas.openxmlformats.org/officeDocument/2006/relationships/hyperlink" Target="https://opencores.org/project,wb_z80" TargetMode="External"/><Relationship Id="rId891" Type="http://schemas.openxmlformats.org/officeDocument/2006/relationships/hyperlink" Target="https://github.com/zpekic/sys9080" TargetMode="External"/><Relationship Id="rId905" Type="http://schemas.openxmlformats.org/officeDocument/2006/relationships/hyperlink" Target="https://opencores.org/project,atlas_core" TargetMode="External"/><Relationship Id="rId989" Type="http://schemas.openxmlformats.org/officeDocument/2006/relationships/hyperlink" Target="https://github.com/suyashmahar/RISC-processor" TargetMode="External"/><Relationship Id="rId34" Type="http://schemas.openxmlformats.org/officeDocument/2006/relationships/hyperlink" Target="http://jamieiles.github.io/oldland-cpu/" TargetMode="External"/><Relationship Id="rId544" Type="http://schemas.openxmlformats.org/officeDocument/2006/relationships/hyperlink" Target="http://www.bitlib.de/pub/xproz/" TargetMode="External"/><Relationship Id="rId751" Type="http://schemas.openxmlformats.org/officeDocument/2006/relationships/hyperlink" Target="https://github.com/cr88192/bgbtech_btsr1arch" TargetMode="External"/><Relationship Id="rId849" Type="http://schemas.openxmlformats.org/officeDocument/2006/relationships/hyperlink" Target="https://opencores.org/projects/v6502" TargetMode="External"/><Relationship Id="rId1174" Type="http://schemas.openxmlformats.org/officeDocument/2006/relationships/hyperlink" Target="https://eater.net/8bit/" TargetMode="External"/><Relationship Id="rId183" Type="http://schemas.openxmlformats.org/officeDocument/2006/relationships/hyperlink" Target="https://roalogic.com/" TargetMode="External"/><Relationship Id="rId390" Type="http://schemas.openxmlformats.org/officeDocument/2006/relationships/hyperlink" Target="https://github.com/BigEd/XSOC-xr16" TargetMode="External"/><Relationship Id="rId404" Type="http://schemas.openxmlformats.org/officeDocument/2006/relationships/hyperlink" Target="http://andreacorallo.github.io/kpu/" TargetMode="External"/><Relationship Id="rId611" Type="http://schemas.openxmlformats.org/officeDocument/2006/relationships/hyperlink" Target="https://github.com/mega65/mega65-core" TargetMode="External"/><Relationship Id="rId1034" Type="http://schemas.openxmlformats.org/officeDocument/2006/relationships/hyperlink" Target="https://github.com/dillonhuff/TinyCPU" TargetMode="External"/><Relationship Id="rId250" Type="http://schemas.openxmlformats.org/officeDocument/2006/relationships/hyperlink" Target="https://github.com/skibo/Pet2001_Nexys3" TargetMode="External"/><Relationship Id="rId488" Type="http://schemas.openxmlformats.org/officeDocument/2006/relationships/hyperlink" Target="https://www.jamieiles.com/80186/" TargetMode="External"/><Relationship Id="rId695" Type="http://schemas.openxmlformats.org/officeDocument/2006/relationships/hyperlink" Target="https://electronicstopper.blogspot.com/2017/06/8-bit-risc-cpu-in-verilog.html" TargetMode="External"/><Relationship Id="rId709" Type="http://schemas.openxmlformats.org/officeDocument/2006/relationships/hyperlink" Target="https://github.com/skordal/potato" TargetMode="External"/><Relationship Id="rId916" Type="http://schemas.openxmlformats.org/officeDocument/2006/relationships/hyperlink" Target="https://github.com/lowRISC/ibex" TargetMode="External"/><Relationship Id="rId1101" Type="http://schemas.openxmlformats.org/officeDocument/2006/relationships/hyperlink" Target="https://en.wikipedia.org/wiki/PDP-6" TargetMode="External"/><Relationship Id="rId45" Type="http://schemas.openxmlformats.org/officeDocument/2006/relationships/hyperlink" Target="https://pycpu.wordpress.com/" TargetMode="External"/><Relationship Id="rId110" Type="http://schemas.openxmlformats.org/officeDocument/2006/relationships/hyperlink" Target="https://opencores.org/project,mblite" TargetMode="External"/><Relationship Id="rId348" Type="http://schemas.openxmlformats.org/officeDocument/2006/relationships/hyperlink" Target="https://opencores.org/project,storm_soc" TargetMode="External"/><Relationship Id="rId555" Type="http://schemas.openxmlformats.org/officeDocument/2006/relationships/hyperlink" Target="http://www.astrobe.com/RISC5/" TargetMode="External"/><Relationship Id="rId762" Type="http://schemas.openxmlformats.org/officeDocument/2006/relationships/hyperlink" Target="http://www.ece.ualberta.ca/~elliott/ee552/studentAppNotes/1998_w/8bitprocessor/" TargetMode="External"/><Relationship Id="rId1185" Type="http://schemas.openxmlformats.org/officeDocument/2006/relationships/hyperlink" Target="https://ees.hs-augsburg.de/" TargetMode="External"/><Relationship Id="rId194" Type="http://schemas.openxmlformats.org/officeDocument/2006/relationships/hyperlink" Target="https://opencores.org/project,ion" TargetMode="External"/><Relationship Id="rId208" Type="http://schemas.openxmlformats.org/officeDocument/2006/relationships/hyperlink" Target="https://opencores.org/project,hpc-16" TargetMode="External"/><Relationship Id="rId415" Type="http://schemas.openxmlformats.org/officeDocument/2006/relationships/hyperlink" Target="http://web.archive.org/web/20060707045943/http:/tinyboot.com/cd16/index.htm" TargetMode="External"/><Relationship Id="rId622" Type="http://schemas.openxmlformats.org/officeDocument/2006/relationships/hyperlink" Target="https://github.com/alezzdiki/DLX-RISC-Processor" TargetMode="External"/><Relationship Id="rId1045" Type="http://schemas.openxmlformats.org/officeDocument/2006/relationships/hyperlink" Target="https://github.com/CGrassin/vhdl_cpu" TargetMode="External"/><Relationship Id="rId261" Type="http://schemas.openxmlformats.org/officeDocument/2006/relationships/hyperlink" Target="https://opencores.org/project,rois" TargetMode="External"/><Relationship Id="rId499" Type="http://schemas.openxmlformats.org/officeDocument/2006/relationships/hyperlink" Target="http://temlib.org/" TargetMode="External"/><Relationship Id="rId927" Type="http://schemas.openxmlformats.org/officeDocument/2006/relationships/hyperlink" Target="https://github.com/MiSTer-devel/ao486_MiSTer" TargetMode="External"/><Relationship Id="rId1112" Type="http://schemas.openxmlformats.org/officeDocument/2006/relationships/hyperlink" Target="https://opencores.org/projects/arm4u" TargetMode="External"/><Relationship Id="rId56" Type="http://schemas.openxmlformats.org/officeDocument/2006/relationships/hyperlink" Target="https://opencores.org/project,or1k_soc_on_altera_embedded_dev_kit" TargetMode="External"/><Relationship Id="rId359" Type="http://schemas.openxmlformats.org/officeDocument/2006/relationships/hyperlink" Target="https://hackaday.com/2017/01/13/fpga-computer-covers-a-to-z/" TargetMode="External"/><Relationship Id="rId566" Type="http://schemas.openxmlformats.org/officeDocument/2006/relationships/hyperlink" Target="https://github.com/PulseRain/FP51_fast_core" TargetMode="External"/><Relationship Id="rId773" Type="http://schemas.openxmlformats.org/officeDocument/2006/relationships/hyperlink" Target="https://github.com/revaldinho/opc" TargetMode="External"/><Relationship Id="rId1196" Type="http://schemas.openxmlformats.org/officeDocument/2006/relationships/hyperlink" Target="https://github.com/lliont/Lion16" TargetMode="External"/><Relationship Id="rId121" Type="http://schemas.openxmlformats.org/officeDocument/2006/relationships/hyperlink" Target="https://opencores.org/project,mips32r1" TargetMode="External"/><Relationship Id="rId219" Type="http://schemas.openxmlformats.org/officeDocument/2006/relationships/hyperlink" Target="https://opencores.org/project,system05" TargetMode="External"/><Relationship Id="rId426" Type="http://schemas.openxmlformats.org/officeDocument/2006/relationships/hyperlink" Target="https://github.com/DRuffer/ep8080" TargetMode="External"/><Relationship Id="rId633" Type="http://schemas.openxmlformats.org/officeDocument/2006/relationships/hyperlink" Target="http://hamblen.ece.gatech.edu/" TargetMode="External"/><Relationship Id="rId980" Type="http://schemas.openxmlformats.org/officeDocument/2006/relationships/hyperlink" Target="https://github.com/robinsonb5/ZPUDemos" TargetMode="External"/><Relationship Id="rId1056" Type="http://schemas.openxmlformats.org/officeDocument/2006/relationships/hyperlink" Target="https://github.com/douggilliland/IOP16" TargetMode="External"/><Relationship Id="rId840" Type="http://schemas.openxmlformats.org/officeDocument/2006/relationships/hyperlink" Target="https://en.wikipedia.org/wiki/Little_Computer_3" TargetMode="External"/><Relationship Id="rId938" Type="http://schemas.openxmlformats.org/officeDocument/2006/relationships/hyperlink" Target="https://github.com/solderneer/artemis" TargetMode="External"/><Relationship Id="rId67" Type="http://schemas.openxmlformats.org/officeDocument/2006/relationships/hyperlink" Target="https://opencores.org/project,aemb" TargetMode="External"/><Relationship Id="rId272" Type="http://schemas.openxmlformats.org/officeDocument/2006/relationships/hyperlink" Target="http://projects.nbee.es/display/IPCORES/SYNPIC12+8bit+RISC+CPU+core" TargetMode="External"/><Relationship Id="rId577" Type="http://schemas.openxmlformats.org/officeDocument/2006/relationships/hyperlink" Target="http://www.embecosm.com/appnotes/ean13/ean13.html" TargetMode="External"/><Relationship Id="rId700" Type="http://schemas.openxmlformats.org/officeDocument/2006/relationships/hyperlink" Target="https://www-users.cs.york.ac.uk/~mjf/simple_cpu_v2/index.html" TargetMode="External"/><Relationship Id="rId1123" Type="http://schemas.openxmlformats.org/officeDocument/2006/relationships/hyperlink" Target="https://hackaday.com/2021/09/26/fpga-retrocomputer-return-to-moncky/" TargetMode="External"/><Relationship Id="rId132" Type="http://schemas.openxmlformats.org/officeDocument/2006/relationships/hyperlink" Target="https://opencores.org/project,neo430" TargetMode="External"/><Relationship Id="rId784" Type="http://schemas.openxmlformats.org/officeDocument/2006/relationships/hyperlink" Target="https://opencores.org/project,m32632" TargetMode="External"/><Relationship Id="rId991" Type="http://schemas.openxmlformats.org/officeDocument/2006/relationships/hyperlink" Target="https://github.com/laforest/Octavo" TargetMode="External"/><Relationship Id="rId1067" Type="http://schemas.openxmlformats.org/officeDocument/2006/relationships/hyperlink" Target="https://github.com/mhomran/PDP11" TargetMode="External"/><Relationship Id="rId437" Type="http://schemas.openxmlformats.org/officeDocument/2006/relationships/hyperlink" Target="https://github.com/SteffenReith/J1Sc" TargetMode="External"/><Relationship Id="rId644" Type="http://schemas.openxmlformats.org/officeDocument/2006/relationships/hyperlink" Target="https://github.com/pandora2000/piropiro" TargetMode="External"/><Relationship Id="rId851" Type="http://schemas.openxmlformats.org/officeDocument/2006/relationships/hyperlink" Target="https://github.com/parallaxinc/propeller" TargetMode="External"/><Relationship Id="rId283" Type="http://schemas.openxmlformats.org/officeDocument/2006/relationships/hyperlink" Target="https://opencores.org/project,instruction_list_pipelined_processor_with_peripherals" TargetMode="External"/><Relationship Id="rId490" Type="http://schemas.openxmlformats.org/officeDocument/2006/relationships/hyperlink" Target="https://shirishkoirala.blogspot.com/2017/01/sap-1simple-as-possible-1-computer.html" TargetMode="External"/><Relationship Id="rId504" Type="http://schemas.openxmlformats.org/officeDocument/2006/relationships/hyperlink" Target="https://github.com/sjohann81/hf-risc/" TargetMode="External"/><Relationship Id="rId711" Type="http://schemas.openxmlformats.org/officeDocument/2006/relationships/hyperlink" Target="https://github.com/terpstra/opa" TargetMode="External"/><Relationship Id="rId949" Type="http://schemas.openxmlformats.org/officeDocument/2006/relationships/hyperlink" Target="https://www.youtube.com/watch?v=dVD1Yws__v0&amp;list=PLxde5XJWZRbTerLRlh0vp43scTA3cfKN8&amp;index=2" TargetMode="External"/><Relationship Id="rId1134" Type="http://schemas.openxmlformats.org/officeDocument/2006/relationships/hyperlink" Target="https://github.com/ben-marshall/tim" TargetMode="External"/><Relationship Id="rId78" Type="http://schemas.openxmlformats.org/officeDocument/2006/relationships/hyperlink" Target="https://opencores.org/project,avrtinyx61core" TargetMode="External"/><Relationship Id="rId143" Type="http://schemas.openxmlformats.org/officeDocument/2006/relationships/hyperlink" Target="http://www.arm.com/products/processors/cortex-m/cortex-m1.php" TargetMode="External"/><Relationship Id="rId350" Type="http://schemas.openxmlformats.org/officeDocument/2006/relationships/hyperlink" Target="https://opencores.org/project,sardmips" TargetMode="External"/><Relationship Id="rId588" Type="http://schemas.openxmlformats.org/officeDocument/2006/relationships/hyperlink" Target="https://www.cs.drexel.edu/~bls96/museum/cardiac.html" TargetMode="External"/><Relationship Id="rId795" Type="http://schemas.openxmlformats.org/officeDocument/2006/relationships/hyperlink" Target="https://boom-core.org/" TargetMode="External"/><Relationship Id="rId809" Type="http://schemas.openxmlformats.org/officeDocument/2006/relationships/hyperlink" Target="https://opencores.org/project,tg68kc" TargetMode="External"/><Relationship Id="rId1201" Type="http://schemas.openxmlformats.org/officeDocument/2006/relationships/hyperlink" Target="http://www.astrobe.com/RISC5/" TargetMode="External"/><Relationship Id="rId9" Type="http://schemas.openxmlformats.org/officeDocument/2006/relationships/hyperlink" Target="http://www.eembc.org/coremark/index.php" TargetMode="External"/><Relationship Id="rId210" Type="http://schemas.openxmlformats.org/officeDocument/2006/relationships/hyperlink" Target="https://github.com/reed-foster/uCPUvhdl" TargetMode="External"/><Relationship Id="rId448" Type="http://schemas.openxmlformats.org/officeDocument/2006/relationships/hyperlink" Target="http://users.ece.cmu.edu/~koopman/stack_computers/index.html" TargetMode="External"/><Relationship Id="rId655" Type="http://schemas.openxmlformats.org/officeDocument/2006/relationships/hyperlink" Target="https://www.scribd.com/document/53289372/MIPS-Implementation" TargetMode="External"/><Relationship Id="rId862" Type="http://schemas.openxmlformats.org/officeDocument/2006/relationships/hyperlink" Target="https://user.eng.umd.edu/~blj/RiSC/" TargetMode="External"/><Relationship Id="rId1078" Type="http://schemas.openxmlformats.org/officeDocument/2006/relationships/hyperlink" Target="https://riscv.org/2018contest/" TargetMode="External"/><Relationship Id="rId294" Type="http://schemas.openxmlformats.org/officeDocument/2006/relationships/hyperlink" Target="https://opencores.org/project,oks8" TargetMode="External"/><Relationship Id="rId308" Type="http://schemas.openxmlformats.org/officeDocument/2006/relationships/hyperlink" Target="https://opencores.org/project,rtf65002" TargetMode="External"/><Relationship Id="rId515" Type="http://schemas.openxmlformats.org/officeDocument/2006/relationships/hyperlink" Target="https://opencores.org/project,rois" TargetMode="External"/><Relationship Id="rId722" Type="http://schemas.openxmlformats.org/officeDocument/2006/relationships/hyperlink" Target="https://opencores.org/project,thor" TargetMode="External"/><Relationship Id="rId1145" Type="http://schemas.openxmlformats.org/officeDocument/2006/relationships/hyperlink" Target="https://github.com/jaywonchung/Verilog-Harvard-CPU" TargetMode="External"/><Relationship Id="rId89" Type="http://schemas.openxmlformats.org/officeDocument/2006/relationships/hyperlink" Target="https://opencores.org/project,fluid_core_2" TargetMode="External"/><Relationship Id="rId154" Type="http://schemas.openxmlformats.org/officeDocument/2006/relationships/hyperlink" Target="https://opencores.org/project,cpugen" TargetMode="External"/><Relationship Id="rId361" Type="http://schemas.openxmlformats.org/officeDocument/2006/relationships/hyperlink" Target="http://www.cast-inc.com/ip-cores/8051s/l8051xc1/index.html" TargetMode="External"/><Relationship Id="rId599" Type="http://schemas.openxmlformats.org/officeDocument/2006/relationships/hyperlink" Target="https://opencores.org/project/odess_multicore_project/verilog%20sources" TargetMode="External"/><Relationship Id="rId1005" Type="http://schemas.openxmlformats.org/officeDocument/2006/relationships/hyperlink" Target="https://github.com/GramThanos/CPU-on-Vivado-HLS" TargetMode="External"/><Relationship Id="rId1212" Type="http://schemas.openxmlformats.org/officeDocument/2006/relationships/hyperlink" Target="https://github.com/dominiksalvet/pcycle" TargetMode="External"/><Relationship Id="rId459" Type="http://schemas.openxmlformats.org/officeDocument/2006/relationships/hyperlink" Target="http://www.fpga4student.com/2017/09/vhdl-code-for-mips-processor.html" TargetMode="External"/><Relationship Id="rId666" Type="http://schemas.openxmlformats.org/officeDocument/2006/relationships/hyperlink" Target="https://wiki.forth-ev.de/doku.php/projects:ep32:start" TargetMode="External"/><Relationship Id="rId873" Type="http://schemas.openxmlformats.org/officeDocument/2006/relationships/hyperlink" Target="https://opencores.org/project,6809_6309_compatible_core" TargetMode="External"/><Relationship Id="rId1089" Type="http://schemas.openxmlformats.org/officeDocument/2006/relationships/hyperlink" Target="https://opencores.org/project,ae18" TargetMode="External"/><Relationship Id="rId16" Type="http://schemas.openxmlformats.org/officeDocument/2006/relationships/hyperlink" Target="http://alvie.com/zpuino/index.html" TargetMode="External"/><Relationship Id="rId221" Type="http://schemas.openxmlformats.org/officeDocument/2006/relationships/hyperlink" Target="https://opencores.org/project,system68" TargetMode="External"/><Relationship Id="rId319" Type="http://schemas.openxmlformats.org/officeDocument/2006/relationships/hyperlink" Target="https://opencores.org/project,scarts" TargetMode="External"/><Relationship Id="rId526" Type="http://schemas.openxmlformats.org/officeDocument/2006/relationships/hyperlink" Target="http://www.pldworld.com/_hdl/2/_ip/-microcore.org/index.html" TargetMode="External"/><Relationship Id="rId1156" Type="http://schemas.openxmlformats.org/officeDocument/2006/relationships/hyperlink" Target="http://www.clifford.at/bfcpu/bfcpu.html" TargetMode="External"/><Relationship Id="rId733" Type="http://schemas.openxmlformats.org/officeDocument/2006/relationships/hyperlink" Target="https://github.com/mballance/fwrisc" TargetMode="External"/><Relationship Id="rId940" Type="http://schemas.openxmlformats.org/officeDocument/2006/relationships/hyperlink" Target="https://github.com/redisun/AVR-CPU-Design-in-VHDL" TargetMode="External"/><Relationship Id="rId1016" Type="http://schemas.openxmlformats.org/officeDocument/2006/relationships/hyperlink" Target="https://github.com/risclite/SuperScalar-RISCV-CPU" TargetMode="External"/><Relationship Id="rId165" Type="http://schemas.openxmlformats.org/officeDocument/2006/relationships/hyperlink" Target="https://github.com/MorrisMA/MiniCPU-S" TargetMode="External"/><Relationship Id="rId372" Type="http://schemas.openxmlformats.org/officeDocument/2006/relationships/hyperlink" Target="https://opencores.org/usercontent,doc,1262702554" TargetMode="External"/><Relationship Id="rId677" Type="http://schemas.openxmlformats.org/officeDocument/2006/relationships/hyperlink" Target="http://www.latticesemi.com/en/Products/DesignSoftwareAndIP/IntellectualProperty/IPCore/IPCores02/LatticeMico32.aspx" TargetMode="External"/><Relationship Id="rId800" Type="http://schemas.openxmlformats.org/officeDocument/2006/relationships/hyperlink" Target="https://github.com/antonblanchard/microwatt" TargetMode="External"/><Relationship Id="rId232" Type="http://schemas.openxmlformats.org/officeDocument/2006/relationships/hyperlink" Target="http://www.cs.ucr.edu/~dalton/" TargetMode="External"/><Relationship Id="rId884" Type="http://schemas.openxmlformats.org/officeDocument/2006/relationships/hyperlink" Target="https://opencores.org/project,rois" TargetMode="External"/><Relationship Id="rId27" Type="http://schemas.openxmlformats.org/officeDocument/2006/relationships/hyperlink" Target="http://www.microcorelabs.com/mcl51.html" TargetMode="External"/><Relationship Id="rId537" Type="http://schemas.openxmlformats.org/officeDocument/2006/relationships/hyperlink" Target="https://web.archive.org/web/20120309123835/http:/www.mindspring.com/~tcoonan/index.html" TargetMode="External"/><Relationship Id="rId744" Type="http://schemas.openxmlformats.org/officeDocument/2006/relationships/hyperlink" Target="https://riscv.org/2018contest/" TargetMode="External"/><Relationship Id="rId951" Type="http://schemas.openxmlformats.org/officeDocument/2006/relationships/hyperlink" Target="https://github.com/ZipCPU/autofpga" TargetMode="External"/><Relationship Id="rId1167" Type="http://schemas.openxmlformats.org/officeDocument/2006/relationships/hyperlink" Target="https://github.com/philzook58/nand2coq" TargetMode="External"/><Relationship Id="rId80" Type="http://schemas.openxmlformats.org/officeDocument/2006/relationships/hyperlink" Target="https://opencores.org/project,or1k-cf" TargetMode="External"/><Relationship Id="rId176" Type="http://schemas.openxmlformats.org/officeDocument/2006/relationships/hyperlink" Target="https://www.parallax.com/downloads/propeller-1-design" TargetMode="External"/><Relationship Id="rId383" Type="http://schemas.openxmlformats.org/officeDocument/2006/relationships/hyperlink" Target="https://developer.arm.com/products/processors/cortex-r/cortex-r5" TargetMode="External"/><Relationship Id="rId590" Type="http://schemas.openxmlformats.org/officeDocument/2006/relationships/hyperlink" Target="http://www.archfisc.com/" TargetMode="External"/><Relationship Id="rId604" Type="http://schemas.openxmlformats.org/officeDocument/2006/relationships/hyperlink" Target="https://opencores.org/project,odess_multicore_project" TargetMode="External"/><Relationship Id="rId811" Type="http://schemas.openxmlformats.org/officeDocument/2006/relationships/hyperlink" Target="https://github.com/MIPSfpga/schoolMIPS" TargetMode="External"/><Relationship Id="rId1027" Type="http://schemas.openxmlformats.org/officeDocument/2006/relationships/hyperlink" Target="https://github.com/techcentaur/CPU-ARM" TargetMode="External"/><Relationship Id="rId243" Type="http://schemas.openxmlformats.org/officeDocument/2006/relationships/hyperlink" Target="https://code.google.com/archive/p/minimig/" TargetMode="External"/><Relationship Id="rId450" Type="http://schemas.openxmlformats.org/officeDocument/2006/relationships/hyperlink" Target="http://www.embedded.com/electronics-blogs/max-unleashed-and-unfettered/4441454/Only-308-FPGA-LUTs-required-to-create-cycle-accurate-8088-8086-soft-processor-core" TargetMode="External"/><Relationship Id="rId688" Type="http://schemas.openxmlformats.org/officeDocument/2006/relationships/hyperlink" Target="https://github.com/anmolsahoo25/shakti-e-class" TargetMode="External"/><Relationship Id="rId895" Type="http://schemas.openxmlformats.org/officeDocument/2006/relationships/hyperlink" Target="https://opencores.org/project,instruction_list_pipelined_processor_with_peripherals" TargetMode="External"/><Relationship Id="rId909" Type="http://schemas.openxmlformats.org/officeDocument/2006/relationships/hyperlink" Target="https://github.com/osresearch/risc8" TargetMode="External"/><Relationship Id="rId1080" Type="http://schemas.openxmlformats.org/officeDocument/2006/relationships/hyperlink" Target="https://github.com/PetrM1/PMD85" TargetMode="External"/><Relationship Id="rId38" Type="http://schemas.openxmlformats.org/officeDocument/2006/relationships/hyperlink" Target="https://github.com/ZipCPU/zipcpu" TargetMode="External"/><Relationship Id="rId103" Type="http://schemas.openxmlformats.org/officeDocument/2006/relationships/hyperlink" Target="https://opencores.org/project,lem1_9min" TargetMode="External"/><Relationship Id="rId310" Type="http://schemas.openxmlformats.org/officeDocument/2006/relationships/hyperlink" Target="https://github.com/robfinch/Cores" TargetMode="External"/><Relationship Id="rId548" Type="http://schemas.openxmlformats.org/officeDocument/2006/relationships/hyperlink" Target="https://github.com/corywalker/cpu-homebrew/blob/master/yfcpu.v" TargetMode="External"/><Relationship Id="rId755" Type="http://schemas.openxmlformats.org/officeDocument/2006/relationships/hyperlink" Target="https://github.com/jbush001/MiteCPU" TargetMode="External"/><Relationship Id="rId962" Type="http://schemas.openxmlformats.org/officeDocument/2006/relationships/hyperlink" Target="https://github.com/wuhanstudio/nand2tetris-iverilog" TargetMode="External"/><Relationship Id="rId1178" Type="http://schemas.openxmlformats.org/officeDocument/2006/relationships/hyperlink" Target="https://github.com/microCore-VHDL/microCore" TargetMode="External"/><Relationship Id="rId91" Type="http://schemas.openxmlformats.org/officeDocument/2006/relationships/hyperlink" Target="https://opencores.org/project,hd63701" TargetMode="External"/><Relationship Id="rId187" Type="http://schemas.openxmlformats.org/officeDocument/2006/relationships/hyperlink" Target="https://opencores.org/project,rv01_riscv_core" TargetMode="External"/><Relationship Id="rId394" Type="http://schemas.openxmlformats.org/officeDocument/2006/relationships/hyperlink" Target="https://opencores.org/project,wb4pb" TargetMode="External"/><Relationship Id="rId408" Type="http://schemas.openxmlformats.org/officeDocument/2006/relationships/hyperlink" Target="https://www.silvaco.com/products/IP/coldfire_v1_platform/index.html" TargetMode="External"/><Relationship Id="rId615" Type="http://schemas.openxmlformats.org/officeDocument/2006/relationships/hyperlink" Target="http://www.ecs.umass.edu/ece/tessier/rcg/flexgrip.html" TargetMode="External"/><Relationship Id="rId822" Type="http://schemas.openxmlformats.org/officeDocument/2006/relationships/hyperlink" Target="https://www.aloriumtech.com/openxlr8/" TargetMode="External"/><Relationship Id="rId1038" Type="http://schemas.openxmlformats.org/officeDocument/2006/relationships/hyperlink" Target="https://www.computercollection.net/index.php/2021/05/02/ibm-1410-fpga-posted-to-github/" TargetMode="External"/><Relationship Id="rId254" Type="http://schemas.openxmlformats.org/officeDocument/2006/relationships/hyperlink" Target="https://www.cs.york.ac.uk/fp/reduceron/" TargetMode="External"/><Relationship Id="rId699" Type="http://schemas.openxmlformats.org/officeDocument/2006/relationships/hyperlink" Target="https://www-users.cs.york.ac.uk/~mjf/simple_cpu/index.html" TargetMode="External"/><Relationship Id="rId1091" Type="http://schemas.openxmlformats.org/officeDocument/2006/relationships/hyperlink" Target="https://github.com/Obijuan/ACC/wiki" TargetMode="External"/><Relationship Id="rId1105" Type="http://schemas.openxmlformats.org/officeDocument/2006/relationships/hyperlink" Target="https://github.com/Arlet/verilog-6502" TargetMode="External"/><Relationship Id="rId49" Type="http://schemas.openxmlformats.org/officeDocument/2006/relationships/hyperlink" Target="https://opencores.org/project,tiny64" TargetMode="External"/><Relationship Id="rId114" Type="http://schemas.openxmlformats.org/officeDocument/2006/relationships/hyperlink" Target="https://opencores.org/project,minirisc" TargetMode="External"/><Relationship Id="rId461" Type="http://schemas.openxmlformats.org/officeDocument/2006/relationships/hyperlink" Target="http://www.fpga4student.com/2017/04/verilog-code-for-16-bit-risc-processor.html" TargetMode="External"/><Relationship Id="rId559" Type="http://schemas.openxmlformats.org/officeDocument/2006/relationships/hyperlink" Target="https://openrisc.io/" TargetMode="External"/><Relationship Id="rId766" Type="http://schemas.openxmlformats.org/officeDocument/2006/relationships/hyperlink" Target="https://github.com/monnyy/COEN_316_CPU" TargetMode="External"/><Relationship Id="rId1189" Type="http://schemas.openxmlformats.org/officeDocument/2006/relationships/hyperlink" Target="https://github.com/forthy42/b16-small" TargetMode="External"/><Relationship Id="rId198" Type="http://schemas.openxmlformats.org/officeDocument/2006/relationships/hyperlink" Target="https://opencores.org/project,gpu" TargetMode="External"/><Relationship Id="rId321" Type="http://schemas.openxmlformats.org/officeDocument/2006/relationships/hyperlink" Target="https://opencores.org/project,wb4pb" TargetMode="External"/><Relationship Id="rId419" Type="http://schemas.openxmlformats.org/officeDocument/2006/relationships/hyperlink" Target="http://www.cast-inc.com/" TargetMode="External"/><Relationship Id="rId626" Type="http://schemas.openxmlformats.org/officeDocument/2006/relationships/hyperlink" Target="https://github.com/hoglet67/CoPro6502" TargetMode="External"/><Relationship Id="rId973" Type="http://schemas.openxmlformats.org/officeDocument/2006/relationships/hyperlink" Target="https://github.com/dominiksalvet/limen-alpha" TargetMode="External"/><Relationship Id="rId1049" Type="http://schemas.openxmlformats.org/officeDocument/2006/relationships/hyperlink" Target="https://hackaday.io/project/180199-8-bit-computer-front-panel" TargetMode="External"/><Relationship Id="rId833" Type="http://schemas.openxmlformats.org/officeDocument/2006/relationships/hyperlink" Target="https://github.com/RyuKojiro/v6502" TargetMode="External"/><Relationship Id="rId1116" Type="http://schemas.openxmlformats.org/officeDocument/2006/relationships/hyperlink" Target="https://github.com/risclite/ARM9-compatible-soft-CPU-core" TargetMode="External"/><Relationship Id="rId265" Type="http://schemas.openxmlformats.org/officeDocument/2006/relationships/hyperlink" Target="https://github.com/lmEshoo/sp-i586" TargetMode="External"/><Relationship Id="rId472" Type="http://schemas.openxmlformats.org/officeDocument/2006/relationships/hyperlink" Target="https://github.com/cpulabs/mist32e10fa" TargetMode="External"/><Relationship Id="rId900" Type="http://schemas.openxmlformats.org/officeDocument/2006/relationships/hyperlink" Target="https://opencores.org/project,aor3000" TargetMode="External"/><Relationship Id="rId125" Type="http://schemas.openxmlformats.org/officeDocument/2006/relationships/hyperlink" Target="https://opencores.org/project,mipsr2000" TargetMode="External"/><Relationship Id="rId332" Type="http://schemas.openxmlformats.org/officeDocument/2006/relationships/hyperlink" Target="https://opencores.org/project,turbo8051" TargetMode="External"/><Relationship Id="rId777" Type="http://schemas.openxmlformats.org/officeDocument/2006/relationships/hyperlink" Target="https://github.com/revaldinho/opc" TargetMode="External"/><Relationship Id="rId984" Type="http://schemas.openxmlformats.org/officeDocument/2006/relationships/hyperlink" Target="https://github.com/MasterQ32/spu-mark-ii" TargetMode="External"/><Relationship Id="rId637" Type="http://schemas.openxmlformats.org/officeDocument/2006/relationships/hyperlink" Target="http://developer.axis.com/old/documentation/hw/etrax100lx.html" TargetMode="External"/><Relationship Id="rId844" Type="http://schemas.openxmlformats.org/officeDocument/2006/relationships/hyperlink" Target="https://github.com/captaindane/swt16" TargetMode="External"/><Relationship Id="rId276" Type="http://schemas.openxmlformats.org/officeDocument/2006/relationships/hyperlink" Target="https://www.jwhitham.org/software.html" TargetMode="External"/><Relationship Id="rId483" Type="http://schemas.openxmlformats.org/officeDocument/2006/relationships/hyperlink" Target="https://github.com/brabect1/risc8" TargetMode="External"/><Relationship Id="rId690" Type="http://schemas.openxmlformats.org/officeDocument/2006/relationships/hyperlink" Target="https://www.sifive.com/documentation/" TargetMode="External"/><Relationship Id="rId704" Type="http://schemas.openxmlformats.org/officeDocument/2006/relationships/hyperlink" Target="https://github.com/arminkz/SayehCPU" TargetMode="External"/><Relationship Id="rId911" Type="http://schemas.openxmlformats.org/officeDocument/2006/relationships/hyperlink" Target="https://github.com/scarv/scarv-cpu" TargetMode="External"/><Relationship Id="rId1127" Type="http://schemas.openxmlformats.org/officeDocument/2006/relationships/hyperlink" Target="http://www.youtube.com/channel/UCNbm8Bah54cwhedmCRWyXMA/videos" TargetMode="External"/><Relationship Id="rId40" Type="http://schemas.openxmlformats.org/officeDocument/2006/relationships/hyperlink" Target="http://www.greenarraychips.com/" TargetMode="External"/><Relationship Id="rId136" Type="http://schemas.openxmlformats.org/officeDocument/2006/relationships/hyperlink" Target="https://opencores.org/project,agcnorm" TargetMode="External"/><Relationship Id="rId343" Type="http://schemas.openxmlformats.org/officeDocument/2006/relationships/hyperlink" Target="https://opencores.org/project,zap" TargetMode="External"/><Relationship Id="rId550" Type="http://schemas.openxmlformats.org/officeDocument/2006/relationships/hyperlink" Target="http://www.dte.eis.uva.es/OpenProjects/OpenUP/index.htm" TargetMode="External"/><Relationship Id="rId788" Type="http://schemas.openxmlformats.org/officeDocument/2006/relationships/hyperlink" Target="https://github.com/m-labs/VexRiscv-verilog" TargetMode="External"/><Relationship Id="rId995" Type="http://schemas.openxmlformats.org/officeDocument/2006/relationships/hyperlink" Target="https://github.com/hoglet67/ElectronFpga" TargetMode="External"/><Relationship Id="rId1180" Type="http://schemas.openxmlformats.org/officeDocument/2006/relationships/hyperlink" Target="https://domipheus.com/blog/rpu-series-quick-links/" TargetMode="External"/><Relationship Id="rId203" Type="http://schemas.openxmlformats.org/officeDocument/2006/relationships/hyperlink" Target="http://www.chrisfenton.com/homebrew-cray-1a/" TargetMode="External"/><Relationship Id="rId648" Type="http://schemas.openxmlformats.org/officeDocument/2006/relationships/hyperlink" Target="https://github.com/Galland/LEON2" TargetMode="External"/><Relationship Id="rId855" Type="http://schemas.openxmlformats.org/officeDocument/2006/relationships/hyperlink" Target="https://github.com/MorrisMA/MAM65C02-Processor-Core/" TargetMode="External"/><Relationship Id="rId1040" Type="http://schemas.openxmlformats.org/officeDocument/2006/relationships/hyperlink" Target="https://opencores.org/projects/mix-fpga" TargetMode="External"/><Relationship Id="rId287" Type="http://schemas.openxmlformats.org/officeDocument/2006/relationships/hyperlink" Target="https://opencores.org/project,nextz80" TargetMode="External"/><Relationship Id="rId410" Type="http://schemas.openxmlformats.org/officeDocument/2006/relationships/hyperlink" Target="https://github.com/ucb-bar/vscale" TargetMode="External"/><Relationship Id="rId494" Type="http://schemas.openxmlformats.org/officeDocument/2006/relationships/hyperlink" Target="https://gitlab.com/sfu-rcl/Taiga" TargetMode="External"/><Relationship Id="rId508" Type="http://schemas.openxmlformats.org/officeDocument/2006/relationships/hyperlink" Target="https://github.com/alfikpl/aoOCS" TargetMode="External"/><Relationship Id="rId715" Type="http://schemas.openxmlformats.org/officeDocument/2006/relationships/hyperlink" Target="https://blog.hackster.io/the-rise-of-the-dark-risc-v-ddb49764f392" TargetMode="External"/><Relationship Id="rId922" Type="http://schemas.openxmlformats.org/officeDocument/2006/relationships/hyperlink" Target="https://www.cl.cam.ac.uk/teaching/1617/ECAD+Arch/exercise-clarvi.html" TargetMode="External"/><Relationship Id="rId1138" Type="http://schemas.openxmlformats.org/officeDocument/2006/relationships/hyperlink" Target="https://github.com/bradleyeckert/chad" TargetMode="External"/><Relationship Id="rId147" Type="http://schemas.openxmlformats.org/officeDocument/2006/relationships/hyperlink" Target="https://opencores.org/project,brainfuckcpu" TargetMode="External"/><Relationship Id="rId354" Type="http://schemas.openxmlformats.org/officeDocument/2006/relationships/hyperlink" Target="https://opencores.org/project,minsoc" TargetMode="External"/><Relationship Id="rId799" Type="http://schemas.openxmlformats.org/officeDocument/2006/relationships/hyperlink" Target="https://www.youtube.com/watch?v=xONHt7rgJk4" TargetMode="External"/><Relationship Id="rId1191" Type="http://schemas.openxmlformats.org/officeDocument/2006/relationships/hyperlink" Target="https://en.wikipedia.org/wiki/TIS-100" TargetMode="External"/><Relationship Id="rId1205" Type="http://schemas.openxmlformats.org/officeDocument/2006/relationships/hyperlink" Target="https://en.wikipedia.org/wiki/Mano_machine" TargetMode="External"/><Relationship Id="rId51" Type="http://schemas.openxmlformats.org/officeDocument/2006/relationships/hyperlink" Target="https://opencores.org/project,core_arm" TargetMode="External"/><Relationship Id="rId561" Type="http://schemas.openxmlformats.org/officeDocument/2006/relationships/hyperlink" Target="https://openrisc.io/" TargetMode="External"/><Relationship Id="rId659" Type="http://schemas.openxmlformats.org/officeDocument/2006/relationships/hyperlink" Target="https://github.com/nextseto/ARM-LEGv8" TargetMode="External"/><Relationship Id="rId866" Type="http://schemas.openxmlformats.org/officeDocument/2006/relationships/hyperlink" Target="https://clash-lang.org/" TargetMode="External"/><Relationship Id="rId214" Type="http://schemas.openxmlformats.org/officeDocument/2006/relationships/hyperlink" Target="http://www.ultratechnology.com/noscarc.htm" TargetMode="External"/><Relationship Id="rId298" Type="http://schemas.openxmlformats.org/officeDocument/2006/relationships/hyperlink" Target="https://opencores.org/project,plasma_fpu" TargetMode="External"/><Relationship Id="rId421" Type="http://schemas.openxmlformats.org/officeDocument/2006/relationships/hyperlink" Target="https://www.scribd.com/document/98709635/c16-Cpu-Reference-Manual" TargetMode="External"/><Relationship Id="rId519" Type="http://schemas.openxmlformats.org/officeDocument/2006/relationships/hyperlink" Target="https://opencores.org/project,ppx16" TargetMode="External"/><Relationship Id="rId1051" Type="http://schemas.openxmlformats.org/officeDocument/2006/relationships/hyperlink" Target="https://github.com/jaruiz/light8080" TargetMode="External"/><Relationship Id="rId1149" Type="http://schemas.openxmlformats.org/officeDocument/2006/relationships/hyperlink" Target="https://hackaday.io/project/57660-verilogboy-gameboy-on-fpga" TargetMode="External"/><Relationship Id="rId158" Type="http://schemas.openxmlformats.org/officeDocument/2006/relationships/hyperlink" Target="https://github.com/jeuneS2/lemberg" TargetMode="External"/><Relationship Id="rId726" Type="http://schemas.openxmlformats.org/officeDocument/2006/relationships/hyperlink" Target="https://opencores.org/project,amber" TargetMode="External"/><Relationship Id="rId933" Type="http://schemas.openxmlformats.org/officeDocument/2006/relationships/hyperlink" Target="https://github.com/gdevic/A-Z80" TargetMode="External"/><Relationship Id="rId1009" Type="http://schemas.openxmlformats.org/officeDocument/2006/relationships/hyperlink" Target="https://www.latticesemi.com/products/designsoftwareandip/intellectualproperty/ipcore/ipcores04/riscvmccpu" TargetMode="External"/><Relationship Id="rId62" Type="http://schemas.openxmlformats.org/officeDocument/2006/relationships/hyperlink" Target="https://opencores.org/project,c16" TargetMode="External"/><Relationship Id="rId365" Type="http://schemas.openxmlformats.org/officeDocument/2006/relationships/hyperlink" Target="https://www.youtube.com/watch?v=prpyEFxZCMw" TargetMode="External"/><Relationship Id="rId572" Type="http://schemas.openxmlformats.org/officeDocument/2006/relationships/hyperlink" Target="http://www.lowrisc.org/" TargetMode="External"/><Relationship Id="rId1216" Type="http://schemas.openxmlformats.org/officeDocument/2006/relationships/hyperlink" Target="https://en.wikipedia.org/wiki/LEON" TargetMode="External"/><Relationship Id="rId225" Type="http://schemas.openxmlformats.org/officeDocument/2006/relationships/hyperlink" Target="http://members.optushome.com.au/jekent/" TargetMode="External"/><Relationship Id="rId432" Type="http://schemas.openxmlformats.org/officeDocument/2006/relationships/hyperlink" Target="https://github.com/robfinch/Cores/tree/master/FISA32/trunk" TargetMode="External"/><Relationship Id="rId877" Type="http://schemas.openxmlformats.org/officeDocument/2006/relationships/hyperlink" Target="https://opencores.org/projects/neo430" TargetMode="External"/><Relationship Id="rId1062" Type="http://schemas.openxmlformats.org/officeDocument/2006/relationships/hyperlink" Target="https://github.com/Forth-Generation/microForth" TargetMode="External"/><Relationship Id="rId737" Type="http://schemas.openxmlformats.org/officeDocument/2006/relationships/hyperlink" Target="http://fx68k.fxatari.com/fx68k-Source.zip" TargetMode="External"/><Relationship Id="rId944" Type="http://schemas.openxmlformats.org/officeDocument/2006/relationships/hyperlink" Target="https://www.xilinx.com/products/design-tools/microblaze.html" TargetMode="External"/><Relationship Id="rId73" Type="http://schemas.openxmlformats.org/officeDocument/2006/relationships/hyperlink" Target="https://opencores.org/project,ao68000" TargetMode="External"/><Relationship Id="rId169" Type="http://schemas.openxmlformats.org/officeDocument/2006/relationships/hyperlink" Target="https://opencores.org/project,xucpu" TargetMode="External"/><Relationship Id="rId376" Type="http://schemas.openxmlformats.org/officeDocument/2006/relationships/hyperlink" Target="https://github.com/alfikpl/aoOCS" TargetMode="External"/><Relationship Id="rId583" Type="http://schemas.openxmlformats.org/officeDocument/2006/relationships/hyperlink" Target="https://opencores.org/project/odess_multicore_project/verilog%20sources" TargetMode="External"/><Relationship Id="rId790" Type="http://schemas.openxmlformats.org/officeDocument/2006/relationships/hyperlink" Target="https://git.morgothdisk.com/VERILOG/VERILOG-XMEGA-CORE-XILINX" TargetMode="External"/><Relationship Id="rId804" Type="http://schemas.openxmlformats.org/officeDocument/2006/relationships/hyperlink" Target="https://hackaday.io/project/57660-verilogboy-gameboy-on-fpga" TargetMode="External"/><Relationship Id="rId4" Type="http://schemas.openxmlformats.org/officeDocument/2006/relationships/hyperlink" Target="http://www.oreganosystems.at/" TargetMode="External"/><Relationship Id="rId236" Type="http://schemas.openxmlformats.org/officeDocument/2006/relationships/hyperlink" Target="http://www.excamera.com/sphinx/fpga-j1.html" TargetMode="External"/><Relationship Id="rId443" Type="http://schemas.openxmlformats.org/officeDocument/2006/relationships/hyperlink" Target="https://en.wikipedia.org/wiki/Amber_(processor_core)" TargetMode="External"/><Relationship Id="rId650" Type="http://schemas.openxmlformats.org/officeDocument/2006/relationships/hyperlink" Target="https://en.wikipedia.org/wiki/LEON" TargetMode="External"/><Relationship Id="rId888" Type="http://schemas.openxmlformats.org/officeDocument/2006/relationships/hyperlink" Target="https://github.com/jamesbowman/j1" TargetMode="External"/><Relationship Id="rId1073" Type="http://schemas.openxmlformats.org/officeDocument/2006/relationships/hyperlink" Target="https://github.com/ForwardCom" TargetMode="External"/><Relationship Id="rId303" Type="http://schemas.openxmlformats.org/officeDocument/2006/relationships/hyperlink" Target="https://opencores.org/project,risc16f84" TargetMode="External"/><Relationship Id="rId748" Type="http://schemas.openxmlformats.org/officeDocument/2006/relationships/hyperlink" Target="https://riscv.org/2018contest/" TargetMode="External"/><Relationship Id="rId955" Type="http://schemas.openxmlformats.org/officeDocument/2006/relationships/hyperlink" Target="https://www.youtube.com/watch?v=6FEDrU85FLE" TargetMode="External"/><Relationship Id="rId1140" Type="http://schemas.openxmlformats.org/officeDocument/2006/relationships/hyperlink" Target="https://github.com/jaywonchung/Verilog-Harvard-CPU" TargetMode="External"/><Relationship Id="rId84" Type="http://schemas.openxmlformats.org/officeDocument/2006/relationships/hyperlink" Target="https://opencores.org/project,cpu65c02_true_cycle" TargetMode="External"/><Relationship Id="rId387" Type="http://schemas.openxmlformats.org/officeDocument/2006/relationships/hyperlink" Target="https://opencores.org/usercontent,doc,1262702554" TargetMode="External"/><Relationship Id="rId510" Type="http://schemas.openxmlformats.org/officeDocument/2006/relationships/hyperlink" Target="https://github.com/mycspring/fpga" TargetMode="External"/><Relationship Id="rId594" Type="http://schemas.openxmlformats.org/officeDocument/2006/relationships/hyperlink" Target="https://github.com/plorefice/vhdl-simple-processor" TargetMode="External"/><Relationship Id="rId608" Type="http://schemas.openxmlformats.org/officeDocument/2006/relationships/hyperlink" Target="http://jamieiles.github.io/oldland-cpu/" TargetMode="External"/><Relationship Id="rId815" Type="http://schemas.openxmlformats.org/officeDocument/2006/relationships/hyperlink" Target="https://github.com/prantoamt/16bit_processor_design" TargetMode="External"/><Relationship Id="rId247" Type="http://schemas.openxmlformats.org/officeDocument/2006/relationships/hyperlink" Target="http://www.heeltoe.com/download/pdp11/README.html" TargetMode="External"/><Relationship Id="rId899" Type="http://schemas.openxmlformats.org/officeDocument/2006/relationships/hyperlink" Target="https://opencores.org/project,ao486" TargetMode="External"/><Relationship Id="rId1000" Type="http://schemas.openxmlformats.org/officeDocument/2006/relationships/hyperlink" Target="https://github.com/alvarezpj/single-cycle-cpu" TargetMode="External"/><Relationship Id="rId1084" Type="http://schemas.openxmlformats.org/officeDocument/2006/relationships/hyperlink" Target="https://github.com/yehzhang/x9" TargetMode="External"/><Relationship Id="rId107" Type="http://schemas.openxmlformats.org/officeDocument/2006/relationships/hyperlink" Target="https://opencores.org/project,lxp32" TargetMode="External"/><Relationship Id="rId454" Type="http://schemas.openxmlformats.org/officeDocument/2006/relationships/hyperlink" Target="https://github.com/Anding/N.I.G.E.-Machine" TargetMode="External"/><Relationship Id="rId661" Type="http://schemas.openxmlformats.org/officeDocument/2006/relationships/hyperlink" Target="https://www.synopsys.com/dw/ipdir.php?ds=arc_em_starter_kit" TargetMode="External"/><Relationship Id="rId759" Type="http://schemas.openxmlformats.org/officeDocument/2006/relationships/hyperlink" Target="https://github.com/jbush001/PASC" TargetMode="External"/><Relationship Id="rId966" Type="http://schemas.openxmlformats.org/officeDocument/2006/relationships/hyperlink" Target="https://github.com/kuby1412/RISC-V-MYTH-Workshop" TargetMode="External"/><Relationship Id="rId11" Type="http://schemas.openxmlformats.org/officeDocument/2006/relationships/hyperlink" Target="https://github.com/dcpu16/dcpu16-verilog" TargetMode="External"/><Relationship Id="rId314" Type="http://schemas.openxmlformats.org/officeDocument/2006/relationships/hyperlink" Target="https://github.com/robfinch/Cores" TargetMode="External"/><Relationship Id="rId398" Type="http://schemas.openxmlformats.org/officeDocument/2006/relationships/hyperlink" Target="https://www.xilinx.com/products/intellectual-property/picoblaze.html" TargetMode="External"/><Relationship Id="rId521" Type="http://schemas.openxmlformats.org/officeDocument/2006/relationships/hyperlink" Target="http://www.6502.org/users/andre/65k/index.html" TargetMode="External"/><Relationship Id="rId619" Type="http://schemas.openxmlformats.org/officeDocument/2006/relationships/hyperlink" Target="https://github.com/stnolting/neo430" TargetMode="External"/><Relationship Id="rId1151" Type="http://schemas.openxmlformats.org/officeDocument/2006/relationships/hyperlink" Target="https://github.com/ibm2030/IBM2030" TargetMode="External"/><Relationship Id="rId95" Type="http://schemas.openxmlformats.org/officeDocument/2006/relationships/hyperlink" Target="https://github.com/jop-devel/jop" TargetMode="External"/><Relationship Id="rId160" Type="http://schemas.openxmlformats.org/officeDocument/2006/relationships/hyperlink" Target="https://sites.google.com/site/olivier2smet2/hp_projects/hp98x6/fpga-hp98x6" TargetMode="External"/><Relationship Id="rId826" Type="http://schemas.openxmlformats.org/officeDocument/2006/relationships/hyperlink" Target="https://hackaday.io/project/162876-lion-fpga-cpucomputer" TargetMode="External"/><Relationship Id="rId1011" Type="http://schemas.openxmlformats.org/officeDocument/2006/relationships/hyperlink" Target="https://hackaday.io/project/15430-rc201699-ti-994a-clone-using-tms99105-cpu" TargetMode="External"/><Relationship Id="rId1109" Type="http://schemas.openxmlformats.org/officeDocument/2006/relationships/hyperlink" Target="https://grantwilk.com/portfolio/armv4-microarchitecture/" TargetMode="External"/><Relationship Id="rId258" Type="http://schemas.openxmlformats.org/officeDocument/2006/relationships/hyperlink" Target="http://www.lirmm.fr/ADAC/?page_id=102" TargetMode="External"/><Relationship Id="rId465" Type="http://schemas.openxmlformats.org/officeDocument/2006/relationships/hyperlink" Target="https://opencores.org/project,nanoblaze" TargetMode="External"/><Relationship Id="rId672" Type="http://schemas.openxmlformats.org/officeDocument/2006/relationships/hyperlink" Target="https://mvidakovic.blogspot.com/" TargetMode="External"/><Relationship Id="rId1095" Type="http://schemas.openxmlformats.org/officeDocument/2006/relationships/hyperlink" Target="https://github.com/fachat/af65k" TargetMode="External"/><Relationship Id="rId22" Type="http://schemas.openxmlformats.org/officeDocument/2006/relationships/hyperlink" Target="http://homepages.thm.de/~hg53/eco32" TargetMode="External"/><Relationship Id="rId118" Type="http://schemas.openxmlformats.org/officeDocument/2006/relationships/hyperlink" Target="https://github.com/jonpry/octagon" TargetMode="External"/><Relationship Id="rId325" Type="http://schemas.openxmlformats.org/officeDocument/2006/relationships/hyperlink" Target="https://opencores.org/project,t6507lp" TargetMode="External"/><Relationship Id="rId532" Type="http://schemas.openxmlformats.org/officeDocument/2006/relationships/hyperlink" Target="http://www.leox.org/" TargetMode="External"/><Relationship Id="rId977" Type="http://schemas.openxmlformats.org/officeDocument/2006/relationships/hyperlink" Target="https://github.com/m-labs/lm32" TargetMode="External"/><Relationship Id="rId1162" Type="http://schemas.openxmlformats.org/officeDocument/2006/relationships/hyperlink" Target="https://hackaday.io/project/27280-ygrec8" TargetMode="External"/><Relationship Id="rId171" Type="http://schemas.openxmlformats.org/officeDocument/2006/relationships/hyperlink" Target="https://opencores.org/project,xgate" TargetMode="External"/><Relationship Id="rId837" Type="http://schemas.openxmlformats.org/officeDocument/2006/relationships/hyperlink" Target="https://github.com/aletempiac/dlx" TargetMode="External"/><Relationship Id="rId1022" Type="http://schemas.openxmlformats.org/officeDocument/2006/relationships/hyperlink" Target="https://en.wikipedia.org/wiki/MIC-1" TargetMode="External"/><Relationship Id="rId269" Type="http://schemas.openxmlformats.org/officeDocument/2006/relationships/hyperlink" Target="http://www.experiment-s.de/en/" TargetMode="External"/><Relationship Id="rId476" Type="http://schemas.openxmlformats.org/officeDocument/2006/relationships/hyperlink" Target="http://nyuzi.org/" TargetMode="External"/><Relationship Id="rId683" Type="http://schemas.openxmlformats.org/officeDocument/2006/relationships/hyperlink" Target="https://www.amazon.com/FT64-Robert-Finch-ebook/dp/B07B3JB2BW" TargetMode="External"/><Relationship Id="rId890" Type="http://schemas.openxmlformats.org/officeDocument/2006/relationships/hyperlink" Target="https://hackaday.io/project/167457-tms0800-fpga-implementation-in-vhdl" TargetMode="External"/><Relationship Id="rId904" Type="http://schemas.openxmlformats.org/officeDocument/2006/relationships/hyperlink" Target="https://opencores.org/project,aspida" TargetMode="External"/><Relationship Id="rId33" Type="http://schemas.openxmlformats.org/officeDocument/2006/relationships/hyperlink" Target="https://www.quora.com/What-do-we-need-to-design-a-simple-8-bit-microcontroller-in-VHDL" TargetMode="External"/><Relationship Id="rId129" Type="http://schemas.openxmlformats.org/officeDocument/2006/relationships/hyperlink" Target="https://opencores.org/project,navre" TargetMode="External"/><Relationship Id="rId336" Type="http://schemas.openxmlformats.org/officeDocument/2006/relationships/hyperlink" Target="https://opencores.org/project,vtach" TargetMode="External"/><Relationship Id="rId543" Type="http://schemas.openxmlformats.org/officeDocument/2006/relationships/hyperlink" Target="http://excamera.com/files/camera/c2a/" TargetMode="External"/><Relationship Id="rId988" Type="http://schemas.openxmlformats.org/officeDocument/2006/relationships/hyperlink" Target="https://github.com/rafaeltoyo/vhdl-msp430" TargetMode="External"/><Relationship Id="rId1173" Type="http://schemas.openxmlformats.org/officeDocument/2006/relationships/hyperlink" Target="https://eater.net/8bit/" TargetMode="External"/><Relationship Id="rId182" Type="http://schemas.openxmlformats.org/officeDocument/2006/relationships/hyperlink" Target="https://github.com/roalogic/RV12" TargetMode="External"/><Relationship Id="rId403" Type="http://schemas.openxmlformats.org/officeDocument/2006/relationships/hyperlink" Target="https://github.com/AndreaCorallo/kpu" TargetMode="External"/><Relationship Id="rId750" Type="http://schemas.openxmlformats.org/officeDocument/2006/relationships/hyperlink" Target="https://opencores.org/projects/raptor64" TargetMode="External"/><Relationship Id="rId848" Type="http://schemas.openxmlformats.org/officeDocument/2006/relationships/hyperlink" Target="https://poets-project.org/about/" TargetMode="External"/><Relationship Id="rId1033" Type="http://schemas.openxmlformats.org/officeDocument/2006/relationships/hyperlink" Target="https://github.com/flaminggoat/j1vh" TargetMode="External"/><Relationship Id="rId487" Type="http://schemas.openxmlformats.org/officeDocument/2006/relationships/hyperlink" Target="https://github.com/robfinch/Cores/tree/master/rtf6809" TargetMode="External"/><Relationship Id="rId610" Type="http://schemas.openxmlformats.org/officeDocument/2006/relationships/hyperlink" Target="https://github.com/jamieiles/oldland-cpu" TargetMode="External"/><Relationship Id="rId694" Type="http://schemas.openxmlformats.org/officeDocument/2006/relationships/hyperlink" Target="http://0pf.org/j-core.html" TargetMode="External"/><Relationship Id="rId708" Type="http://schemas.openxmlformats.org/officeDocument/2006/relationships/hyperlink" Target="https://github.com/lisper/cpus-pdp8" TargetMode="External"/><Relationship Id="rId915" Type="http://schemas.openxmlformats.org/officeDocument/2006/relationships/hyperlink" Target="https://www.lowrisc.org/blog/2019/06/an-update-on-ibex-our-microcontroller-class-cpu-core/" TargetMode="External"/><Relationship Id="rId347" Type="http://schemas.openxmlformats.org/officeDocument/2006/relationships/hyperlink" Target="https://opencores.org/project,riscv_vhdl" TargetMode="External"/><Relationship Id="rId999" Type="http://schemas.openxmlformats.org/officeDocument/2006/relationships/hyperlink" Target="https://github.com/mfbsouza/MipsCPU" TargetMode="External"/><Relationship Id="rId1100" Type="http://schemas.openxmlformats.org/officeDocument/2006/relationships/hyperlink" Target="https://www.cnx-software.com/2021/10/20/alibaba-open-source-risc-v-cores-xuantie-e902-e906-c906-and-c910/" TargetMode="External"/><Relationship Id="rId1184" Type="http://schemas.openxmlformats.org/officeDocument/2006/relationships/hyperlink" Target="https://github.com/hsa-ees/paranut" TargetMode="External"/><Relationship Id="rId44" Type="http://schemas.openxmlformats.org/officeDocument/2006/relationships/hyperlink" Target="https://github.com/larsbrinkhoff/nybbleForth" TargetMode="External"/><Relationship Id="rId554" Type="http://schemas.openxmlformats.org/officeDocument/2006/relationships/hyperlink" Target="http://plasmacpu.no-ip.org/cpu.htm" TargetMode="External"/><Relationship Id="rId761" Type="http://schemas.openxmlformats.org/officeDocument/2006/relationships/hyperlink" Target="https://opencores.org/project,68hc08" TargetMode="External"/><Relationship Id="rId859" Type="http://schemas.openxmlformats.org/officeDocument/2006/relationships/hyperlink" Target="https://github.com/harshalmittal4/24-bit-RISC-Processor" TargetMode="External"/><Relationship Id="rId193" Type="http://schemas.openxmlformats.org/officeDocument/2006/relationships/hyperlink" Target="http://www.fpgacpu.org/xsoc/index.html" TargetMode="External"/><Relationship Id="rId207" Type="http://schemas.openxmlformats.org/officeDocument/2006/relationships/hyperlink" Target="https://en.wikipedia.org/wiki/Capricorn_(microprocessor)" TargetMode="External"/><Relationship Id="rId414" Type="http://schemas.openxmlformats.org/officeDocument/2006/relationships/hyperlink" Target="https://github.com/danieljabailey/C88" TargetMode="External"/><Relationship Id="rId498" Type="http://schemas.openxmlformats.org/officeDocument/2006/relationships/hyperlink" Target="https://github.com/robfinch/Cores" TargetMode="External"/><Relationship Id="rId621" Type="http://schemas.openxmlformats.org/officeDocument/2006/relationships/hyperlink" Target="https://github.com/ChristianPalmiero/DLX" TargetMode="External"/><Relationship Id="rId1044" Type="http://schemas.openxmlformats.org/officeDocument/2006/relationships/hyperlink" Target="https://github.com/adithyasunil26" TargetMode="External"/><Relationship Id="rId260" Type="http://schemas.openxmlformats.org/officeDocument/2006/relationships/hyperlink" Target="https://opencores.org/project,rise" TargetMode="External"/><Relationship Id="rId719" Type="http://schemas.openxmlformats.org/officeDocument/2006/relationships/hyperlink" Target="https://github.com/mrisc32/mrisc32" TargetMode="External"/><Relationship Id="rId926" Type="http://schemas.openxmlformats.org/officeDocument/2006/relationships/hyperlink" Target="http://www.astrobe.com/RISC5/" TargetMode="External"/><Relationship Id="rId1111" Type="http://schemas.openxmlformats.org/officeDocument/2006/relationships/hyperlink" Target="https://github.com/0xD503/ARM-Single-Cycle-Processor" TargetMode="External"/><Relationship Id="rId55" Type="http://schemas.openxmlformats.org/officeDocument/2006/relationships/hyperlink" Target="https://opencores.org/project,an-fpga-implementation-of-low-latency-noc-based-mpsoc" TargetMode="External"/><Relationship Id="rId120" Type="http://schemas.openxmlformats.org/officeDocument/2006/relationships/hyperlink" Target="https://opencores.org/project,mips_16" TargetMode="External"/><Relationship Id="rId358" Type="http://schemas.openxmlformats.org/officeDocument/2006/relationships/hyperlink" Target="https://www.youtube.com/watch?v=2fNBkUCjhcE" TargetMode="External"/><Relationship Id="rId565" Type="http://schemas.openxmlformats.org/officeDocument/2006/relationships/hyperlink" Target="https://www.pulserain.com/fp51" TargetMode="External"/><Relationship Id="rId772" Type="http://schemas.openxmlformats.org/officeDocument/2006/relationships/hyperlink" Target="https://revaldinho.github.io/opc/" TargetMode="External"/><Relationship Id="rId1195" Type="http://schemas.openxmlformats.org/officeDocument/2006/relationships/hyperlink" Target="http://users.sch.gr/tliontakis/index.php/my-projects/13-vhdl-cpu" TargetMode="External"/><Relationship Id="rId1209" Type="http://schemas.openxmlformats.org/officeDocument/2006/relationships/hyperlink" Target="https://github.com/jakubfi/mera400f" TargetMode="External"/><Relationship Id="rId218" Type="http://schemas.openxmlformats.org/officeDocument/2006/relationships/hyperlink" Target="https://opencores.org/download/System09" TargetMode="External"/><Relationship Id="rId425" Type="http://schemas.openxmlformats.org/officeDocument/2006/relationships/hyperlink" Target="https://github.com/ejrh/cpu" TargetMode="External"/><Relationship Id="rId632" Type="http://schemas.openxmlformats.org/officeDocument/2006/relationships/hyperlink" Target="http://hamblen.ece.gatech.edu/book/updatete.htm" TargetMode="External"/><Relationship Id="rId1055" Type="http://schemas.openxmlformats.org/officeDocument/2006/relationships/hyperlink" Target="https://github.com/bradleyeckert/chad" TargetMode="External"/><Relationship Id="rId271" Type="http://schemas.openxmlformats.org/officeDocument/2006/relationships/hyperlink" Target="https://opencores.org/project,sxp" TargetMode="External"/><Relationship Id="rId937" Type="http://schemas.openxmlformats.org/officeDocument/2006/relationships/hyperlink" Target="https://shop.trenz-electronic.de/en/TE0262-00B-GODIL50-XC3S500E-DIL-FPGA-module-2-x-50-pin-IDC" TargetMode="External"/><Relationship Id="rId1122" Type="http://schemas.openxmlformats.org/officeDocument/2006/relationships/hyperlink" Target="https://gitlab.com/big-bat/moncky" TargetMode="External"/><Relationship Id="rId66" Type="http://schemas.openxmlformats.org/officeDocument/2006/relationships/hyperlink" Target="https://opencores.org/project,cpu8080" TargetMode="External"/><Relationship Id="rId131" Type="http://schemas.openxmlformats.org/officeDocument/2006/relationships/hyperlink" Target="https://opencores.org/project,ncore" TargetMode="External"/><Relationship Id="rId369" Type="http://schemas.openxmlformats.org/officeDocument/2006/relationships/hyperlink" Target="https://opencores.org/project,instruction_list_pipelined_processor_with_peripherals" TargetMode="External"/><Relationship Id="rId576" Type="http://schemas.openxmlformats.org/officeDocument/2006/relationships/hyperlink" Target="https://opencores.org/project/or1k" TargetMode="External"/><Relationship Id="rId783" Type="http://schemas.openxmlformats.org/officeDocument/2006/relationships/hyperlink" Target="http://cpu-ns32k.net/" TargetMode="External"/><Relationship Id="rId990" Type="http://schemas.openxmlformats.org/officeDocument/2006/relationships/hyperlink" Target="https://github.com/sam-falvo/S64X7" TargetMode="External"/><Relationship Id="rId229" Type="http://schemas.openxmlformats.org/officeDocument/2006/relationships/hyperlink" Target="http://www.bernd-paysan.de/b16.html" TargetMode="External"/><Relationship Id="rId436" Type="http://schemas.openxmlformats.org/officeDocument/2006/relationships/hyperlink" Target="https://github.com/freecores/igor" TargetMode="External"/><Relationship Id="rId643" Type="http://schemas.openxmlformats.org/officeDocument/2006/relationships/hyperlink" Target="https://github.com/PaulStoffregen" TargetMode="External"/><Relationship Id="rId1066" Type="http://schemas.openxmlformats.org/officeDocument/2006/relationships/hyperlink" Target="https://gist.github.com/erincandescent/347577465129882abc97" TargetMode="External"/><Relationship Id="rId850" Type="http://schemas.openxmlformats.org/officeDocument/2006/relationships/hyperlink" Target="https://propeller.parallax.com/" TargetMode="External"/><Relationship Id="rId948" Type="http://schemas.openxmlformats.org/officeDocument/2006/relationships/hyperlink" Target="https://www.fpga4student.com/p/verilog-project.html" TargetMode="External"/><Relationship Id="rId1133" Type="http://schemas.openxmlformats.org/officeDocument/2006/relationships/hyperlink" Target="https://github.com/ben-marshall/vanilla-riscv" TargetMode="External"/><Relationship Id="rId77" Type="http://schemas.openxmlformats.org/officeDocument/2006/relationships/hyperlink" Target="https://opencores.org/project,avr_core" TargetMode="External"/><Relationship Id="rId282" Type="http://schemas.openxmlformats.org/officeDocument/2006/relationships/hyperlink" Target="http://www.cs.columbia.edu/~sedwards/apple2fpga/" TargetMode="External"/><Relationship Id="rId503" Type="http://schemas.openxmlformats.org/officeDocument/2006/relationships/hyperlink" Target="https://fr.wikiversity.org/wiki/Very_High_Speed_Integrated_Circuit_Hardware_Description_Language/Embarquer_un_Atmel_ATMega8" TargetMode="External"/><Relationship Id="rId587" Type="http://schemas.openxmlformats.org/officeDocument/2006/relationships/hyperlink" Target="https://github.com/alfikpl/aoOCS" TargetMode="External"/><Relationship Id="rId710" Type="http://schemas.openxmlformats.org/officeDocument/2006/relationships/hyperlink" Target="https://www.southampton.ac.uk/~bim/notes/fcde/assign/example.html" TargetMode="External"/><Relationship Id="rId808" Type="http://schemas.openxmlformats.org/officeDocument/2006/relationships/hyperlink" Target="https://github.com/fpw/SoCDP8" TargetMode="External"/><Relationship Id="rId8" Type="http://schemas.openxmlformats.org/officeDocument/2006/relationships/hyperlink" Target="http://en.wikipedia.org/wiki/Instructions_per_second" TargetMode="External"/><Relationship Id="rId142" Type="http://schemas.openxmlformats.org/officeDocument/2006/relationships/hyperlink" Target="http://techdocs.altium.com/display/FPGA/TSK80x+MCU" TargetMode="External"/><Relationship Id="rId447" Type="http://schemas.openxmlformats.org/officeDocument/2006/relationships/hyperlink" Target="https://github.com/susam/mano-cpu" TargetMode="External"/><Relationship Id="rId794" Type="http://schemas.openxmlformats.org/officeDocument/2006/relationships/hyperlink" Target="https://github.com/riscv-boom/riscv-boom" TargetMode="External"/><Relationship Id="rId1077" Type="http://schemas.openxmlformats.org/officeDocument/2006/relationships/hyperlink" Target="https://github.com/olofk/serv" TargetMode="External"/><Relationship Id="rId1200" Type="http://schemas.openxmlformats.org/officeDocument/2006/relationships/hyperlink" Target="http://www.projectoberon.com/" TargetMode="External"/><Relationship Id="rId654" Type="http://schemas.openxmlformats.org/officeDocument/2006/relationships/hyperlink" Target="https://github.com/ErwinM/playground" TargetMode="External"/><Relationship Id="rId861" Type="http://schemas.openxmlformats.org/officeDocument/2006/relationships/hyperlink" Target="https://github.com/darklife/darkriscv" TargetMode="External"/><Relationship Id="rId959" Type="http://schemas.openxmlformats.org/officeDocument/2006/relationships/hyperlink" Target="https://www.nand2tetris.org/" TargetMode="External"/><Relationship Id="rId293" Type="http://schemas.openxmlformats.org/officeDocument/2006/relationships/hyperlink" Target="https://opencores.org/project,w11" TargetMode="External"/><Relationship Id="rId307" Type="http://schemas.openxmlformats.org/officeDocument/2006/relationships/hyperlink" Target="https://opencores.org/project,s1_core" TargetMode="External"/><Relationship Id="rId514" Type="http://schemas.openxmlformats.org/officeDocument/2006/relationships/hyperlink" Target="http://forum.6502.org/viewtopic.php?f=2&amp;t=1851" TargetMode="External"/><Relationship Id="rId721" Type="http://schemas.openxmlformats.org/officeDocument/2006/relationships/hyperlink" Target="https://opencores.org/project,thor" TargetMode="External"/><Relationship Id="rId1144" Type="http://schemas.openxmlformats.org/officeDocument/2006/relationships/hyperlink" Target="https://github.com/jaywonchung/Verilog-Harvard-CPU" TargetMode="External"/><Relationship Id="rId88" Type="http://schemas.openxmlformats.org/officeDocument/2006/relationships/hyperlink" Target="https://opencores.org/project,erp" TargetMode="External"/><Relationship Id="rId153" Type="http://schemas.openxmlformats.org/officeDocument/2006/relationships/hyperlink" Target="https://github.com/vhdlnerd/classicHp" TargetMode="External"/><Relationship Id="rId360" Type="http://schemas.openxmlformats.org/officeDocument/2006/relationships/hyperlink" Target="http://inform-fiction.org/zmachine/standards/z1point1/index.html" TargetMode="External"/><Relationship Id="rId598" Type="http://schemas.openxmlformats.org/officeDocument/2006/relationships/hyperlink" Target="https://opencores.org/project,odess_multicore_project" TargetMode="External"/><Relationship Id="rId819" Type="http://schemas.openxmlformats.org/officeDocument/2006/relationships/hyperlink" Target="https://github.com/bandvig/or1k_marocchino" TargetMode="External"/><Relationship Id="rId1004" Type="http://schemas.openxmlformats.org/officeDocument/2006/relationships/hyperlink" Target="https://members.loria.fr/BLevy/" TargetMode="External"/><Relationship Id="rId1211" Type="http://schemas.openxmlformats.org/officeDocument/2006/relationships/hyperlink" Target="https://github.com/Wren6991/RISCBoy" TargetMode="External"/><Relationship Id="rId220" Type="http://schemas.openxmlformats.org/officeDocument/2006/relationships/hyperlink" Target="https://opencores.org/project,system11" TargetMode="External"/><Relationship Id="rId458" Type="http://schemas.openxmlformats.org/officeDocument/2006/relationships/hyperlink" Target="http://www.fpga4student.com/2017/09/vhdl-code-for-mips-processor.html" TargetMode="External"/><Relationship Id="rId665" Type="http://schemas.openxmlformats.org/officeDocument/2006/relationships/hyperlink" Target="https://www.amazon.co.uk/EP32-RISC-Processor-Description-Implementation-ebook/dp/B071D3XMPS/ref=la_B00N8HVEZM_1_16?s=books&amp;ie=UTF8&amp;qid=1531709852&amp;sr=1-16" TargetMode="External"/><Relationship Id="rId872" Type="http://schemas.openxmlformats.org/officeDocument/2006/relationships/hyperlink" Target="https://opencores.org/project,8051" TargetMode="External"/><Relationship Id="rId1088" Type="http://schemas.openxmlformats.org/officeDocument/2006/relationships/hyperlink" Target="https://sourceforge.net/projects/mips-vhdl/files/latest/download" TargetMode="External"/><Relationship Id="rId15" Type="http://schemas.openxmlformats.org/officeDocument/2006/relationships/hyperlink" Target="http://klabs.org/history/ech/agc_schematics" TargetMode="External"/><Relationship Id="rId318" Type="http://schemas.openxmlformats.org/officeDocument/2006/relationships/hyperlink" Target="https://opencores.org/project,sub86" TargetMode="External"/><Relationship Id="rId525" Type="http://schemas.openxmlformats.org/officeDocument/2006/relationships/hyperlink" Target="http://www.pldworld.com/_hdl/2/_ip/-microcore.org/index.html" TargetMode="External"/><Relationship Id="rId732" Type="http://schemas.openxmlformats.org/officeDocument/2006/relationships/hyperlink" Target="https://opencores.org/projects/fwrisc" TargetMode="External"/><Relationship Id="rId1155" Type="http://schemas.openxmlformats.org/officeDocument/2006/relationships/hyperlink" Target="http://finitron.ca/Projects/Prj6502/bc6502_page.html" TargetMode="External"/><Relationship Id="rId99" Type="http://schemas.openxmlformats.org/officeDocument/2006/relationships/hyperlink" Target="https://opencores.org/project,lattice6502" TargetMode="External"/><Relationship Id="rId164" Type="http://schemas.openxmlformats.org/officeDocument/2006/relationships/hyperlink" Target="http://members.optushome.com.au/jekent/Micro8/Micro8a.html" TargetMode="External"/><Relationship Id="rId371" Type="http://schemas.openxmlformats.org/officeDocument/2006/relationships/hyperlink" Target="https://github.com/fabiopjve/VHDL" TargetMode="External"/><Relationship Id="rId1015" Type="http://schemas.openxmlformats.org/officeDocument/2006/relationships/hyperlink" Target="https://github.com/risclite/ARM9-compatible-soft-CPU-core" TargetMode="External"/><Relationship Id="rId469" Type="http://schemas.openxmlformats.org/officeDocument/2006/relationships/hyperlink" Target="https://github.com/atgreen/moxie-cores" TargetMode="External"/><Relationship Id="rId676" Type="http://schemas.openxmlformats.org/officeDocument/2006/relationships/hyperlink" Target="https://mvidakovic.blogspot.com/" TargetMode="External"/><Relationship Id="rId883" Type="http://schemas.openxmlformats.org/officeDocument/2006/relationships/hyperlink" Target="http://www.entner-electronics.com/en/eric5.html" TargetMode="External"/><Relationship Id="rId1099" Type="http://schemas.openxmlformats.org/officeDocument/2006/relationships/hyperlink" Target="https://github.com/T-head-Semi/openc910" TargetMode="External"/><Relationship Id="rId26" Type="http://schemas.openxmlformats.org/officeDocument/2006/relationships/hyperlink" Target="https://www.youtube.com/watch?v=PRltE8q62dA" TargetMode="External"/><Relationship Id="rId231" Type="http://schemas.openxmlformats.org/officeDocument/2006/relationships/hyperlink" Target="http://www002.upp.so-net.ne.jp/morioka/cqpic.html" TargetMode="External"/><Relationship Id="rId329" Type="http://schemas.openxmlformats.org/officeDocument/2006/relationships/hyperlink" Target="https://opencores.org/project,tinycpu" TargetMode="External"/><Relationship Id="rId536" Type="http://schemas.openxmlformats.org/officeDocument/2006/relationships/hyperlink" Target="https://web.archive.org/web/20120118210705/http:/www.mindspring.com/~tcoonan/newpic.html" TargetMode="External"/><Relationship Id="rId1166" Type="http://schemas.openxmlformats.org/officeDocument/2006/relationships/hyperlink" Target="https://www.chrisfenton.com/" TargetMode="External"/><Relationship Id="rId175" Type="http://schemas.openxmlformats.org/officeDocument/2006/relationships/hyperlink" Target="http://www.projectoberon.com/" TargetMode="External"/><Relationship Id="rId743" Type="http://schemas.openxmlformats.org/officeDocument/2006/relationships/hyperlink" Target="https://github.com/olofk/serv" TargetMode="External"/><Relationship Id="rId950" Type="http://schemas.openxmlformats.org/officeDocument/2006/relationships/hyperlink" Target="https://github.com/ZipCPU/zbasic" TargetMode="External"/><Relationship Id="rId1026" Type="http://schemas.openxmlformats.org/officeDocument/2006/relationships/hyperlink" Target="http://en.wikipedia.org/wiki/Instructions_per_second" TargetMode="External"/><Relationship Id="rId382" Type="http://schemas.openxmlformats.org/officeDocument/2006/relationships/hyperlink" Target="https://en.wikipedia.org/wiki/ARM_Cortex-A9" TargetMode="External"/><Relationship Id="rId603" Type="http://schemas.openxmlformats.org/officeDocument/2006/relationships/hyperlink" Target="https://opencores.org/project/odess_multicore_project/verilog%20sources" TargetMode="External"/><Relationship Id="rId687" Type="http://schemas.openxmlformats.org/officeDocument/2006/relationships/hyperlink" Target="https://github.com/SI-RISCV/e200_opensource" TargetMode="External"/><Relationship Id="rId810" Type="http://schemas.openxmlformats.org/officeDocument/2006/relationships/hyperlink" Target="https://github.com/mkiesinger/mimaFPGA" TargetMode="External"/><Relationship Id="rId908" Type="http://schemas.openxmlformats.org/officeDocument/2006/relationships/hyperlink" Target="https://github.com/bluespec/Flute" TargetMode="External"/><Relationship Id="rId242" Type="http://schemas.openxmlformats.org/officeDocument/2006/relationships/hyperlink" Target="https://www.dsprelated.com/showthread/comp.dsp/1010-1.php" TargetMode="External"/><Relationship Id="rId894" Type="http://schemas.openxmlformats.org/officeDocument/2006/relationships/hyperlink" Target="https://github.com/BigEd/XSOC-xr16" TargetMode="External"/><Relationship Id="rId1177" Type="http://schemas.openxmlformats.org/officeDocument/2006/relationships/hyperlink" Target="https://github.com/JetStarBlues/BenEater_CPU" TargetMode="External"/><Relationship Id="rId37" Type="http://schemas.openxmlformats.org/officeDocument/2006/relationships/hyperlink" Target="http://projectoberon.com/" TargetMode="External"/><Relationship Id="rId102" Type="http://schemas.openxmlformats.org/officeDocument/2006/relationships/hyperlink" Target="https://opencores.org/project,lem1_9min" TargetMode="External"/><Relationship Id="rId547" Type="http://schemas.openxmlformats.org/officeDocument/2006/relationships/hyperlink" Target="https://github.com/RobertBaruch/plugh-1" TargetMode="External"/><Relationship Id="rId754" Type="http://schemas.openxmlformats.org/officeDocument/2006/relationships/hyperlink" Target="https://github.com/maikmerten/spu32" TargetMode="External"/><Relationship Id="rId961" Type="http://schemas.openxmlformats.org/officeDocument/2006/relationships/hyperlink" Target="https://github.com/theapi/nand2tetris_fpga" TargetMode="External"/><Relationship Id="rId90" Type="http://schemas.openxmlformats.org/officeDocument/2006/relationships/hyperlink" Target="https://opencores.org/project,myforthprocessor" TargetMode="External"/><Relationship Id="rId186" Type="http://schemas.openxmlformats.org/officeDocument/2006/relationships/hyperlink" Target="https://github.com/ucam-comparch/clarvi" TargetMode="External"/><Relationship Id="rId393" Type="http://schemas.openxmlformats.org/officeDocument/2006/relationships/hyperlink" Target="https://github.com/tommythorn/Reduceron" TargetMode="External"/><Relationship Id="rId407" Type="http://schemas.openxmlformats.org/officeDocument/2006/relationships/hyperlink" Target="https://www.dcd.pl/product/dp8051/" TargetMode="External"/><Relationship Id="rId614" Type="http://schemas.openxmlformats.org/officeDocument/2006/relationships/hyperlink" Target="https://github.com/cr88192/bgbtech_btsr1arch" TargetMode="External"/><Relationship Id="rId821" Type="http://schemas.openxmlformats.org/officeDocument/2006/relationships/hyperlink" Target="https://github.com/AloriumTechnology" TargetMode="External"/><Relationship Id="rId1037" Type="http://schemas.openxmlformats.org/officeDocument/2006/relationships/hyperlink" Target="https://github.com/cube1us/IBM1410FPGA" TargetMode="External"/><Relationship Id="rId253" Type="http://schemas.openxmlformats.org/officeDocument/2006/relationships/hyperlink" Target="http://www.spacewire.co.uk/raptor16.html" TargetMode="External"/><Relationship Id="rId460" Type="http://schemas.openxmlformats.org/officeDocument/2006/relationships/hyperlink" Target="http://www.fpga4student.com/2016/11/verilog-code-for-microcontroller.html" TargetMode="External"/><Relationship Id="rId698" Type="http://schemas.openxmlformats.org/officeDocument/2006/relationships/hyperlink" Target="https://embeddedmicro.com/blogs/tutorials/basic-cpu" TargetMode="External"/><Relationship Id="rId919" Type="http://schemas.openxmlformats.org/officeDocument/2006/relationships/hyperlink" Target="https://github.com/CTSRD-CHERI/beri" TargetMode="External"/><Relationship Id="rId1090" Type="http://schemas.openxmlformats.org/officeDocument/2006/relationships/hyperlink" Target="https://hackaday.io/project/18206-a2z-computer" TargetMode="External"/><Relationship Id="rId1104" Type="http://schemas.openxmlformats.org/officeDocument/2006/relationships/hyperlink" Target="https://github.com/Arlet/verilog-65c02" TargetMode="External"/><Relationship Id="rId48" Type="http://schemas.openxmlformats.org/officeDocument/2006/relationships/hyperlink" Target="https://opencores.org/project,tiny8" TargetMode="External"/><Relationship Id="rId113" Type="http://schemas.openxmlformats.org/officeDocument/2006/relationships/hyperlink" Target="https://opencores.org/project,usimplez" TargetMode="External"/><Relationship Id="rId320" Type="http://schemas.openxmlformats.org/officeDocument/2006/relationships/hyperlink" Target="https://opencores.org/project,storm_core" TargetMode="External"/><Relationship Id="rId558" Type="http://schemas.openxmlformats.org/officeDocument/2006/relationships/hyperlink" Target="https://openrisc.io/" TargetMode="External"/><Relationship Id="rId765" Type="http://schemas.openxmlformats.org/officeDocument/2006/relationships/hyperlink" Target="http://www.microcorelabs.com/mcl65.html" TargetMode="External"/><Relationship Id="rId972" Type="http://schemas.openxmlformats.org/officeDocument/2006/relationships/hyperlink" Target="https://github.com/robfinch/Cores" TargetMode="External"/><Relationship Id="rId1188" Type="http://schemas.openxmlformats.org/officeDocument/2006/relationships/hyperlink" Target="http://www.bernd-paysan.de/b16.html" TargetMode="External"/><Relationship Id="rId197" Type="http://schemas.openxmlformats.org/officeDocument/2006/relationships/hyperlink" Target="https://www.mil.ufl.edu/projects/gup/" TargetMode="External"/><Relationship Id="rId418" Type="http://schemas.openxmlformats.org/officeDocument/2006/relationships/hyperlink" Target="http://www.cast-inc.com/" TargetMode="External"/><Relationship Id="rId625" Type="http://schemas.openxmlformats.org/officeDocument/2006/relationships/hyperlink" Target="https://github.com/nextseto/ARM-LEGv8" TargetMode="External"/><Relationship Id="rId832" Type="http://schemas.openxmlformats.org/officeDocument/2006/relationships/hyperlink" Target="https://hackaday.io/project/169486-fpga-cosmac-elf" TargetMode="External"/><Relationship Id="rId1048" Type="http://schemas.openxmlformats.org/officeDocument/2006/relationships/hyperlink" Target="https://github.com/rj45/rj32" TargetMode="External"/><Relationship Id="rId264" Type="http://schemas.openxmlformats.org/officeDocument/2006/relationships/hyperlink" Target="http://www.spartanmc.de/" TargetMode="External"/><Relationship Id="rId471" Type="http://schemas.openxmlformats.org/officeDocument/2006/relationships/hyperlink" Target="https://github.com/cpulabs/mist1032sa" TargetMode="External"/><Relationship Id="rId1115" Type="http://schemas.openxmlformats.org/officeDocument/2006/relationships/hyperlink" Target="https://github.com/risclite/ARM9-compatible-soft-CPU-core" TargetMode="External"/><Relationship Id="rId59" Type="http://schemas.openxmlformats.org/officeDocument/2006/relationships/hyperlink" Target="https://opencores.org/project,cray2_reboot" TargetMode="External"/><Relationship Id="rId124" Type="http://schemas.openxmlformats.org/officeDocument/2006/relationships/hyperlink" Target="https://opencores.org/project,mips789" TargetMode="External"/><Relationship Id="rId569" Type="http://schemas.openxmlformats.org/officeDocument/2006/relationships/hyperlink" Target="https://github.com/howerj/forth-cpu" TargetMode="External"/><Relationship Id="rId776" Type="http://schemas.openxmlformats.org/officeDocument/2006/relationships/hyperlink" Target="https://revaldinho.github.io/opc/" TargetMode="External"/><Relationship Id="rId983" Type="http://schemas.openxmlformats.org/officeDocument/2006/relationships/hyperlink" Target="https://github.com/jayvalentine/vhdl-risc-processor" TargetMode="External"/><Relationship Id="rId1199" Type="http://schemas.openxmlformats.org/officeDocument/2006/relationships/hyperlink" Target="http://www.astrobe.com/RISC5/" TargetMode="External"/><Relationship Id="rId331" Type="http://schemas.openxmlformats.org/officeDocument/2006/relationships/hyperlink" Target="https://opencores.org/project,totalcpu" TargetMode="External"/><Relationship Id="rId429" Type="http://schemas.openxmlformats.org/officeDocument/2006/relationships/hyperlink" Target="https://hackaday.io/project/15430-rc201699-ti-994a-clone-using-tms99105-cpu" TargetMode="External"/><Relationship Id="rId636" Type="http://schemas.openxmlformats.org/officeDocument/2006/relationships/hyperlink" Target="http://developer.axis.com/old/products/etrax100lx/" TargetMode="External"/><Relationship Id="rId1059" Type="http://schemas.openxmlformats.org/officeDocument/2006/relationships/hyperlink" Target="http://www.homebrewcpu.com/architecture.htm" TargetMode="External"/><Relationship Id="rId843" Type="http://schemas.openxmlformats.org/officeDocument/2006/relationships/hyperlink" Target="https://opencores.org/projects/biriscv" TargetMode="External"/><Relationship Id="rId1126" Type="http://schemas.openxmlformats.org/officeDocument/2006/relationships/hyperlink" Target="https://github.com/valptek/v586" TargetMode="External"/><Relationship Id="rId275" Type="http://schemas.openxmlformats.org/officeDocument/2006/relationships/hyperlink" Target="https://opencores.org/project,v586" TargetMode="External"/><Relationship Id="rId482" Type="http://schemas.openxmlformats.org/officeDocument/2006/relationships/hyperlink" Target="https://web.archive.org/web/20120118210705/http:/www.mindspring.com/~tcoonan/newpic.html" TargetMode="External"/><Relationship Id="rId703" Type="http://schemas.openxmlformats.org/officeDocument/2006/relationships/hyperlink" Target="https://opencores.org/project,sayeh_processor" TargetMode="External"/><Relationship Id="rId910" Type="http://schemas.openxmlformats.org/officeDocument/2006/relationships/hyperlink" Target="https://github.com/robinsonb5/EightThirtyTwo" TargetMode="External"/><Relationship Id="rId135" Type="http://schemas.openxmlformats.org/officeDocument/2006/relationships/hyperlink" Target="https://github.com/stnolting/neo430" TargetMode="External"/><Relationship Id="rId342" Type="http://schemas.openxmlformats.org/officeDocument/2006/relationships/hyperlink" Target="https://opencores.org/project,z80control" TargetMode="External"/><Relationship Id="rId787" Type="http://schemas.openxmlformats.org/officeDocument/2006/relationships/hyperlink" Target="https://opencores.org/projects/mc6803" TargetMode="External"/><Relationship Id="rId994" Type="http://schemas.openxmlformats.org/officeDocument/2006/relationships/hyperlink" Target="https://github.com/RISCV-on-Microsemi-FPGA" TargetMode="External"/><Relationship Id="rId202" Type="http://schemas.openxmlformats.org/officeDocument/2006/relationships/hyperlink" Target="https://opencores.org/project,eco32" TargetMode="External"/><Relationship Id="rId647" Type="http://schemas.openxmlformats.org/officeDocument/2006/relationships/hyperlink" Target="https://en.wikipedia.org/wiki/LEON" TargetMode="External"/><Relationship Id="rId854" Type="http://schemas.openxmlformats.org/officeDocument/2006/relationships/hyperlink" Target="https://github.com/1801BM1/vm80a" TargetMode="External"/><Relationship Id="rId286" Type="http://schemas.openxmlformats.org/officeDocument/2006/relationships/hyperlink" Target="https://opencores.org/project,openmsp430" TargetMode="External"/><Relationship Id="rId493" Type="http://schemas.openxmlformats.org/officeDocument/2006/relationships/hyperlink" Target="http://lmeshoo.net/" TargetMode="External"/><Relationship Id="rId507" Type="http://schemas.openxmlformats.org/officeDocument/2006/relationships/hyperlink" Target="https://github.com/embecosm/aap-verilog" TargetMode="External"/><Relationship Id="rId714" Type="http://schemas.openxmlformats.org/officeDocument/2006/relationships/hyperlink" Target="https://github.com/darklife/darkriscv" TargetMode="External"/><Relationship Id="rId921" Type="http://schemas.openxmlformats.org/officeDocument/2006/relationships/hyperlink" Target="https://hackaday.io/project/174049-ice-cpu-mk-ii" TargetMode="External"/><Relationship Id="rId1137" Type="http://schemas.openxmlformats.org/officeDocument/2006/relationships/hyperlink" Target="https://github.com/gdevic/A-Z80" TargetMode="External"/><Relationship Id="rId50" Type="http://schemas.openxmlformats.org/officeDocument/2006/relationships/hyperlink" Target="https://opencores.org/project,oms8051mini" TargetMode="External"/><Relationship Id="rId146" Type="http://schemas.openxmlformats.org/officeDocument/2006/relationships/hyperlink" Target="https://opencores.org/project,blue" TargetMode="External"/><Relationship Id="rId353" Type="http://schemas.openxmlformats.org/officeDocument/2006/relationships/hyperlink" Target="https://github.com/rkrajnc/minsoc" TargetMode="External"/><Relationship Id="rId560" Type="http://schemas.openxmlformats.org/officeDocument/2006/relationships/hyperlink" Target="https://openrisc.io/" TargetMode="External"/><Relationship Id="rId798" Type="http://schemas.openxmlformats.org/officeDocument/2006/relationships/hyperlink" Target="https://blog.westerndigital.com/risc-v-swerv-core-open-source/" TargetMode="External"/><Relationship Id="rId1190" Type="http://schemas.openxmlformats.org/officeDocument/2006/relationships/hyperlink" Target="https://github.com/MasterQ32/TIS-100" TargetMode="External"/><Relationship Id="rId1204" Type="http://schemas.openxmlformats.org/officeDocument/2006/relationships/hyperlink" Target="https://www.ipo.gov.uk/p-ipsum/Case/ApplicationNumber/GB1420325.1" TargetMode="External"/><Relationship Id="rId213" Type="http://schemas.openxmlformats.org/officeDocument/2006/relationships/hyperlink" Target="http://www3.sympatico.ca/myron.plichota/" TargetMode="External"/><Relationship Id="rId420" Type="http://schemas.openxmlformats.org/officeDocument/2006/relationships/hyperlink" Target="http://www.cast-inc.com/ip-cores/processors32bit/index.html" TargetMode="External"/><Relationship Id="rId658" Type="http://schemas.openxmlformats.org/officeDocument/2006/relationships/hyperlink" Target="https://github.com/m-labs/milkymist" TargetMode="External"/><Relationship Id="rId865" Type="http://schemas.openxmlformats.org/officeDocument/2006/relationships/hyperlink" Target="https://github.com/cbiffle/cfm" TargetMode="External"/><Relationship Id="rId1050" Type="http://schemas.openxmlformats.org/officeDocument/2006/relationships/hyperlink" Target="https://github.com/douggilliland/MultiComp/tree/New-IOP16B-JSR_RTS" TargetMode="External"/><Relationship Id="rId297" Type="http://schemas.openxmlformats.org/officeDocument/2006/relationships/hyperlink" Target="https://opencores.org/project,plasma" TargetMode="External"/><Relationship Id="rId518" Type="http://schemas.openxmlformats.org/officeDocument/2006/relationships/hyperlink" Target="https://github.com/wallento/or1200mp" TargetMode="External"/><Relationship Id="rId725" Type="http://schemas.openxmlformats.org/officeDocument/2006/relationships/hyperlink" Target="https://en.wikipedia.org/wiki/Amber_(processor_core)" TargetMode="External"/><Relationship Id="rId932" Type="http://schemas.openxmlformats.org/officeDocument/2006/relationships/hyperlink" Target="https://github.com/gdevic/A-Z80" TargetMode="External"/><Relationship Id="rId1148" Type="http://schemas.openxmlformats.org/officeDocument/2006/relationships/hyperlink" Target="https://github.com/jaywonchung/Verilog-Harvard-CPU" TargetMode="External"/><Relationship Id="rId157" Type="http://schemas.openxmlformats.org/officeDocument/2006/relationships/hyperlink" Target="http://www.latticesemi.com/Products/DesignSoftwareAndIP/IntellectualProperty/IPCore/IPCores02/Mico8.aspx" TargetMode="External"/><Relationship Id="rId364" Type="http://schemas.openxmlformats.org/officeDocument/2006/relationships/hyperlink" Target="http://www.latech.nl/vdhl/mb-lite-plus" TargetMode="External"/><Relationship Id="rId1008" Type="http://schemas.openxmlformats.org/officeDocument/2006/relationships/hyperlink" Target="https://github.com/Sacusa/MoCha" TargetMode="External"/><Relationship Id="rId1215" Type="http://schemas.openxmlformats.org/officeDocument/2006/relationships/hyperlink" Target="http://www.gaisler.com/index.php/products/processors/leon3" TargetMode="External"/><Relationship Id="rId61" Type="http://schemas.openxmlformats.org/officeDocument/2006/relationships/hyperlink" Target="https://github.com/skibo/Pet2001_Arty" TargetMode="External"/><Relationship Id="rId571" Type="http://schemas.openxmlformats.org/officeDocument/2006/relationships/hyperlink" Target="https://github.com/lowRISC/lowrisc-chip" TargetMode="External"/><Relationship Id="rId669" Type="http://schemas.openxmlformats.org/officeDocument/2006/relationships/hyperlink" Target="https://bitbucket.org/csoren/fpga-chip8" TargetMode="External"/><Relationship Id="rId876" Type="http://schemas.openxmlformats.org/officeDocument/2006/relationships/hyperlink" Target="https://github.com/stnolting/neorv32" TargetMode="External"/><Relationship Id="rId19" Type="http://schemas.openxmlformats.org/officeDocument/2006/relationships/hyperlink" Target="http://www.mycpu.eu/" TargetMode="External"/><Relationship Id="rId224" Type="http://schemas.openxmlformats.org/officeDocument/2006/relationships/hyperlink" Target="http://members.optushome.com.au/jekent/" TargetMode="External"/><Relationship Id="rId431" Type="http://schemas.openxmlformats.org/officeDocument/2006/relationships/hyperlink" Target="http://zhehaomao.com/" TargetMode="External"/><Relationship Id="rId529" Type="http://schemas.openxmlformats.org/officeDocument/2006/relationships/hyperlink" Target="https://www.scribd.com/document/98709635/c16-Cpu-Reference-Manual" TargetMode="External"/><Relationship Id="rId736" Type="http://schemas.openxmlformats.org/officeDocument/2006/relationships/hyperlink" Target="https://github.com/pulp-platform/ariane" TargetMode="External"/><Relationship Id="rId1061" Type="http://schemas.openxmlformats.org/officeDocument/2006/relationships/hyperlink" Target="https://github.com/lebrice/VHDL-CPU" TargetMode="External"/><Relationship Id="rId1159" Type="http://schemas.openxmlformats.org/officeDocument/2006/relationships/hyperlink" Target="https://en.wikipedia.org/wiki/Brainfuck" TargetMode="External"/><Relationship Id="rId168" Type="http://schemas.openxmlformats.org/officeDocument/2006/relationships/hyperlink" Target="https://github.com/inforichland/yafc" TargetMode="External"/><Relationship Id="rId943" Type="http://schemas.openxmlformats.org/officeDocument/2006/relationships/hyperlink" Target="https://github.com/hushon/Tiny-RISCV-CPU" TargetMode="External"/><Relationship Id="rId1019" Type="http://schemas.openxmlformats.org/officeDocument/2006/relationships/hyperlink" Target="https://github.com/omarelhedaby/Harvard-Architecture-Processor" TargetMode="External"/><Relationship Id="rId72" Type="http://schemas.openxmlformats.org/officeDocument/2006/relationships/hyperlink" Target="https://opencores.org/project,ao486" TargetMode="External"/><Relationship Id="rId375" Type="http://schemas.openxmlformats.org/officeDocument/2006/relationships/hyperlink" Target="https://en.wikichip.org/w/images/7/76/An_Emulation_of_the_Am9080A.pdf" TargetMode="External"/><Relationship Id="rId582" Type="http://schemas.openxmlformats.org/officeDocument/2006/relationships/hyperlink" Target="https://opencores.org/project,odess_multicore_project" TargetMode="External"/><Relationship Id="rId803" Type="http://schemas.openxmlformats.org/officeDocument/2006/relationships/hyperlink" Target="https://ascslab.org/research/briscv/index.html" TargetMode="External"/><Relationship Id="rId3" Type="http://schemas.openxmlformats.org/officeDocument/2006/relationships/hyperlink" Target="http://www.niktech.com/" TargetMode="External"/><Relationship Id="rId235" Type="http://schemas.openxmlformats.org/officeDocument/2006/relationships/hyperlink" Target="http://www.excamera.com/sphinx/fpga-j1.html" TargetMode="External"/><Relationship Id="rId442" Type="http://schemas.openxmlformats.org/officeDocument/2006/relationships/hyperlink" Target="https://en.wikipedia.org/wiki/S1_Core" TargetMode="External"/><Relationship Id="rId887" Type="http://schemas.openxmlformats.org/officeDocument/2006/relationships/hyperlink" Target="http://www.excamera.com/sphinx/fpga-j1.html" TargetMode="External"/><Relationship Id="rId1072" Type="http://schemas.openxmlformats.org/officeDocument/2006/relationships/hyperlink" Target="https://github.com/ForwardCom/softcoreA" TargetMode="External"/><Relationship Id="rId302" Type="http://schemas.openxmlformats.org/officeDocument/2006/relationships/hyperlink" Target="https://opencores.org/project,riscmcu" TargetMode="External"/><Relationship Id="rId747" Type="http://schemas.openxmlformats.org/officeDocument/2006/relationships/hyperlink" Target="https://github.com/olofk/serv" TargetMode="External"/><Relationship Id="rId954" Type="http://schemas.openxmlformats.org/officeDocument/2006/relationships/hyperlink" Target="https://github.com/AmrikSadhra/Multi-Cycle-CPU" TargetMode="External"/><Relationship Id="rId83" Type="http://schemas.openxmlformats.org/officeDocument/2006/relationships/hyperlink" Target="https://opencores.org/project,cpu6502_true_cycle" TargetMode="External"/><Relationship Id="rId179" Type="http://schemas.openxmlformats.org/officeDocument/2006/relationships/hyperlink" Target="https://github.com/pulp-platform/pulpino" TargetMode="External"/><Relationship Id="rId386" Type="http://schemas.openxmlformats.org/officeDocument/2006/relationships/hyperlink" Target="https://fr.wikiversity.org/wiki/Very_High_Speed_Integrated_Circuit_Hardware_Description_Language/Embarquer_un_Atmel_ATMega8" TargetMode="External"/><Relationship Id="rId593" Type="http://schemas.openxmlformats.org/officeDocument/2006/relationships/hyperlink" Target="https://www.youtube.com/watch?v=55MzMHzMAFM" TargetMode="External"/><Relationship Id="rId607" Type="http://schemas.openxmlformats.org/officeDocument/2006/relationships/hyperlink" Target="https://opencores.org/project/odess_multicore_project/verilog%20sources" TargetMode="External"/><Relationship Id="rId814" Type="http://schemas.openxmlformats.org/officeDocument/2006/relationships/hyperlink" Target="http://pages.cs.wisc.edu/~karu/courses/cs552/spring2017/wiki/index.php/Main/ProjectDeadlinesAndGrading" TargetMode="External"/><Relationship Id="rId246" Type="http://schemas.openxmlformats.org/officeDocument/2006/relationships/hyperlink" Target="https://github.com/t-crest/patmos" TargetMode="External"/><Relationship Id="rId453" Type="http://schemas.openxmlformats.org/officeDocument/2006/relationships/hyperlink" Target="http://www.cs.hiroshima-u.ac.jp/~nakano/wiki/wiki.cgi?page=%B9%E2%B5%A1%C7%BDMINICPU" TargetMode="External"/><Relationship Id="rId660" Type="http://schemas.openxmlformats.org/officeDocument/2006/relationships/hyperlink" Target="https://github.com/nextseto/ARM-LEGv8" TargetMode="External"/><Relationship Id="rId898" Type="http://schemas.openxmlformats.org/officeDocument/2006/relationships/hyperlink" Target="https://opencores.org/project,an-fpga-implementation-of-low-latency-noc-based-mpsoc" TargetMode="External"/><Relationship Id="rId1083" Type="http://schemas.openxmlformats.org/officeDocument/2006/relationships/hyperlink" Target="https://github.com/ben-marshall/vanilla-riscv" TargetMode="External"/><Relationship Id="rId106" Type="http://schemas.openxmlformats.org/officeDocument/2006/relationships/hyperlink" Target="https://opencores.org/project,light8080" TargetMode="External"/><Relationship Id="rId313" Type="http://schemas.openxmlformats.org/officeDocument/2006/relationships/hyperlink" Target="https://github.com/robfinch/Cores" TargetMode="External"/><Relationship Id="rId758" Type="http://schemas.openxmlformats.org/officeDocument/2006/relationships/hyperlink" Target="https://blog.gadgetfactory.net/2014/03/diy-8-bit-computer-using-an-fpga-and-classic-computer-cpus-in-vhdl/" TargetMode="External"/><Relationship Id="rId965" Type="http://schemas.openxmlformats.org/officeDocument/2006/relationships/hyperlink" Target="https://blog.classycode.com/implementing-a-cpu-in-vhdl-part-1-6afd4c1ed491" TargetMode="External"/><Relationship Id="rId1150" Type="http://schemas.openxmlformats.org/officeDocument/2006/relationships/hyperlink" Target="https://github.com/zephray/Verilogboy" TargetMode="External"/><Relationship Id="rId10" Type="http://schemas.openxmlformats.org/officeDocument/2006/relationships/hyperlink" Target="http://www.hitechglobal.com/IPCores/DF6805.htm" TargetMode="External"/><Relationship Id="rId94" Type="http://schemas.openxmlformats.org/officeDocument/2006/relationships/hyperlink" Target="https://opencores.org/project,am9080_cpu_based_on_microcoded_am29xx_bit-slices" TargetMode="External"/><Relationship Id="rId397" Type="http://schemas.openxmlformats.org/officeDocument/2006/relationships/hyperlink" Target="https://en.wikipedia.org/wiki/PicoBlaze" TargetMode="External"/><Relationship Id="rId520" Type="http://schemas.openxmlformats.org/officeDocument/2006/relationships/hyperlink" Target="https://github.com/fachat/af65k" TargetMode="External"/><Relationship Id="rId618" Type="http://schemas.openxmlformats.org/officeDocument/2006/relationships/hyperlink" Target="https://opencores.org/project,neo430" TargetMode="External"/><Relationship Id="rId825" Type="http://schemas.openxmlformats.org/officeDocument/2006/relationships/hyperlink" Target="https://openpowerfoundation.org/" TargetMode="External"/><Relationship Id="rId257" Type="http://schemas.openxmlformats.org/officeDocument/2006/relationships/hyperlink" Target="http://www.lirmm.fr/ADAC/?page_id=462" TargetMode="External"/><Relationship Id="rId464" Type="http://schemas.openxmlformats.org/officeDocument/2006/relationships/hyperlink" Target="https://opencores.org/project,myblaze" TargetMode="External"/><Relationship Id="rId1010" Type="http://schemas.openxmlformats.org/officeDocument/2006/relationships/hyperlink" Target="https://github.com/Speccery/EP994A" TargetMode="External"/><Relationship Id="rId1094" Type="http://schemas.openxmlformats.org/officeDocument/2006/relationships/hyperlink" Target="https://opencores.org/project,ag_6502" TargetMode="External"/><Relationship Id="rId1108" Type="http://schemas.openxmlformats.org/officeDocument/2006/relationships/hyperlink" Target="https://github.com/0xD503/ARM-Single-Cycle-Processor" TargetMode="External"/><Relationship Id="rId117" Type="http://schemas.openxmlformats.org/officeDocument/2006/relationships/hyperlink" Target="https://opencores.org/project,octagon" TargetMode="External"/><Relationship Id="rId671" Type="http://schemas.openxmlformats.org/officeDocument/2006/relationships/hyperlink" Target="https://github.com/milanvidakovic/FPGAComputer" TargetMode="External"/><Relationship Id="rId769" Type="http://schemas.openxmlformats.org/officeDocument/2006/relationships/hyperlink" Target="https://github.com/revaldinho/opc" TargetMode="External"/><Relationship Id="rId976" Type="http://schemas.openxmlformats.org/officeDocument/2006/relationships/hyperlink" Target="https://github.com/Arkaeriit/Reflet-microcontroler" TargetMode="External"/><Relationship Id="rId324" Type="http://schemas.openxmlformats.org/officeDocument/2006/relationships/hyperlink" Target="https://opencores.org/project,t65" TargetMode="External"/><Relationship Id="rId531" Type="http://schemas.openxmlformats.org/officeDocument/2006/relationships/hyperlink" Target="https://github.com/brouhaha/cosmac" TargetMode="External"/><Relationship Id="rId629" Type="http://schemas.openxmlformats.org/officeDocument/2006/relationships/hyperlink" Target="https://www.quora.com/What-is-the-simple-way-to-design-a-microprocessor" TargetMode="External"/><Relationship Id="rId1161" Type="http://schemas.openxmlformats.org/officeDocument/2006/relationships/hyperlink" Target="http://www.chrisfenton.com/homebrew-cray-1a/" TargetMode="External"/><Relationship Id="rId836" Type="http://schemas.openxmlformats.org/officeDocument/2006/relationships/hyperlink" Target="https://github.com/sy2002/QNICE-FPGA" TargetMode="External"/><Relationship Id="rId1021" Type="http://schemas.openxmlformats.org/officeDocument/2006/relationships/hyperlink" Target="https://github.com/albmoriconi/amic-0" TargetMode="External"/><Relationship Id="rId1119" Type="http://schemas.openxmlformats.org/officeDocument/2006/relationships/hyperlink" Target="https://opencores.org/usercontent,doc,1262702554" TargetMode="External"/><Relationship Id="rId903" Type="http://schemas.openxmlformats.org/officeDocument/2006/relationships/hyperlink" Target="http://0pf.org/j-core.html" TargetMode="External"/><Relationship Id="rId32" Type="http://schemas.openxmlformats.org/officeDocument/2006/relationships/hyperlink" Target="https://github.com/cliffordwolf/picorv32" TargetMode="External"/><Relationship Id="rId181" Type="http://schemas.openxmlformats.org/officeDocument/2006/relationships/hyperlink" Target="https://github.com/SpinalHDL/VexRiscv" TargetMode="External"/><Relationship Id="rId279" Type="http://schemas.openxmlformats.org/officeDocument/2006/relationships/hyperlink" Target="https://hackaday.io/project/18206-a2z-computer" TargetMode="External"/><Relationship Id="rId486" Type="http://schemas.openxmlformats.org/officeDocument/2006/relationships/hyperlink" Target="https://www.scribd.com/doc/58793134/8bit-Risc-Processor" TargetMode="External"/><Relationship Id="rId693" Type="http://schemas.openxmlformats.org/officeDocument/2006/relationships/hyperlink" Target="http://www.ece.nmsu.edu/~jecook/thesis/Victor_thesis.pdf" TargetMode="External"/><Relationship Id="rId139" Type="http://schemas.openxmlformats.org/officeDocument/2006/relationships/hyperlink" Target="http://techdocs.altium.com/display/FPGA/TSK165x+RISC+MCU" TargetMode="External"/><Relationship Id="rId346" Type="http://schemas.openxmlformats.org/officeDocument/2006/relationships/hyperlink" Target="https://github.com/sergeykhbr/riscv_vhdl" TargetMode="External"/><Relationship Id="rId553" Type="http://schemas.openxmlformats.org/officeDocument/2006/relationships/hyperlink" Target="http://www.fpgacpu.org/links.html" TargetMode="External"/><Relationship Id="rId760" Type="http://schemas.openxmlformats.org/officeDocument/2006/relationships/hyperlink" Target="https://github.com/jbush001/PASC/wiki" TargetMode="External"/><Relationship Id="rId998" Type="http://schemas.openxmlformats.org/officeDocument/2006/relationships/hyperlink" Target="https://github.com/nating/microprocessor" TargetMode="External"/><Relationship Id="rId1183" Type="http://schemas.openxmlformats.org/officeDocument/2006/relationships/hyperlink" Target="https://giters.com/maikmerten/riscv-tomthumb" TargetMode="External"/><Relationship Id="rId206" Type="http://schemas.openxmlformats.org/officeDocument/2006/relationships/hyperlink" Target="https://sites.google.com/site/olivier2smet2/hpseries80/fpga-hp86b" TargetMode="External"/><Relationship Id="rId413" Type="http://schemas.openxmlformats.org/officeDocument/2006/relationships/hyperlink" Target="https://www.youtube.com/watch?v=gEmTaKU6ufY" TargetMode="External"/><Relationship Id="rId858" Type="http://schemas.openxmlformats.org/officeDocument/2006/relationships/hyperlink" Target="https://github.com/howerj/bit-serial" TargetMode="External"/><Relationship Id="rId1043" Type="http://schemas.openxmlformats.org/officeDocument/2006/relationships/hyperlink" Target="https://ezrasrobots.wordpress.com/" TargetMode="External"/><Relationship Id="rId620" Type="http://schemas.openxmlformats.org/officeDocument/2006/relationships/hyperlink" Target="https://github.com/XarkLabs/BenEaterVHDL" TargetMode="External"/><Relationship Id="rId718" Type="http://schemas.openxmlformats.org/officeDocument/2006/relationships/hyperlink" Target="https://lxp32.github.io/" TargetMode="External"/><Relationship Id="rId925" Type="http://schemas.openxmlformats.org/officeDocument/2006/relationships/hyperlink" Target="http://www.projectoberon.com/" TargetMode="External"/><Relationship Id="rId1110" Type="http://schemas.openxmlformats.org/officeDocument/2006/relationships/hyperlink" Target="https://github.com/grantwilk/ce1921_armv4_microarchitecture" TargetMode="External"/><Relationship Id="rId1208" Type="http://schemas.openxmlformats.org/officeDocument/2006/relationships/hyperlink" Target="https://en.wikipedia.org/wiki/Mano_machine" TargetMode="External"/><Relationship Id="rId54" Type="http://schemas.openxmlformats.org/officeDocument/2006/relationships/hyperlink" Target="https://opencores.org/project,next186" TargetMode="External"/><Relationship Id="rId270" Type="http://schemas.openxmlformats.org/officeDocument/2006/relationships/hyperlink" Target="https://opencores.org/project,sweet32_cpu" TargetMode="External"/><Relationship Id="rId130" Type="http://schemas.openxmlformats.org/officeDocument/2006/relationships/hyperlink" Target="https://www.milkymist.org/" TargetMode="External"/><Relationship Id="rId368" Type="http://schemas.openxmlformats.org/officeDocument/2006/relationships/hyperlink" Target="https://en.wikipedia.org/wiki/MMIX" TargetMode="External"/><Relationship Id="rId575" Type="http://schemas.openxmlformats.org/officeDocument/2006/relationships/hyperlink" Target="https://opencores.org/or1k/OR1K:Community_portal" TargetMode="External"/><Relationship Id="rId782" Type="http://schemas.openxmlformats.org/officeDocument/2006/relationships/hyperlink" Target="https://revaldinho.github.io/opc/" TargetMode="External"/><Relationship Id="rId228" Type="http://schemas.openxmlformats.org/officeDocument/2006/relationships/hyperlink" Target="http://members.optushome.com.au/jekent/FPGA.htm" TargetMode="External"/><Relationship Id="rId435" Type="http://schemas.openxmlformats.org/officeDocument/2006/relationships/hyperlink" Target="https://github.com/warclab/idea" TargetMode="External"/><Relationship Id="rId642" Type="http://schemas.openxmlformats.org/officeDocument/2006/relationships/hyperlink" Target="https://www.pjrc.com/tech/osu8/index.html" TargetMode="External"/><Relationship Id="rId1065" Type="http://schemas.openxmlformats.org/officeDocument/2006/relationships/hyperlink" Target="https://opencores.org/projects/uriscv" TargetMode="External"/><Relationship Id="rId502" Type="http://schemas.openxmlformats.org/officeDocument/2006/relationships/hyperlink" Target="https://dl.acm.org/citation.cfm?id=2847273" TargetMode="External"/><Relationship Id="rId947" Type="http://schemas.openxmlformats.org/officeDocument/2006/relationships/hyperlink" Target="https://www.fpga4student.com/2017/01/verilog-code-for-single-cycle-MIPS-processor.html" TargetMode="External"/><Relationship Id="rId1132" Type="http://schemas.openxmlformats.org/officeDocument/2006/relationships/hyperlink" Target="https://github.com/Wren6991/RISCBoy" TargetMode="External"/><Relationship Id="rId76" Type="http://schemas.openxmlformats.org/officeDocument/2006/relationships/hyperlink" Target="https://opencores.org/project,avr_hp" TargetMode="External"/><Relationship Id="rId807" Type="http://schemas.openxmlformats.org/officeDocument/2006/relationships/hyperlink" Target="https://anycpu.org/forum/viewtopic.php?f=13&amp;t=333" TargetMode="External"/><Relationship Id="rId292" Type="http://schemas.openxmlformats.org/officeDocument/2006/relationships/hyperlink" Target="https://opencores.org/project,pdp8" TargetMode="External"/><Relationship Id="rId597" Type="http://schemas.openxmlformats.org/officeDocument/2006/relationships/hyperlink" Target="http://syntacore.com/" TargetMode="External"/><Relationship Id="rId152" Type="http://schemas.openxmlformats.org/officeDocument/2006/relationships/hyperlink" Target="http://www.c-nit.net/" TargetMode="External"/><Relationship Id="rId457" Type="http://schemas.openxmlformats.org/officeDocument/2006/relationships/hyperlink" Target="https://opencores.org/project,myblaze" TargetMode="External"/><Relationship Id="rId1087" Type="http://schemas.openxmlformats.org/officeDocument/2006/relationships/hyperlink" Target="https://github.com/MorrisMA/MiniCPU" TargetMode="External"/><Relationship Id="rId664" Type="http://schemas.openxmlformats.org/officeDocument/2006/relationships/hyperlink" Target="http://www.ece.ubc.ca/~lemieux/" TargetMode="External"/><Relationship Id="rId871" Type="http://schemas.openxmlformats.org/officeDocument/2006/relationships/hyperlink" Target="https://szofi.net/pub/verilog/softavrcore/" TargetMode="External"/><Relationship Id="rId969" Type="http://schemas.openxmlformats.org/officeDocument/2006/relationships/hyperlink" Target="http://www.apollo-core.com/index.htm" TargetMode="External"/><Relationship Id="rId317" Type="http://schemas.openxmlformats.org/officeDocument/2006/relationships/hyperlink" Target="https://github.com/robfinch/Cores" TargetMode="External"/><Relationship Id="rId524" Type="http://schemas.openxmlformats.org/officeDocument/2006/relationships/hyperlink" Target="https://www.chrisfenton.com/non-von-1/" TargetMode="External"/><Relationship Id="rId731" Type="http://schemas.openxmlformats.org/officeDocument/2006/relationships/hyperlink" Target="https://github.com/mballance/fwrisc" TargetMode="External"/><Relationship Id="rId1154" Type="http://schemas.openxmlformats.org/officeDocument/2006/relationships/hyperlink" Target="http://www.sandpipers.com/cpuclass1.html" TargetMode="External"/><Relationship Id="rId98" Type="http://schemas.openxmlformats.org/officeDocument/2006/relationships/hyperlink" Target="https://opencores.org/project,klc32" TargetMode="External"/><Relationship Id="rId829" Type="http://schemas.openxmlformats.org/officeDocument/2006/relationships/hyperlink" Target="https://github.com/howerj/forth-cpu" TargetMode="External"/><Relationship Id="rId1014" Type="http://schemas.openxmlformats.org/officeDocument/2006/relationships/hyperlink" Target="https://github.com/risclite/R8051" TargetMode="External"/><Relationship Id="rId25" Type="http://schemas.openxmlformats.org/officeDocument/2006/relationships/hyperlink" Target="http://www.ht-lab.com/freecores/move/move.html" TargetMode="External"/><Relationship Id="rId174" Type="http://schemas.openxmlformats.org/officeDocument/2006/relationships/hyperlink" Target="http://www.ht-lab.com/cpu86.htm" TargetMode="External"/><Relationship Id="rId381" Type="http://schemas.openxmlformats.org/officeDocument/2006/relationships/hyperlink" Target="https://developer.arm.com/products/processors/cortex-a/cortex-a9" TargetMode="External"/><Relationship Id="rId241" Type="http://schemas.openxmlformats.org/officeDocument/2006/relationships/hyperlink" Target="https://en.wikipedia.org/wiki/LatticeMico32" TargetMode="External"/><Relationship Id="rId479" Type="http://schemas.openxmlformats.org/officeDocument/2006/relationships/hyperlink" Target="http://www.cs.hiroshima-u.ac.jp/~nakano/wiki/" TargetMode="External"/><Relationship Id="rId686" Type="http://schemas.openxmlformats.org/officeDocument/2006/relationships/hyperlink" Target="https://github.com/sam-falvo/smg" TargetMode="External"/><Relationship Id="rId893" Type="http://schemas.openxmlformats.org/officeDocument/2006/relationships/hyperlink" Target="https://github.com/mega65/mega65-core" TargetMode="External"/><Relationship Id="rId339" Type="http://schemas.openxmlformats.org/officeDocument/2006/relationships/hyperlink" Target="https://opencores.org/project,yacc" TargetMode="External"/><Relationship Id="rId546" Type="http://schemas.openxmlformats.org/officeDocument/2006/relationships/hyperlink" Target="http://www.bitlib.de/pub/xproz/" TargetMode="External"/><Relationship Id="rId753" Type="http://schemas.openxmlformats.org/officeDocument/2006/relationships/hyperlink" Target="https://github.com/HanxinHua/Processor-Core-Design" TargetMode="External"/><Relationship Id="rId1176" Type="http://schemas.openxmlformats.org/officeDocument/2006/relationships/hyperlink" Target="https://eater.net/8bit/" TargetMode="External"/><Relationship Id="rId101" Type="http://schemas.openxmlformats.org/officeDocument/2006/relationships/hyperlink" Target="https://opencores.org/project,lem1_9min" TargetMode="External"/><Relationship Id="rId406" Type="http://schemas.openxmlformats.org/officeDocument/2006/relationships/hyperlink" Target="https://github.com/Obijuan/videoblog/wiki/Cap%C3%ADtulo-23:-ACC:-Apollo-CPU-Core" TargetMode="External"/><Relationship Id="rId960" Type="http://schemas.openxmlformats.org/officeDocument/2006/relationships/hyperlink" Target="https://gitlab.com/x653/nand2tetris-fpga/" TargetMode="External"/><Relationship Id="rId1036" Type="http://schemas.openxmlformats.org/officeDocument/2006/relationships/hyperlink" Target="https://github.com/hrvach/fpg1" TargetMode="External"/><Relationship Id="rId613" Type="http://schemas.openxmlformats.org/officeDocument/2006/relationships/hyperlink" Target="https://github.com/yashbhalgat/Multicycle-RISC-Processor" TargetMode="External"/><Relationship Id="rId820" Type="http://schemas.openxmlformats.org/officeDocument/2006/relationships/hyperlink" Target="https://github.com/openrisc/or1k_marocchino" TargetMode="External"/><Relationship Id="rId918" Type="http://schemas.openxmlformats.org/officeDocument/2006/relationships/hyperlink" Target="https://www.cl.cam.ac.uk/research/security/ctsrd/beri/" TargetMode="External"/><Relationship Id="rId1103" Type="http://schemas.openxmlformats.org/officeDocument/2006/relationships/hyperlink" Target="https://github.com/Arlet/verilog-65c02" TargetMode="External"/><Relationship Id="rId47" Type="http://schemas.openxmlformats.org/officeDocument/2006/relationships/hyperlink" Target="https://opencores.org/project,thor" TargetMode="External"/><Relationship Id="rId196" Type="http://schemas.openxmlformats.org/officeDocument/2006/relationships/hyperlink" Target="https://opencores.org/project,gup" TargetMode="External"/><Relationship Id="rId263" Type="http://schemas.openxmlformats.org/officeDocument/2006/relationships/hyperlink" Target="http://sowerbutts.com/socz80/" TargetMode="External"/><Relationship Id="rId470" Type="http://schemas.openxmlformats.org/officeDocument/2006/relationships/hyperlink" Target="https://github.com/atgreen/moxie-cores/tree/master/cores/mox125" TargetMode="External"/><Relationship Id="rId123" Type="http://schemas.openxmlformats.org/officeDocument/2006/relationships/hyperlink" Target="https://opencores.org/project,mips32" TargetMode="External"/><Relationship Id="rId330" Type="http://schemas.openxmlformats.org/officeDocument/2006/relationships/hyperlink" Target="https://opencores.org/project,tinyvliw8" TargetMode="External"/><Relationship Id="rId568" Type="http://schemas.openxmlformats.org/officeDocument/2006/relationships/hyperlink" Target="https://github.com/PulseRain/PulseRain_FP51_MCU" TargetMode="External"/><Relationship Id="rId775" Type="http://schemas.openxmlformats.org/officeDocument/2006/relationships/hyperlink" Target="https://github.com/revaldinho/opc" TargetMode="External"/><Relationship Id="rId982" Type="http://schemas.openxmlformats.org/officeDocument/2006/relationships/hyperlink" Target="http://www.inf.ufpr.br/roberto/cMIPS.html" TargetMode="External"/><Relationship Id="rId1198" Type="http://schemas.openxmlformats.org/officeDocument/2006/relationships/hyperlink" Target="http://www.projectoberon.com/" TargetMode="External"/><Relationship Id="rId428" Type="http://schemas.openxmlformats.org/officeDocument/2006/relationships/hyperlink" Target="https://github.com/Speccery/EP994A" TargetMode="External"/><Relationship Id="rId635" Type="http://schemas.openxmlformats.org/officeDocument/2006/relationships/hyperlink" Target="http://hamblen.ece.gatech.edu/" TargetMode="External"/><Relationship Id="rId842" Type="http://schemas.openxmlformats.org/officeDocument/2006/relationships/hyperlink" Target="http://www.zeepedia.com/read.php?introduction_to_falsim_advance_computer_architecture&amp;b=1&amp;c=0" TargetMode="External"/><Relationship Id="rId1058" Type="http://schemas.openxmlformats.org/officeDocument/2006/relationships/hyperlink" Target="https://github.com/douggilliland/R32V2020" TargetMode="External"/><Relationship Id="rId702" Type="http://schemas.openxmlformats.org/officeDocument/2006/relationships/hyperlink" Target="https://git.morgothdisk.com/VERILOG/VERILOG-XMEGA-CORE-IP-TST" TargetMode="External"/><Relationship Id="rId1125" Type="http://schemas.openxmlformats.org/officeDocument/2006/relationships/hyperlink" Target="https://hackaday.com/2021/09/26/fpga-retrocomputer-return-to-moncky/" TargetMode="External"/><Relationship Id="rId69" Type="http://schemas.openxmlformats.org/officeDocument/2006/relationships/hyperlink" Target="https://opencores.org/project,altor32" TargetMode="External"/><Relationship Id="rId285" Type="http://schemas.openxmlformats.org/officeDocument/2006/relationships/hyperlink" Target="https://opencores.org/project,openfire_core" TargetMode="External"/><Relationship Id="rId492" Type="http://schemas.openxmlformats.org/officeDocument/2006/relationships/hyperlink" Target="http://img.youtube.com/vi/2W1guyhCJuE/0.jpg)%5d(http:/www.youtube.com/watch?v=2W1guyhCJuE%20%22Walk-through%22" TargetMode="External"/><Relationship Id="rId797" Type="http://schemas.openxmlformats.org/officeDocument/2006/relationships/hyperlink" Target="https://github.com/chipsalliance/Cores-SweRV" TargetMode="External"/><Relationship Id="rId145" Type="http://schemas.openxmlformats.org/officeDocument/2006/relationships/hyperlink" Target="https://opencores.org/project,avrtinyx61core" TargetMode="External"/><Relationship Id="rId352" Type="http://schemas.openxmlformats.org/officeDocument/2006/relationships/hyperlink" Target="https://opencores.org/project,pdp1" TargetMode="External"/><Relationship Id="rId212" Type="http://schemas.openxmlformats.org/officeDocument/2006/relationships/hyperlink" Target="http://www.eecg.toronto.edu/~jayar/software/SuperSmallProcessor/index.html" TargetMode="External"/><Relationship Id="rId657" Type="http://schemas.openxmlformats.org/officeDocument/2006/relationships/hyperlink" Target="http://www.vliw.org/book/" TargetMode="External"/><Relationship Id="rId864" Type="http://schemas.openxmlformats.org/officeDocument/2006/relationships/hyperlink" Target="https://github.com/rsd-devel/rsd" TargetMode="External"/><Relationship Id="rId517" Type="http://schemas.openxmlformats.org/officeDocument/2006/relationships/hyperlink" Target="https://github.com/openrisc/or1200" TargetMode="External"/><Relationship Id="rId724" Type="http://schemas.openxmlformats.org/officeDocument/2006/relationships/hyperlink" Target="https://opencores.org/project,amber" TargetMode="External"/><Relationship Id="rId931" Type="http://schemas.openxmlformats.org/officeDocument/2006/relationships/hyperlink" Target="http://www.ultratechnology.com/mfp21.htm" TargetMode="External"/><Relationship Id="rId1147" Type="http://schemas.openxmlformats.org/officeDocument/2006/relationships/hyperlink" Target="https://github.com/jaywonchung/Verilog-Harvard-CPU" TargetMode="External"/><Relationship Id="rId60" Type="http://schemas.openxmlformats.org/officeDocument/2006/relationships/hyperlink" Target="http://www.syntiac.com/fpga64.html" TargetMode="External"/><Relationship Id="rId1007" Type="http://schemas.openxmlformats.org/officeDocument/2006/relationships/hyperlink" Target="https://github.com/CTSRD-CHERI/RVBS" TargetMode="External"/><Relationship Id="rId1214" Type="http://schemas.openxmlformats.org/officeDocument/2006/relationships/hyperlink" Target="https://github.com/Steve-Teal/pumpkin-cpu" TargetMode="External"/><Relationship Id="rId18" Type="http://schemas.openxmlformats.org/officeDocument/2006/relationships/hyperlink" Target="http://www.techtravels.org/amiga/amigablog/?page_id=656"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opencores.org/project,mcip_open" TargetMode="External"/><Relationship Id="rId21" Type="http://schemas.openxmlformats.org/officeDocument/2006/relationships/hyperlink" Target="https://www.youtube.com/watch?v=PRltE8q62dA" TargetMode="External"/><Relationship Id="rId324" Type="http://schemas.openxmlformats.org/officeDocument/2006/relationships/hyperlink" Target="https://www.scribd.com/doc/58793134/8bit-Risc-Processor" TargetMode="External"/><Relationship Id="rId531" Type="http://schemas.openxmlformats.org/officeDocument/2006/relationships/hyperlink" Target="https://github.com/grantwilk/ce1921_armv4_microarchitecture" TargetMode="External"/><Relationship Id="rId170" Type="http://schemas.openxmlformats.org/officeDocument/2006/relationships/hyperlink" Target="https://code.google.com/archive/p/minimig/" TargetMode="External"/><Relationship Id="rId268" Type="http://schemas.openxmlformats.org/officeDocument/2006/relationships/hyperlink" Target="https://opencores.org/project,wb4pb" TargetMode="External"/><Relationship Id="rId475" Type="http://schemas.openxmlformats.org/officeDocument/2006/relationships/hyperlink" Target="https://github.com/rsd-devel/rsd" TargetMode="External"/><Relationship Id="rId32" Type="http://schemas.openxmlformats.org/officeDocument/2006/relationships/hyperlink" Target="https://opencores.org/project,tiny64" TargetMode="External"/><Relationship Id="rId128" Type="http://schemas.openxmlformats.org/officeDocument/2006/relationships/hyperlink" Target="https://github.com/cielo-ee/TD4" TargetMode="External"/><Relationship Id="rId335" Type="http://schemas.openxmlformats.org/officeDocument/2006/relationships/hyperlink" Target="https://github.com/robfinch/Cores" TargetMode="External"/><Relationship Id="rId542" Type="http://schemas.openxmlformats.org/officeDocument/2006/relationships/hyperlink" Target="https://en.wikipedia.org/wiki/Brainfuck" TargetMode="External"/><Relationship Id="rId181" Type="http://schemas.openxmlformats.org/officeDocument/2006/relationships/hyperlink" Target="https://github.com/nramadas/Senior-Design-1-Architecture" TargetMode="External"/><Relationship Id="rId402" Type="http://schemas.openxmlformats.org/officeDocument/2006/relationships/hyperlink" Target="https://people.ece.cornell.edu/land/courses/ece5760/DE2/index.html" TargetMode="External"/><Relationship Id="rId279" Type="http://schemas.openxmlformats.org/officeDocument/2006/relationships/hyperlink" Target="https://github.com/ucb-bar/vscale" TargetMode="External"/><Relationship Id="rId486" Type="http://schemas.openxmlformats.org/officeDocument/2006/relationships/hyperlink" Target="http://www.cs.columbia.edu/~sedwards/apple2fpga/" TargetMode="External"/><Relationship Id="rId43" Type="http://schemas.openxmlformats.org/officeDocument/2006/relationships/hyperlink" Target="https://opencores.org/project,cpu8080" TargetMode="External"/><Relationship Id="rId139" Type="http://schemas.openxmlformats.org/officeDocument/2006/relationships/hyperlink" Target="https://opencores.org/project,edge" TargetMode="External"/><Relationship Id="rId346" Type="http://schemas.openxmlformats.org/officeDocument/2006/relationships/hyperlink" Target="https://opencores.org/project,ppx16" TargetMode="External"/><Relationship Id="rId553" Type="http://schemas.openxmlformats.org/officeDocument/2006/relationships/hyperlink" Target="https://baioc.github.io/portfolio/s4pu/" TargetMode="External"/><Relationship Id="rId192" Type="http://schemas.openxmlformats.org/officeDocument/2006/relationships/hyperlink" Target="http://www.librecores.org/ZipCPU" TargetMode="External"/><Relationship Id="rId206" Type="http://schemas.openxmlformats.org/officeDocument/2006/relationships/hyperlink" Target="https://opencores.org/project,qrisc32" TargetMode="External"/><Relationship Id="rId413" Type="http://schemas.openxmlformats.org/officeDocument/2006/relationships/hyperlink" Target="https://github.com/tvanas/r-vex" TargetMode="External"/><Relationship Id="rId497" Type="http://schemas.openxmlformats.org/officeDocument/2006/relationships/hyperlink" Target="https://blog.classycode.com/implementing-a-cpu-in-vhdl-part-1-6afd4c1ed491" TargetMode="External"/><Relationship Id="rId357" Type="http://schemas.openxmlformats.org/officeDocument/2006/relationships/hyperlink" Target="https://github.com/whiteTigr" TargetMode="External"/><Relationship Id="rId54" Type="http://schemas.openxmlformats.org/officeDocument/2006/relationships/hyperlink" Target="https://opencores.org/project,cpu6502_true_cycle" TargetMode="External"/><Relationship Id="rId217" Type="http://schemas.openxmlformats.org/officeDocument/2006/relationships/hyperlink" Target="https://github.com/robfinch/Cores" TargetMode="External"/><Relationship Id="rId424" Type="http://schemas.openxmlformats.org/officeDocument/2006/relationships/hyperlink" Target="https://github.com/sam-falvo/smg" TargetMode="External"/><Relationship Id="rId23" Type="http://schemas.openxmlformats.org/officeDocument/2006/relationships/hyperlink" Target="http://www.ip-arch.jp/index.html" TargetMode="External"/><Relationship Id="rId119" Type="http://schemas.openxmlformats.org/officeDocument/2006/relationships/hyperlink" Target="http://members.optushome.com.au/jekent/Micro8/Micro8a.html" TargetMode="External"/><Relationship Id="rId270" Type="http://schemas.openxmlformats.org/officeDocument/2006/relationships/hyperlink" Target="https://en.wikipedia.org/wiki/PicoBlaze" TargetMode="External"/><Relationship Id="rId326" Type="http://schemas.openxmlformats.org/officeDocument/2006/relationships/hyperlink" Target="https://www.jamieiles.com/80186/" TargetMode="External"/><Relationship Id="rId533" Type="http://schemas.openxmlformats.org/officeDocument/2006/relationships/hyperlink" Target="https://gitlab.com/big-bat/moncky" TargetMode="External"/><Relationship Id="rId65" Type="http://schemas.openxmlformats.org/officeDocument/2006/relationships/hyperlink" Target="https://opencores.org/project,k68" TargetMode="External"/><Relationship Id="rId130" Type="http://schemas.openxmlformats.org/officeDocument/2006/relationships/hyperlink" Target="https://www.parallax.com/downloads/propeller-1-design" TargetMode="External"/><Relationship Id="rId368" Type="http://schemas.openxmlformats.org/officeDocument/2006/relationships/hyperlink" Target="https://openrisc.io/" TargetMode="External"/><Relationship Id="rId172" Type="http://schemas.openxmlformats.org/officeDocument/2006/relationships/hyperlink" Target="http://pdp2011.sytse.net/wordpress/pdp-11/" TargetMode="External"/><Relationship Id="rId228" Type="http://schemas.openxmlformats.org/officeDocument/2006/relationships/hyperlink" Target="https://opencores.org/project,tinycpu" TargetMode="External"/><Relationship Id="rId435" Type="http://schemas.openxmlformats.org/officeDocument/2006/relationships/hyperlink" Target="https://github.com/mballance/fwrisc" TargetMode="External"/><Relationship Id="rId477" Type="http://schemas.openxmlformats.org/officeDocument/2006/relationships/hyperlink" Target="https://github.com/stnolting/neorv32" TargetMode="External"/><Relationship Id="rId281" Type="http://schemas.openxmlformats.org/officeDocument/2006/relationships/hyperlink" Target="https://github.com/danieljabailey/C88" TargetMode="External"/><Relationship Id="rId337" Type="http://schemas.openxmlformats.org/officeDocument/2006/relationships/hyperlink" Target="http://temlib.org/" TargetMode="External"/><Relationship Id="rId502" Type="http://schemas.openxmlformats.org/officeDocument/2006/relationships/hyperlink" Target="https://opencores.org/projects/darkriscv" TargetMode="External"/><Relationship Id="rId34" Type="http://schemas.openxmlformats.org/officeDocument/2006/relationships/hyperlink" Target="https://opencores.org/project,core_arm" TargetMode="External"/><Relationship Id="rId76" Type="http://schemas.openxmlformats.org/officeDocument/2006/relationships/hyperlink" Target="https://opencores.org/project,mblite" TargetMode="External"/><Relationship Id="rId141" Type="http://schemas.openxmlformats.org/officeDocument/2006/relationships/hyperlink" Target="http://www.ht-lab.com/" TargetMode="External"/><Relationship Id="rId379" Type="http://schemas.openxmlformats.org/officeDocument/2006/relationships/hyperlink" Target="http://www.embecosm.com/appnotes/ean13/ean13.html" TargetMode="External"/><Relationship Id="rId544" Type="http://schemas.openxmlformats.org/officeDocument/2006/relationships/hyperlink" Target="http://www.chrisfenton.com/homebrew-cray-1a/" TargetMode="External"/><Relationship Id="rId7" Type="http://schemas.openxmlformats.org/officeDocument/2006/relationships/hyperlink" Target="http://www.hitechglobal.com/IPCores/DF6805.htm" TargetMode="External"/><Relationship Id="rId183" Type="http://schemas.openxmlformats.org/officeDocument/2006/relationships/hyperlink" Target="http://www.spartanmc.de/" TargetMode="External"/><Relationship Id="rId239" Type="http://schemas.openxmlformats.org/officeDocument/2006/relationships/hyperlink" Target="https://opencores.org/project,z80control" TargetMode="External"/><Relationship Id="rId390" Type="http://schemas.openxmlformats.org/officeDocument/2006/relationships/hyperlink" Target="https://opencores.org/project/odess_multicore_project/verilog%20sources" TargetMode="External"/><Relationship Id="rId404" Type="http://schemas.openxmlformats.org/officeDocument/2006/relationships/hyperlink" Target="https://people.ece.cornell.edu/land/courses/ece5760/DE2/index.html" TargetMode="External"/><Relationship Id="rId446" Type="http://schemas.openxmlformats.org/officeDocument/2006/relationships/hyperlink" Target="https://revaldinho.github.io/opc/" TargetMode="External"/><Relationship Id="rId250" Type="http://schemas.openxmlformats.org/officeDocument/2006/relationships/hyperlink" Target="http://www.latech.nl/vdhl/mb-lite-plus" TargetMode="External"/><Relationship Id="rId292" Type="http://schemas.openxmlformats.org/officeDocument/2006/relationships/hyperlink" Target="https://github.com/DRuffer/eP16VHDL" TargetMode="External"/><Relationship Id="rId306" Type="http://schemas.openxmlformats.org/officeDocument/2006/relationships/hyperlink" Target="http://www.microcorelabs.com/mcl86.html" TargetMode="External"/><Relationship Id="rId488" Type="http://schemas.openxmlformats.org/officeDocument/2006/relationships/hyperlink" Target="http://0pf.org/j-core.html" TargetMode="External"/><Relationship Id="rId45" Type="http://schemas.openxmlformats.org/officeDocument/2006/relationships/hyperlink" Target="https://opencores.org/project,altor32" TargetMode="External"/><Relationship Id="rId87" Type="http://schemas.openxmlformats.org/officeDocument/2006/relationships/hyperlink" Target="https://github.com/grantae/mips32r1_xum" TargetMode="External"/><Relationship Id="rId110" Type="http://schemas.openxmlformats.org/officeDocument/2006/relationships/hyperlink" Target="http://www.c-nit.net/" TargetMode="External"/><Relationship Id="rId348" Type="http://schemas.openxmlformats.org/officeDocument/2006/relationships/hyperlink" Target="https://www.edn.com/design/integrated-circuit-design/4460471/Afternoon-diversion--Design-your-own-microprocessor" TargetMode="External"/><Relationship Id="rId513" Type="http://schemas.openxmlformats.org/officeDocument/2006/relationships/hyperlink" Target="https://github.com/forthy42/b16" TargetMode="External"/><Relationship Id="rId555" Type="http://schemas.openxmlformats.org/officeDocument/2006/relationships/hyperlink" Target="https://en.wikipedia.org/wiki/Mano_machine" TargetMode="External"/><Relationship Id="rId152" Type="http://schemas.openxmlformats.org/officeDocument/2006/relationships/hyperlink" Target="https://opencores.org/project,system68" TargetMode="External"/><Relationship Id="rId194" Type="http://schemas.openxmlformats.org/officeDocument/2006/relationships/hyperlink" Target="https://opencores.org/project,instruction_list_pipelined_processor_with_peripherals" TargetMode="External"/><Relationship Id="rId208" Type="http://schemas.openxmlformats.org/officeDocument/2006/relationships/hyperlink" Target="https://sourceforge.net/projects/risc0/" TargetMode="External"/><Relationship Id="rId415" Type="http://schemas.openxmlformats.org/officeDocument/2006/relationships/hyperlink" Target="https://github.com/m-labs/milkymist" TargetMode="External"/><Relationship Id="rId457" Type="http://schemas.openxmlformats.org/officeDocument/2006/relationships/hyperlink" Target="https://github.com/revaldinho/opc" TargetMode="External"/><Relationship Id="rId261" Type="http://schemas.openxmlformats.org/officeDocument/2006/relationships/hyperlink" Target="https://developer.arm.com/products/processors/cortex-a/cortex-a9" TargetMode="External"/><Relationship Id="rId499" Type="http://schemas.openxmlformats.org/officeDocument/2006/relationships/hyperlink" Target="https://github.com/suyashmahar/RISC-processor" TargetMode="External"/><Relationship Id="rId14" Type="http://schemas.openxmlformats.org/officeDocument/2006/relationships/hyperlink" Target="http://www.techtravels.org/amiga/amigablog/?page_id=656" TargetMode="External"/><Relationship Id="rId56" Type="http://schemas.openxmlformats.org/officeDocument/2006/relationships/hyperlink" Target="https://opencores.org/project,dfp" TargetMode="External"/><Relationship Id="rId317" Type="http://schemas.openxmlformats.org/officeDocument/2006/relationships/hyperlink" Target="https://people.ece.cornell.edu/land/courses/ece5760/DE2/Stack_cpu.html" TargetMode="External"/><Relationship Id="rId359" Type="http://schemas.openxmlformats.org/officeDocument/2006/relationships/hyperlink" Target="https://web.archive.org/web/20120309123835/http:/www.mindspring.com/~tcoonan/index.html" TargetMode="External"/><Relationship Id="rId524" Type="http://schemas.openxmlformats.org/officeDocument/2006/relationships/hyperlink" Target="https://lxp32.github.io/" TargetMode="External"/><Relationship Id="rId98" Type="http://schemas.openxmlformats.org/officeDocument/2006/relationships/hyperlink" Target="https://github.com/stnolting/neo430" TargetMode="External"/><Relationship Id="rId121" Type="http://schemas.openxmlformats.org/officeDocument/2006/relationships/hyperlink" Target="https://opencores.org/project,openfire2" TargetMode="External"/><Relationship Id="rId163" Type="http://schemas.openxmlformats.org/officeDocument/2006/relationships/hyperlink" Target="http://www.excamera.com/sphinx/fpga-j1.html" TargetMode="External"/><Relationship Id="rId219" Type="http://schemas.openxmlformats.org/officeDocument/2006/relationships/hyperlink" Target="https://github.com/robfinch/Cores" TargetMode="External"/><Relationship Id="rId370" Type="http://schemas.openxmlformats.org/officeDocument/2006/relationships/hyperlink" Target="https://openrisc.io/" TargetMode="External"/><Relationship Id="rId426" Type="http://schemas.openxmlformats.org/officeDocument/2006/relationships/hyperlink" Target="https://opencores.org/project,sayeh_processor" TargetMode="External"/><Relationship Id="rId230" Type="http://schemas.openxmlformats.org/officeDocument/2006/relationships/hyperlink" Target="https://opencores.org/project,totalcpu" TargetMode="External"/><Relationship Id="rId468" Type="http://schemas.openxmlformats.org/officeDocument/2006/relationships/hyperlink" Target="https://www.p-code.org/s430/" TargetMode="External"/><Relationship Id="rId25" Type="http://schemas.openxmlformats.org/officeDocument/2006/relationships/hyperlink" Target="https://www.quora.com/What-do-we-need-to-design-a-simple-8-bit-microcontroller-in-VHDL" TargetMode="External"/><Relationship Id="rId67" Type="http://schemas.openxmlformats.org/officeDocument/2006/relationships/hyperlink" Target="https://opencores.org/project,lattice6502" TargetMode="External"/><Relationship Id="rId272" Type="http://schemas.openxmlformats.org/officeDocument/2006/relationships/hyperlink" Target="https://github.com/AndreaCorallo/kpu" TargetMode="External"/><Relationship Id="rId328" Type="http://schemas.openxmlformats.org/officeDocument/2006/relationships/hyperlink" Target="https://shirishkoirala.blogspot.com/2017/01/sap-1simple-as-possible-1-computer.html" TargetMode="External"/><Relationship Id="rId535" Type="http://schemas.openxmlformats.org/officeDocument/2006/relationships/hyperlink" Target="https://github.com/bradleyeckert/chad" TargetMode="External"/><Relationship Id="rId132" Type="http://schemas.openxmlformats.org/officeDocument/2006/relationships/hyperlink" Target="https://opencores.org/project,rv01_riscv_core" TargetMode="External"/><Relationship Id="rId174" Type="http://schemas.openxmlformats.org/officeDocument/2006/relationships/hyperlink" Target="https://github.com/skibo/Pet2001_Nexys3" TargetMode="External"/><Relationship Id="rId381" Type="http://schemas.openxmlformats.org/officeDocument/2006/relationships/hyperlink" Target="http://zipcpu.com/zipcpu/2018/01/01/zipcpu-isa.html" TargetMode="External"/><Relationship Id="rId241" Type="http://schemas.openxmlformats.org/officeDocument/2006/relationships/hyperlink" Target="https://opencores.org/project,zet86" TargetMode="External"/><Relationship Id="rId437" Type="http://schemas.openxmlformats.org/officeDocument/2006/relationships/hyperlink" Target="http://embeddedsystems.io/ahmes-a-simple-8-bit-cpu-in-vhdl/" TargetMode="External"/><Relationship Id="rId479" Type="http://schemas.openxmlformats.org/officeDocument/2006/relationships/hyperlink" Target="https://opencores.org/projects/steelcore" TargetMode="External"/><Relationship Id="rId36" Type="http://schemas.openxmlformats.org/officeDocument/2006/relationships/hyperlink" Target="https://opencores.org/project,forth-cpu" TargetMode="External"/><Relationship Id="rId283" Type="http://schemas.openxmlformats.org/officeDocument/2006/relationships/hyperlink" Target="http://web.archive.org/web/20060707045943/http:/tinyboot.com/cd16/index.htm" TargetMode="External"/><Relationship Id="rId339" Type="http://schemas.openxmlformats.org/officeDocument/2006/relationships/hyperlink" Target="https://hackaday.com/2017/01/13/fpga-computer-covers-a-to-z/" TargetMode="External"/><Relationship Id="rId490" Type="http://schemas.openxmlformats.org/officeDocument/2006/relationships/hyperlink" Target="https://opencores.org/project,atlas_core" TargetMode="External"/><Relationship Id="rId504" Type="http://schemas.openxmlformats.org/officeDocument/2006/relationships/hyperlink" Target="https://github.com/jamesbowman/swapforth/tree/master/j1a" TargetMode="External"/><Relationship Id="rId546" Type="http://schemas.openxmlformats.org/officeDocument/2006/relationships/hyperlink" Target="http://www.youtube.com/watch?v=bw5EiDDibkw" TargetMode="External"/><Relationship Id="rId78" Type="http://schemas.openxmlformats.org/officeDocument/2006/relationships/hyperlink" Target="https://opencores.org/project,mcpu" TargetMode="External"/><Relationship Id="rId101" Type="http://schemas.openxmlformats.org/officeDocument/2006/relationships/hyperlink" Target="http://techdocs.altium.com/display/FPGA/TSK165x+RISC+MCU" TargetMode="External"/><Relationship Id="rId143" Type="http://schemas.openxmlformats.org/officeDocument/2006/relationships/hyperlink" Target="https://opencores.org/project,hpc-16" TargetMode="External"/><Relationship Id="rId185" Type="http://schemas.openxmlformats.org/officeDocument/2006/relationships/hyperlink" Target="https://opencores.org/project,ssbcc" TargetMode="External"/><Relationship Id="rId350" Type="http://schemas.openxmlformats.org/officeDocument/2006/relationships/hyperlink" Target="http://www.pldworld.com/_hdl/2/_ip/-microcore.org/index.html" TargetMode="External"/><Relationship Id="rId406" Type="http://schemas.openxmlformats.org/officeDocument/2006/relationships/hyperlink" Target="http://www.clifford.at/bfcpu/bfcpu.html" TargetMode="External"/><Relationship Id="rId9" Type="http://schemas.openxmlformats.org/officeDocument/2006/relationships/hyperlink" Target="http://pdp-1.computerhistory.org/pdp-1/" TargetMode="External"/><Relationship Id="rId210" Type="http://schemas.openxmlformats.org/officeDocument/2006/relationships/hyperlink" Target="https://opencores.org/project,s1_core" TargetMode="External"/><Relationship Id="rId392" Type="http://schemas.openxmlformats.org/officeDocument/2006/relationships/hyperlink" Target="https://github.com/yashbhalgat/Multicycle-RISC-Processor" TargetMode="External"/><Relationship Id="rId448" Type="http://schemas.openxmlformats.org/officeDocument/2006/relationships/hyperlink" Target="https://revaldinho.github.io/opc/" TargetMode="External"/><Relationship Id="rId252" Type="http://schemas.openxmlformats.org/officeDocument/2006/relationships/hyperlink" Target="https://en.wikipedia.org/wiki/0x10c" TargetMode="External"/><Relationship Id="rId294" Type="http://schemas.openxmlformats.org/officeDocument/2006/relationships/hyperlink" Target="https://hackaday.io/project/15430-rc201699-ti-994a-clone-using-tms99105-cpu" TargetMode="External"/><Relationship Id="rId308" Type="http://schemas.openxmlformats.org/officeDocument/2006/relationships/hyperlink" Target="https://github.com/Anding/N.I.G.E.-Machine" TargetMode="External"/><Relationship Id="rId515" Type="http://schemas.openxmlformats.org/officeDocument/2006/relationships/hyperlink" Target="https://github.com/ForwardCom" TargetMode="External"/><Relationship Id="rId47" Type="http://schemas.openxmlformats.org/officeDocument/2006/relationships/hyperlink" Target="https://opencores.org/project,ao486" TargetMode="External"/><Relationship Id="rId89" Type="http://schemas.openxmlformats.org/officeDocument/2006/relationships/hyperlink" Target="https://opencores.org/project,mips789" TargetMode="External"/><Relationship Id="rId112" Type="http://schemas.openxmlformats.org/officeDocument/2006/relationships/hyperlink" Target="https://hackaday.com/2016/03/25/kestrel-computer-project/" TargetMode="External"/><Relationship Id="rId154" Type="http://schemas.openxmlformats.org/officeDocument/2006/relationships/hyperlink" Target="http://members.optushome.com.au/jekent/" TargetMode="External"/><Relationship Id="rId361" Type="http://schemas.openxmlformats.org/officeDocument/2006/relationships/hyperlink" Target="http://www.sprow.co.uk/dump/index.htm" TargetMode="External"/><Relationship Id="rId557" Type="http://schemas.openxmlformats.org/officeDocument/2006/relationships/hyperlink" Target="https://github.com/Steve-Teal/pumpkin-cpu" TargetMode="External"/><Relationship Id="rId196" Type="http://schemas.openxmlformats.org/officeDocument/2006/relationships/hyperlink" Target="https://opencores.org/project,openmsp430" TargetMode="External"/><Relationship Id="rId417" Type="http://schemas.openxmlformats.org/officeDocument/2006/relationships/hyperlink" Target="http://vectorblox.com/" TargetMode="External"/><Relationship Id="rId459" Type="http://schemas.openxmlformats.org/officeDocument/2006/relationships/hyperlink" Target="https://github.com/revaldinho/opc" TargetMode="External"/><Relationship Id="rId16" Type="http://schemas.openxmlformats.org/officeDocument/2006/relationships/hyperlink" Target="https://github.com/tommythorn/yarvi" TargetMode="External"/><Relationship Id="rId221" Type="http://schemas.openxmlformats.org/officeDocument/2006/relationships/hyperlink" Target="https://opencores.org/project,storm_core" TargetMode="External"/><Relationship Id="rId263" Type="http://schemas.openxmlformats.org/officeDocument/2006/relationships/hyperlink" Target="https://en.wikipedia.org/wiki/ARM_Cortex-M" TargetMode="External"/><Relationship Id="rId319" Type="http://schemas.openxmlformats.org/officeDocument/2006/relationships/hyperlink" Target="http://www.cs.hiroshima-u.ac.jp/~nakano/wiki/" TargetMode="External"/><Relationship Id="rId470" Type="http://schemas.openxmlformats.org/officeDocument/2006/relationships/hyperlink" Target="https://opencores.org/projects/v6502" TargetMode="External"/><Relationship Id="rId526" Type="http://schemas.openxmlformats.org/officeDocument/2006/relationships/hyperlink" Target="https://github.com/Arlet/verilog-65c02" TargetMode="External"/><Relationship Id="rId58" Type="http://schemas.openxmlformats.org/officeDocument/2006/relationships/hyperlink" Target="https://opencores.org/project,erp" TargetMode="External"/><Relationship Id="rId123" Type="http://schemas.openxmlformats.org/officeDocument/2006/relationships/hyperlink" Target="https://github.com/inforichland/yafc" TargetMode="External"/><Relationship Id="rId330" Type="http://schemas.openxmlformats.org/officeDocument/2006/relationships/hyperlink" Target="http://img.youtube.com/vi/2W1guyhCJuE/0.jpg)%5d(http:/www.youtube.com/watch?v=2W1guyhCJuE%20%22Walk-through%22" TargetMode="External"/><Relationship Id="rId165" Type="http://schemas.openxmlformats.org/officeDocument/2006/relationships/hyperlink" Target="http://www.excamera.com/sphinx/fpga-j1.html" TargetMode="External"/><Relationship Id="rId372" Type="http://schemas.openxmlformats.org/officeDocument/2006/relationships/hyperlink" Target="https://openrisc.io/" TargetMode="External"/><Relationship Id="rId428" Type="http://schemas.openxmlformats.org/officeDocument/2006/relationships/hyperlink" Target="https://github.com/terpstra/opa" TargetMode="External"/><Relationship Id="rId232" Type="http://schemas.openxmlformats.org/officeDocument/2006/relationships/hyperlink" Target="https://opencores.org/project,tv80" TargetMode="External"/><Relationship Id="rId274" Type="http://schemas.openxmlformats.org/officeDocument/2006/relationships/hyperlink" Target="https://github.com/Obijuan/ACC/wiki" TargetMode="External"/><Relationship Id="rId481" Type="http://schemas.openxmlformats.org/officeDocument/2006/relationships/hyperlink" Target="https://opencores.org/project,8051" TargetMode="External"/><Relationship Id="rId27" Type="http://schemas.openxmlformats.org/officeDocument/2006/relationships/hyperlink" Target="http://www.nxlab.fer.hr/fpgarduino/" TargetMode="External"/><Relationship Id="rId69" Type="http://schemas.openxmlformats.org/officeDocument/2006/relationships/hyperlink" Target="https://opencores.org/project,lem1_9min" TargetMode="External"/><Relationship Id="rId134" Type="http://schemas.openxmlformats.org/officeDocument/2006/relationships/hyperlink" Target="https://github.com/RISCV-on-Microsemi-FPGA/M2GL025-Creative-Board" TargetMode="External"/><Relationship Id="rId537" Type="http://schemas.openxmlformats.org/officeDocument/2006/relationships/hyperlink" Target="https://hackaday.io/project/57660-verilogboy-gameboy-on-fpga" TargetMode="External"/><Relationship Id="rId80" Type="http://schemas.openxmlformats.org/officeDocument/2006/relationships/hyperlink" Target="https://opencores.org/project,minirisc" TargetMode="External"/><Relationship Id="rId176" Type="http://schemas.openxmlformats.org/officeDocument/2006/relationships/hyperlink" Target="http://www.spacewire.co.uk/raptor16.html" TargetMode="External"/><Relationship Id="rId341" Type="http://schemas.openxmlformats.org/officeDocument/2006/relationships/hyperlink" Target="https://www.youtube.com/watch?v=828oMNFGSjg" TargetMode="External"/><Relationship Id="rId383" Type="http://schemas.openxmlformats.org/officeDocument/2006/relationships/hyperlink" Target="https://github.com/alfikpl/aoOCS" TargetMode="External"/><Relationship Id="rId439" Type="http://schemas.openxmlformats.org/officeDocument/2006/relationships/hyperlink" Target="https://riscv.org/2018contest/" TargetMode="External"/><Relationship Id="rId201" Type="http://schemas.openxmlformats.org/officeDocument/2006/relationships/hyperlink" Target="https://opencores.org/project,pdp8" TargetMode="External"/><Relationship Id="rId243" Type="http://schemas.openxmlformats.org/officeDocument/2006/relationships/hyperlink" Target="https://opencores.org/project,pdp1" TargetMode="External"/><Relationship Id="rId285" Type="http://schemas.openxmlformats.org/officeDocument/2006/relationships/hyperlink" Target="http://www.cast-inc.com/" TargetMode="External"/><Relationship Id="rId450" Type="http://schemas.openxmlformats.org/officeDocument/2006/relationships/hyperlink" Target="https://revaldinho.github.io/opc/" TargetMode="External"/><Relationship Id="rId506" Type="http://schemas.openxmlformats.org/officeDocument/2006/relationships/hyperlink" Target="https://github.com/bobbl/rudolv" TargetMode="External"/><Relationship Id="rId38" Type="http://schemas.openxmlformats.org/officeDocument/2006/relationships/hyperlink" Target="http://www.syntiac.com/fpga64.html" TargetMode="External"/><Relationship Id="rId103" Type="http://schemas.openxmlformats.org/officeDocument/2006/relationships/hyperlink" Target="http://techdocs.altium.com/display/FPGA/TSK51x+MCU" TargetMode="External"/><Relationship Id="rId310" Type="http://schemas.openxmlformats.org/officeDocument/2006/relationships/hyperlink" Target="http://www.fpga4student.com/2017/09/vhdl-code-for-mips-processor.html" TargetMode="External"/><Relationship Id="rId492" Type="http://schemas.openxmlformats.org/officeDocument/2006/relationships/hyperlink" Target="https://www.cl.cam.ac.uk/teaching/1617/ECAD+Arch/exercise-clarvi.html" TargetMode="External"/><Relationship Id="rId548" Type="http://schemas.openxmlformats.org/officeDocument/2006/relationships/hyperlink" Target="https://www.intel.com/content/www/us/en/products/details/fpga/nios-processor/v.html" TargetMode="External"/><Relationship Id="rId91" Type="http://schemas.openxmlformats.org/officeDocument/2006/relationships/hyperlink" Target="https://opencores.org/project,msp430_vhdl" TargetMode="External"/><Relationship Id="rId145" Type="http://schemas.openxmlformats.org/officeDocument/2006/relationships/hyperlink" Target="https://github.com/reed-foster/uCPUvhdl/wiki" TargetMode="External"/><Relationship Id="rId187" Type="http://schemas.openxmlformats.org/officeDocument/2006/relationships/hyperlink" Target="http://www.experiment-s.de/en/" TargetMode="External"/><Relationship Id="rId352" Type="http://schemas.openxmlformats.org/officeDocument/2006/relationships/hyperlink" Target="https://www.scribd.com/document/98709635/c16-Cpu-Reference-Manual" TargetMode="External"/><Relationship Id="rId394" Type="http://schemas.openxmlformats.org/officeDocument/2006/relationships/hyperlink" Target="http://www.ecs.umass.edu/ece/tessier/rcg/flexgrip.html" TargetMode="External"/><Relationship Id="rId408" Type="http://schemas.openxmlformats.org/officeDocument/2006/relationships/hyperlink" Target="https://github.com/Galland/LEON2" TargetMode="External"/><Relationship Id="rId212" Type="http://schemas.openxmlformats.org/officeDocument/2006/relationships/hyperlink" Target="https://opencores.org/project,rtf8088" TargetMode="External"/><Relationship Id="rId254" Type="http://schemas.openxmlformats.org/officeDocument/2006/relationships/hyperlink" Target="https://en.wikipedia.org/wiki/MMIX" TargetMode="External"/><Relationship Id="rId49" Type="http://schemas.openxmlformats.org/officeDocument/2006/relationships/hyperlink" Target="https://opencores.org/project,avr_hp" TargetMode="External"/><Relationship Id="rId114" Type="http://schemas.openxmlformats.org/officeDocument/2006/relationships/hyperlink" Target="https://github.com/jeuneS2/lemberg" TargetMode="External"/><Relationship Id="rId296" Type="http://schemas.openxmlformats.org/officeDocument/2006/relationships/hyperlink" Target="http://zhehaomao.com/" TargetMode="External"/><Relationship Id="rId461" Type="http://schemas.openxmlformats.org/officeDocument/2006/relationships/hyperlink" Target="http://cpu-ns32k.net/" TargetMode="External"/><Relationship Id="rId517" Type="http://schemas.openxmlformats.org/officeDocument/2006/relationships/hyperlink" Target="https://github.com/MorrisMA/MiniCPU" TargetMode="External"/><Relationship Id="rId559" Type="http://schemas.openxmlformats.org/officeDocument/2006/relationships/hyperlink" Target="https://opencores.org/project,avrtinyx61core" TargetMode="External"/><Relationship Id="rId60" Type="http://schemas.openxmlformats.org/officeDocument/2006/relationships/hyperlink" Target="https://opencores.org/project,myforthprocessor" TargetMode="External"/><Relationship Id="rId156" Type="http://schemas.openxmlformats.org/officeDocument/2006/relationships/hyperlink" Target="http://members.optushome.com.au/jekent/" TargetMode="External"/><Relationship Id="rId198" Type="http://schemas.openxmlformats.org/officeDocument/2006/relationships/hyperlink" Target="https://opencores.org/project,or1200_hp" TargetMode="External"/><Relationship Id="rId321" Type="http://schemas.openxmlformats.org/officeDocument/2006/relationships/hyperlink" Target="https://github.com/brabect1/risc8" TargetMode="External"/><Relationship Id="rId363" Type="http://schemas.openxmlformats.org/officeDocument/2006/relationships/hyperlink" Target="http://www.dte.eis.uva.es/OpenProjects/OpenUP/index.htm" TargetMode="External"/><Relationship Id="rId419" Type="http://schemas.openxmlformats.org/officeDocument/2006/relationships/hyperlink" Target="https://www.mips.com/blog/mipsfpga-2-0-the-cpu-university-course-thats-different-from-the-rest/" TargetMode="External"/><Relationship Id="rId223" Type="http://schemas.openxmlformats.org/officeDocument/2006/relationships/hyperlink" Target="https://opencores.org/project,t51" TargetMode="External"/><Relationship Id="rId430" Type="http://schemas.openxmlformats.org/officeDocument/2006/relationships/hyperlink" Target="https://blog.hackster.io/the-rise-of-the-dark-risc-v-ddb49764f392" TargetMode="External"/><Relationship Id="rId18" Type="http://schemas.openxmlformats.org/officeDocument/2006/relationships/hyperlink" Target="http://www.xthundercore.com/" TargetMode="External"/><Relationship Id="rId265" Type="http://schemas.openxmlformats.org/officeDocument/2006/relationships/hyperlink" Target="https://github.com/BigEd/XSOC-xr16" TargetMode="External"/><Relationship Id="rId472" Type="http://schemas.openxmlformats.org/officeDocument/2006/relationships/hyperlink" Target="https://github.com/harshalmittal4/24-bit-RISC-Processor" TargetMode="External"/><Relationship Id="rId528" Type="http://schemas.openxmlformats.org/officeDocument/2006/relationships/hyperlink" Target="http://ladybug.xs4all.nl/arlet/fpga/6502/" TargetMode="External"/><Relationship Id="rId125" Type="http://schemas.openxmlformats.org/officeDocument/2006/relationships/hyperlink" Target="https://opencores.org/project,xulalx25soc" TargetMode="External"/><Relationship Id="rId167" Type="http://schemas.openxmlformats.org/officeDocument/2006/relationships/hyperlink" Target="http://www.excamera.com/sphinx/fpga-j1.html" TargetMode="External"/><Relationship Id="rId332" Type="http://schemas.openxmlformats.org/officeDocument/2006/relationships/hyperlink" Target="https://gitlab.com/sfu-rcl/Taiga" TargetMode="External"/><Relationship Id="rId374" Type="http://schemas.openxmlformats.org/officeDocument/2006/relationships/hyperlink" Target="https://github.com/PulseRain/FP51_fast_core" TargetMode="External"/><Relationship Id="rId71" Type="http://schemas.openxmlformats.org/officeDocument/2006/relationships/hyperlink" Target="https://opencores.org/project,lem1_9min" TargetMode="External"/><Relationship Id="rId234" Type="http://schemas.openxmlformats.org/officeDocument/2006/relationships/hyperlink" Target="https://opencores.org/project,uos_processor" TargetMode="External"/><Relationship Id="rId2" Type="http://schemas.openxmlformats.org/officeDocument/2006/relationships/hyperlink" Target="http://www.oreganosystems.at/" TargetMode="External"/><Relationship Id="rId29" Type="http://schemas.openxmlformats.org/officeDocument/2006/relationships/hyperlink" Target="https://github.com/ZipCPU/zipcpu" TargetMode="External"/><Relationship Id="rId276" Type="http://schemas.openxmlformats.org/officeDocument/2006/relationships/hyperlink" Target="https://www.dcd.pl/product/dp8051/" TargetMode="External"/><Relationship Id="rId441" Type="http://schemas.openxmlformats.org/officeDocument/2006/relationships/hyperlink" Target="http://www.ece.ualberta.ca/~elliott/ee552/studentAppNotes/1998_w/8bitprocessor/" TargetMode="External"/><Relationship Id="rId483" Type="http://schemas.openxmlformats.org/officeDocument/2006/relationships/hyperlink" Target="https://opencores.org/project,rois" TargetMode="External"/><Relationship Id="rId539" Type="http://schemas.openxmlformats.org/officeDocument/2006/relationships/hyperlink" Target="http://www.sandpipers.com/cpuclass/files.html" TargetMode="External"/><Relationship Id="rId40" Type="http://schemas.openxmlformats.org/officeDocument/2006/relationships/hyperlink" Target="https://opencores.org/project,c16" TargetMode="External"/><Relationship Id="rId136" Type="http://schemas.openxmlformats.org/officeDocument/2006/relationships/hyperlink" Target="https://github.com/jaruiz/ION" TargetMode="External"/><Relationship Id="rId178" Type="http://schemas.openxmlformats.org/officeDocument/2006/relationships/hyperlink" Target="http://www.lirmm.fr/ADAC/?page_id=462" TargetMode="External"/><Relationship Id="rId301" Type="http://schemas.openxmlformats.org/officeDocument/2006/relationships/hyperlink" Target="https://github.com/e8johan/jamcpu" TargetMode="External"/><Relationship Id="rId343" Type="http://schemas.openxmlformats.org/officeDocument/2006/relationships/hyperlink" Target="https://www.youtube.com/watch?v=uYRWFN-ii68" TargetMode="External"/><Relationship Id="rId550" Type="http://schemas.openxmlformats.org/officeDocument/2006/relationships/hyperlink" Target="http://labs.domipheus.com/blog/designing-a-cpu-in-vhdl-part-15-introducing-rpu/" TargetMode="External"/><Relationship Id="rId82" Type="http://schemas.openxmlformats.org/officeDocument/2006/relationships/hyperlink" Target="https://opencores.org/project,minimips" TargetMode="External"/><Relationship Id="rId203" Type="http://schemas.openxmlformats.org/officeDocument/2006/relationships/hyperlink" Target="https://opencores.org/project,oc54x" TargetMode="External"/><Relationship Id="rId385" Type="http://schemas.openxmlformats.org/officeDocument/2006/relationships/hyperlink" Target="https://github.com/FISC-Project/FISC-VHDL" TargetMode="External"/><Relationship Id="rId245" Type="http://schemas.openxmlformats.org/officeDocument/2006/relationships/hyperlink" Target="https://opencores.org/project,minsoc" TargetMode="External"/><Relationship Id="rId287" Type="http://schemas.openxmlformats.org/officeDocument/2006/relationships/hyperlink" Target="https://www.scribd.com/document/98709635/c16-Cpu-Reference-Manual" TargetMode="External"/><Relationship Id="rId410" Type="http://schemas.openxmlformats.org/officeDocument/2006/relationships/hyperlink" Target="https://github.com/dagvadorj/ulach-tarhi" TargetMode="External"/><Relationship Id="rId452" Type="http://schemas.openxmlformats.org/officeDocument/2006/relationships/hyperlink" Target="https://revaldinho.github.io/opc/" TargetMode="External"/><Relationship Id="rId494" Type="http://schemas.openxmlformats.org/officeDocument/2006/relationships/hyperlink" Target="https://www.xilinx.com/products/design-tools/microblaze.html" TargetMode="External"/><Relationship Id="rId508" Type="http://schemas.openxmlformats.org/officeDocument/2006/relationships/hyperlink" Target="https://en.wikipedia.org/wiki/MIC-1" TargetMode="External"/><Relationship Id="rId105" Type="http://schemas.openxmlformats.org/officeDocument/2006/relationships/hyperlink" Target="http://www.arm.com/products/processors/cortex-m/cortex-m1.php" TargetMode="External"/><Relationship Id="rId147" Type="http://schemas.openxmlformats.org/officeDocument/2006/relationships/hyperlink" Target="http://www3.sympatico.ca/myron.plichota/" TargetMode="External"/><Relationship Id="rId312" Type="http://schemas.openxmlformats.org/officeDocument/2006/relationships/hyperlink" Target="https://github.com/atgreen/moxie-cores" TargetMode="External"/><Relationship Id="rId354" Type="http://schemas.openxmlformats.org/officeDocument/2006/relationships/hyperlink" Target="http://www.leox.org/" TargetMode="External"/><Relationship Id="rId51" Type="http://schemas.openxmlformats.org/officeDocument/2006/relationships/hyperlink" Target="https://opencores.org/project,avrtinyx61core" TargetMode="External"/><Relationship Id="rId93" Type="http://schemas.openxmlformats.org/officeDocument/2006/relationships/hyperlink" Target="https://opencores.org/project,natalius_8bit_risc" TargetMode="External"/><Relationship Id="rId189" Type="http://schemas.openxmlformats.org/officeDocument/2006/relationships/hyperlink" Target="http://projects.nbee.es/display/IPCORES/SYNPIC12+8bit+RISC+CPU+core" TargetMode="External"/><Relationship Id="rId396" Type="http://schemas.openxmlformats.org/officeDocument/2006/relationships/hyperlink" Target="https://github.com/skristiansson/eco32f" TargetMode="External"/><Relationship Id="rId561" Type="http://schemas.openxmlformats.org/officeDocument/2006/relationships/printerSettings" Target="../printerSettings/printerSettings4.bin"/><Relationship Id="rId214" Type="http://schemas.openxmlformats.org/officeDocument/2006/relationships/hyperlink" Target="http://www.finitron.ca/Cores/CPUCores/rtf6809.html" TargetMode="External"/><Relationship Id="rId256" Type="http://schemas.openxmlformats.org/officeDocument/2006/relationships/hyperlink" Target="https://github.com/freecores/instruction_list_pipelined_processor_with_peripherals" TargetMode="External"/><Relationship Id="rId298" Type="http://schemas.openxmlformats.org/officeDocument/2006/relationships/hyperlink" Target="https://github.com/robfinch/Cores/tree/master/FISA64/trunk" TargetMode="External"/><Relationship Id="rId421" Type="http://schemas.openxmlformats.org/officeDocument/2006/relationships/hyperlink" Target="http://www.latticesemi.com/en/Products/DesignSoftwareAndIP/IntellectualProperty/IPCore/IPCores02/LatticeMico32.aspx" TargetMode="External"/><Relationship Id="rId463" Type="http://schemas.openxmlformats.org/officeDocument/2006/relationships/hyperlink" Target="http://pdp2011.sytse.net/wordpress/pdp-11/" TargetMode="External"/><Relationship Id="rId519" Type="http://schemas.openxmlformats.org/officeDocument/2006/relationships/hyperlink" Target="https://hackaday.io/project/18206-a2z-computer" TargetMode="External"/><Relationship Id="rId116" Type="http://schemas.openxmlformats.org/officeDocument/2006/relationships/hyperlink" Target="http://www.oreganosystems.at/?page_id=361" TargetMode="External"/><Relationship Id="rId158" Type="http://schemas.openxmlformats.org/officeDocument/2006/relationships/hyperlink" Target="http://members.optushome.com.au/jekent/FPGA.htm" TargetMode="External"/><Relationship Id="rId323" Type="http://schemas.openxmlformats.org/officeDocument/2006/relationships/hyperlink" Target="https://github.com/bikash001/RISC-Processor" TargetMode="External"/><Relationship Id="rId530" Type="http://schemas.openxmlformats.org/officeDocument/2006/relationships/hyperlink" Target="https://grantwilk.com/portfolio/armv4-microarchitecture/" TargetMode="External"/><Relationship Id="rId20" Type="http://schemas.openxmlformats.org/officeDocument/2006/relationships/hyperlink" Target="http://www.ht-lab.com/freecores/move/move.html" TargetMode="External"/><Relationship Id="rId62" Type="http://schemas.openxmlformats.org/officeDocument/2006/relationships/hyperlink" Target="https://opencores.org/project,hf-risc" TargetMode="External"/><Relationship Id="rId365" Type="http://schemas.openxmlformats.org/officeDocument/2006/relationships/hyperlink" Target="http://www.sandpipers.com/cpuclass.html" TargetMode="External"/><Relationship Id="rId225" Type="http://schemas.openxmlformats.org/officeDocument/2006/relationships/hyperlink" Target="https://opencores.org/project,t80" TargetMode="External"/><Relationship Id="rId267" Type="http://schemas.openxmlformats.org/officeDocument/2006/relationships/hyperlink" Target="https://github.com/tommythorn/yari" TargetMode="External"/><Relationship Id="rId432" Type="http://schemas.openxmlformats.org/officeDocument/2006/relationships/hyperlink" Target="https://wiki.forth-ev.de/doku.php/projects:fig-forth-1802-fpga:start" TargetMode="External"/><Relationship Id="rId474" Type="http://schemas.openxmlformats.org/officeDocument/2006/relationships/hyperlink" Target="https://github.com/darklife/darkriscv" TargetMode="External"/><Relationship Id="rId127" Type="http://schemas.openxmlformats.org/officeDocument/2006/relationships/hyperlink" Target="https://github.com/SpinalHDL/VexRiscv" TargetMode="External"/><Relationship Id="rId31" Type="http://schemas.openxmlformats.org/officeDocument/2006/relationships/hyperlink" Target="https://opencores.org/project,t400" TargetMode="External"/><Relationship Id="rId73" Type="http://schemas.openxmlformats.org/officeDocument/2006/relationships/hyperlink" Target="https://opencores.org/project,light8080" TargetMode="External"/><Relationship Id="rId169" Type="http://schemas.openxmlformats.org/officeDocument/2006/relationships/hyperlink" Target="https://en.wikipedia.org/wiki/LatticeMico32" TargetMode="External"/><Relationship Id="rId334" Type="http://schemas.openxmlformats.org/officeDocument/2006/relationships/hyperlink" Target="https://www.vttoth.com/CMS/projects/47-viktors-amazing-4-bit-processor" TargetMode="External"/><Relationship Id="rId376" Type="http://schemas.openxmlformats.org/officeDocument/2006/relationships/hyperlink" Target="https://github.com/jmahler/mips-cpu" TargetMode="External"/><Relationship Id="rId541" Type="http://schemas.openxmlformats.org/officeDocument/2006/relationships/hyperlink" Target="http://finitron.ca/Projects/Prj6502/bc6502_page.html" TargetMode="External"/><Relationship Id="rId4" Type="http://schemas.openxmlformats.org/officeDocument/2006/relationships/hyperlink" Target="http://www.ip-arch.jp/index.html" TargetMode="External"/><Relationship Id="rId180" Type="http://schemas.openxmlformats.org/officeDocument/2006/relationships/hyperlink" Target="http://www.lirmm.fr/ADAC" TargetMode="External"/><Relationship Id="rId236" Type="http://schemas.openxmlformats.org/officeDocument/2006/relationships/hyperlink" Target="https://opencores.org/project,wb_z80" TargetMode="External"/><Relationship Id="rId278" Type="http://schemas.openxmlformats.org/officeDocument/2006/relationships/hyperlink" Target="https://www.silvaco.com/products/IP/coldfire-v1-core/index.html" TargetMode="External"/><Relationship Id="rId401" Type="http://schemas.openxmlformats.org/officeDocument/2006/relationships/hyperlink" Target="https://people.ece.cornell.edu/land/courses/ece5760/DE2/Kraken2/Kraken2isa.html" TargetMode="External"/><Relationship Id="rId443" Type="http://schemas.openxmlformats.org/officeDocument/2006/relationships/hyperlink" Target="http://www.microcorelabs.com/mcl65.html" TargetMode="External"/><Relationship Id="rId303" Type="http://schemas.openxmlformats.org/officeDocument/2006/relationships/hyperlink" Target="https://en.wikipedia.org/wiki/LEON" TargetMode="External"/><Relationship Id="rId485" Type="http://schemas.openxmlformats.org/officeDocument/2006/relationships/hyperlink" Target="https://opencores.org/project,aor3000" TargetMode="External"/><Relationship Id="rId42" Type="http://schemas.openxmlformats.org/officeDocument/2006/relationships/hyperlink" Target="https://opencores.org/project,mcu8" TargetMode="External"/><Relationship Id="rId84" Type="http://schemas.openxmlformats.org/officeDocument/2006/relationships/hyperlink" Target="https://github.com/jonpry/octagon" TargetMode="External"/><Relationship Id="rId138" Type="http://schemas.openxmlformats.org/officeDocument/2006/relationships/hyperlink" Target="https://www.mil.ufl.edu/projects/gup/" TargetMode="External"/><Relationship Id="rId345" Type="http://schemas.openxmlformats.org/officeDocument/2006/relationships/hyperlink" Target="https://github.com/wallento/or1200mp" TargetMode="External"/><Relationship Id="rId387" Type="http://schemas.openxmlformats.org/officeDocument/2006/relationships/hyperlink" Target="https://www.youtube.com/watch?v=55MzMHzMAFM" TargetMode="External"/><Relationship Id="rId510" Type="http://schemas.openxmlformats.org/officeDocument/2006/relationships/hyperlink" Target="https://github.com/already5chosen/softpc/" TargetMode="External"/><Relationship Id="rId552" Type="http://schemas.openxmlformats.org/officeDocument/2006/relationships/hyperlink" Target="http://www.astrobe.com/RISC5/" TargetMode="External"/><Relationship Id="rId191" Type="http://schemas.openxmlformats.org/officeDocument/2006/relationships/hyperlink" Target="https://en.wikipedia.org/wiki/Z-machine" TargetMode="External"/><Relationship Id="rId205" Type="http://schemas.openxmlformats.org/officeDocument/2006/relationships/hyperlink" Target="https://opencores.org/project,plasma" TargetMode="External"/><Relationship Id="rId247" Type="http://schemas.openxmlformats.org/officeDocument/2006/relationships/hyperlink" Target="http://cfw.sourceforge.net/build_html/vhdl/index.htm" TargetMode="External"/><Relationship Id="rId412" Type="http://schemas.openxmlformats.org/officeDocument/2006/relationships/hyperlink" Target="https://www.scribd.com/document/53289372/MIPS-Implementation" TargetMode="External"/><Relationship Id="rId107" Type="http://schemas.openxmlformats.org/officeDocument/2006/relationships/hyperlink" Target="https://opencores.org/project,avrtinyx61core" TargetMode="External"/><Relationship Id="rId289" Type="http://schemas.openxmlformats.org/officeDocument/2006/relationships/hyperlink" Target="https://opencores.org/project,cpugen" TargetMode="External"/><Relationship Id="rId454" Type="http://schemas.openxmlformats.org/officeDocument/2006/relationships/hyperlink" Target="https://revaldinho.github.io/opc/" TargetMode="External"/><Relationship Id="rId496" Type="http://schemas.openxmlformats.org/officeDocument/2006/relationships/hyperlink" Target="https://github.com/classycodeoss/classy_core_17" TargetMode="External"/><Relationship Id="rId11" Type="http://schemas.openxmlformats.org/officeDocument/2006/relationships/hyperlink" Target="http://klabs.org/history/ech/agc_schematics" TargetMode="External"/><Relationship Id="rId53" Type="http://schemas.openxmlformats.org/officeDocument/2006/relationships/hyperlink" Target="https://opencores.org/project,copyblaze" TargetMode="External"/><Relationship Id="rId149" Type="http://schemas.openxmlformats.org/officeDocument/2006/relationships/hyperlink" Target="https://opencores.org/download/System09" TargetMode="External"/><Relationship Id="rId314" Type="http://schemas.openxmlformats.org/officeDocument/2006/relationships/hyperlink" Target="https://bitbucket.org/mroell/8bit-cpu" TargetMode="External"/><Relationship Id="rId356" Type="http://schemas.openxmlformats.org/officeDocument/2006/relationships/hyperlink" Target="http://www.ensilica.com/" TargetMode="External"/><Relationship Id="rId398" Type="http://schemas.openxmlformats.org/officeDocument/2006/relationships/hyperlink" Target="https://github.com/alezzdiki/DLX-RISC-Processor" TargetMode="External"/><Relationship Id="rId521" Type="http://schemas.openxmlformats.org/officeDocument/2006/relationships/hyperlink" Target="https://github.com/fachat/af65k" TargetMode="External"/><Relationship Id="rId95" Type="http://schemas.openxmlformats.org/officeDocument/2006/relationships/hyperlink" Target="https://www.milkymist.org/" TargetMode="External"/><Relationship Id="rId160" Type="http://schemas.openxmlformats.org/officeDocument/2006/relationships/hyperlink" Target="http://www.bernd-paysan.de/b16.html" TargetMode="External"/><Relationship Id="rId216" Type="http://schemas.openxmlformats.org/officeDocument/2006/relationships/hyperlink" Target="https://github.com/robfinch/Cores" TargetMode="External"/><Relationship Id="rId423" Type="http://schemas.openxmlformats.org/officeDocument/2006/relationships/hyperlink" Target="https://github.com/sam-falvo/polaris" TargetMode="External"/><Relationship Id="rId258" Type="http://schemas.openxmlformats.org/officeDocument/2006/relationships/hyperlink" Target="https://opencores.org/usercontent,doc,1262702554" TargetMode="External"/><Relationship Id="rId465" Type="http://schemas.openxmlformats.org/officeDocument/2006/relationships/hyperlink" Target="https://git.morgothdisk.com/VERILOG/VERILOG-XMEGA-CORE-XILINX" TargetMode="External"/><Relationship Id="rId22" Type="http://schemas.openxmlformats.org/officeDocument/2006/relationships/hyperlink" Target="http://www.microcorelabs.com/mcl51.html" TargetMode="External"/><Relationship Id="rId64" Type="http://schemas.openxmlformats.org/officeDocument/2006/relationships/hyperlink" Target="https://opencores.org/project,jop" TargetMode="External"/><Relationship Id="rId118" Type="http://schemas.openxmlformats.org/officeDocument/2006/relationships/hyperlink" Target="http://members.optushome.com.au/jekent/Micro16/index.html" TargetMode="External"/><Relationship Id="rId325" Type="http://schemas.openxmlformats.org/officeDocument/2006/relationships/hyperlink" Target="https://github.com/robfinch/Cores/tree/master/rtf6809" TargetMode="External"/><Relationship Id="rId367" Type="http://schemas.openxmlformats.org/officeDocument/2006/relationships/hyperlink" Target="http://plasmacpu.no-ip.org/cpu.htm" TargetMode="External"/><Relationship Id="rId532" Type="http://schemas.openxmlformats.org/officeDocument/2006/relationships/hyperlink" Target="https://github.com/risclite/ARM9-compatible-soft-CPU-core" TargetMode="External"/><Relationship Id="rId171" Type="http://schemas.openxmlformats.org/officeDocument/2006/relationships/hyperlink" Target="http://www.heeltoe.com/download/pdp11/README.html" TargetMode="External"/><Relationship Id="rId227" Type="http://schemas.openxmlformats.org/officeDocument/2006/relationships/hyperlink" Target="https://opencores.org/project,tisc" TargetMode="External"/><Relationship Id="rId269" Type="http://schemas.openxmlformats.org/officeDocument/2006/relationships/hyperlink" Target="https://en.wikipedia.org/wiki/PicoBlaze" TargetMode="External"/><Relationship Id="rId434" Type="http://schemas.openxmlformats.org/officeDocument/2006/relationships/hyperlink" Target="https://en.wikipedia.org/wiki/Amber_(processor_core)" TargetMode="External"/><Relationship Id="rId476" Type="http://schemas.openxmlformats.org/officeDocument/2006/relationships/hyperlink" Target="http://www.1-core.com/resources/DSPuva16.zip" TargetMode="External"/><Relationship Id="rId33" Type="http://schemas.openxmlformats.org/officeDocument/2006/relationships/hyperlink" Target="https://opencores.org/project,oms8051mini" TargetMode="External"/><Relationship Id="rId129" Type="http://schemas.openxmlformats.org/officeDocument/2006/relationships/hyperlink" Target="http://www.ht-lab.com/cpu86.htm" TargetMode="External"/><Relationship Id="rId280" Type="http://schemas.openxmlformats.org/officeDocument/2006/relationships/hyperlink" Target="https://www.youtube.com/watch?v=gEmTaKU6ufY" TargetMode="External"/><Relationship Id="rId336" Type="http://schemas.openxmlformats.org/officeDocument/2006/relationships/hyperlink" Target="https://github.com/robfinch/Cores" TargetMode="External"/><Relationship Id="rId501" Type="http://schemas.openxmlformats.org/officeDocument/2006/relationships/hyperlink" Target="https://opencores.org/project,lem1_9min" TargetMode="External"/><Relationship Id="rId543" Type="http://schemas.openxmlformats.org/officeDocument/2006/relationships/hyperlink" Target="http://www.clifford.at/bfcpu/bfcpu.html" TargetMode="External"/><Relationship Id="rId75" Type="http://schemas.openxmlformats.org/officeDocument/2006/relationships/hyperlink" Target="https://opencores.org/project,m65c02" TargetMode="External"/><Relationship Id="rId140" Type="http://schemas.openxmlformats.org/officeDocument/2006/relationships/hyperlink" Target="https://opencores.org/project,eco32" TargetMode="External"/><Relationship Id="rId182" Type="http://schemas.openxmlformats.org/officeDocument/2006/relationships/hyperlink" Target="http://sowerbutts.com/socz80/" TargetMode="External"/><Relationship Id="rId378" Type="http://schemas.openxmlformats.org/officeDocument/2006/relationships/hyperlink" Target="https://opencores.org/project/or1k" TargetMode="External"/><Relationship Id="rId403" Type="http://schemas.openxmlformats.org/officeDocument/2006/relationships/hyperlink" Target="http://people.ece.cornell.edu/land/courses/ece5760/DE2/Stack_cpu.html" TargetMode="External"/><Relationship Id="rId6" Type="http://schemas.openxmlformats.org/officeDocument/2006/relationships/hyperlink" Target="http://www.eembc.org/coremark/index.php" TargetMode="External"/><Relationship Id="rId238" Type="http://schemas.openxmlformats.org/officeDocument/2006/relationships/hyperlink" Target="https://opencores.org/project,z3" TargetMode="External"/><Relationship Id="rId445" Type="http://schemas.openxmlformats.org/officeDocument/2006/relationships/hyperlink" Target="https://github.com/revaldinho/opc" TargetMode="External"/><Relationship Id="rId487" Type="http://schemas.openxmlformats.org/officeDocument/2006/relationships/hyperlink" Target="https://opencores.org/project,aquarius" TargetMode="External"/><Relationship Id="rId291" Type="http://schemas.openxmlformats.org/officeDocument/2006/relationships/hyperlink" Target="https://github.com/DRuffer/ep8080" TargetMode="External"/><Relationship Id="rId305" Type="http://schemas.openxmlformats.org/officeDocument/2006/relationships/hyperlink" Target="http://www.embedded.com/electronics-blogs/max-unleashed-and-unfettered/4441454/Only-308-FPGA-LUTs-required-to-create-cycle-accurate-8088-8086-soft-processor-core" TargetMode="External"/><Relationship Id="rId347" Type="http://schemas.openxmlformats.org/officeDocument/2006/relationships/hyperlink" Target="http://www.singmai.com/PT13.htm" TargetMode="External"/><Relationship Id="rId512" Type="http://schemas.openxmlformats.org/officeDocument/2006/relationships/hyperlink" Target="https://github.com/jaruiz/light8080" TargetMode="External"/><Relationship Id="rId44" Type="http://schemas.openxmlformats.org/officeDocument/2006/relationships/hyperlink" Target="https://opencores.org/project,altor32" TargetMode="External"/><Relationship Id="rId86" Type="http://schemas.openxmlformats.org/officeDocument/2006/relationships/hyperlink" Target="https://opencores.org/project,mips32r1" TargetMode="External"/><Relationship Id="rId151" Type="http://schemas.openxmlformats.org/officeDocument/2006/relationships/hyperlink" Target="https://opencores.org/project,system11" TargetMode="External"/><Relationship Id="rId389" Type="http://schemas.openxmlformats.org/officeDocument/2006/relationships/hyperlink" Target="https://opencores.org/project,odess_multicore_project" TargetMode="External"/><Relationship Id="rId554" Type="http://schemas.openxmlformats.org/officeDocument/2006/relationships/hyperlink" Target="https://gitlab.com/baioc/s4pu" TargetMode="External"/><Relationship Id="rId193" Type="http://schemas.openxmlformats.org/officeDocument/2006/relationships/hyperlink" Target="https://opencores.org/project,avr8" TargetMode="External"/><Relationship Id="rId207" Type="http://schemas.openxmlformats.org/officeDocument/2006/relationships/hyperlink" Target="https://opencores.org/project,risc16f84" TargetMode="External"/><Relationship Id="rId249" Type="http://schemas.openxmlformats.org/officeDocument/2006/relationships/hyperlink" Target="http://www.cast-inc.com/ip-cores/8051s/l8051xc1/index.html" TargetMode="External"/><Relationship Id="rId414" Type="http://schemas.openxmlformats.org/officeDocument/2006/relationships/hyperlink" Target="http://www.vliw.org/book/" TargetMode="External"/><Relationship Id="rId456" Type="http://schemas.openxmlformats.org/officeDocument/2006/relationships/hyperlink" Target="https://revaldinho.github.io/opc/" TargetMode="External"/><Relationship Id="rId498" Type="http://schemas.openxmlformats.org/officeDocument/2006/relationships/hyperlink" Target="https://retroramblings.net/?page_id=1339" TargetMode="External"/><Relationship Id="rId13" Type="http://schemas.openxmlformats.org/officeDocument/2006/relationships/hyperlink" Target="https://github.com/openrisc/mor1kx" TargetMode="External"/><Relationship Id="rId109" Type="http://schemas.openxmlformats.org/officeDocument/2006/relationships/hyperlink" Target="https://opencores.org/project,brainfuckcpu" TargetMode="External"/><Relationship Id="rId260" Type="http://schemas.openxmlformats.org/officeDocument/2006/relationships/hyperlink" Target="https://en.wikipedia.org/wiki/ARM_Cortex-A53" TargetMode="External"/><Relationship Id="rId316" Type="http://schemas.openxmlformats.org/officeDocument/2006/relationships/hyperlink" Target="https://git.morgothdisk.com/MorgothCreator/VHDL-UTIL-IP/tree/master/xmega_core" TargetMode="External"/><Relationship Id="rId523" Type="http://schemas.openxmlformats.org/officeDocument/2006/relationships/hyperlink" Target="https://opencores.org/project,lxp32" TargetMode="External"/><Relationship Id="rId55" Type="http://schemas.openxmlformats.org/officeDocument/2006/relationships/hyperlink" Target="https://opencores.org/project,cpu65c02_true_cycle" TargetMode="External"/><Relationship Id="rId97" Type="http://schemas.openxmlformats.org/officeDocument/2006/relationships/hyperlink" Target="https://opencores.org/project,neo430" TargetMode="External"/><Relationship Id="rId120" Type="http://schemas.openxmlformats.org/officeDocument/2006/relationships/hyperlink" Target="https://github.com/MorrisMA/MiniCPU-S" TargetMode="External"/><Relationship Id="rId358" Type="http://schemas.openxmlformats.org/officeDocument/2006/relationships/hyperlink" Target="https://web.archive.org/web/20120118210705/http:/www.mindspring.com/~tcoonan/newpic.html" TargetMode="External"/><Relationship Id="rId162" Type="http://schemas.openxmlformats.org/officeDocument/2006/relationships/hyperlink" Target="http://www.gmvhdl.com/hc11core.html" TargetMode="External"/><Relationship Id="rId218" Type="http://schemas.openxmlformats.org/officeDocument/2006/relationships/hyperlink" Target="https://github.com/robfinch/Cores" TargetMode="External"/><Relationship Id="rId425" Type="http://schemas.openxmlformats.org/officeDocument/2006/relationships/hyperlink" Target="https://git.morgothdisk.com/VERILOG/VERILOG-XMEGA-CORE-IP-TST" TargetMode="External"/><Relationship Id="rId467" Type="http://schemas.openxmlformats.org/officeDocument/2006/relationships/hyperlink" Target="https://github.com/schoeberl/chisel-book/wiki" TargetMode="External"/><Relationship Id="rId271" Type="http://schemas.openxmlformats.org/officeDocument/2006/relationships/hyperlink" Target="https://www.xilinx.com/products/intellectual-property/picoblaze.html" TargetMode="External"/><Relationship Id="rId24" Type="http://schemas.openxmlformats.org/officeDocument/2006/relationships/hyperlink" Target="http://www.youtube.com/channel/UCNbm8Bah54cwhedmCRWyXMA/videos" TargetMode="External"/><Relationship Id="rId66" Type="http://schemas.openxmlformats.org/officeDocument/2006/relationships/hyperlink" Target="https://opencores.org/project,klc32" TargetMode="External"/><Relationship Id="rId131" Type="http://schemas.openxmlformats.org/officeDocument/2006/relationships/hyperlink" Target="https://github.com/ucam-comparch/clarvi" TargetMode="External"/><Relationship Id="rId327" Type="http://schemas.openxmlformats.org/officeDocument/2006/relationships/hyperlink" Target="https://github.com/jamieiles/80x86" TargetMode="External"/><Relationship Id="rId369" Type="http://schemas.openxmlformats.org/officeDocument/2006/relationships/hyperlink" Target="https://openrisc.io/" TargetMode="External"/><Relationship Id="rId534" Type="http://schemas.openxmlformats.org/officeDocument/2006/relationships/hyperlink" Target="https://hackaday.com/2021/09/26/fpga-retrocomputer-return-to-moncky/" TargetMode="External"/><Relationship Id="rId173" Type="http://schemas.openxmlformats.org/officeDocument/2006/relationships/hyperlink" Target="http://www.heeltoe.com/download/pdp8/README.html" TargetMode="External"/><Relationship Id="rId229" Type="http://schemas.openxmlformats.org/officeDocument/2006/relationships/hyperlink" Target="https://opencores.org/project,tinyvliw8" TargetMode="External"/><Relationship Id="rId380" Type="http://schemas.openxmlformats.org/officeDocument/2006/relationships/hyperlink" Target="https://github.com/embecosm/aap-verilog" TargetMode="External"/><Relationship Id="rId436" Type="http://schemas.openxmlformats.org/officeDocument/2006/relationships/hyperlink" Target="https://opencores.org/projects/fwrisc" TargetMode="External"/><Relationship Id="rId240" Type="http://schemas.openxmlformats.org/officeDocument/2006/relationships/hyperlink" Target="https://github.com/marmolejo/zet" TargetMode="External"/><Relationship Id="rId478" Type="http://schemas.openxmlformats.org/officeDocument/2006/relationships/hyperlink" Target="https://opencores.org/projects/neo430" TargetMode="External"/><Relationship Id="rId35" Type="http://schemas.openxmlformats.org/officeDocument/2006/relationships/hyperlink" Target="https://opencores.org/project,next186" TargetMode="External"/><Relationship Id="rId77" Type="http://schemas.openxmlformats.org/officeDocument/2006/relationships/hyperlink" Target="https://opencores.org/project,marca" TargetMode="External"/><Relationship Id="rId100" Type="http://schemas.openxmlformats.org/officeDocument/2006/relationships/hyperlink" Target="https://opencores.org/project,ag_6502" TargetMode="External"/><Relationship Id="rId282" Type="http://schemas.openxmlformats.org/officeDocument/2006/relationships/hyperlink" Target="http://anycpu.org/forum/viewtopic.php?f=15&amp;t=254" TargetMode="External"/><Relationship Id="rId338" Type="http://schemas.openxmlformats.org/officeDocument/2006/relationships/hyperlink" Target="https://github.com/sjohann81/hf-risc/" TargetMode="External"/><Relationship Id="rId503" Type="http://schemas.openxmlformats.org/officeDocument/2006/relationships/hyperlink" Target="https://www.latticesemi.com/products/designsoftwareandip/intellectualproperty/ipcore/ipcores04/riscvmccpu" TargetMode="External"/><Relationship Id="rId545" Type="http://schemas.openxmlformats.org/officeDocument/2006/relationships/hyperlink" Target="https://hackaday.io/project/6930-yasep-yet-another-small-embedded-processor" TargetMode="External"/><Relationship Id="rId8" Type="http://schemas.openxmlformats.org/officeDocument/2006/relationships/hyperlink" Target="https://github.com/dcpu16/dcpu16-verilog" TargetMode="External"/><Relationship Id="rId142" Type="http://schemas.openxmlformats.org/officeDocument/2006/relationships/hyperlink" Target="http://digitaldesign.ashenden.com.au/verilog/verilog-source-code.html" TargetMode="External"/><Relationship Id="rId184" Type="http://schemas.openxmlformats.org/officeDocument/2006/relationships/hyperlink" Target="https://github.com/lmEshoo/sp-i586" TargetMode="External"/><Relationship Id="rId391" Type="http://schemas.openxmlformats.org/officeDocument/2006/relationships/hyperlink" Target="https://opencores.org/project,zap" TargetMode="External"/><Relationship Id="rId405" Type="http://schemas.openxmlformats.org/officeDocument/2006/relationships/hyperlink" Target="https://github.com/pandora2000/piropiro" TargetMode="External"/><Relationship Id="rId447" Type="http://schemas.openxmlformats.org/officeDocument/2006/relationships/hyperlink" Target="https://github.com/revaldinho/opc" TargetMode="External"/><Relationship Id="rId251" Type="http://schemas.openxmlformats.org/officeDocument/2006/relationships/hyperlink" Target="https://www.youtube.com/watch?v=prpyEFxZCMw" TargetMode="External"/><Relationship Id="rId489" Type="http://schemas.openxmlformats.org/officeDocument/2006/relationships/hyperlink" Target="https://opencores.org/project,atlas_core" TargetMode="External"/><Relationship Id="rId46" Type="http://schemas.openxmlformats.org/officeDocument/2006/relationships/hyperlink" Target="https://opencores.org/project,alwcpu" TargetMode="External"/><Relationship Id="rId293" Type="http://schemas.openxmlformats.org/officeDocument/2006/relationships/hyperlink" Target="https://github.com/Speccery/EP994A" TargetMode="External"/><Relationship Id="rId307" Type="http://schemas.openxmlformats.org/officeDocument/2006/relationships/hyperlink" Target="http://www.cs.hiroshima-u.ac.jp/~nakano/wiki/wiki.cgi?page=%B9%E2%B5%A1%C7%BDMINICPU" TargetMode="External"/><Relationship Id="rId349" Type="http://schemas.openxmlformats.org/officeDocument/2006/relationships/hyperlink" Target="https://www.chrisfenton.com/non-von-1/" TargetMode="External"/><Relationship Id="rId514" Type="http://schemas.openxmlformats.org/officeDocument/2006/relationships/hyperlink" Target="https://github.com/ForwardCom/softcoreA" TargetMode="External"/><Relationship Id="rId556" Type="http://schemas.openxmlformats.org/officeDocument/2006/relationships/hyperlink" Target="https://github.com/Steve-Teal/eforth-misc16" TargetMode="External"/><Relationship Id="rId88" Type="http://schemas.openxmlformats.org/officeDocument/2006/relationships/hyperlink" Target="https://opencores.org/project,mips32" TargetMode="External"/><Relationship Id="rId111" Type="http://schemas.openxmlformats.org/officeDocument/2006/relationships/hyperlink" Target="https://github.com/vhdlnerd/classicHp" TargetMode="External"/><Relationship Id="rId153" Type="http://schemas.openxmlformats.org/officeDocument/2006/relationships/hyperlink" Target="http://members.optushome.com.au/jekent/" TargetMode="External"/><Relationship Id="rId195" Type="http://schemas.openxmlformats.org/officeDocument/2006/relationships/hyperlink" Target="https://opencores.org/project,open8_urisc" TargetMode="External"/><Relationship Id="rId209" Type="http://schemas.openxmlformats.org/officeDocument/2006/relationships/hyperlink" Target="https://opencores.org/project,riscompatible" TargetMode="External"/><Relationship Id="rId360" Type="http://schemas.openxmlformats.org/officeDocument/2006/relationships/hyperlink" Target="http://web.archive.org/web/20040603222048/http:/www.free-ip.com/6502/index.html" TargetMode="External"/><Relationship Id="rId416" Type="http://schemas.openxmlformats.org/officeDocument/2006/relationships/hyperlink" Target="https://github.com/nextseto/ARM-LEGv8" TargetMode="External"/><Relationship Id="rId220" Type="http://schemas.openxmlformats.org/officeDocument/2006/relationships/hyperlink" Target="https://opencores.org/project,sub86" TargetMode="External"/><Relationship Id="rId458" Type="http://schemas.openxmlformats.org/officeDocument/2006/relationships/hyperlink" Target="https://revaldinho.github.io/opc/" TargetMode="External"/><Relationship Id="rId15" Type="http://schemas.openxmlformats.org/officeDocument/2006/relationships/hyperlink" Target="http://www.mycpu.eu/" TargetMode="External"/><Relationship Id="rId57" Type="http://schemas.openxmlformats.org/officeDocument/2006/relationships/hyperlink" Target="https://opencores.org/project,diogenes" TargetMode="External"/><Relationship Id="rId262" Type="http://schemas.openxmlformats.org/officeDocument/2006/relationships/hyperlink" Target="https://en.wikipedia.org/wiki/ARM_Cortex-A9" TargetMode="External"/><Relationship Id="rId318" Type="http://schemas.openxmlformats.org/officeDocument/2006/relationships/hyperlink" Target="http://www.bleyer.org/pacoblaze" TargetMode="External"/><Relationship Id="rId525" Type="http://schemas.openxmlformats.org/officeDocument/2006/relationships/hyperlink" Target="https://github.com/Arlet/verilog-65c02" TargetMode="External"/><Relationship Id="rId99" Type="http://schemas.openxmlformats.org/officeDocument/2006/relationships/hyperlink" Target="https://opencores.org/project,agcnorm" TargetMode="External"/><Relationship Id="rId122" Type="http://schemas.openxmlformats.org/officeDocument/2006/relationships/hyperlink" Target="http://fpga.org/grvi-phalanx/" TargetMode="External"/><Relationship Id="rId164" Type="http://schemas.openxmlformats.org/officeDocument/2006/relationships/hyperlink" Target="http://www.excamera.com/sphinx/fpga-j1.html" TargetMode="External"/><Relationship Id="rId371" Type="http://schemas.openxmlformats.org/officeDocument/2006/relationships/hyperlink" Target="https://openrisc.io/" TargetMode="External"/><Relationship Id="rId427" Type="http://schemas.openxmlformats.org/officeDocument/2006/relationships/hyperlink" Target="https://github.com/skordal/potato" TargetMode="External"/><Relationship Id="rId469" Type="http://schemas.openxmlformats.org/officeDocument/2006/relationships/hyperlink" Target="https://github.com/RyuKojiro/v6502" TargetMode="External"/><Relationship Id="rId26" Type="http://schemas.openxmlformats.org/officeDocument/2006/relationships/hyperlink" Target="https://github.com/f32c/f32c" TargetMode="External"/><Relationship Id="rId231" Type="http://schemas.openxmlformats.org/officeDocument/2006/relationships/hyperlink" Target="https://opencores.org/project,turbo8051" TargetMode="External"/><Relationship Id="rId273" Type="http://schemas.openxmlformats.org/officeDocument/2006/relationships/hyperlink" Target="http://andreacorallo.github.io/kpu/" TargetMode="External"/><Relationship Id="rId329" Type="http://schemas.openxmlformats.org/officeDocument/2006/relationships/hyperlink" Target="https://opencores.org/project,sap" TargetMode="External"/><Relationship Id="rId480" Type="http://schemas.openxmlformats.org/officeDocument/2006/relationships/hyperlink" Target="https://github.com/rafaelcalcada/steel-core" TargetMode="External"/><Relationship Id="rId536" Type="http://schemas.openxmlformats.org/officeDocument/2006/relationships/hyperlink" Target="https://github.com/jaywonchung/Verilog-Harvard-CPU" TargetMode="External"/><Relationship Id="rId68" Type="http://schemas.openxmlformats.org/officeDocument/2006/relationships/hyperlink" Target="https://opencores.org/project,lem1_9min" TargetMode="External"/><Relationship Id="rId133" Type="http://schemas.openxmlformats.org/officeDocument/2006/relationships/hyperlink" Target="https://www.microsemi.com/products/fpga-soc/mi-v-embedded-ecosystem/risc-v-cpu" TargetMode="External"/><Relationship Id="rId175" Type="http://schemas.openxmlformats.org/officeDocument/2006/relationships/hyperlink" Target="http://www.ip-arch.jp/index.html" TargetMode="External"/><Relationship Id="rId340" Type="http://schemas.openxmlformats.org/officeDocument/2006/relationships/hyperlink" Target="https://github.com/mycspring/fpga" TargetMode="External"/><Relationship Id="rId200" Type="http://schemas.openxmlformats.org/officeDocument/2006/relationships/hyperlink" Target="https://opencores.org/project,pavr" TargetMode="External"/><Relationship Id="rId382" Type="http://schemas.openxmlformats.org/officeDocument/2006/relationships/hyperlink" Target="https://github.com/ztachip" TargetMode="External"/><Relationship Id="rId438" Type="http://schemas.openxmlformats.org/officeDocument/2006/relationships/hyperlink" Target="http://www.ensilica.com/" TargetMode="External"/><Relationship Id="rId242" Type="http://schemas.openxmlformats.org/officeDocument/2006/relationships/hyperlink" Target="https://opencores.org/project,storm_soc" TargetMode="External"/><Relationship Id="rId284" Type="http://schemas.openxmlformats.org/officeDocument/2006/relationships/hyperlink" Target="http://www.cast-inc.com/" TargetMode="External"/><Relationship Id="rId491" Type="http://schemas.openxmlformats.org/officeDocument/2006/relationships/hyperlink" Target="https://github.com/robinsonb5/EightThirtyTwo" TargetMode="External"/><Relationship Id="rId505" Type="http://schemas.openxmlformats.org/officeDocument/2006/relationships/hyperlink" Target="https://github.com/risclite/R8051" TargetMode="External"/><Relationship Id="rId37" Type="http://schemas.openxmlformats.org/officeDocument/2006/relationships/hyperlink" Target="https://opencores.org/project,z80soc" TargetMode="External"/><Relationship Id="rId79" Type="http://schemas.openxmlformats.org/officeDocument/2006/relationships/hyperlink" Target="https://opencores.org/project,usimplez" TargetMode="External"/><Relationship Id="rId102" Type="http://schemas.openxmlformats.org/officeDocument/2006/relationships/hyperlink" Target="http://techdocs.altium.com/display/FPGA/TSK3000A" TargetMode="External"/><Relationship Id="rId144" Type="http://schemas.openxmlformats.org/officeDocument/2006/relationships/hyperlink" Target="https://github.com/reed-foster/uCPUvhdl" TargetMode="External"/><Relationship Id="rId547" Type="http://schemas.openxmlformats.org/officeDocument/2006/relationships/hyperlink" Target="https://www.chrisfenton.com/" TargetMode="External"/><Relationship Id="rId90" Type="http://schemas.openxmlformats.org/officeDocument/2006/relationships/hyperlink" Target="https://opencores.org/project,mipsr2000" TargetMode="External"/><Relationship Id="rId186" Type="http://schemas.openxmlformats.org/officeDocument/2006/relationships/hyperlink" Target="https://github.com/sinclairrf/SSBCC" TargetMode="External"/><Relationship Id="rId351" Type="http://schemas.openxmlformats.org/officeDocument/2006/relationships/hyperlink" Target="https://github.com/infiniteNOP" TargetMode="External"/><Relationship Id="rId393" Type="http://schemas.openxmlformats.org/officeDocument/2006/relationships/hyperlink" Target="https://github.com/cr88192/bgbtech_btsr1arch" TargetMode="External"/><Relationship Id="rId407" Type="http://schemas.openxmlformats.org/officeDocument/2006/relationships/hyperlink" Target="https://en.wikipedia.org/wiki/LEON" TargetMode="External"/><Relationship Id="rId449" Type="http://schemas.openxmlformats.org/officeDocument/2006/relationships/hyperlink" Target="https://github.com/revaldinho/opc" TargetMode="External"/><Relationship Id="rId211" Type="http://schemas.openxmlformats.org/officeDocument/2006/relationships/hyperlink" Target="https://opencores.org/project,rtf65002" TargetMode="External"/><Relationship Id="rId253" Type="http://schemas.openxmlformats.org/officeDocument/2006/relationships/hyperlink" Target="https://github.com/tommythorn/fpgammix" TargetMode="External"/><Relationship Id="rId295" Type="http://schemas.openxmlformats.org/officeDocument/2006/relationships/hyperlink" Target="https://github.com/zhemao/ez8" TargetMode="External"/><Relationship Id="rId309" Type="http://schemas.openxmlformats.org/officeDocument/2006/relationships/hyperlink" Target="https://github.com/hutch31/tv80" TargetMode="External"/><Relationship Id="rId460" Type="http://schemas.openxmlformats.org/officeDocument/2006/relationships/hyperlink" Target="https://revaldinho.github.io/opc/" TargetMode="External"/><Relationship Id="rId516" Type="http://schemas.openxmlformats.org/officeDocument/2006/relationships/hyperlink" Target="https://github.com/ben-marshall/vanilla-riscv" TargetMode="External"/><Relationship Id="rId48" Type="http://schemas.openxmlformats.org/officeDocument/2006/relationships/hyperlink" Target="https://opencores.org/project,ao68000" TargetMode="External"/><Relationship Id="rId113" Type="http://schemas.openxmlformats.org/officeDocument/2006/relationships/hyperlink" Target="http://www.latticesemi.com/Products/DesignSoftwareAndIP/IntellectualProperty/IPCore/IPCores02/Mico8.aspx" TargetMode="External"/><Relationship Id="rId320" Type="http://schemas.openxmlformats.org/officeDocument/2006/relationships/hyperlink" Target="https://web.archive.org/web/20120118210705/http:/www.mindspring.com/~tcoonan/newpic.html" TargetMode="External"/><Relationship Id="rId558" Type="http://schemas.openxmlformats.org/officeDocument/2006/relationships/hyperlink" Target="https://opencores.org/project,avrtinyx61core" TargetMode="External"/><Relationship Id="rId155" Type="http://schemas.openxmlformats.org/officeDocument/2006/relationships/hyperlink" Target="http://members.optushome.com.au/jekent/" TargetMode="External"/><Relationship Id="rId197" Type="http://schemas.openxmlformats.org/officeDocument/2006/relationships/hyperlink" Target="https://opencores.org/project,nextz80" TargetMode="External"/><Relationship Id="rId362" Type="http://schemas.openxmlformats.org/officeDocument/2006/relationships/hyperlink" Target="https://github.com/jamesbowman/j1" TargetMode="External"/><Relationship Id="rId418" Type="http://schemas.openxmlformats.org/officeDocument/2006/relationships/hyperlink" Target="http://www.ece.ubc.ca/~lemieux/" TargetMode="External"/><Relationship Id="rId222" Type="http://schemas.openxmlformats.org/officeDocument/2006/relationships/hyperlink" Target="https://opencores.org/project,t48" TargetMode="External"/><Relationship Id="rId264" Type="http://schemas.openxmlformats.org/officeDocument/2006/relationships/hyperlink" Target="https://fr.wikiversity.org/wiki/Very_High_Speed_Integrated_Circuit_Hardware_Description_Language/Embarquer_un_Atmel_ATMega8" TargetMode="External"/><Relationship Id="rId471" Type="http://schemas.openxmlformats.org/officeDocument/2006/relationships/hyperlink" Target="https://github.com/MorrisMA/MAM65C02-Processor-Core/" TargetMode="External"/><Relationship Id="rId17" Type="http://schemas.openxmlformats.org/officeDocument/2006/relationships/hyperlink" Target="http://homepages.thm.de/~hg53/eco32" TargetMode="External"/><Relationship Id="rId59" Type="http://schemas.openxmlformats.org/officeDocument/2006/relationships/hyperlink" Target="https://opencores.org/project,fluid_core_2" TargetMode="External"/><Relationship Id="rId124" Type="http://schemas.openxmlformats.org/officeDocument/2006/relationships/hyperlink" Target="https://opencores.org/project,xucpu" TargetMode="External"/><Relationship Id="rId527" Type="http://schemas.openxmlformats.org/officeDocument/2006/relationships/hyperlink" Target="https://github.com/Arlet/verilog-6502" TargetMode="External"/><Relationship Id="rId70" Type="http://schemas.openxmlformats.org/officeDocument/2006/relationships/hyperlink" Target="https://opencores.org/project,lem1_9min" TargetMode="External"/><Relationship Id="rId166" Type="http://schemas.openxmlformats.org/officeDocument/2006/relationships/hyperlink" Target="http://www.excamera.com/sphinx/fpga-j1.html" TargetMode="External"/><Relationship Id="rId331" Type="http://schemas.openxmlformats.org/officeDocument/2006/relationships/hyperlink" Target="http://lmeshoo.net/" TargetMode="External"/><Relationship Id="rId373" Type="http://schemas.openxmlformats.org/officeDocument/2006/relationships/hyperlink" Target="https://www.pulserain.com/fp51" TargetMode="External"/><Relationship Id="rId429" Type="http://schemas.openxmlformats.org/officeDocument/2006/relationships/hyperlink" Target="https://github.com/darklife/darkriscv" TargetMode="External"/><Relationship Id="rId1" Type="http://schemas.openxmlformats.org/officeDocument/2006/relationships/hyperlink" Target="http://www.youtube.com/watch?v=dt4zezZP8w8" TargetMode="External"/><Relationship Id="rId233" Type="http://schemas.openxmlformats.org/officeDocument/2006/relationships/hyperlink" Target="https://opencores.org/project,ucore" TargetMode="External"/><Relationship Id="rId440" Type="http://schemas.openxmlformats.org/officeDocument/2006/relationships/hyperlink" Target="https://opencores.org/project,68hc08" TargetMode="External"/><Relationship Id="rId28" Type="http://schemas.openxmlformats.org/officeDocument/2006/relationships/hyperlink" Target="http://projectoberon.com/" TargetMode="External"/><Relationship Id="rId275" Type="http://schemas.openxmlformats.org/officeDocument/2006/relationships/hyperlink" Target="https://github.com/Obijuan/videoblog/wiki/Cap%C3%ADtulo-23:-ACC:-Apollo-CPU-Core" TargetMode="External"/><Relationship Id="rId300" Type="http://schemas.openxmlformats.org/officeDocument/2006/relationships/hyperlink" Target="https://github.com/warclab/idea" TargetMode="External"/><Relationship Id="rId482" Type="http://schemas.openxmlformats.org/officeDocument/2006/relationships/hyperlink" Target="http://www.entner-electronics.com/en/eric5.html" TargetMode="External"/><Relationship Id="rId538" Type="http://schemas.openxmlformats.org/officeDocument/2006/relationships/hyperlink" Target="https://github.com/zephray/Verilogboy" TargetMode="External"/><Relationship Id="rId81" Type="http://schemas.openxmlformats.org/officeDocument/2006/relationships/hyperlink" Target="https://opencores.org/project,pdp8l" TargetMode="External"/><Relationship Id="rId135" Type="http://schemas.openxmlformats.org/officeDocument/2006/relationships/hyperlink" Target="https://opencores.org/project,ion" TargetMode="External"/><Relationship Id="rId177" Type="http://schemas.openxmlformats.org/officeDocument/2006/relationships/hyperlink" Target="https://opencores.org/project,s6soc" TargetMode="External"/><Relationship Id="rId342" Type="http://schemas.openxmlformats.org/officeDocument/2006/relationships/hyperlink" Target="https://github.com/schoeberl/leros" TargetMode="External"/><Relationship Id="rId384" Type="http://schemas.openxmlformats.org/officeDocument/2006/relationships/hyperlink" Target="https://www.cs.drexel.edu/~bls96/museum/cardiac.html" TargetMode="External"/><Relationship Id="rId202" Type="http://schemas.openxmlformats.org/officeDocument/2006/relationships/hyperlink" Target="https://opencores.org/project,w11" TargetMode="External"/><Relationship Id="rId244" Type="http://schemas.openxmlformats.org/officeDocument/2006/relationships/hyperlink" Target="https://github.com/rkrajnc/minsoc" TargetMode="External"/><Relationship Id="rId39" Type="http://schemas.openxmlformats.org/officeDocument/2006/relationships/hyperlink" Target="https://github.com/skibo/Pet2001_Arty" TargetMode="External"/><Relationship Id="rId286" Type="http://schemas.openxmlformats.org/officeDocument/2006/relationships/hyperlink" Target="http://www.cast-inc.com/ip-cores/processors32bit/index.html" TargetMode="External"/><Relationship Id="rId451" Type="http://schemas.openxmlformats.org/officeDocument/2006/relationships/hyperlink" Target="https://github.com/revaldinho/opc" TargetMode="External"/><Relationship Id="rId493" Type="http://schemas.openxmlformats.org/officeDocument/2006/relationships/hyperlink" Target="https://github.com/gdevic/A-Z80" TargetMode="External"/><Relationship Id="rId507" Type="http://schemas.openxmlformats.org/officeDocument/2006/relationships/hyperlink" Target="https://github.com/albmoriconi/amic-0" TargetMode="External"/><Relationship Id="rId549" Type="http://schemas.openxmlformats.org/officeDocument/2006/relationships/hyperlink" Target="https://github.com/Domipheus/RPU" TargetMode="External"/><Relationship Id="rId50" Type="http://schemas.openxmlformats.org/officeDocument/2006/relationships/hyperlink" Target="https://opencores.org/project,avr_core" TargetMode="External"/><Relationship Id="rId104" Type="http://schemas.openxmlformats.org/officeDocument/2006/relationships/hyperlink" Target="http://techdocs.altium.com/display/FPGA/TSK80x+MCU" TargetMode="External"/><Relationship Id="rId146" Type="http://schemas.openxmlformats.org/officeDocument/2006/relationships/hyperlink" Target="http://www.eecg.toronto.edu/~jayar/software/SuperSmallProcessor/index.html" TargetMode="External"/><Relationship Id="rId188" Type="http://schemas.openxmlformats.org/officeDocument/2006/relationships/hyperlink" Target="https://opencores.org/project,sweet32_cpu" TargetMode="External"/><Relationship Id="rId311" Type="http://schemas.openxmlformats.org/officeDocument/2006/relationships/hyperlink" Target="https://github.com/atgreen/moxie-cores/tree/master/cores/MoxieLite" TargetMode="External"/><Relationship Id="rId353" Type="http://schemas.openxmlformats.org/officeDocument/2006/relationships/hyperlink" Target="https://github.com/brouhaha/cosmac" TargetMode="External"/><Relationship Id="rId395" Type="http://schemas.openxmlformats.org/officeDocument/2006/relationships/hyperlink" Target="http://www.ecs.umass.edu/ece/tessier/andryc-fpt13.pdf" TargetMode="External"/><Relationship Id="rId409" Type="http://schemas.openxmlformats.org/officeDocument/2006/relationships/hyperlink" Target="https://www.gaisler.com/index.php/products/processors" TargetMode="External"/><Relationship Id="rId560" Type="http://schemas.openxmlformats.org/officeDocument/2006/relationships/hyperlink" Target="https://github.com/Steve-Teal/mx65" TargetMode="External"/><Relationship Id="rId92" Type="http://schemas.openxmlformats.org/officeDocument/2006/relationships/hyperlink" Target="https://opencores.org/project,nanoblaze" TargetMode="External"/><Relationship Id="rId213" Type="http://schemas.openxmlformats.org/officeDocument/2006/relationships/hyperlink" Target="https://github.com/robfinch/Cores" TargetMode="External"/><Relationship Id="rId420" Type="http://schemas.openxmlformats.org/officeDocument/2006/relationships/hyperlink" Target="https://www.youtube.com/watch?v=U5Ddxelm4Rs&amp;list=PLBLq8cUm43ZC0nk92B0tdZkYKdp7eKxoZ" TargetMode="External"/><Relationship Id="rId255" Type="http://schemas.openxmlformats.org/officeDocument/2006/relationships/hyperlink" Target="https://opencores.org/project,instruction_list_pipelined_processor_with_peripherals" TargetMode="External"/><Relationship Id="rId297" Type="http://schemas.openxmlformats.org/officeDocument/2006/relationships/hyperlink" Target="https://github.com/robfinch/Cores/tree/master/FISA32/trunk" TargetMode="External"/><Relationship Id="rId462" Type="http://schemas.openxmlformats.org/officeDocument/2006/relationships/hyperlink" Target="https://opencores.org/project,m32632" TargetMode="External"/><Relationship Id="rId518" Type="http://schemas.openxmlformats.org/officeDocument/2006/relationships/hyperlink" Target="https://opencores.org/project,ae18" TargetMode="External"/><Relationship Id="rId115" Type="http://schemas.openxmlformats.org/officeDocument/2006/relationships/hyperlink" Target="http://www2.imm.dtu.dk/~wopu/" TargetMode="External"/><Relationship Id="rId157" Type="http://schemas.openxmlformats.org/officeDocument/2006/relationships/hyperlink" Target="http://members.optushome.com.au/jekent/" TargetMode="External"/><Relationship Id="rId322" Type="http://schemas.openxmlformats.org/officeDocument/2006/relationships/hyperlink" Target="https://github.com/jbush001/RISC-Processor" TargetMode="External"/><Relationship Id="rId364" Type="http://schemas.openxmlformats.org/officeDocument/2006/relationships/hyperlink" Target="http://www.forth.org/svfig/kk/11-2010-Wagner&amp;Eckert.pdf" TargetMode="External"/><Relationship Id="rId61" Type="http://schemas.openxmlformats.org/officeDocument/2006/relationships/hyperlink" Target="https://opencores.org/project,hd63701" TargetMode="External"/><Relationship Id="rId199" Type="http://schemas.openxmlformats.org/officeDocument/2006/relationships/hyperlink" Target="https://opencores.org/project,p16c5x" TargetMode="External"/><Relationship Id="rId19" Type="http://schemas.openxmlformats.org/officeDocument/2006/relationships/hyperlink" Target="https://github.com/valptek/v586" TargetMode="External"/><Relationship Id="rId224" Type="http://schemas.openxmlformats.org/officeDocument/2006/relationships/hyperlink" Target="https://opencores.org/project,t65" TargetMode="External"/><Relationship Id="rId266" Type="http://schemas.openxmlformats.org/officeDocument/2006/relationships/hyperlink" Target="http://forum.gadgetfactory.net/topic/1734-need-a-new-name-for-a-new-cpu/" TargetMode="External"/><Relationship Id="rId431" Type="http://schemas.openxmlformats.org/officeDocument/2006/relationships/hyperlink" Target="https://github.com/Steve-Teal/1802-pico-basic" TargetMode="External"/><Relationship Id="rId473" Type="http://schemas.openxmlformats.org/officeDocument/2006/relationships/hyperlink" Target="https://github.com/cliffordwolf/picorv32" TargetMode="External"/><Relationship Id="rId529" Type="http://schemas.openxmlformats.org/officeDocument/2006/relationships/hyperlink" Target="https://github.com/0xD503/ARM-Single-Cycle-Processor" TargetMode="External"/><Relationship Id="rId30" Type="http://schemas.openxmlformats.org/officeDocument/2006/relationships/hyperlink" Target="https://github.com/zylin/zpu" TargetMode="External"/><Relationship Id="rId126" Type="http://schemas.openxmlformats.org/officeDocument/2006/relationships/hyperlink" Target="https://opencores.org/project,xgate" TargetMode="External"/><Relationship Id="rId168" Type="http://schemas.openxmlformats.org/officeDocument/2006/relationships/hyperlink" Target="https://en.wikipedia.org/wiki/LatticeMico8" TargetMode="External"/><Relationship Id="rId333" Type="http://schemas.openxmlformats.org/officeDocument/2006/relationships/hyperlink" Target="http://www.morphyplanning.co.jp/FreeCPU/freecpu-e.html" TargetMode="External"/><Relationship Id="rId540" Type="http://schemas.openxmlformats.org/officeDocument/2006/relationships/hyperlink" Target="http://www.sandpipers.com/cpuclass1.html" TargetMode="External"/><Relationship Id="rId72" Type="http://schemas.openxmlformats.org/officeDocument/2006/relationships/hyperlink" Target="https://opencores.org/project,leros" TargetMode="External"/><Relationship Id="rId375" Type="http://schemas.openxmlformats.org/officeDocument/2006/relationships/hyperlink" Target="https://github.com/howerj/forth-cpu" TargetMode="External"/><Relationship Id="rId3" Type="http://schemas.openxmlformats.org/officeDocument/2006/relationships/hyperlink" Target="http://www.lirmm.fr/ADAC" TargetMode="External"/><Relationship Id="rId235" Type="http://schemas.openxmlformats.org/officeDocument/2006/relationships/hyperlink" Target="https://opencores.org/project,vtach" TargetMode="External"/><Relationship Id="rId277" Type="http://schemas.openxmlformats.org/officeDocument/2006/relationships/hyperlink" Target="https://www.silvaco.com/products/IP/coldfire_v1_platform/index.html" TargetMode="External"/><Relationship Id="rId400" Type="http://schemas.openxmlformats.org/officeDocument/2006/relationships/hyperlink" Target="http://hamblen.ece.gatech.edu/" TargetMode="External"/><Relationship Id="rId442" Type="http://schemas.openxmlformats.org/officeDocument/2006/relationships/hyperlink" Target="https://github.com/wfjm/w11" TargetMode="External"/><Relationship Id="rId484" Type="http://schemas.openxmlformats.org/officeDocument/2006/relationships/hyperlink" Target="https://opencores.org/project,an-fpga-implementation-of-low-latency-noc-based-mpsoc" TargetMode="External"/><Relationship Id="rId137" Type="http://schemas.openxmlformats.org/officeDocument/2006/relationships/hyperlink" Target="https://opencores.org/project,gup" TargetMode="External"/><Relationship Id="rId302" Type="http://schemas.openxmlformats.org/officeDocument/2006/relationships/hyperlink" Target="http://www.gaisler.com/index.php/products/processors/leon3" TargetMode="External"/><Relationship Id="rId344" Type="http://schemas.openxmlformats.org/officeDocument/2006/relationships/hyperlink" Target="https://github.com/openrisc/or1200" TargetMode="External"/><Relationship Id="rId41" Type="http://schemas.openxmlformats.org/officeDocument/2006/relationships/hyperlink" Target="https://opencores.org/project,mcs-4" TargetMode="External"/><Relationship Id="rId83" Type="http://schemas.openxmlformats.org/officeDocument/2006/relationships/hyperlink" Target="https://opencores.org/project,octagon" TargetMode="External"/><Relationship Id="rId179" Type="http://schemas.openxmlformats.org/officeDocument/2006/relationships/hyperlink" Target="http://www.lirmm.fr/ADAC/?page_id=102" TargetMode="External"/><Relationship Id="rId386" Type="http://schemas.openxmlformats.org/officeDocument/2006/relationships/hyperlink" Target="http://www.archfisc.com/" TargetMode="External"/><Relationship Id="rId551" Type="http://schemas.openxmlformats.org/officeDocument/2006/relationships/hyperlink" Target="http://www.projectoberon.com/" TargetMode="External"/><Relationship Id="rId190" Type="http://schemas.openxmlformats.org/officeDocument/2006/relationships/hyperlink" Target="https://opencores.org/project,v586" TargetMode="External"/><Relationship Id="rId204" Type="http://schemas.openxmlformats.org/officeDocument/2006/relationships/hyperlink" Target="http://fpgacpu.ca/octavo/" TargetMode="External"/><Relationship Id="rId246" Type="http://schemas.openxmlformats.org/officeDocument/2006/relationships/hyperlink" Target="https://opencores.org/project,m16c5x" TargetMode="External"/><Relationship Id="rId288" Type="http://schemas.openxmlformats.org/officeDocument/2006/relationships/hyperlink" Target="http://www.ultratechnology.com/p16vhdl.htm" TargetMode="External"/><Relationship Id="rId411" Type="http://schemas.openxmlformats.org/officeDocument/2006/relationships/hyperlink" Target="https://github.com/ErwinM/playground" TargetMode="External"/><Relationship Id="rId453" Type="http://schemas.openxmlformats.org/officeDocument/2006/relationships/hyperlink" Target="https://github.com/revaldinho/opc" TargetMode="External"/><Relationship Id="rId509" Type="http://schemas.openxmlformats.org/officeDocument/2006/relationships/hyperlink" Target="http://en.wikipedia.org/wiki/Instructions_per_second" TargetMode="External"/><Relationship Id="rId106" Type="http://schemas.openxmlformats.org/officeDocument/2006/relationships/hyperlink" Target="https://opencores.org/project,aspida" TargetMode="External"/><Relationship Id="rId313" Type="http://schemas.openxmlformats.org/officeDocument/2006/relationships/hyperlink" Target="https://github.com/cpulabs/mist32e10fa" TargetMode="External"/><Relationship Id="rId495" Type="http://schemas.openxmlformats.org/officeDocument/2006/relationships/hyperlink" Target="https://en.wikipedia.org/wiki/MicroBlaze" TargetMode="External"/><Relationship Id="rId10" Type="http://schemas.openxmlformats.org/officeDocument/2006/relationships/hyperlink" Target="http://www-gti.det.uvigo.es/~jrial/Proyectos/INEIT-MUCOM/index.html" TargetMode="External"/><Relationship Id="rId52" Type="http://schemas.openxmlformats.org/officeDocument/2006/relationships/hyperlink" Target="https://opencores.org/project,lwrisc" TargetMode="External"/><Relationship Id="rId94" Type="http://schemas.openxmlformats.org/officeDocument/2006/relationships/hyperlink" Target="https://opencores.org/project,navre" TargetMode="External"/><Relationship Id="rId148" Type="http://schemas.openxmlformats.org/officeDocument/2006/relationships/hyperlink" Target="http://www.ultratechnology.com/noscarc.htm" TargetMode="External"/><Relationship Id="rId355" Type="http://schemas.openxmlformats.org/officeDocument/2006/relationships/hyperlink" Target="http://www.dte.eis.uva.es/OpenProjects/OpenDSP/index.htm" TargetMode="External"/><Relationship Id="rId397" Type="http://schemas.openxmlformats.org/officeDocument/2006/relationships/hyperlink" Target="https://github.com/XarkLabs/BenEaterVHDL" TargetMode="External"/><Relationship Id="rId520" Type="http://schemas.openxmlformats.org/officeDocument/2006/relationships/hyperlink" Target="https://opencores.org/project,aemb" TargetMode="External"/><Relationship Id="rId215" Type="http://schemas.openxmlformats.org/officeDocument/2006/relationships/hyperlink" Target="https://github.com/robfinch/Cores" TargetMode="External"/><Relationship Id="rId257" Type="http://schemas.openxmlformats.org/officeDocument/2006/relationships/hyperlink" Target="https://github.com/fabiopjve/VHDL" TargetMode="External"/><Relationship Id="rId422" Type="http://schemas.openxmlformats.org/officeDocument/2006/relationships/hyperlink" Target="https://github.com/sam-falvo/kestrel" TargetMode="External"/><Relationship Id="rId464" Type="http://schemas.openxmlformats.org/officeDocument/2006/relationships/hyperlink" Target="https://opencores.org/projects/attiny_atmega_xmega_core" TargetMode="External"/><Relationship Id="rId299" Type="http://schemas.openxmlformats.org/officeDocument/2006/relationships/hyperlink" Target="https://opencores.org/project,hive" TargetMode="External"/><Relationship Id="rId63" Type="http://schemas.openxmlformats.org/officeDocument/2006/relationships/hyperlink" Target="https://github.com/jop-devel/jop" TargetMode="External"/><Relationship Id="rId159" Type="http://schemas.openxmlformats.org/officeDocument/2006/relationships/hyperlink" Target="http://members.optushome.com.au/jekent/FPGA.htm" TargetMode="External"/><Relationship Id="rId366" Type="http://schemas.openxmlformats.org/officeDocument/2006/relationships/hyperlink" Target="http://www.fpgacpu.org/links.html" TargetMode="External"/><Relationship Id="rId226" Type="http://schemas.openxmlformats.org/officeDocument/2006/relationships/hyperlink" Target="https://opencores.org/projects/tg68" TargetMode="External"/><Relationship Id="rId433" Type="http://schemas.openxmlformats.org/officeDocument/2006/relationships/hyperlink" Target="https://opencores.org/project,amber" TargetMode="External"/><Relationship Id="rId74" Type="http://schemas.openxmlformats.org/officeDocument/2006/relationships/hyperlink" Target="https://opencores.org/project,m1_core" TargetMode="External"/><Relationship Id="rId377" Type="http://schemas.openxmlformats.org/officeDocument/2006/relationships/hyperlink" Target="https://opencores.org/or1k/OR1K:Community_portal" TargetMode="External"/><Relationship Id="rId500" Type="http://schemas.openxmlformats.org/officeDocument/2006/relationships/hyperlink" Target="https://github.com/laforest/Octavo" TargetMode="External"/><Relationship Id="rId5" Type="http://schemas.openxmlformats.org/officeDocument/2006/relationships/hyperlink" Target="http://en.wikipedia.org/wiki/Instructions_per_second" TargetMode="External"/><Relationship Id="rId237" Type="http://schemas.openxmlformats.org/officeDocument/2006/relationships/hyperlink" Target="http://inform-fiction.org/zmachine/standards/" TargetMode="External"/><Relationship Id="rId444" Type="http://schemas.openxmlformats.org/officeDocument/2006/relationships/hyperlink" Target="https://github.com/monnyy/COEN_316_CPU" TargetMode="External"/><Relationship Id="rId290" Type="http://schemas.openxmlformats.org/officeDocument/2006/relationships/hyperlink" Target="https://github.com/ejrh/cpu" TargetMode="External"/><Relationship Id="rId304" Type="http://schemas.openxmlformats.org/officeDocument/2006/relationships/hyperlink" Target="https://en.wikipedia.org/wiki/S1_Core" TargetMode="External"/><Relationship Id="rId388" Type="http://schemas.openxmlformats.org/officeDocument/2006/relationships/hyperlink" Target="https://github.com/SI-RISCV/e200_opensource" TargetMode="External"/><Relationship Id="rId511" Type="http://schemas.openxmlformats.org/officeDocument/2006/relationships/hyperlink" Target="https://github.com/cpldcpu/MCPU" TargetMode="External"/><Relationship Id="rId85" Type="http://schemas.openxmlformats.org/officeDocument/2006/relationships/hyperlink" Target="https://opencores.org/project,mips_fault_tolerant" TargetMode="External"/><Relationship Id="rId150" Type="http://schemas.openxmlformats.org/officeDocument/2006/relationships/hyperlink" Target="https://opencores.org/project,system05" TargetMode="External"/><Relationship Id="rId248" Type="http://schemas.openxmlformats.org/officeDocument/2006/relationships/hyperlink" Target="https://opencores.org/project,system6801" TargetMode="External"/><Relationship Id="rId455" Type="http://schemas.openxmlformats.org/officeDocument/2006/relationships/hyperlink" Target="https://github.com/revaldinho/opc" TargetMode="External"/><Relationship Id="rId12" Type="http://schemas.openxmlformats.org/officeDocument/2006/relationships/hyperlink" Target="http://alvie.com/zpuino/index.html" TargetMode="External"/><Relationship Id="rId108" Type="http://schemas.openxmlformats.org/officeDocument/2006/relationships/hyperlink" Target="https://opencores.org/project,blue" TargetMode="External"/><Relationship Id="rId315" Type="http://schemas.openxmlformats.org/officeDocument/2006/relationships/hyperlink" Target="https://opencores.org/project,attiny_atmega_xmega_core" TargetMode="External"/><Relationship Id="rId522" Type="http://schemas.openxmlformats.org/officeDocument/2006/relationships/hyperlink" Target="http://www.6502.org/users/andre/65k/index.html" TargetMode="External"/><Relationship Id="rId96" Type="http://schemas.openxmlformats.org/officeDocument/2006/relationships/hyperlink" Target="https://opencores.org/project,ncore" TargetMode="External"/><Relationship Id="rId161" Type="http://schemas.openxmlformats.org/officeDocument/2006/relationships/hyperlink" Target="http://www.cs.ucr.edu/~dalton/" TargetMode="External"/><Relationship Id="rId399" Type="http://schemas.openxmlformats.org/officeDocument/2006/relationships/hyperlink" Target="http://hamblen.ece.gatech.edu/book/updatete.htm" TargetMode="External"/><Relationship Id="rId259" Type="http://schemas.openxmlformats.org/officeDocument/2006/relationships/hyperlink" Target="https://developer.arm.com/products/processors/cortex-a/cortex-a53" TargetMode="External"/><Relationship Id="rId466" Type="http://schemas.openxmlformats.org/officeDocument/2006/relationships/hyperlink" Target="https://github.com/schoeberl/lipsi"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opencores.org/project,mcip_open" TargetMode="External"/><Relationship Id="rId21" Type="http://schemas.openxmlformats.org/officeDocument/2006/relationships/hyperlink" Target="https://www.youtube.com/watch?v=PRltE8q62dA" TargetMode="External"/><Relationship Id="rId324" Type="http://schemas.openxmlformats.org/officeDocument/2006/relationships/hyperlink" Target="https://www.scribd.com/doc/58793134/8bit-Risc-Processor" TargetMode="External"/><Relationship Id="rId531" Type="http://schemas.openxmlformats.org/officeDocument/2006/relationships/hyperlink" Target="https://github.com/grantwilk/ce1921_armv4_microarchitecture" TargetMode="External"/><Relationship Id="rId170" Type="http://schemas.openxmlformats.org/officeDocument/2006/relationships/hyperlink" Target="https://code.google.com/archive/p/minimig/" TargetMode="External"/><Relationship Id="rId268" Type="http://schemas.openxmlformats.org/officeDocument/2006/relationships/hyperlink" Target="https://opencores.org/project,wb4pb" TargetMode="External"/><Relationship Id="rId475" Type="http://schemas.openxmlformats.org/officeDocument/2006/relationships/hyperlink" Target="https://github.com/rsd-devel/rsd" TargetMode="External"/><Relationship Id="rId32" Type="http://schemas.openxmlformats.org/officeDocument/2006/relationships/hyperlink" Target="https://opencores.org/project,tiny64" TargetMode="External"/><Relationship Id="rId128" Type="http://schemas.openxmlformats.org/officeDocument/2006/relationships/hyperlink" Target="https://github.com/cielo-ee/TD4" TargetMode="External"/><Relationship Id="rId335" Type="http://schemas.openxmlformats.org/officeDocument/2006/relationships/hyperlink" Target="https://github.com/robfinch/Cores" TargetMode="External"/><Relationship Id="rId542" Type="http://schemas.openxmlformats.org/officeDocument/2006/relationships/hyperlink" Target="https://en.wikipedia.org/wiki/Brainfuck" TargetMode="External"/><Relationship Id="rId181" Type="http://schemas.openxmlformats.org/officeDocument/2006/relationships/hyperlink" Target="https://github.com/nramadas/Senior-Design-1-Architecture" TargetMode="External"/><Relationship Id="rId402" Type="http://schemas.openxmlformats.org/officeDocument/2006/relationships/hyperlink" Target="https://people.ece.cornell.edu/land/courses/ece5760/DE2/index.html" TargetMode="External"/><Relationship Id="rId279" Type="http://schemas.openxmlformats.org/officeDocument/2006/relationships/hyperlink" Target="https://github.com/ucb-bar/vscale" TargetMode="External"/><Relationship Id="rId486" Type="http://schemas.openxmlformats.org/officeDocument/2006/relationships/hyperlink" Target="http://www.cs.columbia.edu/~sedwards/apple2fpga/" TargetMode="External"/><Relationship Id="rId43" Type="http://schemas.openxmlformats.org/officeDocument/2006/relationships/hyperlink" Target="https://opencores.org/project,cpu8080" TargetMode="External"/><Relationship Id="rId139" Type="http://schemas.openxmlformats.org/officeDocument/2006/relationships/hyperlink" Target="https://opencores.org/project,edge" TargetMode="External"/><Relationship Id="rId346" Type="http://schemas.openxmlformats.org/officeDocument/2006/relationships/hyperlink" Target="https://opencores.org/project,ppx16" TargetMode="External"/><Relationship Id="rId553" Type="http://schemas.openxmlformats.org/officeDocument/2006/relationships/hyperlink" Target="https://baioc.github.io/portfolio/s4pu/" TargetMode="External"/><Relationship Id="rId192" Type="http://schemas.openxmlformats.org/officeDocument/2006/relationships/hyperlink" Target="http://www.librecores.org/ZipCPU" TargetMode="External"/><Relationship Id="rId206" Type="http://schemas.openxmlformats.org/officeDocument/2006/relationships/hyperlink" Target="https://opencores.org/project,qrisc32" TargetMode="External"/><Relationship Id="rId413" Type="http://schemas.openxmlformats.org/officeDocument/2006/relationships/hyperlink" Target="https://github.com/tvanas/r-vex" TargetMode="External"/><Relationship Id="rId497" Type="http://schemas.openxmlformats.org/officeDocument/2006/relationships/hyperlink" Target="https://blog.classycode.com/implementing-a-cpu-in-vhdl-part-1-6afd4c1ed491" TargetMode="External"/><Relationship Id="rId357" Type="http://schemas.openxmlformats.org/officeDocument/2006/relationships/hyperlink" Target="https://github.com/whiteTigr" TargetMode="External"/><Relationship Id="rId54" Type="http://schemas.openxmlformats.org/officeDocument/2006/relationships/hyperlink" Target="https://opencores.org/project,cpu6502_true_cycle" TargetMode="External"/><Relationship Id="rId217" Type="http://schemas.openxmlformats.org/officeDocument/2006/relationships/hyperlink" Target="https://github.com/robfinch/Cores" TargetMode="External"/><Relationship Id="rId259" Type="http://schemas.openxmlformats.org/officeDocument/2006/relationships/hyperlink" Target="https://developer.arm.com/products/processors/cortex-a/cortex-a53" TargetMode="External"/><Relationship Id="rId424" Type="http://schemas.openxmlformats.org/officeDocument/2006/relationships/hyperlink" Target="https://github.com/sam-falvo/smg" TargetMode="External"/><Relationship Id="rId466" Type="http://schemas.openxmlformats.org/officeDocument/2006/relationships/hyperlink" Target="https://github.com/schoeberl/lipsi" TargetMode="External"/><Relationship Id="rId23" Type="http://schemas.openxmlformats.org/officeDocument/2006/relationships/hyperlink" Target="http://www.ip-arch.jp/index.html" TargetMode="External"/><Relationship Id="rId119" Type="http://schemas.openxmlformats.org/officeDocument/2006/relationships/hyperlink" Target="http://members.optushome.com.au/jekent/Micro8/Micro8a.html" TargetMode="External"/><Relationship Id="rId270" Type="http://schemas.openxmlformats.org/officeDocument/2006/relationships/hyperlink" Target="https://en.wikipedia.org/wiki/PicoBlaze" TargetMode="External"/><Relationship Id="rId326" Type="http://schemas.openxmlformats.org/officeDocument/2006/relationships/hyperlink" Target="https://www.jamieiles.com/80186/" TargetMode="External"/><Relationship Id="rId533" Type="http://schemas.openxmlformats.org/officeDocument/2006/relationships/hyperlink" Target="https://gitlab.com/big-bat/moncky" TargetMode="External"/><Relationship Id="rId65" Type="http://schemas.openxmlformats.org/officeDocument/2006/relationships/hyperlink" Target="https://opencores.org/project,k68" TargetMode="External"/><Relationship Id="rId130" Type="http://schemas.openxmlformats.org/officeDocument/2006/relationships/hyperlink" Target="https://www.parallax.com/downloads/propeller-1-design" TargetMode="External"/><Relationship Id="rId368" Type="http://schemas.openxmlformats.org/officeDocument/2006/relationships/hyperlink" Target="https://openrisc.io/" TargetMode="External"/><Relationship Id="rId172" Type="http://schemas.openxmlformats.org/officeDocument/2006/relationships/hyperlink" Target="http://pdp2011.sytse.net/wordpress/pdp-11/" TargetMode="External"/><Relationship Id="rId228" Type="http://schemas.openxmlformats.org/officeDocument/2006/relationships/hyperlink" Target="https://opencores.org/project,tinycpu" TargetMode="External"/><Relationship Id="rId435" Type="http://schemas.openxmlformats.org/officeDocument/2006/relationships/hyperlink" Target="https://github.com/mballance/fwrisc" TargetMode="External"/><Relationship Id="rId477" Type="http://schemas.openxmlformats.org/officeDocument/2006/relationships/hyperlink" Target="https://github.com/stnolting/neorv32" TargetMode="External"/><Relationship Id="rId281" Type="http://schemas.openxmlformats.org/officeDocument/2006/relationships/hyperlink" Target="https://github.com/danieljabailey/C88" TargetMode="External"/><Relationship Id="rId337" Type="http://schemas.openxmlformats.org/officeDocument/2006/relationships/hyperlink" Target="http://temlib.org/" TargetMode="External"/><Relationship Id="rId502" Type="http://schemas.openxmlformats.org/officeDocument/2006/relationships/hyperlink" Target="https://opencores.org/projects/darkriscv" TargetMode="External"/><Relationship Id="rId34" Type="http://schemas.openxmlformats.org/officeDocument/2006/relationships/hyperlink" Target="https://opencores.org/project,core_arm" TargetMode="External"/><Relationship Id="rId76" Type="http://schemas.openxmlformats.org/officeDocument/2006/relationships/hyperlink" Target="https://opencores.org/project,mblite" TargetMode="External"/><Relationship Id="rId141" Type="http://schemas.openxmlformats.org/officeDocument/2006/relationships/hyperlink" Target="http://www.ht-lab.com/" TargetMode="External"/><Relationship Id="rId379" Type="http://schemas.openxmlformats.org/officeDocument/2006/relationships/hyperlink" Target="http://www.embecosm.com/appnotes/ean13/ean13.html" TargetMode="External"/><Relationship Id="rId544" Type="http://schemas.openxmlformats.org/officeDocument/2006/relationships/hyperlink" Target="http://www.chrisfenton.com/homebrew-cray-1a/" TargetMode="External"/><Relationship Id="rId7" Type="http://schemas.openxmlformats.org/officeDocument/2006/relationships/hyperlink" Target="http://www.hitechglobal.com/IPCores/DF6805.htm" TargetMode="External"/><Relationship Id="rId183" Type="http://schemas.openxmlformats.org/officeDocument/2006/relationships/hyperlink" Target="http://www.spartanmc.de/" TargetMode="External"/><Relationship Id="rId239" Type="http://schemas.openxmlformats.org/officeDocument/2006/relationships/hyperlink" Target="https://opencores.org/project,z80control" TargetMode="External"/><Relationship Id="rId390" Type="http://schemas.openxmlformats.org/officeDocument/2006/relationships/hyperlink" Target="https://opencores.org/project/odess_multicore_project/verilog%20sources" TargetMode="External"/><Relationship Id="rId404" Type="http://schemas.openxmlformats.org/officeDocument/2006/relationships/hyperlink" Target="https://people.ece.cornell.edu/land/courses/ece5760/DE2/index.html" TargetMode="External"/><Relationship Id="rId446" Type="http://schemas.openxmlformats.org/officeDocument/2006/relationships/hyperlink" Target="https://revaldinho.github.io/opc/" TargetMode="External"/><Relationship Id="rId250" Type="http://schemas.openxmlformats.org/officeDocument/2006/relationships/hyperlink" Target="http://www.latech.nl/vdhl/mb-lite-plus" TargetMode="External"/><Relationship Id="rId292" Type="http://schemas.openxmlformats.org/officeDocument/2006/relationships/hyperlink" Target="https://github.com/DRuffer/eP16VHDL" TargetMode="External"/><Relationship Id="rId306" Type="http://schemas.openxmlformats.org/officeDocument/2006/relationships/hyperlink" Target="http://www.microcorelabs.com/mcl86.html" TargetMode="External"/><Relationship Id="rId488" Type="http://schemas.openxmlformats.org/officeDocument/2006/relationships/hyperlink" Target="http://0pf.org/j-core.html" TargetMode="External"/><Relationship Id="rId45" Type="http://schemas.openxmlformats.org/officeDocument/2006/relationships/hyperlink" Target="https://opencores.org/project,altor32" TargetMode="External"/><Relationship Id="rId87" Type="http://schemas.openxmlformats.org/officeDocument/2006/relationships/hyperlink" Target="https://github.com/grantae/mips32r1_xum" TargetMode="External"/><Relationship Id="rId110" Type="http://schemas.openxmlformats.org/officeDocument/2006/relationships/hyperlink" Target="http://www.c-nit.net/" TargetMode="External"/><Relationship Id="rId348" Type="http://schemas.openxmlformats.org/officeDocument/2006/relationships/hyperlink" Target="https://www.edn.com/design/integrated-circuit-design/4460471/Afternoon-diversion--Design-your-own-microprocessor" TargetMode="External"/><Relationship Id="rId513" Type="http://schemas.openxmlformats.org/officeDocument/2006/relationships/hyperlink" Target="https://github.com/forthy42/b16" TargetMode="External"/><Relationship Id="rId555" Type="http://schemas.openxmlformats.org/officeDocument/2006/relationships/hyperlink" Target="https://en.wikipedia.org/wiki/Mano_machine" TargetMode="External"/><Relationship Id="rId152" Type="http://schemas.openxmlformats.org/officeDocument/2006/relationships/hyperlink" Target="https://opencores.org/project,system68" TargetMode="External"/><Relationship Id="rId194" Type="http://schemas.openxmlformats.org/officeDocument/2006/relationships/hyperlink" Target="https://opencores.org/project,instruction_list_pipelined_processor_with_peripherals" TargetMode="External"/><Relationship Id="rId208" Type="http://schemas.openxmlformats.org/officeDocument/2006/relationships/hyperlink" Target="https://sourceforge.net/projects/risc0/" TargetMode="External"/><Relationship Id="rId415" Type="http://schemas.openxmlformats.org/officeDocument/2006/relationships/hyperlink" Target="https://github.com/m-labs/milkymist" TargetMode="External"/><Relationship Id="rId457" Type="http://schemas.openxmlformats.org/officeDocument/2006/relationships/hyperlink" Target="https://github.com/revaldinho/opc" TargetMode="External"/><Relationship Id="rId261" Type="http://schemas.openxmlformats.org/officeDocument/2006/relationships/hyperlink" Target="https://developer.arm.com/products/processors/cortex-a/cortex-a9" TargetMode="External"/><Relationship Id="rId499" Type="http://schemas.openxmlformats.org/officeDocument/2006/relationships/hyperlink" Target="https://github.com/suyashmahar/RISC-processor" TargetMode="External"/><Relationship Id="rId14" Type="http://schemas.openxmlformats.org/officeDocument/2006/relationships/hyperlink" Target="http://www.techtravels.org/amiga/amigablog/?page_id=656" TargetMode="External"/><Relationship Id="rId56" Type="http://schemas.openxmlformats.org/officeDocument/2006/relationships/hyperlink" Target="https://opencores.org/project,dfp" TargetMode="External"/><Relationship Id="rId317" Type="http://schemas.openxmlformats.org/officeDocument/2006/relationships/hyperlink" Target="https://people.ece.cornell.edu/land/courses/ece5760/DE2/Stack_cpu.html" TargetMode="External"/><Relationship Id="rId359" Type="http://schemas.openxmlformats.org/officeDocument/2006/relationships/hyperlink" Target="https://web.archive.org/web/20120309123835/http:/www.mindspring.com/~tcoonan/index.html" TargetMode="External"/><Relationship Id="rId524" Type="http://schemas.openxmlformats.org/officeDocument/2006/relationships/hyperlink" Target="https://lxp32.github.io/" TargetMode="External"/><Relationship Id="rId98" Type="http://schemas.openxmlformats.org/officeDocument/2006/relationships/hyperlink" Target="https://github.com/stnolting/neo430" TargetMode="External"/><Relationship Id="rId121" Type="http://schemas.openxmlformats.org/officeDocument/2006/relationships/hyperlink" Target="https://opencores.org/project,openfire2" TargetMode="External"/><Relationship Id="rId163" Type="http://schemas.openxmlformats.org/officeDocument/2006/relationships/hyperlink" Target="http://www.excamera.com/sphinx/fpga-j1.html" TargetMode="External"/><Relationship Id="rId219" Type="http://schemas.openxmlformats.org/officeDocument/2006/relationships/hyperlink" Target="https://github.com/robfinch/Cores" TargetMode="External"/><Relationship Id="rId370" Type="http://schemas.openxmlformats.org/officeDocument/2006/relationships/hyperlink" Target="https://openrisc.io/" TargetMode="External"/><Relationship Id="rId426" Type="http://schemas.openxmlformats.org/officeDocument/2006/relationships/hyperlink" Target="https://opencores.org/project,sayeh_processor" TargetMode="External"/><Relationship Id="rId230" Type="http://schemas.openxmlformats.org/officeDocument/2006/relationships/hyperlink" Target="https://opencores.org/project,totalcpu" TargetMode="External"/><Relationship Id="rId468" Type="http://schemas.openxmlformats.org/officeDocument/2006/relationships/hyperlink" Target="https://www.p-code.org/s430/" TargetMode="External"/><Relationship Id="rId25" Type="http://schemas.openxmlformats.org/officeDocument/2006/relationships/hyperlink" Target="https://www.quora.com/What-do-we-need-to-design-a-simple-8-bit-microcontroller-in-VHDL" TargetMode="External"/><Relationship Id="rId67" Type="http://schemas.openxmlformats.org/officeDocument/2006/relationships/hyperlink" Target="https://opencores.org/project,lattice6502" TargetMode="External"/><Relationship Id="rId272" Type="http://schemas.openxmlformats.org/officeDocument/2006/relationships/hyperlink" Target="https://github.com/AndreaCorallo/kpu" TargetMode="External"/><Relationship Id="rId328" Type="http://schemas.openxmlformats.org/officeDocument/2006/relationships/hyperlink" Target="https://shirishkoirala.blogspot.com/2017/01/sap-1simple-as-possible-1-computer.html" TargetMode="External"/><Relationship Id="rId535" Type="http://schemas.openxmlformats.org/officeDocument/2006/relationships/hyperlink" Target="https://github.com/bradleyeckert/chad" TargetMode="External"/><Relationship Id="rId132" Type="http://schemas.openxmlformats.org/officeDocument/2006/relationships/hyperlink" Target="https://opencores.org/project,rv01_riscv_core" TargetMode="External"/><Relationship Id="rId174" Type="http://schemas.openxmlformats.org/officeDocument/2006/relationships/hyperlink" Target="https://github.com/skibo/Pet2001_Nexys3" TargetMode="External"/><Relationship Id="rId381" Type="http://schemas.openxmlformats.org/officeDocument/2006/relationships/hyperlink" Target="http://zipcpu.com/zipcpu/2018/01/01/zipcpu-isa.html" TargetMode="External"/><Relationship Id="rId241" Type="http://schemas.openxmlformats.org/officeDocument/2006/relationships/hyperlink" Target="https://opencores.org/project,zet86" TargetMode="External"/><Relationship Id="rId437" Type="http://schemas.openxmlformats.org/officeDocument/2006/relationships/hyperlink" Target="http://embeddedsystems.io/ahmes-a-simple-8-bit-cpu-in-vhdl/" TargetMode="External"/><Relationship Id="rId479" Type="http://schemas.openxmlformats.org/officeDocument/2006/relationships/hyperlink" Target="https://opencores.org/projects/steelcore" TargetMode="External"/><Relationship Id="rId36" Type="http://schemas.openxmlformats.org/officeDocument/2006/relationships/hyperlink" Target="https://opencores.org/project,forth-cpu" TargetMode="External"/><Relationship Id="rId283" Type="http://schemas.openxmlformats.org/officeDocument/2006/relationships/hyperlink" Target="http://web.archive.org/web/20060707045943/http:/tinyboot.com/cd16/index.htm" TargetMode="External"/><Relationship Id="rId339" Type="http://schemas.openxmlformats.org/officeDocument/2006/relationships/hyperlink" Target="https://hackaday.com/2017/01/13/fpga-computer-covers-a-to-z/" TargetMode="External"/><Relationship Id="rId490" Type="http://schemas.openxmlformats.org/officeDocument/2006/relationships/hyperlink" Target="https://opencores.org/project,atlas_core" TargetMode="External"/><Relationship Id="rId504" Type="http://schemas.openxmlformats.org/officeDocument/2006/relationships/hyperlink" Target="https://github.com/jamesbowman/swapforth/tree/master/j1a" TargetMode="External"/><Relationship Id="rId546" Type="http://schemas.openxmlformats.org/officeDocument/2006/relationships/hyperlink" Target="http://www.youtube.com/watch?v=bw5EiDDibkw" TargetMode="External"/><Relationship Id="rId78" Type="http://schemas.openxmlformats.org/officeDocument/2006/relationships/hyperlink" Target="https://opencores.org/project,mcpu" TargetMode="External"/><Relationship Id="rId101" Type="http://schemas.openxmlformats.org/officeDocument/2006/relationships/hyperlink" Target="http://techdocs.altium.com/display/FPGA/TSK165x+RISC+MCU" TargetMode="External"/><Relationship Id="rId143" Type="http://schemas.openxmlformats.org/officeDocument/2006/relationships/hyperlink" Target="https://opencores.org/project,hpc-16" TargetMode="External"/><Relationship Id="rId185" Type="http://schemas.openxmlformats.org/officeDocument/2006/relationships/hyperlink" Target="https://opencores.org/project,ssbcc" TargetMode="External"/><Relationship Id="rId350" Type="http://schemas.openxmlformats.org/officeDocument/2006/relationships/hyperlink" Target="http://www.pldworld.com/_hdl/2/_ip/-microcore.org/index.html" TargetMode="External"/><Relationship Id="rId406" Type="http://schemas.openxmlformats.org/officeDocument/2006/relationships/hyperlink" Target="http://www.clifford.at/bfcpu/bfcpu.html" TargetMode="External"/><Relationship Id="rId9" Type="http://schemas.openxmlformats.org/officeDocument/2006/relationships/hyperlink" Target="http://pdp-1.computerhistory.org/pdp-1/" TargetMode="External"/><Relationship Id="rId210" Type="http://schemas.openxmlformats.org/officeDocument/2006/relationships/hyperlink" Target="https://opencores.org/project,s1_core" TargetMode="External"/><Relationship Id="rId392" Type="http://schemas.openxmlformats.org/officeDocument/2006/relationships/hyperlink" Target="https://github.com/yashbhalgat/Multicycle-RISC-Processor" TargetMode="External"/><Relationship Id="rId448" Type="http://schemas.openxmlformats.org/officeDocument/2006/relationships/hyperlink" Target="https://revaldinho.github.io/opc/" TargetMode="External"/><Relationship Id="rId252" Type="http://schemas.openxmlformats.org/officeDocument/2006/relationships/hyperlink" Target="https://en.wikipedia.org/wiki/0x10c" TargetMode="External"/><Relationship Id="rId294" Type="http://schemas.openxmlformats.org/officeDocument/2006/relationships/hyperlink" Target="https://hackaday.io/project/15430-rc201699-ti-994a-clone-using-tms99105-cpu" TargetMode="External"/><Relationship Id="rId308" Type="http://schemas.openxmlformats.org/officeDocument/2006/relationships/hyperlink" Target="https://github.com/Anding/N.I.G.E.-Machine" TargetMode="External"/><Relationship Id="rId515" Type="http://schemas.openxmlformats.org/officeDocument/2006/relationships/hyperlink" Target="https://github.com/ForwardCom" TargetMode="External"/><Relationship Id="rId47" Type="http://schemas.openxmlformats.org/officeDocument/2006/relationships/hyperlink" Target="https://opencores.org/project,ao486" TargetMode="External"/><Relationship Id="rId89" Type="http://schemas.openxmlformats.org/officeDocument/2006/relationships/hyperlink" Target="https://opencores.org/project,mips789" TargetMode="External"/><Relationship Id="rId112" Type="http://schemas.openxmlformats.org/officeDocument/2006/relationships/hyperlink" Target="https://hackaday.com/2016/03/25/kestrel-computer-project/" TargetMode="External"/><Relationship Id="rId154" Type="http://schemas.openxmlformats.org/officeDocument/2006/relationships/hyperlink" Target="http://members.optushome.com.au/jekent/" TargetMode="External"/><Relationship Id="rId361" Type="http://schemas.openxmlformats.org/officeDocument/2006/relationships/hyperlink" Target="http://www.sprow.co.uk/dump/index.htm" TargetMode="External"/><Relationship Id="rId557" Type="http://schemas.openxmlformats.org/officeDocument/2006/relationships/hyperlink" Target="https://github.com/Steve-Teal/pumpkin-cpu" TargetMode="External"/><Relationship Id="rId196" Type="http://schemas.openxmlformats.org/officeDocument/2006/relationships/hyperlink" Target="https://opencores.org/project,openmsp430" TargetMode="External"/><Relationship Id="rId417" Type="http://schemas.openxmlformats.org/officeDocument/2006/relationships/hyperlink" Target="http://vectorblox.com/" TargetMode="External"/><Relationship Id="rId459" Type="http://schemas.openxmlformats.org/officeDocument/2006/relationships/hyperlink" Target="https://github.com/revaldinho/opc" TargetMode="External"/><Relationship Id="rId16" Type="http://schemas.openxmlformats.org/officeDocument/2006/relationships/hyperlink" Target="https://github.com/tommythorn/yarvi" TargetMode="External"/><Relationship Id="rId221" Type="http://schemas.openxmlformats.org/officeDocument/2006/relationships/hyperlink" Target="https://opencores.org/project,storm_core" TargetMode="External"/><Relationship Id="rId263" Type="http://schemas.openxmlformats.org/officeDocument/2006/relationships/hyperlink" Target="https://en.wikipedia.org/wiki/ARM_Cortex-M" TargetMode="External"/><Relationship Id="rId319" Type="http://schemas.openxmlformats.org/officeDocument/2006/relationships/hyperlink" Target="http://www.cs.hiroshima-u.ac.jp/~nakano/wiki/" TargetMode="External"/><Relationship Id="rId470" Type="http://schemas.openxmlformats.org/officeDocument/2006/relationships/hyperlink" Target="https://opencores.org/projects/v6502" TargetMode="External"/><Relationship Id="rId526" Type="http://schemas.openxmlformats.org/officeDocument/2006/relationships/hyperlink" Target="https://github.com/Arlet/verilog-65c02" TargetMode="External"/><Relationship Id="rId58" Type="http://schemas.openxmlformats.org/officeDocument/2006/relationships/hyperlink" Target="https://opencores.org/project,erp" TargetMode="External"/><Relationship Id="rId123" Type="http://schemas.openxmlformats.org/officeDocument/2006/relationships/hyperlink" Target="https://github.com/inforichland/yafc" TargetMode="External"/><Relationship Id="rId330" Type="http://schemas.openxmlformats.org/officeDocument/2006/relationships/hyperlink" Target="http://img.youtube.com/vi/2W1guyhCJuE/0.jpg)%5d(http:/www.youtube.com/watch?v=2W1guyhCJuE%20%22Walk-through%22" TargetMode="External"/><Relationship Id="rId165" Type="http://schemas.openxmlformats.org/officeDocument/2006/relationships/hyperlink" Target="http://www.excamera.com/sphinx/fpga-j1.html" TargetMode="External"/><Relationship Id="rId372" Type="http://schemas.openxmlformats.org/officeDocument/2006/relationships/hyperlink" Target="https://openrisc.io/" TargetMode="External"/><Relationship Id="rId428" Type="http://schemas.openxmlformats.org/officeDocument/2006/relationships/hyperlink" Target="https://github.com/terpstra/opa" TargetMode="External"/><Relationship Id="rId232" Type="http://schemas.openxmlformats.org/officeDocument/2006/relationships/hyperlink" Target="https://opencores.org/project,tv80" TargetMode="External"/><Relationship Id="rId274" Type="http://schemas.openxmlformats.org/officeDocument/2006/relationships/hyperlink" Target="https://github.com/Obijuan/ACC/wiki" TargetMode="External"/><Relationship Id="rId481" Type="http://schemas.openxmlformats.org/officeDocument/2006/relationships/hyperlink" Target="https://opencores.org/project,8051" TargetMode="External"/><Relationship Id="rId27" Type="http://schemas.openxmlformats.org/officeDocument/2006/relationships/hyperlink" Target="http://www.nxlab.fer.hr/fpgarduino/" TargetMode="External"/><Relationship Id="rId69" Type="http://schemas.openxmlformats.org/officeDocument/2006/relationships/hyperlink" Target="https://opencores.org/project,lem1_9min" TargetMode="External"/><Relationship Id="rId134" Type="http://schemas.openxmlformats.org/officeDocument/2006/relationships/hyperlink" Target="https://github.com/RISCV-on-Microsemi-FPGA/M2GL025-Creative-Board" TargetMode="External"/><Relationship Id="rId537" Type="http://schemas.openxmlformats.org/officeDocument/2006/relationships/hyperlink" Target="https://hackaday.io/project/57660-verilogboy-gameboy-on-fpga" TargetMode="External"/><Relationship Id="rId80" Type="http://schemas.openxmlformats.org/officeDocument/2006/relationships/hyperlink" Target="https://opencores.org/project,minirisc" TargetMode="External"/><Relationship Id="rId176" Type="http://schemas.openxmlformats.org/officeDocument/2006/relationships/hyperlink" Target="http://www.spacewire.co.uk/raptor16.html" TargetMode="External"/><Relationship Id="rId341" Type="http://schemas.openxmlformats.org/officeDocument/2006/relationships/hyperlink" Target="https://www.youtube.com/watch?v=828oMNFGSjg" TargetMode="External"/><Relationship Id="rId383" Type="http://schemas.openxmlformats.org/officeDocument/2006/relationships/hyperlink" Target="https://github.com/alfikpl/aoOCS" TargetMode="External"/><Relationship Id="rId439" Type="http://schemas.openxmlformats.org/officeDocument/2006/relationships/hyperlink" Target="https://riscv.org/2018contest/" TargetMode="External"/><Relationship Id="rId201" Type="http://schemas.openxmlformats.org/officeDocument/2006/relationships/hyperlink" Target="https://opencores.org/project,pdp8" TargetMode="External"/><Relationship Id="rId243" Type="http://schemas.openxmlformats.org/officeDocument/2006/relationships/hyperlink" Target="https://opencores.org/project,pdp1" TargetMode="External"/><Relationship Id="rId285" Type="http://schemas.openxmlformats.org/officeDocument/2006/relationships/hyperlink" Target="http://www.cast-inc.com/" TargetMode="External"/><Relationship Id="rId450" Type="http://schemas.openxmlformats.org/officeDocument/2006/relationships/hyperlink" Target="https://revaldinho.github.io/opc/" TargetMode="External"/><Relationship Id="rId506" Type="http://schemas.openxmlformats.org/officeDocument/2006/relationships/hyperlink" Target="https://github.com/bobbl/rudolv" TargetMode="External"/><Relationship Id="rId38" Type="http://schemas.openxmlformats.org/officeDocument/2006/relationships/hyperlink" Target="http://www.syntiac.com/fpga64.html" TargetMode="External"/><Relationship Id="rId103" Type="http://schemas.openxmlformats.org/officeDocument/2006/relationships/hyperlink" Target="http://techdocs.altium.com/display/FPGA/TSK51x+MCU" TargetMode="External"/><Relationship Id="rId310" Type="http://schemas.openxmlformats.org/officeDocument/2006/relationships/hyperlink" Target="http://www.fpga4student.com/2017/09/vhdl-code-for-mips-processor.html" TargetMode="External"/><Relationship Id="rId492" Type="http://schemas.openxmlformats.org/officeDocument/2006/relationships/hyperlink" Target="https://www.cl.cam.ac.uk/teaching/1617/ECAD+Arch/exercise-clarvi.html" TargetMode="External"/><Relationship Id="rId548" Type="http://schemas.openxmlformats.org/officeDocument/2006/relationships/hyperlink" Target="https://www.intel.com/content/www/us/en/products/details/fpga/nios-processor/v.html" TargetMode="External"/><Relationship Id="rId91" Type="http://schemas.openxmlformats.org/officeDocument/2006/relationships/hyperlink" Target="https://opencores.org/project,msp430_vhdl" TargetMode="External"/><Relationship Id="rId145" Type="http://schemas.openxmlformats.org/officeDocument/2006/relationships/hyperlink" Target="https://github.com/reed-foster/uCPUvhdl/wiki" TargetMode="External"/><Relationship Id="rId187" Type="http://schemas.openxmlformats.org/officeDocument/2006/relationships/hyperlink" Target="http://www.experiment-s.de/en/" TargetMode="External"/><Relationship Id="rId352" Type="http://schemas.openxmlformats.org/officeDocument/2006/relationships/hyperlink" Target="https://www.scribd.com/document/98709635/c16-Cpu-Reference-Manual" TargetMode="External"/><Relationship Id="rId394" Type="http://schemas.openxmlformats.org/officeDocument/2006/relationships/hyperlink" Target="http://www.ecs.umass.edu/ece/tessier/rcg/flexgrip.html" TargetMode="External"/><Relationship Id="rId408" Type="http://schemas.openxmlformats.org/officeDocument/2006/relationships/hyperlink" Target="https://github.com/Galland/LEON2" TargetMode="External"/><Relationship Id="rId212" Type="http://schemas.openxmlformats.org/officeDocument/2006/relationships/hyperlink" Target="https://opencores.org/project,rtf8088" TargetMode="External"/><Relationship Id="rId254" Type="http://schemas.openxmlformats.org/officeDocument/2006/relationships/hyperlink" Target="https://en.wikipedia.org/wiki/MMIX" TargetMode="External"/><Relationship Id="rId49" Type="http://schemas.openxmlformats.org/officeDocument/2006/relationships/hyperlink" Target="https://opencores.org/project,avr_hp" TargetMode="External"/><Relationship Id="rId114" Type="http://schemas.openxmlformats.org/officeDocument/2006/relationships/hyperlink" Target="https://github.com/jeuneS2/lemberg" TargetMode="External"/><Relationship Id="rId296" Type="http://schemas.openxmlformats.org/officeDocument/2006/relationships/hyperlink" Target="http://zhehaomao.com/" TargetMode="External"/><Relationship Id="rId461" Type="http://schemas.openxmlformats.org/officeDocument/2006/relationships/hyperlink" Target="http://cpu-ns32k.net/" TargetMode="External"/><Relationship Id="rId517" Type="http://schemas.openxmlformats.org/officeDocument/2006/relationships/hyperlink" Target="https://github.com/MorrisMA/MiniCPU" TargetMode="External"/><Relationship Id="rId559" Type="http://schemas.openxmlformats.org/officeDocument/2006/relationships/printerSettings" Target="../printerSettings/printerSettings5.bin"/><Relationship Id="rId60" Type="http://schemas.openxmlformats.org/officeDocument/2006/relationships/hyperlink" Target="https://opencores.org/project,myforthprocessor" TargetMode="External"/><Relationship Id="rId156" Type="http://schemas.openxmlformats.org/officeDocument/2006/relationships/hyperlink" Target="http://members.optushome.com.au/jekent/" TargetMode="External"/><Relationship Id="rId198" Type="http://schemas.openxmlformats.org/officeDocument/2006/relationships/hyperlink" Target="https://opencores.org/project,or1200_hp" TargetMode="External"/><Relationship Id="rId321" Type="http://schemas.openxmlformats.org/officeDocument/2006/relationships/hyperlink" Target="https://github.com/brabect1/risc8" TargetMode="External"/><Relationship Id="rId363" Type="http://schemas.openxmlformats.org/officeDocument/2006/relationships/hyperlink" Target="http://www.dte.eis.uva.es/OpenProjects/OpenUP/index.htm" TargetMode="External"/><Relationship Id="rId419" Type="http://schemas.openxmlformats.org/officeDocument/2006/relationships/hyperlink" Target="https://www.mips.com/blog/mipsfpga-2-0-the-cpu-university-course-thats-different-from-the-rest/" TargetMode="External"/><Relationship Id="rId223" Type="http://schemas.openxmlformats.org/officeDocument/2006/relationships/hyperlink" Target="https://opencores.org/project,t51" TargetMode="External"/><Relationship Id="rId430" Type="http://schemas.openxmlformats.org/officeDocument/2006/relationships/hyperlink" Target="https://blog.hackster.io/the-rise-of-the-dark-risc-v-ddb49764f392" TargetMode="External"/><Relationship Id="rId18" Type="http://schemas.openxmlformats.org/officeDocument/2006/relationships/hyperlink" Target="http://www.xthundercore.com/" TargetMode="External"/><Relationship Id="rId265" Type="http://schemas.openxmlformats.org/officeDocument/2006/relationships/hyperlink" Target="https://github.com/BigEd/XSOC-xr16" TargetMode="External"/><Relationship Id="rId472" Type="http://schemas.openxmlformats.org/officeDocument/2006/relationships/hyperlink" Target="https://github.com/harshalmittal4/24-bit-RISC-Processor" TargetMode="External"/><Relationship Id="rId528" Type="http://schemas.openxmlformats.org/officeDocument/2006/relationships/hyperlink" Target="http://ladybug.xs4all.nl/arlet/fpga/6502/" TargetMode="External"/><Relationship Id="rId125" Type="http://schemas.openxmlformats.org/officeDocument/2006/relationships/hyperlink" Target="https://opencores.org/project,xulalx25soc" TargetMode="External"/><Relationship Id="rId167" Type="http://schemas.openxmlformats.org/officeDocument/2006/relationships/hyperlink" Target="http://www.excamera.com/sphinx/fpga-j1.html" TargetMode="External"/><Relationship Id="rId332" Type="http://schemas.openxmlformats.org/officeDocument/2006/relationships/hyperlink" Target="https://gitlab.com/sfu-rcl/Taiga" TargetMode="External"/><Relationship Id="rId374" Type="http://schemas.openxmlformats.org/officeDocument/2006/relationships/hyperlink" Target="https://github.com/PulseRain/FP51_fast_core" TargetMode="External"/><Relationship Id="rId71" Type="http://schemas.openxmlformats.org/officeDocument/2006/relationships/hyperlink" Target="https://opencores.org/project,lem1_9min" TargetMode="External"/><Relationship Id="rId234" Type="http://schemas.openxmlformats.org/officeDocument/2006/relationships/hyperlink" Target="https://opencores.org/project,uos_processor" TargetMode="External"/><Relationship Id="rId2" Type="http://schemas.openxmlformats.org/officeDocument/2006/relationships/hyperlink" Target="http://www.oreganosystems.at/" TargetMode="External"/><Relationship Id="rId29" Type="http://schemas.openxmlformats.org/officeDocument/2006/relationships/hyperlink" Target="https://github.com/ZipCPU/zipcpu" TargetMode="External"/><Relationship Id="rId276" Type="http://schemas.openxmlformats.org/officeDocument/2006/relationships/hyperlink" Target="https://www.dcd.pl/product/dp8051/" TargetMode="External"/><Relationship Id="rId441" Type="http://schemas.openxmlformats.org/officeDocument/2006/relationships/hyperlink" Target="http://www.ece.ualberta.ca/~elliott/ee552/studentAppNotes/1998_w/8bitprocessor/" TargetMode="External"/><Relationship Id="rId483" Type="http://schemas.openxmlformats.org/officeDocument/2006/relationships/hyperlink" Target="https://opencores.org/project,rois" TargetMode="External"/><Relationship Id="rId539" Type="http://schemas.openxmlformats.org/officeDocument/2006/relationships/hyperlink" Target="http://www.sandpipers.com/cpuclass/files.html" TargetMode="External"/><Relationship Id="rId40" Type="http://schemas.openxmlformats.org/officeDocument/2006/relationships/hyperlink" Target="https://opencores.org/project,c16" TargetMode="External"/><Relationship Id="rId136" Type="http://schemas.openxmlformats.org/officeDocument/2006/relationships/hyperlink" Target="https://github.com/jaruiz/ION" TargetMode="External"/><Relationship Id="rId178" Type="http://schemas.openxmlformats.org/officeDocument/2006/relationships/hyperlink" Target="http://www.lirmm.fr/ADAC/?page_id=462" TargetMode="External"/><Relationship Id="rId301" Type="http://schemas.openxmlformats.org/officeDocument/2006/relationships/hyperlink" Target="https://github.com/e8johan/jamcpu" TargetMode="External"/><Relationship Id="rId343" Type="http://schemas.openxmlformats.org/officeDocument/2006/relationships/hyperlink" Target="https://www.youtube.com/watch?v=uYRWFN-ii68" TargetMode="External"/><Relationship Id="rId550" Type="http://schemas.openxmlformats.org/officeDocument/2006/relationships/hyperlink" Target="http://labs.domipheus.com/blog/designing-a-cpu-in-vhdl-part-15-introducing-rpu/" TargetMode="External"/><Relationship Id="rId82" Type="http://schemas.openxmlformats.org/officeDocument/2006/relationships/hyperlink" Target="https://opencores.org/project,minimips" TargetMode="External"/><Relationship Id="rId203" Type="http://schemas.openxmlformats.org/officeDocument/2006/relationships/hyperlink" Target="https://opencores.org/project,oc54x" TargetMode="External"/><Relationship Id="rId385" Type="http://schemas.openxmlformats.org/officeDocument/2006/relationships/hyperlink" Target="https://github.com/FISC-Project/FISC-VHDL" TargetMode="External"/><Relationship Id="rId245" Type="http://schemas.openxmlformats.org/officeDocument/2006/relationships/hyperlink" Target="https://opencores.org/project,minsoc" TargetMode="External"/><Relationship Id="rId287" Type="http://schemas.openxmlformats.org/officeDocument/2006/relationships/hyperlink" Target="https://www.scribd.com/document/98709635/c16-Cpu-Reference-Manual" TargetMode="External"/><Relationship Id="rId410" Type="http://schemas.openxmlformats.org/officeDocument/2006/relationships/hyperlink" Target="https://github.com/dagvadorj/ulach-tarhi" TargetMode="External"/><Relationship Id="rId452" Type="http://schemas.openxmlformats.org/officeDocument/2006/relationships/hyperlink" Target="https://revaldinho.github.io/opc/" TargetMode="External"/><Relationship Id="rId494" Type="http://schemas.openxmlformats.org/officeDocument/2006/relationships/hyperlink" Target="https://www.xilinx.com/products/design-tools/microblaze.html" TargetMode="External"/><Relationship Id="rId508" Type="http://schemas.openxmlformats.org/officeDocument/2006/relationships/hyperlink" Target="https://en.wikipedia.org/wiki/MIC-1" TargetMode="External"/><Relationship Id="rId105" Type="http://schemas.openxmlformats.org/officeDocument/2006/relationships/hyperlink" Target="http://www.arm.com/products/processors/cortex-m/cortex-m1.php" TargetMode="External"/><Relationship Id="rId147" Type="http://schemas.openxmlformats.org/officeDocument/2006/relationships/hyperlink" Target="http://www3.sympatico.ca/myron.plichota/" TargetMode="External"/><Relationship Id="rId312" Type="http://schemas.openxmlformats.org/officeDocument/2006/relationships/hyperlink" Target="https://github.com/atgreen/moxie-cores" TargetMode="External"/><Relationship Id="rId354" Type="http://schemas.openxmlformats.org/officeDocument/2006/relationships/hyperlink" Target="http://www.leox.org/" TargetMode="External"/><Relationship Id="rId51" Type="http://schemas.openxmlformats.org/officeDocument/2006/relationships/hyperlink" Target="https://opencores.org/project,avrtinyx61core" TargetMode="External"/><Relationship Id="rId93" Type="http://schemas.openxmlformats.org/officeDocument/2006/relationships/hyperlink" Target="https://opencores.org/project,natalius_8bit_risc" TargetMode="External"/><Relationship Id="rId189" Type="http://schemas.openxmlformats.org/officeDocument/2006/relationships/hyperlink" Target="http://projects.nbee.es/display/IPCORES/SYNPIC12+8bit+RISC+CPU+core" TargetMode="External"/><Relationship Id="rId396" Type="http://schemas.openxmlformats.org/officeDocument/2006/relationships/hyperlink" Target="https://github.com/skristiansson/eco32f" TargetMode="External"/><Relationship Id="rId214" Type="http://schemas.openxmlformats.org/officeDocument/2006/relationships/hyperlink" Target="http://www.finitron.ca/Cores/CPUCores/rtf6809.html" TargetMode="External"/><Relationship Id="rId256" Type="http://schemas.openxmlformats.org/officeDocument/2006/relationships/hyperlink" Target="https://github.com/freecores/instruction_list_pipelined_processor_with_peripherals" TargetMode="External"/><Relationship Id="rId298" Type="http://schemas.openxmlformats.org/officeDocument/2006/relationships/hyperlink" Target="https://github.com/robfinch/Cores/tree/master/FISA64/trunk" TargetMode="External"/><Relationship Id="rId421" Type="http://schemas.openxmlformats.org/officeDocument/2006/relationships/hyperlink" Target="http://www.latticesemi.com/en/Products/DesignSoftwareAndIP/IntellectualProperty/IPCore/IPCores02/LatticeMico32.aspx" TargetMode="External"/><Relationship Id="rId463" Type="http://schemas.openxmlformats.org/officeDocument/2006/relationships/hyperlink" Target="http://pdp2011.sytse.net/wordpress/pdp-11/" TargetMode="External"/><Relationship Id="rId519" Type="http://schemas.openxmlformats.org/officeDocument/2006/relationships/hyperlink" Target="https://hackaday.io/project/18206-a2z-computer" TargetMode="External"/><Relationship Id="rId116" Type="http://schemas.openxmlformats.org/officeDocument/2006/relationships/hyperlink" Target="http://www.oreganosystems.at/?page_id=361" TargetMode="External"/><Relationship Id="rId158" Type="http://schemas.openxmlformats.org/officeDocument/2006/relationships/hyperlink" Target="http://members.optushome.com.au/jekent/FPGA.htm" TargetMode="External"/><Relationship Id="rId323" Type="http://schemas.openxmlformats.org/officeDocument/2006/relationships/hyperlink" Target="https://github.com/bikash001/RISC-Processor" TargetMode="External"/><Relationship Id="rId530" Type="http://schemas.openxmlformats.org/officeDocument/2006/relationships/hyperlink" Target="https://grantwilk.com/portfolio/armv4-microarchitecture/" TargetMode="External"/><Relationship Id="rId20" Type="http://schemas.openxmlformats.org/officeDocument/2006/relationships/hyperlink" Target="http://www.ht-lab.com/freecores/move/move.html" TargetMode="External"/><Relationship Id="rId62" Type="http://schemas.openxmlformats.org/officeDocument/2006/relationships/hyperlink" Target="https://opencores.org/project,hf-risc" TargetMode="External"/><Relationship Id="rId365" Type="http://schemas.openxmlformats.org/officeDocument/2006/relationships/hyperlink" Target="http://www.sandpipers.com/cpuclass.html" TargetMode="External"/><Relationship Id="rId225" Type="http://schemas.openxmlformats.org/officeDocument/2006/relationships/hyperlink" Target="https://opencores.org/project,t80" TargetMode="External"/><Relationship Id="rId267" Type="http://schemas.openxmlformats.org/officeDocument/2006/relationships/hyperlink" Target="https://github.com/tommythorn/yari" TargetMode="External"/><Relationship Id="rId432" Type="http://schemas.openxmlformats.org/officeDocument/2006/relationships/hyperlink" Target="https://wiki.forth-ev.de/doku.php/projects:fig-forth-1802-fpga:start" TargetMode="External"/><Relationship Id="rId474" Type="http://schemas.openxmlformats.org/officeDocument/2006/relationships/hyperlink" Target="https://github.com/darklife/darkriscv" TargetMode="External"/><Relationship Id="rId127" Type="http://schemas.openxmlformats.org/officeDocument/2006/relationships/hyperlink" Target="https://github.com/SpinalHDL/VexRiscv" TargetMode="External"/><Relationship Id="rId31" Type="http://schemas.openxmlformats.org/officeDocument/2006/relationships/hyperlink" Target="https://opencores.org/project,t400" TargetMode="External"/><Relationship Id="rId73" Type="http://schemas.openxmlformats.org/officeDocument/2006/relationships/hyperlink" Target="https://opencores.org/project,light8080" TargetMode="External"/><Relationship Id="rId169" Type="http://schemas.openxmlformats.org/officeDocument/2006/relationships/hyperlink" Target="https://en.wikipedia.org/wiki/LatticeMico32" TargetMode="External"/><Relationship Id="rId334" Type="http://schemas.openxmlformats.org/officeDocument/2006/relationships/hyperlink" Target="https://www.vttoth.com/CMS/projects/47-viktors-amazing-4-bit-processor" TargetMode="External"/><Relationship Id="rId376" Type="http://schemas.openxmlformats.org/officeDocument/2006/relationships/hyperlink" Target="https://github.com/jmahler/mips-cpu" TargetMode="External"/><Relationship Id="rId541" Type="http://schemas.openxmlformats.org/officeDocument/2006/relationships/hyperlink" Target="http://finitron.ca/Projects/Prj6502/bc6502_page.html" TargetMode="External"/><Relationship Id="rId4" Type="http://schemas.openxmlformats.org/officeDocument/2006/relationships/hyperlink" Target="http://www.ip-arch.jp/index.html" TargetMode="External"/><Relationship Id="rId180" Type="http://schemas.openxmlformats.org/officeDocument/2006/relationships/hyperlink" Target="http://www.lirmm.fr/ADAC" TargetMode="External"/><Relationship Id="rId236" Type="http://schemas.openxmlformats.org/officeDocument/2006/relationships/hyperlink" Target="https://opencores.org/project,wb_z80" TargetMode="External"/><Relationship Id="rId278" Type="http://schemas.openxmlformats.org/officeDocument/2006/relationships/hyperlink" Target="https://www.silvaco.com/products/IP/coldfire-v1-core/index.html" TargetMode="External"/><Relationship Id="rId401" Type="http://schemas.openxmlformats.org/officeDocument/2006/relationships/hyperlink" Target="https://people.ece.cornell.edu/land/courses/ece5760/DE2/Kraken2/Kraken2isa.html" TargetMode="External"/><Relationship Id="rId443" Type="http://schemas.openxmlformats.org/officeDocument/2006/relationships/hyperlink" Target="http://www.microcorelabs.com/mcl65.html" TargetMode="External"/><Relationship Id="rId303" Type="http://schemas.openxmlformats.org/officeDocument/2006/relationships/hyperlink" Target="https://en.wikipedia.org/wiki/LEON" TargetMode="External"/><Relationship Id="rId485" Type="http://schemas.openxmlformats.org/officeDocument/2006/relationships/hyperlink" Target="https://opencores.org/project,aor3000" TargetMode="External"/><Relationship Id="rId42" Type="http://schemas.openxmlformats.org/officeDocument/2006/relationships/hyperlink" Target="https://opencores.org/project,mcu8" TargetMode="External"/><Relationship Id="rId84" Type="http://schemas.openxmlformats.org/officeDocument/2006/relationships/hyperlink" Target="https://github.com/jonpry/octagon" TargetMode="External"/><Relationship Id="rId138" Type="http://schemas.openxmlformats.org/officeDocument/2006/relationships/hyperlink" Target="https://www.mil.ufl.edu/projects/gup/" TargetMode="External"/><Relationship Id="rId345" Type="http://schemas.openxmlformats.org/officeDocument/2006/relationships/hyperlink" Target="https://github.com/wallento/or1200mp" TargetMode="External"/><Relationship Id="rId387" Type="http://schemas.openxmlformats.org/officeDocument/2006/relationships/hyperlink" Target="https://www.youtube.com/watch?v=55MzMHzMAFM" TargetMode="External"/><Relationship Id="rId510" Type="http://schemas.openxmlformats.org/officeDocument/2006/relationships/hyperlink" Target="https://github.com/already5chosen/softpc/" TargetMode="External"/><Relationship Id="rId552" Type="http://schemas.openxmlformats.org/officeDocument/2006/relationships/hyperlink" Target="http://www.astrobe.com/RISC5/" TargetMode="External"/><Relationship Id="rId191" Type="http://schemas.openxmlformats.org/officeDocument/2006/relationships/hyperlink" Target="https://en.wikipedia.org/wiki/Z-machine" TargetMode="External"/><Relationship Id="rId205" Type="http://schemas.openxmlformats.org/officeDocument/2006/relationships/hyperlink" Target="https://opencores.org/project,plasma" TargetMode="External"/><Relationship Id="rId247" Type="http://schemas.openxmlformats.org/officeDocument/2006/relationships/hyperlink" Target="http://cfw.sourceforge.net/build_html/vhdl/index.htm" TargetMode="External"/><Relationship Id="rId412" Type="http://schemas.openxmlformats.org/officeDocument/2006/relationships/hyperlink" Target="https://www.scribd.com/document/53289372/MIPS-Implementation" TargetMode="External"/><Relationship Id="rId107" Type="http://schemas.openxmlformats.org/officeDocument/2006/relationships/hyperlink" Target="https://opencores.org/project,avrtinyx61core" TargetMode="External"/><Relationship Id="rId289" Type="http://schemas.openxmlformats.org/officeDocument/2006/relationships/hyperlink" Target="https://opencores.org/project,cpugen" TargetMode="External"/><Relationship Id="rId454" Type="http://schemas.openxmlformats.org/officeDocument/2006/relationships/hyperlink" Target="https://revaldinho.github.io/opc/" TargetMode="External"/><Relationship Id="rId496" Type="http://schemas.openxmlformats.org/officeDocument/2006/relationships/hyperlink" Target="https://github.com/classycodeoss/classy_core_17" TargetMode="External"/><Relationship Id="rId11" Type="http://schemas.openxmlformats.org/officeDocument/2006/relationships/hyperlink" Target="http://klabs.org/history/ech/agc_schematics" TargetMode="External"/><Relationship Id="rId53" Type="http://schemas.openxmlformats.org/officeDocument/2006/relationships/hyperlink" Target="https://opencores.org/project,copyblaze" TargetMode="External"/><Relationship Id="rId149" Type="http://schemas.openxmlformats.org/officeDocument/2006/relationships/hyperlink" Target="https://opencores.org/download/System09" TargetMode="External"/><Relationship Id="rId314" Type="http://schemas.openxmlformats.org/officeDocument/2006/relationships/hyperlink" Target="https://bitbucket.org/mroell/8bit-cpu" TargetMode="External"/><Relationship Id="rId356" Type="http://schemas.openxmlformats.org/officeDocument/2006/relationships/hyperlink" Target="http://www.ensilica.com/" TargetMode="External"/><Relationship Id="rId398" Type="http://schemas.openxmlformats.org/officeDocument/2006/relationships/hyperlink" Target="https://github.com/alezzdiki/DLX-RISC-Processor" TargetMode="External"/><Relationship Id="rId521" Type="http://schemas.openxmlformats.org/officeDocument/2006/relationships/hyperlink" Target="https://github.com/fachat/af65k" TargetMode="External"/><Relationship Id="rId95" Type="http://schemas.openxmlformats.org/officeDocument/2006/relationships/hyperlink" Target="https://www.milkymist.org/" TargetMode="External"/><Relationship Id="rId160" Type="http://schemas.openxmlformats.org/officeDocument/2006/relationships/hyperlink" Target="http://www.bernd-paysan.de/b16.html" TargetMode="External"/><Relationship Id="rId216" Type="http://schemas.openxmlformats.org/officeDocument/2006/relationships/hyperlink" Target="https://github.com/robfinch/Cores" TargetMode="External"/><Relationship Id="rId423" Type="http://schemas.openxmlformats.org/officeDocument/2006/relationships/hyperlink" Target="https://github.com/sam-falvo/polaris" TargetMode="External"/><Relationship Id="rId258" Type="http://schemas.openxmlformats.org/officeDocument/2006/relationships/hyperlink" Target="https://opencores.org/usercontent,doc,1262702554" TargetMode="External"/><Relationship Id="rId465" Type="http://schemas.openxmlformats.org/officeDocument/2006/relationships/hyperlink" Target="https://git.morgothdisk.com/VERILOG/VERILOG-XMEGA-CORE-XILINX" TargetMode="External"/><Relationship Id="rId22" Type="http://schemas.openxmlformats.org/officeDocument/2006/relationships/hyperlink" Target="http://www.microcorelabs.com/mcl51.html" TargetMode="External"/><Relationship Id="rId64" Type="http://schemas.openxmlformats.org/officeDocument/2006/relationships/hyperlink" Target="https://opencores.org/project,jop" TargetMode="External"/><Relationship Id="rId118" Type="http://schemas.openxmlformats.org/officeDocument/2006/relationships/hyperlink" Target="http://members.optushome.com.au/jekent/Micro16/index.html" TargetMode="External"/><Relationship Id="rId325" Type="http://schemas.openxmlformats.org/officeDocument/2006/relationships/hyperlink" Target="https://github.com/robfinch/Cores/tree/master/rtf6809" TargetMode="External"/><Relationship Id="rId367" Type="http://schemas.openxmlformats.org/officeDocument/2006/relationships/hyperlink" Target="http://plasmacpu.no-ip.org/cpu.htm" TargetMode="External"/><Relationship Id="rId532" Type="http://schemas.openxmlformats.org/officeDocument/2006/relationships/hyperlink" Target="https://github.com/risclite/ARM9-compatible-soft-CPU-core" TargetMode="External"/><Relationship Id="rId171" Type="http://schemas.openxmlformats.org/officeDocument/2006/relationships/hyperlink" Target="http://www.heeltoe.com/download/pdp11/README.html" TargetMode="External"/><Relationship Id="rId227" Type="http://schemas.openxmlformats.org/officeDocument/2006/relationships/hyperlink" Target="https://opencores.org/project,tisc" TargetMode="External"/><Relationship Id="rId269" Type="http://schemas.openxmlformats.org/officeDocument/2006/relationships/hyperlink" Target="https://en.wikipedia.org/wiki/PicoBlaze" TargetMode="External"/><Relationship Id="rId434" Type="http://schemas.openxmlformats.org/officeDocument/2006/relationships/hyperlink" Target="https://en.wikipedia.org/wiki/Amber_(processor_core)" TargetMode="External"/><Relationship Id="rId476" Type="http://schemas.openxmlformats.org/officeDocument/2006/relationships/hyperlink" Target="http://www.1-core.com/resources/DSPuva16.zip" TargetMode="External"/><Relationship Id="rId33" Type="http://schemas.openxmlformats.org/officeDocument/2006/relationships/hyperlink" Target="https://opencores.org/project,oms8051mini" TargetMode="External"/><Relationship Id="rId129" Type="http://schemas.openxmlformats.org/officeDocument/2006/relationships/hyperlink" Target="http://www.ht-lab.com/cpu86.htm" TargetMode="External"/><Relationship Id="rId280" Type="http://schemas.openxmlformats.org/officeDocument/2006/relationships/hyperlink" Target="https://www.youtube.com/watch?v=gEmTaKU6ufY" TargetMode="External"/><Relationship Id="rId336" Type="http://schemas.openxmlformats.org/officeDocument/2006/relationships/hyperlink" Target="https://github.com/robfinch/Cores" TargetMode="External"/><Relationship Id="rId501" Type="http://schemas.openxmlformats.org/officeDocument/2006/relationships/hyperlink" Target="https://opencores.org/project,lem1_9min" TargetMode="External"/><Relationship Id="rId543" Type="http://schemas.openxmlformats.org/officeDocument/2006/relationships/hyperlink" Target="http://www.clifford.at/bfcpu/bfcpu.html" TargetMode="External"/><Relationship Id="rId75" Type="http://schemas.openxmlformats.org/officeDocument/2006/relationships/hyperlink" Target="https://opencores.org/project,m65c02" TargetMode="External"/><Relationship Id="rId140" Type="http://schemas.openxmlformats.org/officeDocument/2006/relationships/hyperlink" Target="https://opencores.org/project,eco32" TargetMode="External"/><Relationship Id="rId182" Type="http://schemas.openxmlformats.org/officeDocument/2006/relationships/hyperlink" Target="http://sowerbutts.com/socz80/" TargetMode="External"/><Relationship Id="rId378" Type="http://schemas.openxmlformats.org/officeDocument/2006/relationships/hyperlink" Target="https://opencores.org/project/or1k" TargetMode="External"/><Relationship Id="rId403" Type="http://schemas.openxmlformats.org/officeDocument/2006/relationships/hyperlink" Target="http://people.ece.cornell.edu/land/courses/ece5760/DE2/Stack_cpu.html" TargetMode="External"/><Relationship Id="rId6" Type="http://schemas.openxmlformats.org/officeDocument/2006/relationships/hyperlink" Target="http://www.eembc.org/coremark/index.php" TargetMode="External"/><Relationship Id="rId238" Type="http://schemas.openxmlformats.org/officeDocument/2006/relationships/hyperlink" Target="https://opencores.org/project,z3" TargetMode="External"/><Relationship Id="rId445" Type="http://schemas.openxmlformats.org/officeDocument/2006/relationships/hyperlink" Target="https://github.com/revaldinho/opc" TargetMode="External"/><Relationship Id="rId487" Type="http://schemas.openxmlformats.org/officeDocument/2006/relationships/hyperlink" Target="https://opencores.org/project,aquarius" TargetMode="External"/><Relationship Id="rId291" Type="http://schemas.openxmlformats.org/officeDocument/2006/relationships/hyperlink" Target="https://github.com/DRuffer/ep8080" TargetMode="External"/><Relationship Id="rId305" Type="http://schemas.openxmlformats.org/officeDocument/2006/relationships/hyperlink" Target="http://www.embedded.com/electronics-blogs/max-unleashed-and-unfettered/4441454/Only-308-FPGA-LUTs-required-to-create-cycle-accurate-8088-8086-soft-processor-core" TargetMode="External"/><Relationship Id="rId347" Type="http://schemas.openxmlformats.org/officeDocument/2006/relationships/hyperlink" Target="http://www.singmai.com/PT13.htm" TargetMode="External"/><Relationship Id="rId512" Type="http://schemas.openxmlformats.org/officeDocument/2006/relationships/hyperlink" Target="https://github.com/jaruiz/light8080" TargetMode="External"/><Relationship Id="rId44" Type="http://schemas.openxmlformats.org/officeDocument/2006/relationships/hyperlink" Target="https://opencores.org/project,altor32" TargetMode="External"/><Relationship Id="rId86" Type="http://schemas.openxmlformats.org/officeDocument/2006/relationships/hyperlink" Target="https://opencores.org/project,mips32r1" TargetMode="External"/><Relationship Id="rId151" Type="http://schemas.openxmlformats.org/officeDocument/2006/relationships/hyperlink" Target="https://opencores.org/project,system11" TargetMode="External"/><Relationship Id="rId389" Type="http://schemas.openxmlformats.org/officeDocument/2006/relationships/hyperlink" Target="https://opencores.org/project,odess_multicore_project" TargetMode="External"/><Relationship Id="rId554" Type="http://schemas.openxmlformats.org/officeDocument/2006/relationships/hyperlink" Target="https://gitlab.com/baioc/s4pu" TargetMode="External"/><Relationship Id="rId193" Type="http://schemas.openxmlformats.org/officeDocument/2006/relationships/hyperlink" Target="https://opencores.org/project,avr8" TargetMode="External"/><Relationship Id="rId207" Type="http://schemas.openxmlformats.org/officeDocument/2006/relationships/hyperlink" Target="https://opencores.org/project,risc16f84" TargetMode="External"/><Relationship Id="rId249" Type="http://schemas.openxmlformats.org/officeDocument/2006/relationships/hyperlink" Target="http://www.cast-inc.com/ip-cores/8051s/l8051xc1/index.html" TargetMode="External"/><Relationship Id="rId414" Type="http://schemas.openxmlformats.org/officeDocument/2006/relationships/hyperlink" Target="http://www.vliw.org/book/" TargetMode="External"/><Relationship Id="rId456" Type="http://schemas.openxmlformats.org/officeDocument/2006/relationships/hyperlink" Target="https://revaldinho.github.io/opc/" TargetMode="External"/><Relationship Id="rId498" Type="http://schemas.openxmlformats.org/officeDocument/2006/relationships/hyperlink" Target="https://retroramblings.net/?page_id=1339" TargetMode="External"/><Relationship Id="rId13" Type="http://schemas.openxmlformats.org/officeDocument/2006/relationships/hyperlink" Target="https://github.com/openrisc/mor1kx" TargetMode="External"/><Relationship Id="rId109" Type="http://schemas.openxmlformats.org/officeDocument/2006/relationships/hyperlink" Target="https://opencores.org/project,brainfuckcpu" TargetMode="External"/><Relationship Id="rId260" Type="http://schemas.openxmlformats.org/officeDocument/2006/relationships/hyperlink" Target="https://en.wikipedia.org/wiki/ARM_Cortex-A53" TargetMode="External"/><Relationship Id="rId316" Type="http://schemas.openxmlformats.org/officeDocument/2006/relationships/hyperlink" Target="https://git.morgothdisk.com/MorgothCreator/VHDL-UTIL-IP/tree/master/xmega_core" TargetMode="External"/><Relationship Id="rId523" Type="http://schemas.openxmlformats.org/officeDocument/2006/relationships/hyperlink" Target="https://opencores.org/project,lxp32" TargetMode="External"/><Relationship Id="rId55" Type="http://schemas.openxmlformats.org/officeDocument/2006/relationships/hyperlink" Target="https://opencores.org/project,cpu65c02_true_cycle" TargetMode="External"/><Relationship Id="rId97" Type="http://schemas.openxmlformats.org/officeDocument/2006/relationships/hyperlink" Target="https://opencores.org/project,neo430" TargetMode="External"/><Relationship Id="rId120" Type="http://schemas.openxmlformats.org/officeDocument/2006/relationships/hyperlink" Target="https://github.com/MorrisMA/MiniCPU-S" TargetMode="External"/><Relationship Id="rId358" Type="http://schemas.openxmlformats.org/officeDocument/2006/relationships/hyperlink" Target="https://web.archive.org/web/20120118210705/http:/www.mindspring.com/~tcoonan/newpic.html" TargetMode="External"/><Relationship Id="rId162" Type="http://schemas.openxmlformats.org/officeDocument/2006/relationships/hyperlink" Target="http://www.gmvhdl.com/hc11core.html" TargetMode="External"/><Relationship Id="rId218" Type="http://schemas.openxmlformats.org/officeDocument/2006/relationships/hyperlink" Target="https://github.com/robfinch/Cores" TargetMode="External"/><Relationship Id="rId425" Type="http://schemas.openxmlformats.org/officeDocument/2006/relationships/hyperlink" Target="https://git.morgothdisk.com/VERILOG/VERILOG-XMEGA-CORE-IP-TST" TargetMode="External"/><Relationship Id="rId467" Type="http://schemas.openxmlformats.org/officeDocument/2006/relationships/hyperlink" Target="https://github.com/schoeberl/chisel-book/wiki" TargetMode="External"/><Relationship Id="rId271" Type="http://schemas.openxmlformats.org/officeDocument/2006/relationships/hyperlink" Target="https://www.xilinx.com/products/intellectual-property/picoblaze.html" TargetMode="External"/><Relationship Id="rId24" Type="http://schemas.openxmlformats.org/officeDocument/2006/relationships/hyperlink" Target="http://www.youtube.com/channel/UCNbm8Bah54cwhedmCRWyXMA/videos" TargetMode="External"/><Relationship Id="rId66" Type="http://schemas.openxmlformats.org/officeDocument/2006/relationships/hyperlink" Target="https://opencores.org/project,klc32" TargetMode="External"/><Relationship Id="rId131" Type="http://schemas.openxmlformats.org/officeDocument/2006/relationships/hyperlink" Target="https://github.com/ucam-comparch/clarvi" TargetMode="External"/><Relationship Id="rId327" Type="http://schemas.openxmlformats.org/officeDocument/2006/relationships/hyperlink" Target="https://github.com/jamieiles/80x86" TargetMode="External"/><Relationship Id="rId369" Type="http://schemas.openxmlformats.org/officeDocument/2006/relationships/hyperlink" Target="https://openrisc.io/" TargetMode="External"/><Relationship Id="rId534" Type="http://schemas.openxmlformats.org/officeDocument/2006/relationships/hyperlink" Target="https://hackaday.com/2021/09/26/fpga-retrocomputer-return-to-moncky/" TargetMode="External"/><Relationship Id="rId173" Type="http://schemas.openxmlformats.org/officeDocument/2006/relationships/hyperlink" Target="http://www.heeltoe.com/download/pdp8/README.html" TargetMode="External"/><Relationship Id="rId229" Type="http://schemas.openxmlformats.org/officeDocument/2006/relationships/hyperlink" Target="https://opencores.org/project,tinyvliw8" TargetMode="External"/><Relationship Id="rId380" Type="http://schemas.openxmlformats.org/officeDocument/2006/relationships/hyperlink" Target="https://github.com/embecosm/aap-verilog" TargetMode="External"/><Relationship Id="rId436" Type="http://schemas.openxmlformats.org/officeDocument/2006/relationships/hyperlink" Target="https://opencores.org/projects/fwrisc" TargetMode="External"/><Relationship Id="rId240" Type="http://schemas.openxmlformats.org/officeDocument/2006/relationships/hyperlink" Target="https://github.com/marmolejo/zet" TargetMode="External"/><Relationship Id="rId478" Type="http://schemas.openxmlformats.org/officeDocument/2006/relationships/hyperlink" Target="https://opencores.org/projects/neo430" TargetMode="External"/><Relationship Id="rId35" Type="http://schemas.openxmlformats.org/officeDocument/2006/relationships/hyperlink" Target="https://opencores.org/project,next186" TargetMode="External"/><Relationship Id="rId77" Type="http://schemas.openxmlformats.org/officeDocument/2006/relationships/hyperlink" Target="https://opencores.org/project,marca" TargetMode="External"/><Relationship Id="rId100" Type="http://schemas.openxmlformats.org/officeDocument/2006/relationships/hyperlink" Target="https://opencores.org/project,ag_6502" TargetMode="External"/><Relationship Id="rId282" Type="http://schemas.openxmlformats.org/officeDocument/2006/relationships/hyperlink" Target="http://anycpu.org/forum/viewtopic.php?f=15&amp;t=254" TargetMode="External"/><Relationship Id="rId338" Type="http://schemas.openxmlformats.org/officeDocument/2006/relationships/hyperlink" Target="https://github.com/sjohann81/hf-risc/" TargetMode="External"/><Relationship Id="rId503" Type="http://schemas.openxmlformats.org/officeDocument/2006/relationships/hyperlink" Target="https://www.latticesemi.com/products/designsoftwareandip/intellectualproperty/ipcore/ipcores04/riscvmccpu" TargetMode="External"/><Relationship Id="rId545" Type="http://schemas.openxmlformats.org/officeDocument/2006/relationships/hyperlink" Target="https://hackaday.io/project/6930-yasep-yet-another-small-embedded-processor" TargetMode="External"/><Relationship Id="rId8" Type="http://schemas.openxmlformats.org/officeDocument/2006/relationships/hyperlink" Target="https://github.com/dcpu16/dcpu16-verilog" TargetMode="External"/><Relationship Id="rId142" Type="http://schemas.openxmlformats.org/officeDocument/2006/relationships/hyperlink" Target="http://digitaldesign.ashenden.com.au/verilog/verilog-source-code.html" TargetMode="External"/><Relationship Id="rId184" Type="http://schemas.openxmlformats.org/officeDocument/2006/relationships/hyperlink" Target="https://github.com/lmEshoo/sp-i586" TargetMode="External"/><Relationship Id="rId391" Type="http://schemas.openxmlformats.org/officeDocument/2006/relationships/hyperlink" Target="https://opencores.org/project,zap" TargetMode="External"/><Relationship Id="rId405" Type="http://schemas.openxmlformats.org/officeDocument/2006/relationships/hyperlink" Target="https://github.com/pandora2000/piropiro" TargetMode="External"/><Relationship Id="rId447" Type="http://schemas.openxmlformats.org/officeDocument/2006/relationships/hyperlink" Target="https://github.com/revaldinho/opc" TargetMode="External"/><Relationship Id="rId251" Type="http://schemas.openxmlformats.org/officeDocument/2006/relationships/hyperlink" Target="https://www.youtube.com/watch?v=prpyEFxZCMw" TargetMode="External"/><Relationship Id="rId489" Type="http://schemas.openxmlformats.org/officeDocument/2006/relationships/hyperlink" Target="https://opencores.org/project,atlas_core" TargetMode="External"/><Relationship Id="rId46" Type="http://schemas.openxmlformats.org/officeDocument/2006/relationships/hyperlink" Target="https://opencores.org/project,alwcpu" TargetMode="External"/><Relationship Id="rId293" Type="http://schemas.openxmlformats.org/officeDocument/2006/relationships/hyperlink" Target="https://github.com/Speccery/EP994A" TargetMode="External"/><Relationship Id="rId307" Type="http://schemas.openxmlformats.org/officeDocument/2006/relationships/hyperlink" Target="http://www.cs.hiroshima-u.ac.jp/~nakano/wiki/wiki.cgi?page=%B9%E2%B5%A1%C7%BDMINICPU" TargetMode="External"/><Relationship Id="rId349" Type="http://schemas.openxmlformats.org/officeDocument/2006/relationships/hyperlink" Target="https://www.chrisfenton.com/non-von-1/" TargetMode="External"/><Relationship Id="rId514" Type="http://schemas.openxmlformats.org/officeDocument/2006/relationships/hyperlink" Target="https://github.com/ForwardCom/softcoreA" TargetMode="External"/><Relationship Id="rId556" Type="http://schemas.openxmlformats.org/officeDocument/2006/relationships/hyperlink" Target="https://github.com/Steve-Teal/eforth-misc16" TargetMode="External"/><Relationship Id="rId88" Type="http://schemas.openxmlformats.org/officeDocument/2006/relationships/hyperlink" Target="https://opencores.org/project,mips32" TargetMode="External"/><Relationship Id="rId111" Type="http://schemas.openxmlformats.org/officeDocument/2006/relationships/hyperlink" Target="https://github.com/vhdlnerd/classicHp" TargetMode="External"/><Relationship Id="rId153" Type="http://schemas.openxmlformats.org/officeDocument/2006/relationships/hyperlink" Target="http://members.optushome.com.au/jekent/" TargetMode="External"/><Relationship Id="rId195" Type="http://schemas.openxmlformats.org/officeDocument/2006/relationships/hyperlink" Target="https://opencores.org/project,open8_urisc" TargetMode="External"/><Relationship Id="rId209" Type="http://schemas.openxmlformats.org/officeDocument/2006/relationships/hyperlink" Target="https://opencores.org/project,riscompatible" TargetMode="External"/><Relationship Id="rId360" Type="http://schemas.openxmlformats.org/officeDocument/2006/relationships/hyperlink" Target="http://web.archive.org/web/20040603222048/http:/www.free-ip.com/6502/index.html" TargetMode="External"/><Relationship Id="rId416" Type="http://schemas.openxmlformats.org/officeDocument/2006/relationships/hyperlink" Target="https://github.com/nextseto/ARM-LEGv8" TargetMode="External"/><Relationship Id="rId220" Type="http://schemas.openxmlformats.org/officeDocument/2006/relationships/hyperlink" Target="https://opencores.org/project,sub86" TargetMode="External"/><Relationship Id="rId458" Type="http://schemas.openxmlformats.org/officeDocument/2006/relationships/hyperlink" Target="https://revaldinho.github.io/opc/" TargetMode="External"/><Relationship Id="rId15" Type="http://schemas.openxmlformats.org/officeDocument/2006/relationships/hyperlink" Target="http://www.mycpu.eu/" TargetMode="External"/><Relationship Id="rId57" Type="http://schemas.openxmlformats.org/officeDocument/2006/relationships/hyperlink" Target="https://opencores.org/project,diogenes" TargetMode="External"/><Relationship Id="rId262" Type="http://schemas.openxmlformats.org/officeDocument/2006/relationships/hyperlink" Target="https://en.wikipedia.org/wiki/ARM_Cortex-A9" TargetMode="External"/><Relationship Id="rId318" Type="http://schemas.openxmlformats.org/officeDocument/2006/relationships/hyperlink" Target="http://www.bleyer.org/pacoblaze" TargetMode="External"/><Relationship Id="rId525" Type="http://schemas.openxmlformats.org/officeDocument/2006/relationships/hyperlink" Target="https://github.com/Arlet/verilog-65c02" TargetMode="External"/><Relationship Id="rId99" Type="http://schemas.openxmlformats.org/officeDocument/2006/relationships/hyperlink" Target="https://opencores.org/project,agcnorm" TargetMode="External"/><Relationship Id="rId122" Type="http://schemas.openxmlformats.org/officeDocument/2006/relationships/hyperlink" Target="http://fpga.org/grvi-phalanx/" TargetMode="External"/><Relationship Id="rId164" Type="http://schemas.openxmlformats.org/officeDocument/2006/relationships/hyperlink" Target="http://www.excamera.com/sphinx/fpga-j1.html" TargetMode="External"/><Relationship Id="rId371" Type="http://schemas.openxmlformats.org/officeDocument/2006/relationships/hyperlink" Target="https://openrisc.io/" TargetMode="External"/><Relationship Id="rId427" Type="http://schemas.openxmlformats.org/officeDocument/2006/relationships/hyperlink" Target="https://github.com/skordal/potato" TargetMode="External"/><Relationship Id="rId469" Type="http://schemas.openxmlformats.org/officeDocument/2006/relationships/hyperlink" Target="https://github.com/RyuKojiro/v6502" TargetMode="External"/><Relationship Id="rId26" Type="http://schemas.openxmlformats.org/officeDocument/2006/relationships/hyperlink" Target="https://github.com/f32c/f32c" TargetMode="External"/><Relationship Id="rId231" Type="http://schemas.openxmlformats.org/officeDocument/2006/relationships/hyperlink" Target="https://opencores.org/project,turbo8051" TargetMode="External"/><Relationship Id="rId273" Type="http://schemas.openxmlformats.org/officeDocument/2006/relationships/hyperlink" Target="http://andreacorallo.github.io/kpu/" TargetMode="External"/><Relationship Id="rId329" Type="http://schemas.openxmlformats.org/officeDocument/2006/relationships/hyperlink" Target="https://opencores.org/project,sap" TargetMode="External"/><Relationship Id="rId480" Type="http://schemas.openxmlformats.org/officeDocument/2006/relationships/hyperlink" Target="https://github.com/rafaelcalcada/steel-core" TargetMode="External"/><Relationship Id="rId536" Type="http://schemas.openxmlformats.org/officeDocument/2006/relationships/hyperlink" Target="https://github.com/jaywonchung/Verilog-Harvard-CPU" TargetMode="External"/><Relationship Id="rId68" Type="http://schemas.openxmlformats.org/officeDocument/2006/relationships/hyperlink" Target="https://opencores.org/project,lem1_9min" TargetMode="External"/><Relationship Id="rId133" Type="http://schemas.openxmlformats.org/officeDocument/2006/relationships/hyperlink" Target="https://www.microsemi.com/products/fpga-soc/mi-v-embedded-ecosystem/risc-v-cpu" TargetMode="External"/><Relationship Id="rId175" Type="http://schemas.openxmlformats.org/officeDocument/2006/relationships/hyperlink" Target="http://www.ip-arch.jp/index.html" TargetMode="External"/><Relationship Id="rId340" Type="http://schemas.openxmlformats.org/officeDocument/2006/relationships/hyperlink" Target="https://github.com/mycspring/fpga" TargetMode="External"/><Relationship Id="rId200" Type="http://schemas.openxmlformats.org/officeDocument/2006/relationships/hyperlink" Target="https://opencores.org/project,pavr" TargetMode="External"/><Relationship Id="rId382" Type="http://schemas.openxmlformats.org/officeDocument/2006/relationships/hyperlink" Target="https://github.com/ztachip" TargetMode="External"/><Relationship Id="rId438" Type="http://schemas.openxmlformats.org/officeDocument/2006/relationships/hyperlink" Target="http://www.ensilica.com/" TargetMode="External"/><Relationship Id="rId242" Type="http://schemas.openxmlformats.org/officeDocument/2006/relationships/hyperlink" Target="https://opencores.org/project,storm_soc" TargetMode="External"/><Relationship Id="rId284" Type="http://schemas.openxmlformats.org/officeDocument/2006/relationships/hyperlink" Target="http://www.cast-inc.com/" TargetMode="External"/><Relationship Id="rId491" Type="http://schemas.openxmlformats.org/officeDocument/2006/relationships/hyperlink" Target="https://github.com/robinsonb5/EightThirtyTwo" TargetMode="External"/><Relationship Id="rId505" Type="http://schemas.openxmlformats.org/officeDocument/2006/relationships/hyperlink" Target="https://github.com/risclite/R8051" TargetMode="External"/><Relationship Id="rId37" Type="http://schemas.openxmlformats.org/officeDocument/2006/relationships/hyperlink" Target="https://opencores.org/project,z80soc" TargetMode="External"/><Relationship Id="rId79" Type="http://schemas.openxmlformats.org/officeDocument/2006/relationships/hyperlink" Target="https://opencores.org/project,usimplez" TargetMode="External"/><Relationship Id="rId102" Type="http://schemas.openxmlformats.org/officeDocument/2006/relationships/hyperlink" Target="http://techdocs.altium.com/display/FPGA/TSK3000A" TargetMode="External"/><Relationship Id="rId144" Type="http://schemas.openxmlformats.org/officeDocument/2006/relationships/hyperlink" Target="https://github.com/reed-foster/uCPUvhdl" TargetMode="External"/><Relationship Id="rId547" Type="http://schemas.openxmlformats.org/officeDocument/2006/relationships/hyperlink" Target="https://www.chrisfenton.com/" TargetMode="External"/><Relationship Id="rId90" Type="http://schemas.openxmlformats.org/officeDocument/2006/relationships/hyperlink" Target="https://opencores.org/project,mipsr2000" TargetMode="External"/><Relationship Id="rId186" Type="http://schemas.openxmlformats.org/officeDocument/2006/relationships/hyperlink" Target="https://github.com/sinclairrf/SSBCC" TargetMode="External"/><Relationship Id="rId351" Type="http://schemas.openxmlformats.org/officeDocument/2006/relationships/hyperlink" Target="https://github.com/infiniteNOP" TargetMode="External"/><Relationship Id="rId393" Type="http://schemas.openxmlformats.org/officeDocument/2006/relationships/hyperlink" Target="https://github.com/cr88192/bgbtech_btsr1arch" TargetMode="External"/><Relationship Id="rId407" Type="http://schemas.openxmlformats.org/officeDocument/2006/relationships/hyperlink" Target="https://en.wikipedia.org/wiki/LEON" TargetMode="External"/><Relationship Id="rId449" Type="http://schemas.openxmlformats.org/officeDocument/2006/relationships/hyperlink" Target="https://github.com/revaldinho/opc" TargetMode="External"/><Relationship Id="rId211" Type="http://schemas.openxmlformats.org/officeDocument/2006/relationships/hyperlink" Target="https://opencores.org/project,rtf65002" TargetMode="External"/><Relationship Id="rId253" Type="http://schemas.openxmlformats.org/officeDocument/2006/relationships/hyperlink" Target="https://github.com/tommythorn/fpgammix" TargetMode="External"/><Relationship Id="rId295" Type="http://schemas.openxmlformats.org/officeDocument/2006/relationships/hyperlink" Target="https://github.com/zhemao/ez8" TargetMode="External"/><Relationship Id="rId309" Type="http://schemas.openxmlformats.org/officeDocument/2006/relationships/hyperlink" Target="https://github.com/hutch31/tv80" TargetMode="External"/><Relationship Id="rId460" Type="http://schemas.openxmlformats.org/officeDocument/2006/relationships/hyperlink" Target="https://revaldinho.github.io/opc/" TargetMode="External"/><Relationship Id="rId516" Type="http://schemas.openxmlformats.org/officeDocument/2006/relationships/hyperlink" Target="https://github.com/ben-marshall/vanilla-riscv" TargetMode="External"/><Relationship Id="rId48" Type="http://schemas.openxmlformats.org/officeDocument/2006/relationships/hyperlink" Target="https://opencores.org/project,ao68000" TargetMode="External"/><Relationship Id="rId113" Type="http://schemas.openxmlformats.org/officeDocument/2006/relationships/hyperlink" Target="http://www.latticesemi.com/Products/DesignSoftwareAndIP/IntellectualProperty/IPCore/IPCores02/Mico8.aspx" TargetMode="External"/><Relationship Id="rId320" Type="http://schemas.openxmlformats.org/officeDocument/2006/relationships/hyperlink" Target="https://web.archive.org/web/20120118210705/http:/www.mindspring.com/~tcoonan/newpic.html" TargetMode="External"/><Relationship Id="rId558" Type="http://schemas.openxmlformats.org/officeDocument/2006/relationships/hyperlink" Target="https://github.com/Steve-Teal/mx65" TargetMode="External"/><Relationship Id="rId155" Type="http://schemas.openxmlformats.org/officeDocument/2006/relationships/hyperlink" Target="http://members.optushome.com.au/jekent/" TargetMode="External"/><Relationship Id="rId197" Type="http://schemas.openxmlformats.org/officeDocument/2006/relationships/hyperlink" Target="https://opencores.org/project,nextz80" TargetMode="External"/><Relationship Id="rId362" Type="http://schemas.openxmlformats.org/officeDocument/2006/relationships/hyperlink" Target="https://github.com/jamesbowman/j1" TargetMode="External"/><Relationship Id="rId418" Type="http://schemas.openxmlformats.org/officeDocument/2006/relationships/hyperlink" Target="http://www.ece.ubc.ca/~lemieux/" TargetMode="External"/><Relationship Id="rId222" Type="http://schemas.openxmlformats.org/officeDocument/2006/relationships/hyperlink" Target="https://opencores.org/project,t48" TargetMode="External"/><Relationship Id="rId264" Type="http://schemas.openxmlformats.org/officeDocument/2006/relationships/hyperlink" Target="https://fr.wikiversity.org/wiki/Very_High_Speed_Integrated_Circuit_Hardware_Description_Language/Embarquer_un_Atmel_ATMega8" TargetMode="External"/><Relationship Id="rId471" Type="http://schemas.openxmlformats.org/officeDocument/2006/relationships/hyperlink" Target="https://github.com/MorrisMA/MAM65C02-Processor-Core/" TargetMode="External"/><Relationship Id="rId17" Type="http://schemas.openxmlformats.org/officeDocument/2006/relationships/hyperlink" Target="http://homepages.thm.de/~hg53/eco32" TargetMode="External"/><Relationship Id="rId59" Type="http://schemas.openxmlformats.org/officeDocument/2006/relationships/hyperlink" Target="https://opencores.org/project,fluid_core_2" TargetMode="External"/><Relationship Id="rId124" Type="http://schemas.openxmlformats.org/officeDocument/2006/relationships/hyperlink" Target="https://opencores.org/project,xucpu" TargetMode="External"/><Relationship Id="rId527" Type="http://schemas.openxmlformats.org/officeDocument/2006/relationships/hyperlink" Target="https://github.com/Arlet/verilog-6502" TargetMode="External"/><Relationship Id="rId70" Type="http://schemas.openxmlformats.org/officeDocument/2006/relationships/hyperlink" Target="https://opencores.org/project,lem1_9min" TargetMode="External"/><Relationship Id="rId166" Type="http://schemas.openxmlformats.org/officeDocument/2006/relationships/hyperlink" Target="http://www.excamera.com/sphinx/fpga-j1.html" TargetMode="External"/><Relationship Id="rId331" Type="http://schemas.openxmlformats.org/officeDocument/2006/relationships/hyperlink" Target="http://lmeshoo.net/" TargetMode="External"/><Relationship Id="rId373" Type="http://schemas.openxmlformats.org/officeDocument/2006/relationships/hyperlink" Target="https://www.pulserain.com/fp51" TargetMode="External"/><Relationship Id="rId429" Type="http://schemas.openxmlformats.org/officeDocument/2006/relationships/hyperlink" Target="https://github.com/darklife/darkriscv" TargetMode="External"/><Relationship Id="rId1" Type="http://schemas.openxmlformats.org/officeDocument/2006/relationships/hyperlink" Target="http://www.youtube.com/watch?v=dt4zezZP8w8" TargetMode="External"/><Relationship Id="rId233" Type="http://schemas.openxmlformats.org/officeDocument/2006/relationships/hyperlink" Target="https://opencores.org/project,ucore" TargetMode="External"/><Relationship Id="rId440" Type="http://schemas.openxmlformats.org/officeDocument/2006/relationships/hyperlink" Target="https://opencores.org/project,68hc08" TargetMode="External"/><Relationship Id="rId28" Type="http://schemas.openxmlformats.org/officeDocument/2006/relationships/hyperlink" Target="http://projectoberon.com/" TargetMode="External"/><Relationship Id="rId275" Type="http://schemas.openxmlformats.org/officeDocument/2006/relationships/hyperlink" Target="https://github.com/Obijuan/videoblog/wiki/Cap%C3%ADtulo-23:-ACC:-Apollo-CPU-Core" TargetMode="External"/><Relationship Id="rId300" Type="http://schemas.openxmlformats.org/officeDocument/2006/relationships/hyperlink" Target="https://github.com/warclab/idea" TargetMode="External"/><Relationship Id="rId482" Type="http://schemas.openxmlformats.org/officeDocument/2006/relationships/hyperlink" Target="http://www.entner-electronics.com/en/eric5.html" TargetMode="External"/><Relationship Id="rId538" Type="http://schemas.openxmlformats.org/officeDocument/2006/relationships/hyperlink" Target="https://github.com/zephray/Verilogboy" TargetMode="External"/><Relationship Id="rId81" Type="http://schemas.openxmlformats.org/officeDocument/2006/relationships/hyperlink" Target="https://opencores.org/project,pdp8l" TargetMode="External"/><Relationship Id="rId135" Type="http://schemas.openxmlformats.org/officeDocument/2006/relationships/hyperlink" Target="https://opencores.org/project,ion" TargetMode="External"/><Relationship Id="rId177" Type="http://schemas.openxmlformats.org/officeDocument/2006/relationships/hyperlink" Target="https://opencores.org/project,s6soc" TargetMode="External"/><Relationship Id="rId342" Type="http://schemas.openxmlformats.org/officeDocument/2006/relationships/hyperlink" Target="https://github.com/schoeberl/leros" TargetMode="External"/><Relationship Id="rId384" Type="http://schemas.openxmlformats.org/officeDocument/2006/relationships/hyperlink" Target="https://www.cs.drexel.edu/~bls96/museum/cardiac.html" TargetMode="External"/><Relationship Id="rId202" Type="http://schemas.openxmlformats.org/officeDocument/2006/relationships/hyperlink" Target="https://opencores.org/project,w11" TargetMode="External"/><Relationship Id="rId244" Type="http://schemas.openxmlformats.org/officeDocument/2006/relationships/hyperlink" Target="https://github.com/rkrajnc/minsoc" TargetMode="External"/><Relationship Id="rId39" Type="http://schemas.openxmlformats.org/officeDocument/2006/relationships/hyperlink" Target="https://github.com/skibo/Pet2001_Arty" TargetMode="External"/><Relationship Id="rId286" Type="http://schemas.openxmlformats.org/officeDocument/2006/relationships/hyperlink" Target="http://www.cast-inc.com/ip-cores/processors32bit/index.html" TargetMode="External"/><Relationship Id="rId451" Type="http://schemas.openxmlformats.org/officeDocument/2006/relationships/hyperlink" Target="https://github.com/revaldinho/opc" TargetMode="External"/><Relationship Id="rId493" Type="http://schemas.openxmlformats.org/officeDocument/2006/relationships/hyperlink" Target="https://github.com/gdevic/A-Z80" TargetMode="External"/><Relationship Id="rId507" Type="http://schemas.openxmlformats.org/officeDocument/2006/relationships/hyperlink" Target="https://github.com/albmoriconi/amic-0" TargetMode="External"/><Relationship Id="rId549" Type="http://schemas.openxmlformats.org/officeDocument/2006/relationships/hyperlink" Target="https://github.com/Domipheus/RPU" TargetMode="External"/><Relationship Id="rId50" Type="http://schemas.openxmlformats.org/officeDocument/2006/relationships/hyperlink" Target="https://opencores.org/project,avr_core" TargetMode="External"/><Relationship Id="rId104" Type="http://schemas.openxmlformats.org/officeDocument/2006/relationships/hyperlink" Target="http://techdocs.altium.com/display/FPGA/TSK80x+MCU" TargetMode="External"/><Relationship Id="rId146" Type="http://schemas.openxmlformats.org/officeDocument/2006/relationships/hyperlink" Target="http://www.eecg.toronto.edu/~jayar/software/SuperSmallProcessor/index.html" TargetMode="External"/><Relationship Id="rId188" Type="http://schemas.openxmlformats.org/officeDocument/2006/relationships/hyperlink" Target="https://opencores.org/project,sweet32_cpu" TargetMode="External"/><Relationship Id="rId311" Type="http://schemas.openxmlformats.org/officeDocument/2006/relationships/hyperlink" Target="https://github.com/atgreen/moxie-cores/tree/master/cores/MoxieLite" TargetMode="External"/><Relationship Id="rId353" Type="http://schemas.openxmlformats.org/officeDocument/2006/relationships/hyperlink" Target="https://github.com/brouhaha/cosmac" TargetMode="External"/><Relationship Id="rId395" Type="http://schemas.openxmlformats.org/officeDocument/2006/relationships/hyperlink" Target="http://www.ecs.umass.edu/ece/tessier/andryc-fpt13.pdf" TargetMode="External"/><Relationship Id="rId409" Type="http://schemas.openxmlformats.org/officeDocument/2006/relationships/hyperlink" Target="https://www.gaisler.com/index.php/products/processors" TargetMode="External"/><Relationship Id="rId92" Type="http://schemas.openxmlformats.org/officeDocument/2006/relationships/hyperlink" Target="https://opencores.org/project,nanoblaze" TargetMode="External"/><Relationship Id="rId213" Type="http://schemas.openxmlformats.org/officeDocument/2006/relationships/hyperlink" Target="https://github.com/robfinch/Cores" TargetMode="External"/><Relationship Id="rId420" Type="http://schemas.openxmlformats.org/officeDocument/2006/relationships/hyperlink" Target="https://www.youtube.com/watch?v=U5Ddxelm4Rs&amp;list=PLBLq8cUm43ZC0nk92B0tdZkYKdp7eKxoZ" TargetMode="External"/><Relationship Id="rId255" Type="http://schemas.openxmlformats.org/officeDocument/2006/relationships/hyperlink" Target="https://opencores.org/project,instruction_list_pipelined_processor_with_peripherals" TargetMode="External"/><Relationship Id="rId297" Type="http://schemas.openxmlformats.org/officeDocument/2006/relationships/hyperlink" Target="https://github.com/robfinch/Cores/tree/master/FISA32/trunk" TargetMode="External"/><Relationship Id="rId462" Type="http://schemas.openxmlformats.org/officeDocument/2006/relationships/hyperlink" Target="https://opencores.org/project,m32632" TargetMode="External"/><Relationship Id="rId518" Type="http://schemas.openxmlformats.org/officeDocument/2006/relationships/hyperlink" Target="https://opencores.org/project,ae18" TargetMode="External"/><Relationship Id="rId115" Type="http://schemas.openxmlformats.org/officeDocument/2006/relationships/hyperlink" Target="http://www2.imm.dtu.dk/~wopu/" TargetMode="External"/><Relationship Id="rId157" Type="http://schemas.openxmlformats.org/officeDocument/2006/relationships/hyperlink" Target="http://members.optushome.com.au/jekent/" TargetMode="External"/><Relationship Id="rId322" Type="http://schemas.openxmlformats.org/officeDocument/2006/relationships/hyperlink" Target="https://github.com/jbush001/RISC-Processor" TargetMode="External"/><Relationship Id="rId364" Type="http://schemas.openxmlformats.org/officeDocument/2006/relationships/hyperlink" Target="http://www.forth.org/svfig/kk/11-2010-Wagner&amp;Eckert.pdf" TargetMode="External"/><Relationship Id="rId61" Type="http://schemas.openxmlformats.org/officeDocument/2006/relationships/hyperlink" Target="https://opencores.org/project,hd63701" TargetMode="External"/><Relationship Id="rId199" Type="http://schemas.openxmlformats.org/officeDocument/2006/relationships/hyperlink" Target="https://opencores.org/project,p16c5x" TargetMode="External"/><Relationship Id="rId19" Type="http://schemas.openxmlformats.org/officeDocument/2006/relationships/hyperlink" Target="https://github.com/valptek/v586" TargetMode="External"/><Relationship Id="rId224" Type="http://schemas.openxmlformats.org/officeDocument/2006/relationships/hyperlink" Target="https://opencores.org/project,t65" TargetMode="External"/><Relationship Id="rId266" Type="http://schemas.openxmlformats.org/officeDocument/2006/relationships/hyperlink" Target="http://forum.gadgetfactory.net/topic/1734-need-a-new-name-for-a-new-cpu/" TargetMode="External"/><Relationship Id="rId431" Type="http://schemas.openxmlformats.org/officeDocument/2006/relationships/hyperlink" Target="https://github.com/Steve-Teal/1802-pico-basic" TargetMode="External"/><Relationship Id="rId473" Type="http://schemas.openxmlformats.org/officeDocument/2006/relationships/hyperlink" Target="https://github.com/cliffordwolf/picorv32" TargetMode="External"/><Relationship Id="rId529" Type="http://schemas.openxmlformats.org/officeDocument/2006/relationships/hyperlink" Target="https://github.com/0xD503/ARM-Single-Cycle-Processor" TargetMode="External"/><Relationship Id="rId30" Type="http://schemas.openxmlformats.org/officeDocument/2006/relationships/hyperlink" Target="https://github.com/zylin/zpu" TargetMode="External"/><Relationship Id="rId126" Type="http://schemas.openxmlformats.org/officeDocument/2006/relationships/hyperlink" Target="https://opencores.org/project,xgate" TargetMode="External"/><Relationship Id="rId168" Type="http://schemas.openxmlformats.org/officeDocument/2006/relationships/hyperlink" Target="https://en.wikipedia.org/wiki/LatticeMico8" TargetMode="External"/><Relationship Id="rId333" Type="http://schemas.openxmlformats.org/officeDocument/2006/relationships/hyperlink" Target="http://www.morphyplanning.co.jp/FreeCPU/freecpu-e.html" TargetMode="External"/><Relationship Id="rId540" Type="http://schemas.openxmlformats.org/officeDocument/2006/relationships/hyperlink" Target="http://www.sandpipers.com/cpuclass1.html" TargetMode="External"/><Relationship Id="rId72" Type="http://schemas.openxmlformats.org/officeDocument/2006/relationships/hyperlink" Target="https://opencores.org/project,leros" TargetMode="External"/><Relationship Id="rId375" Type="http://schemas.openxmlformats.org/officeDocument/2006/relationships/hyperlink" Target="https://github.com/howerj/forth-cpu" TargetMode="External"/><Relationship Id="rId3" Type="http://schemas.openxmlformats.org/officeDocument/2006/relationships/hyperlink" Target="http://www.lirmm.fr/ADAC" TargetMode="External"/><Relationship Id="rId235" Type="http://schemas.openxmlformats.org/officeDocument/2006/relationships/hyperlink" Target="https://opencores.org/project,vtach" TargetMode="External"/><Relationship Id="rId277" Type="http://schemas.openxmlformats.org/officeDocument/2006/relationships/hyperlink" Target="https://www.silvaco.com/products/IP/coldfire_v1_platform/index.html" TargetMode="External"/><Relationship Id="rId400" Type="http://schemas.openxmlformats.org/officeDocument/2006/relationships/hyperlink" Target="http://hamblen.ece.gatech.edu/" TargetMode="External"/><Relationship Id="rId442" Type="http://schemas.openxmlformats.org/officeDocument/2006/relationships/hyperlink" Target="https://github.com/wfjm/w11" TargetMode="External"/><Relationship Id="rId484" Type="http://schemas.openxmlformats.org/officeDocument/2006/relationships/hyperlink" Target="https://opencores.org/project,an-fpga-implementation-of-low-latency-noc-based-mpsoc" TargetMode="External"/><Relationship Id="rId137" Type="http://schemas.openxmlformats.org/officeDocument/2006/relationships/hyperlink" Target="https://opencores.org/project,gup" TargetMode="External"/><Relationship Id="rId302" Type="http://schemas.openxmlformats.org/officeDocument/2006/relationships/hyperlink" Target="http://www.gaisler.com/index.php/products/processors/leon3" TargetMode="External"/><Relationship Id="rId344" Type="http://schemas.openxmlformats.org/officeDocument/2006/relationships/hyperlink" Target="https://github.com/openrisc/or1200" TargetMode="External"/><Relationship Id="rId41" Type="http://schemas.openxmlformats.org/officeDocument/2006/relationships/hyperlink" Target="https://opencores.org/project,mcs-4" TargetMode="External"/><Relationship Id="rId83" Type="http://schemas.openxmlformats.org/officeDocument/2006/relationships/hyperlink" Target="https://opencores.org/project,octagon" TargetMode="External"/><Relationship Id="rId179" Type="http://schemas.openxmlformats.org/officeDocument/2006/relationships/hyperlink" Target="http://www.lirmm.fr/ADAC/?page_id=102" TargetMode="External"/><Relationship Id="rId386" Type="http://schemas.openxmlformats.org/officeDocument/2006/relationships/hyperlink" Target="http://www.archfisc.com/" TargetMode="External"/><Relationship Id="rId551" Type="http://schemas.openxmlformats.org/officeDocument/2006/relationships/hyperlink" Target="http://www.projectoberon.com/" TargetMode="External"/><Relationship Id="rId190" Type="http://schemas.openxmlformats.org/officeDocument/2006/relationships/hyperlink" Target="https://opencores.org/project,v586" TargetMode="External"/><Relationship Id="rId204" Type="http://schemas.openxmlformats.org/officeDocument/2006/relationships/hyperlink" Target="http://fpgacpu.ca/octavo/" TargetMode="External"/><Relationship Id="rId246" Type="http://schemas.openxmlformats.org/officeDocument/2006/relationships/hyperlink" Target="https://opencores.org/project,m16c5x" TargetMode="External"/><Relationship Id="rId288" Type="http://schemas.openxmlformats.org/officeDocument/2006/relationships/hyperlink" Target="http://www.ultratechnology.com/p16vhdl.htm" TargetMode="External"/><Relationship Id="rId411" Type="http://schemas.openxmlformats.org/officeDocument/2006/relationships/hyperlink" Target="https://github.com/ErwinM/playground" TargetMode="External"/><Relationship Id="rId453" Type="http://schemas.openxmlformats.org/officeDocument/2006/relationships/hyperlink" Target="https://github.com/revaldinho/opc" TargetMode="External"/><Relationship Id="rId509" Type="http://schemas.openxmlformats.org/officeDocument/2006/relationships/hyperlink" Target="http://en.wikipedia.org/wiki/Instructions_per_second" TargetMode="External"/><Relationship Id="rId106" Type="http://schemas.openxmlformats.org/officeDocument/2006/relationships/hyperlink" Target="https://opencores.org/project,aspida" TargetMode="External"/><Relationship Id="rId313" Type="http://schemas.openxmlformats.org/officeDocument/2006/relationships/hyperlink" Target="https://github.com/cpulabs/mist32e10fa" TargetMode="External"/><Relationship Id="rId495" Type="http://schemas.openxmlformats.org/officeDocument/2006/relationships/hyperlink" Target="https://en.wikipedia.org/wiki/MicroBlaze" TargetMode="External"/><Relationship Id="rId10" Type="http://schemas.openxmlformats.org/officeDocument/2006/relationships/hyperlink" Target="http://www-gti.det.uvigo.es/~jrial/Proyectos/INEIT-MUCOM/index.html" TargetMode="External"/><Relationship Id="rId52" Type="http://schemas.openxmlformats.org/officeDocument/2006/relationships/hyperlink" Target="https://opencores.org/project,lwrisc" TargetMode="External"/><Relationship Id="rId94" Type="http://schemas.openxmlformats.org/officeDocument/2006/relationships/hyperlink" Target="https://opencores.org/project,navre" TargetMode="External"/><Relationship Id="rId148" Type="http://schemas.openxmlformats.org/officeDocument/2006/relationships/hyperlink" Target="http://www.ultratechnology.com/noscarc.htm" TargetMode="External"/><Relationship Id="rId355" Type="http://schemas.openxmlformats.org/officeDocument/2006/relationships/hyperlink" Target="http://www.dte.eis.uva.es/OpenProjects/OpenDSP/index.htm" TargetMode="External"/><Relationship Id="rId397" Type="http://schemas.openxmlformats.org/officeDocument/2006/relationships/hyperlink" Target="https://github.com/XarkLabs/BenEaterVHDL" TargetMode="External"/><Relationship Id="rId520" Type="http://schemas.openxmlformats.org/officeDocument/2006/relationships/hyperlink" Target="https://opencores.org/project,aemb" TargetMode="External"/><Relationship Id="rId215" Type="http://schemas.openxmlformats.org/officeDocument/2006/relationships/hyperlink" Target="https://github.com/robfinch/Cores" TargetMode="External"/><Relationship Id="rId257" Type="http://schemas.openxmlformats.org/officeDocument/2006/relationships/hyperlink" Target="https://github.com/fabiopjve/VHDL" TargetMode="External"/><Relationship Id="rId422" Type="http://schemas.openxmlformats.org/officeDocument/2006/relationships/hyperlink" Target="https://github.com/sam-falvo/kestrel" TargetMode="External"/><Relationship Id="rId464" Type="http://schemas.openxmlformats.org/officeDocument/2006/relationships/hyperlink" Target="https://opencores.org/projects/attiny_atmega_xmega_core" TargetMode="External"/><Relationship Id="rId299" Type="http://schemas.openxmlformats.org/officeDocument/2006/relationships/hyperlink" Target="https://opencores.org/project,hive" TargetMode="External"/><Relationship Id="rId63" Type="http://schemas.openxmlformats.org/officeDocument/2006/relationships/hyperlink" Target="https://github.com/jop-devel/jop" TargetMode="External"/><Relationship Id="rId159" Type="http://schemas.openxmlformats.org/officeDocument/2006/relationships/hyperlink" Target="http://members.optushome.com.au/jekent/FPGA.htm" TargetMode="External"/><Relationship Id="rId366" Type="http://schemas.openxmlformats.org/officeDocument/2006/relationships/hyperlink" Target="http://www.fpgacpu.org/links.html" TargetMode="External"/><Relationship Id="rId226" Type="http://schemas.openxmlformats.org/officeDocument/2006/relationships/hyperlink" Target="https://opencores.org/projects/tg68" TargetMode="External"/><Relationship Id="rId433" Type="http://schemas.openxmlformats.org/officeDocument/2006/relationships/hyperlink" Target="https://opencores.org/project,amber" TargetMode="External"/><Relationship Id="rId74" Type="http://schemas.openxmlformats.org/officeDocument/2006/relationships/hyperlink" Target="https://opencores.org/project,m1_core" TargetMode="External"/><Relationship Id="rId377" Type="http://schemas.openxmlformats.org/officeDocument/2006/relationships/hyperlink" Target="https://opencores.org/or1k/OR1K:Community_portal" TargetMode="External"/><Relationship Id="rId500" Type="http://schemas.openxmlformats.org/officeDocument/2006/relationships/hyperlink" Target="https://github.com/laforest/Octavo" TargetMode="External"/><Relationship Id="rId5" Type="http://schemas.openxmlformats.org/officeDocument/2006/relationships/hyperlink" Target="http://en.wikipedia.org/wiki/Instructions_per_second" TargetMode="External"/><Relationship Id="rId237" Type="http://schemas.openxmlformats.org/officeDocument/2006/relationships/hyperlink" Target="http://inform-fiction.org/zmachine/standards/" TargetMode="External"/><Relationship Id="rId444" Type="http://schemas.openxmlformats.org/officeDocument/2006/relationships/hyperlink" Target="https://github.com/monnyy/COEN_316_CPU" TargetMode="External"/><Relationship Id="rId290" Type="http://schemas.openxmlformats.org/officeDocument/2006/relationships/hyperlink" Target="https://github.com/ejrh/cpu" TargetMode="External"/><Relationship Id="rId304" Type="http://schemas.openxmlformats.org/officeDocument/2006/relationships/hyperlink" Target="https://en.wikipedia.org/wiki/S1_Core" TargetMode="External"/><Relationship Id="rId388" Type="http://schemas.openxmlformats.org/officeDocument/2006/relationships/hyperlink" Target="https://github.com/SI-RISCV/e200_opensource" TargetMode="External"/><Relationship Id="rId511" Type="http://schemas.openxmlformats.org/officeDocument/2006/relationships/hyperlink" Target="https://github.com/cpldcpu/MCPU" TargetMode="External"/><Relationship Id="rId85" Type="http://schemas.openxmlformats.org/officeDocument/2006/relationships/hyperlink" Target="https://opencores.org/project,mips_fault_tolerant" TargetMode="External"/><Relationship Id="rId150" Type="http://schemas.openxmlformats.org/officeDocument/2006/relationships/hyperlink" Target="https://opencores.org/project,system05" TargetMode="External"/><Relationship Id="rId248" Type="http://schemas.openxmlformats.org/officeDocument/2006/relationships/hyperlink" Target="https://opencores.org/project,system6801" TargetMode="External"/><Relationship Id="rId455" Type="http://schemas.openxmlformats.org/officeDocument/2006/relationships/hyperlink" Target="https://github.com/revaldinho/opc" TargetMode="External"/><Relationship Id="rId12" Type="http://schemas.openxmlformats.org/officeDocument/2006/relationships/hyperlink" Target="http://alvie.com/zpuino/index.html" TargetMode="External"/><Relationship Id="rId108" Type="http://schemas.openxmlformats.org/officeDocument/2006/relationships/hyperlink" Target="https://opencores.org/project,blue" TargetMode="External"/><Relationship Id="rId315" Type="http://schemas.openxmlformats.org/officeDocument/2006/relationships/hyperlink" Target="https://opencores.org/project,attiny_atmega_xmega_core" TargetMode="External"/><Relationship Id="rId522" Type="http://schemas.openxmlformats.org/officeDocument/2006/relationships/hyperlink" Target="http://www.6502.org/users/andre/65k/index.html" TargetMode="External"/><Relationship Id="rId96" Type="http://schemas.openxmlformats.org/officeDocument/2006/relationships/hyperlink" Target="https://opencores.org/project,ncore" TargetMode="External"/><Relationship Id="rId161" Type="http://schemas.openxmlformats.org/officeDocument/2006/relationships/hyperlink" Target="http://www.cs.ucr.edu/~dalton/" TargetMode="External"/><Relationship Id="rId399" Type="http://schemas.openxmlformats.org/officeDocument/2006/relationships/hyperlink" Target="http://hamblen.ece.gatech.edu/book/updatete.ht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youtube.com/watch?v=bw5EiDDibkw" TargetMode="External"/><Relationship Id="rId18" Type="http://schemas.openxmlformats.org/officeDocument/2006/relationships/hyperlink" Target="https://www.youtube.com/watch?v=lZGHbMS882w" TargetMode="External"/><Relationship Id="rId26" Type="http://schemas.openxmlformats.org/officeDocument/2006/relationships/hyperlink" Target="https://www.youtube.com/playlist?list=PLEeZWGE3PwbZ44SUf1-vA-UuX9_J_pifB" TargetMode="External"/><Relationship Id="rId3" Type="http://schemas.openxmlformats.org/officeDocument/2006/relationships/hyperlink" Target="http://harbaum.org/till/mist/index.shtml" TargetMode="External"/><Relationship Id="rId21" Type="http://schemas.openxmlformats.org/officeDocument/2006/relationships/hyperlink" Target="https://www.youtube.com/watch?v=mvOyp2HrYbc&amp;feature=youtu.be" TargetMode="External"/><Relationship Id="rId7" Type="http://schemas.openxmlformats.org/officeDocument/2006/relationships/hyperlink" Target="http://www.emeritus-solutions.com/pdp8onanfpga.htm" TargetMode="External"/><Relationship Id="rId12" Type="http://schemas.openxmlformats.org/officeDocument/2006/relationships/hyperlink" Target="https://www.youtube.com/watch?v=uYRWFN-ii68" TargetMode="External"/><Relationship Id="rId17" Type="http://schemas.openxmlformats.org/officeDocument/2006/relationships/hyperlink" Target="https://www.youtube.com/watch?v=PRltE8q62dA" TargetMode="External"/><Relationship Id="rId25" Type="http://schemas.openxmlformats.org/officeDocument/2006/relationships/hyperlink" Target="http://www.youtube.com/watch?v=tqreXj5GP_4" TargetMode="External"/><Relationship Id="rId33" Type="http://schemas.openxmlformats.org/officeDocument/2006/relationships/printerSettings" Target="../printerSettings/printerSettings6.bin"/><Relationship Id="rId2" Type="http://schemas.openxmlformats.org/officeDocument/2006/relationships/hyperlink" Target="http://en.wikipedia.org/wiki/Home_computer_remake" TargetMode="External"/><Relationship Id="rId16" Type="http://schemas.openxmlformats.org/officeDocument/2006/relationships/hyperlink" Target="http://cpu-ns32k.net/index.html" TargetMode="External"/><Relationship Id="rId20" Type="http://schemas.openxmlformats.org/officeDocument/2006/relationships/hyperlink" Target="https://www.youtube.com/watch?v=CR8YEtBmD44&amp;feature=youtu.be" TargetMode="External"/><Relationship Id="rId29" Type="http://schemas.openxmlformats.org/officeDocument/2006/relationships/hyperlink" Target="https://www.youtube.com/watch?v=vhHR6fNHyG8" TargetMode="External"/><Relationship Id="rId1" Type="http://schemas.openxmlformats.org/officeDocument/2006/relationships/hyperlink" Target="http://www.chrisfenton.com/homebrew-cray-1a/" TargetMode="External"/><Relationship Id="rId6" Type="http://schemas.openxmlformats.org/officeDocument/2006/relationships/hyperlink" Target="http://members.optusnet.com.au/jekent/system09/" TargetMode="External"/><Relationship Id="rId11" Type="http://schemas.openxmlformats.org/officeDocument/2006/relationships/hyperlink" Target="http://en.wikipedia.org/wiki/LEON" TargetMode="External"/><Relationship Id="rId24" Type="http://schemas.openxmlformats.org/officeDocument/2006/relationships/hyperlink" Target="http://www.youtube.com/watch?v=E7982JhI5Kc" TargetMode="External"/><Relationship Id="rId32" Type="http://schemas.openxmlformats.org/officeDocument/2006/relationships/hyperlink" Target="https://boogermann.github.io/Bible_MiSTer/getting-started/introduction/" TargetMode="External"/><Relationship Id="rId5" Type="http://schemas.openxmlformats.org/officeDocument/2006/relationships/hyperlink" Target="http://opencores.org/project,w11" TargetMode="External"/><Relationship Id="rId15" Type="http://schemas.openxmlformats.org/officeDocument/2006/relationships/hyperlink" Target="http://www.youtube.com/watch?v=dt4zezZP8w8" TargetMode="External"/><Relationship Id="rId23" Type="http://schemas.openxmlformats.org/officeDocument/2006/relationships/hyperlink" Target="http://j-core.org/" TargetMode="External"/><Relationship Id="rId28" Type="http://schemas.openxmlformats.org/officeDocument/2006/relationships/hyperlink" Target="https://www.youtube.com/watch?v=828oMNFGSjg" TargetMode="External"/><Relationship Id="rId10" Type="http://schemas.openxmlformats.org/officeDocument/2006/relationships/hyperlink" Target="http://8littlebits.wordpress.com/category/coco3fpga/" TargetMode="External"/><Relationship Id="rId19" Type="http://schemas.openxmlformats.org/officeDocument/2006/relationships/hyperlink" Target="https://www.youtube.com/watch?v=hD7LHiabGWI&amp;feature=youtu.be" TargetMode="External"/><Relationship Id="rId31" Type="http://schemas.openxmlformats.org/officeDocument/2006/relationships/hyperlink" Target="https://opencores.org/projects/up_core_list" TargetMode="External"/><Relationship Id="rId4" Type="http://schemas.openxmlformats.org/officeDocument/2006/relationships/hyperlink" Target="http://www.aracnet.com/~healyzh/pdp_fpga.html" TargetMode="External"/><Relationship Id="rId9" Type="http://schemas.openxmlformats.org/officeDocument/2006/relationships/hyperlink" Target="http://fpgaarcade.com/" TargetMode="External"/><Relationship Id="rId14" Type="http://schemas.openxmlformats.org/officeDocument/2006/relationships/hyperlink" Target="http://www.amazon.com/Table888-Develop-Your-Own-Processor-ebook/dp/B00KWUDK28" TargetMode="External"/><Relationship Id="rId22" Type="http://schemas.openxmlformats.org/officeDocument/2006/relationships/hyperlink" Target="https://www.youtube.com/watch?v=lZGHbMS882w&amp;t=26s" TargetMode="External"/><Relationship Id="rId27" Type="http://schemas.openxmlformats.org/officeDocument/2006/relationships/hyperlink" Target="http://www.skibo.net/projects/pet2001fpga/" TargetMode="External"/><Relationship Id="rId30" Type="http://schemas.openxmlformats.org/officeDocument/2006/relationships/hyperlink" Target="https://www.youtube.com/user/BGBTech/videos" TargetMode="External"/><Relationship Id="rId8" Type="http://schemas.openxmlformats.org/officeDocument/2006/relationships/hyperlink" Target="http://en.wikipedia.org/wiki/Minimi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eembc.org/coremark/index.php" TargetMode="External"/><Relationship Id="rId2" Type="http://schemas.openxmlformats.org/officeDocument/2006/relationships/hyperlink" Target="http://en.wikipedia.org/wiki/Instructions_per_second" TargetMode="External"/><Relationship Id="rId1" Type="http://schemas.openxmlformats.org/officeDocument/2006/relationships/hyperlink" Target="http://www.heeltoe.com/download/pdp11/README.html" TargetMode="External"/><Relationship Id="rId6" Type="http://schemas.openxmlformats.org/officeDocument/2006/relationships/printerSettings" Target="../printerSettings/printerSettings9.bin"/><Relationship Id="rId5" Type="http://schemas.openxmlformats.org/officeDocument/2006/relationships/hyperlink" Target="http://homepages.thm.de/~hg53/eco32" TargetMode="External"/><Relationship Id="rId4" Type="http://schemas.openxmlformats.org/officeDocument/2006/relationships/hyperlink" Target="http://projectober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945"/>
  <sheetViews>
    <sheetView tabSelected="1" topLeftCell="B1" zoomScale="85" zoomScaleNormal="85" workbookViewId="0">
      <pane ySplit="1" topLeftCell="A231" activePane="bottomLeft" state="frozen"/>
      <selection pane="bottomLeft" activeCell="G258" sqref="G258"/>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3.5703125" style="39" customWidth="1"/>
    <col min="10" max="10" width="3.7109375" style="39" customWidth="1"/>
    <col min="11" max="11" width="8.28515625" customWidth="1"/>
    <col min="12" max="12" width="5.5703125" customWidth="1"/>
    <col min="13" max="13" width="5.5703125" style="10" customWidth="1"/>
    <col min="14" max="14" width="7" customWidth="1"/>
    <col min="15" max="15" width="5.140625" style="970" bestFit="1" customWidth="1"/>
    <col min="16" max="16" width="3.42578125" style="79" customWidth="1"/>
    <col min="17" max="17" width="3.85546875" customWidth="1"/>
    <col min="18" max="18" width="4.140625" customWidth="1"/>
    <col min="19" max="19" width="5.42578125" style="10" customWidth="1"/>
    <col min="20" max="20" width="3.5703125" style="183" customWidth="1"/>
    <col min="21" max="21" width="5.42578125" customWidth="1"/>
    <col min="22" max="22" width="5.5703125" style="11" bestFit="1" customWidth="1"/>
    <col min="23" max="23" width="5.140625" style="8" customWidth="1"/>
    <col min="24" max="24" width="6.140625" style="8" customWidth="1"/>
    <col min="25" max="25" width="4.5703125" style="492"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2.57031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807" t="s">
        <v>4224</v>
      </c>
      <c r="D1" s="622" t="s">
        <v>1810</v>
      </c>
      <c r="E1" s="15" t="s">
        <v>2380</v>
      </c>
      <c r="F1" s="15" t="s">
        <v>64</v>
      </c>
      <c r="G1" s="6" t="s">
        <v>23</v>
      </c>
      <c r="H1" s="2" t="s">
        <v>175</v>
      </c>
      <c r="I1" s="78" t="s">
        <v>6433</v>
      </c>
      <c r="J1" s="78" t="s">
        <v>6432</v>
      </c>
      <c r="K1" s="2" t="s">
        <v>1</v>
      </c>
      <c r="L1" s="2" t="s">
        <v>742</v>
      </c>
      <c r="M1" s="13" t="s">
        <v>3623</v>
      </c>
      <c r="N1" s="2" t="s">
        <v>1149</v>
      </c>
      <c r="O1" s="13" t="s">
        <v>6431</v>
      </c>
      <c r="P1" s="78" t="s">
        <v>772</v>
      </c>
      <c r="Q1" s="78" t="s">
        <v>764</v>
      </c>
      <c r="R1" s="2" t="s">
        <v>944</v>
      </c>
      <c r="S1" s="13" t="s">
        <v>945</v>
      </c>
      <c r="T1" s="706" t="s">
        <v>986</v>
      </c>
      <c r="U1" s="2" t="s">
        <v>736</v>
      </c>
      <c r="V1" s="12" t="s">
        <v>1396</v>
      </c>
      <c r="W1" s="9" t="s">
        <v>838</v>
      </c>
      <c r="X1" s="9" t="s">
        <v>39</v>
      </c>
      <c r="Y1" s="702" t="s">
        <v>3622</v>
      </c>
      <c r="Z1" s="548" t="s">
        <v>1998</v>
      </c>
      <c r="AA1" s="2" t="s">
        <v>16</v>
      </c>
      <c r="AB1" s="15" t="s">
        <v>3571</v>
      </c>
      <c r="AC1" s="15" t="s">
        <v>72</v>
      </c>
      <c r="AD1" s="549" t="s">
        <v>80</v>
      </c>
      <c r="AE1" s="15" t="s">
        <v>68</v>
      </c>
      <c r="AF1" s="15" t="s">
        <v>74</v>
      </c>
      <c r="AG1" s="549" t="s">
        <v>2121</v>
      </c>
      <c r="AH1" s="703" t="s">
        <v>3625</v>
      </c>
      <c r="AI1" s="2" t="s">
        <v>52</v>
      </c>
      <c r="AJ1" s="2" t="s">
        <v>53</v>
      </c>
      <c r="AK1" s="679" t="s">
        <v>841</v>
      </c>
      <c r="AL1" s="13" t="s">
        <v>3624</v>
      </c>
      <c r="AM1" s="2" t="s">
        <v>840</v>
      </c>
      <c r="AN1" s="2" t="s">
        <v>730</v>
      </c>
      <c r="AO1" s="2" t="s">
        <v>75</v>
      </c>
      <c r="AP1" s="2" t="s">
        <v>76</v>
      </c>
      <c r="AQ1" s="2" t="s">
        <v>2435</v>
      </c>
      <c r="AR1" s="6" t="s">
        <v>22</v>
      </c>
      <c r="AS1" s="3" t="s">
        <v>4</v>
      </c>
    </row>
    <row r="2" spans="1:45" ht="18.75" x14ac:dyDescent="0.3">
      <c r="D2" s="22" t="s">
        <v>920</v>
      </c>
      <c r="E2" s="16"/>
      <c r="I2"/>
      <c r="J2" s="162" t="s">
        <v>5715</v>
      </c>
      <c r="AE2" s="16"/>
      <c r="AF2" s="32"/>
      <c r="AG2" s="32"/>
    </row>
    <row r="3" spans="1:45" x14ac:dyDescent="0.25">
      <c r="D3" s="23" t="s">
        <v>729</v>
      </c>
      <c r="F3" s="21"/>
    </row>
    <row r="4" spans="1:45" ht="7.5" customHeight="1" thickBot="1" x14ac:dyDescent="0.3"/>
    <row r="5" spans="1:45" ht="14.25" customHeight="1" x14ac:dyDescent="0.25">
      <c r="D5" s="797">
        <v>1410</v>
      </c>
      <c r="E5" s="573" t="s">
        <v>5910</v>
      </c>
      <c r="F5" s="800"/>
      <c r="G5" s="799" t="s">
        <v>5909</v>
      </c>
      <c r="H5" s="800">
        <v>1401</v>
      </c>
      <c r="I5" s="800">
        <v>6</v>
      </c>
      <c r="J5" s="801" t="s">
        <v>5912</v>
      </c>
      <c r="K5" s="134"/>
      <c r="L5" s="56"/>
      <c r="M5" s="80"/>
      <c r="N5" s="30"/>
      <c r="O5" s="971"/>
      <c r="P5" s="34"/>
      <c r="Q5" s="30"/>
      <c r="R5" s="30"/>
      <c r="S5" s="80"/>
      <c r="T5" s="184"/>
      <c r="U5" s="394"/>
      <c r="V5" s="57"/>
      <c r="W5" s="166"/>
      <c r="X5" s="488"/>
      <c r="Y5" s="501"/>
      <c r="Z5" s="493"/>
      <c r="AA5" s="30" t="s">
        <v>17</v>
      </c>
      <c r="AB5" s="44">
        <v>700</v>
      </c>
      <c r="AC5" s="30"/>
      <c r="AD5" s="44" t="s">
        <v>54</v>
      </c>
      <c r="AE5" s="30"/>
      <c r="AF5" s="34" t="s">
        <v>55</v>
      </c>
      <c r="AG5" s="34"/>
      <c r="AH5" s="44" t="s">
        <v>365</v>
      </c>
      <c r="AI5" s="44" t="s">
        <v>365</v>
      </c>
      <c r="AJ5" s="44" t="s">
        <v>54</v>
      </c>
      <c r="AK5" s="80"/>
      <c r="AL5" s="568"/>
      <c r="AM5" s="30"/>
      <c r="AN5" s="30"/>
      <c r="AO5" s="30">
        <v>2019</v>
      </c>
      <c r="AP5" s="51">
        <v>2021</v>
      </c>
      <c r="AQ5" s="559" t="s">
        <v>5913</v>
      </c>
      <c r="AR5" s="30" t="s">
        <v>5911</v>
      </c>
      <c r="AS5" s="51"/>
    </row>
    <row r="6" spans="1:45" ht="14.25" customHeight="1" x14ac:dyDescent="0.25">
      <c r="A6" t="s">
        <v>745</v>
      </c>
      <c r="B6">
        <v>1</v>
      </c>
      <c r="C6" t="s">
        <v>875</v>
      </c>
      <c r="D6" s="26">
        <v>8051</v>
      </c>
      <c r="E6" s="669" t="s">
        <v>2213</v>
      </c>
      <c r="F6" s="27" t="s">
        <v>85</v>
      </c>
      <c r="G6" s="28" t="s">
        <v>117</v>
      </c>
      <c r="H6" s="27">
        <v>8051</v>
      </c>
      <c r="I6" s="27">
        <v>8</v>
      </c>
      <c r="J6" s="87">
        <v>8</v>
      </c>
      <c r="K6" s="856" t="s">
        <v>6197</v>
      </c>
      <c r="L6" s="52" t="s">
        <v>108</v>
      </c>
      <c r="M6" s="81" t="s">
        <v>5299</v>
      </c>
      <c r="N6" s="28">
        <v>1424</v>
      </c>
      <c r="O6" s="972">
        <v>645</v>
      </c>
      <c r="P6" s="29">
        <v>6</v>
      </c>
      <c r="Q6" s="28"/>
      <c r="R6" s="28"/>
      <c r="S6" s="81">
        <v>241.54599999999999</v>
      </c>
      <c r="T6" s="185">
        <v>44489</v>
      </c>
      <c r="U6" s="326" t="s">
        <v>5998</v>
      </c>
      <c r="V6" s="60">
        <v>0.33</v>
      </c>
      <c r="W6" s="167">
        <v>4</v>
      </c>
      <c r="X6" s="489">
        <f>IF(AND(N6&lt;&gt;"",S6&lt;&gt;""),1000*S6*V6/(N6*W6),"")</f>
        <v>13.994062500000002</v>
      </c>
      <c r="Y6" s="502" t="s">
        <v>1833</v>
      </c>
      <c r="Z6" s="494"/>
      <c r="AA6" s="28" t="s">
        <v>20</v>
      </c>
      <c r="AB6" s="27">
        <v>32</v>
      </c>
      <c r="AC6" s="28" t="s">
        <v>118</v>
      </c>
      <c r="AD6" s="27" t="s">
        <v>54</v>
      </c>
      <c r="AE6" s="28" t="s">
        <v>124</v>
      </c>
      <c r="AF6" s="29" t="s">
        <v>55</v>
      </c>
      <c r="AG6" s="29"/>
      <c r="AH6" s="27" t="s">
        <v>181</v>
      </c>
      <c r="AI6" s="27" t="s">
        <v>181</v>
      </c>
      <c r="AJ6" s="27" t="s">
        <v>54</v>
      </c>
      <c r="AK6" s="81"/>
      <c r="AL6" s="569"/>
      <c r="AM6" s="28"/>
      <c r="AN6" s="28"/>
      <c r="AO6" s="28">
        <v>2001</v>
      </c>
      <c r="AP6" s="20">
        <v>2016</v>
      </c>
      <c r="AQ6" s="182"/>
      <c r="AR6" s="28" t="s">
        <v>5282</v>
      </c>
      <c r="AS6" s="20"/>
    </row>
    <row r="7" spans="1:45" ht="14.25" customHeight="1" x14ac:dyDescent="0.25">
      <c r="A7" t="s">
        <v>745</v>
      </c>
      <c r="B7">
        <v>1</v>
      </c>
      <c r="C7" t="s">
        <v>875</v>
      </c>
      <c r="D7" s="45">
        <v>8051</v>
      </c>
      <c r="E7" s="861" t="s">
        <v>2213</v>
      </c>
      <c r="F7" s="46" t="s">
        <v>85</v>
      </c>
      <c r="G7" s="42" t="s">
        <v>117</v>
      </c>
      <c r="H7" s="46">
        <v>8051</v>
      </c>
      <c r="I7" s="46">
        <v>8</v>
      </c>
      <c r="J7" s="670">
        <v>8</v>
      </c>
      <c r="K7" s="19" t="s">
        <v>800</v>
      </c>
      <c r="L7" s="52" t="s">
        <v>108</v>
      </c>
      <c r="M7" s="81" t="s">
        <v>2214</v>
      </c>
      <c r="N7" s="28">
        <v>1744</v>
      </c>
      <c r="O7" s="972"/>
      <c r="P7" s="29">
        <v>6</v>
      </c>
      <c r="Q7" s="28">
        <v>1</v>
      </c>
      <c r="R7" s="28"/>
      <c r="S7" s="81">
        <v>111.148</v>
      </c>
      <c r="T7" s="185">
        <v>43149</v>
      </c>
      <c r="U7" s="326">
        <v>14.7</v>
      </c>
      <c r="V7" s="60">
        <v>0.33</v>
      </c>
      <c r="W7" s="167">
        <v>4</v>
      </c>
      <c r="X7" s="489">
        <f>IF(AND(N7&lt;&gt;"",S7&lt;&gt;""),1000*S7*V7/(N7*W7),"")</f>
        <v>5.2578612385321106</v>
      </c>
      <c r="Y7" s="502" t="s">
        <v>1833</v>
      </c>
      <c r="Z7" s="494"/>
      <c r="AA7" s="28" t="s">
        <v>20</v>
      </c>
      <c r="AB7" s="27">
        <v>32</v>
      </c>
      <c r="AC7" s="28" t="s">
        <v>118</v>
      </c>
      <c r="AD7" s="27" t="s">
        <v>54</v>
      </c>
      <c r="AE7" s="28" t="s">
        <v>124</v>
      </c>
      <c r="AF7" s="29" t="s">
        <v>55</v>
      </c>
      <c r="AG7" s="29"/>
      <c r="AH7" s="27" t="s">
        <v>181</v>
      </c>
      <c r="AI7" s="27" t="s">
        <v>181</v>
      </c>
      <c r="AJ7" s="27" t="s">
        <v>54</v>
      </c>
      <c r="AK7" s="81"/>
      <c r="AL7" s="569"/>
      <c r="AM7" s="28"/>
      <c r="AN7" s="28"/>
      <c r="AO7" s="28">
        <v>2001</v>
      </c>
      <c r="AP7" s="20">
        <v>2016</v>
      </c>
      <c r="AQ7" s="182"/>
      <c r="AR7" s="28" t="s">
        <v>5282</v>
      </c>
      <c r="AS7" s="20"/>
    </row>
    <row r="8" spans="1:45" ht="14.25" customHeight="1" x14ac:dyDescent="0.25">
      <c r="D8" s="591" t="s">
        <v>5015</v>
      </c>
      <c r="E8" s="555" t="s">
        <v>5020</v>
      </c>
      <c r="F8" s="592"/>
      <c r="G8" s="593" t="s">
        <v>5017</v>
      </c>
      <c r="H8" s="46" t="s">
        <v>33</v>
      </c>
      <c r="I8" s="592">
        <v>16</v>
      </c>
      <c r="J8" s="618">
        <v>16</v>
      </c>
      <c r="K8" s="19"/>
      <c r="L8" s="52"/>
      <c r="M8" s="81"/>
      <c r="N8" s="28"/>
      <c r="O8" s="972"/>
      <c r="P8" s="29"/>
      <c r="Q8" s="28"/>
      <c r="R8" s="28"/>
      <c r="S8" s="81"/>
      <c r="T8" s="185"/>
      <c r="U8" s="326"/>
      <c r="V8" s="60"/>
      <c r="W8" s="167"/>
      <c r="X8" s="489"/>
      <c r="Y8" s="502"/>
      <c r="Z8" s="494"/>
      <c r="AA8" s="84" t="s">
        <v>6195</v>
      </c>
      <c r="AB8" s="876"/>
      <c r="AC8" s="84"/>
      <c r="AD8" s="876"/>
      <c r="AE8" s="28"/>
      <c r="AF8" s="29"/>
      <c r="AG8" s="29"/>
      <c r="AH8" s="27"/>
      <c r="AI8" s="27"/>
      <c r="AJ8" s="27"/>
      <c r="AK8" s="81"/>
      <c r="AL8" s="569"/>
      <c r="AM8" s="28"/>
      <c r="AN8" s="28"/>
      <c r="AO8" s="28">
        <v>2018</v>
      </c>
      <c r="AP8" s="20">
        <v>2018</v>
      </c>
      <c r="AQ8" s="182" t="s">
        <v>5016</v>
      </c>
      <c r="AR8" s="28" t="s">
        <v>5281</v>
      </c>
      <c r="AS8" s="20" t="s">
        <v>5018</v>
      </c>
    </row>
    <row r="9" spans="1:45" ht="14.25" customHeight="1" x14ac:dyDescent="0.25">
      <c r="D9" s="409" t="s">
        <v>4577</v>
      </c>
      <c r="E9" s="435" t="s">
        <v>4578</v>
      </c>
      <c r="F9" s="412" t="s">
        <v>57</v>
      </c>
      <c r="G9" s="504" t="s">
        <v>4579</v>
      </c>
      <c r="H9" s="412">
        <v>1802</v>
      </c>
      <c r="I9" s="412">
        <v>8</v>
      </c>
      <c r="J9" s="600">
        <v>8</v>
      </c>
      <c r="K9" s="856" t="s">
        <v>6197</v>
      </c>
      <c r="L9" s="52" t="s">
        <v>108</v>
      </c>
      <c r="M9" s="81" t="s">
        <v>5299</v>
      </c>
      <c r="N9" s="28">
        <v>247</v>
      </c>
      <c r="O9" s="972">
        <v>136</v>
      </c>
      <c r="P9" s="29">
        <v>6</v>
      </c>
      <c r="Q9" s="28"/>
      <c r="R9" s="28">
        <v>2</v>
      </c>
      <c r="S9" s="81">
        <v>427.35</v>
      </c>
      <c r="T9" s="185">
        <v>44489</v>
      </c>
      <c r="U9" s="326" t="s">
        <v>5998</v>
      </c>
      <c r="V9" s="60">
        <v>0.33</v>
      </c>
      <c r="W9" s="167">
        <v>12</v>
      </c>
      <c r="X9" s="489">
        <f t="shared" ref="X9:X40" si="0">IF(AND(N9&lt;&gt;"",S9&lt;&gt;""),1000*S9*V9/(N9*W9),"")</f>
        <v>47.579453441295549</v>
      </c>
      <c r="Y9" s="502" t="s">
        <v>3284</v>
      </c>
      <c r="Z9" s="494"/>
      <c r="AA9" s="28" t="s">
        <v>17</v>
      </c>
      <c r="AB9" s="27">
        <v>6</v>
      </c>
      <c r="AC9" s="28" t="s">
        <v>4582</v>
      </c>
      <c r="AD9" s="27" t="s">
        <v>54</v>
      </c>
      <c r="AE9" s="28" t="s">
        <v>124</v>
      </c>
      <c r="AF9" s="29" t="s">
        <v>55</v>
      </c>
      <c r="AG9" s="29"/>
      <c r="AH9" s="27" t="s">
        <v>181</v>
      </c>
      <c r="AI9" s="27" t="s">
        <v>181</v>
      </c>
      <c r="AJ9" s="27" t="s">
        <v>54</v>
      </c>
      <c r="AK9" s="81">
        <v>52</v>
      </c>
      <c r="AL9" s="569"/>
      <c r="AM9" s="28">
        <v>16</v>
      </c>
      <c r="AN9" s="28"/>
      <c r="AO9" s="28">
        <v>2016</v>
      </c>
      <c r="AP9" s="20">
        <v>2016</v>
      </c>
      <c r="AQ9" s="182" t="s">
        <v>4584</v>
      </c>
      <c r="AR9" s="28" t="s">
        <v>4581</v>
      </c>
      <c r="AS9" s="20" t="s">
        <v>4583</v>
      </c>
    </row>
    <row r="10" spans="1:45" ht="14.25" customHeight="1" x14ac:dyDescent="0.25">
      <c r="D10" s="591" t="s">
        <v>5196</v>
      </c>
      <c r="E10" s="555" t="s">
        <v>5197</v>
      </c>
      <c r="F10" s="592" t="s">
        <v>85</v>
      </c>
      <c r="G10" s="42" t="s">
        <v>5198</v>
      </c>
      <c r="H10" s="46" t="s">
        <v>143</v>
      </c>
      <c r="I10" s="592">
        <v>24</v>
      </c>
      <c r="J10" s="618">
        <v>24</v>
      </c>
      <c r="K10" s="856" t="s">
        <v>6197</v>
      </c>
      <c r="L10" s="52" t="s">
        <v>108</v>
      </c>
      <c r="M10" s="81" t="s">
        <v>5299</v>
      </c>
      <c r="N10" s="28">
        <v>3535</v>
      </c>
      <c r="O10" s="972">
        <v>2166</v>
      </c>
      <c r="P10" s="29">
        <v>6</v>
      </c>
      <c r="Q10" s="28">
        <v>1</v>
      </c>
      <c r="R10" s="28"/>
      <c r="S10" s="81">
        <v>186.56700000000001</v>
      </c>
      <c r="T10" s="185">
        <v>44489</v>
      </c>
      <c r="U10" s="326" t="s">
        <v>5998</v>
      </c>
      <c r="V10" s="60">
        <v>0.8</v>
      </c>
      <c r="W10" s="167">
        <v>1</v>
      </c>
      <c r="X10" s="489">
        <f t="shared" si="0"/>
        <v>42.221669024045262</v>
      </c>
      <c r="Y10" s="502" t="s">
        <v>174</v>
      </c>
      <c r="Z10" s="494"/>
      <c r="AA10" s="28" t="s">
        <v>20</v>
      </c>
      <c r="AB10" s="27">
        <v>17</v>
      </c>
      <c r="AC10" s="28" t="s">
        <v>386</v>
      </c>
      <c r="AD10" s="27"/>
      <c r="AE10" s="28"/>
      <c r="AF10" s="29" t="s">
        <v>55</v>
      </c>
      <c r="AG10" s="29"/>
      <c r="AH10" s="27" t="s">
        <v>718</v>
      </c>
      <c r="AI10" s="27" t="s">
        <v>718</v>
      </c>
      <c r="AJ10" s="27" t="s">
        <v>55</v>
      </c>
      <c r="AK10" s="81">
        <v>17</v>
      </c>
      <c r="AL10" s="569"/>
      <c r="AM10" s="28">
        <v>32</v>
      </c>
      <c r="AN10" s="28"/>
      <c r="AO10" s="28">
        <v>2019</v>
      </c>
      <c r="AP10" s="20">
        <v>2019</v>
      </c>
      <c r="AQ10" s="182"/>
      <c r="AR10" s="28" t="s">
        <v>5284</v>
      </c>
      <c r="AS10" s="20" t="s">
        <v>5283</v>
      </c>
    </row>
    <row r="11" spans="1:45" ht="14.25" customHeight="1" x14ac:dyDescent="0.25">
      <c r="C11" t="s">
        <v>875</v>
      </c>
      <c r="D11" s="26" t="s">
        <v>1820</v>
      </c>
      <c r="E11" s="435" t="s">
        <v>6198</v>
      </c>
      <c r="F11" s="27" t="s">
        <v>57</v>
      </c>
      <c r="G11" s="28" t="s">
        <v>4373</v>
      </c>
      <c r="H11" s="27" t="s">
        <v>33</v>
      </c>
      <c r="I11" s="27">
        <v>32</v>
      </c>
      <c r="J11" s="87">
        <v>32</v>
      </c>
      <c r="K11" s="856" t="s">
        <v>6197</v>
      </c>
      <c r="L11" s="52" t="s">
        <v>108</v>
      </c>
      <c r="M11" s="81" t="s">
        <v>6200</v>
      </c>
      <c r="N11" s="28"/>
      <c r="O11" s="972"/>
      <c r="P11" s="29">
        <v>6</v>
      </c>
      <c r="Q11" s="28">
        <v>1</v>
      </c>
      <c r="R11" s="28"/>
      <c r="S11" s="81">
        <v>100</v>
      </c>
      <c r="T11" s="185">
        <v>44489</v>
      </c>
      <c r="U11" s="326" t="s">
        <v>5998</v>
      </c>
      <c r="V11" s="60">
        <v>1</v>
      </c>
      <c r="W11" s="167">
        <v>1</v>
      </c>
      <c r="X11" s="489" t="str">
        <f t="shared" si="0"/>
        <v/>
      </c>
      <c r="Y11" s="502"/>
      <c r="Z11" s="494"/>
      <c r="AA11" s="28" t="s">
        <v>17</v>
      </c>
      <c r="AB11" s="27">
        <v>18</v>
      </c>
      <c r="AC11" s="28" t="s">
        <v>2672</v>
      </c>
      <c r="AD11" s="27" t="s">
        <v>54</v>
      </c>
      <c r="AE11" s="28" t="s">
        <v>124</v>
      </c>
      <c r="AF11" s="29" t="s">
        <v>55</v>
      </c>
      <c r="AG11" s="29"/>
      <c r="AH11" s="27" t="s">
        <v>133</v>
      </c>
      <c r="AI11" s="27" t="s">
        <v>133</v>
      </c>
      <c r="AJ11" s="27" t="s">
        <v>54</v>
      </c>
      <c r="AK11" s="81"/>
      <c r="AL11" s="569"/>
      <c r="AM11" s="28">
        <v>32</v>
      </c>
      <c r="AN11" s="28"/>
      <c r="AO11" s="28">
        <v>2011</v>
      </c>
      <c r="AP11" s="20">
        <v>2018</v>
      </c>
      <c r="AQ11" s="19"/>
      <c r="AR11" s="28" t="s">
        <v>3395</v>
      </c>
      <c r="AS11" s="20" t="s">
        <v>6201</v>
      </c>
    </row>
    <row r="12" spans="1:45" ht="14.25" customHeight="1" x14ac:dyDescent="0.25">
      <c r="A12" t="s">
        <v>744</v>
      </c>
      <c r="C12" t="s">
        <v>875</v>
      </c>
      <c r="D12" s="26" t="s">
        <v>104</v>
      </c>
      <c r="E12" s="435" t="s">
        <v>2208</v>
      </c>
      <c r="F12" s="27" t="s">
        <v>57</v>
      </c>
      <c r="G12" s="28" t="s">
        <v>103</v>
      </c>
      <c r="H12" s="27">
        <v>6809</v>
      </c>
      <c r="I12" s="27">
        <v>8</v>
      </c>
      <c r="J12" s="87">
        <v>8</v>
      </c>
      <c r="K12" s="856" t="s">
        <v>6197</v>
      </c>
      <c r="L12" s="52" t="s">
        <v>108</v>
      </c>
      <c r="M12" s="81" t="s">
        <v>6199</v>
      </c>
      <c r="N12" s="28">
        <v>1690</v>
      </c>
      <c r="O12" s="972">
        <v>367</v>
      </c>
      <c r="P12" s="29">
        <v>6</v>
      </c>
      <c r="Q12" s="28"/>
      <c r="R12" s="28"/>
      <c r="S12" s="81">
        <v>333.33300000000003</v>
      </c>
      <c r="T12" s="185">
        <v>44489</v>
      </c>
      <c r="U12" s="326" t="s">
        <v>5998</v>
      </c>
      <c r="V12" s="60">
        <v>0.33</v>
      </c>
      <c r="W12" s="167">
        <v>3</v>
      </c>
      <c r="X12" s="489">
        <f t="shared" si="0"/>
        <v>21.69623076923077</v>
      </c>
      <c r="Y12" s="502" t="s">
        <v>2342</v>
      </c>
      <c r="Z12" s="494" t="s">
        <v>745</v>
      </c>
      <c r="AA12" s="28" t="s">
        <v>20</v>
      </c>
      <c r="AB12" s="27">
        <v>5</v>
      </c>
      <c r="AC12" s="28" t="s">
        <v>811</v>
      </c>
      <c r="AD12" s="27" t="s">
        <v>54</v>
      </c>
      <c r="AE12" s="28" t="s">
        <v>124</v>
      </c>
      <c r="AF12" s="29" t="s">
        <v>55</v>
      </c>
      <c r="AG12" s="29" t="s">
        <v>55</v>
      </c>
      <c r="AH12" s="27" t="s">
        <v>181</v>
      </c>
      <c r="AI12" s="27" t="s">
        <v>181</v>
      </c>
      <c r="AJ12" s="27" t="s">
        <v>54</v>
      </c>
      <c r="AK12" s="81"/>
      <c r="AL12" s="569"/>
      <c r="AM12" s="28"/>
      <c r="AN12" s="28"/>
      <c r="AO12" s="28">
        <v>2012</v>
      </c>
      <c r="AP12" s="20">
        <v>2015</v>
      </c>
      <c r="AQ12" s="142"/>
      <c r="AR12" s="28" t="s">
        <v>3639</v>
      </c>
      <c r="AS12" s="20" t="s">
        <v>4804</v>
      </c>
    </row>
    <row r="13" spans="1:45" ht="14.25" customHeight="1" x14ac:dyDescent="0.25">
      <c r="A13" t="s">
        <v>744</v>
      </c>
      <c r="C13" t="s">
        <v>875</v>
      </c>
      <c r="D13" s="26" t="s">
        <v>104</v>
      </c>
      <c r="E13" s="435" t="s">
        <v>2208</v>
      </c>
      <c r="F13" s="27" t="s">
        <v>57</v>
      </c>
      <c r="G13" s="28" t="s">
        <v>103</v>
      </c>
      <c r="H13" s="27">
        <v>6809</v>
      </c>
      <c r="I13" s="27">
        <v>8</v>
      </c>
      <c r="J13" s="87">
        <v>8</v>
      </c>
      <c r="K13" s="19" t="s">
        <v>827</v>
      </c>
      <c r="L13" s="52" t="s">
        <v>108</v>
      </c>
      <c r="M13" s="81"/>
      <c r="N13" s="28">
        <v>1711</v>
      </c>
      <c r="O13" s="972"/>
      <c r="P13" s="29" t="s">
        <v>744</v>
      </c>
      <c r="Q13" s="28"/>
      <c r="R13" s="28"/>
      <c r="S13" s="81">
        <v>223.11500000000001</v>
      </c>
      <c r="T13" s="185">
        <v>41822</v>
      </c>
      <c r="U13" s="59" t="s">
        <v>2684</v>
      </c>
      <c r="V13" s="60">
        <v>0.33</v>
      </c>
      <c r="W13" s="167">
        <v>3</v>
      </c>
      <c r="X13" s="489">
        <f t="shared" si="0"/>
        <v>14.344038573933371</v>
      </c>
      <c r="Y13" s="502" t="s">
        <v>2342</v>
      </c>
      <c r="Z13" s="494" t="s">
        <v>745</v>
      </c>
      <c r="AA13" s="28" t="s">
        <v>20</v>
      </c>
      <c r="AB13" s="27">
        <v>5</v>
      </c>
      <c r="AC13" s="28" t="s">
        <v>811</v>
      </c>
      <c r="AD13" s="27" t="s">
        <v>54</v>
      </c>
      <c r="AE13" s="28" t="s">
        <v>124</v>
      </c>
      <c r="AF13" s="29" t="s">
        <v>55</v>
      </c>
      <c r="AG13" s="29" t="s">
        <v>55</v>
      </c>
      <c r="AH13" s="27" t="s">
        <v>181</v>
      </c>
      <c r="AI13" s="27" t="s">
        <v>181</v>
      </c>
      <c r="AJ13" s="27" t="s">
        <v>54</v>
      </c>
      <c r="AK13" s="81"/>
      <c r="AL13" s="569"/>
      <c r="AM13" s="28"/>
      <c r="AN13" s="28"/>
      <c r="AO13" s="28">
        <v>2012</v>
      </c>
      <c r="AP13" s="20">
        <v>2015</v>
      </c>
      <c r="AQ13" s="142"/>
      <c r="AR13" s="28" t="s">
        <v>3639</v>
      </c>
      <c r="AS13" s="20"/>
    </row>
    <row r="14" spans="1:45" ht="14.25" customHeight="1" x14ac:dyDescent="0.25">
      <c r="A14" t="s">
        <v>744</v>
      </c>
      <c r="C14" t="s">
        <v>875</v>
      </c>
      <c r="D14" s="26" t="s">
        <v>104</v>
      </c>
      <c r="E14" s="435" t="s">
        <v>2208</v>
      </c>
      <c r="F14" s="27" t="s">
        <v>57</v>
      </c>
      <c r="G14" s="28" t="s">
        <v>103</v>
      </c>
      <c r="H14" s="27">
        <v>6809</v>
      </c>
      <c r="I14" s="27">
        <v>8</v>
      </c>
      <c r="J14" s="87">
        <v>8</v>
      </c>
      <c r="K14" s="19" t="s">
        <v>800</v>
      </c>
      <c r="L14" s="52" t="s">
        <v>108</v>
      </c>
      <c r="M14" s="81"/>
      <c r="N14" s="28">
        <v>1997</v>
      </c>
      <c r="O14" s="972"/>
      <c r="P14" s="29">
        <v>6</v>
      </c>
      <c r="Q14" s="28"/>
      <c r="R14" s="28"/>
      <c r="S14" s="81">
        <v>175.43899999999999</v>
      </c>
      <c r="T14" s="185">
        <v>43236</v>
      </c>
      <c r="U14" s="59">
        <v>14.7</v>
      </c>
      <c r="V14" s="60">
        <v>0.33</v>
      </c>
      <c r="W14" s="167">
        <v>3</v>
      </c>
      <c r="X14" s="489">
        <f t="shared" si="0"/>
        <v>9.6636404606910364</v>
      </c>
      <c r="Y14" s="502" t="s">
        <v>2342</v>
      </c>
      <c r="Z14" s="494" t="s">
        <v>745</v>
      </c>
      <c r="AA14" s="28" t="s">
        <v>20</v>
      </c>
      <c r="AB14" s="27">
        <v>5</v>
      </c>
      <c r="AC14" s="28" t="s">
        <v>811</v>
      </c>
      <c r="AD14" s="27" t="s">
        <v>54</v>
      </c>
      <c r="AE14" s="28" t="s">
        <v>124</v>
      </c>
      <c r="AF14" s="29" t="s">
        <v>55</v>
      </c>
      <c r="AG14" s="29" t="s">
        <v>55</v>
      </c>
      <c r="AH14" s="27" t="s">
        <v>181</v>
      </c>
      <c r="AI14" s="27" t="s">
        <v>181</v>
      </c>
      <c r="AJ14" s="27" t="s">
        <v>54</v>
      </c>
      <c r="AK14" s="81"/>
      <c r="AL14" s="569"/>
      <c r="AM14" s="28"/>
      <c r="AN14" s="28"/>
      <c r="AO14" s="28">
        <v>2012</v>
      </c>
      <c r="AP14" s="20">
        <v>2015</v>
      </c>
      <c r="AQ14" s="142"/>
      <c r="AR14" s="28" t="s">
        <v>3639</v>
      </c>
      <c r="AS14" s="20"/>
    </row>
    <row r="15" spans="1:45" ht="14.25" customHeight="1" x14ac:dyDescent="0.25">
      <c r="A15" t="s">
        <v>744</v>
      </c>
      <c r="C15" t="s">
        <v>875</v>
      </c>
      <c r="D15" s="26" t="s">
        <v>104</v>
      </c>
      <c r="E15" s="435" t="s">
        <v>2208</v>
      </c>
      <c r="F15" s="27" t="s">
        <v>57</v>
      </c>
      <c r="G15" s="28" t="s">
        <v>103</v>
      </c>
      <c r="H15" s="27">
        <v>6809</v>
      </c>
      <c r="I15" s="27">
        <v>8</v>
      </c>
      <c r="J15" s="87">
        <v>8</v>
      </c>
      <c r="K15" s="19" t="s">
        <v>802</v>
      </c>
      <c r="L15" s="52" t="s">
        <v>108</v>
      </c>
      <c r="M15" s="81"/>
      <c r="N15" s="28">
        <v>1680</v>
      </c>
      <c r="O15" s="972"/>
      <c r="P15" s="29" t="s">
        <v>744</v>
      </c>
      <c r="Q15" s="28"/>
      <c r="R15" s="28"/>
      <c r="S15" s="81">
        <v>145.16</v>
      </c>
      <c r="T15" s="185">
        <v>43236</v>
      </c>
      <c r="U15" s="59" t="s">
        <v>3562</v>
      </c>
      <c r="V15" s="60">
        <v>0.33</v>
      </c>
      <c r="W15" s="167">
        <v>3</v>
      </c>
      <c r="X15" s="489">
        <f t="shared" si="0"/>
        <v>9.5045238095238105</v>
      </c>
      <c r="Y15" s="502" t="s">
        <v>2342</v>
      </c>
      <c r="Z15" s="494" t="s">
        <v>745</v>
      </c>
      <c r="AA15" s="28" t="s">
        <v>20</v>
      </c>
      <c r="AB15" s="27">
        <v>5</v>
      </c>
      <c r="AC15" s="28" t="s">
        <v>811</v>
      </c>
      <c r="AD15" s="27" t="s">
        <v>54</v>
      </c>
      <c r="AE15" s="28" t="s">
        <v>124</v>
      </c>
      <c r="AF15" s="29" t="s">
        <v>55</v>
      </c>
      <c r="AG15" s="29" t="s">
        <v>55</v>
      </c>
      <c r="AH15" s="27" t="s">
        <v>181</v>
      </c>
      <c r="AI15" s="27" t="s">
        <v>181</v>
      </c>
      <c r="AJ15" s="27" t="s">
        <v>54</v>
      </c>
      <c r="AK15" s="81"/>
      <c r="AL15" s="569"/>
      <c r="AM15" s="28"/>
      <c r="AN15" s="28"/>
      <c r="AO15" s="28">
        <v>2012</v>
      </c>
      <c r="AP15" s="20">
        <v>2015</v>
      </c>
      <c r="AQ15" s="142"/>
      <c r="AR15" s="28" t="s">
        <v>3639</v>
      </c>
      <c r="AS15" s="20"/>
    </row>
    <row r="16" spans="1:45" ht="14.25" customHeight="1" x14ac:dyDescent="0.25">
      <c r="A16" t="s">
        <v>745</v>
      </c>
      <c r="B16">
        <v>1</v>
      </c>
      <c r="C16" t="s">
        <v>875</v>
      </c>
      <c r="D16" s="26" t="s">
        <v>105</v>
      </c>
      <c r="E16" s="435" t="s">
        <v>2209</v>
      </c>
      <c r="F16" s="27" t="s">
        <v>67</v>
      </c>
      <c r="G16" s="28" t="s">
        <v>106</v>
      </c>
      <c r="H16" s="27">
        <v>6805</v>
      </c>
      <c r="I16" s="27">
        <v>8</v>
      </c>
      <c r="J16" s="87">
        <v>8</v>
      </c>
      <c r="K16" s="856" t="s">
        <v>6197</v>
      </c>
      <c r="L16" s="52" t="s">
        <v>108</v>
      </c>
      <c r="M16" s="81" t="s">
        <v>6199</v>
      </c>
      <c r="N16" s="28">
        <v>1106</v>
      </c>
      <c r="O16" s="972">
        <v>117</v>
      </c>
      <c r="P16" s="29">
        <v>6</v>
      </c>
      <c r="Q16" s="28"/>
      <c r="R16" s="28"/>
      <c r="S16" s="81">
        <v>485.43700000000001</v>
      </c>
      <c r="T16" s="185">
        <v>44489</v>
      </c>
      <c r="U16" s="326" t="s">
        <v>5998</v>
      </c>
      <c r="V16" s="60">
        <v>0.33</v>
      </c>
      <c r="W16" s="167">
        <v>4</v>
      </c>
      <c r="X16" s="489">
        <f t="shared" si="0"/>
        <v>36.210264466546114</v>
      </c>
      <c r="Y16" s="502" t="s">
        <v>174</v>
      </c>
      <c r="Z16" s="494"/>
      <c r="AA16" s="28" t="s">
        <v>17</v>
      </c>
      <c r="AB16" s="27">
        <v>1</v>
      </c>
      <c r="AC16" s="59">
        <v>6805</v>
      </c>
      <c r="AD16" s="27"/>
      <c r="AE16" s="28" t="s">
        <v>124</v>
      </c>
      <c r="AF16" s="29" t="s">
        <v>55</v>
      </c>
      <c r="AG16" s="29" t="s">
        <v>55</v>
      </c>
      <c r="AH16" s="27" t="s">
        <v>181</v>
      </c>
      <c r="AI16" s="27" t="s">
        <v>181</v>
      </c>
      <c r="AJ16" s="27" t="s">
        <v>54</v>
      </c>
      <c r="AK16" s="81"/>
      <c r="AL16" s="569"/>
      <c r="AM16" s="28"/>
      <c r="AN16" s="28"/>
      <c r="AO16" s="28">
        <v>2007</v>
      </c>
      <c r="AP16" s="20">
        <v>2009</v>
      </c>
      <c r="AQ16" s="142"/>
      <c r="AR16" s="28"/>
      <c r="AS16" s="20" t="s">
        <v>6202</v>
      </c>
    </row>
    <row r="17" spans="1:45" ht="14.25" customHeight="1" x14ac:dyDescent="0.25">
      <c r="A17" t="s">
        <v>745</v>
      </c>
      <c r="B17">
        <v>1</v>
      </c>
      <c r="C17" t="s">
        <v>875</v>
      </c>
      <c r="D17" s="26" t="s">
        <v>105</v>
      </c>
      <c r="E17" s="435" t="s">
        <v>2209</v>
      </c>
      <c r="F17" s="27" t="s">
        <v>67</v>
      </c>
      <c r="G17" s="28" t="s">
        <v>106</v>
      </c>
      <c r="H17" s="27">
        <v>6805</v>
      </c>
      <c r="I17" s="27">
        <v>8</v>
      </c>
      <c r="J17" s="87">
        <v>8</v>
      </c>
      <c r="K17" s="19" t="s">
        <v>800</v>
      </c>
      <c r="L17" s="52" t="s">
        <v>108</v>
      </c>
      <c r="M17" s="81"/>
      <c r="N17" s="28">
        <v>1112</v>
      </c>
      <c r="O17" s="972"/>
      <c r="P17" s="29">
        <v>6</v>
      </c>
      <c r="Q17" s="28"/>
      <c r="R17" s="28"/>
      <c r="S17" s="81">
        <v>299.76</v>
      </c>
      <c r="T17" s="185">
        <v>41688</v>
      </c>
      <c r="U17" s="326">
        <v>14.7</v>
      </c>
      <c r="V17" s="60">
        <v>0.33</v>
      </c>
      <c r="W17" s="167">
        <v>4</v>
      </c>
      <c r="X17" s="489">
        <f t="shared" si="0"/>
        <v>22.239388489208633</v>
      </c>
      <c r="Y17" s="502" t="s">
        <v>174</v>
      </c>
      <c r="Z17" s="494"/>
      <c r="AA17" s="28" t="s">
        <v>17</v>
      </c>
      <c r="AB17" s="27">
        <v>1</v>
      </c>
      <c r="AC17" s="59">
        <v>6805</v>
      </c>
      <c r="AD17" s="27"/>
      <c r="AE17" s="28" t="s">
        <v>124</v>
      </c>
      <c r="AF17" s="29" t="s">
        <v>55</v>
      </c>
      <c r="AG17" s="29" t="s">
        <v>55</v>
      </c>
      <c r="AH17" s="27" t="s">
        <v>181</v>
      </c>
      <c r="AI17" s="27" t="s">
        <v>181</v>
      </c>
      <c r="AJ17" s="27" t="s">
        <v>54</v>
      </c>
      <c r="AK17" s="81"/>
      <c r="AL17" s="569"/>
      <c r="AM17" s="28"/>
      <c r="AN17" s="28"/>
      <c r="AO17" s="28">
        <v>2007</v>
      </c>
      <c r="AP17" s="20">
        <v>2009</v>
      </c>
      <c r="AQ17" s="142"/>
      <c r="AR17" s="28"/>
      <c r="AS17" s="20"/>
    </row>
    <row r="18" spans="1:45" ht="14.25" customHeight="1" x14ac:dyDescent="0.25">
      <c r="A18" t="s">
        <v>745</v>
      </c>
      <c r="B18">
        <v>1</v>
      </c>
      <c r="C18" t="s">
        <v>875</v>
      </c>
      <c r="D18" s="26" t="s">
        <v>112</v>
      </c>
      <c r="E18" s="435" t="s">
        <v>2210</v>
      </c>
      <c r="F18" s="27" t="s">
        <v>67</v>
      </c>
      <c r="G18" s="28" t="s">
        <v>106</v>
      </c>
      <c r="H18" s="27">
        <v>6808</v>
      </c>
      <c r="I18" s="27">
        <v>8</v>
      </c>
      <c r="J18" s="87">
        <v>8</v>
      </c>
      <c r="K18" s="856" t="s">
        <v>6197</v>
      </c>
      <c r="L18" s="52" t="s">
        <v>108</v>
      </c>
      <c r="M18" s="81" t="s">
        <v>6199</v>
      </c>
      <c r="N18" s="28">
        <v>1875</v>
      </c>
      <c r="O18" s="972">
        <v>128</v>
      </c>
      <c r="P18" s="29">
        <v>6</v>
      </c>
      <c r="Q18" s="28"/>
      <c r="R18" s="28"/>
      <c r="S18" s="81">
        <v>164.47399999999999</v>
      </c>
      <c r="T18" s="185">
        <v>44489</v>
      </c>
      <c r="U18" s="326" t="s">
        <v>5998</v>
      </c>
      <c r="V18" s="60">
        <v>0.33</v>
      </c>
      <c r="W18" s="167">
        <v>4</v>
      </c>
      <c r="X18" s="489">
        <f t="shared" si="0"/>
        <v>7.2368560000000004</v>
      </c>
      <c r="Y18" s="502" t="s">
        <v>174</v>
      </c>
      <c r="Z18" s="494"/>
      <c r="AA18" s="28" t="s">
        <v>17</v>
      </c>
      <c r="AB18" s="27">
        <v>1</v>
      </c>
      <c r="AC18" s="28" t="s">
        <v>113</v>
      </c>
      <c r="AD18" s="27"/>
      <c r="AE18" s="28" t="s">
        <v>124</v>
      </c>
      <c r="AF18" s="29" t="s">
        <v>55</v>
      </c>
      <c r="AG18" s="29" t="s">
        <v>55</v>
      </c>
      <c r="AH18" s="27" t="s">
        <v>181</v>
      </c>
      <c r="AI18" s="27" t="s">
        <v>181</v>
      </c>
      <c r="AJ18" s="27" t="s">
        <v>54</v>
      </c>
      <c r="AK18" s="81"/>
      <c r="AL18" s="569"/>
      <c r="AM18" s="28"/>
      <c r="AN18" s="28"/>
      <c r="AO18" s="28">
        <v>2007</v>
      </c>
      <c r="AP18" s="20">
        <v>2009</v>
      </c>
      <c r="AQ18" s="142"/>
      <c r="AR18" s="28"/>
      <c r="AS18" s="20" t="s">
        <v>6202</v>
      </c>
    </row>
    <row r="19" spans="1:45" ht="14.25" customHeight="1" x14ac:dyDescent="0.25">
      <c r="A19" t="s">
        <v>745</v>
      </c>
      <c r="B19">
        <v>1</v>
      </c>
      <c r="C19" t="s">
        <v>875</v>
      </c>
      <c r="D19" s="26" t="s">
        <v>112</v>
      </c>
      <c r="E19" s="435" t="s">
        <v>2210</v>
      </c>
      <c r="F19" s="27" t="s">
        <v>67</v>
      </c>
      <c r="G19" s="28" t="s">
        <v>106</v>
      </c>
      <c r="H19" s="27">
        <v>6808</v>
      </c>
      <c r="I19" s="27">
        <v>8</v>
      </c>
      <c r="J19" s="87">
        <v>8</v>
      </c>
      <c r="K19" s="19" t="s">
        <v>800</v>
      </c>
      <c r="L19" s="52" t="s">
        <v>108</v>
      </c>
      <c r="M19" s="81"/>
      <c r="N19" s="28">
        <v>2290</v>
      </c>
      <c r="O19" s="972"/>
      <c r="P19" s="29">
        <v>6</v>
      </c>
      <c r="Q19" s="28"/>
      <c r="R19" s="28"/>
      <c r="S19" s="81">
        <v>101.22499999999999</v>
      </c>
      <c r="T19" s="185">
        <v>41688</v>
      </c>
      <c r="U19" s="326">
        <v>14.7</v>
      </c>
      <c r="V19" s="60">
        <v>0.33</v>
      </c>
      <c r="W19" s="167">
        <v>4</v>
      </c>
      <c r="X19" s="489">
        <f t="shared" si="0"/>
        <v>3.6467521834061136</v>
      </c>
      <c r="Y19" s="502" t="s">
        <v>174</v>
      </c>
      <c r="Z19" s="494"/>
      <c r="AA19" s="28" t="s">
        <v>17</v>
      </c>
      <c r="AB19" s="27">
        <v>1</v>
      </c>
      <c r="AC19" s="28" t="s">
        <v>113</v>
      </c>
      <c r="AD19" s="27"/>
      <c r="AE19" s="28" t="s">
        <v>124</v>
      </c>
      <c r="AF19" s="29" t="s">
        <v>55</v>
      </c>
      <c r="AG19" s="29" t="s">
        <v>55</v>
      </c>
      <c r="AH19" s="27" t="s">
        <v>181</v>
      </c>
      <c r="AI19" s="27" t="s">
        <v>181</v>
      </c>
      <c r="AJ19" s="27" t="s">
        <v>54</v>
      </c>
      <c r="AK19" s="81"/>
      <c r="AL19" s="569"/>
      <c r="AM19" s="28"/>
      <c r="AN19" s="28"/>
      <c r="AO19" s="28">
        <v>2007</v>
      </c>
      <c r="AP19" s="20">
        <v>2009</v>
      </c>
      <c r="AQ19" s="142"/>
      <c r="AR19" s="28"/>
      <c r="AS19" s="20"/>
    </row>
    <row r="20" spans="1:45" ht="14.25" customHeight="1" x14ac:dyDescent="0.25">
      <c r="A20" t="s">
        <v>174</v>
      </c>
      <c r="B20">
        <v>1</v>
      </c>
      <c r="C20" t="s">
        <v>875</v>
      </c>
      <c r="D20" s="26" t="s">
        <v>60</v>
      </c>
      <c r="E20" s="435" t="s">
        <v>3348</v>
      </c>
      <c r="F20" s="27" t="s">
        <v>57</v>
      </c>
      <c r="G20" s="28" t="s">
        <v>617</v>
      </c>
      <c r="H20" s="27" t="s">
        <v>65</v>
      </c>
      <c r="I20" s="27">
        <v>8</v>
      </c>
      <c r="J20" s="87">
        <v>8</v>
      </c>
      <c r="K20" s="856" t="s">
        <v>6197</v>
      </c>
      <c r="L20" s="52" t="s">
        <v>108</v>
      </c>
      <c r="M20" s="81" t="s">
        <v>6199</v>
      </c>
      <c r="N20" s="28">
        <v>132</v>
      </c>
      <c r="O20" s="972">
        <v>63</v>
      </c>
      <c r="P20" s="29">
        <v>6</v>
      </c>
      <c r="Q20" s="28"/>
      <c r="R20" s="28"/>
      <c r="S20" s="81">
        <v>304.87799999999999</v>
      </c>
      <c r="T20" s="185">
        <v>44489</v>
      </c>
      <c r="U20" s="326" t="s">
        <v>5998</v>
      </c>
      <c r="V20" s="60">
        <v>0.33</v>
      </c>
      <c r="W20" s="167">
        <v>1</v>
      </c>
      <c r="X20" s="489">
        <f t="shared" si="0"/>
        <v>762.19500000000005</v>
      </c>
      <c r="Y20" s="502" t="s">
        <v>1833</v>
      </c>
      <c r="Z20" s="494"/>
      <c r="AA20" s="28" t="s">
        <v>17</v>
      </c>
      <c r="AB20" s="27">
        <v>10</v>
      </c>
      <c r="AC20" s="28" t="s">
        <v>1399</v>
      </c>
      <c r="AD20" s="27" t="s">
        <v>54</v>
      </c>
      <c r="AE20" s="28"/>
      <c r="AF20" s="29" t="s">
        <v>55</v>
      </c>
      <c r="AG20" s="29"/>
      <c r="AH20" s="27">
        <v>256</v>
      </c>
      <c r="AI20" s="27">
        <v>256</v>
      </c>
      <c r="AJ20" s="27" t="s">
        <v>54</v>
      </c>
      <c r="AK20" s="81">
        <v>24</v>
      </c>
      <c r="AL20" s="569"/>
      <c r="AM20" s="28"/>
      <c r="AN20" s="28"/>
      <c r="AO20" s="28">
        <v>1998</v>
      </c>
      <c r="AP20" s="20">
        <v>1998</v>
      </c>
      <c r="AQ20" s="142"/>
      <c r="AR20" s="28" t="s">
        <v>618</v>
      </c>
      <c r="AS20" s="20"/>
    </row>
    <row r="21" spans="1:45" ht="14.25" customHeight="1" x14ac:dyDescent="0.25">
      <c r="A21" t="s">
        <v>174</v>
      </c>
      <c r="B21">
        <v>1</v>
      </c>
      <c r="C21" t="s">
        <v>875</v>
      </c>
      <c r="D21" s="26" t="s">
        <v>60</v>
      </c>
      <c r="E21" s="435" t="s">
        <v>3348</v>
      </c>
      <c r="F21" s="27" t="s">
        <v>57</v>
      </c>
      <c r="G21" s="28" t="s">
        <v>617</v>
      </c>
      <c r="H21" s="27" t="s">
        <v>65</v>
      </c>
      <c r="I21" s="27">
        <v>8</v>
      </c>
      <c r="J21" s="87">
        <v>8</v>
      </c>
      <c r="K21" s="19" t="s">
        <v>800</v>
      </c>
      <c r="L21" s="52" t="s">
        <v>108</v>
      </c>
      <c r="M21" s="81"/>
      <c r="N21" s="28">
        <v>176</v>
      </c>
      <c r="O21" s="972"/>
      <c r="P21" s="29">
        <v>6</v>
      </c>
      <c r="Q21" s="28"/>
      <c r="R21" s="28"/>
      <c r="S21" s="81">
        <v>130.90700000000001</v>
      </c>
      <c r="T21" s="185">
        <v>41787</v>
      </c>
      <c r="U21" s="326">
        <v>14.7</v>
      </c>
      <c r="V21" s="60">
        <v>0.33</v>
      </c>
      <c r="W21" s="167">
        <v>1</v>
      </c>
      <c r="X21" s="489">
        <f t="shared" si="0"/>
        <v>245.45062500000003</v>
      </c>
      <c r="Y21" s="502" t="s">
        <v>1833</v>
      </c>
      <c r="Z21" s="494"/>
      <c r="AA21" s="28" t="s">
        <v>17</v>
      </c>
      <c r="AB21" s="27">
        <v>10</v>
      </c>
      <c r="AC21" s="28" t="s">
        <v>1399</v>
      </c>
      <c r="AD21" s="27" t="s">
        <v>54</v>
      </c>
      <c r="AE21" s="28"/>
      <c r="AF21" s="29" t="s">
        <v>55</v>
      </c>
      <c r="AG21" s="29"/>
      <c r="AH21" s="27">
        <v>256</v>
      </c>
      <c r="AI21" s="27">
        <v>256</v>
      </c>
      <c r="AJ21" s="27" t="s">
        <v>54</v>
      </c>
      <c r="AK21" s="81">
        <v>24</v>
      </c>
      <c r="AL21" s="569"/>
      <c r="AM21" s="28"/>
      <c r="AN21" s="28"/>
      <c r="AO21" s="28">
        <v>1998</v>
      </c>
      <c r="AP21" s="20">
        <v>1998</v>
      </c>
      <c r="AQ21" s="142"/>
      <c r="AR21" s="28" t="s">
        <v>618</v>
      </c>
      <c r="AS21" s="20"/>
    </row>
    <row r="22" spans="1:45" ht="14.25" customHeight="1" x14ac:dyDescent="0.25">
      <c r="B22">
        <v>1</v>
      </c>
      <c r="C22" t="s">
        <v>875</v>
      </c>
      <c r="D22" s="26" t="s">
        <v>1811</v>
      </c>
      <c r="E22" s="435" t="s">
        <v>2517</v>
      </c>
      <c r="F22" s="27" t="s">
        <v>67</v>
      </c>
      <c r="G22" s="28" t="s">
        <v>1813</v>
      </c>
      <c r="H22" s="27" t="s">
        <v>143</v>
      </c>
      <c r="I22" s="27">
        <v>8</v>
      </c>
      <c r="J22" s="87">
        <v>16</v>
      </c>
      <c r="K22" s="19" t="s">
        <v>800</v>
      </c>
      <c r="L22" s="52" t="s">
        <v>108</v>
      </c>
      <c r="M22" s="81" t="s">
        <v>2674</v>
      </c>
      <c r="N22" s="28">
        <v>1049</v>
      </c>
      <c r="O22" s="972"/>
      <c r="P22" s="29">
        <v>6</v>
      </c>
      <c r="Q22" s="28"/>
      <c r="R22" s="28">
        <v>1</v>
      </c>
      <c r="S22" s="81">
        <v>370</v>
      </c>
      <c r="T22" s="185">
        <v>43160</v>
      </c>
      <c r="U22" s="326">
        <v>14.7</v>
      </c>
      <c r="V22" s="60">
        <v>0.33</v>
      </c>
      <c r="W22" s="167">
        <v>1</v>
      </c>
      <c r="X22" s="489">
        <f t="shared" si="0"/>
        <v>116.39656816015253</v>
      </c>
      <c r="Y22" s="502" t="s">
        <v>174</v>
      </c>
      <c r="Z22" s="494"/>
      <c r="AA22" s="28" t="s">
        <v>20</v>
      </c>
      <c r="AB22" s="27">
        <v>28</v>
      </c>
      <c r="AC22" s="28" t="s">
        <v>79</v>
      </c>
      <c r="AD22" s="27" t="s">
        <v>54</v>
      </c>
      <c r="AE22" s="28"/>
      <c r="AF22" s="29"/>
      <c r="AG22" s="29"/>
      <c r="AH22" s="27"/>
      <c r="AI22" s="27"/>
      <c r="AJ22" s="27"/>
      <c r="AK22" s="81">
        <v>20</v>
      </c>
      <c r="AL22" s="569"/>
      <c r="AM22" s="28">
        <v>16</v>
      </c>
      <c r="AN22" s="28"/>
      <c r="AO22" s="28">
        <v>2013</v>
      </c>
      <c r="AP22" s="20">
        <v>2017</v>
      </c>
      <c r="AQ22" s="182" t="s">
        <v>2675</v>
      </c>
      <c r="AR22" s="28" t="s">
        <v>5287</v>
      </c>
      <c r="AS22" s="20" t="s">
        <v>5286</v>
      </c>
    </row>
    <row r="23" spans="1:45" ht="14.25" customHeight="1" x14ac:dyDescent="0.25">
      <c r="B23">
        <v>1</v>
      </c>
      <c r="C23" t="s">
        <v>875</v>
      </c>
      <c r="D23" s="26" t="s">
        <v>1811</v>
      </c>
      <c r="E23" s="435" t="s">
        <v>2517</v>
      </c>
      <c r="F23" s="27" t="s">
        <v>67</v>
      </c>
      <c r="G23" s="28" t="s">
        <v>1813</v>
      </c>
      <c r="H23" s="27" t="s">
        <v>143</v>
      </c>
      <c r="I23" s="27">
        <v>8</v>
      </c>
      <c r="J23" s="87">
        <v>16</v>
      </c>
      <c r="K23" s="856" t="s">
        <v>6197</v>
      </c>
      <c r="L23" s="52" t="s">
        <v>108</v>
      </c>
      <c r="M23" s="81" t="s">
        <v>6199</v>
      </c>
      <c r="N23" s="28">
        <v>1500</v>
      </c>
      <c r="O23" s="972">
        <v>1822</v>
      </c>
      <c r="P23" s="29">
        <v>6</v>
      </c>
      <c r="Q23" s="28"/>
      <c r="R23" s="28">
        <v>1</v>
      </c>
      <c r="S23" s="81">
        <v>500</v>
      </c>
      <c r="T23" s="185">
        <v>44489</v>
      </c>
      <c r="U23" s="326" t="s">
        <v>5998</v>
      </c>
      <c r="V23" s="60">
        <v>0.33</v>
      </c>
      <c r="W23" s="167">
        <v>1</v>
      </c>
      <c r="X23" s="489">
        <f t="shared" si="0"/>
        <v>110</v>
      </c>
      <c r="Y23" s="502" t="s">
        <v>174</v>
      </c>
      <c r="Z23" s="494"/>
      <c r="AA23" s="28" t="s">
        <v>20</v>
      </c>
      <c r="AB23" s="27">
        <v>28</v>
      </c>
      <c r="AC23" s="28" t="s">
        <v>79</v>
      </c>
      <c r="AD23" s="27" t="s">
        <v>54</v>
      </c>
      <c r="AE23" s="28"/>
      <c r="AF23" s="29"/>
      <c r="AG23" s="29"/>
      <c r="AH23" s="27"/>
      <c r="AI23" s="27"/>
      <c r="AJ23" s="27"/>
      <c r="AK23" s="81">
        <v>20</v>
      </c>
      <c r="AL23" s="569"/>
      <c r="AM23" s="28">
        <v>16</v>
      </c>
      <c r="AN23" s="28"/>
      <c r="AO23" s="28">
        <v>2013</v>
      </c>
      <c r="AP23" s="20">
        <v>2017</v>
      </c>
      <c r="AQ23" s="182" t="s">
        <v>2675</v>
      </c>
      <c r="AR23" s="28" t="s">
        <v>5287</v>
      </c>
      <c r="AS23" s="20" t="s">
        <v>5286</v>
      </c>
    </row>
    <row r="24" spans="1:45" s="208" customFormat="1" ht="15" customHeight="1" x14ac:dyDescent="0.25">
      <c r="B24" s="208">
        <v>1</v>
      </c>
      <c r="C24" s="208" t="s">
        <v>4376</v>
      </c>
      <c r="D24" s="202" t="s">
        <v>1818</v>
      </c>
      <c r="E24" s="734"/>
      <c r="F24" s="205" t="s">
        <v>67</v>
      </c>
      <c r="G24" s="734" t="s">
        <v>1819</v>
      </c>
      <c r="H24" s="205" t="s">
        <v>12</v>
      </c>
      <c r="I24" s="205">
        <v>8</v>
      </c>
      <c r="J24" s="207">
        <v>8</v>
      </c>
      <c r="K24" s="918" t="s">
        <v>4805</v>
      </c>
      <c r="L24" s="736" t="s">
        <v>108</v>
      </c>
      <c r="M24" s="737" t="s">
        <v>5317</v>
      </c>
      <c r="N24" s="734">
        <v>392</v>
      </c>
      <c r="O24" s="973"/>
      <c r="P24" s="204">
        <v>6</v>
      </c>
      <c r="Q24" s="734"/>
      <c r="R24" s="734">
        <v>1</v>
      </c>
      <c r="S24" s="737">
        <v>500</v>
      </c>
      <c r="T24" s="738">
        <v>44020</v>
      </c>
      <c r="U24" s="739" t="s">
        <v>5298</v>
      </c>
      <c r="V24" s="740">
        <v>0.33</v>
      </c>
      <c r="W24" s="741">
        <v>2</v>
      </c>
      <c r="X24" s="742">
        <f t="shared" si="0"/>
        <v>210.4591836734694</v>
      </c>
      <c r="Y24" s="743" t="s">
        <v>174</v>
      </c>
      <c r="Z24" s="744"/>
      <c r="AA24" s="734" t="s">
        <v>20</v>
      </c>
      <c r="AB24" s="205">
        <v>11</v>
      </c>
      <c r="AC24" s="734" t="s">
        <v>73</v>
      </c>
      <c r="AD24" s="205"/>
      <c r="AE24" s="734"/>
      <c r="AF24" s="204"/>
      <c r="AG24" s="204"/>
      <c r="AH24" s="205">
        <v>512</v>
      </c>
      <c r="AI24" s="205">
        <v>512</v>
      </c>
      <c r="AJ24" s="205" t="s">
        <v>54</v>
      </c>
      <c r="AK24" s="737">
        <v>16</v>
      </c>
      <c r="AL24" s="745"/>
      <c r="AM24" s="734"/>
      <c r="AN24" s="734"/>
      <c r="AO24" s="734">
        <v>2012</v>
      </c>
      <c r="AP24" s="746">
        <v>2012</v>
      </c>
      <c r="AQ24" s="735"/>
      <c r="AR24" s="734" t="s">
        <v>2676</v>
      </c>
      <c r="AS24" s="746" t="s">
        <v>2677</v>
      </c>
    </row>
    <row r="25" spans="1:45" ht="14.25" customHeight="1" x14ac:dyDescent="0.25">
      <c r="C25" t="s">
        <v>4376</v>
      </c>
      <c r="D25" s="26" t="s">
        <v>2680</v>
      </c>
      <c r="E25" s="435" t="s">
        <v>2681</v>
      </c>
      <c r="F25" s="27"/>
      <c r="G25" s="28" t="s">
        <v>3938</v>
      </c>
      <c r="H25" s="27" t="s">
        <v>143</v>
      </c>
      <c r="I25" s="27">
        <v>32</v>
      </c>
      <c r="J25" s="87">
        <v>32</v>
      </c>
      <c r="K25" s="19" t="s">
        <v>3935</v>
      </c>
      <c r="L25" s="52" t="s">
        <v>108</v>
      </c>
      <c r="M25" s="81" t="s">
        <v>3936</v>
      </c>
      <c r="N25" s="28">
        <v>35</v>
      </c>
      <c r="O25" s="972"/>
      <c r="P25" s="29" t="s">
        <v>744</v>
      </c>
      <c r="Q25" s="28"/>
      <c r="R25" s="28"/>
      <c r="S25" s="81"/>
      <c r="T25" s="185">
        <v>43275</v>
      </c>
      <c r="U25" s="326" t="s">
        <v>3562</v>
      </c>
      <c r="V25" s="60">
        <v>0.67</v>
      </c>
      <c r="W25" s="167">
        <v>1</v>
      </c>
      <c r="X25" s="489" t="str">
        <f t="shared" si="0"/>
        <v/>
      </c>
      <c r="Y25" s="502"/>
      <c r="Z25" s="494"/>
      <c r="AA25" s="28" t="s">
        <v>479</v>
      </c>
      <c r="AB25" s="27">
        <v>1</v>
      </c>
      <c r="AC25" s="28" t="s">
        <v>3937</v>
      </c>
      <c r="AD25" s="27" t="s">
        <v>54</v>
      </c>
      <c r="AE25" s="28" t="s">
        <v>158</v>
      </c>
      <c r="AF25" s="29" t="s">
        <v>55</v>
      </c>
      <c r="AG25" s="29" t="s">
        <v>54</v>
      </c>
      <c r="AH25" s="27" t="s">
        <v>249</v>
      </c>
      <c r="AI25" s="27" t="s">
        <v>249</v>
      </c>
      <c r="AJ25" s="27" t="s">
        <v>55</v>
      </c>
      <c r="AK25" s="81">
        <v>13</v>
      </c>
      <c r="AL25" s="569"/>
      <c r="AM25" s="28">
        <v>128</v>
      </c>
      <c r="AN25" s="28"/>
      <c r="AO25" s="28">
        <v>2007</v>
      </c>
      <c r="AP25" s="20">
        <v>2011</v>
      </c>
      <c r="AQ25" s="182" t="s">
        <v>2683</v>
      </c>
      <c r="AR25" s="28" t="s">
        <v>3940</v>
      </c>
      <c r="AS25" s="20"/>
    </row>
    <row r="26" spans="1:45" s="208" customFormat="1" ht="14.25" customHeight="1" x14ac:dyDescent="0.25">
      <c r="C26" s="208" t="s">
        <v>4376</v>
      </c>
      <c r="D26" s="202" t="s">
        <v>2680</v>
      </c>
      <c r="E26" s="733" t="s">
        <v>2681</v>
      </c>
      <c r="F26" s="205" t="s">
        <v>777</v>
      </c>
      <c r="G26" s="734" t="s">
        <v>2682</v>
      </c>
      <c r="H26" s="205" t="s">
        <v>143</v>
      </c>
      <c r="I26" s="205">
        <v>32</v>
      </c>
      <c r="J26" s="207">
        <v>32</v>
      </c>
      <c r="K26" s="918" t="s">
        <v>6197</v>
      </c>
      <c r="L26" s="736" t="s">
        <v>108</v>
      </c>
      <c r="M26" s="737" t="s">
        <v>1310</v>
      </c>
      <c r="N26" s="734"/>
      <c r="O26" s="973"/>
      <c r="P26" s="204">
        <v>6</v>
      </c>
      <c r="Q26" s="734"/>
      <c r="R26" s="734"/>
      <c r="S26" s="737"/>
      <c r="T26" s="738">
        <v>44020</v>
      </c>
      <c r="U26" s="739" t="s">
        <v>5298</v>
      </c>
      <c r="V26" s="740">
        <v>0.67</v>
      </c>
      <c r="W26" s="741">
        <v>1</v>
      </c>
      <c r="X26" s="742" t="str">
        <f t="shared" si="0"/>
        <v/>
      </c>
      <c r="Y26" s="743"/>
      <c r="Z26" s="744"/>
      <c r="AA26" s="734" t="s">
        <v>20</v>
      </c>
      <c r="AB26" s="205">
        <v>1</v>
      </c>
      <c r="AC26" s="734" t="s">
        <v>3937</v>
      </c>
      <c r="AD26" s="205" t="s">
        <v>54</v>
      </c>
      <c r="AE26" s="734" t="s">
        <v>158</v>
      </c>
      <c r="AF26" s="204" t="s">
        <v>55</v>
      </c>
      <c r="AG26" s="204" t="s">
        <v>54</v>
      </c>
      <c r="AH26" s="205" t="s">
        <v>249</v>
      </c>
      <c r="AI26" s="205" t="s">
        <v>249</v>
      </c>
      <c r="AJ26" s="205" t="s">
        <v>55</v>
      </c>
      <c r="AK26" s="737">
        <v>13</v>
      </c>
      <c r="AL26" s="745"/>
      <c r="AM26" s="734">
        <v>128</v>
      </c>
      <c r="AN26" s="734"/>
      <c r="AO26" s="734">
        <v>2007</v>
      </c>
      <c r="AP26" s="746">
        <v>2007</v>
      </c>
      <c r="AQ26" s="747" t="s">
        <v>2683</v>
      </c>
      <c r="AR26" s="734" t="s">
        <v>3939</v>
      </c>
      <c r="AS26" s="746"/>
    </row>
    <row r="27" spans="1:45" ht="14.25" customHeight="1" x14ac:dyDescent="0.25">
      <c r="C27" t="s">
        <v>875</v>
      </c>
      <c r="D27" s="26" t="s">
        <v>1783</v>
      </c>
      <c r="E27" s="435" t="s">
        <v>2623</v>
      </c>
      <c r="F27" s="27" t="s">
        <v>777</v>
      </c>
      <c r="G27" s="28"/>
      <c r="H27" s="27" t="s">
        <v>143</v>
      </c>
      <c r="I27" s="27">
        <v>16</v>
      </c>
      <c r="J27" s="87">
        <v>24</v>
      </c>
      <c r="K27" s="19" t="s">
        <v>800</v>
      </c>
      <c r="L27" s="52" t="s">
        <v>108</v>
      </c>
      <c r="M27" s="81" t="s">
        <v>2679</v>
      </c>
      <c r="N27" s="28"/>
      <c r="O27" s="972"/>
      <c r="P27" s="29">
        <v>6</v>
      </c>
      <c r="Q27" s="28"/>
      <c r="R27" s="28"/>
      <c r="S27" s="81"/>
      <c r="T27" s="185"/>
      <c r="U27" s="326">
        <v>14.7</v>
      </c>
      <c r="V27" s="60">
        <v>0.67</v>
      </c>
      <c r="W27" s="167">
        <v>1</v>
      </c>
      <c r="X27" s="489" t="str">
        <f t="shared" si="0"/>
        <v/>
      </c>
      <c r="Y27" s="502" t="s">
        <v>2226</v>
      </c>
      <c r="Z27" s="494"/>
      <c r="AA27" s="28" t="s">
        <v>20</v>
      </c>
      <c r="AB27" s="27"/>
      <c r="AC27" s="28"/>
      <c r="AD27" s="27"/>
      <c r="AE27" s="28"/>
      <c r="AF27" s="29"/>
      <c r="AG27" s="29"/>
      <c r="AH27" s="27"/>
      <c r="AI27" s="27"/>
      <c r="AJ27" s="27"/>
      <c r="AK27" s="81"/>
      <c r="AL27" s="569"/>
      <c r="AM27" s="28"/>
      <c r="AN27" s="28"/>
      <c r="AO27" s="28">
        <v>2016</v>
      </c>
      <c r="AP27" s="20">
        <v>2018</v>
      </c>
      <c r="AQ27" s="142"/>
      <c r="AR27" s="28" t="s">
        <v>1785</v>
      </c>
      <c r="AS27" s="20"/>
    </row>
    <row r="28" spans="1:45" s="208" customFormat="1" ht="14.25" customHeight="1" x14ac:dyDescent="0.25">
      <c r="C28" s="208" t="s">
        <v>875</v>
      </c>
      <c r="D28" s="202" t="s">
        <v>1783</v>
      </c>
      <c r="E28" s="733" t="s">
        <v>2623</v>
      </c>
      <c r="F28" s="205" t="s">
        <v>777</v>
      </c>
      <c r="G28" s="734"/>
      <c r="H28" s="205" t="s">
        <v>143</v>
      </c>
      <c r="I28" s="205">
        <v>16</v>
      </c>
      <c r="J28" s="207">
        <v>24</v>
      </c>
      <c r="K28" s="918" t="s">
        <v>4805</v>
      </c>
      <c r="L28" s="736" t="s">
        <v>108</v>
      </c>
      <c r="M28" s="737" t="s">
        <v>5299</v>
      </c>
      <c r="N28" s="734"/>
      <c r="O28" s="973"/>
      <c r="P28" s="204">
        <v>6</v>
      </c>
      <c r="Q28" s="734"/>
      <c r="R28" s="734"/>
      <c r="S28" s="737"/>
      <c r="T28" s="738">
        <v>44020</v>
      </c>
      <c r="U28" s="739" t="s">
        <v>5298</v>
      </c>
      <c r="V28" s="740">
        <v>0.67</v>
      </c>
      <c r="W28" s="741">
        <v>1</v>
      </c>
      <c r="X28" s="742" t="str">
        <f t="shared" si="0"/>
        <v/>
      </c>
      <c r="Y28" s="743" t="s">
        <v>2226</v>
      </c>
      <c r="Z28" s="744"/>
      <c r="AA28" s="734" t="s">
        <v>20</v>
      </c>
      <c r="AB28" s="205"/>
      <c r="AC28" s="734"/>
      <c r="AD28" s="205"/>
      <c r="AE28" s="734"/>
      <c r="AF28" s="204"/>
      <c r="AG28" s="204"/>
      <c r="AH28" s="205"/>
      <c r="AI28" s="205"/>
      <c r="AJ28" s="205"/>
      <c r="AK28" s="737"/>
      <c r="AL28" s="745"/>
      <c r="AM28" s="734"/>
      <c r="AN28" s="734"/>
      <c r="AO28" s="734">
        <v>2016</v>
      </c>
      <c r="AP28" s="746">
        <v>2018</v>
      </c>
      <c r="AQ28" s="735"/>
      <c r="AR28" s="734" t="s">
        <v>1785</v>
      </c>
      <c r="AS28" s="746"/>
    </row>
    <row r="29" spans="1:45" ht="14.25" customHeight="1" x14ac:dyDescent="0.25">
      <c r="B29">
        <v>1</v>
      </c>
      <c r="C29" t="s">
        <v>875</v>
      </c>
      <c r="D29" s="26" t="s">
        <v>1783</v>
      </c>
      <c r="E29" s="435" t="s">
        <v>2623</v>
      </c>
      <c r="F29" s="27" t="s">
        <v>67</v>
      </c>
      <c r="G29" s="28"/>
      <c r="H29" s="27" t="s">
        <v>143</v>
      </c>
      <c r="I29" s="27">
        <v>16</v>
      </c>
      <c r="J29" s="87">
        <v>24</v>
      </c>
      <c r="K29" s="19" t="s">
        <v>3243</v>
      </c>
      <c r="L29" s="52" t="s">
        <v>108</v>
      </c>
      <c r="M29" s="81"/>
      <c r="N29" s="28">
        <v>1524</v>
      </c>
      <c r="O29" s="972"/>
      <c r="P29" s="29">
        <v>4</v>
      </c>
      <c r="Q29" s="28">
        <v>1</v>
      </c>
      <c r="R29" s="28">
        <v>12</v>
      </c>
      <c r="S29" s="81">
        <v>62.4</v>
      </c>
      <c r="T29" s="185">
        <v>43190</v>
      </c>
      <c r="U29" s="326" t="s">
        <v>3245</v>
      </c>
      <c r="V29" s="60">
        <v>0.67</v>
      </c>
      <c r="W29" s="167">
        <v>1</v>
      </c>
      <c r="X29" s="489">
        <f t="shared" si="0"/>
        <v>27.433070866141733</v>
      </c>
      <c r="Y29" s="502" t="s">
        <v>2226</v>
      </c>
      <c r="Z29" s="494"/>
      <c r="AA29" s="28" t="s">
        <v>20</v>
      </c>
      <c r="AB29" s="27"/>
      <c r="AC29" s="28" t="s">
        <v>3242</v>
      </c>
      <c r="AD29" s="27"/>
      <c r="AE29" s="28"/>
      <c r="AF29" s="29"/>
      <c r="AG29" s="29"/>
      <c r="AH29" s="27"/>
      <c r="AI29" s="27"/>
      <c r="AJ29" s="27"/>
      <c r="AK29" s="81"/>
      <c r="AL29" s="569"/>
      <c r="AM29" s="28"/>
      <c r="AN29" s="28"/>
      <c r="AO29" s="28">
        <v>2016</v>
      </c>
      <c r="AP29" s="20">
        <v>2018</v>
      </c>
      <c r="AQ29" s="142"/>
      <c r="AR29" s="28"/>
      <c r="AS29" s="20"/>
    </row>
    <row r="30" spans="1:45" ht="14.25" customHeight="1" x14ac:dyDescent="0.25">
      <c r="A30" t="s">
        <v>744</v>
      </c>
      <c r="B30">
        <v>1</v>
      </c>
      <c r="C30" t="s">
        <v>875</v>
      </c>
      <c r="D30" s="648" t="s">
        <v>2801</v>
      </c>
      <c r="E30" s="435" t="s">
        <v>3215</v>
      </c>
      <c r="F30" s="27" t="s">
        <v>67</v>
      </c>
      <c r="G30" s="28" t="s">
        <v>2802</v>
      </c>
      <c r="H30" s="27" t="s">
        <v>143</v>
      </c>
      <c r="I30" s="27">
        <v>16</v>
      </c>
      <c r="J30" s="87">
        <v>16</v>
      </c>
      <c r="K30" s="19" t="s">
        <v>802</v>
      </c>
      <c r="L30" s="52" t="s">
        <v>108</v>
      </c>
      <c r="M30" s="81"/>
      <c r="N30" s="28">
        <v>7193</v>
      </c>
      <c r="O30" s="972"/>
      <c r="P30" s="29" t="s">
        <v>744</v>
      </c>
      <c r="Q30" s="28"/>
      <c r="R30" s="28"/>
      <c r="S30" s="81">
        <v>393.39</v>
      </c>
      <c r="T30" s="185">
        <v>43228</v>
      </c>
      <c r="U30" s="326" t="s">
        <v>3562</v>
      </c>
      <c r="V30" s="60">
        <v>0.67</v>
      </c>
      <c r="W30" s="167">
        <v>1</v>
      </c>
      <c r="X30" s="489">
        <f t="shared" si="0"/>
        <v>36.64274989573196</v>
      </c>
      <c r="Y30" s="502" t="s">
        <v>2226</v>
      </c>
      <c r="Z30" s="494"/>
      <c r="AA30" s="28" t="s">
        <v>20</v>
      </c>
      <c r="AB30" s="27">
        <v>7</v>
      </c>
      <c r="AC30" s="28" t="s">
        <v>3244</v>
      </c>
      <c r="AD30" s="27" t="s">
        <v>54</v>
      </c>
      <c r="AE30" s="28" t="s">
        <v>124</v>
      </c>
      <c r="AF30" s="29"/>
      <c r="AG30" s="29" t="s">
        <v>54</v>
      </c>
      <c r="AH30" s="27" t="s">
        <v>181</v>
      </c>
      <c r="AI30" s="27" t="s">
        <v>718</v>
      </c>
      <c r="AJ30" s="27" t="s">
        <v>54</v>
      </c>
      <c r="AK30" s="81"/>
      <c r="AL30" s="569"/>
      <c r="AM30" s="28">
        <v>64</v>
      </c>
      <c r="AN30" s="28"/>
      <c r="AO30" s="28">
        <v>2015</v>
      </c>
      <c r="AP30" s="20">
        <v>2016</v>
      </c>
      <c r="AQ30" s="182" t="s">
        <v>2798</v>
      </c>
      <c r="AR30" s="28" t="s">
        <v>3216</v>
      </c>
      <c r="AS30" s="20" t="s">
        <v>3214</v>
      </c>
    </row>
    <row r="31" spans="1:45" ht="14.25" customHeight="1" x14ac:dyDescent="0.25">
      <c r="C31" t="s">
        <v>875</v>
      </c>
      <c r="D31" s="648" t="s">
        <v>2801</v>
      </c>
      <c r="E31" s="435" t="s">
        <v>3215</v>
      </c>
      <c r="F31" s="27" t="s">
        <v>67</v>
      </c>
      <c r="G31" s="28" t="s">
        <v>2802</v>
      </c>
      <c r="H31" s="27" t="s">
        <v>143</v>
      </c>
      <c r="I31" s="27">
        <v>16</v>
      </c>
      <c r="J31" s="87">
        <v>16</v>
      </c>
      <c r="K31" s="19" t="s">
        <v>3243</v>
      </c>
      <c r="L31" s="52" t="s">
        <v>108</v>
      </c>
      <c r="M31" s="81"/>
      <c r="N31" s="28">
        <v>10630</v>
      </c>
      <c r="O31" s="972"/>
      <c r="P31" s="29">
        <v>4</v>
      </c>
      <c r="Q31" s="28"/>
      <c r="R31" s="28"/>
      <c r="S31" s="81">
        <v>305.81</v>
      </c>
      <c r="T31" s="185">
        <v>43228</v>
      </c>
      <c r="U31" s="326" t="s">
        <v>3562</v>
      </c>
      <c r="V31" s="60">
        <v>0.67</v>
      </c>
      <c r="W31" s="167">
        <v>1</v>
      </c>
      <c r="X31" s="489">
        <f t="shared" si="0"/>
        <v>19.274948259642521</v>
      </c>
      <c r="Y31" s="502" t="s">
        <v>2226</v>
      </c>
      <c r="Z31" s="494"/>
      <c r="AA31" s="28" t="s">
        <v>20</v>
      </c>
      <c r="AB31" s="27">
        <v>7</v>
      </c>
      <c r="AC31" s="28" t="s">
        <v>3244</v>
      </c>
      <c r="AD31" s="27" t="s">
        <v>54</v>
      </c>
      <c r="AE31" s="28" t="s">
        <v>124</v>
      </c>
      <c r="AF31" s="29"/>
      <c r="AG31" s="29" t="s">
        <v>54</v>
      </c>
      <c r="AH31" s="27" t="s">
        <v>181</v>
      </c>
      <c r="AI31" s="27" t="s">
        <v>718</v>
      </c>
      <c r="AJ31" s="27" t="s">
        <v>54</v>
      </c>
      <c r="AK31" s="81"/>
      <c r="AL31" s="569"/>
      <c r="AM31" s="28">
        <v>64</v>
      </c>
      <c r="AN31" s="28"/>
      <c r="AO31" s="28">
        <v>2015</v>
      </c>
      <c r="AP31" s="20">
        <v>2016</v>
      </c>
      <c r="AQ31" s="182" t="s">
        <v>2798</v>
      </c>
      <c r="AR31" s="28" t="s">
        <v>3216</v>
      </c>
      <c r="AS31" s="20" t="s">
        <v>3214</v>
      </c>
    </row>
    <row r="32" spans="1:45" ht="14.25" customHeight="1" x14ac:dyDescent="0.25">
      <c r="B32">
        <v>1</v>
      </c>
      <c r="C32" t="s">
        <v>875</v>
      </c>
      <c r="D32" s="409" t="s">
        <v>2815</v>
      </c>
      <c r="E32" s="435" t="s">
        <v>2816</v>
      </c>
      <c r="F32" s="412" t="s">
        <v>67</v>
      </c>
      <c r="G32" s="504" t="s">
        <v>2817</v>
      </c>
      <c r="H32" s="412" t="s">
        <v>12</v>
      </c>
      <c r="I32" s="412">
        <v>15</v>
      </c>
      <c r="J32" s="415">
        <v>15</v>
      </c>
      <c r="K32" s="19" t="s">
        <v>800</v>
      </c>
      <c r="L32" s="52" t="s">
        <v>108</v>
      </c>
      <c r="M32" s="81" t="s">
        <v>2823</v>
      </c>
      <c r="N32" s="28">
        <v>88</v>
      </c>
      <c r="O32" s="972"/>
      <c r="P32" s="29">
        <v>6</v>
      </c>
      <c r="Q32" s="28"/>
      <c r="R32" s="28">
        <v>1</v>
      </c>
      <c r="S32" s="81">
        <v>227.273</v>
      </c>
      <c r="T32" s="185">
        <v>43168</v>
      </c>
      <c r="U32" s="326">
        <v>14.7</v>
      </c>
      <c r="V32" s="60">
        <v>0.67</v>
      </c>
      <c r="W32" s="167">
        <v>2</v>
      </c>
      <c r="X32" s="489">
        <f t="shared" si="0"/>
        <v>865.18698863636371</v>
      </c>
      <c r="Y32" s="502" t="s">
        <v>2216</v>
      </c>
      <c r="Z32" s="494"/>
      <c r="AA32" s="28" t="s">
        <v>20</v>
      </c>
      <c r="AB32" s="27">
        <v>1</v>
      </c>
      <c r="AC32" s="28" t="s">
        <v>2821</v>
      </c>
      <c r="AD32" s="27" t="s">
        <v>54</v>
      </c>
      <c r="AE32" s="28" t="s">
        <v>124</v>
      </c>
      <c r="AF32" s="29" t="s">
        <v>55</v>
      </c>
      <c r="AG32" s="29"/>
      <c r="AH32" s="27"/>
      <c r="AI32" s="27" t="s">
        <v>83</v>
      </c>
      <c r="AJ32" s="27"/>
      <c r="AK32" s="81"/>
      <c r="AL32" s="569"/>
      <c r="AM32" s="28"/>
      <c r="AN32" s="28"/>
      <c r="AO32" s="28">
        <v>2016</v>
      </c>
      <c r="AP32" s="20">
        <v>2016</v>
      </c>
      <c r="AQ32" s="182" t="s">
        <v>2819</v>
      </c>
      <c r="AR32" s="28" t="s">
        <v>2820</v>
      </c>
      <c r="AS32" s="130" t="s">
        <v>2822</v>
      </c>
    </row>
    <row r="33" spans="1:45" s="208" customFormat="1" ht="14.25" customHeight="1" x14ac:dyDescent="0.25">
      <c r="B33" s="208">
        <v>1</v>
      </c>
      <c r="C33" s="208" t="s">
        <v>875</v>
      </c>
      <c r="D33" s="202" t="s">
        <v>2815</v>
      </c>
      <c r="E33" s="733" t="s">
        <v>2816</v>
      </c>
      <c r="F33" s="205" t="s">
        <v>67</v>
      </c>
      <c r="G33" s="734" t="s">
        <v>2817</v>
      </c>
      <c r="H33" s="205" t="s">
        <v>12</v>
      </c>
      <c r="I33" s="205">
        <v>15</v>
      </c>
      <c r="J33" s="207">
        <v>15</v>
      </c>
      <c r="K33" s="918" t="s">
        <v>6197</v>
      </c>
      <c r="L33" s="736" t="s">
        <v>108</v>
      </c>
      <c r="M33" s="737" t="s">
        <v>1554</v>
      </c>
      <c r="N33" s="734">
        <v>88</v>
      </c>
      <c r="O33" s="973"/>
      <c r="P33" s="204">
        <v>6</v>
      </c>
      <c r="Q33" s="734"/>
      <c r="R33" s="734">
        <v>1</v>
      </c>
      <c r="S33" s="737"/>
      <c r="T33" s="738">
        <v>44489</v>
      </c>
      <c r="U33" s="739" t="s">
        <v>5998</v>
      </c>
      <c r="V33" s="740">
        <v>0.67</v>
      </c>
      <c r="W33" s="741">
        <v>2</v>
      </c>
      <c r="X33" s="742" t="str">
        <f t="shared" si="0"/>
        <v/>
      </c>
      <c r="Y33" s="743" t="s">
        <v>2216</v>
      </c>
      <c r="Z33" s="744"/>
      <c r="AA33" s="734" t="s">
        <v>20</v>
      </c>
      <c r="AB33" s="205">
        <v>1</v>
      </c>
      <c r="AC33" s="734" t="s">
        <v>2821</v>
      </c>
      <c r="AD33" s="205" t="s">
        <v>54</v>
      </c>
      <c r="AE33" s="734" t="s">
        <v>124</v>
      </c>
      <c r="AF33" s="204" t="s">
        <v>55</v>
      </c>
      <c r="AG33" s="204"/>
      <c r="AH33" s="205"/>
      <c r="AI33" s="205" t="s">
        <v>83</v>
      </c>
      <c r="AJ33" s="205"/>
      <c r="AK33" s="737"/>
      <c r="AL33" s="745"/>
      <c r="AM33" s="734"/>
      <c r="AN33" s="734"/>
      <c r="AO33" s="734">
        <v>2016</v>
      </c>
      <c r="AP33" s="746">
        <v>2016</v>
      </c>
      <c r="AQ33" s="747" t="s">
        <v>2819</v>
      </c>
      <c r="AR33" s="734" t="s">
        <v>2820</v>
      </c>
      <c r="AS33" s="919" t="s">
        <v>2822</v>
      </c>
    </row>
    <row r="34" spans="1:45" ht="14.25" customHeight="1" x14ac:dyDescent="0.25">
      <c r="A34" t="s">
        <v>744</v>
      </c>
      <c r="B34">
        <v>1</v>
      </c>
      <c r="C34" t="s">
        <v>875</v>
      </c>
      <c r="D34" s="26" t="s">
        <v>125</v>
      </c>
      <c r="E34" s="435" t="s">
        <v>2219</v>
      </c>
      <c r="F34" s="27" t="s">
        <v>57</v>
      </c>
      <c r="G34" s="28" t="s">
        <v>126</v>
      </c>
      <c r="H34" s="27" t="s">
        <v>515</v>
      </c>
      <c r="I34" s="27">
        <v>8</v>
      </c>
      <c r="J34" s="87">
        <v>16</v>
      </c>
      <c r="K34" s="19" t="s">
        <v>802</v>
      </c>
      <c r="L34" s="52" t="s">
        <v>108</v>
      </c>
      <c r="M34" s="81"/>
      <c r="N34" s="28">
        <v>1084</v>
      </c>
      <c r="O34" s="972"/>
      <c r="P34" s="29" t="s">
        <v>744</v>
      </c>
      <c r="Q34" s="28">
        <v>1</v>
      </c>
      <c r="R34" s="28"/>
      <c r="S34" s="81">
        <v>207.34</v>
      </c>
      <c r="T34" s="185">
        <v>41685</v>
      </c>
      <c r="U34" s="326" t="s">
        <v>1267</v>
      </c>
      <c r="V34" s="60">
        <v>0.33</v>
      </c>
      <c r="W34" s="167">
        <v>1</v>
      </c>
      <c r="X34" s="489">
        <f t="shared" si="0"/>
        <v>63.120110701107009</v>
      </c>
      <c r="Y34" s="502" t="s">
        <v>1833</v>
      </c>
      <c r="Z34" s="494"/>
      <c r="AA34" s="28" t="s">
        <v>20</v>
      </c>
      <c r="AB34" s="27">
        <v>1</v>
      </c>
      <c r="AC34" s="28" t="s">
        <v>127</v>
      </c>
      <c r="AD34" s="27"/>
      <c r="AE34" s="28" t="s">
        <v>124</v>
      </c>
      <c r="AF34" s="29" t="s">
        <v>55</v>
      </c>
      <c r="AG34" s="29" t="s">
        <v>54</v>
      </c>
      <c r="AH34" s="27" t="s">
        <v>83</v>
      </c>
      <c r="AI34" s="27" t="s">
        <v>129</v>
      </c>
      <c r="AJ34" s="27"/>
      <c r="AK34" s="81"/>
      <c r="AL34" s="569"/>
      <c r="AM34" s="28"/>
      <c r="AN34" s="28"/>
      <c r="AO34" s="28">
        <v>2003</v>
      </c>
      <c r="AP34" s="20">
        <v>2009</v>
      </c>
      <c r="AQ34" s="182" t="s">
        <v>1784</v>
      </c>
      <c r="AR34" s="28" t="s">
        <v>135</v>
      </c>
      <c r="AS34" s="20" t="s">
        <v>805</v>
      </c>
    </row>
    <row r="35" spans="1:45" ht="14.25" customHeight="1" x14ac:dyDescent="0.25">
      <c r="A35" t="s">
        <v>744</v>
      </c>
      <c r="B35">
        <v>1</v>
      </c>
      <c r="C35" t="s">
        <v>875</v>
      </c>
      <c r="D35" s="26" t="s">
        <v>125</v>
      </c>
      <c r="E35" s="435" t="s">
        <v>2219</v>
      </c>
      <c r="F35" s="27" t="s">
        <v>57</v>
      </c>
      <c r="G35" s="28" t="s">
        <v>126</v>
      </c>
      <c r="H35" s="27" t="s">
        <v>515</v>
      </c>
      <c r="I35" s="27">
        <v>8</v>
      </c>
      <c r="J35" s="87">
        <v>16</v>
      </c>
      <c r="K35" s="856" t="s">
        <v>6197</v>
      </c>
      <c r="L35" s="52" t="s">
        <v>108</v>
      </c>
      <c r="M35" s="81" t="s">
        <v>6199</v>
      </c>
      <c r="N35" s="28">
        <v>954</v>
      </c>
      <c r="O35" s="972">
        <v>501</v>
      </c>
      <c r="P35" s="29">
        <v>6</v>
      </c>
      <c r="Q35" s="28"/>
      <c r="R35" s="28"/>
      <c r="S35" s="81">
        <v>208.333</v>
      </c>
      <c r="T35" s="185">
        <v>44489</v>
      </c>
      <c r="U35" s="326" t="s">
        <v>5998</v>
      </c>
      <c r="V35" s="60">
        <v>0.33</v>
      </c>
      <c r="W35" s="167">
        <v>1</v>
      </c>
      <c r="X35" s="489">
        <f t="shared" si="0"/>
        <v>72.064874213836475</v>
      </c>
      <c r="Y35" s="502" t="s">
        <v>1833</v>
      </c>
      <c r="Z35" s="494"/>
      <c r="AA35" s="28" t="s">
        <v>20</v>
      </c>
      <c r="AB35" s="27">
        <v>1</v>
      </c>
      <c r="AC35" s="28" t="s">
        <v>127</v>
      </c>
      <c r="AD35" s="27"/>
      <c r="AE35" s="28" t="s">
        <v>124</v>
      </c>
      <c r="AF35" s="29" t="s">
        <v>55</v>
      </c>
      <c r="AG35" s="29" t="s">
        <v>54</v>
      </c>
      <c r="AH35" s="27" t="s">
        <v>83</v>
      </c>
      <c r="AI35" s="27" t="s">
        <v>129</v>
      </c>
      <c r="AJ35" s="27"/>
      <c r="AK35" s="81"/>
      <c r="AL35" s="569"/>
      <c r="AM35" s="28"/>
      <c r="AN35" s="28"/>
      <c r="AO35" s="28">
        <v>2003</v>
      </c>
      <c r="AP35" s="20">
        <v>2009</v>
      </c>
      <c r="AQ35" s="182" t="s">
        <v>1784</v>
      </c>
      <c r="AR35" s="28" t="s">
        <v>135</v>
      </c>
      <c r="AS35" s="20" t="s">
        <v>805</v>
      </c>
    </row>
    <row r="36" spans="1:45" ht="14.25" customHeight="1" x14ac:dyDescent="0.25">
      <c r="A36" t="s">
        <v>744</v>
      </c>
      <c r="B36">
        <v>1</v>
      </c>
      <c r="C36" t="s">
        <v>875</v>
      </c>
      <c r="D36" s="26" t="s">
        <v>130</v>
      </c>
      <c r="E36" s="435" t="s">
        <v>2220</v>
      </c>
      <c r="F36" s="27" t="s">
        <v>57</v>
      </c>
      <c r="G36" s="28" t="s">
        <v>126</v>
      </c>
      <c r="H36" s="27" t="s">
        <v>136</v>
      </c>
      <c r="I36" s="27">
        <v>32</v>
      </c>
      <c r="J36" s="87">
        <v>32</v>
      </c>
      <c r="K36" s="19" t="s">
        <v>800</v>
      </c>
      <c r="L36" s="52" t="s">
        <v>108</v>
      </c>
      <c r="M36" s="81"/>
      <c r="N36" s="28">
        <v>1018</v>
      </c>
      <c r="O36" s="972"/>
      <c r="P36" s="29">
        <v>6</v>
      </c>
      <c r="Q36" s="28">
        <v>3</v>
      </c>
      <c r="R36" s="28"/>
      <c r="S36" s="81">
        <v>130.85599999999999</v>
      </c>
      <c r="T36" s="185">
        <v>41688</v>
      </c>
      <c r="U36" s="326">
        <v>14.7</v>
      </c>
      <c r="V36" s="60">
        <v>1</v>
      </c>
      <c r="W36" s="167">
        <v>1</v>
      </c>
      <c r="X36" s="489">
        <f t="shared" si="0"/>
        <v>128.54223968565816</v>
      </c>
      <c r="Y36" s="502" t="s">
        <v>1833</v>
      </c>
      <c r="Z36" s="494"/>
      <c r="AA36" s="28" t="s">
        <v>20</v>
      </c>
      <c r="AB36" s="27">
        <v>7</v>
      </c>
      <c r="AC36" s="28" t="s">
        <v>132</v>
      </c>
      <c r="AD36" s="27" t="s">
        <v>54</v>
      </c>
      <c r="AE36" s="28" t="s">
        <v>124</v>
      </c>
      <c r="AF36" s="29" t="s">
        <v>55</v>
      </c>
      <c r="AG36" s="29"/>
      <c r="AH36" s="27" t="s">
        <v>133</v>
      </c>
      <c r="AI36" s="27" t="s">
        <v>133</v>
      </c>
      <c r="AJ36" s="27" t="s">
        <v>54</v>
      </c>
      <c r="AK36" s="81"/>
      <c r="AL36" s="569"/>
      <c r="AM36" s="28"/>
      <c r="AN36" s="28"/>
      <c r="AO36" s="28">
        <v>2004</v>
      </c>
      <c r="AP36" s="20">
        <v>2009</v>
      </c>
      <c r="AQ36" s="142"/>
      <c r="AR36" s="28" t="s">
        <v>135</v>
      </c>
      <c r="AS36" s="20"/>
    </row>
    <row r="37" spans="1:45" ht="14.25" customHeight="1" x14ac:dyDescent="0.25">
      <c r="A37" t="s">
        <v>744</v>
      </c>
      <c r="B37">
        <v>1</v>
      </c>
      <c r="C37" t="s">
        <v>875</v>
      </c>
      <c r="D37" s="26" t="s">
        <v>130</v>
      </c>
      <c r="E37" s="435" t="s">
        <v>2220</v>
      </c>
      <c r="F37" s="27" t="s">
        <v>57</v>
      </c>
      <c r="G37" s="28" t="s">
        <v>126</v>
      </c>
      <c r="H37" s="27" t="s">
        <v>136</v>
      </c>
      <c r="I37" s="27">
        <v>32</v>
      </c>
      <c r="J37" s="87">
        <v>32</v>
      </c>
      <c r="K37" s="856" t="s">
        <v>6197</v>
      </c>
      <c r="L37" s="52" t="s">
        <v>108</v>
      </c>
      <c r="M37" s="81" t="s">
        <v>6199</v>
      </c>
      <c r="N37" s="28">
        <v>997</v>
      </c>
      <c r="O37" s="972">
        <v>434</v>
      </c>
      <c r="P37" s="29">
        <v>6</v>
      </c>
      <c r="Q37" s="28">
        <v>3</v>
      </c>
      <c r="R37" s="28"/>
      <c r="S37" s="81">
        <v>250</v>
      </c>
      <c r="T37" s="185">
        <v>44489</v>
      </c>
      <c r="U37" s="326" t="s">
        <v>5998</v>
      </c>
      <c r="V37" s="60">
        <v>1</v>
      </c>
      <c r="W37" s="167">
        <v>1</v>
      </c>
      <c r="X37" s="489">
        <f t="shared" si="0"/>
        <v>250.75225677031094</v>
      </c>
      <c r="Y37" s="502" t="s">
        <v>1833</v>
      </c>
      <c r="Z37" s="494"/>
      <c r="AA37" s="28" t="s">
        <v>20</v>
      </c>
      <c r="AB37" s="27">
        <v>7</v>
      </c>
      <c r="AC37" s="28" t="s">
        <v>132</v>
      </c>
      <c r="AD37" s="27" t="s">
        <v>54</v>
      </c>
      <c r="AE37" s="28" t="s">
        <v>124</v>
      </c>
      <c r="AF37" s="29" t="s">
        <v>55</v>
      </c>
      <c r="AG37" s="29"/>
      <c r="AH37" s="27" t="s">
        <v>133</v>
      </c>
      <c r="AI37" s="27" t="s">
        <v>133</v>
      </c>
      <c r="AJ37" s="27" t="s">
        <v>54</v>
      </c>
      <c r="AK37" s="81"/>
      <c r="AL37" s="569"/>
      <c r="AM37" s="28"/>
      <c r="AN37" s="28"/>
      <c r="AO37" s="28">
        <v>2004</v>
      </c>
      <c r="AP37" s="20">
        <v>2009</v>
      </c>
      <c r="AQ37" s="142"/>
      <c r="AR37" s="28" t="s">
        <v>135</v>
      </c>
      <c r="AS37" s="20"/>
    </row>
    <row r="38" spans="1:45" ht="14.25" customHeight="1" x14ac:dyDescent="0.25">
      <c r="B38">
        <v>1</v>
      </c>
      <c r="C38" t="s">
        <v>875</v>
      </c>
      <c r="D38" s="26" t="s">
        <v>619</v>
      </c>
      <c r="E38" s="435" t="s">
        <v>3321</v>
      </c>
      <c r="F38" s="27" t="s">
        <v>85</v>
      </c>
      <c r="G38" s="28" t="s">
        <v>620</v>
      </c>
      <c r="H38" s="27">
        <v>6502</v>
      </c>
      <c r="I38" s="27">
        <v>32</v>
      </c>
      <c r="J38" s="87">
        <v>8</v>
      </c>
      <c r="K38" s="19" t="s">
        <v>800</v>
      </c>
      <c r="L38" s="52" t="s">
        <v>108</v>
      </c>
      <c r="M38" s="81"/>
      <c r="N38" s="28">
        <v>4424</v>
      </c>
      <c r="O38" s="972"/>
      <c r="P38" s="29">
        <v>6</v>
      </c>
      <c r="Q38" s="28"/>
      <c r="R38" s="28"/>
      <c r="S38" s="81">
        <v>68.965999999999994</v>
      </c>
      <c r="T38" s="185">
        <v>43194</v>
      </c>
      <c r="U38" s="326">
        <v>14.7</v>
      </c>
      <c r="V38" s="60">
        <v>1</v>
      </c>
      <c r="W38" s="167">
        <v>4</v>
      </c>
      <c r="X38" s="489">
        <f t="shared" si="0"/>
        <v>3.897264918625678</v>
      </c>
      <c r="Y38" s="502" t="s">
        <v>174</v>
      </c>
      <c r="Z38" s="494"/>
      <c r="AA38" s="28" t="s">
        <v>17</v>
      </c>
      <c r="AB38" s="27">
        <v>13</v>
      </c>
      <c r="AC38" s="28" t="s">
        <v>1402</v>
      </c>
      <c r="AD38" s="27" t="s">
        <v>54</v>
      </c>
      <c r="AE38" s="28"/>
      <c r="AF38" s="29" t="s">
        <v>55</v>
      </c>
      <c r="AG38" s="29" t="s">
        <v>55</v>
      </c>
      <c r="AH38" s="27"/>
      <c r="AI38" s="27"/>
      <c r="AJ38" s="27"/>
      <c r="AK38" s="81"/>
      <c r="AL38" s="569"/>
      <c r="AM38" s="28"/>
      <c r="AN38" s="28"/>
      <c r="AO38" s="28">
        <v>2011</v>
      </c>
      <c r="AP38" s="20">
        <v>2019</v>
      </c>
      <c r="AQ38" s="182" t="s">
        <v>3322</v>
      </c>
      <c r="AR38" s="28" t="s">
        <v>3323</v>
      </c>
      <c r="AS38" s="20"/>
    </row>
    <row r="39" spans="1:45" s="208" customFormat="1" ht="14.25" customHeight="1" x14ac:dyDescent="0.25">
      <c r="B39" s="208">
        <v>1</v>
      </c>
      <c r="C39" s="208" t="s">
        <v>875</v>
      </c>
      <c r="D39" s="202" t="s">
        <v>619</v>
      </c>
      <c r="E39" s="733" t="s">
        <v>3321</v>
      </c>
      <c r="F39" s="205" t="s">
        <v>85</v>
      </c>
      <c r="G39" s="734" t="s">
        <v>620</v>
      </c>
      <c r="H39" s="205">
        <v>6502</v>
      </c>
      <c r="I39" s="205">
        <v>32</v>
      </c>
      <c r="J39" s="207">
        <v>8</v>
      </c>
      <c r="K39" s="918" t="s">
        <v>6197</v>
      </c>
      <c r="L39" s="736" t="s">
        <v>108</v>
      </c>
      <c r="M39" s="737" t="s">
        <v>6199</v>
      </c>
      <c r="N39" s="734">
        <v>4424</v>
      </c>
      <c r="O39" s="973"/>
      <c r="P39" s="204">
        <v>6</v>
      </c>
      <c r="Q39" s="734"/>
      <c r="R39" s="734"/>
      <c r="S39" s="737">
        <v>68.965999999999994</v>
      </c>
      <c r="T39" s="738">
        <v>44489</v>
      </c>
      <c r="U39" s="739" t="s">
        <v>5998</v>
      </c>
      <c r="V39" s="740">
        <v>1</v>
      </c>
      <c r="W39" s="741">
        <v>4</v>
      </c>
      <c r="X39" s="742">
        <f t="shared" si="0"/>
        <v>3.897264918625678</v>
      </c>
      <c r="Y39" s="743" t="s">
        <v>174</v>
      </c>
      <c r="Z39" s="744"/>
      <c r="AA39" s="734" t="s">
        <v>17</v>
      </c>
      <c r="AB39" s="205">
        <v>13</v>
      </c>
      <c r="AC39" s="734" t="s">
        <v>1402</v>
      </c>
      <c r="AD39" s="205" t="s">
        <v>54</v>
      </c>
      <c r="AE39" s="734"/>
      <c r="AF39" s="204" t="s">
        <v>55</v>
      </c>
      <c r="AG39" s="204" t="s">
        <v>55</v>
      </c>
      <c r="AH39" s="205"/>
      <c r="AI39" s="205"/>
      <c r="AJ39" s="205"/>
      <c r="AK39" s="737"/>
      <c r="AL39" s="745"/>
      <c r="AM39" s="734"/>
      <c r="AN39" s="734"/>
      <c r="AO39" s="734">
        <v>2011</v>
      </c>
      <c r="AP39" s="746">
        <v>2019</v>
      </c>
      <c r="AQ39" s="747" t="s">
        <v>3322</v>
      </c>
      <c r="AR39" s="734" t="s">
        <v>3323</v>
      </c>
      <c r="AS39" s="746"/>
    </row>
    <row r="40" spans="1:45" ht="14.25" customHeight="1" x14ac:dyDescent="0.25">
      <c r="A40" t="s">
        <v>744</v>
      </c>
      <c r="B40">
        <v>1</v>
      </c>
      <c r="C40" t="s">
        <v>875</v>
      </c>
      <c r="D40" s="26" t="s">
        <v>138</v>
      </c>
      <c r="E40" s="435" t="s">
        <v>2221</v>
      </c>
      <c r="F40" s="27" t="s">
        <v>57</v>
      </c>
      <c r="G40" s="28" t="s">
        <v>139</v>
      </c>
      <c r="H40" s="27">
        <v>6502</v>
      </c>
      <c r="I40" s="27">
        <v>8</v>
      </c>
      <c r="J40" s="87">
        <v>8</v>
      </c>
      <c r="K40" s="19" t="s">
        <v>800</v>
      </c>
      <c r="L40" s="52" t="s">
        <v>108</v>
      </c>
      <c r="M40" s="81"/>
      <c r="N40" s="28">
        <v>824</v>
      </c>
      <c r="O40" s="972"/>
      <c r="P40" s="29">
        <v>6</v>
      </c>
      <c r="Q40" s="28"/>
      <c r="R40" s="28"/>
      <c r="S40" s="81">
        <v>176.429</v>
      </c>
      <c r="T40" s="185">
        <v>41739</v>
      </c>
      <c r="U40" s="326">
        <v>14.7</v>
      </c>
      <c r="V40" s="60">
        <v>0.33</v>
      </c>
      <c r="W40" s="167">
        <v>4</v>
      </c>
      <c r="X40" s="489">
        <f t="shared" si="0"/>
        <v>17.664311286407766</v>
      </c>
      <c r="Y40" s="502" t="s">
        <v>1833</v>
      </c>
      <c r="Z40" s="494"/>
      <c r="AA40" s="28" t="s">
        <v>20</v>
      </c>
      <c r="AB40" s="27">
        <v>2</v>
      </c>
      <c r="AC40" s="28" t="s">
        <v>138</v>
      </c>
      <c r="AD40" s="27"/>
      <c r="AE40" s="28" t="s">
        <v>124</v>
      </c>
      <c r="AF40" s="29" t="s">
        <v>55</v>
      </c>
      <c r="AG40" s="29" t="s">
        <v>55</v>
      </c>
      <c r="AH40" s="27" t="s">
        <v>181</v>
      </c>
      <c r="AI40" s="27" t="s">
        <v>181</v>
      </c>
      <c r="AJ40" s="27" t="s">
        <v>54</v>
      </c>
      <c r="AK40" s="81"/>
      <c r="AL40" s="569"/>
      <c r="AM40" s="28"/>
      <c r="AN40" s="28"/>
      <c r="AO40" s="28">
        <v>2012</v>
      </c>
      <c r="AP40" s="20">
        <v>2012</v>
      </c>
      <c r="AQ40" s="182"/>
      <c r="AR40" s="28" t="s">
        <v>1108</v>
      </c>
      <c r="AS40" s="20"/>
    </row>
    <row r="41" spans="1:45" s="208" customFormat="1" ht="14.25" customHeight="1" x14ac:dyDescent="0.25">
      <c r="A41" s="208" t="s">
        <v>744</v>
      </c>
      <c r="B41" s="208">
        <v>1</v>
      </c>
      <c r="C41" s="208" t="s">
        <v>875</v>
      </c>
      <c r="D41" s="202" t="s">
        <v>138</v>
      </c>
      <c r="E41" s="733" t="s">
        <v>2221</v>
      </c>
      <c r="F41" s="205" t="s">
        <v>57</v>
      </c>
      <c r="G41" s="734" t="s">
        <v>139</v>
      </c>
      <c r="H41" s="205">
        <v>6502</v>
      </c>
      <c r="I41" s="205">
        <v>8</v>
      </c>
      <c r="J41" s="207">
        <v>8</v>
      </c>
      <c r="K41" s="918" t="s">
        <v>6197</v>
      </c>
      <c r="L41" s="736" t="s">
        <v>108</v>
      </c>
      <c r="M41" s="737" t="s">
        <v>6199</v>
      </c>
      <c r="N41" s="734">
        <v>824</v>
      </c>
      <c r="O41" s="973"/>
      <c r="P41" s="204">
        <v>6</v>
      </c>
      <c r="Q41" s="734"/>
      <c r="R41" s="734"/>
      <c r="S41" s="737">
        <v>176.429</v>
      </c>
      <c r="T41" s="738">
        <v>44489</v>
      </c>
      <c r="U41" s="739" t="s">
        <v>5998</v>
      </c>
      <c r="V41" s="740">
        <v>0.33</v>
      </c>
      <c r="W41" s="741">
        <v>4</v>
      </c>
      <c r="X41" s="742">
        <f t="shared" ref="X41:X72" si="1">IF(AND(N41&lt;&gt;"",S41&lt;&gt;""),1000*S41*V41/(N41*W41),"")</f>
        <v>17.664311286407766</v>
      </c>
      <c r="Y41" s="743" t="s">
        <v>1833</v>
      </c>
      <c r="Z41" s="744"/>
      <c r="AA41" s="734" t="s">
        <v>20</v>
      </c>
      <c r="AB41" s="205">
        <v>2</v>
      </c>
      <c r="AC41" s="734" t="s">
        <v>138</v>
      </c>
      <c r="AD41" s="205"/>
      <c r="AE41" s="734" t="s">
        <v>124</v>
      </c>
      <c r="AF41" s="204" t="s">
        <v>55</v>
      </c>
      <c r="AG41" s="204" t="s">
        <v>55</v>
      </c>
      <c r="AH41" s="205" t="s">
        <v>181</v>
      </c>
      <c r="AI41" s="205" t="s">
        <v>181</v>
      </c>
      <c r="AJ41" s="205" t="s">
        <v>54</v>
      </c>
      <c r="AK41" s="737"/>
      <c r="AL41" s="745"/>
      <c r="AM41" s="734"/>
      <c r="AN41" s="734"/>
      <c r="AO41" s="734">
        <v>2012</v>
      </c>
      <c r="AP41" s="746">
        <v>2012</v>
      </c>
      <c r="AQ41" s="747"/>
      <c r="AR41" s="734" t="s">
        <v>1108</v>
      </c>
      <c r="AS41" s="746"/>
    </row>
    <row r="42" spans="1:45" ht="14.25" customHeight="1" x14ac:dyDescent="0.25">
      <c r="A42" t="s">
        <v>174</v>
      </c>
      <c r="B42">
        <v>1</v>
      </c>
      <c r="C42" t="s">
        <v>4376</v>
      </c>
      <c r="D42" s="26" t="s">
        <v>159</v>
      </c>
      <c r="E42" s="435" t="s">
        <v>2229</v>
      </c>
      <c r="F42" s="27" t="s">
        <v>57</v>
      </c>
      <c r="G42" s="28" t="s">
        <v>160</v>
      </c>
      <c r="H42" s="27" t="s">
        <v>12</v>
      </c>
      <c r="I42" s="27">
        <v>15</v>
      </c>
      <c r="J42" s="87">
        <v>15</v>
      </c>
      <c r="K42" s="19" t="s">
        <v>987</v>
      </c>
      <c r="L42" s="52" t="s">
        <v>108</v>
      </c>
      <c r="M42" s="81"/>
      <c r="N42" s="28">
        <v>3732</v>
      </c>
      <c r="O42" s="972"/>
      <c r="P42" s="29">
        <v>4</v>
      </c>
      <c r="Q42" s="28"/>
      <c r="R42" s="28">
        <v>2</v>
      </c>
      <c r="S42" s="81">
        <v>19.981000000000002</v>
      </c>
      <c r="T42" s="185">
        <v>41788</v>
      </c>
      <c r="U42" s="326">
        <v>14.7</v>
      </c>
      <c r="V42" s="60">
        <v>0.66</v>
      </c>
      <c r="W42" s="167">
        <v>1</v>
      </c>
      <c r="X42" s="489">
        <f t="shared" si="1"/>
        <v>3.5336173633440517</v>
      </c>
      <c r="Y42" s="502" t="s">
        <v>174</v>
      </c>
      <c r="Z42" s="494"/>
      <c r="AA42" s="28" t="s">
        <v>17</v>
      </c>
      <c r="AB42" s="27">
        <v>5</v>
      </c>
      <c r="AC42" s="28" t="s">
        <v>161</v>
      </c>
      <c r="AD42" s="27" t="s">
        <v>54</v>
      </c>
      <c r="AE42" s="28"/>
      <c r="AF42" s="29" t="s">
        <v>55</v>
      </c>
      <c r="AG42" s="29" t="s">
        <v>54</v>
      </c>
      <c r="AH42" s="27" t="s">
        <v>83</v>
      </c>
      <c r="AI42" s="27" t="s">
        <v>1404</v>
      </c>
      <c r="AJ42" s="27" t="s">
        <v>55</v>
      </c>
      <c r="AK42" s="81">
        <v>11</v>
      </c>
      <c r="AL42" s="569"/>
      <c r="AM42" s="28">
        <v>1</v>
      </c>
      <c r="AN42" s="28"/>
      <c r="AO42" s="28">
        <v>1962</v>
      </c>
      <c r="AP42" s="20">
        <v>2012</v>
      </c>
      <c r="AQ42" s="182" t="s">
        <v>1403</v>
      </c>
      <c r="AR42" s="28" t="s">
        <v>1405</v>
      </c>
      <c r="AS42" s="127"/>
    </row>
    <row r="43" spans="1:45" ht="14.25" customHeight="1" x14ac:dyDescent="0.25">
      <c r="B43">
        <v>1</v>
      </c>
      <c r="C43" t="s">
        <v>4376</v>
      </c>
      <c r="D43" s="26" t="s">
        <v>2687</v>
      </c>
      <c r="E43" s="435" t="s">
        <v>2688</v>
      </c>
      <c r="F43" s="27" t="s">
        <v>67</v>
      </c>
      <c r="G43" s="28" t="s">
        <v>1854</v>
      </c>
      <c r="H43" s="27" t="s">
        <v>12</v>
      </c>
      <c r="I43" s="27">
        <v>8</v>
      </c>
      <c r="J43" s="87">
        <v>8</v>
      </c>
      <c r="K43" s="19" t="s">
        <v>800</v>
      </c>
      <c r="L43" s="28" t="s">
        <v>108</v>
      </c>
      <c r="M43" s="81"/>
      <c r="N43" s="28">
        <v>186</v>
      </c>
      <c r="O43" s="972"/>
      <c r="P43" s="29">
        <v>6</v>
      </c>
      <c r="Q43" s="28"/>
      <c r="R43" s="28"/>
      <c r="S43" s="81">
        <v>476.19</v>
      </c>
      <c r="T43" s="185">
        <v>43162</v>
      </c>
      <c r="U43" s="326">
        <v>14.7</v>
      </c>
      <c r="V43" s="60">
        <v>0.33</v>
      </c>
      <c r="W43" s="167">
        <v>3</v>
      </c>
      <c r="X43" s="489">
        <f t="shared" si="1"/>
        <v>281.61774193548388</v>
      </c>
      <c r="Y43" s="502" t="s">
        <v>174</v>
      </c>
      <c r="Z43" s="494" t="s">
        <v>745</v>
      </c>
      <c r="AA43" s="28" t="s">
        <v>17</v>
      </c>
      <c r="AB43" s="27">
        <v>3</v>
      </c>
      <c r="AC43" s="28" t="s">
        <v>2687</v>
      </c>
      <c r="AD43" s="27"/>
      <c r="AE43" s="28"/>
      <c r="AF43" s="29" t="s">
        <v>55</v>
      </c>
      <c r="AG43" s="29" t="s">
        <v>55</v>
      </c>
      <c r="AH43" s="27">
        <v>256</v>
      </c>
      <c r="AI43" s="27">
        <v>256</v>
      </c>
      <c r="AJ43" s="27" t="s">
        <v>54</v>
      </c>
      <c r="AK43" s="81">
        <v>15</v>
      </c>
      <c r="AL43" s="569">
        <v>1</v>
      </c>
      <c r="AM43" s="28"/>
      <c r="AN43" s="28"/>
      <c r="AO43" s="28">
        <v>2016</v>
      </c>
      <c r="AP43" s="20">
        <v>2017</v>
      </c>
      <c r="AQ43" s="182" t="s">
        <v>4661</v>
      </c>
      <c r="AR43" s="28"/>
      <c r="AS43" s="20" t="s">
        <v>2694</v>
      </c>
    </row>
    <row r="44" spans="1:45" ht="14.25" customHeight="1" x14ac:dyDescent="0.25">
      <c r="A44" t="s">
        <v>174</v>
      </c>
      <c r="B44">
        <v>1</v>
      </c>
      <c r="C44" t="s">
        <v>4376</v>
      </c>
      <c r="D44" s="26" t="s">
        <v>1821</v>
      </c>
      <c r="E44" s="435" t="s">
        <v>1437</v>
      </c>
      <c r="F44" s="27" t="s">
        <v>67</v>
      </c>
      <c r="G44" s="28" t="s">
        <v>1438</v>
      </c>
      <c r="H44" s="27" t="s">
        <v>143</v>
      </c>
      <c r="I44" s="27">
        <v>8</v>
      </c>
      <c r="J44" s="87">
        <v>16</v>
      </c>
      <c r="K44" s="19" t="s">
        <v>802</v>
      </c>
      <c r="L44" s="52" t="s">
        <v>108</v>
      </c>
      <c r="M44" s="81"/>
      <c r="N44" s="28">
        <v>121</v>
      </c>
      <c r="O44" s="972"/>
      <c r="P44" s="29" t="s">
        <v>744</v>
      </c>
      <c r="Q44" s="28"/>
      <c r="R44" s="28"/>
      <c r="S44" s="81">
        <v>297.61900000000003</v>
      </c>
      <c r="T44" s="185">
        <v>41825</v>
      </c>
      <c r="U44" s="326" t="s">
        <v>1267</v>
      </c>
      <c r="V44" s="60">
        <v>0.16700000000000001</v>
      </c>
      <c r="W44" s="167">
        <v>2</v>
      </c>
      <c r="X44" s="489">
        <f t="shared" si="1"/>
        <v>205.38170661157025</v>
      </c>
      <c r="Y44" s="502" t="s">
        <v>2216</v>
      </c>
      <c r="Z44" s="494"/>
      <c r="AA44" s="28" t="s">
        <v>17</v>
      </c>
      <c r="AB44" s="27">
        <v>1</v>
      </c>
      <c r="AC44" s="28" t="s">
        <v>73</v>
      </c>
      <c r="AD44" s="27"/>
      <c r="AE44" s="28"/>
      <c r="AF44" s="29" t="s">
        <v>55</v>
      </c>
      <c r="AG44" s="29" t="s">
        <v>55</v>
      </c>
      <c r="AH44" s="27" t="s">
        <v>181</v>
      </c>
      <c r="AI44" s="27" t="s">
        <v>181</v>
      </c>
      <c r="AJ44" s="27"/>
      <c r="AK44" s="81">
        <v>16</v>
      </c>
      <c r="AL44" s="569"/>
      <c r="AM44" s="28">
        <v>4</v>
      </c>
      <c r="AN44" s="28"/>
      <c r="AO44" s="28">
        <v>1996</v>
      </c>
      <c r="AP44" s="20">
        <v>1998</v>
      </c>
      <c r="AQ44" s="142"/>
      <c r="AR44" s="28" t="s">
        <v>1436</v>
      </c>
      <c r="AS44" s="20" t="s">
        <v>1435</v>
      </c>
    </row>
    <row r="45" spans="1:45" ht="14.25" customHeight="1" x14ac:dyDescent="0.25">
      <c r="A45" t="s">
        <v>174</v>
      </c>
      <c r="B45">
        <v>1</v>
      </c>
      <c r="C45" t="s">
        <v>4376</v>
      </c>
      <c r="D45" s="26" t="s">
        <v>1822</v>
      </c>
      <c r="E45" s="435" t="s">
        <v>1437</v>
      </c>
      <c r="F45" s="27" t="s">
        <v>67</v>
      </c>
      <c r="G45" s="28" t="s">
        <v>1438</v>
      </c>
      <c r="H45" s="27" t="s">
        <v>143</v>
      </c>
      <c r="I45" s="27">
        <v>8</v>
      </c>
      <c r="J45" s="87">
        <v>16</v>
      </c>
      <c r="K45" s="19" t="s">
        <v>800</v>
      </c>
      <c r="L45" s="52" t="s">
        <v>108</v>
      </c>
      <c r="M45" s="81"/>
      <c r="N45" s="28">
        <v>138</v>
      </c>
      <c r="O45" s="972"/>
      <c r="P45" s="29">
        <v>6</v>
      </c>
      <c r="Q45" s="28"/>
      <c r="R45" s="28"/>
      <c r="S45" s="81">
        <v>318.16699999999997</v>
      </c>
      <c r="T45" s="185">
        <v>41825</v>
      </c>
      <c r="U45" s="326">
        <v>14.7</v>
      </c>
      <c r="V45" s="60">
        <v>0.16700000000000001</v>
      </c>
      <c r="W45" s="167">
        <v>3</v>
      </c>
      <c r="X45" s="489">
        <f t="shared" si="1"/>
        <v>128.34272705314009</v>
      </c>
      <c r="Y45" s="502" t="s">
        <v>2216</v>
      </c>
      <c r="Z45" s="494"/>
      <c r="AA45" s="28" t="s">
        <v>17</v>
      </c>
      <c r="AB45" s="27">
        <v>1</v>
      </c>
      <c r="AC45" s="28" t="s">
        <v>73</v>
      </c>
      <c r="AD45" s="27"/>
      <c r="AE45" s="28" t="s">
        <v>158</v>
      </c>
      <c r="AF45" s="29" t="s">
        <v>55</v>
      </c>
      <c r="AG45" s="29" t="s">
        <v>55</v>
      </c>
      <c r="AH45" s="27" t="s">
        <v>181</v>
      </c>
      <c r="AI45" s="27" t="s">
        <v>181</v>
      </c>
      <c r="AJ45" s="27" t="s">
        <v>54</v>
      </c>
      <c r="AK45" s="81">
        <v>16</v>
      </c>
      <c r="AL45" s="569"/>
      <c r="AM45" s="28">
        <v>4</v>
      </c>
      <c r="AN45" s="28"/>
      <c r="AO45" s="28">
        <v>1996</v>
      </c>
      <c r="AP45" s="20">
        <v>1998</v>
      </c>
      <c r="AQ45" s="142"/>
      <c r="AR45" s="28" t="s">
        <v>1436</v>
      </c>
      <c r="AS45" s="20" t="s">
        <v>1435</v>
      </c>
    </row>
    <row r="46" spans="1:45" ht="14.25" customHeight="1" x14ac:dyDescent="0.25">
      <c r="A46" t="s">
        <v>174</v>
      </c>
      <c r="B46">
        <v>1</v>
      </c>
      <c r="C46" t="s">
        <v>4376</v>
      </c>
      <c r="D46" s="26" t="s">
        <v>1823</v>
      </c>
      <c r="E46" s="435" t="s">
        <v>1437</v>
      </c>
      <c r="F46" s="27" t="s">
        <v>67</v>
      </c>
      <c r="G46" s="28" t="s">
        <v>1438</v>
      </c>
      <c r="H46" s="27" t="s">
        <v>143</v>
      </c>
      <c r="I46" s="27">
        <v>8</v>
      </c>
      <c r="J46" s="87">
        <v>16</v>
      </c>
      <c r="K46" s="19" t="s">
        <v>800</v>
      </c>
      <c r="L46" s="52" t="s">
        <v>108</v>
      </c>
      <c r="M46" s="81"/>
      <c r="N46" s="28">
        <v>198</v>
      </c>
      <c r="O46" s="972"/>
      <c r="P46" s="29">
        <v>6</v>
      </c>
      <c r="Q46" s="28"/>
      <c r="R46" s="28"/>
      <c r="S46" s="81">
        <v>374.53199999999998</v>
      </c>
      <c r="T46" s="185">
        <v>41825</v>
      </c>
      <c r="U46" s="326">
        <v>14.7</v>
      </c>
      <c r="V46" s="60">
        <v>0.16700000000000001</v>
      </c>
      <c r="W46" s="167">
        <v>2</v>
      </c>
      <c r="X46" s="489">
        <f t="shared" si="1"/>
        <v>157.94657575757577</v>
      </c>
      <c r="Y46" s="502" t="s">
        <v>2216</v>
      </c>
      <c r="Z46" s="494"/>
      <c r="AA46" s="28" t="s">
        <v>17</v>
      </c>
      <c r="AB46" s="27">
        <v>1</v>
      </c>
      <c r="AC46" s="28" t="s">
        <v>73</v>
      </c>
      <c r="AD46" s="27"/>
      <c r="AE46" s="28" t="s">
        <v>158</v>
      </c>
      <c r="AF46" s="29" t="s">
        <v>55</v>
      </c>
      <c r="AG46" s="29" t="s">
        <v>55</v>
      </c>
      <c r="AH46" s="27" t="s">
        <v>181</v>
      </c>
      <c r="AI46" s="27" t="s">
        <v>181</v>
      </c>
      <c r="AJ46" s="27" t="s">
        <v>54</v>
      </c>
      <c r="AK46" s="81">
        <v>16</v>
      </c>
      <c r="AL46" s="569"/>
      <c r="AM46" s="28">
        <v>4</v>
      </c>
      <c r="AN46" s="28"/>
      <c r="AO46" s="28">
        <v>1996</v>
      </c>
      <c r="AP46" s="20">
        <v>1998</v>
      </c>
      <c r="AQ46" s="142"/>
      <c r="AR46" s="28" t="s">
        <v>1436</v>
      </c>
      <c r="AS46" s="20" t="s">
        <v>1435</v>
      </c>
    </row>
    <row r="47" spans="1:45" ht="14.25" customHeight="1" x14ac:dyDescent="0.25">
      <c r="A47" t="s">
        <v>174</v>
      </c>
      <c r="B47">
        <v>1</v>
      </c>
      <c r="C47" t="s">
        <v>4376</v>
      </c>
      <c r="D47" s="26" t="s">
        <v>1824</v>
      </c>
      <c r="E47" s="435" t="s">
        <v>1437</v>
      </c>
      <c r="F47" s="27" t="s">
        <v>67</v>
      </c>
      <c r="G47" s="28" t="s">
        <v>1438</v>
      </c>
      <c r="H47" s="27" t="s">
        <v>143</v>
      </c>
      <c r="I47" s="27">
        <v>8</v>
      </c>
      <c r="J47" s="87">
        <v>16</v>
      </c>
      <c r="K47" s="19" t="s">
        <v>800</v>
      </c>
      <c r="L47" s="52" t="s">
        <v>108</v>
      </c>
      <c r="M47" s="81"/>
      <c r="N47" s="28">
        <v>136</v>
      </c>
      <c r="O47" s="972"/>
      <c r="P47" s="29">
        <v>6</v>
      </c>
      <c r="Q47" s="28"/>
      <c r="R47" s="28"/>
      <c r="S47" s="81">
        <v>313.185</v>
      </c>
      <c r="T47" s="185">
        <v>41825</v>
      </c>
      <c r="U47" s="326">
        <v>14.7</v>
      </c>
      <c r="V47" s="60">
        <v>0.16700000000000001</v>
      </c>
      <c r="W47" s="167">
        <v>8</v>
      </c>
      <c r="X47" s="489">
        <f t="shared" si="1"/>
        <v>48.071594669117651</v>
      </c>
      <c r="Y47" s="502" t="s">
        <v>2216</v>
      </c>
      <c r="Z47" s="494"/>
      <c r="AA47" s="28" t="s">
        <v>17</v>
      </c>
      <c r="AB47" s="27">
        <v>1</v>
      </c>
      <c r="AC47" s="28" t="s">
        <v>73</v>
      </c>
      <c r="AD47" s="27"/>
      <c r="AE47" s="28" t="s">
        <v>158</v>
      </c>
      <c r="AF47" s="29" t="s">
        <v>55</v>
      </c>
      <c r="AG47" s="29" t="s">
        <v>55</v>
      </c>
      <c r="AH47" s="27" t="s">
        <v>181</v>
      </c>
      <c r="AI47" s="27" t="s">
        <v>181</v>
      </c>
      <c r="AJ47" s="27" t="s">
        <v>54</v>
      </c>
      <c r="AK47" s="81">
        <v>16</v>
      </c>
      <c r="AL47" s="569"/>
      <c r="AM47" s="28">
        <v>4</v>
      </c>
      <c r="AN47" s="28"/>
      <c r="AO47" s="28">
        <v>1996</v>
      </c>
      <c r="AP47" s="20">
        <v>1998</v>
      </c>
      <c r="AQ47" s="142"/>
      <c r="AR47" s="28" t="s">
        <v>1436</v>
      </c>
      <c r="AS47" s="20" t="s">
        <v>1435</v>
      </c>
    </row>
    <row r="48" spans="1:45" ht="14.25" customHeight="1" x14ac:dyDescent="0.25">
      <c r="A48" t="s">
        <v>174</v>
      </c>
      <c r="B48">
        <v>1</v>
      </c>
      <c r="C48" t="s">
        <v>875</v>
      </c>
      <c r="D48" s="854" t="s">
        <v>1388</v>
      </c>
      <c r="E48" s="435" t="s">
        <v>2355</v>
      </c>
      <c r="F48" s="27" t="s">
        <v>107</v>
      </c>
      <c r="G48" s="28" t="s">
        <v>1385</v>
      </c>
      <c r="H48" s="27" t="s">
        <v>199</v>
      </c>
      <c r="I48" s="27">
        <v>8</v>
      </c>
      <c r="J48" s="87">
        <v>12</v>
      </c>
      <c r="K48" s="19" t="s">
        <v>794</v>
      </c>
      <c r="L48" s="52" t="s">
        <v>1385</v>
      </c>
      <c r="M48" s="81"/>
      <c r="N48" s="28">
        <v>416</v>
      </c>
      <c r="O48" s="972"/>
      <c r="P48" s="29">
        <v>4</v>
      </c>
      <c r="Q48" s="28"/>
      <c r="R48" s="28"/>
      <c r="S48" s="81">
        <v>50</v>
      </c>
      <c r="T48" s="185"/>
      <c r="U48" s="326"/>
      <c r="V48" s="60">
        <v>0.33</v>
      </c>
      <c r="W48" s="167">
        <v>2</v>
      </c>
      <c r="X48" s="489">
        <f t="shared" si="1"/>
        <v>19.83173076923077</v>
      </c>
      <c r="Y48" s="502" t="s">
        <v>2342</v>
      </c>
      <c r="Z48" s="494"/>
      <c r="AA48" s="28" t="s">
        <v>107</v>
      </c>
      <c r="AB48" s="27"/>
      <c r="AC48" s="28"/>
      <c r="AD48" s="27" t="s">
        <v>54</v>
      </c>
      <c r="AE48" s="28" t="s">
        <v>124</v>
      </c>
      <c r="AF48" s="29" t="s">
        <v>55</v>
      </c>
      <c r="AG48" s="29" t="s">
        <v>54</v>
      </c>
      <c r="AH48" s="27">
        <v>256</v>
      </c>
      <c r="AI48" s="27" t="s">
        <v>83</v>
      </c>
      <c r="AJ48" s="27" t="s">
        <v>54</v>
      </c>
      <c r="AK48" s="81"/>
      <c r="AL48" s="569"/>
      <c r="AM48" s="28"/>
      <c r="AN48" s="28"/>
      <c r="AO48" s="28">
        <v>2004</v>
      </c>
      <c r="AP48" s="20">
        <v>2017</v>
      </c>
      <c r="AQ48" s="19" t="s">
        <v>1392</v>
      </c>
      <c r="AR48" s="28" t="s">
        <v>2356</v>
      </c>
      <c r="AS48" s="20" t="s">
        <v>1389</v>
      </c>
    </row>
    <row r="49" spans="1:45" ht="14.25" customHeight="1" x14ac:dyDescent="0.25">
      <c r="A49" t="s">
        <v>746</v>
      </c>
      <c r="B49">
        <v>1</v>
      </c>
      <c r="C49" t="s">
        <v>875</v>
      </c>
      <c r="D49" s="854" t="s">
        <v>1386</v>
      </c>
      <c r="E49" s="435" t="s">
        <v>2357</v>
      </c>
      <c r="F49" s="27" t="s">
        <v>107</v>
      </c>
      <c r="G49" s="28" t="s">
        <v>1385</v>
      </c>
      <c r="H49" s="27" t="s">
        <v>143</v>
      </c>
      <c r="I49" s="27">
        <v>32</v>
      </c>
      <c r="J49" s="87">
        <v>32</v>
      </c>
      <c r="K49" s="19" t="s">
        <v>794</v>
      </c>
      <c r="L49" s="52" t="s">
        <v>1385</v>
      </c>
      <c r="M49" s="81"/>
      <c r="N49" s="28">
        <v>2426</v>
      </c>
      <c r="O49" s="972"/>
      <c r="P49" s="29">
        <v>4</v>
      </c>
      <c r="Q49" s="28"/>
      <c r="R49" s="28">
        <v>4</v>
      </c>
      <c r="S49" s="81">
        <v>50</v>
      </c>
      <c r="T49" s="185"/>
      <c r="U49" s="326"/>
      <c r="V49" s="60">
        <v>1</v>
      </c>
      <c r="W49" s="167">
        <v>1</v>
      </c>
      <c r="X49" s="489">
        <f t="shared" si="1"/>
        <v>20.610057708161584</v>
      </c>
      <c r="Y49" s="502" t="s">
        <v>2342</v>
      </c>
      <c r="Z49" s="494"/>
      <c r="AA49" s="28" t="s">
        <v>107</v>
      </c>
      <c r="AB49" s="27"/>
      <c r="AC49" s="28"/>
      <c r="AD49" s="27" t="s">
        <v>54</v>
      </c>
      <c r="AE49" s="28" t="s">
        <v>124</v>
      </c>
      <c r="AF49" s="29" t="s">
        <v>55</v>
      </c>
      <c r="AG49" s="29" t="s">
        <v>55</v>
      </c>
      <c r="AH49" s="27" t="s">
        <v>133</v>
      </c>
      <c r="AI49" s="27" t="s">
        <v>133</v>
      </c>
      <c r="AJ49" s="27" t="s">
        <v>54</v>
      </c>
      <c r="AK49" s="81"/>
      <c r="AL49" s="569"/>
      <c r="AM49" s="28"/>
      <c r="AN49" s="28"/>
      <c r="AO49" s="28">
        <v>2004</v>
      </c>
      <c r="AP49" s="20">
        <v>2017</v>
      </c>
      <c r="AQ49" s="19" t="s">
        <v>1394</v>
      </c>
      <c r="AR49" s="28" t="s">
        <v>2356</v>
      </c>
      <c r="AS49" s="20" t="s">
        <v>1391</v>
      </c>
    </row>
    <row r="50" spans="1:45" ht="14.25" customHeight="1" x14ac:dyDescent="0.25">
      <c r="A50" t="s">
        <v>174</v>
      </c>
      <c r="B50">
        <v>1</v>
      </c>
      <c r="C50" t="s">
        <v>875</v>
      </c>
      <c r="D50" s="854" t="s">
        <v>1390</v>
      </c>
      <c r="E50" s="435" t="s">
        <v>2358</v>
      </c>
      <c r="F50" s="27" t="s">
        <v>107</v>
      </c>
      <c r="G50" s="28" t="s">
        <v>1385</v>
      </c>
      <c r="H50" s="27">
        <v>8051</v>
      </c>
      <c r="I50" s="27">
        <v>8</v>
      </c>
      <c r="J50" s="87">
        <v>8</v>
      </c>
      <c r="K50" s="19" t="s">
        <v>794</v>
      </c>
      <c r="L50" s="52" t="s">
        <v>1385</v>
      </c>
      <c r="M50" s="81"/>
      <c r="N50" s="28">
        <v>1890</v>
      </c>
      <c r="O50" s="972"/>
      <c r="P50" s="29">
        <v>4</v>
      </c>
      <c r="Q50" s="28"/>
      <c r="R50" s="28">
        <v>1</v>
      </c>
      <c r="S50" s="81">
        <v>50</v>
      </c>
      <c r="T50" s="185"/>
      <c r="U50" s="326"/>
      <c r="V50" s="60">
        <v>0.33</v>
      </c>
      <c r="W50" s="167">
        <v>6</v>
      </c>
      <c r="X50" s="489">
        <f t="shared" si="1"/>
        <v>1.4550264550264551</v>
      </c>
      <c r="Y50" s="502" t="s">
        <v>2342</v>
      </c>
      <c r="Z50" s="494"/>
      <c r="AA50" s="28" t="s">
        <v>107</v>
      </c>
      <c r="AB50" s="27"/>
      <c r="AC50" s="28"/>
      <c r="AD50" s="27" t="s">
        <v>54</v>
      </c>
      <c r="AE50" s="28" t="s">
        <v>124</v>
      </c>
      <c r="AF50" s="29" t="s">
        <v>55</v>
      </c>
      <c r="AG50" s="29" t="s">
        <v>55</v>
      </c>
      <c r="AH50" s="27" t="s">
        <v>181</v>
      </c>
      <c r="AI50" s="27" t="s">
        <v>181</v>
      </c>
      <c r="AJ50" s="27" t="s">
        <v>54</v>
      </c>
      <c r="AK50" s="81"/>
      <c r="AL50" s="569"/>
      <c r="AM50" s="28"/>
      <c r="AN50" s="28"/>
      <c r="AO50" s="28">
        <v>2004</v>
      </c>
      <c r="AP50" s="20">
        <v>2017</v>
      </c>
      <c r="AQ50" s="19" t="s">
        <v>1395</v>
      </c>
      <c r="AR50" s="28" t="s">
        <v>2356</v>
      </c>
      <c r="AS50" s="20" t="s">
        <v>1389</v>
      </c>
    </row>
    <row r="51" spans="1:45" ht="14.25" customHeight="1" x14ac:dyDescent="0.25">
      <c r="A51" t="s">
        <v>174</v>
      </c>
      <c r="B51">
        <v>1</v>
      </c>
      <c r="C51" t="s">
        <v>875</v>
      </c>
      <c r="D51" s="854" t="s">
        <v>1387</v>
      </c>
      <c r="E51" s="435" t="s">
        <v>2359</v>
      </c>
      <c r="F51" s="27" t="s">
        <v>107</v>
      </c>
      <c r="G51" s="28" t="s">
        <v>1385</v>
      </c>
      <c r="H51" s="27" t="s">
        <v>559</v>
      </c>
      <c r="I51" s="27">
        <v>8</v>
      </c>
      <c r="J51" s="87">
        <v>8</v>
      </c>
      <c r="K51" s="19" t="s">
        <v>794</v>
      </c>
      <c r="L51" s="52" t="s">
        <v>1385</v>
      </c>
      <c r="M51" s="81"/>
      <c r="N51" s="28">
        <v>2558</v>
      </c>
      <c r="O51" s="972"/>
      <c r="P51" s="29">
        <v>4</v>
      </c>
      <c r="Q51" s="28"/>
      <c r="R51" s="28"/>
      <c r="S51" s="81">
        <v>50</v>
      </c>
      <c r="T51" s="185"/>
      <c r="U51" s="326"/>
      <c r="V51" s="60">
        <v>0.33</v>
      </c>
      <c r="W51" s="167">
        <v>3</v>
      </c>
      <c r="X51" s="489">
        <f t="shared" si="1"/>
        <v>2.1501172791243159</v>
      </c>
      <c r="Y51" s="502" t="s">
        <v>2342</v>
      </c>
      <c r="Z51" s="494"/>
      <c r="AA51" s="28" t="s">
        <v>107</v>
      </c>
      <c r="AB51" s="27"/>
      <c r="AC51" s="28"/>
      <c r="AD51" s="27" t="s">
        <v>54</v>
      </c>
      <c r="AE51" s="28" t="s">
        <v>124</v>
      </c>
      <c r="AF51" s="29" t="s">
        <v>55</v>
      </c>
      <c r="AG51" s="29" t="s">
        <v>55</v>
      </c>
      <c r="AH51" s="27" t="s">
        <v>181</v>
      </c>
      <c r="AI51" s="27" t="s">
        <v>181</v>
      </c>
      <c r="AJ51" s="27" t="s">
        <v>54</v>
      </c>
      <c r="AK51" s="81"/>
      <c r="AL51" s="569"/>
      <c r="AM51" s="28"/>
      <c r="AN51" s="28"/>
      <c r="AO51" s="28">
        <v>2004</v>
      </c>
      <c r="AP51" s="20">
        <v>2017</v>
      </c>
      <c r="AQ51" s="19" t="s">
        <v>1393</v>
      </c>
      <c r="AR51" s="28" t="s">
        <v>2356</v>
      </c>
      <c r="AS51" s="20" t="s">
        <v>1389</v>
      </c>
    </row>
    <row r="52" spans="1:45" ht="15" customHeight="1" x14ac:dyDescent="0.25">
      <c r="A52" t="s">
        <v>746</v>
      </c>
      <c r="B52">
        <v>1</v>
      </c>
      <c r="C52" t="s">
        <v>875</v>
      </c>
      <c r="D52" s="26" t="s">
        <v>140</v>
      </c>
      <c r="E52" s="435" t="s">
        <v>2222</v>
      </c>
      <c r="F52" s="27" t="s">
        <v>67</v>
      </c>
      <c r="G52" s="28" t="s">
        <v>142</v>
      </c>
      <c r="H52" s="27" t="s">
        <v>445</v>
      </c>
      <c r="I52" s="27">
        <v>32</v>
      </c>
      <c r="J52" s="87">
        <v>32</v>
      </c>
      <c r="K52" s="19" t="s">
        <v>800</v>
      </c>
      <c r="L52" s="52" t="s">
        <v>108</v>
      </c>
      <c r="M52" s="81"/>
      <c r="N52" s="28">
        <v>2505</v>
      </c>
      <c r="O52" s="972"/>
      <c r="P52" s="29">
        <v>6</v>
      </c>
      <c r="Q52" s="28"/>
      <c r="R52" s="28">
        <v>5</v>
      </c>
      <c r="S52" s="81">
        <v>192.30799999999999</v>
      </c>
      <c r="T52" s="185">
        <v>41818</v>
      </c>
      <c r="U52" s="326">
        <v>14.7</v>
      </c>
      <c r="V52" s="60">
        <v>1</v>
      </c>
      <c r="W52" s="167">
        <v>1</v>
      </c>
      <c r="X52" s="489">
        <f t="shared" si="1"/>
        <v>76.769660678642708</v>
      </c>
      <c r="Y52" s="502" t="s">
        <v>1833</v>
      </c>
      <c r="Z52" s="494"/>
      <c r="AA52" s="28" t="s">
        <v>20</v>
      </c>
      <c r="AB52" s="27">
        <v>16</v>
      </c>
      <c r="AC52" s="28" t="s">
        <v>140</v>
      </c>
      <c r="AD52" s="27" t="s">
        <v>54</v>
      </c>
      <c r="AE52" s="28" t="s">
        <v>124</v>
      </c>
      <c r="AF52" s="29" t="s">
        <v>55</v>
      </c>
      <c r="AG52" s="29" t="s">
        <v>54</v>
      </c>
      <c r="AH52" s="27" t="s">
        <v>133</v>
      </c>
      <c r="AI52" s="27" t="s">
        <v>133</v>
      </c>
      <c r="AJ52" s="27" t="s">
        <v>54</v>
      </c>
      <c r="AK52" s="81"/>
      <c r="AL52" s="569"/>
      <c r="AM52" s="28"/>
      <c r="AN52" s="28"/>
      <c r="AO52" s="28">
        <v>2012</v>
      </c>
      <c r="AP52" s="20">
        <v>2015</v>
      </c>
      <c r="AQ52" s="182" t="s">
        <v>3294</v>
      </c>
      <c r="AR52" s="28" t="s">
        <v>144</v>
      </c>
      <c r="AS52" s="20" t="s">
        <v>1287</v>
      </c>
    </row>
    <row r="53" spans="1:45" ht="15" customHeight="1" x14ac:dyDescent="0.25">
      <c r="A53" t="s">
        <v>746</v>
      </c>
      <c r="B53">
        <v>1</v>
      </c>
      <c r="C53" t="s">
        <v>875</v>
      </c>
      <c r="D53" s="26" t="s">
        <v>1145</v>
      </c>
      <c r="E53" s="435" t="s">
        <v>2222</v>
      </c>
      <c r="F53" s="27" t="s">
        <v>67</v>
      </c>
      <c r="G53" s="28" t="s">
        <v>142</v>
      </c>
      <c r="H53" s="27" t="s">
        <v>445</v>
      </c>
      <c r="I53" s="27">
        <v>32</v>
      </c>
      <c r="J53" s="87">
        <v>32</v>
      </c>
      <c r="K53" s="19" t="s">
        <v>800</v>
      </c>
      <c r="L53" s="52" t="s">
        <v>108</v>
      </c>
      <c r="M53" s="81"/>
      <c r="N53" s="28">
        <v>1928</v>
      </c>
      <c r="O53" s="972"/>
      <c r="P53" s="29">
        <v>6</v>
      </c>
      <c r="Q53" s="28"/>
      <c r="R53" s="28"/>
      <c r="S53" s="81">
        <v>236.351</v>
      </c>
      <c r="T53" s="185">
        <v>41770</v>
      </c>
      <c r="U53" s="326">
        <v>14.7</v>
      </c>
      <c r="V53" s="60">
        <v>1</v>
      </c>
      <c r="W53" s="167">
        <v>2</v>
      </c>
      <c r="X53" s="489">
        <f t="shared" si="1"/>
        <v>61.294346473029044</v>
      </c>
      <c r="Y53" s="502" t="s">
        <v>1833</v>
      </c>
      <c r="Z53" s="494"/>
      <c r="AA53" s="28" t="s">
        <v>20</v>
      </c>
      <c r="AB53" s="27">
        <v>7</v>
      </c>
      <c r="AC53" s="28" t="s">
        <v>140</v>
      </c>
      <c r="AD53" s="27" t="s">
        <v>54</v>
      </c>
      <c r="AE53" s="28" t="s">
        <v>124</v>
      </c>
      <c r="AF53" s="29" t="s">
        <v>55</v>
      </c>
      <c r="AG53" s="29" t="s">
        <v>54</v>
      </c>
      <c r="AH53" s="27" t="s">
        <v>133</v>
      </c>
      <c r="AI53" s="27" t="s">
        <v>133</v>
      </c>
      <c r="AJ53" s="27" t="s">
        <v>54</v>
      </c>
      <c r="AK53" s="81"/>
      <c r="AL53" s="569"/>
      <c r="AM53" s="28"/>
      <c r="AN53" s="28"/>
      <c r="AO53" s="28">
        <v>2012</v>
      </c>
      <c r="AP53" s="20">
        <v>2014</v>
      </c>
      <c r="AQ53" s="182" t="s">
        <v>3294</v>
      </c>
      <c r="AR53" s="28" t="s">
        <v>1226</v>
      </c>
      <c r="AS53" s="20" t="s">
        <v>1287</v>
      </c>
    </row>
    <row r="54" spans="1:45" ht="14.25" customHeight="1" x14ac:dyDescent="0.25">
      <c r="A54" t="s">
        <v>746</v>
      </c>
      <c r="B54">
        <v>1</v>
      </c>
      <c r="C54" t="s">
        <v>875</v>
      </c>
      <c r="D54" s="26" t="s">
        <v>146</v>
      </c>
      <c r="E54" s="435" t="s">
        <v>2223</v>
      </c>
      <c r="F54" s="27" t="s">
        <v>85</v>
      </c>
      <c r="G54" s="54" t="s">
        <v>148</v>
      </c>
      <c r="H54" s="27" t="s">
        <v>143</v>
      </c>
      <c r="I54" s="27">
        <v>16</v>
      </c>
      <c r="J54" s="87">
        <v>16</v>
      </c>
      <c r="K54" s="19" t="s">
        <v>800</v>
      </c>
      <c r="L54" s="52" t="s">
        <v>108</v>
      </c>
      <c r="M54" s="81"/>
      <c r="N54" s="28">
        <v>377</v>
      </c>
      <c r="O54" s="972"/>
      <c r="P54" s="29">
        <v>6</v>
      </c>
      <c r="Q54" s="28"/>
      <c r="R54" s="28"/>
      <c r="S54" s="81">
        <v>194.40100000000001</v>
      </c>
      <c r="T54" s="185">
        <v>41788</v>
      </c>
      <c r="U54" s="326">
        <v>14.7</v>
      </c>
      <c r="V54" s="60">
        <v>0.67</v>
      </c>
      <c r="W54" s="167">
        <v>1</v>
      </c>
      <c r="X54" s="489">
        <f t="shared" si="1"/>
        <v>345.48718832891251</v>
      </c>
      <c r="Y54" s="502" t="s">
        <v>1833</v>
      </c>
      <c r="Z54" s="494"/>
      <c r="AA54" s="28" t="s">
        <v>17</v>
      </c>
      <c r="AB54" s="27">
        <v>7</v>
      </c>
      <c r="AC54" s="28" t="s">
        <v>79</v>
      </c>
      <c r="AD54" s="27" t="s">
        <v>149</v>
      </c>
      <c r="AE54" s="28"/>
      <c r="AF54" s="29" t="s">
        <v>55</v>
      </c>
      <c r="AG54" s="29" t="s">
        <v>55</v>
      </c>
      <c r="AH54" s="27" t="s">
        <v>181</v>
      </c>
      <c r="AI54" s="27" t="s">
        <v>181</v>
      </c>
      <c r="AJ54" s="27" t="s">
        <v>54</v>
      </c>
      <c r="AK54" s="81"/>
      <c r="AL54" s="569"/>
      <c r="AM54" s="28">
        <v>16</v>
      </c>
      <c r="AN54" s="28"/>
      <c r="AO54" s="28">
        <v>2009</v>
      </c>
      <c r="AP54" s="20">
        <v>2010</v>
      </c>
      <c r="AQ54" s="142"/>
      <c r="AR54" s="28" t="s">
        <v>1109</v>
      </c>
      <c r="AS54" s="20" t="s">
        <v>1406</v>
      </c>
    </row>
    <row r="55" spans="1:45" ht="14.25" customHeight="1" x14ac:dyDescent="0.25">
      <c r="C55" t="s">
        <v>875</v>
      </c>
      <c r="D55" s="26" t="s">
        <v>1825</v>
      </c>
      <c r="E55" s="435" t="s">
        <v>2285</v>
      </c>
      <c r="F55" s="27" t="s">
        <v>57</v>
      </c>
      <c r="G55" s="133" t="s">
        <v>2697</v>
      </c>
      <c r="H55" s="27">
        <v>8080</v>
      </c>
      <c r="I55" s="27">
        <v>8</v>
      </c>
      <c r="J55" s="87">
        <v>8</v>
      </c>
      <c r="K55" s="19" t="s">
        <v>800</v>
      </c>
      <c r="L55" s="52" t="s">
        <v>108</v>
      </c>
      <c r="M55" s="81" t="s">
        <v>2699</v>
      </c>
      <c r="N55" s="28"/>
      <c r="O55" s="972"/>
      <c r="P55" s="29">
        <v>6</v>
      </c>
      <c r="Q55" s="28"/>
      <c r="R55" s="28"/>
      <c r="S55" s="81"/>
      <c r="T55" s="185">
        <v>43162</v>
      </c>
      <c r="U55" s="326">
        <v>14.7</v>
      </c>
      <c r="V55" s="60">
        <v>0.33</v>
      </c>
      <c r="W55" s="167">
        <v>9</v>
      </c>
      <c r="X55" s="489" t="str">
        <f t="shared" si="1"/>
        <v/>
      </c>
      <c r="Y55" s="502" t="s">
        <v>174</v>
      </c>
      <c r="Z55" s="494"/>
      <c r="AA55" s="28" t="s">
        <v>17</v>
      </c>
      <c r="AB55" s="27">
        <v>31</v>
      </c>
      <c r="AC55" s="28" t="s">
        <v>73</v>
      </c>
      <c r="AD55" s="27" t="s">
        <v>54</v>
      </c>
      <c r="AE55" s="28" t="s">
        <v>124</v>
      </c>
      <c r="AF55" s="29" t="s">
        <v>55</v>
      </c>
      <c r="AG55" s="29" t="s">
        <v>55</v>
      </c>
      <c r="AH55" s="27" t="s">
        <v>181</v>
      </c>
      <c r="AI55" s="27" t="s">
        <v>181</v>
      </c>
      <c r="AJ55" s="27" t="s">
        <v>54</v>
      </c>
      <c r="AK55" s="81"/>
      <c r="AL55" s="569"/>
      <c r="AM55" s="28"/>
      <c r="AN55" s="28"/>
      <c r="AO55" s="28">
        <v>2917</v>
      </c>
      <c r="AP55" s="20">
        <v>2018</v>
      </c>
      <c r="AQ55" s="182" t="s">
        <v>2698</v>
      </c>
      <c r="AR55" s="28" t="s">
        <v>1826</v>
      </c>
      <c r="AS55" s="20" t="s">
        <v>2695</v>
      </c>
    </row>
    <row r="56" spans="1:45" ht="14.25" customHeight="1" x14ac:dyDescent="0.25">
      <c r="C56" t="s">
        <v>875</v>
      </c>
      <c r="D56" s="26" t="s">
        <v>1825</v>
      </c>
      <c r="E56" s="435" t="s">
        <v>2285</v>
      </c>
      <c r="F56" s="27" t="s">
        <v>57</v>
      </c>
      <c r="G56" s="84" t="s">
        <v>2697</v>
      </c>
      <c r="H56" s="27">
        <v>8080</v>
      </c>
      <c r="I56" s="27">
        <v>8</v>
      </c>
      <c r="J56" s="87">
        <v>8</v>
      </c>
      <c r="K56" s="19" t="s">
        <v>800</v>
      </c>
      <c r="L56" s="52" t="s">
        <v>108</v>
      </c>
      <c r="M56" s="81" t="s">
        <v>2699</v>
      </c>
      <c r="N56" s="28"/>
      <c r="O56" s="972"/>
      <c r="P56" s="29">
        <v>6</v>
      </c>
      <c r="Q56" s="28"/>
      <c r="R56" s="28"/>
      <c r="S56" s="81"/>
      <c r="T56" s="185">
        <v>43162</v>
      </c>
      <c r="U56" s="326">
        <v>14.7</v>
      </c>
      <c r="V56" s="60">
        <v>0.33</v>
      </c>
      <c r="W56" s="167">
        <v>9</v>
      </c>
      <c r="X56" s="489" t="str">
        <f t="shared" si="1"/>
        <v/>
      </c>
      <c r="Y56" s="502" t="s">
        <v>174</v>
      </c>
      <c r="Z56" s="494" t="s">
        <v>54</v>
      </c>
      <c r="AA56" s="28" t="s">
        <v>17</v>
      </c>
      <c r="AB56" s="27">
        <v>31</v>
      </c>
      <c r="AC56" s="28" t="s">
        <v>2696</v>
      </c>
      <c r="AD56" s="27" t="s">
        <v>54</v>
      </c>
      <c r="AE56" s="28" t="s">
        <v>124</v>
      </c>
      <c r="AF56" s="29" t="s">
        <v>55</v>
      </c>
      <c r="AG56" s="29" t="s">
        <v>55</v>
      </c>
      <c r="AH56" s="27" t="s">
        <v>181</v>
      </c>
      <c r="AI56" s="27" t="s">
        <v>181</v>
      </c>
      <c r="AJ56" s="27" t="s">
        <v>54</v>
      </c>
      <c r="AK56" s="81"/>
      <c r="AL56" s="569"/>
      <c r="AM56" s="28"/>
      <c r="AN56" s="28"/>
      <c r="AO56" s="28">
        <v>2917</v>
      </c>
      <c r="AP56" s="20">
        <v>2018</v>
      </c>
      <c r="AQ56" s="182" t="s">
        <v>2698</v>
      </c>
      <c r="AR56" s="28" t="s">
        <v>1826</v>
      </c>
      <c r="AS56" s="20" t="s">
        <v>2695</v>
      </c>
    </row>
    <row r="57" spans="1:45" ht="14.25" customHeight="1" x14ac:dyDescent="0.25">
      <c r="A57" t="s">
        <v>744</v>
      </c>
      <c r="B57">
        <v>1</v>
      </c>
      <c r="C57" t="s">
        <v>875</v>
      </c>
      <c r="D57" s="26" t="s">
        <v>150</v>
      </c>
      <c r="E57" s="435" t="s">
        <v>2224</v>
      </c>
      <c r="F57" s="27" t="s">
        <v>67</v>
      </c>
      <c r="G57" s="28" t="s">
        <v>152</v>
      </c>
      <c r="H57" s="27" t="s">
        <v>153</v>
      </c>
      <c r="I57" s="27">
        <v>32</v>
      </c>
      <c r="J57" s="87">
        <v>32</v>
      </c>
      <c r="K57" s="856" t="s">
        <v>6197</v>
      </c>
      <c r="L57" s="52" t="s">
        <v>108</v>
      </c>
      <c r="M57" s="81" t="s">
        <v>5299</v>
      </c>
      <c r="N57" s="28">
        <v>3105</v>
      </c>
      <c r="O57" s="972">
        <v>1857</v>
      </c>
      <c r="P57" s="29">
        <v>6</v>
      </c>
      <c r="Q57" s="28"/>
      <c r="R57" s="28">
        <v>10</v>
      </c>
      <c r="S57" s="81">
        <v>168.35</v>
      </c>
      <c r="T57" s="185">
        <v>44490</v>
      </c>
      <c r="U57" s="326" t="s">
        <v>5998</v>
      </c>
      <c r="V57" s="60">
        <v>0.75</v>
      </c>
      <c r="W57" s="167">
        <v>1</v>
      </c>
      <c r="X57" s="489">
        <f t="shared" si="1"/>
        <v>40.664251207729471</v>
      </c>
      <c r="Y57" s="502" t="s">
        <v>1833</v>
      </c>
      <c r="Z57" s="494"/>
      <c r="AA57" s="28" t="s">
        <v>20</v>
      </c>
      <c r="AB57" s="27">
        <v>25</v>
      </c>
      <c r="AC57" s="28" t="s">
        <v>1093</v>
      </c>
      <c r="AD57" s="27" t="s">
        <v>54</v>
      </c>
      <c r="AE57" s="28" t="s">
        <v>124</v>
      </c>
      <c r="AF57" s="29" t="s">
        <v>55</v>
      </c>
      <c r="AG57" s="29"/>
      <c r="AH57" s="27" t="s">
        <v>133</v>
      </c>
      <c r="AI57" s="27" t="s">
        <v>133</v>
      </c>
      <c r="AJ57" s="27" t="s">
        <v>54</v>
      </c>
      <c r="AK57" s="81">
        <v>80</v>
      </c>
      <c r="AL57" s="569"/>
      <c r="AM57" s="28">
        <v>16</v>
      </c>
      <c r="AN57" s="28">
        <v>3</v>
      </c>
      <c r="AO57" s="28">
        <v>2010</v>
      </c>
      <c r="AP57" s="20">
        <v>2017</v>
      </c>
      <c r="AQ57" s="182" t="s">
        <v>2950</v>
      </c>
      <c r="AR57" s="28" t="s">
        <v>1094</v>
      </c>
      <c r="AS57" s="20"/>
    </row>
    <row r="58" spans="1:45" ht="14.25" customHeight="1" x14ac:dyDescent="0.25">
      <c r="A58" t="s">
        <v>744</v>
      </c>
      <c r="B58">
        <v>1</v>
      </c>
      <c r="C58" t="s">
        <v>875</v>
      </c>
      <c r="D58" s="26" t="s">
        <v>150</v>
      </c>
      <c r="E58" s="435" t="s">
        <v>2224</v>
      </c>
      <c r="F58" s="27" t="s">
        <v>67</v>
      </c>
      <c r="G58" s="28" t="s">
        <v>152</v>
      </c>
      <c r="H58" s="27" t="s">
        <v>153</v>
      </c>
      <c r="I58" s="27">
        <v>32</v>
      </c>
      <c r="J58" s="87">
        <v>32</v>
      </c>
      <c r="K58" s="856" t="s">
        <v>6197</v>
      </c>
      <c r="L58" s="52" t="s">
        <v>108</v>
      </c>
      <c r="M58" s="81" t="s">
        <v>5299</v>
      </c>
      <c r="N58" s="28">
        <v>5066</v>
      </c>
      <c r="O58" s="972">
        <v>2382</v>
      </c>
      <c r="P58" s="29">
        <v>6</v>
      </c>
      <c r="Q58" s="28"/>
      <c r="R58" s="28">
        <v>20</v>
      </c>
      <c r="S58" s="81">
        <v>175.43899999999999</v>
      </c>
      <c r="T58" s="185">
        <v>44490</v>
      </c>
      <c r="U58" s="326" t="s">
        <v>5998</v>
      </c>
      <c r="V58" s="60">
        <v>1.05</v>
      </c>
      <c r="W58" s="167">
        <v>1</v>
      </c>
      <c r="X58" s="489">
        <f t="shared" si="1"/>
        <v>36.362208843268853</v>
      </c>
      <c r="Y58" s="502" t="s">
        <v>1833</v>
      </c>
      <c r="Z58" s="494"/>
      <c r="AA58" s="28" t="s">
        <v>20</v>
      </c>
      <c r="AB58" s="27">
        <v>25</v>
      </c>
      <c r="AC58" s="28" t="s">
        <v>154</v>
      </c>
      <c r="AD58" s="27" t="s">
        <v>54</v>
      </c>
      <c r="AE58" s="28" t="s">
        <v>124</v>
      </c>
      <c r="AF58" s="29" t="s">
        <v>55</v>
      </c>
      <c r="AG58" s="29"/>
      <c r="AH58" s="27" t="s">
        <v>133</v>
      </c>
      <c r="AI58" s="27" t="s">
        <v>133</v>
      </c>
      <c r="AJ58" s="27" t="s">
        <v>54</v>
      </c>
      <c r="AK58" s="81">
        <v>80</v>
      </c>
      <c r="AL58" s="569"/>
      <c r="AM58" s="28">
        <v>16</v>
      </c>
      <c r="AN58" s="28">
        <v>5</v>
      </c>
      <c r="AO58" s="28">
        <v>2010</v>
      </c>
      <c r="AP58" s="20">
        <v>2017</v>
      </c>
      <c r="AQ58" s="182" t="s">
        <v>2950</v>
      </c>
      <c r="AR58" s="28" t="s">
        <v>4627</v>
      </c>
      <c r="AS58" s="20"/>
    </row>
    <row r="59" spans="1:45" ht="14.25" customHeight="1" x14ac:dyDescent="0.25">
      <c r="A59" t="s">
        <v>744</v>
      </c>
      <c r="C59" t="s">
        <v>875</v>
      </c>
      <c r="D59" s="26" t="s">
        <v>150</v>
      </c>
      <c r="E59" s="435" t="s">
        <v>2224</v>
      </c>
      <c r="F59" s="27" t="s">
        <v>67</v>
      </c>
      <c r="G59" s="28" t="s">
        <v>152</v>
      </c>
      <c r="H59" s="27" t="s">
        <v>153</v>
      </c>
      <c r="I59" s="27">
        <v>32</v>
      </c>
      <c r="J59" s="87">
        <v>32</v>
      </c>
      <c r="K59" s="19" t="s">
        <v>800</v>
      </c>
      <c r="L59" s="52" t="s">
        <v>108</v>
      </c>
      <c r="M59" s="81"/>
      <c r="N59" s="28">
        <v>6103</v>
      </c>
      <c r="O59" s="972"/>
      <c r="P59" s="29">
        <v>6</v>
      </c>
      <c r="Q59" s="28"/>
      <c r="R59" s="28">
        <v>18</v>
      </c>
      <c r="S59" s="81">
        <v>126.58199999999999</v>
      </c>
      <c r="T59" s="185">
        <v>43405</v>
      </c>
      <c r="U59" s="326" t="s">
        <v>4625</v>
      </c>
      <c r="V59" s="60">
        <v>1.05</v>
      </c>
      <c r="W59" s="167">
        <v>1</v>
      </c>
      <c r="X59" s="489">
        <f t="shared" si="1"/>
        <v>21.777994428969361</v>
      </c>
      <c r="Y59" s="502" t="s">
        <v>1833</v>
      </c>
      <c r="Z59" s="494"/>
      <c r="AA59" s="28" t="s">
        <v>20</v>
      </c>
      <c r="AB59" s="27">
        <v>25</v>
      </c>
      <c r="AC59" s="28" t="s">
        <v>154</v>
      </c>
      <c r="AD59" s="27" t="s">
        <v>54</v>
      </c>
      <c r="AE59" s="28" t="s">
        <v>124</v>
      </c>
      <c r="AF59" s="29" t="s">
        <v>55</v>
      </c>
      <c r="AG59" s="29"/>
      <c r="AH59" s="27" t="s">
        <v>133</v>
      </c>
      <c r="AI59" s="27" t="s">
        <v>133</v>
      </c>
      <c r="AJ59" s="27" t="s">
        <v>54</v>
      </c>
      <c r="AK59" s="81">
        <v>80</v>
      </c>
      <c r="AL59" s="569"/>
      <c r="AM59" s="28">
        <v>16</v>
      </c>
      <c r="AN59" s="28">
        <v>3</v>
      </c>
      <c r="AO59" s="28">
        <v>2010</v>
      </c>
      <c r="AP59" s="20">
        <v>2017</v>
      </c>
      <c r="AQ59" s="182" t="s">
        <v>2950</v>
      </c>
      <c r="AR59" s="28" t="s">
        <v>4627</v>
      </c>
      <c r="AS59" s="20"/>
    </row>
    <row r="60" spans="1:45" ht="14.25" customHeight="1" x14ac:dyDescent="0.25">
      <c r="A60" t="s">
        <v>744</v>
      </c>
      <c r="C60" t="s">
        <v>875</v>
      </c>
      <c r="D60" s="26" t="s">
        <v>150</v>
      </c>
      <c r="E60" s="435" t="s">
        <v>2224</v>
      </c>
      <c r="F60" s="27" t="s">
        <v>67</v>
      </c>
      <c r="G60" s="28" t="s">
        <v>152</v>
      </c>
      <c r="H60" s="27" t="s">
        <v>153</v>
      </c>
      <c r="I60" s="27">
        <v>32</v>
      </c>
      <c r="J60" s="87">
        <v>32</v>
      </c>
      <c r="K60" s="19" t="s">
        <v>800</v>
      </c>
      <c r="L60" s="52" t="s">
        <v>108</v>
      </c>
      <c r="M60" s="81"/>
      <c r="N60" s="28">
        <v>6409</v>
      </c>
      <c r="O60" s="972"/>
      <c r="P60" s="29">
        <v>6</v>
      </c>
      <c r="Q60" s="28"/>
      <c r="R60" s="28">
        <v>2</v>
      </c>
      <c r="S60" s="81">
        <v>82.44</v>
      </c>
      <c r="T60" s="185">
        <v>41738</v>
      </c>
      <c r="U60" s="326">
        <v>14.7</v>
      </c>
      <c r="V60" s="60">
        <v>0.75</v>
      </c>
      <c r="W60" s="167">
        <v>1</v>
      </c>
      <c r="X60" s="489">
        <f t="shared" si="1"/>
        <v>9.6473708846933999</v>
      </c>
      <c r="Y60" s="502" t="s">
        <v>1833</v>
      </c>
      <c r="Z60" s="494"/>
      <c r="AA60" s="28" t="s">
        <v>20</v>
      </c>
      <c r="AB60" s="27">
        <v>25</v>
      </c>
      <c r="AC60" s="28" t="s">
        <v>1093</v>
      </c>
      <c r="AD60" s="27" t="s">
        <v>54</v>
      </c>
      <c r="AE60" s="28" t="s">
        <v>124</v>
      </c>
      <c r="AF60" s="29" t="s">
        <v>55</v>
      </c>
      <c r="AG60" s="29"/>
      <c r="AH60" s="27" t="s">
        <v>133</v>
      </c>
      <c r="AI60" s="27" t="s">
        <v>133</v>
      </c>
      <c r="AJ60" s="27" t="s">
        <v>54</v>
      </c>
      <c r="AK60" s="81">
        <v>80</v>
      </c>
      <c r="AL60" s="569"/>
      <c r="AM60" s="28">
        <v>16</v>
      </c>
      <c r="AN60" s="28">
        <v>3</v>
      </c>
      <c r="AO60" s="28">
        <v>2010</v>
      </c>
      <c r="AP60" s="20">
        <v>2017</v>
      </c>
      <c r="AQ60" s="182" t="s">
        <v>2950</v>
      </c>
      <c r="AR60" s="28" t="s">
        <v>1094</v>
      </c>
      <c r="AS60" s="20" t="s">
        <v>1095</v>
      </c>
    </row>
    <row r="61" spans="1:45" ht="14.25" customHeight="1" x14ac:dyDescent="0.25">
      <c r="D61" s="591" t="s">
        <v>5818</v>
      </c>
      <c r="E61" s="555" t="s">
        <v>5819</v>
      </c>
      <c r="F61" s="27" t="s">
        <v>67</v>
      </c>
      <c r="G61" s="593" t="s">
        <v>5820</v>
      </c>
      <c r="H61" s="46" t="s">
        <v>1052</v>
      </c>
      <c r="I61" s="592">
        <v>32</v>
      </c>
      <c r="J61" s="618">
        <v>8</v>
      </c>
      <c r="K61" s="856" t="s">
        <v>6197</v>
      </c>
      <c r="L61" s="52" t="s">
        <v>108</v>
      </c>
      <c r="M61" s="81" t="s">
        <v>6199</v>
      </c>
      <c r="N61" s="28">
        <v>622</v>
      </c>
      <c r="O61" s="972">
        <v>357</v>
      </c>
      <c r="P61" s="29">
        <v>6</v>
      </c>
      <c r="Q61" s="28"/>
      <c r="R61" s="28"/>
      <c r="S61" s="81">
        <v>250</v>
      </c>
      <c r="T61" s="185">
        <v>44490</v>
      </c>
      <c r="U61" s="326" t="s">
        <v>5998</v>
      </c>
      <c r="V61" s="60">
        <v>1</v>
      </c>
      <c r="W61" s="167">
        <v>1</v>
      </c>
      <c r="X61" s="489">
        <f t="shared" si="1"/>
        <v>401.92926045016077</v>
      </c>
      <c r="Y61" s="502"/>
      <c r="Z61" s="494"/>
      <c r="AA61" s="28" t="s">
        <v>17</v>
      </c>
      <c r="AB61" s="27">
        <v>8</v>
      </c>
      <c r="AC61" s="28" t="s">
        <v>386</v>
      </c>
      <c r="AD61" s="27"/>
      <c r="AE61" s="28"/>
      <c r="AF61" s="29"/>
      <c r="AG61" s="29"/>
      <c r="AH61" s="27"/>
      <c r="AI61" s="27"/>
      <c r="AJ61" s="27"/>
      <c r="AK61" s="81"/>
      <c r="AL61" s="569"/>
      <c r="AM61" s="28"/>
      <c r="AN61" s="28"/>
      <c r="AO61" s="28"/>
      <c r="AP61" s="20"/>
      <c r="AQ61" s="182" t="s">
        <v>5822</v>
      </c>
      <c r="AR61" s="28" t="s">
        <v>5821</v>
      </c>
      <c r="AS61" s="20" t="s">
        <v>6209</v>
      </c>
    </row>
    <row r="62" spans="1:45" ht="14.25" customHeight="1" x14ac:dyDescent="0.25">
      <c r="B62">
        <v>1</v>
      </c>
      <c r="C62" t="s">
        <v>875</v>
      </c>
      <c r="D62" s="26" t="s">
        <v>2089</v>
      </c>
      <c r="E62" s="435" t="s">
        <v>2106</v>
      </c>
      <c r="F62" s="27" t="s">
        <v>296</v>
      </c>
      <c r="G62" s="28" t="s">
        <v>2105</v>
      </c>
      <c r="H62" s="27" t="s">
        <v>136</v>
      </c>
      <c r="I62" s="27">
        <v>32</v>
      </c>
      <c r="J62" s="87">
        <v>32</v>
      </c>
      <c r="K62" s="856" t="s">
        <v>6197</v>
      </c>
      <c r="L62" s="52" t="s">
        <v>108</v>
      </c>
      <c r="M62" s="81" t="s">
        <v>6199</v>
      </c>
      <c r="N62" s="28">
        <v>1079</v>
      </c>
      <c r="O62" s="972"/>
      <c r="P62" s="29">
        <v>6</v>
      </c>
      <c r="Q62" s="28">
        <v>3</v>
      </c>
      <c r="R62" s="28">
        <v>1</v>
      </c>
      <c r="S62" s="81">
        <v>333.33300000000003</v>
      </c>
      <c r="T62" s="185">
        <v>44494</v>
      </c>
      <c r="U62" s="326" t="s">
        <v>5998</v>
      </c>
      <c r="V62" s="60">
        <v>1</v>
      </c>
      <c r="W62" s="167">
        <v>1</v>
      </c>
      <c r="X62" s="489">
        <f t="shared" si="1"/>
        <v>308.92771084337352</v>
      </c>
      <c r="Y62" s="502" t="s">
        <v>174</v>
      </c>
      <c r="Z62" s="494" t="s">
        <v>54</v>
      </c>
      <c r="AA62" s="28" t="s">
        <v>20</v>
      </c>
      <c r="AB62" s="27">
        <v>90</v>
      </c>
      <c r="AC62" s="28" t="s">
        <v>5319</v>
      </c>
      <c r="AD62" s="27" t="s">
        <v>54</v>
      </c>
      <c r="AE62" s="28" t="s">
        <v>124</v>
      </c>
      <c r="AF62" s="29" t="s">
        <v>55</v>
      </c>
      <c r="AG62" s="29"/>
      <c r="AH62" s="27" t="s">
        <v>133</v>
      </c>
      <c r="AI62" s="27" t="s">
        <v>133</v>
      </c>
      <c r="AJ62" s="27" t="s">
        <v>54</v>
      </c>
      <c r="AK62" s="81"/>
      <c r="AL62" s="569"/>
      <c r="AM62" s="28"/>
      <c r="AN62" s="28"/>
      <c r="AO62" s="28">
        <v>2014</v>
      </c>
      <c r="AP62" s="20">
        <v>2019</v>
      </c>
      <c r="AQ62" s="142"/>
      <c r="AR62" s="28" t="s">
        <v>5321</v>
      </c>
      <c r="AS62" s="20" t="s">
        <v>5320</v>
      </c>
    </row>
    <row r="63" spans="1:45" ht="14.25" customHeight="1" x14ac:dyDescent="0.25">
      <c r="B63">
        <v>1</v>
      </c>
      <c r="C63" t="s">
        <v>875</v>
      </c>
      <c r="D63" s="26" t="s">
        <v>2089</v>
      </c>
      <c r="E63" s="435" t="s">
        <v>2106</v>
      </c>
      <c r="F63" s="27" t="s">
        <v>296</v>
      </c>
      <c r="G63" s="28" t="s">
        <v>2105</v>
      </c>
      <c r="H63" s="27" t="s">
        <v>136</v>
      </c>
      <c r="I63" s="27">
        <v>32</v>
      </c>
      <c r="J63" s="87">
        <v>32</v>
      </c>
      <c r="K63" s="19" t="s">
        <v>800</v>
      </c>
      <c r="L63" s="52" t="s">
        <v>108</v>
      </c>
      <c r="M63" s="81"/>
      <c r="N63" s="28">
        <v>1164</v>
      </c>
      <c r="O63" s="972"/>
      <c r="P63" s="29">
        <v>6</v>
      </c>
      <c r="Q63" s="28">
        <v>3</v>
      </c>
      <c r="R63" s="28">
        <v>1</v>
      </c>
      <c r="S63" s="81">
        <v>192.30799999999999</v>
      </c>
      <c r="T63" s="185">
        <v>41818</v>
      </c>
      <c r="U63" s="326" t="s">
        <v>1286</v>
      </c>
      <c r="V63" s="60">
        <v>1</v>
      </c>
      <c r="W63" s="167">
        <v>1</v>
      </c>
      <c r="X63" s="489">
        <f t="shared" si="1"/>
        <v>165.21305841924399</v>
      </c>
      <c r="Y63" s="502" t="s">
        <v>174</v>
      </c>
      <c r="Z63" s="494" t="s">
        <v>54</v>
      </c>
      <c r="AA63" s="28" t="s">
        <v>20</v>
      </c>
      <c r="AB63" s="27">
        <v>90</v>
      </c>
      <c r="AC63" s="28" t="s">
        <v>130</v>
      </c>
      <c r="AD63" s="27" t="s">
        <v>54</v>
      </c>
      <c r="AE63" s="28" t="s">
        <v>124</v>
      </c>
      <c r="AF63" s="29" t="s">
        <v>55</v>
      </c>
      <c r="AG63" s="29"/>
      <c r="AH63" s="27" t="s">
        <v>133</v>
      </c>
      <c r="AI63" s="27" t="s">
        <v>133</v>
      </c>
      <c r="AJ63" s="27" t="s">
        <v>54</v>
      </c>
      <c r="AK63" s="81"/>
      <c r="AL63" s="569"/>
      <c r="AM63" s="28"/>
      <c r="AN63" s="28"/>
      <c r="AO63" s="28">
        <v>2014</v>
      </c>
      <c r="AP63" s="20">
        <v>2017</v>
      </c>
      <c r="AQ63" s="142"/>
      <c r="AR63" s="28" t="s">
        <v>5321</v>
      </c>
      <c r="AS63" s="20" t="s">
        <v>5320</v>
      </c>
    </row>
    <row r="64" spans="1:45" s="208" customFormat="1" ht="14.25" customHeight="1" x14ac:dyDescent="0.25">
      <c r="D64" s="758" t="s">
        <v>5717</v>
      </c>
      <c r="E64" s="759" t="s">
        <v>5718</v>
      </c>
      <c r="F64" s="762" t="s">
        <v>5719</v>
      </c>
      <c r="G64" s="761" t="s">
        <v>311</v>
      </c>
      <c r="H64" s="762" t="s">
        <v>143</v>
      </c>
      <c r="I64" s="762">
        <v>64</v>
      </c>
      <c r="J64" s="934">
        <v>36</v>
      </c>
      <c r="K64" s="918" t="s">
        <v>6197</v>
      </c>
      <c r="L64" s="736" t="s">
        <v>108</v>
      </c>
      <c r="M64" s="737" t="s">
        <v>777</v>
      </c>
      <c r="N64" s="734"/>
      <c r="O64" s="973"/>
      <c r="P64" s="204"/>
      <c r="Q64" s="734"/>
      <c r="R64" s="734"/>
      <c r="S64" s="737"/>
      <c r="T64" s="738">
        <v>44494</v>
      </c>
      <c r="U64" s="739" t="s">
        <v>5998</v>
      </c>
      <c r="V64" s="740">
        <v>2</v>
      </c>
      <c r="W64" s="741">
        <v>1</v>
      </c>
      <c r="X64" s="742" t="str">
        <f t="shared" si="1"/>
        <v/>
      </c>
      <c r="Y64" s="743" t="s">
        <v>174</v>
      </c>
      <c r="Z64" s="744"/>
      <c r="AA64" s="734" t="s">
        <v>479</v>
      </c>
      <c r="AB64" s="205">
        <v>83</v>
      </c>
      <c r="AC64" s="734" t="s">
        <v>6222</v>
      </c>
      <c r="AD64" s="205" t="s">
        <v>54</v>
      </c>
      <c r="AE64" s="734"/>
      <c r="AF64" s="204" t="s">
        <v>54</v>
      </c>
      <c r="AG64" s="204"/>
      <c r="AH64" s="205"/>
      <c r="AI64" s="205"/>
      <c r="AJ64" s="205"/>
      <c r="AK64" s="737">
        <v>128</v>
      </c>
      <c r="AL64" s="745"/>
      <c r="AM64" s="734">
        <v>64</v>
      </c>
      <c r="AN64" s="734"/>
      <c r="AO64" s="734">
        <v>2021</v>
      </c>
      <c r="AP64" s="746">
        <v>2021</v>
      </c>
      <c r="AQ64" s="747" t="s">
        <v>5957</v>
      </c>
      <c r="AR64" s="734" t="s">
        <v>5956</v>
      </c>
      <c r="AS64" s="746" t="s">
        <v>6223</v>
      </c>
    </row>
    <row r="65" spans="1:45" ht="14.25" customHeight="1" x14ac:dyDescent="0.25">
      <c r="A65" t="s">
        <v>744</v>
      </c>
      <c r="B65">
        <v>1</v>
      </c>
      <c r="C65" t="s">
        <v>875</v>
      </c>
      <c r="D65" s="26" t="s">
        <v>1030</v>
      </c>
      <c r="E65" s="435" t="s">
        <v>2225</v>
      </c>
      <c r="F65" s="27" t="s">
        <v>57</v>
      </c>
      <c r="G65" s="28" t="s">
        <v>157</v>
      </c>
      <c r="H65" s="27" t="s">
        <v>1031</v>
      </c>
      <c r="I65" s="27">
        <v>32</v>
      </c>
      <c r="J65" s="87">
        <v>8</v>
      </c>
      <c r="K65" s="856" t="s">
        <v>4805</v>
      </c>
      <c r="L65" s="52" t="s">
        <v>108</v>
      </c>
      <c r="M65" s="81"/>
      <c r="N65" s="28" t="s">
        <v>5322</v>
      </c>
      <c r="O65" s="972"/>
      <c r="P65" s="29">
        <v>6</v>
      </c>
      <c r="Q65" s="28"/>
      <c r="R65" s="28"/>
      <c r="S65" s="81"/>
      <c r="T65" s="185">
        <v>44020</v>
      </c>
      <c r="U65" s="326" t="s">
        <v>5298</v>
      </c>
      <c r="V65" s="60">
        <v>1</v>
      </c>
      <c r="W65" s="167">
        <v>1</v>
      </c>
      <c r="X65" s="489" t="str">
        <f t="shared" si="1"/>
        <v/>
      </c>
      <c r="Y65" s="502" t="s">
        <v>2226</v>
      </c>
      <c r="Z65" s="494" t="s">
        <v>54</v>
      </c>
      <c r="AA65" s="28" t="s">
        <v>479</v>
      </c>
      <c r="AB65" s="27">
        <v>85</v>
      </c>
      <c r="AC65" s="28" t="s">
        <v>1030</v>
      </c>
      <c r="AD65" s="27" t="s">
        <v>54</v>
      </c>
      <c r="AE65" s="28" t="s">
        <v>124</v>
      </c>
      <c r="AF65" s="29"/>
      <c r="AG65" s="29"/>
      <c r="AH65" s="27" t="s">
        <v>133</v>
      </c>
      <c r="AI65" s="27" t="s">
        <v>133</v>
      </c>
      <c r="AJ65" s="27" t="s">
        <v>54</v>
      </c>
      <c r="AK65" s="81"/>
      <c r="AL65" s="569"/>
      <c r="AM65" s="28"/>
      <c r="AN65" s="28"/>
      <c r="AO65" s="28">
        <v>2014</v>
      </c>
      <c r="AP65" s="20">
        <v>2014</v>
      </c>
      <c r="AQ65" s="142"/>
      <c r="AR65" s="28" t="s">
        <v>1033</v>
      </c>
      <c r="AS65" s="20" t="s">
        <v>1035</v>
      </c>
    </row>
    <row r="66" spans="1:45" ht="14.25" customHeight="1" x14ac:dyDescent="0.25">
      <c r="A66" t="s">
        <v>744</v>
      </c>
      <c r="B66">
        <v>1</v>
      </c>
      <c r="C66" t="s">
        <v>875</v>
      </c>
      <c r="D66" s="26" t="s">
        <v>1030</v>
      </c>
      <c r="E66" s="435" t="s">
        <v>2225</v>
      </c>
      <c r="F66" s="27" t="s">
        <v>57</v>
      </c>
      <c r="G66" s="28" t="s">
        <v>157</v>
      </c>
      <c r="H66" s="27" t="s">
        <v>1031</v>
      </c>
      <c r="I66" s="27">
        <v>32</v>
      </c>
      <c r="J66" s="87">
        <v>8</v>
      </c>
      <c r="K66" s="19" t="s">
        <v>1032</v>
      </c>
      <c r="L66" s="52" t="s">
        <v>108</v>
      </c>
      <c r="M66" s="81"/>
      <c r="N66" s="28">
        <v>36094</v>
      </c>
      <c r="O66" s="972"/>
      <c r="P66" s="29">
        <v>4</v>
      </c>
      <c r="Q66" s="28">
        <v>4</v>
      </c>
      <c r="R66" s="28">
        <v>47</v>
      </c>
      <c r="S66" s="81">
        <v>45.95</v>
      </c>
      <c r="T66" s="185">
        <v>41770</v>
      </c>
      <c r="U66" s="326" t="s">
        <v>1267</v>
      </c>
      <c r="V66" s="60">
        <v>1</v>
      </c>
      <c r="W66" s="167">
        <v>1</v>
      </c>
      <c r="X66" s="489">
        <f t="shared" si="1"/>
        <v>1.2730647753089157</v>
      </c>
      <c r="Y66" s="502" t="s">
        <v>2226</v>
      </c>
      <c r="Z66" s="494" t="s">
        <v>54</v>
      </c>
      <c r="AA66" s="28" t="s">
        <v>479</v>
      </c>
      <c r="AB66" s="27">
        <v>85</v>
      </c>
      <c r="AC66" s="28" t="s">
        <v>1030</v>
      </c>
      <c r="AD66" s="27" t="s">
        <v>54</v>
      </c>
      <c r="AE66" s="28" t="s">
        <v>124</v>
      </c>
      <c r="AF66" s="29"/>
      <c r="AG66" s="29"/>
      <c r="AH66" s="27" t="s">
        <v>133</v>
      </c>
      <c r="AI66" s="27" t="s">
        <v>133</v>
      </c>
      <c r="AJ66" s="27" t="s">
        <v>54</v>
      </c>
      <c r="AK66" s="81"/>
      <c r="AL66" s="569"/>
      <c r="AM66" s="28"/>
      <c r="AN66" s="28"/>
      <c r="AO66" s="28">
        <v>2014</v>
      </c>
      <c r="AP66" s="20">
        <v>2014</v>
      </c>
      <c r="AQ66" s="142"/>
      <c r="AR66" s="28" t="s">
        <v>1033</v>
      </c>
      <c r="AS66" s="20" t="s">
        <v>1035</v>
      </c>
    </row>
    <row r="67" spans="1:45" ht="14.25" customHeight="1" x14ac:dyDescent="0.25">
      <c r="A67" t="s">
        <v>744</v>
      </c>
      <c r="B67">
        <v>1</v>
      </c>
      <c r="C67" t="s">
        <v>875</v>
      </c>
      <c r="D67" s="26" t="s">
        <v>5388</v>
      </c>
      <c r="E67" s="435" t="s">
        <v>5390</v>
      </c>
      <c r="F67" s="27" t="s">
        <v>57</v>
      </c>
      <c r="G67" s="28" t="s">
        <v>5399</v>
      </c>
      <c r="H67" s="27" t="s">
        <v>1031</v>
      </c>
      <c r="I67" s="27">
        <v>32</v>
      </c>
      <c r="J67" s="87">
        <v>8</v>
      </c>
      <c r="K67" s="856" t="s">
        <v>6197</v>
      </c>
      <c r="L67" s="52" t="s">
        <v>108</v>
      </c>
      <c r="M67" s="81" t="s">
        <v>6199</v>
      </c>
      <c r="N67" s="28"/>
      <c r="O67" s="972"/>
      <c r="P67" s="29">
        <v>6</v>
      </c>
      <c r="Q67" s="28"/>
      <c r="R67" s="28"/>
      <c r="S67" s="81"/>
      <c r="T67" s="185"/>
      <c r="U67" s="326"/>
      <c r="V67" s="60">
        <v>1</v>
      </c>
      <c r="W67" s="167">
        <v>1</v>
      </c>
      <c r="X67" s="489" t="str">
        <f t="shared" si="1"/>
        <v/>
      </c>
      <c r="Y67" s="502" t="s">
        <v>2226</v>
      </c>
      <c r="Z67" s="494" t="s">
        <v>54</v>
      </c>
      <c r="AA67" s="28" t="s">
        <v>479</v>
      </c>
      <c r="AB67" s="27">
        <v>85</v>
      </c>
      <c r="AC67" s="28" t="s">
        <v>1030</v>
      </c>
      <c r="AD67" s="27" t="s">
        <v>54</v>
      </c>
      <c r="AE67" s="28" t="s">
        <v>124</v>
      </c>
      <c r="AF67" s="29"/>
      <c r="AG67" s="29"/>
      <c r="AH67" s="27" t="s">
        <v>133</v>
      </c>
      <c r="AI67" s="27" t="s">
        <v>133</v>
      </c>
      <c r="AJ67" s="27" t="s">
        <v>54</v>
      </c>
      <c r="AK67" s="81"/>
      <c r="AL67" s="569"/>
      <c r="AM67" s="28"/>
      <c r="AN67" s="28"/>
      <c r="AO67" s="28">
        <v>2020</v>
      </c>
      <c r="AP67" s="20">
        <v>2021</v>
      </c>
      <c r="AQ67" s="142"/>
      <c r="AR67" s="28" t="s">
        <v>1033</v>
      </c>
      <c r="AS67" s="20" t="s">
        <v>5389</v>
      </c>
    </row>
    <row r="68" spans="1:45" ht="14.25" customHeight="1" x14ac:dyDescent="0.25">
      <c r="A68" t="s">
        <v>744</v>
      </c>
      <c r="B68">
        <v>1</v>
      </c>
      <c r="C68" t="s">
        <v>875</v>
      </c>
      <c r="D68" s="26" t="s">
        <v>155</v>
      </c>
      <c r="E68" s="435" t="s">
        <v>2227</v>
      </c>
      <c r="F68" s="27" t="s">
        <v>57</v>
      </c>
      <c r="G68" s="28" t="s">
        <v>157</v>
      </c>
      <c r="H68" s="27">
        <v>68000</v>
      </c>
      <c r="I68" s="27">
        <v>16</v>
      </c>
      <c r="J68" s="87">
        <v>16</v>
      </c>
      <c r="K68" s="19" t="s">
        <v>802</v>
      </c>
      <c r="L68" s="28" t="s">
        <v>108</v>
      </c>
      <c r="M68" s="81"/>
      <c r="N68" s="28">
        <v>3479</v>
      </c>
      <c r="O68" s="972"/>
      <c r="P68" s="29" t="s">
        <v>744</v>
      </c>
      <c r="Q68" s="28"/>
      <c r="R68" s="28">
        <v>6</v>
      </c>
      <c r="S68" s="81">
        <v>168.86199999999999</v>
      </c>
      <c r="T68" s="185">
        <v>41691</v>
      </c>
      <c r="U68" s="326" t="s">
        <v>1267</v>
      </c>
      <c r="V68" s="60">
        <v>0.67</v>
      </c>
      <c r="W68" s="167">
        <v>4</v>
      </c>
      <c r="X68" s="489">
        <f t="shared" si="1"/>
        <v>8.1300330554757121</v>
      </c>
      <c r="Y68" s="502" t="s">
        <v>2226</v>
      </c>
      <c r="Z68" s="494" t="s">
        <v>54</v>
      </c>
      <c r="AA68" s="28" t="s">
        <v>20</v>
      </c>
      <c r="AB68" s="27">
        <v>1</v>
      </c>
      <c r="AC68" s="28" t="s">
        <v>155</v>
      </c>
      <c r="AD68" s="27" t="s">
        <v>149</v>
      </c>
      <c r="AE68" s="28" t="s">
        <v>124</v>
      </c>
      <c r="AF68" s="29" t="s">
        <v>55</v>
      </c>
      <c r="AG68" s="29"/>
      <c r="AH68" s="27" t="s">
        <v>133</v>
      </c>
      <c r="AI68" s="27" t="s">
        <v>133</v>
      </c>
      <c r="AJ68" s="27" t="s">
        <v>54</v>
      </c>
      <c r="AK68" s="81"/>
      <c r="AL68" s="569"/>
      <c r="AM68" s="28"/>
      <c r="AN68" s="28"/>
      <c r="AO68" s="28">
        <v>2010</v>
      </c>
      <c r="AP68" s="20">
        <v>2012</v>
      </c>
      <c r="AQ68" s="142"/>
      <c r="AR68" s="28" t="s">
        <v>1115</v>
      </c>
      <c r="AS68" s="20"/>
    </row>
    <row r="69" spans="1:45" ht="15" customHeight="1" x14ac:dyDescent="0.25">
      <c r="A69" t="s">
        <v>745</v>
      </c>
      <c r="C69" t="s">
        <v>875</v>
      </c>
      <c r="D69" s="26" t="s">
        <v>1017</v>
      </c>
      <c r="E69" s="435" t="s">
        <v>2516</v>
      </c>
      <c r="F69" s="27" t="s">
        <v>57</v>
      </c>
      <c r="G69" s="28" t="s">
        <v>157</v>
      </c>
      <c r="H69" s="27">
        <v>68000</v>
      </c>
      <c r="I69" s="27">
        <v>16</v>
      </c>
      <c r="J69" s="87">
        <v>16</v>
      </c>
      <c r="K69" s="19" t="s">
        <v>902</v>
      </c>
      <c r="L69" s="52" t="s">
        <v>157</v>
      </c>
      <c r="M69" s="81"/>
      <c r="N69" s="28">
        <v>26227</v>
      </c>
      <c r="O69" s="972"/>
      <c r="P69" s="29">
        <v>4</v>
      </c>
      <c r="Q69" s="28">
        <v>2</v>
      </c>
      <c r="R69" s="28">
        <v>65</v>
      </c>
      <c r="S69" s="81"/>
      <c r="T69" s="185">
        <v>40532</v>
      </c>
      <c r="U69" s="326" t="s">
        <v>3246</v>
      </c>
      <c r="V69" s="60">
        <v>0.67</v>
      </c>
      <c r="W69" s="167">
        <v>4</v>
      </c>
      <c r="X69" s="489" t="str">
        <f t="shared" si="1"/>
        <v/>
      </c>
      <c r="Y69" s="502" t="s">
        <v>2226</v>
      </c>
      <c r="Z69" s="494" t="s">
        <v>54</v>
      </c>
      <c r="AA69" s="28" t="s">
        <v>20</v>
      </c>
      <c r="AB69" s="27">
        <v>22</v>
      </c>
      <c r="AC69" s="28" t="s">
        <v>1016</v>
      </c>
      <c r="AD69" s="27" t="s">
        <v>149</v>
      </c>
      <c r="AE69" s="28" t="s">
        <v>124</v>
      </c>
      <c r="AF69" s="29" t="s">
        <v>55</v>
      </c>
      <c r="AG69" s="29"/>
      <c r="AH69" s="27" t="s">
        <v>133</v>
      </c>
      <c r="AI69" s="27" t="s">
        <v>133</v>
      </c>
      <c r="AJ69" s="27" t="s">
        <v>54</v>
      </c>
      <c r="AK69" s="81"/>
      <c r="AL69" s="569"/>
      <c r="AM69" s="28"/>
      <c r="AN69" s="28"/>
      <c r="AO69" s="28">
        <v>2010</v>
      </c>
      <c r="AP69" s="20">
        <v>2011</v>
      </c>
      <c r="AQ69" s="19"/>
      <c r="AR69" s="28" t="s">
        <v>1018</v>
      </c>
      <c r="AS69" s="20" t="s">
        <v>2360</v>
      </c>
    </row>
    <row r="70" spans="1:45" ht="14.25" customHeight="1" x14ac:dyDescent="0.25">
      <c r="C70" t="s">
        <v>875</v>
      </c>
      <c r="D70" s="26" t="s">
        <v>1017</v>
      </c>
      <c r="E70" s="435" t="s">
        <v>2516</v>
      </c>
      <c r="F70" s="27" t="s">
        <v>57</v>
      </c>
      <c r="G70" s="28" t="s">
        <v>157</v>
      </c>
      <c r="H70" s="27">
        <v>68000</v>
      </c>
      <c r="I70" s="27">
        <v>16</v>
      </c>
      <c r="J70" s="87">
        <v>16</v>
      </c>
      <c r="K70" s="19" t="s">
        <v>800</v>
      </c>
      <c r="L70" s="28" t="s">
        <v>108</v>
      </c>
      <c r="M70" s="81" t="s">
        <v>2700</v>
      </c>
      <c r="N70" s="28"/>
      <c r="O70" s="972"/>
      <c r="P70" s="29">
        <v>6</v>
      </c>
      <c r="Q70" s="28"/>
      <c r="R70" s="28"/>
      <c r="S70" s="81"/>
      <c r="T70" s="185">
        <v>43162</v>
      </c>
      <c r="U70" s="326">
        <v>14.7</v>
      </c>
      <c r="V70" s="60">
        <v>1</v>
      </c>
      <c r="W70" s="167">
        <v>1</v>
      </c>
      <c r="X70" s="489" t="str">
        <f t="shared" si="1"/>
        <v/>
      </c>
      <c r="Y70" s="502" t="s">
        <v>2226</v>
      </c>
      <c r="Z70" s="494" t="s">
        <v>54</v>
      </c>
      <c r="AA70" s="28" t="s">
        <v>20</v>
      </c>
      <c r="AB70" s="27">
        <v>22</v>
      </c>
      <c r="AC70" s="28" t="s">
        <v>1016</v>
      </c>
      <c r="AD70" s="27" t="s">
        <v>149</v>
      </c>
      <c r="AE70" s="28" t="s">
        <v>124</v>
      </c>
      <c r="AF70" s="29" t="s">
        <v>55</v>
      </c>
      <c r="AG70" s="29"/>
      <c r="AH70" s="27" t="s">
        <v>133</v>
      </c>
      <c r="AI70" s="27" t="s">
        <v>133</v>
      </c>
      <c r="AJ70" s="27" t="s">
        <v>54</v>
      </c>
      <c r="AK70" s="81"/>
      <c r="AL70" s="569"/>
      <c r="AM70" s="28"/>
      <c r="AN70" s="28"/>
      <c r="AO70" s="28">
        <v>2010</v>
      </c>
      <c r="AP70" s="20">
        <v>2011</v>
      </c>
      <c r="AQ70" s="19"/>
      <c r="AR70" s="28" t="s">
        <v>1018</v>
      </c>
      <c r="AS70" s="20" t="s">
        <v>2360</v>
      </c>
    </row>
    <row r="71" spans="1:45" ht="14.25" customHeight="1" x14ac:dyDescent="0.25">
      <c r="A71" t="s">
        <v>744</v>
      </c>
      <c r="B71">
        <v>1</v>
      </c>
      <c r="C71" t="s">
        <v>875</v>
      </c>
      <c r="D71" s="26" t="s">
        <v>1017</v>
      </c>
      <c r="E71" s="435" t="s">
        <v>2516</v>
      </c>
      <c r="F71" s="27" t="s">
        <v>57</v>
      </c>
      <c r="G71" s="28" t="s">
        <v>157</v>
      </c>
      <c r="H71" s="27">
        <v>68000</v>
      </c>
      <c r="I71" s="27">
        <v>16</v>
      </c>
      <c r="J71" s="87">
        <v>16</v>
      </c>
      <c r="K71" s="19" t="s">
        <v>802</v>
      </c>
      <c r="L71" s="28" t="s">
        <v>108</v>
      </c>
      <c r="M71" s="81"/>
      <c r="N71" s="28">
        <v>17852</v>
      </c>
      <c r="O71" s="972"/>
      <c r="P71" s="29" t="s">
        <v>744</v>
      </c>
      <c r="Q71" s="28">
        <v>2</v>
      </c>
      <c r="R71" s="28">
        <v>43</v>
      </c>
      <c r="S71" s="81">
        <v>56.81</v>
      </c>
      <c r="T71" s="185">
        <v>43228</v>
      </c>
      <c r="U71" s="326" t="s">
        <v>3562</v>
      </c>
      <c r="V71" s="60">
        <v>0.67</v>
      </c>
      <c r="W71" s="167">
        <v>4</v>
      </c>
      <c r="X71" s="489">
        <f t="shared" si="1"/>
        <v>0.53303131301814932</v>
      </c>
      <c r="Y71" s="502" t="s">
        <v>2226</v>
      </c>
      <c r="Z71" s="494" t="s">
        <v>54</v>
      </c>
      <c r="AA71" s="28" t="s">
        <v>20</v>
      </c>
      <c r="AB71" s="27">
        <v>22</v>
      </c>
      <c r="AC71" s="28" t="s">
        <v>1016</v>
      </c>
      <c r="AD71" s="27" t="s">
        <v>149</v>
      </c>
      <c r="AE71" s="28" t="s">
        <v>124</v>
      </c>
      <c r="AF71" s="29" t="s">
        <v>55</v>
      </c>
      <c r="AG71" s="29"/>
      <c r="AH71" s="27" t="s">
        <v>133</v>
      </c>
      <c r="AI71" s="27" t="s">
        <v>133</v>
      </c>
      <c r="AJ71" s="27" t="s">
        <v>54</v>
      </c>
      <c r="AK71" s="81"/>
      <c r="AL71" s="569"/>
      <c r="AM71" s="28"/>
      <c r="AN71" s="28"/>
      <c r="AO71" s="28">
        <v>2010</v>
      </c>
      <c r="AP71" s="20">
        <v>2011</v>
      </c>
      <c r="AQ71" s="19"/>
      <c r="AR71" s="28" t="s">
        <v>1018</v>
      </c>
      <c r="AS71" s="20" t="s">
        <v>2360</v>
      </c>
    </row>
    <row r="72" spans="1:45" x14ac:dyDescent="0.25">
      <c r="A72" t="s">
        <v>745</v>
      </c>
      <c r="C72" t="s">
        <v>875</v>
      </c>
      <c r="D72" s="26" t="s">
        <v>1017</v>
      </c>
      <c r="E72" s="435" t="s">
        <v>2516</v>
      </c>
      <c r="F72" s="27" t="s">
        <v>57</v>
      </c>
      <c r="G72" s="28" t="s">
        <v>157</v>
      </c>
      <c r="H72" s="27">
        <v>68000</v>
      </c>
      <c r="I72" s="27">
        <v>16</v>
      </c>
      <c r="J72" s="87">
        <v>16</v>
      </c>
      <c r="K72" s="19" t="s">
        <v>3570</v>
      </c>
      <c r="L72" s="52" t="s">
        <v>108</v>
      </c>
      <c r="M72" s="81"/>
      <c r="N72" s="28">
        <v>26009</v>
      </c>
      <c r="O72" s="972"/>
      <c r="P72" s="29">
        <v>4</v>
      </c>
      <c r="Q72" s="28">
        <v>2</v>
      </c>
      <c r="R72" s="28">
        <v>67</v>
      </c>
      <c r="S72" s="81">
        <v>44.56</v>
      </c>
      <c r="T72" s="185">
        <v>43228</v>
      </c>
      <c r="U72" s="326" t="s">
        <v>3562</v>
      </c>
      <c r="V72" s="60">
        <v>0.67</v>
      </c>
      <c r="W72" s="167">
        <v>4</v>
      </c>
      <c r="X72" s="489">
        <f t="shared" si="1"/>
        <v>0.28696989503633358</v>
      </c>
      <c r="Y72" s="502" t="s">
        <v>2226</v>
      </c>
      <c r="Z72" s="494" t="s">
        <v>54</v>
      </c>
      <c r="AA72" s="28" t="s">
        <v>20</v>
      </c>
      <c r="AB72" s="27">
        <v>22</v>
      </c>
      <c r="AC72" s="28" t="s">
        <v>1016</v>
      </c>
      <c r="AD72" s="27" t="s">
        <v>149</v>
      </c>
      <c r="AE72" s="28" t="s">
        <v>124</v>
      </c>
      <c r="AF72" s="29" t="s">
        <v>55</v>
      </c>
      <c r="AG72" s="29"/>
      <c r="AH72" s="27" t="s">
        <v>133</v>
      </c>
      <c r="AI72" s="27" t="s">
        <v>133</v>
      </c>
      <c r="AJ72" s="27" t="s">
        <v>54</v>
      </c>
      <c r="AK72" s="81"/>
      <c r="AL72" s="569"/>
      <c r="AM72" s="28"/>
      <c r="AN72" s="28"/>
      <c r="AO72" s="28">
        <v>2010</v>
      </c>
      <c r="AP72" s="20">
        <v>2011</v>
      </c>
      <c r="AQ72" s="19"/>
      <c r="AR72" s="28" t="s">
        <v>1018</v>
      </c>
      <c r="AS72" s="20" t="s">
        <v>2360</v>
      </c>
    </row>
    <row r="73" spans="1:45" x14ac:dyDescent="0.25">
      <c r="A73" t="s">
        <v>744</v>
      </c>
      <c r="B73">
        <v>1</v>
      </c>
      <c r="C73" t="s">
        <v>875</v>
      </c>
      <c r="D73" s="26" t="s">
        <v>1496</v>
      </c>
      <c r="E73" s="435" t="s">
        <v>2228</v>
      </c>
      <c r="F73" s="27" t="s">
        <v>57</v>
      </c>
      <c r="G73" s="28" t="s">
        <v>157</v>
      </c>
      <c r="H73" s="27" t="s">
        <v>33</v>
      </c>
      <c r="I73" s="27">
        <v>32</v>
      </c>
      <c r="J73" s="87">
        <v>32</v>
      </c>
      <c r="K73" s="856" t="s">
        <v>6197</v>
      </c>
      <c r="L73" s="52" t="s">
        <v>108</v>
      </c>
      <c r="M73" s="81" t="s">
        <v>6227</v>
      </c>
      <c r="N73" s="28">
        <v>4199</v>
      </c>
      <c r="O73" s="972">
        <v>2520</v>
      </c>
      <c r="P73" s="29">
        <v>6</v>
      </c>
      <c r="Q73" s="28">
        <v>4</v>
      </c>
      <c r="R73" s="28">
        <v>8</v>
      </c>
      <c r="S73" s="81">
        <v>175.43899999999999</v>
      </c>
      <c r="T73" s="185">
        <v>44494</v>
      </c>
      <c r="U73" s="326" t="s">
        <v>5998</v>
      </c>
      <c r="V73" s="60">
        <v>1</v>
      </c>
      <c r="W73" s="167">
        <v>1</v>
      </c>
      <c r="X73" s="489">
        <f t="shared" ref="X73:X74" si="2">IF(AND(N73&lt;&gt;"",S73&lt;&gt;""),1000*S73*V73/(N73*W73),"")</f>
        <v>41.781138366277688</v>
      </c>
      <c r="Y73" s="502" t="s">
        <v>2216</v>
      </c>
      <c r="Z73" s="494"/>
      <c r="AA73" s="28" t="s">
        <v>20</v>
      </c>
      <c r="AB73" s="27">
        <v>19</v>
      </c>
      <c r="AC73" s="28" t="s">
        <v>1498</v>
      </c>
      <c r="AD73" s="27" t="s">
        <v>54</v>
      </c>
      <c r="AE73" s="28" t="s">
        <v>124</v>
      </c>
      <c r="AF73" s="29" t="s">
        <v>55</v>
      </c>
      <c r="AG73" s="29"/>
      <c r="AH73" s="27" t="s">
        <v>133</v>
      </c>
      <c r="AI73" s="27" t="s">
        <v>133</v>
      </c>
      <c r="AJ73" s="27" t="s">
        <v>54</v>
      </c>
      <c r="AK73" s="81"/>
      <c r="AL73" s="569"/>
      <c r="AM73" s="28">
        <v>32</v>
      </c>
      <c r="AN73" s="28">
        <v>5</v>
      </c>
      <c r="AO73" s="28">
        <v>2014</v>
      </c>
      <c r="AP73" s="20">
        <v>2015</v>
      </c>
      <c r="AQ73" s="182"/>
      <c r="AR73" s="28" t="s">
        <v>1497</v>
      </c>
      <c r="AS73" s="20" t="s">
        <v>1500</v>
      </c>
    </row>
    <row r="74" spans="1:45" x14ac:dyDescent="0.25">
      <c r="A74" t="s">
        <v>744</v>
      </c>
      <c r="B74">
        <v>1</v>
      </c>
      <c r="C74" t="s">
        <v>875</v>
      </c>
      <c r="D74" s="26" t="s">
        <v>1496</v>
      </c>
      <c r="E74" s="435" t="s">
        <v>2228</v>
      </c>
      <c r="F74" s="27" t="s">
        <v>57</v>
      </c>
      <c r="G74" s="28" t="s">
        <v>157</v>
      </c>
      <c r="H74" s="27" t="s">
        <v>33</v>
      </c>
      <c r="I74" s="27">
        <v>32</v>
      </c>
      <c r="J74" s="87">
        <v>32</v>
      </c>
      <c r="K74" s="19" t="s">
        <v>800</v>
      </c>
      <c r="L74" s="52" t="s">
        <v>108</v>
      </c>
      <c r="M74" s="81"/>
      <c r="N74" s="28">
        <v>5307</v>
      </c>
      <c r="O74" s="972"/>
      <c r="P74" s="29">
        <v>6</v>
      </c>
      <c r="Q74" s="28">
        <v>4</v>
      </c>
      <c r="R74" s="28">
        <v>9</v>
      </c>
      <c r="S74" s="81">
        <v>128.535</v>
      </c>
      <c r="T74" s="185">
        <v>41878</v>
      </c>
      <c r="U74" s="326">
        <v>14.7</v>
      </c>
      <c r="V74" s="60">
        <v>1</v>
      </c>
      <c r="W74" s="167">
        <v>1</v>
      </c>
      <c r="X74" s="489">
        <f t="shared" si="2"/>
        <v>24.219898247597513</v>
      </c>
      <c r="Y74" s="502" t="s">
        <v>2216</v>
      </c>
      <c r="Z74" s="494"/>
      <c r="AA74" s="28" t="s">
        <v>20</v>
      </c>
      <c r="AB74" s="27">
        <v>19</v>
      </c>
      <c r="AC74" s="28" t="s">
        <v>1498</v>
      </c>
      <c r="AD74" s="27" t="s">
        <v>54</v>
      </c>
      <c r="AE74" s="28" t="s">
        <v>124</v>
      </c>
      <c r="AF74" s="29" t="s">
        <v>55</v>
      </c>
      <c r="AG74" s="29"/>
      <c r="AH74" s="27" t="s">
        <v>133</v>
      </c>
      <c r="AI74" s="27" t="s">
        <v>133</v>
      </c>
      <c r="AJ74" s="27" t="s">
        <v>54</v>
      </c>
      <c r="AK74" s="81"/>
      <c r="AL74" s="569"/>
      <c r="AM74" s="28">
        <v>32</v>
      </c>
      <c r="AN74" s="28">
        <v>5</v>
      </c>
      <c r="AO74" s="28">
        <v>2014</v>
      </c>
      <c r="AP74" s="20">
        <v>2015</v>
      </c>
      <c r="AQ74" s="182"/>
      <c r="AR74" s="28" t="s">
        <v>1497</v>
      </c>
      <c r="AS74" s="20" t="s">
        <v>1500</v>
      </c>
    </row>
    <row r="75" spans="1:45" x14ac:dyDescent="0.25">
      <c r="C75" t="s">
        <v>875</v>
      </c>
      <c r="D75" s="591" t="s">
        <v>5561</v>
      </c>
      <c r="E75" s="555" t="s">
        <v>5559</v>
      </c>
      <c r="F75" s="617" t="s">
        <v>107</v>
      </c>
      <c r="G75" s="42" t="s">
        <v>3009</v>
      </c>
      <c r="H75" s="592">
        <v>68000</v>
      </c>
      <c r="I75" s="592">
        <v>8</v>
      </c>
      <c r="J75" s="618">
        <v>16</v>
      </c>
      <c r="K75" s="19" t="s">
        <v>2020</v>
      </c>
      <c r="L75" s="28" t="s">
        <v>3009</v>
      </c>
      <c r="M75" s="81"/>
      <c r="N75" s="28"/>
      <c r="O75" s="972"/>
      <c r="P75" s="29"/>
      <c r="Q75" s="28"/>
      <c r="R75" s="28"/>
      <c r="S75" s="81"/>
      <c r="T75" s="185"/>
      <c r="U75" s="326"/>
      <c r="V75" s="60"/>
      <c r="W75" s="167"/>
      <c r="X75" s="489"/>
      <c r="Y75" s="502"/>
      <c r="Z75" s="494"/>
      <c r="AA75" s="28" t="s">
        <v>17</v>
      </c>
      <c r="AB75" s="27"/>
      <c r="AC75" s="28"/>
      <c r="AD75" s="27" t="s">
        <v>54</v>
      </c>
      <c r="AE75" s="28" t="s">
        <v>124</v>
      </c>
      <c r="AF75" s="29" t="s">
        <v>55</v>
      </c>
      <c r="AG75" s="29"/>
      <c r="AH75" s="27" t="s">
        <v>133</v>
      </c>
      <c r="AI75" s="27" t="s">
        <v>133</v>
      </c>
      <c r="AJ75" s="27" t="s">
        <v>54</v>
      </c>
      <c r="AK75" s="81"/>
      <c r="AL75" s="569"/>
      <c r="AM75" s="28">
        <v>32</v>
      </c>
      <c r="AN75" s="28"/>
      <c r="AO75" s="28"/>
      <c r="AP75" s="20">
        <v>2020</v>
      </c>
      <c r="AQ75" s="182" t="s">
        <v>3008</v>
      </c>
      <c r="AR75" s="28" t="s">
        <v>5325</v>
      </c>
      <c r="AS75" s="20" t="s">
        <v>3007</v>
      </c>
    </row>
    <row r="76" spans="1:45" ht="14.25" customHeight="1" x14ac:dyDescent="0.25">
      <c r="B76">
        <v>1</v>
      </c>
      <c r="C76" t="s">
        <v>875</v>
      </c>
      <c r="D76" s="26" t="s">
        <v>2194</v>
      </c>
      <c r="E76" s="435" t="s">
        <v>2515</v>
      </c>
      <c r="F76" s="27" t="s">
        <v>67</v>
      </c>
      <c r="G76" s="28" t="s">
        <v>1828</v>
      </c>
      <c r="H76" s="27">
        <v>6502</v>
      </c>
      <c r="I76" s="27">
        <v>8</v>
      </c>
      <c r="J76" s="87">
        <v>8</v>
      </c>
      <c r="K76" s="856" t="s">
        <v>6197</v>
      </c>
      <c r="L76" s="52" t="s">
        <v>108</v>
      </c>
      <c r="M76" s="81" t="s">
        <v>6199</v>
      </c>
      <c r="N76" s="28">
        <v>1238</v>
      </c>
      <c r="O76" s="972">
        <v>706</v>
      </c>
      <c r="P76" s="29">
        <v>6</v>
      </c>
      <c r="Q76" s="28"/>
      <c r="R76" s="28">
        <v>7</v>
      </c>
      <c r="S76" s="81">
        <v>195.31299999999999</v>
      </c>
      <c r="T76" s="185">
        <v>44494</v>
      </c>
      <c r="U76" s="326" t="s">
        <v>5998</v>
      </c>
      <c r="V76" s="60">
        <v>0.33</v>
      </c>
      <c r="W76" s="167">
        <v>4</v>
      </c>
      <c r="X76" s="489">
        <f t="shared" ref="X76:X113" si="3">IF(AND(N76&lt;&gt;"",S76&lt;&gt;""),1000*S76*V76/(N76*W76),"")</f>
        <v>13.015607835218093</v>
      </c>
      <c r="Y76" s="502" t="s">
        <v>2216</v>
      </c>
      <c r="Z76" s="494" t="s">
        <v>54</v>
      </c>
      <c r="AA76" s="28" t="s">
        <v>17</v>
      </c>
      <c r="AB76" s="27">
        <v>19</v>
      </c>
      <c r="AC76" s="28" t="s">
        <v>2702</v>
      </c>
      <c r="AD76" s="27" t="s">
        <v>54</v>
      </c>
      <c r="AE76" s="28" t="s">
        <v>124</v>
      </c>
      <c r="AF76" s="29" t="s">
        <v>55</v>
      </c>
      <c r="AG76" s="29" t="s">
        <v>54</v>
      </c>
      <c r="AH76" s="27" t="s">
        <v>181</v>
      </c>
      <c r="AI76" s="27" t="s">
        <v>181</v>
      </c>
      <c r="AJ76" s="27" t="s">
        <v>54</v>
      </c>
      <c r="AK76" s="81"/>
      <c r="AL76" s="569"/>
      <c r="AM76" s="28"/>
      <c r="AN76" s="28"/>
      <c r="AO76" s="28">
        <v>2007</v>
      </c>
      <c r="AP76" s="20">
        <v>2009</v>
      </c>
      <c r="AQ76" s="142"/>
      <c r="AR76" s="28" t="s">
        <v>1827</v>
      </c>
      <c r="AS76" s="20" t="s">
        <v>2701</v>
      </c>
    </row>
    <row r="77" spans="1:45" ht="14.25" customHeight="1" x14ac:dyDescent="0.25">
      <c r="B77">
        <v>1</v>
      </c>
      <c r="C77" t="s">
        <v>875</v>
      </c>
      <c r="D77" s="26" t="s">
        <v>2194</v>
      </c>
      <c r="E77" s="435" t="s">
        <v>2515</v>
      </c>
      <c r="F77" s="27" t="s">
        <v>67</v>
      </c>
      <c r="G77" s="28" t="s">
        <v>1828</v>
      </c>
      <c r="H77" s="27">
        <v>6502</v>
      </c>
      <c r="I77" s="27">
        <v>8</v>
      </c>
      <c r="J77" s="87">
        <v>8</v>
      </c>
      <c r="K77" s="19" t="s">
        <v>800</v>
      </c>
      <c r="L77" s="52" t="s">
        <v>108</v>
      </c>
      <c r="M77" s="81" t="s">
        <v>2703</v>
      </c>
      <c r="N77" s="28">
        <v>1417</v>
      </c>
      <c r="O77" s="972"/>
      <c r="P77" s="29">
        <v>6</v>
      </c>
      <c r="Q77" s="28"/>
      <c r="R77" s="28">
        <v>9</v>
      </c>
      <c r="S77" s="81">
        <v>158.72999999999999</v>
      </c>
      <c r="T77" s="185">
        <v>43162</v>
      </c>
      <c r="U77" s="326">
        <v>14.7</v>
      </c>
      <c r="V77" s="60">
        <v>0.33</v>
      </c>
      <c r="W77" s="167">
        <v>4</v>
      </c>
      <c r="X77" s="489">
        <f t="shared" si="3"/>
        <v>9.2415137614678908</v>
      </c>
      <c r="Y77" s="502" t="s">
        <v>2216</v>
      </c>
      <c r="Z77" s="494" t="s">
        <v>54</v>
      </c>
      <c r="AA77" s="28" t="s">
        <v>17</v>
      </c>
      <c r="AB77" s="27">
        <v>19</v>
      </c>
      <c r="AC77" s="28" t="s">
        <v>2702</v>
      </c>
      <c r="AD77" s="27" t="s">
        <v>54</v>
      </c>
      <c r="AE77" s="28" t="s">
        <v>124</v>
      </c>
      <c r="AF77" s="29" t="s">
        <v>55</v>
      </c>
      <c r="AG77" s="29" t="s">
        <v>54</v>
      </c>
      <c r="AH77" s="27" t="s">
        <v>181</v>
      </c>
      <c r="AI77" s="27" t="s">
        <v>181</v>
      </c>
      <c r="AJ77" s="27" t="s">
        <v>54</v>
      </c>
      <c r="AK77" s="81"/>
      <c r="AL77" s="569"/>
      <c r="AM77" s="28"/>
      <c r="AN77" s="28"/>
      <c r="AO77" s="28">
        <v>2007</v>
      </c>
      <c r="AP77" s="20">
        <v>2009</v>
      </c>
      <c r="AQ77" s="142"/>
      <c r="AR77" s="28" t="s">
        <v>1827</v>
      </c>
      <c r="AS77" s="20" t="s">
        <v>2701</v>
      </c>
    </row>
    <row r="78" spans="1:45" ht="14.25" customHeight="1" x14ac:dyDescent="0.25">
      <c r="A78" t="s">
        <v>744</v>
      </c>
      <c r="B78">
        <v>1</v>
      </c>
      <c r="C78" t="s">
        <v>875</v>
      </c>
      <c r="D78" s="26" t="s">
        <v>163</v>
      </c>
      <c r="E78" s="435" t="s">
        <v>2230</v>
      </c>
      <c r="F78" s="27" t="s">
        <v>67</v>
      </c>
      <c r="G78" s="28" t="s">
        <v>164</v>
      </c>
      <c r="H78" s="27" t="s">
        <v>162</v>
      </c>
      <c r="I78" s="27">
        <v>32</v>
      </c>
      <c r="J78" s="87">
        <v>16</v>
      </c>
      <c r="K78" s="856" t="s">
        <v>6197</v>
      </c>
      <c r="L78" s="52" t="s">
        <v>108</v>
      </c>
      <c r="M78" s="81" t="s">
        <v>6199</v>
      </c>
      <c r="N78" s="28">
        <v>3563</v>
      </c>
      <c r="O78" s="972">
        <v>1384</v>
      </c>
      <c r="P78" s="29">
        <v>6</v>
      </c>
      <c r="Q78" s="28">
        <v>2</v>
      </c>
      <c r="R78" s="28">
        <v>16</v>
      </c>
      <c r="S78" s="81">
        <v>146.62799999999999</v>
      </c>
      <c r="T78" s="185">
        <v>44494</v>
      </c>
      <c r="U78" s="326" t="s">
        <v>5998</v>
      </c>
      <c r="V78" s="60">
        <v>1</v>
      </c>
      <c r="W78" s="167">
        <v>1</v>
      </c>
      <c r="X78" s="489">
        <f t="shared" si="3"/>
        <v>41.152960987931522</v>
      </c>
      <c r="Y78" s="502" t="s">
        <v>1833</v>
      </c>
      <c r="Z78" s="494"/>
      <c r="AA78" s="28" t="s">
        <v>20</v>
      </c>
      <c r="AB78" s="27">
        <v>21</v>
      </c>
      <c r="AC78" s="28" t="s">
        <v>79</v>
      </c>
      <c r="AD78" s="27" t="s">
        <v>54</v>
      </c>
      <c r="AE78" s="28" t="s">
        <v>124</v>
      </c>
      <c r="AF78" s="29" t="s">
        <v>55</v>
      </c>
      <c r="AG78" s="29"/>
      <c r="AH78" s="27" t="s">
        <v>133</v>
      </c>
      <c r="AI78" s="27" t="s">
        <v>133</v>
      </c>
      <c r="AJ78" s="27" t="s">
        <v>54</v>
      </c>
      <c r="AK78" s="81"/>
      <c r="AL78" s="569"/>
      <c r="AM78" s="28"/>
      <c r="AN78" s="28"/>
      <c r="AO78" s="28">
        <v>2003</v>
      </c>
      <c r="AP78" s="20">
        <v>2015</v>
      </c>
      <c r="AQ78" s="182" t="s">
        <v>4429</v>
      </c>
      <c r="AR78" s="28" t="s">
        <v>4428</v>
      </c>
      <c r="AS78" s="20" t="s">
        <v>4430</v>
      </c>
    </row>
    <row r="79" spans="1:45" ht="14.25" customHeight="1" x14ac:dyDescent="0.25">
      <c r="A79" t="s">
        <v>744</v>
      </c>
      <c r="B79">
        <v>1</v>
      </c>
      <c r="C79" t="s">
        <v>875</v>
      </c>
      <c r="D79" s="26" t="s">
        <v>163</v>
      </c>
      <c r="E79" s="435" t="s">
        <v>2230</v>
      </c>
      <c r="F79" s="27" t="s">
        <v>67</v>
      </c>
      <c r="G79" s="28" t="s">
        <v>164</v>
      </c>
      <c r="H79" s="27" t="s">
        <v>162</v>
      </c>
      <c r="I79" s="27">
        <v>32</v>
      </c>
      <c r="J79" s="87">
        <v>16</v>
      </c>
      <c r="K79" s="19" t="s">
        <v>800</v>
      </c>
      <c r="L79" s="52" t="s">
        <v>108</v>
      </c>
      <c r="M79" s="81"/>
      <c r="N79" s="28">
        <v>4071</v>
      </c>
      <c r="O79" s="972"/>
      <c r="P79" s="29">
        <v>6</v>
      </c>
      <c r="Q79" s="28">
        <v>2</v>
      </c>
      <c r="R79" s="28">
        <v>10</v>
      </c>
      <c r="S79" s="81">
        <v>96.561999999999998</v>
      </c>
      <c r="T79" s="185">
        <v>41773</v>
      </c>
      <c r="U79" s="326">
        <v>14.7</v>
      </c>
      <c r="V79" s="60">
        <v>1</v>
      </c>
      <c r="W79" s="167">
        <v>1</v>
      </c>
      <c r="X79" s="489">
        <f t="shared" si="3"/>
        <v>23.719479243429134</v>
      </c>
      <c r="Y79" s="502" t="s">
        <v>1833</v>
      </c>
      <c r="Z79" s="494"/>
      <c r="AA79" s="28" t="s">
        <v>20</v>
      </c>
      <c r="AB79" s="27">
        <v>21</v>
      </c>
      <c r="AC79" s="28" t="s">
        <v>79</v>
      </c>
      <c r="AD79" s="27" t="s">
        <v>54</v>
      </c>
      <c r="AE79" s="28" t="s">
        <v>124</v>
      </c>
      <c r="AF79" s="29" t="s">
        <v>55</v>
      </c>
      <c r="AG79" s="29"/>
      <c r="AH79" s="27" t="s">
        <v>133</v>
      </c>
      <c r="AI79" s="27" t="s">
        <v>133</v>
      </c>
      <c r="AJ79" s="27" t="s">
        <v>54</v>
      </c>
      <c r="AK79" s="81"/>
      <c r="AL79" s="569"/>
      <c r="AM79" s="28"/>
      <c r="AN79" s="28"/>
      <c r="AO79" s="28">
        <v>2003</v>
      </c>
      <c r="AP79" s="20">
        <v>2015</v>
      </c>
      <c r="AQ79" s="182" t="s">
        <v>4429</v>
      </c>
      <c r="AR79" s="28" t="s">
        <v>4428</v>
      </c>
      <c r="AS79" s="20" t="s">
        <v>4430</v>
      </c>
    </row>
    <row r="80" spans="1:45" ht="14.25" customHeight="1" x14ac:dyDescent="0.25">
      <c r="C80" t="s">
        <v>875</v>
      </c>
      <c r="D80" s="26" t="s">
        <v>256</v>
      </c>
      <c r="E80" s="435" t="s">
        <v>2704</v>
      </c>
      <c r="F80" s="27" t="s">
        <v>107</v>
      </c>
      <c r="G80" s="28" t="s">
        <v>257</v>
      </c>
      <c r="H80" s="27" t="s">
        <v>256</v>
      </c>
      <c r="I80" s="27">
        <v>32</v>
      </c>
      <c r="J80" s="87">
        <v>16</v>
      </c>
      <c r="K80" s="19" t="s">
        <v>2771</v>
      </c>
      <c r="L80" s="52"/>
      <c r="M80" s="81"/>
      <c r="N80" s="28"/>
      <c r="O80" s="972"/>
      <c r="P80" s="29"/>
      <c r="Q80" s="28"/>
      <c r="R80" s="28"/>
      <c r="S80" s="81"/>
      <c r="T80" s="185"/>
      <c r="U80" s="326"/>
      <c r="V80" s="60"/>
      <c r="W80" s="167">
        <v>1</v>
      </c>
      <c r="X80" s="489" t="str">
        <f t="shared" si="3"/>
        <v/>
      </c>
      <c r="Y80" s="502"/>
      <c r="Z80" s="494"/>
      <c r="AA80" s="28" t="s">
        <v>107</v>
      </c>
      <c r="AB80" s="27"/>
      <c r="AC80" s="28"/>
      <c r="AD80" s="27" t="s">
        <v>54</v>
      </c>
      <c r="AE80" s="28" t="s">
        <v>124</v>
      </c>
      <c r="AF80" s="29"/>
      <c r="AG80" s="29"/>
      <c r="AH80" s="27" t="s">
        <v>133</v>
      </c>
      <c r="AI80" s="27" t="s">
        <v>133</v>
      </c>
      <c r="AJ80" s="27"/>
      <c r="AK80" s="81"/>
      <c r="AL80" s="569"/>
      <c r="AM80" s="28"/>
      <c r="AN80" s="28"/>
      <c r="AO80" s="28"/>
      <c r="AP80" s="20"/>
      <c r="AQ80" s="182" t="s">
        <v>4240</v>
      </c>
      <c r="AR80" s="28" t="s">
        <v>2712</v>
      </c>
      <c r="AS80" s="20" t="s">
        <v>4239</v>
      </c>
    </row>
    <row r="81" spans="1:45" ht="14.25" customHeight="1" x14ac:dyDescent="0.25">
      <c r="A81" t="s">
        <v>744</v>
      </c>
      <c r="B81">
        <v>1</v>
      </c>
      <c r="C81" t="s">
        <v>875</v>
      </c>
      <c r="D81" s="26" t="s">
        <v>1829</v>
      </c>
      <c r="E81" s="435" t="s">
        <v>2705</v>
      </c>
      <c r="F81" s="27" t="s">
        <v>56</v>
      </c>
      <c r="G81" s="28" t="s">
        <v>58</v>
      </c>
      <c r="H81" s="27" t="s">
        <v>5967</v>
      </c>
      <c r="I81" s="27">
        <v>64</v>
      </c>
      <c r="J81" s="87">
        <v>32</v>
      </c>
      <c r="K81" s="19" t="s">
        <v>737</v>
      </c>
      <c r="L81" s="52" t="s">
        <v>37</v>
      </c>
      <c r="M81" s="81"/>
      <c r="N81" s="28">
        <v>6000</v>
      </c>
      <c r="O81" s="972"/>
      <c r="P81" s="29" t="s">
        <v>744</v>
      </c>
      <c r="Q81" s="28"/>
      <c r="R81" s="28"/>
      <c r="S81" s="81">
        <v>1500</v>
      </c>
      <c r="T81" s="185"/>
      <c r="U81" s="326"/>
      <c r="V81" s="60">
        <v>2</v>
      </c>
      <c r="W81" s="167">
        <v>0.5</v>
      </c>
      <c r="X81" s="489">
        <f t="shared" si="3"/>
        <v>1000</v>
      </c>
      <c r="Y81" s="502"/>
      <c r="Z81" s="494"/>
      <c r="AA81" s="28" t="s">
        <v>737</v>
      </c>
      <c r="AB81" s="27"/>
      <c r="AC81" s="28"/>
      <c r="AD81" s="27" t="s">
        <v>54</v>
      </c>
      <c r="AE81" s="28" t="s">
        <v>124</v>
      </c>
      <c r="AF81" s="29" t="s">
        <v>54</v>
      </c>
      <c r="AG81" s="29"/>
      <c r="AH81" s="27"/>
      <c r="AI81" s="27"/>
      <c r="AJ81" s="27" t="s">
        <v>54</v>
      </c>
      <c r="AK81" s="81"/>
      <c r="AL81" s="569"/>
      <c r="AM81" s="28"/>
      <c r="AN81" s="28"/>
      <c r="AO81" s="28"/>
      <c r="AP81" s="20"/>
      <c r="AQ81" s="182" t="s">
        <v>2706</v>
      </c>
      <c r="AR81" s="28" t="s">
        <v>42</v>
      </c>
      <c r="AS81" s="20" t="s">
        <v>40</v>
      </c>
    </row>
    <row r="82" spans="1:45" ht="14.25" customHeight="1" x14ac:dyDescent="0.25">
      <c r="A82" t="s">
        <v>744</v>
      </c>
      <c r="B82">
        <v>1</v>
      </c>
      <c r="C82" t="s">
        <v>875</v>
      </c>
      <c r="D82" s="26" t="s">
        <v>218</v>
      </c>
      <c r="E82" s="435" t="s">
        <v>2707</v>
      </c>
      <c r="F82" s="27" t="s">
        <v>56</v>
      </c>
      <c r="G82" s="28" t="s">
        <v>58</v>
      </c>
      <c r="H82" s="27" t="s">
        <v>5968</v>
      </c>
      <c r="I82" s="27">
        <v>32</v>
      </c>
      <c r="J82" s="87">
        <v>16</v>
      </c>
      <c r="K82" s="19" t="s">
        <v>2772</v>
      </c>
      <c r="L82" s="52" t="s">
        <v>743</v>
      </c>
      <c r="M82" s="81"/>
      <c r="N82" s="28">
        <v>4500</v>
      </c>
      <c r="O82" s="972"/>
      <c r="P82" s="29" t="s">
        <v>744</v>
      </c>
      <c r="Q82" s="28"/>
      <c r="R82" s="28"/>
      <c r="S82" s="81">
        <v>1050</v>
      </c>
      <c r="T82" s="185"/>
      <c r="U82" s="326"/>
      <c r="V82" s="60">
        <v>2.5</v>
      </c>
      <c r="W82" s="167">
        <v>1</v>
      </c>
      <c r="X82" s="489">
        <f t="shared" si="3"/>
        <v>583.33333333333337</v>
      </c>
      <c r="Y82" s="502"/>
      <c r="Z82" s="494"/>
      <c r="AA82" s="28" t="s">
        <v>737</v>
      </c>
      <c r="AB82" s="27"/>
      <c r="AC82" s="28"/>
      <c r="AD82" s="27" t="s">
        <v>54</v>
      </c>
      <c r="AE82" s="28" t="s">
        <v>124</v>
      </c>
      <c r="AF82" s="29" t="s">
        <v>54</v>
      </c>
      <c r="AG82" s="29"/>
      <c r="AH82" s="27" t="s">
        <v>133</v>
      </c>
      <c r="AI82" s="27" t="s">
        <v>133</v>
      </c>
      <c r="AJ82" s="27" t="s">
        <v>54</v>
      </c>
      <c r="AK82" s="81">
        <v>80</v>
      </c>
      <c r="AL82" s="569"/>
      <c r="AM82" s="28">
        <v>16</v>
      </c>
      <c r="AN82" s="28">
        <v>10</v>
      </c>
      <c r="AO82" s="28"/>
      <c r="AP82" s="20">
        <v>2012</v>
      </c>
      <c r="AQ82" s="182" t="s">
        <v>2708</v>
      </c>
      <c r="AR82" s="28" t="s">
        <v>42</v>
      </c>
      <c r="AS82" s="20" t="s">
        <v>40</v>
      </c>
    </row>
    <row r="83" spans="1:45" ht="14.25" customHeight="1" x14ac:dyDescent="0.25">
      <c r="A83" t="s">
        <v>744</v>
      </c>
      <c r="B83">
        <v>1</v>
      </c>
      <c r="C83" t="s">
        <v>875</v>
      </c>
      <c r="D83" s="26" t="s">
        <v>1564</v>
      </c>
      <c r="E83" s="435" t="s">
        <v>4616</v>
      </c>
      <c r="F83" s="27" t="s">
        <v>107</v>
      </c>
      <c r="G83" s="28" t="s">
        <v>58</v>
      </c>
      <c r="H83" s="27" t="s">
        <v>1565</v>
      </c>
      <c r="I83" s="27">
        <v>32</v>
      </c>
      <c r="J83" s="87">
        <v>16</v>
      </c>
      <c r="K83" s="19"/>
      <c r="L83" s="52"/>
      <c r="M83" s="81"/>
      <c r="N83" s="28"/>
      <c r="O83" s="972"/>
      <c r="P83" s="29">
        <v>6</v>
      </c>
      <c r="Q83" s="28"/>
      <c r="R83" s="28"/>
      <c r="S83" s="81"/>
      <c r="T83" s="185"/>
      <c r="U83" s="326"/>
      <c r="V83" s="60">
        <v>1</v>
      </c>
      <c r="W83" s="167">
        <v>1</v>
      </c>
      <c r="X83" s="489" t="str">
        <f t="shared" si="3"/>
        <v/>
      </c>
      <c r="Y83" s="502" t="s">
        <v>174</v>
      </c>
      <c r="Z83" s="494"/>
      <c r="AA83" s="28" t="s">
        <v>4620</v>
      </c>
      <c r="AB83" s="27"/>
      <c r="AC83" s="28"/>
      <c r="AD83" s="27" t="s">
        <v>54</v>
      </c>
      <c r="AE83" s="28" t="s">
        <v>124</v>
      </c>
      <c r="AF83" s="29" t="s">
        <v>55</v>
      </c>
      <c r="AG83" s="29"/>
      <c r="AH83" s="27" t="s">
        <v>133</v>
      </c>
      <c r="AI83" s="27" t="s">
        <v>133</v>
      </c>
      <c r="AJ83" s="27" t="s">
        <v>54</v>
      </c>
      <c r="AK83" s="81"/>
      <c r="AL83" s="569"/>
      <c r="AM83" s="28">
        <v>16</v>
      </c>
      <c r="AN83" s="28">
        <v>3</v>
      </c>
      <c r="AO83" s="28"/>
      <c r="AP83" s="20">
        <v>2019</v>
      </c>
      <c r="AQ83" s="182" t="s">
        <v>5048</v>
      </c>
      <c r="AR83" s="28" t="s">
        <v>4621</v>
      </c>
      <c r="AS83" s="20"/>
    </row>
    <row r="84" spans="1:45" ht="14.25" customHeight="1" x14ac:dyDescent="0.25">
      <c r="A84" t="s">
        <v>744</v>
      </c>
      <c r="B84">
        <v>1</v>
      </c>
      <c r="C84" t="s">
        <v>875</v>
      </c>
      <c r="D84" s="26" t="s">
        <v>1564</v>
      </c>
      <c r="E84" s="435" t="s">
        <v>1566</v>
      </c>
      <c r="F84" s="27" t="s">
        <v>107</v>
      </c>
      <c r="G84" s="28" t="s">
        <v>58</v>
      </c>
      <c r="H84" s="27" t="s">
        <v>1565</v>
      </c>
      <c r="I84" s="27">
        <v>32</v>
      </c>
      <c r="J84" s="87">
        <v>16</v>
      </c>
      <c r="K84" s="19" t="s">
        <v>19</v>
      </c>
      <c r="L84" s="52" t="s">
        <v>58</v>
      </c>
      <c r="M84" s="81" t="s">
        <v>1568</v>
      </c>
      <c r="N84" s="28">
        <v>1900</v>
      </c>
      <c r="O84" s="972"/>
      <c r="P84" s="29">
        <v>6</v>
      </c>
      <c r="Q84" s="28"/>
      <c r="R84" s="28"/>
      <c r="S84" s="81">
        <v>200</v>
      </c>
      <c r="T84" s="185"/>
      <c r="U84" s="326"/>
      <c r="V84" s="60">
        <v>1</v>
      </c>
      <c r="W84" s="167">
        <v>1</v>
      </c>
      <c r="X84" s="489">
        <f t="shared" si="3"/>
        <v>105.26315789473684</v>
      </c>
      <c r="Y84" s="502" t="s">
        <v>2299</v>
      </c>
      <c r="Z84" s="494"/>
      <c r="AA84" s="28" t="s">
        <v>107</v>
      </c>
      <c r="AB84" s="27"/>
      <c r="AC84" s="28"/>
      <c r="AD84" s="27" t="s">
        <v>54</v>
      </c>
      <c r="AE84" s="28" t="s">
        <v>124</v>
      </c>
      <c r="AF84" s="29" t="s">
        <v>55</v>
      </c>
      <c r="AG84" s="29"/>
      <c r="AH84" s="27" t="s">
        <v>133</v>
      </c>
      <c r="AI84" s="27" t="s">
        <v>133</v>
      </c>
      <c r="AJ84" s="27" t="s">
        <v>54</v>
      </c>
      <c r="AK84" s="81"/>
      <c r="AL84" s="569"/>
      <c r="AM84" s="28">
        <v>16</v>
      </c>
      <c r="AN84" s="28">
        <v>3</v>
      </c>
      <c r="AO84" s="28">
        <v>2007</v>
      </c>
      <c r="AP84" s="20"/>
      <c r="AQ84" s="182" t="s">
        <v>2711</v>
      </c>
      <c r="AR84" s="28" t="s">
        <v>2713</v>
      </c>
      <c r="AS84" s="20" t="s">
        <v>2714</v>
      </c>
    </row>
    <row r="85" spans="1:45" ht="14.25" customHeight="1" x14ac:dyDescent="0.25">
      <c r="A85" t="s">
        <v>744</v>
      </c>
      <c r="C85" t="s">
        <v>875</v>
      </c>
      <c r="D85" s="26" t="s">
        <v>1830</v>
      </c>
      <c r="E85" s="435" t="s">
        <v>2709</v>
      </c>
      <c r="F85" s="27" t="s">
        <v>56</v>
      </c>
      <c r="G85" s="28" t="s">
        <v>58</v>
      </c>
      <c r="H85" s="27" t="s">
        <v>5969</v>
      </c>
      <c r="I85" s="27">
        <v>32</v>
      </c>
      <c r="J85" s="87">
        <v>16</v>
      </c>
      <c r="K85" s="19" t="s">
        <v>737</v>
      </c>
      <c r="L85" s="52" t="s">
        <v>37</v>
      </c>
      <c r="M85" s="81"/>
      <c r="N85" s="28"/>
      <c r="O85" s="972"/>
      <c r="P85" s="29" t="s">
        <v>744</v>
      </c>
      <c r="Q85" s="28"/>
      <c r="R85" s="28"/>
      <c r="S85" s="81">
        <v>600</v>
      </c>
      <c r="T85" s="185"/>
      <c r="U85" s="326"/>
      <c r="V85" s="60"/>
      <c r="W85" s="167">
        <v>1</v>
      </c>
      <c r="X85" s="489" t="str">
        <f t="shared" si="3"/>
        <v/>
      </c>
      <c r="Y85" s="502"/>
      <c r="Z85" s="494"/>
      <c r="AA85" s="28" t="s">
        <v>737</v>
      </c>
      <c r="AB85" s="27"/>
      <c r="AC85" s="28"/>
      <c r="AD85" s="27" t="s">
        <v>54</v>
      </c>
      <c r="AE85" s="28" t="s">
        <v>124</v>
      </c>
      <c r="AF85" s="29" t="s">
        <v>54</v>
      </c>
      <c r="AG85" s="29"/>
      <c r="AH85" s="27" t="s">
        <v>133</v>
      </c>
      <c r="AI85" s="27" t="s">
        <v>133</v>
      </c>
      <c r="AJ85" s="27" t="s">
        <v>54</v>
      </c>
      <c r="AK85" s="81">
        <v>80</v>
      </c>
      <c r="AL85" s="569"/>
      <c r="AM85" s="28">
        <v>16</v>
      </c>
      <c r="AN85" s="28"/>
      <c r="AO85" s="28"/>
      <c r="AP85" s="20"/>
      <c r="AQ85" s="182" t="s">
        <v>2710</v>
      </c>
      <c r="AR85" s="28" t="s">
        <v>42</v>
      </c>
      <c r="AS85" s="20" t="s">
        <v>1831</v>
      </c>
    </row>
    <row r="86" spans="1:45" s="208" customFormat="1" ht="14.25" customHeight="1" x14ac:dyDescent="0.25">
      <c r="D86" s="758" t="s">
        <v>6243</v>
      </c>
      <c r="E86" s="759" t="s">
        <v>6245</v>
      </c>
      <c r="F86" s="938"/>
      <c r="G86" s="761" t="s">
        <v>6244</v>
      </c>
      <c r="H86" s="762" t="s">
        <v>3200</v>
      </c>
      <c r="I86" s="762">
        <v>32</v>
      </c>
      <c r="J86" s="934">
        <v>32</v>
      </c>
      <c r="K86" s="918" t="s">
        <v>6197</v>
      </c>
      <c r="L86" s="736" t="s">
        <v>108</v>
      </c>
      <c r="M86" s="737" t="s">
        <v>6242</v>
      </c>
      <c r="N86" s="734"/>
      <c r="O86" s="973"/>
      <c r="P86" s="204">
        <v>6</v>
      </c>
      <c r="Q86" s="734"/>
      <c r="R86" s="734"/>
      <c r="S86" s="737"/>
      <c r="T86" s="738">
        <v>44495</v>
      </c>
      <c r="U86" s="739" t="s">
        <v>5998</v>
      </c>
      <c r="V86" s="740">
        <v>1</v>
      </c>
      <c r="W86" s="741">
        <v>1</v>
      </c>
      <c r="X86" s="742" t="str">
        <f t="shared" si="3"/>
        <v/>
      </c>
      <c r="Y86" s="743"/>
      <c r="Z86" s="744"/>
      <c r="AA86" s="734" t="s">
        <v>479</v>
      </c>
      <c r="AB86" s="205">
        <v>23</v>
      </c>
      <c r="AC86" s="734" t="s">
        <v>79</v>
      </c>
      <c r="AD86" s="205" t="s">
        <v>54</v>
      </c>
      <c r="AE86" s="734" t="s">
        <v>124</v>
      </c>
      <c r="AF86" s="204" t="s">
        <v>54</v>
      </c>
      <c r="AG86" s="204"/>
      <c r="AH86" s="205" t="s">
        <v>133</v>
      </c>
      <c r="AI86" s="205" t="s">
        <v>133</v>
      </c>
      <c r="AJ86" s="205" t="s">
        <v>54</v>
      </c>
      <c r="AK86" s="737"/>
      <c r="AL86" s="745"/>
      <c r="AM86" s="734">
        <v>16</v>
      </c>
      <c r="AN86" s="734"/>
      <c r="AO86" s="734"/>
      <c r="AP86" s="746">
        <v>2021</v>
      </c>
      <c r="AQ86" s="735"/>
      <c r="AR86" s="734" t="s">
        <v>5109</v>
      </c>
      <c r="AS86" s="746" t="s">
        <v>6246</v>
      </c>
    </row>
    <row r="87" spans="1:45" ht="14.25" customHeight="1" x14ac:dyDescent="0.25">
      <c r="D87" s="591" t="s">
        <v>6224</v>
      </c>
      <c r="E87" s="555" t="s">
        <v>5107</v>
      </c>
      <c r="F87" s="617"/>
      <c r="G87" s="593" t="s">
        <v>5108</v>
      </c>
      <c r="H87" s="592" t="s">
        <v>3200</v>
      </c>
      <c r="I87" s="592">
        <v>32</v>
      </c>
      <c r="J87" s="618">
        <v>32</v>
      </c>
      <c r="K87" s="856" t="s">
        <v>6197</v>
      </c>
      <c r="L87" s="52" t="s">
        <v>108</v>
      </c>
      <c r="M87" s="81" t="s">
        <v>6242</v>
      </c>
      <c r="N87" s="28">
        <v>2360</v>
      </c>
      <c r="O87" s="972">
        <v>4815</v>
      </c>
      <c r="P87" s="29">
        <v>6</v>
      </c>
      <c r="Q87" s="28"/>
      <c r="R87" s="28"/>
      <c r="S87" s="81">
        <v>200</v>
      </c>
      <c r="T87" s="185">
        <v>44495</v>
      </c>
      <c r="U87" s="326" t="s">
        <v>5998</v>
      </c>
      <c r="V87" s="60">
        <v>1</v>
      </c>
      <c r="W87" s="167">
        <v>1</v>
      </c>
      <c r="X87" s="489">
        <f t="shared" si="3"/>
        <v>84.745762711864401</v>
      </c>
      <c r="Y87" s="502"/>
      <c r="Z87" s="494"/>
      <c r="AA87" s="28" t="s">
        <v>479</v>
      </c>
      <c r="AB87" s="27">
        <v>6</v>
      </c>
      <c r="AC87" s="28" t="s">
        <v>6231</v>
      </c>
      <c r="AD87" s="27" t="s">
        <v>54</v>
      </c>
      <c r="AE87" s="28" t="s">
        <v>124</v>
      </c>
      <c r="AF87" s="29" t="s">
        <v>54</v>
      </c>
      <c r="AG87" s="29"/>
      <c r="AH87" s="27" t="s">
        <v>133</v>
      </c>
      <c r="AI87" s="27" t="s">
        <v>133</v>
      </c>
      <c r="AJ87" s="27" t="s">
        <v>54</v>
      </c>
      <c r="AK87" s="81"/>
      <c r="AL87" s="569"/>
      <c r="AM87" s="28">
        <v>16</v>
      </c>
      <c r="AN87" s="28"/>
      <c r="AO87" s="28"/>
      <c r="AP87" s="20">
        <v>2019</v>
      </c>
      <c r="AQ87" s="142"/>
      <c r="AR87" s="28" t="s">
        <v>5109</v>
      </c>
      <c r="AS87" s="20" t="s">
        <v>6225</v>
      </c>
    </row>
    <row r="88" spans="1:45" s="208" customFormat="1" ht="14.25" customHeight="1" x14ac:dyDescent="0.25">
      <c r="D88" s="758" t="s">
        <v>6224</v>
      </c>
      <c r="E88" s="759" t="s">
        <v>5107</v>
      </c>
      <c r="F88" s="938"/>
      <c r="G88" s="761" t="s">
        <v>5108</v>
      </c>
      <c r="H88" s="762" t="s">
        <v>3200</v>
      </c>
      <c r="I88" s="762">
        <v>32</v>
      </c>
      <c r="J88" s="934">
        <v>32</v>
      </c>
      <c r="K88" s="918" t="s">
        <v>6197</v>
      </c>
      <c r="L88" s="736" t="s">
        <v>108</v>
      </c>
      <c r="M88" s="737" t="s">
        <v>6242</v>
      </c>
      <c r="N88" s="734">
        <v>392</v>
      </c>
      <c r="O88" s="973"/>
      <c r="P88" s="204">
        <v>6</v>
      </c>
      <c r="Q88" s="734"/>
      <c r="R88" s="734"/>
      <c r="S88" s="737"/>
      <c r="T88" s="738">
        <v>44495</v>
      </c>
      <c r="U88" s="739" t="s">
        <v>5998</v>
      </c>
      <c r="V88" s="740">
        <v>1</v>
      </c>
      <c r="W88" s="741">
        <v>1</v>
      </c>
      <c r="X88" s="742" t="str">
        <f t="shared" si="3"/>
        <v/>
      </c>
      <c r="Y88" s="743"/>
      <c r="Z88" s="744"/>
      <c r="AA88" s="734" t="s">
        <v>479</v>
      </c>
      <c r="AB88" s="205"/>
      <c r="AC88" s="734" t="s">
        <v>6233</v>
      </c>
      <c r="AD88" s="205" t="s">
        <v>54</v>
      </c>
      <c r="AE88" s="734" t="s">
        <v>124</v>
      </c>
      <c r="AF88" s="204" t="s">
        <v>54</v>
      </c>
      <c r="AG88" s="204"/>
      <c r="AH88" s="205" t="s">
        <v>133</v>
      </c>
      <c r="AI88" s="205" t="s">
        <v>133</v>
      </c>
      <c r="AJ88" s="205" t="s">
        <v>54</v>
      </c>
      <c r="AK88" s="737"/>
      <c r="AL88" s="745"/>
      <c r="AM88" s="734">
        <v>16</v>
      </c>
      <c r="AN88" s="734"/>
      <c r="AO88" s="734"/>
      <c r="AP88" s="746">
        <v>2019</v>
      </c>
      <c r="AQ88" s="735"/>
      <c r="AR88" s="734" t="s">
        <v>5109</v>
      </c>
      <c r="AS88" s="746" t="s">
        <v>6232</v>
      </c>
    </row>
    <row r="89" spans="1:45" ht="14.25" customHeight="1" x14ac:dyDescent="0.25">
      <c r="D89" s="591" t="s">
        <v>6224</v>
      </c>
      <c r="E89" s="555" t="s">
        <v>5107</v>
      </c>
      <c r="F89" s="617"/>
      <c r="G89" s="593" t="s">
        <v>5108</v>
      </c>
      <c r="H89" s="592" t="s">
        <v>3200</v>
      </c>
      <c r="I89" s="592">
        <v>32</v>
      </c>
      <c r="J89" s="618">
        <v>32</v>
      </c>
      <c r="K89" s="856" t="s">
        <v>6197</v>
      </c>
      <c r="L89" s="52" t="s">
        <v>108</v>
      </c>
      <c r="M89" s="81" t="s">
        <v>6242</v>
      </c>
      <c r="N89" s="28">
        <v>3563</v>
      </c>
      <c r="O89" s="972"/>
      <c r="P89" s="29">
        <v>6</v>
      </c>
      <c r="Q89" s="28"/>
      <c r="R89" s="28"/>
      <c r="S89" s="81">
        <v>146.62799999999999</v>
      </c>
      <c r="T89" s="185">
        <v>44495</v>
      </c>
      <c r="U89" s="326" t="s">
        <v>5998</v>
      </c>
      <c r="V89" s="60">
        <v>1</v>
      </c>
      <c r="W89" s="167">
        <v>1</v>
      </c>
      <c r="X89" s="489">
        <f t="shared" si="3"/>
        <v>41.152960987931522</v>
      </c>
      <c r="Y89" s="502"/>
      <c r="Z89" s="494"/>
      <c r="AA89" s="28" t="s">
        <v>479</v>
      </c>
      <c r="AB89" s="27"/>
      <c r="AC89" s="28" t="s">
        <v>6234</v>
      </c>
      <c r="AD89" s="27" t="s">
        <v>54</v>
      </c>
      <c r="AE89" s="28" t="s">
        <v>124</v>
      </c>
      <c r="AF89" s="29" t="s">
        <v>54</v>
      </c>
      <c r="AG89" s="29"/>
      <c r="AH89" s="27" t="s">
        <v>133</v>
      </c>
      <c r="AI89" s="27" t="s">
        <v>133</v>
      </c>
      <c r="AJ89" s="27" t="s">
        <v>54</v>
      </c>
      <c r="AK89" s="81"/>
      <c r="AL89" s="569"/>
      <c r="AM89" s="28">
        <v>16</v>
      </c>
      <c r="AN89" s="28"/>
      <c r="AO89" s="28"/>
      <c r="AP89" s="20">
        <v>2019</v>
      </c>
      <c r="AQ89" s="142"/>
      <c r="AR89" s="28" t="s">
        <v>5109</v>
      </c>
      <c r="AS89" s="20" t="s">
        <v>6226</v>
      </c>
    </row>
    <row r="90" spans="1:45" s="208" customFormat="1" ht="14.25" customHeight="1" x14ac:dyDescent="0.25">
      <c r="D90" s="758" t="s">
        <v>1235</v>
      </c>
      <c r="E90" s="759" t="s">
        <v>6228</v>
      </c>
      <c r="F90" s="938"/>
      <c r="G90" s="761" t="s">
        <v>6229</v>
      </c>
      <c r="H90" s="762" t="s">
        <v>3200</v>
      </c>
      <c r="I90" s="762">
        <v>32</v>
      </c>
      <c r="J90" s="934">
        <v>32</v>
      </c>
      <c r="K90" s="918" t="s">
        <v>6197</v>
      </c>
      <c r="L90" s="736" t="s">
        <v>108</v>
      </c>
      <c r="M90" s="737" t="s">
        <v>2724</v>
      </c>
      <c r="N90" s="734"/>
      <c r="O90" s="973"/>
      <c r="P90" s="204">
        <v>6</v>
      </c>
      <c r="Q90" s="734"/>
      <c r="R90" s="734"/>
      <c r="S90" s="737"/>
      <c r="T90" s="738">
        <v>44495</v>
      </c>
      <c r="U90" s="739" t="s">
        <v>5998</v>
      </c>
      <c r="V90" s="740">
        <v>1</v>
      </c>
      <c r="W90" s="741">
        <v>1</v>
      </c>
      <c r="X90" s="742" t="str">
        <f t="shared" si="3"/>
        <v/>
      </c>
      <c r="Y90" s="743" t="s">
        <v>744</v>
      </c>
      <c r="Z90" s="744"/>
      <c r="AA90" s="734" t="s">
        <v>17</v>
      </c>
      <c r="AB90" s="205">
        <v>12</v>
      </c>
      <c r="AC90" s="734" t="s">
        <v>73</v>
      </c>
      <c r="AD90" s="205" t="s">
        <v>54</v>
      </c>
      <c r="AE90" s="734" t="s">
        <v>124</v>
      </c>
      <c r="AF90" s="204" t="s">
        <v>54</v>
      </c>
      <c r="AG90" s="204"/>
      <c r="AH90" s="205" t="s">
        <v>133</v>
      </c>
      <c r="AI90" s="205" t="s">
        <v>133</v>
      </c>
      <c r="AJ90" s="205" t="s">
        <v>54</v>
      </c>
      <c r="AK90" s="737">
        <v>80</v>
      </c>
      <c r="AL90" s="745"/>
      <c r="AM90" s="734">
        <v>16</v>
      </c>
      <c r="AN90" s="734"/>
      <c r="AO90" s="734">
        <v>2014</v>
      </c>
      <c r="AP90" s="746">
        <v>2014</v>
      </c>
      <c r="AQ90" s="735"/>
      <c r="AR90" s="734" t="s">
        <v>6230</v>
      </c>
      <c r="AS90" s="746"/>
    </row>
    <row r="91" spans="1:45" ht="14.25" customHeight="1" x14ac:dyDescent="0.25">
      <c r="D91" s="591" t="s">
        <v>6154</v>
      </c>
      <c r="E91" s="555" t="s">
        <v>6155</v>
      </c>
      <c r="F91" s="592"/>
      <c r="G91" s="593" t="s">
        <v>6153</v>
      </c>
      <c r="H91" s="592" t="s">
        <v>5970</v>
      </c>
      <c r="I91" s="592">
        <v>32</v>
      </c>
      <c r="J91" s="618">
        <v>32</v>
      </c>
      <c r="K91" s="856" t="s">
        <v>6235</v>
      </c>
      <c r="L91" s="593" t="s">
        <v>6153</v>
      </c>
      <c r="M91" s="81"/>
      <c r="N91" s="28">
        <v>2860</v>
      </c>
      <c r="O91" s="972"/>
      <c r="P91" s="29">
        <v>4</v>
      </c>
      <c r="Q91" s="28"/>
      <c r="R91" s="28"/>
      <c r="S91" s="81">
        <v>50</v>
      </c>
      <c r="T91" s="185">
        <v>43601</v>
      </c>
      <c r="U91" s="326" t="s">
        <v>3562</v>
      </c>
      <c r="V91" s="60">
        <v>1</v>
      </c>
      <c r="W91" s="167">
        <v>1</v>
      </c>
      <c r="X91" s="489">
        <f t="shared" si="3"/>
        <v>17.482517482517483</v>
      </c>
      <c r="Y91" s="502" t="s">
        <v>744</v>
      </c>
      <c r="Z91" s="494"/>
      <c r="AA91" s="28" t="s">
        <v>17</v>
      </c>
      <c r="AB91" s="27">
        <v>18</v>
      </c>
      <c r="AC91" s="28"/>
      <c r="AD91" s="27" t="s">
        <v>54</v>
      </c>
      <c r="AE91" s="28" t="s">
        <v>124</v>
      </c>
      <c r="AF91" s="29" t="s">
        <v>55</v>
      </c>
      <c r="AG91" s="29"/>
      <c r="AH91" s="27" t="s">
        <v>133</v>
      </c>
      <c r="AI91" s="27" t="s">
        <v>133</v>
      </c>
      <c r="AJ91" s="27" t="s">
        <v>54</v>
      </c>
      <c r="AK91" s="81"/>
      <c r="AL91" s="569"/>
      <c r="AM91" s="28">
        <v>16</v>
      </c>
      <c r="AN91" s="28"/>
      <c r="AO91" s="28"/>
      <c r="AP91" s="20">
        <v>2020</v>
      </c>
      <c r="AQ91" s="182" t="s">
        <v>6158</v>
      </c>
      <c r="AR91" s="28" t="s">
        <v>6157</v>
      </c>
      <c r="AS91" s="20" t="s">
        <v>6237</v>
      </c>
    </row>
    <row r="92" spans="1:45" s="208" customFormat="1" ht="14.25" customHeight="1" x14ac:dyDescent="0.25">
      <c r="D92" s="758" t="s">
        <v>6154</v>
      </c>
      <c r="E92" s="759" t="s">
        <v>6155</v>
      </c>
      <c r="F92" s="762"/>
      <c r="G92" s="761" t="s">
        <v>6153</v>
      </c>
      <c r="H92" s="762" t="s">
        <v>5970</v>
      </c>
      <c r="I92" s="762">
        <v>32</v>
      </c>
      <c r="J92" s="934">
        <v>32</v>
      </c>
      <c r="K92" s="918" t="s">
        <v>6197</v>
      </c>
      <c r="L92" s="736" t="s">
        <v>108</v>
      </c>
      <c r="M92" s="737" t="s">
        <v>6199</v>
      </c>
      <c r="N92" s="734"/>
      <c r="O92" s="973"/>
      <c r="P92" s="204">
        <v>6</v>
      </c>
      <c r="Q92" s="734"/>
      <c r="R92" s="734"/>
      <c r="S92" s="737"/>
      <c r="T92" s="738">
        <v>44495</v>
      </c>
      <c r="U92" s="739" t="s">
        <v>5998</v>
      </c>
      <c r="V92" s="740">
        <v>1</v>
      </c>
      <c r="W92" s="741">
        <v>1</v>
      </c>
      <c r="X92" s="742" t="str">
        <f t="shared" si="3"/>
        <v/>
      </c>
      <c r="Y92" s="743" t="s">
        <v>744</v>
      </c>
      <c r="Z92" s="744"/>
      <c r="AA92" s="734" t="s">
        <v>17</v>
      </c>
      <c r="AB92" s="205">
        <v>18</v>
      </c>
      <c r="AC92" s="734"/>
      <c r="AD92" s="205" t="s">
        <v>54</v>
      </c>
      <c r="AE92" s="734" t="s">
        <v>124</v>
      </c>
      <c r="AF92" s="204" t="s">
        <v>55</v>
      </c>
      <c r="AG92" s="204"/>
      <c r="AH92" s="205" t="s">
        <v>133</v>
      </c>
      <c r="AI92" s="205" t="s">
        <v>133</v>
      </c>
      <c r="AJ92" s="205" t="s">
        <v>54</v>
      </c>
      <c r="AK92" s="737"/>
      <c r="AL92" s="745"/>
      <c r="AM92" s="734">
        <v>16</v>
      </c>
      <c r="AN92" s="734"/>
      <c r="AO92" s="734"/>
      <c r="AP92" s="746">
        <v>2020</v>
      </c>
      <c r="AQ92" s="747" t="s">
        <v>6158</v>
      </c>
      <c r="AR92" s="734" t="s">
        <v>6157</v>
      </c>
      <c r="AS92" s="746" t="s">
        <v>6236</v>
      </c>
    </row>
    <row r="93" spans="1:45" ht="14.25" customHeight="1" x14ac:dyDescent="0.25">
      <c r="D93" s="591" t="s">
        <v>5823</v>
      </c>
      <c r="E93" s="555" t="s">
        <v>5782</v>
      </c>
      <c r="F93" s="592"/>
      <c r="G93" s="593" t="s">
        <v>5779</v>
      </c>
      <c r="H93" s="46" t="s">
        <v>5970</v>
      </c>
      <c r="I93" s="592">
        <v>32</v>
      </c>
      <c r="J93" s="618">
        <v>32</v>
      </c>
      <c r="K93" s="856" t="s">
        <v>6197</v>
      </c>
      <c r="L93" s="52" t="s">
        <v>108</v>
      </c>
      <c r="M93" s="81" t="s">
        <v>6199</v>
      </c>
      <c r="N93" s="28">
        <v>3914</v>
      </c>
      <c r="O93" s="972">
        <v>1257</v>
      </c>
      <c r="P93" s="29">
        <v>6</v>
      </c>
      <c r="Q93" s="28">
        <v>4</v>
      </c>
      <c r="R93" s="28"/>
      <c r="S93" s="81">
        <v>166.667</v>
      </c>
      <c r="T93" s="185">
        <v>44495</v>
      </c>
      <c r="U93" s="326" t="s">
        <v>5998</v>
      </c>
      <c r="V93" s="60">
        <v>1</v>
      </c>
      <c r="W93" s="167">
        <v>1</v>
      </c>
      <c r="X93" s="489">
        <f t="shared" si="3"/>
        <v>42.582268778742971</v>
      </c>
      <c r="Y93" s="502"/>
      <c r="Z93" s="494"/>
      <c r="AA93" s="28" t="s">
        <v>20</v>
      </c>
      <c r="AB93" s="27">
        <v>4</v>
      </c>
      <c r="AC93" s="28" t="s">
        <v>5824</v>
      </c>
      <c r="AD93" s="27" t="s">
        <v>54</v>
      </c>
      <c r="AE93" s="28" t="s">
        <v>124</v>
      </c>
      <c r="AF93" s="29" t="s">
        <v>54</v>
      </c>
      <c r="AG93" s="29"/>
      <c r="AH93" s="27" t="s">
        <v>133</v>
      </c>
      <c r="AI93" s="27" t="s">
        <v>133</v>
      </c>
      <c r="AJ93" s="27" t="s">
        <v>54</v>
      </c>
      <c r="AK93" s="81"/>
      <c r="AL93" s="569"/>
      <c r="AM93" s="28"/>
      <c r="AN93" s="28"/>
      <c r="AO93" s="28"/>
      <c r="AP93" s="20">
        <v>2020</v>
      </c>
      <c r="AQ93" s="182"/>
      <c r="AR93" s="28" t="s">
        <v>5784</v>
      </c>
      <c r="AS93" s="20" t="s">
        <v>5783</v>
      </c>
    </row>
    <row r="94" spans="1:45" ht="14.25" customHeight="1" x14ac:dyDescent="0.25">
      <c r="D94" s="591" t="s">
        <v>5823</v>
      </c>
      <c r="E94" s="555" t="s">
        <v>5782</v>
      </c>
      <c r="F94" s="592"/>
      <c r="G94" s="593" t="s">
        <v>5779</v>
      </c>
      <c r="H94" s="46" t="s">
        <v>5970</v>
      </c>
      <c r="I94" s="592">
        <v>32</v>
      </c>
      <c r="J94" s="618">
        <v>32</v>
      </c>
      <c r="K94" s="856" t="s">
        <v>6197</v>
      </c>
      <c r="L94" s="52" t="s">
        <v>108</v>
      </c>
      <c r="M94" s="81" t="s">
        <v>6199</v>
      </c>
      <c r="N94" s="28">
        <v>2098</v>
      </c>
      <c r="O94" s="972">
        <v>778</v>
      </c>
      <c r="P94" s="29">
        <v>6</v>
      </c>
      <c r="Q94" s="28">
        <v>4</v>
      </c>
      <c r="R94" s="28"/>
      <c r="S94" s="81">
        <v>238.095</v>
      </c>
      <c r="T94" s="185">
        <v>44495</v>
      </c>
      <c r="U94" s="326" t="s">
        <v>5998</v>
      </c>
      <c r="V94" s="60">
        <v>1</v>
      </c>
      <c r="W94" s="167">
        <v>1</v>
      </c>
      <c r="X94" s="489">
        <f t="shared" si="3"/>
        <v>113.48665395614871</v>
      </c>
      <c r="Y94" s="502"/>
      <c r="Z94" s="494"/>
      <c r="AA94" s="28" t="s">
        <v>20</v>
      </c>
      <c r="AB94" s="27">
        <v>4</v>
      </c>
      <c r="AC94" s="28" t="s">
        <v>6239</v>
      </c>
      <c r="AD94" s="27" t="s">
        <v>54</v>
      </c>
      <c r="AE94" s="28" t="s">
        <v>124</v>
      </c>
      <c r="AF94" s="29" t="s">
        <v>54</v>
      </c>
      <c r="AG94" s="29"/>
      <c r="AH94" s="27" t="s">
        <v>133</v>
      </c>
      <c r="AI94" s="27" t="s">
        <v>133</v>
      </c>
      <c r="AJ94" s="27" t="s">
        <v>54</v>
      </c>
      <c r="AK94" s="81"/>
      <c r="AL94" s="569"/>
      <c r="AM94" s="28"/>
      <c r="AN94" s="28"/>
      <c r="AO94" s="28"/>
      <c r="AP94" s="20">
        <v>2020</v>
      </c>
      <c r="AQ94" s="182"/>
      <c r="AR94" s="28" t="s">
        <v>5784</v>
      </c>
      <c r="AS94" s="20" t="s">
        <v>6240</v>
      </c>
    </row>
    <row r="95" spans="1:45" ht="14.25" customHeight="1" x14ac:dyDescent="0.25">
      <c r="D95" s="591" t="s">
        <v>5823</v>
      </c>
      <c r="E95" s="555" t="s">
        <v>5782</v>
      </c>
      <c r="F95" s="592"/>
      <c r="G95" s="593" t="s">
        <v>5779</v>
      </c>
      <c r="H95" s="46" t="s">
        <v>5970</v>
      </c>
      <c r="I95" s="592">
        <v>32</v>
      </c>
      <c r="J95" s="618">
        <v>32</v>
      </c>
      <c r="K95" s="856" t="s">
        <v>6197</v>
      </c>
      <c r="L95" s="52" t="s">
        <v>108</v>
      </c>
      <c r="M95" s="81" t="s">
        <v>6199</v>
      </c>
      <c r="N95" s="28">
        <v>1807</v>
      </c>
      <c r="O95" s="972">
        <v>736</v>
      </c>
      <c r="P95" s="29">
        <v>6</v>
      </c>
      <c r="Q95" s="28"/>
      <c r="R95" s="28"/>
      <c r="S95" s="81">
        <v>357.14299999999997</v>
      </c>
      <c r="T95" s="185">
        <v>44495</v>
      </c>
      <c r="U95" s="326" t="s">
        <v>5998</v>
      </c>
      <c r="V95" s="60">
        <v>1</v>
      </c>
      <c r="W95" s="167">
        <v>1</v>
      </c>
      <c r="X95" s="489">
        <f t="shared" si="3"/>
        <v>197.64416159380187</v>
      </c>
      <c r="Y95" s="502"/>
      <c r="Z95" s="494"/>
      <c r="AA95" s="28" t="s">
        <v>20</v>
      </c>
      <c r="AB95" s="27">
        <v>4</v>
      </c>
      <c r="AC95" s="28" t="s">
        <v>6238</v>
      </c>
      <c r="AD95" s="27" t="s">
        <v>54</v>
      </c>
      <c r="AE95" s="28" t="s">
        <v>124</v>
      </c>
      <c r="AF95" s="29" t="s">
        <v>54</v>
      </c>
      <c r="AG95" s="29"/>
      <c r="AH95" s="27" t="s">
        <v>133</v>
      </c>
      <c r="AI95" s="27" t="s">
        <v>133</v>
      </c>
      <c r="AJ95" s="27" t="s">
        <v>54</v>
      </c>
      <c r="AK95" s="81"/>
      <c r="AL95" s="569"/>
      <c r="AM95" s="28"/>
      <c r="AN95" s="28"/>
      <c r="AO95" s="28"/>
      <c r="AP95" s="20">
        <v>2020</v>
      </c>
      <c r="AQ95" s="182"/>
      <c r="AR95" s="28" t="s">
        <v>5784</v>
      </c>
      <c r="AS95" s="20" t="s">
        <v>6241</v>
      </c>
    </row>
    <row r="96" spans="1:45" ht="14.25" customHeight="1" x14ac:dyDescent="0.25">
      <c r="D96" s="591" t="s">
        <v>5426</v>
      </c>
      <c r="E96" s="555" t="s">
        <v>5427</v>
      </c>
      <c r="F96" s="617" t="s">
        <v>741</v>
      </c>
      <c r="G96" s="42" t="s">
        <v>5428</v>
      </c>
      <c r="H96" s="46" t="s">
        <v>143</v>
      </c>
      <c r="I96" s="592">
        <v>16</v>
      </c>
      <c r="J96" s="618">
        <v>16</v>
      </c>
      <c r="K96" s="856" t="s">
        <v>6197</v>
      </c>
      <c r="L96" s="52" t="s">
        <v>108</v>
      </c>
      <c r="M96" s="81" t="s">
        <v>3607</v>
      </c>
      <c r="N96" s="28"/>
      <c r="O96" s="972"/>
      <c r="P96" s="29"/>
      <c r="Q96" s="28"/>
      <c r="R96" s="28"/>
      <c r="S96" s="81"/>
      <c r="T96" s="185">
        <v>44495</v>
      </c>
      <c r="U96" s="326" t="s">
        <v>5998</v>
      </c>
      <c r="V96" s="60">
        <v>1</v>
      </c>
      <c r="W96" s="167">
        <v>1</v>
      </c>
      <c r="X96" s="489" t="str">
        <f t="shared" si="3"/>
        <v/>
      </c>
      <c r="Y96" s="502"/>
      <c r="Z96" s="494"/>
      <c r="AA96" s="28" t="s">
        <v>20</v>
      </c>
      <c r="AB96" s="27">
        <v>9</v>
      </c>
      <c r="AC96" s="28" t="s">
        <v>5431</v>
      </c>
      <c r="AD96" s="27" t="s">
        <v>54</v>
      </c>
      <c r="AE96" s="28" t="s">
        <v>158</v>
      </c>
      <c r="AF96" s="29" t="s">
        <v>55</v>
      </c>
      <c r="AG96" s="29"/>
      <c r="AH96" s="27"/>
      <c r="AI96" s="27"/>
      <c r="AJ96" s="27" t="s">
        <v>55</v>
      </c>
      <c r="AK96" s="81">
        <v>18</v>
      </c>
      <c r="AL96" s="569"/>
      <c r="AM96" s="28">
        <v>8</v>
      </c>
      <c r="AN96" s="28"/>
      <c r="AO96" s="28">
        <v>2018</v>
      </c>
      <c r="AP96" s="20">
        <v>2020</v>
      </c>
      <c r="AQ96" s="182" t="s">
        <v>5430</v>
      </c>
      <c r="AR96" s="28" t="s">
        <v>5429</v>
      </c>
      <c r="AS96" s="20" t="s">
        <v>1773</v>
      </c>
    </row>
    <row r="97" spans="1:45" ht="14.25" customHeight="1" x14ac:dyDescent="0.25">
      <c r="A97" t="s">
        <v>744</v>
      </c>
      <c r="B97">
        <v>1</v>
      </c>
      <c r="C97" t="s">
        <v>875</v>
      </c>
      <c r="D97" s="26" t="s">
        <v>166</v>
      </c>
      <c r="E97" s="435" t="s">
        <v>2231</v>
      </c>
      <c r="F97" s="27" t="s">
        <v>67</v>
      </c>
      <c r="G97" s="28" t="s">
        <v>167</v>
      </c>
      <c r="H97" s="27" t="s">
        <v>168</v>
      </c>
      <c r="I97" s="27">
        <v>32</v>
      </c>
      <c r="J97" s="87">
        <v>32</v>
      </c>
      <c r="K97" s="856" t="s">
        <v>4805</v>
      </c>
      <c r="L97" s="52" t="s">
        <v>108</v>
      </c>
      <c r="M97" s="81" t="s">
        <v>5323</v>
      </c>
      <c r="N97" s="28"/>
      <c r="O97" s="972"/>
      <c r="P97" s="29">
        <v>6</v>
      </c>
      <c r="Q97" s="28"/>
      <c r="R97" s="28"/>
      <c r="S97" s="81"/>
      <c r="T97" s="185">
        <v>44020</v>
      </c>
      <c r="U97" s="326" t="s">
        <v>5298</v>
      </c>
      <c r="V97" s="60">
        <v>1</v>
      </c>
      <c r="W97" s="167">
        <v>1</v>
      </c>
      <c r="X97" s="489" t="str">
        <f t="shared" si="3"/>
        <v/>
      </c>
      <c r="Y97" s="502" t="s">
        <v>174</v>
      </c>
      <c r="Z97" s="494"/>
      <c r="AA97" s="28" t="s">
        <v>20</v>
      </c>
      <c r="AB97" s="27">
        <v>10</v>
      </c>
      <c r="AC97" s="28" t="s">
        <v>169</v>
      </c>
      <c r="AD97" s="27" t="s">
        <v>54</v>
      </c>
      <c r="AE97" s="28" t="s">
        <v>124</v>
      </c>
      <c r="AF97" s="29"/>
      <c r="AG97" s="29"/>
      <c r="AH97" s="27" t="s">
        <v>133</v>
      </c>
      <c r="AI97" s="27" t="s">
        <v>133</v>
      </c>
      <c r="AJ97" s="27"/>
      <c r="AK97" s="81"/>
      <c r="AL97" s="569"/>
      <c r="AM97" s="28"/>
      <c r="AN97" s="28"/>
      <c r="AO97" s="28">
        <v>2002</v>
      </c>
      <c r="AP97" s="20">
        <v>2009</v>
      </c>
      <c r="AQ97" s="182"/>
      <c r="AR97" s="28" t="s">
        <v>168</v>
      </c>
      <c r="AS97" s="20" t="s">
        <v>830</v>
      </c>
    </row>
    <row r="98" spans="1:45" ht="14.25" customHeight="1" x14ac:dyDescent="0.25">
      <c r="A98" t="s">
        <v>744</v>
      </c>
      <c r="B98">
        <v>1</v>
      </c>
      <c r="C98" t="s">
        <v>875</v>
      </c>
      <c r="D98" s="26" t="s">
        <v>166</v>
      </c>
      <c r="E98" s="435" t="s">
        <v>2231</v>
      </c>
      <c r="F98" s="27" t="s">
        <v>67</v>
      </c>
      <c r="G98" s="28" t="s">
        <v>167</v>
      </c>
      <c r="H98" s="27" t="s">
        <v>168</v>
      </c>
      <c r="I98" s="27">
        <v>32</v>
      </c>
      <c r="J98" s="87">
        <v>32</v>
      </c>
      <c r="K98" s="19" t="s">
        <v>800</v>
      </c>
      <c r="L98" s="52" t="s">
        <v>108</v>
      </c>
      <c r="M98" s="81" t="s">
        <v>5323</v>
      </c>
      <c r="N98" s="28">
        <v>3586</v>
      </c>
      <c r="O98" s="972"/>
      <c r="P98" s="29">
        <v>6</v>
      </c>
      <c r="Q98" s="28"/>
      <c r="R98" s="28"/>
      <c r="S98" s="81">
        <v>257.26799999999997</v>
      </c>
      <c r="T98" s="185">
        <v>41688</v>
      </c>
      <c r="U98" s="326">
        <v>14.7</v>
      </c>
      <c r="V98" s="60">
        <v>1</v>
      </c>
      <c r="W98" s="167">
        <v>1</v>
      </c>
      <c r="X98" s="489">
        <f t="shared" si="3"/>
        <v>71.74233128834355</v>
      </c>
      <c r="Y98" s="502" t="s">
        <v>174</v>
      </c>
      <c r="Z98" s="494"/>
      <c r="AA98" s="28" t="s">
        <v>20</v>
      </c>
      <c r="AB98" s="27">
        <v>10</v>
      </c>
      <c r="AC98" s="28" t="s">
        <v>169</v>
      </c>
      <c r="AD98" s="27" t="s">
        <v>54</v>
      </c>
      <c r="AE98" s="28" t="s">
        <v>124</v>
      </c>
      <c r="AF98" s="29"/>
      <c r="AG98" s="29"/>
      <c r="AH98" s="27" t="s">
        <v>133</v>
      </c>
      <c r="AI98" s="27" t="s">
        <v>133</v>
      </c>
      <c r="AJ98" s="27"/>
      <c r="AK98" s="81"/>
      <c r="AL98" s="569"/>
      <c r="AM98" s="28"/>
      <c r="AN98" s="28"/>
      <c r="AO98" s="28">
        <v>2002</v>
      </c>
      <c r="AP98" s="20">
        <v>2009</v>
      </c>
      <c r="AQ98" s="182"/>
      <c r="AR98" s="28" t="s">
        <v>168</v>
      </c>
      <c r="AS98" s="20" t="s">
        <v>830</v>
      </c>
    </row>
    <row r="99" spans="1:45" ht="14.25" customHeight="1" x14ac:dyDescent="0.25">
      <c r="A99" t="s">
        <v>746</v>
      </c>
      <c r="B99">
        <v>1</v>
      </c>
      <c r="C99" t="s">
        <v>875</v>
      </c>
      <c r="D99" s="26" t="s">
        <v>1103</v>
      </c>
      <c r="E99" s="435" t="s">
        <v>2232</v>
      </c>
      <c r="F99" s="27" t="s">
        <v>57</v>
      </c>
      <c r="G99" s="28" t="s">
        <v>173</v>
      </c>
      <c r="H99" s="27" t="s">
        <v>143</v>
      </c>
      <c r="I99" s="27">
        <v>16</v>
      </c>
      <c r="J99" s="87">
        <v>16</v>
      </c>
      <c r="K99" s="856" t="s">
        <v>6197</v>
      </c>
      <c r="L99" s="52" t="s">
        <v>108</v>
      </c>
      <c r="M99" s="81" t="s">
        <v>6199</v>
      </c>
      <c r="N99" s="28">
        <v>1222</v>
      </c>
      <c r="O99" s="972">
        <v>1160</v>
      </c>
      <c r="P99" s="29">
        <v>6</v>
      </c>
      <c r="Q99" s="28">
        <v>1</v>
      </c>
      <c r="R99" s="28">
        <v>5</v>
      </c>
      <c r="S99" s="81">
        <v>261.77999999999997</v>
      </c>
      <c r="T99" s="185">
        <v>44495</v>
      </c>
      <c r="U99" s="326" t="s">
        <v>5998</v>
      </c>
      <c r="V99" s="60">
        <v>0.8</v>
      </c>
      <c r="W99" s="167">
        <v>1</v>
      </c>
      <c r="X99" s="489">
        <f t="shared" si="3"/>
        <v>171.37806873977087</v>
      </c>
      <c r="Y99" s="502" t="s">
        <v>1833</v>
      </c>
      <c r="Z99" s="494"/>
      <c r="AA99" s="28" t="s">
        <v>17</v>
      </c>
      <c r="AB99" s="27">
        <v>19</v>
      </c>
      <c r="AC99" s="28" t="s">
        <v>1102</v>
      </c>
      <c r="AD99" s="27" t="s">
        <v>54</v>
      </c>
      <c r="AE99" s="28" t="s">
        <v>158</v>
      </c>
      <c r="AF99" s="29" t="s">
        <v>55</v>
      </c>
      <c r="AG99" s="29" t="s">
        <v>54</v>
      </c>
      <c r="AH99" s="27" t="s">
        <v>181</v>
      </c>
      <c r="AI99" s="27" t="s">
        <v>181</v>
      </c>
      <c r="AJ99" s="27" t="s">
        <v>875</v>
      </c>
      <c r="AK99" s="81">
        <v>80</v>
      </c>
      <c r="AL99" s="569"/>
      <c r="AM99" s="28">
        <v>8</v>
      </c>
      <c r="AN99" s="28"/>
      <c r="AO99" s="28">
        <v>2013</v>
      </c>
      <c r="AP99" s="20">
        <v>2015</v>
      </c>
      <c r="AQ99" s="19"/>
      <c r="AR99" s="28" t="s">
        <v>807</v>
      </c>
      <c r="AS99" s="20" t="s">
        <v>806</v>
      </c>
    </row>
    <row r="100" spans="1:45" ht="14.25" customHeight="1" x14ac:dyDescent="0.25">
      <c r="A100" t="s">
        <v>746</v>
      </c>
      <c r="B100">
        <v>1</v>
      </c>
      <c r="C100" t="s">
        <v>875</v>
      </c>
      <c r="D100" s="26" t="s">
        <v>1103</v>
      </c>
      <c r="E100" s="435" t="s">
        <v>2232</v>
      </c>
      <c r="F100" s="27" t="s">
        <v>57</v>
      </c>
      <c r="G100" s="28" t="s">
        <v>173</v>
      </c>
      <c r="H100" s="27" t="s">
        <v>143</v>
      </c>
      <c r="I100" s="27">
        <v>16</v>
      </c>
      <c r="J100" s="87">
        <v>16</v>
      </c>
      <c r="K100" s="19" t="s">
        <v>800</v>
      </c>
      <c r="L100" s="52" t="s">
        <v>108</v>
      </c>
      <c r="M100" s="81"/>
      <c r="N100" s="28">
        <v>1595</v>
      </c>
      <c r="O100" s="972"/>
      <c r="P100" s="29">
        <v>6</v>
      </c>
      <c r="Q100" s="28">
        <v>1</v>
      </c>
      <c r="R100" s="28">
        <v>5</v>
      </c>
      <c r="S100" s="81">
        <v>151.24</v>
      </c>
      <c r="T100" s="185">
        <v>41933</v>
      </c>
      <c r="U100" s="326">
        <v>14.7</v>
      </c>
      <c r="V100" s="60">
        <v>0.8</v>
      </c>
      <c r="W100" s="167">
        <v>1</v>
      </c>
      <c r="X100" s="489">
        <f t="shared" si="3"/>
        <v>75.857053291536047</v>
      </c>
      <c r="Y100" s="502" t="s">
        <v>1833</v>
      </c>
      <c r="Z100" s="494"/>
      <c r="AA100" s="28" t="s">
        <v>17</v>
      </c>
      <c r="AB100" s="27">
        <v>19</v>
      </c>
      <c r="AC100" s="28" t="s">
        <v>1102</v>
      </c>
      <c r="AD100" s="27" t="s">
        <v>54</v>
      </c>
      <c r="AE100" s="28" t="s">
        <v>158</v>
      </c>
      <c r="AF100" s="29" t="s">
        <v>55</v>
      </c>
      <c r="AG100" s="29" t="s">
        <v>54</v>
      </c>
      <c r="AH100" s="27" t="s">
        <v>181</v>
      </c>
      <c r="AI100" s="27" t="s">
        <v>181</v>
      </c>
      <c r="AJ100" s="27" t="s">
        <v>875</v>
      </c>
      <c r="AK100" s="81">
        <v>80</v>
      </c>
      <c r="AL100" s="569"/>
      <c r="AM100" s="28">
        <v>8</v>
      </c>
      <c r="AN100" s="28"/>
      <c r="AO100" s="28">
        <v>2013</v>
      </c>
      <c r="AP100" s="20">
        <v>2015</v>
      </c>
      <c r="AQ100" s="19"/>
      <c r="AR100" s="28" t="s">
        <v>807</v>
      </c>
      <c r="AS100" s="20" t="s">
        <v>806</v>
      </c>
    </row>
    <row r="101" spans="1:45" ht="14.25" customHeight="1" x14ac:dyDescent="0.25">
      <c r="A101" t="s">
        <v>746</v>
      </c>
      <c r="B101">
        <v>1</v>
      </c>
      <c r="C101" t="s">
        <v>875</v>
      </c>
      <c r="D101" s="26" t="s">
        <v>171</v>
      </c>
      <c r="E101" s="435" t="s">
        <v>2232</v>
      </c>
      <c r="F101" s="27" t="s">
        <v>57</v>
      </c>
      <c r="G101" s="28" t="s">
        <v>173</v>
      </c>
      <c r="H101" s="27" t="s">
        <v>143</v>
      </c>
      <c r="I101" s="27">
        <v>16</v>
      </c>
      <c r="J101" s="87">
        <v>16</v>
      </c>
      <c r="K101" s="856" t="s">
        <v>6197</v>
      </c>
      <c r="L101" s="52" t="s">
        <v>108</v>
      </c>
      <c r="M101" s="81" t="s">
        <v>6199</v>
      </c>
      <c r="N101" s="28">
        <v>611</v>
      </c>
      <c r="O101" s="972">
        <v>285</v>
      </c>
      <c r="P101" s="29">
        <v>6</v>
      </c>
      <c r="Q101" s="28">
        <v>1</v>
      </c>
      <c r="R101" s="28"/>
      <c r="S101" s="81">
        <v>333.33300000000003</v>
      </c>
      <c r="T101" s="185">
        <v>44495</v>
      </c>
      <c r="U101" s="326" t="s">
        <v>5998</v>
      </c>
      <c r="V101" s="60">
        <v>0.8</v>
      </c>
      <c r="W101" s="167">
        <v>1</v>
      </c>
      <c r="X101" s="489">
        <f t="shared" si="3"/>
        <v>436.44255319148942</v>
      </c>
      <c r="Y101" s="502" t="s">
        <v>2216</v>
      </c>
      <c r="Z101" s="494"/>
      <c r="AA101" s="28" t="s">
        <v>17</v>
      </c>
      <c r="AB101" s="27">
        <v>8</v>
      </c>
      <c r="AC101" s="28" t="s">
        <v>985</v>
      </c>
      <c r="AD101" s="27" t="s">
        <v>54</v>
      </c>
      <c r="AE101" s="28" t="s">
        <v>158</v>
      </c>
      <c r="AF101" s="29" t="s">
        <v>55</v>
      </c>
      <c r="AG101" s="29" t="s">
        <v>54</v>
      </c>
      <c r="AH101" s="27" t="s">
        <v>181</v>
      </c>
      <c r="AI101" s="27" t="s">
        <v>181</v>
      </c>
      <c r="AJ101" s="27" t="s">
        <v>54</v>
      </c>
      <c r="AK101" s="81">
        <v>80</v>
      </c>
      <c r="AL101" s="569"/>
      <c r="AM101" s="28">
        <v>8</v>
      </c>
      <c r="AN101" s="28"/>
      <c r="AO101" s="28">
        <v>2013</v>
      </c>
      <c r="AP101" s="20">
        <v>2015</v>
      </c>
      <c r="AQ101" s="142"/>
      <c r="AR101" s="28" t="s">
        <v>807</v>
      </c>
      <c r="AS101" s="20" t="s">
        <v>1045</v>
      </c>
    </row>
    <row r="102" spans="1:45" ht="14.25" customHeight="1" x14ac:dyDescent="0.25">
      <c r="A102" t="s">
        <v>746</v>
      </c>
      <c r="B102">
        <v>1</v>
      </c>
      <c r="C102" t="s">
        <v>875</v>
      </c>
      <c r="D102" s="26" t="s">
        <v>171</v>
      </c>
      <c r="E102" s="435" t="s">
        <v>2232</v>
      </c>
      <c r="F102" s="27" t="s">
        <v>57</v>
      </c>
      <c r="G102" s="28" t="s">
        <v>173</v>
      </c>
      <c r="H102" s="27" t="s">
        <v>143</v>
      </c>
      <c r="I102" s="27">
        <v>16</v>
      </c>
      <c r="J102" s="87">
        <v>16</v>
      </c>
      <c r="K102" s="19" t="s">
        <v>800</v>
      </c>
      <c r="L102" s="52" t="s">
        <v>108</v>
      </c>
      <c r="M102" s="81"/>
      <c r="N102" s="28">
        <v>559</v>
      </c>
      <c r="O102" s="972"/>
      <c r="P102" s="29">
        <v>6</v>
      </c>
      <c r="Q102" s="28">
        <v>1</v>
      </c>
      <c r="R102" s="28"/>
      <c r="S102" s="81">
        <v>200</v>
      </c>
      <c r="T102" s="185">
        <v>41738</v>
      </c>
      <c r="U102" s="326" t="s">
        <v>1255</v>
      </c>
      <c r="V102" s="60">
        <v>0.8</v>
      </c>
      <c r="W102" s="167">
        <v>1</v>
      </c>
      <c r="X102" s="489">
        <f t="shared" si="3"/>
        <v>286.2254025044723</v>
      </c>
      <c r="Y102" s="502" t="s">
        <v>2216</v>
      </c>
      <c r="Z102" s="494"/>
      <c r="AA102" s="28" t="s">
        <v>17</v>
      </c>
      <c r="AB102" s="27">
        <v>8</v>
      </c>
      <c r="AC102" s="28" t="s">
        <v>985</v>
      </c>
      <c r="AD102" s="27" t="s">
        <v>54</v>
      </c>
      <c r="AE102" s="28" t="s">
        <v>158</v>
      </c>
      <c r="AF102" s="29" t="s">
        <v>55</v>
      </c>
      <c r="AG102" s="29" t="s">
        <v>54</v>
      </c>
      <c r="AH102" s="27" t="s">
        <v>181</v>
      </c>
      <c r="AI102" s="27" t="s">
        <v>181</v>
      </c>
      <c r="AJ102" s="27" t="s">
        <v>54</v>
      </c>
      <c r="AK102" s="81">
        <v>80</v>
      </c>
      <c r="AL102" s="569"/>
      <c r="AM102" s="28">
        <v>8</v>
      </c>
      <c r="AN102" s="28"/>
      <c r="AO102" s="28">
        <v>2013</v>
      </c>
      <c r="AP102" s="20">
        <v>2015</v>
      </c>
      <c r="AQ102" s="142"/>
      <c r="AR102" s="28" t="s">
        <v>807</v>
      </c>
      <c r="AS102" s="20" t="s">
        <v>1045</v>
      </c>
    </row>
    <row r="103" spans="1:45" ht="14.25" customHeight="1" x14ac:dyDescent="0.25">
      <c r="B103">
        <v>1</v>
      </c>
      <c r="C103" t="s">
        <v>875</v>
      </c>
      <c r="D103" s="26" t="s">
        <v>2716</v>
      </c>
      <c r="E103" s="435" t="s">
        <v>2717</v>
      </c>
      <c r="F103" s="27" t="s">
        <v>67</v>
      </c>
      <c r="G103" s="28" t="s">
        <v>1832</v>
      </c>
      <c r="H103" s="27" t="s">
        <v>178</v>
      </c>
      <c r="I103" s="27">
        <v>8</v>
      </c>
      <c r="J103" s="87">
        <v>16</v>
      </c>
      <c r="K103" s="19" t="s">
        <v>794</v>
      </c>
      <c r="L103" s="52" t="s">
        <v>108</v>
      </c>
      <c r="M103" s="81" t="s">
        <v>3211</v>
      </c>
      <c r="N103" s="28">
        <v>2767</v>
      </c>
      <c r="O103" s="972"/>
      <c r="P103" s="29">
        <v>4</v>
      </c>
      <c r="Q103" s="28">
        <v>1</v>
      </c>
      <c r="R103" s="28">
        <v>10</v>
      </c>
      <c r="S103" s="81">
        <v>52.631999999999998</v>
      </c>
      <c r="T103" s="185">
        <v>43187</v>
      </c>
      <c r="U103" s="326">
        <v>14.7</v>
      </c>
      <c r="V103" s="60">
        <v>0.33</v>
      </c>
      <c r="W103" s="167">
        <v>1</v>
      </c>
      <c r="X103" s="489">
        <f t="shared" si="3"/>
        <v>6.277036501626311</v>
      </c>
      <c r="Y103" s="502" t="s">
        <v>174</v>
      </c>
      <c r="Z103" s="494" t="s">
        <v>54</v>
      </c>
      <c r="AA103" s="28" t="s">
        <v>17</v>
      </c>
      <c r="AB103" s="27">
        <v>37</v>
      </c>
      <c r="AC103" s="28" t="s">
        <v>3208</v>
      </c>
      <c r="AD103" s="27" t="s">
        <v>54</v>
      </c>
      <c r="AE103" s="28" t="s">
        <v>124</v>
      </c>
      <c r="AF103" s="29" t="s">
        <v>55</v>
      </c>
      <c r="AG103" s="29"/>
      <c r="AH103" s="27" t="s">
        <v>181</v>
      </c>
      <c r="AI103" s="27" t="s">
        <v>181</v>
      </c>
      <c r="AJ103" s="27" t="s">
        <v>54</v>
      </c>
      <c r="AK103" s="81">
        <v>17</v>
      </c>
      <c r="AL103" s="569"/>
      <c r="AM103" s="28">
        <v>4</v>
      </c>
      <c r="AN103" s="28"/>
      <c r="AO103" s="28">
        <v>2017</v>
      </c>
      <c r="AP103" s="20">
        <v>2017</v>
      </c>
      <c r="AQ103" s="142"/>
      <c r="AR103" s="28" t="s">
        <v>2720</v>
      </c>
      <c r="AS103" s="20" t="s">
        <v>2718</v>
      </c>
    </row>
    <row r="104" spans="1:45" ht="15" customHeight="1" x14ac:dyDescent="0.25">
      <c r="B104">
        <v>1</v>
      </c>
      <c r="C104" t="s">
        <v>875</v>
      </c>
      <c r="D104" s="26" t="s">
        <v>2716</v>
      </c>
      <c r="E104" s="435" t="s">
        <v>2717</v>
      </c>
      <c r="F104" s="27" t="s">
        <v>67</v>
      </c>
      <c r="G104" s="28" t="s">
        <v>1832</v>
      </c>
      <c r="H104" s="27" t="s">
        <v>178</v>
      </c>
      <c r="I104" s="27">
        <v>8</v>
      </c>
      <c r="J104" s="87">
        <v>16</v>
      </c>
      <c r="K104" s="19" t="s">
        <v>794</v>
      </c>
      <c r="L104" s="52" t="s">
        <v>108</v>
      </c>
      <c r="M104" s="81" t="s">
        <v>3211</v>
      </c>
      <c r="N104" s="28">
        <v>2898</v>
      </c>
      <c r="O104" s="972"/>
      <c r="P104" s="29">
        <v>4</v>
      </c>
      <c r="Q104" s="28">
        <v>1</v>
      </c>
      <c r="R104" s="28">
        <v>11</v>
      </c>
      <c r="S104" s="81">
        <v>52.631999999999998</v>
      </c>
      <c r="T104" s="185">
        <v>43187</v>
      </c>
      <c r="U104" s="326">
        <v>14.7</v>
      </c>
      <c r="V104" s="60">
        <v>0.33</v>
      </c>
      <c r="W104" s="167">
        <v>1</v>
      </c>
      <c r="X104" s="489">
        <f t="shared" si="3"/>
        <v>5.9932919254658392</v>
      </c>
      <c r="Y104" s="502" t="s">
        <v>174</v>
      </c>
      <c r="Z104" s="494" t="s">
        <v>54</v>
      </c>
      <c r="AA104" s="28" t="s">
        <v>17</v>
      </c>
      <c r="AB104" s="27">
        <v>37</v>
      </c>
      <c r="AC104" s="28" t="s">
        <v>3209</v>
      </c>
      <c r="AD104" s="27" t="s">
        <v>54</v>
      </c>
      <c r="AE104" s="28" t="s">
        <v>124</v>
      </c>
      <c r="AF104" s="29" t="s">
        <v>55</v>
      </c>
      <c r="AG104" s="29"/>
      <c r="AH104" s="27" t="s">
        <v>181</v>
      </c>
      <c r="AI104" s="27" t="s">
        <v>181</v>
      </c>
      <c r="AJ104" s="27" t="s">
        <v>54</v>
      </c>
      <c r="AK104" s="81">
        <v>17</v>
      </c>
      <c r="AL104" s="569"/>
      <c r="AM104" s="28">
        <v>4</v>
      </c>
      <c r="AN104" s="28"/>
      <c r="AO104" s="28">
        <v>2017</v>
      </c>
      <c r="AP104" s="20">
        <v>2017</v>
      </c>
      <c r="AQ104" s="142"/>
      <c r="AR104" s="28" t="s">
        <v>2720</v>
      </c>
      <c r="AS104" s="20" t="s">
        <v>3210</v>
      </c>
    </row>
    <row r="105" spans="1:45" ht="15" customHeight="1" x14ac:dyDescent="0.25">
      <c r="D105" s="591" t="s">
        <v>4906</v>
      </c>
      <c r="E105" s="555" t="s">
        <v>4907</v>
      </c>
      <c r="F105" s="592" t="s">
        <v>57</v>
      </c>
      <c r="G105" s="593" t="s">
        <v>3003</v>
      </c>
      <c r="H105" s="46" t="s">
        <v>178</v>
      </c>
      <c r="I105" s="592">
        <v>8</v>
      </c>
      <c r="J105" s="618">
        <v>16</v>
      </c>
      <c r="K105" s="856" t="s">
        <v>6197</v>
      </c>
      <c r="L105" s="52" t="s">
        <v>108</v>
      </c>
      <c r="M105" s="81" t="s">
        <v>6199</v>
      </c>
      <c r="N105" s="28">
        <v>1366</v>
      </c>
      <c r="O105" s="972">
        <v>116</v>
      </c>
      <c r="P105" s="29">
        <v>6</v>
      </c>
      <c r="Q105" s="28"/>
      <c r="R105" s="28"/>
      <c r="S105" s="81">
        <v>178.571</v>
      </c>
      <c r="T105" s="185">
        <v>44495</v>
      </c>
      <c r="U105" s="326" t="s">
        <v>5998</v>
      </c>
      <c r="V105" s="60">
        <v>0.33</v>
      </c>
      <c r="W105" s="167">
        <v>1</v>
      </c>
      <c r="X105" s="489">
        <f t="shared" si="3"/>
        <v>43.13940702781845</v>
      </c>
      <c r="Y105" s="502" t="s">
        <v>174</v>
      </c>
      <c r="Z105" s="494" t="s">
        <v>54</v>
      </c>
      <c r="AA105" s="28" t="s">
        <v>20</v>
      </c>
      <c r="AB105" s="27">
        <v>9</v>
      </c>
      <c r="AC105" s="28" t="s">
        <v>3059</v>
      </c>
      <c r="AD105" s="27" t="s">
        <v>54</v>
      </c>
      <c r="AE105" s="28" t="s">
        <v>124</v>
      </c>
      <c r="AF105" s="29" t="s">
        <v>55</v>
      </c>
      <c r="AG105" s="29"/>
      <c r="AH105" s="27" t="s">
        <v>181</v>
      </c>
      <c r="AI105" s="27" t="s">
        <v>182</v>
      </c>
      <c r="AJ105" s="27" t="s">
        <v>54</v>
      </c>
      <c r="AK105" s="81">
        <v>72</v>
      </c>
      <c r="AL105" s="569"/>
      <c r="AM105" s="28">
        <v>32</v>
      </c>
      <c r="AN105" s="28"/>
      <c r="AO105" s="28">
        <v>2018</v>
      </c>
      <c r="AP105" s="20">
        <v>2019</v>
      </c>
      <c r="AQ105" s="182" t="s">
        <v>4909</v>
      </c>
      <c r="AR105" s="28" t="s">
        <v>4910</v>
      </c>
      <c r="AS105" s="20"/>
    </row>
    <row r="106" spans="1:45" ht="14.25" customHeight="1" x14ac:dyDescent="0.25">
      <c r="A106" t="s">
        <v>744</v>
      </c>
      <c r="B106">
        <v>1</v>
      </c>
      <c r="C106" t="s">
        <v>875</v>
      </c>
      <c r="D106" s="26" t="s">
        <v>176</v>
      </c>
      <c r="E106" s="435" t="s">
        <v>2234</v>
      </c>
      <c r="F106" s="27" t="s">
        <v>67</v>
      </c>
      <c r="G106" s="28" t="s">
        <v>177</v>
      </c>
      <c r="H106" s="27" t="s">
        <v>178</v>
      </c>
      <c r="I106" s="27">
        <v>8</v>
      </c>
      <c r="J106" s="87">
        <v>16</v>
      </c>
      <c r="K106" s="856" t="s">
        <v>6197</v>
      </c>
      <c r="L106" s="52" t="s">
        <v>108</v>
      </c>
      <c r="M106" s="81" t="s">
        <v>6199</v>
      </c>
      <c r="N106" s="28">
        <v>1624</v>
      </c>
      <c r="O106" s="972">
        <v>519</v>
      </c>
      <c r="P106" s="29">
        <v>6</v>
      </c>
      <c r="Q106" s="28"/>
      <c r="R106" s="28"/>
      <c r="S106" s="81">
        <v>250</v>
      </c>
      <c r="T106" s="185">
        <v>44495</v>
      </c>
      <c r="U106" s="326" t="s">
        <v>5998</v>
      </c>
      <c r="V106" s="60">
        <v>0.33</v>
      </c>
      <c r="W106" s="167">
        <v>1</v>
      </c>
      <c r="X106" s="489">
        <f t="shared" si="3"/>
        <v>50.800492610837438</v>
      </c>
      <c r="Y106" s="502" t="s">
        <v>174</v>
      </c>
      <c r="Z106" s="494"/>
      <c r="AA106" s="28" t="s">
        <v>20</v>
      </c>
      <c r="AB106" s="27">
        <v>70</v>
      </c>
      <c r="AC106" s="28" t="s">
        <v>176</v>
      </c>
      <c r="AD106" s="27" t="s">
        <v>54</v>
      </c>
      <c r="AE106" s="28" t="s">
        <v>124</v>
      </c>
      <c r="AF106" s="29" t="s">
        <v>55</v>
      </c>
      <c r="AG106" s="29"/>
      <c r="AH106" s="27" t="s">
        <v>181</v>
      </c>
      <c r="AI106" s="27" t="s">
        <v>182</v>
      </c>
      <c r="AJ106" s="27" t="s">
        <v>54</v>
      </c>
      <c r="AK106" s="81">
        <v>72</v>
      </c>
      <c r="AL106" s="569"/>
      <c r="AM106" s="28">
        <v>32</v>
      </c>
      <c r="AN106" s="28"/>
      <c r="AO106" s="28">
        <v>2002</v>
      </c>
      <c r="AP106" s="20">
        <v>2017</v>
      </c>
      <c r="AQ106" s="142"/>
      <c r="AR106" s="28" t="s">
        <v>3002</v>
      </c>
      <c r="AS106" s="20"/>
    </row>
    <row r="107" spans="1:45" ht="14.25" customHeight="1" x14ac:dyDescent="0.25">
      <c r="A107" t="s">
        <v>744</v>
      </c>
      <c r="B107">
        <v>1</v>
      </c>
      <c r="C107" t="s">
        <v>875</v>
      </c>
      <c r="D107" s="26" t="s">
        <v>176</v>
      </c>
      <c r="E107" s="435" t="s">
        <v>2234</v>
      </c>
      <c r="F107" s="27" t="s">
        <v>67</v>
      </c>
      <c r="G107" s="28" t="s">
        <v>177</v>
      </c>
      <c r="H107" s="27" t="s">
        <v>178</v>
      </c>
      <c r="I107" s="27">
        <v>8</v>
      </c>
      <c r="J107" s="87">
        <v>16</v>
      </c>
      <c r="K107" s="19" t="s">
        <v>800</v>
      </c>
      <c r="L107" s="52" t="s">
        <v>108</v>
      </c>
      <c r="M107" s="81"/>
      <c r="N107" s="28">
        <v>2135</v>
      </c>
      <c r="O107" s="972"/>
      <c r="P107" s="29">
        <v>6</v>
      </c>
      <c r="Q107" s="28"/>
      <c r="R107" s="28"/>
      <c r="S107" s="81">
        <v>127.42100000000001</v>
      </c>
      <c r="T107" s="185">
        <v>41688</v>
      </c>
      <c r="U107" s="326">
        <v>14.7</v>
      </c>
      <c r="V107" s="60">
        <v>0.33</v>
      </c>
      <c r="W107" s="167">
        <v>1</v>
      </c>
      <c r="X107" s="489">
        <f t="shared" si="3"/>
        <v>19.695049180327867</v>
      </c>
      <c r="Y107" s="502" t="s">
        <v>174</v>
      </c>
      <c r="Z107" s="494"/>
      <c r="AA107" s="28" t="s">
        <v>20</v>
      </c>
      <c r="AB107" s="27">
        <v>15</v>
      </c>
      <c r="AC107" s="28" t="s">
        <v>176</v>
      </c>
      <c r="AD107" s="27" t="s">
        <v>54</v>
      </c>
      <c r="AE107" s="28" t="s">
        <v>124</v>
      </c>
      <c r="AF107" s="29" t="s">
        <v>55</v>
      </c>
      <c r="AG107" s="29"/>
      <c r="AH107" s="27" t="s">
        <v>181</v>
      </c>
      <c r="AI107" s="27" t="s">
        <v>182</v>
      </c>
      <c r="AJ107" s="27" t="s">
        <v>54</v>
      </c>
      <c r="AK107" s="81">
        <v>72</v>
      </c>
      <c r="AL107" s="569"/>
      <c r="AM107" s="28">
        <v>32</v>
      </c>
      <c r="AN107" s="28"/>
      <c r="AO107" s="28">
        <v>2002</v>
      </c>
      <c r="AP107" s="20">
        <v>2017</v>
      </c>
      <c r="AQ107" s="142"/>
      <c r="AR107" s="28" t="s">
        <v>3002</v>
      </c>
      <c r="AS107" s="20"/>
    </row>
    <row r="108" spans="1:45" ht="14.25" customHeight="1" x14ac:dyDescent="0.25">
      <c r="B108">
        <v>1</v>
      </c>
      <c r="C108" t="s">
        <v>875</v>
      </c>
      <c r="D108" s="26" t="s">
        <v>2093</v>
      </c>
      <c r="E108" s="435" t="s">
        <v>2689</v>
      </c>
      <c r="F108" s="27" t="s">
        <v>67</v>
      </c>
      <c r="G108" s="28" t="s">
        <v>1832</v>
      </c>
      <c r="H108" s="27" t="s">
        <v>178</v>
      </c>
      <c r="I108" s="27">
        <v>8</v>
      </c>
      <c r="J108" s="87">
        <v>16</v>
      </c>
      <c r="K108" s="19" t="s">
        <v>800</v>
      </c>
      <c r="L108" s="52" t="s">
        <v>108</v>
      </c>
      <c r="M108" s="81"/>
      <c r="N108" s="28">
        <v>1606</v>
      </c>
      <c r="O108" s="972"/>
      <c r="P108" s="29">
        <v>6</v>
      </c>
      <c r="Q108" s="28">
        <v>1</v>
      </c>
      <c r="R108" s="28">
        <v>6</v>
      </c>
      <c r="S108" s="81">
        <v>120</v>
      </c>
      <c r="T108" s="185">
        <v>43162</v>
      </c>
      <c r="U108" s="326">
        <v>14.7</v>
      </c>
      <c r="V108" s="60">
        <v>0.33</v>
      </c>
      <c r="W108" s="167">
        <v>1</v>
      </c>
      <c r="X108" s="489">
        <f t="shared" si="3"/>
        <v>24.657534246575342</v>
      </c>
      <c r="Y108" s="502" t="s">
        <v>174</v>
      </c>
      <c r="Z108" s="494"/>
      <c r="AA108" s="28" t="s">
        <v>17</v>
      </c>
      <c r="AB108" s="27">
        <v>20</v>
      </c>
      <c r="AC108" s="28" t="s">
        <v>2715</v>
      </c>
      <c r="AD108" s="27" t="s">
        <v>54</v>
      </c>
      <c r="AE108" s="28" t="s">
        <v>124</v>
      </c>
      <c r="AF108" s="29" t="s">
        <v>55</v>
      </c>
      <c r="AG108" s="29"/>
      <c r="AH108" s="27" t="s">
        <v>181</v>
      </c>
      <c r="AI108" s="27" t="s">
        <v>182</v>
      </c>
      <c r="AJ108" s="27" t="s">
        <v>54</v>
      </c>
      <c r="AK108" s="81">
        <v>72</v>
      </c>
      <c r="AL108" s="569"/>
      <c r="AM108" s="28">
        <v>32</v>
      </c>
      <c r="AN108" s="28"/>
      <c r="AO108" s="28">
        <v>2009</v>
      </c>
      <c r="AP108" s="20">
        <v>2010</v>
      </c>
      <c r="AQ108" s="142"/>
      <c r="AR108" s="28" t="s">
        <v>4410</v>
      </c>
      <c r="AS108" s="20"/>
    </row>
    <row r="109" spans="1:45" ht="15" customHeight="1" x14ac:dyDescent="0.25">
      <c r="B109">
        <v>1</v>
      </c>
      <c r="C109" t="s">
        <v>875</v>
      </c>
      <c r="D109" s="26" t="s">
        <v>2093</v>
      </c>
      <c r="E109" s="435" t="s">
        <v>2689</v>
      </c>
      <c r="F109" s="27" t="s">
        <v>67</v>
      </c>
      <c r="G109" s="28" t="s">
        <v>1832</v>
      </c>
      <c r="H109" s="27" t="s">
        <v>178</v>
      </c>
      <c r="I109" s="27">
        <v>8</v>
      </c>
      <c r="J109" s="87">
        <v>16</v>
      </c>
      <c r="K109" s="19" t="s">
        <v>800</v>
      </c>
      <c r="L109" s="52" t="s">
        <v>108</v>
      </c>
      <c r="M109" s="81"/>
      <c r="N109" s="28">
        <v>1877</v>
      </c>
      <c r="O109" s="972"/>
      <c r="P109" s="29">
        <v>6</v>
      </c>
      <c r="Q109" s="28">
        <v>1</v>
      </c>
      <c r="R109" s="28">
        <v>6</v>
      </c>
      <c r="S109" s="81">
        <v>114.943</v>
      </c>
      <c r="T109" s="185">
        <v>43163</v>
      </c>
      <c r="U109" s="326">
        <v>14.7</v>
      </c>
      <c r="V109" s="60">
        <v>0.33</v>
      </c>
      <c r="W109" s="167">
        <v>1</v>
      </c>
      <c r="X109" s="489">
        <f t="shared" si="3"/>
        <v>20.208412360149175</v>
      </c>
      <c r="Y109" s="502" t="s">
        <v>174</v>
      </c>
      <c r="Z109" s="494" t="s">
        <v>54</v>
      </c>
      <c r="AA109" s="28" t="s">
        <v>17</v>
      </c>
      <c r="AB109" s="27">
        <v>20</v>
      </c>
      <c r="AC109" s="28" t="s">
        <v>2093</v>
      </c>
      <c r="AD109" s="27" t="s">
        <v>54</v>
      </c>
      <c r="AE109" s="28" t="s">
        <v>124</v>
      </c>
      <c r="AF109" s="29" t="s">
        <v>55</v>
      </c>
      <c r="AG109" s="29"/>
      <c r="AH109" s="27" t="s">
        <v>181</v>
      </c>
      <c r="AI109" s="27" t="s">
        <v>182</v>
      </c>
      <c r="AJ109" s="27" t="s">
        <v>54</v>
      </c>
      <c r="AK109" s="81">
        <v>72</v>
      </c>
      <c r="AL109" s="569"/>
      <c r="AM109" s="28">
        <v>32</v>
      </c>
      <c r="AN109" s="28"/>
      <c r="AO109" s="28">
        <v>2009</v>
      </c>
      <c r="AP109" s="20">
        <v>2010</v>
      </c>
      <c r="AQ109" s="182" t="s">
        <v>2717</v>
      </c>
      <c r="AR109" s="28" t="s">
        <v>4410</v>
      </c>
      <c r="AS109" s="20" t="s">
        <v>2719</v>
      </c>
    </row>
    <row r="110" spans="1:45" s="208" customFormat="1" ht="14.25" customHeight="1" x14ac:dyDescent="0.25">
      <c r="B110" s="208">
        <v>1</v>
      </c>
      <c r="C110" s="208" t="s">
        <v>875</v>
      </c>
      <c r="D110" s="202" t="s">
        <v>2093</v>
      </c>
      <c r="E110" s="733" t="s">
        <v>2689</v>
      </c>
      <c r="F110" s="205" t="s">
        <v>67</v>
      </c>
      <c r="G110" s="734" t="s">
        <v>1832</v>
      </c>
      <c r="H110" s="205" t="s">
        <v>178</v>
      </c>
      <c r="I110" s="205">
        <v>8</v>
      </c>
      <c r="J110" s="207">
        <v>16</v>
      </c>
      <c r="K110" s="918" t="s">
        <v>6197</v>
      </c>
      <c r="L110" s="736" t="s">
        <v>108</v>
      </c>
      <c r="M110" s="737" t="s">
        <v>6199</v>
      </c>
      <c r="N110" s="734">
        <v>1606</v>
      </c>
      <c r="O110" s="973"/>
      <c r="P110" s="204">
        <v>6</v>
      </c>
      <c r="Q110" s="734">
        <v>1</v>
      </c>
      <c r="R110" s="734">
        <v>6</v>
      </c>
      <c r="S110" s="737"/>
      <c r="T110" s="738">
        <v>44497</v>
      </c>
      <c r="U110" s="739" t="s">
        <v>5998</v>
      </c>
      <c r="V110" s="740">
        <v>0.33</v>
      </c>
      <c r="W110" s="741">
        <v>1</v>
      </c>
      <c r="X110" s="742" t="str">
        <f t="shared" si="3"/>
        <v/>
      </c>
      <c r="Y110" s="743" t="s">
        <v>174</v>
      </c>
      <c r="Z110" s="744"/>
      <c r="AA110" s="734" t="s">
        <v>17</v>
      </c>
      <c r="AB110" s="205">
        <v>20</v>
      </c>
      <c r="AC110" s="734" t="s">
        <v>2715</v>
      </c>
      <c r="AD110" s="205" t="s">
        <v>54</v>
      </c>
      <c r="AE110" s="734" t="s">
        <v>124</v>
      </c>
      <c r="AF110" s="204" t="s">
        <v>55</v>
      </c>
      <c r="AG110" s="204"/>
      <c r="AH110" s="205" t="s">
        <v>181</v>
      </c>
      <c r="AI110" s="205" t="s">
        <v>182</v>
      </c>
      <c r="AJ110" s="205" t="s">
        <v>54</v>
      </c>
      <c r="AK110" s="737">
        <v>72</v>
      </c>
      <c r="AL110" s="745"/>
      <c r="AM110" s="734">
        <v>32</v>
      </c>
      <c r="AN110" s="734"/>
      <c r="AO110" s="734">
        <v>2009</v>
      </c>
      <c r="AP110" s="746">
        <v>2010</v>
      </c>
      <c r="AQ110" s="735"/>
      <c r="AR110" s="734" t="s">
        <v>4410</v>
      </c>
      <c r="AS110" s="746"/>
    </row>
    <row r="111" spans="1:45" s="208" customFormat="1" ht="15" customHeight="1" x14ac:dyDescent="0.25">
      <c r="B111" s="208">
        <v>1</v>
      </c>
      <c r="C111" s="208" t="s">
        <v>875</v>
      </c>
      <c r="D111" s="202" t="s">
        <v>2093</v>
      </c>
      <c r="E111" s="733" t="s">
        <v>2689</v>
      </c>
      <c r="F111" s="205" t="s">
        <v>67</v>
      </c>
      <c r="G111" s="734" t="s">
        <v>1832</v>
      </c>
      <c r="H111" s="205" t="s">
        <v>178</v>
      </c>
      <c r="I111" s="205">
        <v>8</v>
      </c>
      <c r="J111" s="207">
        <v>16</v>
      </c>
      <c r="K111" s="918" t="s">
        <v>6197</v>
      </c>
      <c r="L111" s="736" t="s">
        <v>108</v>
      </c>
      <c r="M111" s="737" t="s">
        <v>6199</v>
      </c>
      <c r="N111" s="734">
        <v>1877</v>
      </c>
      <c r="O111" s="973"/>
      <c r="P111" s="204">
        <v>6</v>
      </c>
      <c r="Q111" s="734">
        <v>1</v>
      </c>
      <c r="R111" s="734">
        <v>6</v>
      </c>
      <c r="S111" s="737"/>
      <c r="T111" s="738">
        <v>44497</v>
      </c>
      <c r="U111" s="739" t="s">
        <v>5998</v>
      </c>
      <c r="V111" s="740">
        <v>0.33</v>
      </c>
      <c r="W111" s="741">
        <v>1</v>
      </c>
      <c r="X111" s="742" t="str">
        <f t="shared" si="3"/>
        <v/>
      </c>
      <c r="Y111" s="743" t="s">
        <v>174</v>
      </c>
      <c r="Z111" s="744" t="s">
        <v>54</v>
      </c>
      <c r="AA111" s="734" t="s">
        <v>17</v>
      </c>
      <c r="AB111" s="205">
        <v>20</v>
      </c>
      <c r="AC111" s="734" t="s">
        <v>2093</v>
      </c>
      <c r="AD111" s="205" t="s">
        <v>54</v>
      </c>
      <c r="AE111" s="734" t="s">
        <v>124</v>
      </c>
      <c r="AF111" s="204" t="s">
        <v>55</v>
      </c>
      <c r="AG111" s="204"/>
      <c r="AH111" s="205" t="s">
        <v>181</v>
      </c>
      <c r="AI111" s="205" t="s">
        <v>182</v>
      </c>
      <c r="AJ111" s="205" t="s">
        <v>54</v>
      </c>
      <c r="AK111" s="737">
        <v>72</v>
      </c>
      <c r="AL111" s="745"/>
      <c r="AM111" s="734">
        <v>32</v>
      </c>
      <c r="AN111" s="734"/>
      <c r="AO111" s="734">
        <v>2009</v>
      </c>
      <c r="AP111" s="746">
        <v>2010</v>
      </c>
      <c r="AQ111" s="747" t="s">
        <v>2717</v>
      </c>
      <c r="AR111" s="734" t="s">
        <v>4410</v>
      </c>
      <c r="AS111" s="746" t="s">
        <v>2719</v>
      </c>
    </row>
    <row r="112" spans="1:45" ht="15" customHeight="1" x14ac:dyDescent="0.25">
      <c r="A112" t="s">
        <v>744</v>
      </c>
      <c r="B112">
        <v>1</v>
      </c>
      <c r="C112" t="s">
        <v>875</v>
      </c>
      <c r="D112" s="26" t="s">
        <v>183</v>
      </c>
      <c r="E112" s="435" t="s">
        <v>2233</v>
      </c>
      <c r="F112" s="27" t="s">
        <v>67</v>
      </c>
      <c r="G112" s="28" t="s">
        <v>184</v>
      </c>
      <c r="H112" s="27" t="s">
        <v>178</v>
      </c>
      <c r="I112" s="27">
        <v>8</v>
      </c>
      <c r="J112" s="87">
        <v>16</v>
      </c>
      <c r="K112" s="19" t="s">
        <v>800</v>
      </c>
      <c r="L112" s="52" t="s">
        <v>108</v>
      </c>
      <c r="M112" s="81" t="s">
        <v>814</v>
      </c>
      <c r="N112" s="28">
        <v>1554</v>
      </c>
      <c r="O112" s="972"/>
      <c r="P112" s="29">
        <v>6</v>
      </c>
      <c r="Q112" s="28"/>
      <c r="R112" s="28"/>
      <c r="S112" s="81">
        <v>223.16399999999999</v>
      </c>
      <c r="T112" s="185">
        <v>41687</v>
      </c>
      <c r="U112" s="326">
        <v>14.7</v>
      </c>
      <c r="V112" s="60">
        <v>0.33</v>
      </c>
      <c r="W112" s="167">
        <v>1</v>
      </c>
      <c r="X112" s="489">
        <f t="shared" si="3"/>
        <v>47.390038610038616</v>
      </c>
      <c r="Y112" s="502" t="s">
        <v>174</v>
      </c>
      <c r="Z112" s="494"/>
      <c r="AA112" s="28" t="s">
        <v>17</v>
      </c>
      <c r="AB112" s="27">
        <v>10</v>
      </c>
      <c r="AC112" s="28" t="s">
        <v>816</v>
      </c>
      <c r="AD112" s="27" t="s">
        <v>149</v>
      </c>
      <c r="AE112" s="28" t="s">
        <v>124</v>
      </c>
      <c r="AF112" s="29" t="s">
        <v>55</v>
      </c>
      <c r="AG112" s="29"/>
      <c r="AH112" s="27" t="s">
        <v>181</v>
      </c>
      <c r="AI112" s="27" t="s">
        <v>182</v>
      </c>
      <c r="AJ112" s="27" t="s">
        <v>54</v>
      </c>
      <c r="AK112" s="81">
        <v>72</v>
      </c>
      <c r="AL112" s="569"/>
      <c r="AM112" s="28">
        <v>32</v>
      </c>
      <c r="AN112" s="28"/>
      <c r="AO112" s="28">
        <v>2010</v>
      </c>
      <c r="AP112" s="20">
        <v>2012</v>
      </c>
      <c r="AQ112" s="142"/>
      <c r="AR112" s="28" t="s">
        <v>185</v>
      </c>
      <c r="AS112" s="20"/>
    </row>
    <row r="113" spans="1:45" ht="14.25" customHeight="1" x14ac:dyDescent="0.25">
      <c r="A113" t="s">
        <v>744</v>
      </c>
      <c r="B113">
        <v>1</v>
      </c>
      <c r="C113" t="s">
        <v>875</v>
      </c>
      <c r="D113" s="26" t="s">
        <v>485</v>
      </c>
      <c r="E113" s="435" t="s">
        <v>2514</v>
      </c>
      <c r="F113" s="27" t="s">
        <v>57</v>
      </c>
      <c r="G113" s="28" t="s">
        <v>487</v>
      </c>
      <c r="H113" s="27" t="s">
        <v>178</v>
      </c>
      <c r="I113" s="27">
        <v>8</v>
      </c>
      <c r="J113" s="87">
        <v>16</v>
      </c>
      <c r="K113" s="19" t="s">
        <v>800</v>
      </c>
      <c r="L113" s="52" t="s">
        <v>108</v>
      </c>
      <c r="M113" s="81"/>
      <c r="N113" s="28">
        <v>174</v>
      </c>
      <c r="O113" s="972"/>
      <c r="P113" s="29">
        <v>6</v>
      </c>
      <c r="Q113" s="28"/>
      <c r="R113" s="28"/>
      <c r="S113" s="81">
        <v>417.71100000000001</v>
      </c>
      <c r="T113" s="185">
        <v>41687</v>
      </c>
      <c r="U113" s="326">
        <v>14.7</v>
      </c>
      <c r="V113" s="60">
        <v>0.33</v>
      </c>
      <c r="W113" s="167">
        <v>1</v>
      </c>
      <c r="X113" s="489">
        <f t="shared" si="3"/>
        <v>792.21051724137931</v>
      </c>
      <c r="Y113" s="502" t="s">
        <v>174</v>
      </c>
      <c r="Z113" s="494"/>
      <c r="AA113" s="28" t="s">
        <v>20</v>
      </c>
      <c r="AB113" s="27">
        <v>1</v>
      </c>
      <c r="AC113" s="28" t="s">
        <v>488</v>
      </c>
      <c r="AD113" s="27" t="s">
        <v>54</v>
      </c>
      <c r="AE113" s="28" t="s">
        <v>124</v>
      </c>
      <c r="AF113" s="29" t="s">
        <v>55</v>
      </c>
      <c r="AG113" s="29"/>
      <c r="AH113" s="27" t="s">
        <v>181</v>
      </c>
      <c r="AI113" s="27" t="s">
        <v>181</v>
      </c>
      <c r="AJ113" s="27" t="s">
        <v>54</v>
      </c>
      <c r="AK113" s="81">
        <v>17</v>
      </c>
      <c r="AL113" s="569"/>
      <c r="AM113" s="28">
        <v>4</v>
      </c>
      <c r="AN113" s="28"/>
      <c r="AO113" s="28">
        <v>2010</v>
      </c>
      <c r="AP113" s="20">
        <v>2010</v>
      </c>
      <c r="AQ113" s="19"/>
      <c r="AR113" s="28" t="s">
        <v>486</v>
      </c>
      <c r="AS113" s="20" t="s">
        <v>489</v>
      </c>
    </row>
    <row r="114" spans="1:45" s="208" customFormat="1" ht="14.25" customHeight="1" x14ac:dyDescent="0.25">
      <c r="D114" s="202" t="s">
        <v>5436</v>
      </c>
      <c r="E114" s="733" t="s">
        <v>5437</v>
      </c>
      <c r="F114" s="961" t="s">
        <v>67</v>
      </c>
      <c r="G114" s="734" t="s">
        <v>5438</v>
      </c>
      <c r="H114" s="205" t="s">
        <v>178</v>
      </c>
      <c r="I114" s="205">
        <v>8</v>
      </c>
      <c r="J114" s="207">
        <v>16</v>
      </c>
      <c r="K114" s="918" t="s">
        <v>6197</v>
      </c>
      <c r="L114" s="736" t="s">
        <v>108</v>
      </c>
      <c r="M114" s="737" t="s">
        <v>6321</v>
      </c>
      <c r="N114" s="734"/>
      <c r="O114" s="973"/>
      <c r="P114" s="204">
        <v>6</v>
      </c>
      <c r="Q114" s="734"/>
      <c r="R114" s="734"/>
      <c r="S114" s="737"/>
      <c r="T114" s="738">
        <v>44507</v>
      </c>
      <c r="U114" s="739" t="s">
        <v>5998</v>
      </c>
      <c r="V114" s="740">
        <v>0.33</v>
      </c>
      <c r="W114" s="741">
        <v>1</v>
      </c>
      <c r="X114" s="742" t="str">
        <f t="shared" ref="X114" si="4">IF(AND(N114&lt;&gt;"",S114&lt;&gt;""),1000*S114*V114/(N114*W114),"")</f>
        <v/>
      </c>
      <c r="Y114" s="743"/>
      <c r="Z114" s="744"/>
      <c r="AA114" s="734" t="s">
        <v>17</v>
      </c>
      <c r="AB114" s="205">
        <v>15</v>
      </c>
      <c r="AC114" s="734" t="s">
        <v>6320</v>
      </c>
      <c r="AD114" s="205" t="s">
        <v>54</v>
      </c>
      <c r="AE114" s="734" t="s">
        <v>124</v>
      </c>
      <c r="AF114" s="204" t="s">
        <v>55</v>
      </c>
      <c r="AG114" s="204"/>
      <c r="AH114" s="205" t="s">
        <v>181</v>
      </c>
      <c r="AI114" s="205" t="s">
        <v>182</v>
      </c>
      <c r="AJ114" s="205" t="s">
        <v>54</v>
      </c>
      <c r="AK114" s="737">
        <v>72</v>
      </c>
      <c r="AL114" s="745"/>
      <c r="AM114" s="734">
        <v>32</v>
      </c>
      <c r="AN114" s="734"/>
      <c r="AO114" s="734"/>
      <c r="AP114" s="746">
        <v>2019</v>
      </c>
      <c r="AQ114" s="735"/>
      <c r="AR114" s="734"/>
      <c r="AS114" s="746"/>
    </row>
    <row r="115" spans="1:45" ht="14.25" customHeight="1" x14ac:dyDescent="0.25">
      <c r="A115" t="s">
        <v>744</v>
      </c>
      <c r="B115">
        <v>1</v>
      </c>
      <c r="C115" t="s">
        <v>875</v>
      </c>
      <c r="D115" s="45" t="s">
        <v>186</v>
      </c>
      <c r="E115" s="555" t="s">
        <v>2235</v>
      </c>
      <c r="F115" s="46" t="s">
        <v>57</v>
      </c>
      <c r="G115" s="42" t="s">
        <v>148</v>
      </c>
      <c r="H115" s="46" t="s">
        <v>178</v>
      </c>
      <c r="I115" s="46">
        <v>8</v>
      </c>
      <c r="J115" s="670">
        <v>16</v>
      </c>
      <c r="K115" s="19" t="s">
        <v>800</v>
      </c>
      <c r="L115" s="52" t="s">
        <v>108</v>
      </c>
      <c r="M115" s="81"/>
      <c r="N115" s="28">
        <v>1243</v>
      </c>
      <c r="O115" s="972"/>
      <c r="P115" s="29">
        <v>6</v>
      </c>
      <c r="Q115" s="28"/>
      <c r="R115" s="28"/>
      <c r="S115" s="81">
        <v>193.911</v>
      </c>
      <c r="T115" s="185">
        <v>41687</v>
      </c>
      <c r="U115" s="326">
        <v>14.7</v>
      </c>
      <c r="V115" s="60">
        <v>0.33</v>
      </c>
      <c r="W115" s="167">
        <v>1</v>
      </c>
      <c r="X115" s="489">
        <f t="shared" ref="X115:X123" si="5">IF(AND(N115&lt;&gt;"",S115&lt;&gt;""),1000*S115*V115/(N115*W115),"")</f>
        <v>51.480796460176997</v>
      </c>
      <c r="Y115" s="502" t="s">
        <v>174</v>
      </c>
      <c r="Z115" s="494"/>
      <c r="AA115" s="28" t="s">
        <v>17</v>
      </c>
      <c r="AB115" s="27">
        <v>1</v>
      </c>
      <c r="AC115" s="28" t="s">
        <v>187</v>
      </c>
      <c r="AD115" s="27"/>
      <c r="AE115" s="28" t="s">
        <v>124</v>
      </c>
      <c r="AF115" s="29" t="s">
        <v>55</v>
      </c>
      <c r="AG115" s="29"/>
      <c r="AH115" s="27" t="s">
        <v>181</v>
      </c>
      <c r="AI115" s="27" t="s">
        <v>182</v>
      </c>
      <c r="AJ115" s="27" t="s">
        <v>54</v>
      </c>
      <c r="AK115" s="81">
        <v>72</v>
      </c>
      <c r="AL115" s="569"/>
      <c r="AM115" s="28">
        <v>32</v>
      </c>
      <c r="AN115" s="28"/>
      <c r="AO115" s="28">
        <v>2008</v>
      </c>
      <c r="AP115" s="20">
        <v>2009</v>
      </c>
      <c r="AQ115" s="142"/>
      <c r="AR115" s="28"/>
      <c r="AS115" s="20"/>
    </row>
    <row r="116" spans="1:45" ht="14.25" customHeight="1" x14ac:dyDescent="0.25">
      <c r="A116" t="s">
        <v>744</v>
      </c>
      <c r="B116">
        <v>1</v>
      </c>
      <c r="C116" t="s">
        <v>875</v>
      </c>
      <c r="D116" s="26" t="s">
        <v>188</v>
      </c>
      <c r="E116" s="435" t="s">
        <v>2235</v>
      </c>
      <c r="F116" s="27" t="s">
        <v>67</v>
      </c>
      <c r="G116" s="28" t="s">
        <v>189</v>
      </c>
      <c r="H116" s="27" t="s">
        <v>178</v>
      </c>
      <c r="I116" s="27">
        <v>8</v>
      </c>
      <c r="J116" s="87">
        <v>16</v>
      </c>
      <c r="K116" s="19" t="s">
        <v>775</v>
      </c>
      <c r="L116" s="52" t="s">
        <v>108</v>
      </c>
      <c r="M116" s="81" t="s">
        <v>779</v>
      </c>
      <c r="N116" s="28">
        <v>1549</v>
      </c>
      <c r="O116" s="972"/>
      <c r="P116" s="29">
        <v>6</v>
      </c>
      <c r="Q116" s="28"/>
      <c r="R116" s="28">
        <v>1</v>
      </c>
      <c r="S116" s="81">
        <v>212.76599999999999</v>
      </c>
      <c r="T116" s="185">
        <v>43194</v>
      </c>
      <c r="U116" s="326">
        <v>14.7</v>
      </c>
      <c r="V116" s="60">
        <v>0.33</v>
      </c>
      <c r="W116" s="167">
        <v>1</v>
      </c>
      <c r="X116" s="489">
        <f t="shared" si="5"/>
        <v>45.327811491284699</v>
      </c>
      <c r="Y116" s="502" t="s">
        <v>174</v>
      </c>
      <c r="Z116" s="494"/>
      <c r="AA116" s="28" t="s">
        <v>17</v>
      </c>
      <c r="AB116" s="27">
        <v>14</v>
      </c>
      <c r="AC116" s="28" t="s">
        <v>190</v>
      </c>
      <c r="AD116" s="27"/>
      <c r="AE116" s="28" t="s">
        <v>124</v>
      </c>
      <c r="AF116" s="29" t="s">
        <v>55</v>
      </c>
      <c r="AG116" s="29"/>
      <c r="AH116" s="27" t="s">
        <v>181</v>
      </c>
      <c r="AI116" s="27" t="s">
        <v>182</v>
      </c>
      <c r="AJ116" s="27" t="s">
        <v>54</v>
      </c>
      <c r="AK116" s="81">
        <v>72</v>
      </c>
      <c r="AL116" s="569"/>
      <c r="AM116" s="28">
        <v>32</v>
      </c>
      <c r="AN116" s="28"/>
      <c r="AO116" s="28">
        <v>2002</v>
      </c>
      <c r="AP116" s="20">
        <v>2010</v>
      </c>
      <c r="AQ116" s="142"/>
      <c r="AR116" s="28" t="s">
        <v>782</v>
      </c>
      <c r="AS116" s="20" t="s">
        <v>3320</v>
      </c>
    </row>
    <row r="117" spans="1:45" ht="14.25" customHeight="1" x14ac:dyDescent="0.25">
      <c r="A117" t="s">
        <v>744</v>
      </c>
      <c r="C117" t="s">
        <v>875</v>
      </c>
      <c r="D117" s="26" t="s">
        <v>1513</v>
      </c>
      <c r="E117" s="435" t="s">
        <v>2235</v>
      </c>
      <c r="F117" s="27" t="s">
        <v>67</v>
      </c>
      <c r="G117" s="28" t="s">
        <v>1514</v>
      </c>
      <c r="H117" s="27" t="s">
        <v>559</v>
      </c>
      <c r="I117" s="27">
        <v>8</v>
      </c>
      <c r="J117" s="87">
        <v>8</v>
      </c>
      <c r="K117" s="19" t="s">
        <v>9</v>
      </c>
      <c r="L117" s="52" t="s">
        <v>1514</v>
      </c>
      <c r="M117" s="81"/>
      <c r="N117" s="28">
        <v>1819</v>
      </c>
      <c r="O117" s="972"/>
      <c r="P117" s="29">
        <v>6</v>
      </c>
      <c r="Q117" s="28"/>
      <c r="R117" s="28">
        <v>8</v>
      </c>
      <c r="S117" s="81"/>
      <c r="T117" s="185">
        <v>43440</v>
      </c>
      <c r="U117" s="27">
        <v>14.7</v>
      </c>
      <c r="V117" s="60">
        <v>0.33</v>
      </c>
      <c r="W117" s="167">
        <v>1</v>
      </c>
      <c r="X117" s="489" t="str">
        <f t="shared" si="5"/>
        <v/>
      </c>
      <c r="Y117" s="502" t="s">
        <v>2216</v>
      </c>
      <c r="Z117" s="494"/>
      <c r="AA117" s="28" t="s">
        <v>20</v>
      </c>
      <c r="AB117" s="27">
        <v>24</v>
      </c>
      <c r="AC117" s="28" t="s">
        <v>1515</v>
      </c>
      <c r="AD117" s="27" t="s">
        <v>54</v>
      </c>
      <c r="AE117" s="28" t="s">
        <v>124</v>
      </c>
      <c r="AF117" s="29" t="s">
        <v>55</v>
      </c>
      <c r="AG117" s="29" t="s">
        <v>55</v>
      </c>
      <c r="AH117" s="27" t="s">
        <v>181</v>
      </c>
      <c r="AI117" s="27" t="s">
        <v>181</v>
      </c>
      <c r="AJ117" s="27" t="s">
        <v>54</v>
      </c>
      <c r="AK117" s="81"/>
      <c r="AL117" s="569"/>
      <c r="AM117" s="28"/>
      <c r="AN117" s="28"/>
      <c r="AO117" s="28">
        <v>2014</v>
      </c>
      <c r="AP117" s="20">
        <v>2020</v>
      </c>
      <c r="AQ117" s="182" t="s">
        <v>5400</v>
      </c>
      <c r="AR117" s="28" t="s">
        <v>2218</v>
      </c>
      <c r="AS117" s="20" t="s">
        <v>2217</v>
      </c>
    </row>
    <row r="118" spans="1:45" ht="14.25" customHeight="1" x14ac:dyDescent="0.25">
      <c r="A118" t="s">
        <v>744</v>
      </c>
      <c r="B118">
        <v>1</v>
      </c>
      <c r="C118" t="s">
        <v>875</v>
      </c>
      <c r="D118" s="26" t="s">
        <v>1513</v>
      </c>
      <c r="E118" s="435" t="s">
        <v>2235</v>
      </c>
      <c r="F118" s="27" t="s">
        <v>67</v>
      </c>
      <c r="G118" s="28" t="s">
        <v>1514</v>
      </c>
      <c r="H118" s="27" t="s">
        <v>559</v>
      </c>
      <c r="I118" s="27">
        <v>8</v>
      </c>
      <c r="J118" s="87">
        <v>8</v>
      </c>
      <c r="K118" s="19" t="s">
        <v>800</v>
      </c>
      <c r="L118" s="52" t="s">
        <v>108</v>
      </c>
      <c r="M118" s="81"/>
      <c r="N118" s="28">
        <v>1186</v>
      </c>
      <c r="O118" s="972"/>
      <c r="P118" s="29">
        <v>6</v>
      </c>
      <c r="Q118" s="28"/>
      <c r="R118" s="28"/>
      <c r="S118" s="81">
        <v>24.274999999999999</v>
      </c>
      <c r="T118" s="185">
        <v>43149</v>
      </c>
      <c r="U118" s="27">
        <v>14.7</v>
      </c>
      <c r="V118" s="60">
        <v>0.33</v>
      </c>
      <c r="W118" s="167">
        <v>1</v>
      </c>
      <c r="X118" s="721">
        <f t="shared" si="5"/>
        <v>6.754426644182125</v>
      </c>
      <c r="Y118" s="725" t="s">
        <v>2216</v>
      </c>
      <c r="Z118" s="494"/>
      <c r="AA118" s="28" t="s">
        <v>20</v>
      </c>
      <c r="AB118" s="27">
        <v>24</v>
      </c>
      <c r="AC118" s="28" t="s">
        <v>1515</v>
      </c>
      <c r="AD118" s="27" t="s">
        <v>54</v>
      </c>
      <c r="AE118" s="28" t="s">
        <v>124</v>
      </c>
      <c r="AF118" s="29" t="s">
        <v>55</v>
      </c>
      <c r="AG118" s="29" t="s">
        <v>55</v>
      </c>
      <c r="AH118" s="27" t="s">
        <v>181</v>
      </c>
      <c r="AI118" s="27" t="s">
        <v>181</v>
      </c>
      <c r="AJ118" s="27" t="s">
        <v>54</v>
      </c>
      <c r="AK118" s="81"/>
      <c r="AL118" s="569"/>
      <c r="AM118" s="28"/>
      <c r="AN118" s="28"/>
      <c r="AO118" s="28">
        <v>2014</v>
      </c>
      <c r="AP118" s="20">
        <v>2020</v>
      </c>
      <c r="AQ118" s="182" t="s">
        <v>5400</v>
      </c>
      <c r="AR118" s="28" t="s">
        <v>2218</v>
      </c>
      <c r="AS118" s="20" t="s">
        <v>2217</v>
      </c>
    </row>
    <row r="119" spans="1:45" ht="14.25" customHeight="1" x14ac:dyDescent="0.25">
      <c r="A119" t="s">
        <v>744</v>
      </c>
      <c r="B119">
        <v>1</v>
      </c>
      <c r="C119" t="s">
        <v>875</v>
      </c>
      <c r="D119" s="26" t="s">
        <v>1513</v>
      </c>
      <c r="E119" s="435" t="s">
        <v>2235</v>
      </c>
      <c r="F119" s="27" t="s">
        <v>67</v>
      </c>
      <c r="G119" s="28" t="s">
        <v>1514</v>
      </c>
      <c r="H119" s="27" t="s">
        <v>559</v>
      </c>
      <c r="I119" s="27">
        <v>8</v>
      </c>
      <c r="J119" s="87">
        <v>8</v>
      </c>
      <c r="K119" s="856" t="s">
        <v>6197</v>
      </c>
      <c r="L119" s="52" t="s">
        <v>108</v>
      </c>
      <c r="M119" s="81" t="s">
        <v>6281</v>
      </c>
      <c r="N119" s="28">
        <v>1761</v>
      </c>
      <c r="O119" s="972">
        <v>365</v>
      </c>
      <c r="P119" s="29">
        <v>6</v>
      </c>
      <c r="Q119" s="28"/>
      <c r="R119" s="28"/>
      <c r="S119" s="81">
        <v>40.984000000000002</v>
      </c>
      <c r="T119" s="185">
        <v>44504</v>
      </c>
      <c r="U119" s="27" t="s">
        <v>5998</v>
      </c>
      <c r="V119" s="60">
        <v>0.33</v>
      </c>
      <c r="W119" s="167">
        <v>1</v>
      </c>
      <c r="X119" s="721">
        <f t="shared" si="5"/>
        <v>7.680136286201023</v>
      </c>
      <c r="Y119" s="725" t="s">
        <v>2216</v>
      </c>
      <c r="Z119" s="494"/>
      <c r="AA119" s="28" t="s">
        <v>20</v>
      </c>
      <c r="AB119" s="27">
        <v>24</v>
      </c>
      <c r="AC119" s="28" t="s">
        <v>1515</v>
      </c>
      <c r="AD119" s="27" t="s">
        <v>54</v>
      </c>
      <c r="AE119" s="28" t="s">
        <v>124</v>
      </c>
      <c r="AF119" s="29" t="s">
        <v>55</v>
      </c>
      <c r="AG119" s="29" t="s">
        <v>55</v>
      </c>
      <c r="AH119" s="27" t="s">
        <v>181</v>
      </c>
      <c r="AI119" s="27" t="s">
        <v>181</v>
      </c>
      <c r="AJ119" s="27" t="s">
        <v>54</v>
      </c>
      <c r="AK119" s="81"/>
      <c r="AL119" s="569"/>
      <c r="AM119" s="28"/>
      <c r="AN119" s="28"/>
      <c r="AO119" s="28">
        <v>2014</v>
      </c>
      <c r="AP119" s="20">
        <v>2020</v>
      </c>
      <c r="AQ119" s="182" t="s">
        <v>5400</v>
      </c>
      <c r="AR119" s="28" t="s">
        <v>2218</v>
      </c>
      <c r="AS119" s="20" t="s">
        <v>2217</v>
      </c>
    </row>
    <row r="120" spans="1:45" ht="14.25" customHeight="1" x14ac:dyDescent="0.25">
      <c r="A120" t="s">
        <v>744</v>
      </c>
      <c r="C120" t="s">
        <v>875</v>
      </c>
      <c r="D120" s="26" t="s">
        <v>1513</v>
      </c>
      <c r="E120" s="435" t="s">
        <v>2235</v>
      </c>
      <c r="F120" s="27" t="s">
        <v>67</v>
      </c>
      <c r="G120" s="28" t="s">
        <v>1514</v>
      </c>
      <c r="H120" s="27" t="s">
        <v>559</v>
      </c>
      <c r="I120" s="27">
        <v>8</v>
      </c>
      <c r="J120" s="87">
        <v>8</v>
      </c>
      <c r="K120" s="19" t="s">
        <v>902</v>
      </c>
      <c r="L120" s="52" t="s">
        <v>1514</v>
      </c>
      <c r="M120" s="81"/>
      <c r="N120" s="28">
        <v>2084</v>
      </c>
      <c r="O120" s="972"/>
      <c r="P120" s="29">
        <v>4</v>
      </c>
      <c r="Q120" s="28"/>
      <c r="R120" s="28">
        <v>29</v>
      </c>
      <c r="S120" s="81">
        <v>18.89</v>
      </c>
      <c r="T120" s="185">
        <v>42441</v>
      </c>
      <c r="U120" s="59" t="s">
        <v>1358</v>
      </c>
      <c r="V120" s="60">
        <v>0.33</v>
      </c>
      <c r="W120" s="167">
        <v>1</v>
      </c>
      <c r="X120" s="721">
        <f t="shared" si="5"/>
        <v>2.9912188099808064</v>
      </c>
      <c r="Y120" s="725" t="s">
        <v>2216</v>
      </c>
      <c r="Z120" s="494"/>
      <c r="AA120" s="28" t="s">
        <v>20</v>
      </c>
      <c r="AB120" s="27">
        <v>24</v>
      </c>
      <c r="AC120" s="28" t="s">
        <v>1515</v>
      </c>
      <c r="AD120" s="27" t="s">
        <v>54</v>
      </c>
      <c r="AE120" s="28" t="s">
        <v>124</v>
      </c>
      <c r="AF120" s="29" t="s">
        <v>55</v>
      </c>
      <c r="AG120" s="29" t="s">
        <v>55</v>
      </c>
      <c r="AH120" s="27" t="s">
        <v>181</v>
      </c>
      <c r="AI120" s="27" t="s">
        <v>181</v>
      </c>
      <c r="AJ120" s="27" t="s">
        <v>54</v>
      </c>
      <c r="AK120" s="81"/>
      <c r="AL120" s="569"/>
      <c r="AM120" s="28"/>
      <c r="AN120" s="28"/>
      <c r="AO120" s="28">
        <v>2014</v>
      </c>
      <c r="AP120" s="20">
        <v>2020</v>
      </c>
      <c r="AQ120" s="182" t="s">
        <v>5400</v>
      </c>
      <c r="AR120" s="28" t="s">
        <v>2218</v>
      </c>
      <c r="AS120" s="20" t="s">
        <v>2217</v>
      </c>
    </row>
    <row r="121" spans="1:45" ht="14.25" customHeight="1" x14ac:dyDescent="0.25">
      <c r="A121" t="s">
        <v>746</v>
      </c>
      <c r="B121">
        <v>1</v>
      </c>
      <c r="C121" t="s">
        <v>875</v>
      </c>
      <c r="D121" s="26" t="s">
        <v>731</v>
      </c>
      <c r="E121" s="435" t="s">
        <v>2490</v>
      </c>
      <c r="F121" s="27" t="s">
        <v>67</v>
      </c>
      <c r="G121" s="28" t="s">
        <v>732</v>
      </c>
      <c r="H121" s="27" t="s">
        <v>65</v>
      </c>
      <c r="I121" s="27">
        <v>16</v>
      </c>
      <c r="J121" s="87">
        <v>5</v>
      </c>
      <c r="K121" s="19" t="s">
        <v>775</v>
      </c>
      <c r="L121" s="52" t="s">
        <v>108</v>
      </c>
      <c r="M121" s="81"/>
      <c r="N121" s="28">
        <v>554</v>
      </c>
      <c r="O121" s="972"/>
      <c r="P121" s="29">
        <v>6</v>
      </c>
      <c r="Q121" s="28"/>
      <c r="R121" s="28"/>
      <c r="S121" s="81">
        <v>133.672</v>
      </c>
      <c r="T121" s="185">
        <v>41684</v>
      </c>
      <c r="U121" s="326">
        <v>14.7</v>
      </c>
      <c r="V121" s="60">
        <v>0.67</v>
      </c>
      <c r="W121" s="167">
        <v>1</v>
      </c>
      <c r="X121" s="721">
        <f t="shared" si="5"/>
        <v>161.66108303249098</v>
      </c>
      <c r="Y121" s="725" t="s">
        <v>2216</v>
      </c>
      <c r="Z121" s="494"/>
      <c r="AA121" s="28" t="s">
        <v>20</v>
      </c>
      <c r="AB121" s="27">
        <v>15</v>
      </c>
      <c r="AC121" s="28" t="s">
        <v>731</v>
      </c>
      <c r="AD121" s="27" t="s">
        <v>54</v>
      </c>
      <c r="AE121" s="28" t="s">
        <v>124</v>
      </c>
      <c r="AF121" s="29" t="s">
        <v>55</v>
      </c>
      <c r="AG121" s="29"/>
      <c r="AH121" s="27" t="s">
        <v>181</v>
      </c>
      <c r="AI121" s="27" t="s">
        <v>181</v>
      </c>
      <c r="AJ121" s="27" t="s">
        <v>55</v>
      </c>
      <c r="AK121" s="81"/>
      <c r="AL121" s="569"/>
      <c r="AM121" s="28"/>
      <c r="AN121" s="28"/>
      <c r="AO121" s="28">
        <v>2002</v>
      </c>
      <c r="AP121" s="20">
        <v>2017</v>
      </c>
      <c r="AQ121" s="182" t="s">
        <v>6418</v>
      </c>
      <c r="AR121" s="28" t="s">
        <v>733</v>
      </c>
      <c r="AS121" s="20"/>
    </row>
    <row r="122" spans="1:45" ht="14.25" customHeight="1" x14ac:dyDescent="0.25">
      <c r="A122" t="s">
        <v>746</v>
      </c>
      <c r="B122">
        <v>1</v>
      </c>
      <c r="C122" t="s">
        <v>875</v>
      </c>
      <c r="D122" s="26" t="s">
        <v>731</v>
      </c>
      <c r="E122" s="435" t="s">
        <v>2490</v>
      </c>
      <c r="F122" s="27" t="s">
        <v>67</v>
      </c>
      <c r="G122" s="28" t="s">
        <v>732</v>
      </c>
      <c r="H122" s="27" t="s">
        <v>65</v>
      </c>
      <c r="I122" s="27">
        <v>16</v>
      </c>
      <c r="J122" s="87">
        <v>5</v>
      </c>
      <c r="K122" s="19"/>
      <c r="L122" s="52" t="s">
        <v>108</v>
      </c>
      <c r="M122" s="81"/>
      <c r="N122" s="28"/>
      <c r="O122" s="972"/>
      <c r="P122" s="29">
        <v>6</v>
      </c>
      <c r="Q122" s="28"/>
      <c r="R122" s="28"/>
      <c r="S122" s="81"/>
      <c r="T122" s="185"/>
      <c r="U122" s="326"/>
      <c r="V122" s="60">
        <v>0.67</v>
      </c>
      <c r="W122" s="167">
        <v>1</v>
      </c>
      <c r="X122" s="721" t="str">
        <f t="shared" ref="X122" si="6">IF(AND(N122&lt;&gt;"",S122&lt;&gt;""),1000*S122*V122/(N122*W122),"")</f>
        <v/>
      </c>
      <c r="Y122" s="725" t="s">
        <v>2216</v>
      </c>
      <c r="Z122" s="494"/>
      <c r="AA122" s="28" t="s">
        <v>20</v>
      </c>
      <c r="AB122" s="27">
        <v>1</v>
      </c>
      <c r="AC122" s="28" t="s">
        <v>6401</v>
      </c>
      <c r="AD122" s="27" t="s">
        <v>54</v>
      </c>
      <c r="AE122" s="28" t="s">
        <v>124</v>
      </c>
      <c r="AF122" s="29" t="s">
        <v>55</v>
      </c>
      <c r="AG122" s="29"/>
      <c r="AH122" s="27" t="s">
        <v>181</v>
      </c>
      <c r="AI122" s="27" t="s">
        <v>181</v>
      </c>
      <c r="AJ122" s="27" t="s">
        <v>55</v>
      </c>
      <c r="AK122" s="81"/>
      <c r="AL122" s="569"/>
      <c r="AM122" s="28"/>
      <c r="AN122" s="28"/>
      <c r="AO122" s="28">
        <v>2002</v>
      </c>
      <c r="AP122" s="20">
        <v>2019</v>
      </c>
      <c r="AQ122" s="182" t="s">
        <v>6076</v>
      </c>
      <c r="AR122" s="28" t="s">
        <v>733</v>
      </c>
      <c r="AS122" s="20"/>
    </row>
    <row r="123" spans="1:45" ht="14.25" customHeight="1" x14ac:dyDescent="0.25">
      <c r="B123">
        <v>1</v>
      </c>
      <c r="C123" t="s">
        <v>4376</v>
      </c>
      <c r="D123" s="26" t="s">
        <v>2478</v>
      </c>
      <c r="E123" s="435" t="s">
        <v>2479</v>
      </c>
      <c r="F123" s="27" t="s">
        <v>67</v>
      </c>
      <c r="G123" s="28" t="s">
        <v>1897</v>
      </c>
      <c r="H123" s="27" t="s">
        <v>143</v>
      </c>
      <c r="I123" s="27">
        <v>8</v>
      </c>
      <c r="J123" s="87">
        <v>16</v>
      </c>
      <c r="K123" s="19" t="s">
        <v>800</v>
      </c>
      <c r="L123" s="52" t="s">
        <v>108</v>
      </c>
      <c r="M123" s="81"/>
      <c r="N123" s="28">
        <v>468</v>
      </c>
      <c r="O123" s="972"/>
      <c r="P123" s="29">
        <v>6</v>
      </c>
      <c r="Q123" s="28"/>
      <c r="R123" s="28"/>
      <c r="S123" s="81">
        <v>140.845</v>
      </c>
      <c r="T123" s="185">
        <v>43168</v>
      </c>
      <c r="U123" s="326">
        <v>14.7</v>
      </c>
      <c r="V123" s="60">
        <v>0.33</v>
      </c>
      <c r="W123" s="167">
        <v>2</v>
      </c>
      <c r="X123" s="721">
        <f t="shared" si="5"/>
        <v>49.656891025641031</v>
      </c>
      <c r="Y123" s="725" t="s">
        <v>174</v>
      </c>
      <c r="Z123" s="494"/>
      <c r="AA123" s="28" t="s">
        <v>20</v>
      </c>
      <c r="AB123" s="27">
        <v>1</v>
      </c>
      <c r="AC123" s="28" t="s">
        <v>1898</v>
      </c>
      <c r="AD123" s="27" t="s">
        <v>54</v>
      </c>
      <c r="AE123" s="28"/>
      <c r="AF123" s="29" t="s">
        <v>55</v>
      </c>
      <c r="AG123" s="29"/>
      <c r="AH123" s="27" t="s">
        <v>181</v>
      </c>
      <c r="AI123" s="27" t="s">
        <v>181</v>
      </c>
      <c r="AJ123" s="27" t="s">
        <v>54</v>
      </c>
      <c r="AK123" s="81">
        <v>15</v>
      </c>
      <c r="AL123" s="569"/>
      <c r="AM123" s="28">
        <v>8</v>
      </c>
      <c r="AN123" s="28"/>
      <c r="AO123" s="28">
        <v>1997</v>
      </c>
      <c r="AP123" s="20">
        <v>1999</v>
      </c>
      <c r="AQ123" s="182" t="s">
        <v>2481</v>
      </c>
      <c r="AR123" s="84" t="s">
        <v>2480</v>
      </c>
      <c r="AS123" s="20" t="s">
        <v>2482</v>
      </c>
    </row>
    <row r="124" spans="1:45" ht="14.25" customHeight="1" x14ac:dyDescent="0.25">
      <c r="B124">
        <v>1</v>
      </c>
      <c r="C124" t="s">
        <v>4376</v>
      </c>
      <c r="D124" s="26" t="s">
        <v>2478</v>
      </c>
      <c r="E124" s="435" t="s">
        <v>2479</v>
      </c>
      <c r="F124" s="27" t="s">
        <v>67</v>
      </c>
      <c r="G124" s="28" t="s">
        <v>1897</v>
      </c>
      <c r="H124" s="27" t="s">
        <v>143</v>
      </c>
      <c r="I124" s="27">
        <v>8</v>
      </c>
      <c r="J124" s="87">
        <v>16</v>
      </c>
      <c r="K124" s="856" t="s">
        <v>6197</v>
      </c>
      <c r="L124" s="52" t="s">
        <v>108</v>
      </c>
      <c r="M124" s="81" t="s">
        <v>6199</v>
      </c>
      <c r="N124" s="28">
        <v>249</v>
      </c>
      <c r="O124" s="972"/>
      <c r="P124" s="29">
        <v>6</v>
      </c>
      <c r="Q124" s="28"/>
      <c r="R124" s="28"/>
      <c r="S124" s="81">
        <v>285.714</v>
      </c>
      <c r="T124" s="185">
        <v>44508</v>
      </c>
      <c r="U124" s="27" t="s">
        <v>5998</v>
      </c>
      <c r="V124" s="60">
        <v>0.33</v>
      </c>
      <c r="W124" s="167">
        <v>2</v>
      </c>
      <c r="X124" s="721">
        <f t="shared" ref="X124" si="7">IF(AND(N124&lt;&gt;"",S124&lt;&gt;""),1000*S124*V124/(N124*W124),"")</f>
        <v>189.3285542168675</v>
      </c>
      <c r="Y124" s="725" t="s">
        <v>174</v>
      </c>
      <c r="Z124" s="494"/>
      <c r="AA124" s="28" t="s">
        <v>20</v>
      </c>
      <c r="AB124" s="27">
        <v>1</v>
      </c>
      <c r="AC124" s="28" t="s">
        <v>1898</v>
      </c>
      <c r="AD124" s="27" t="s">
        <v>54</v>
      </c>
      <c r="AE124" s="28"/>
      <c r="AF124" s="29" t="s">
        <v>55</v>
      </c>
      <c r="AG124" s="29"/>
      <c r="AH124" s="27" t="s">
        <v>181</v>
      </c>
      <c r="AI124" s="27" t="s">
        <v>181</v>
      </c>
      <c r="AJ124" s="27" t="s">
        <v>54</v>
      </c>
      <c r="AK124" s="81">
        <v>15</v>
      </c>
      <c r="AL124" s="569"/>
      <c r="AM124" s="28">
        <v>8</v>
      </c>
      <c r="AN124" s="28"/>
      <c r="AO124" s="28">
        <v>1997</v>
      </c>
      <c r="AP124" s="20">
        <v>1999</v>
      </c>
      <c r="AQ124" s="182" t="s">
        <v>2481</v>
      </c>
      <c r="AR124" s="84" t="s">
        <v>2480</v>
      </c>
      <c r="AS124" s="20" t="s">
        <v>2482</v>
      </c>
    </row>
    <row r="125" spans="1:45" s="208" customFormat="1" ht="14.25" customHeight="1" x14ac:dyDescent="0.25">
      <c r="C125" s="208" t="s">
        <v>4376</v>
      </c>
      <c r="D125" s="758" t="s">
        <v>3504</v>
      </c>
      <c r="E125" s="759" t="s">
        <v>3503</v>
      </c>
      <c r="F125" s="762" t="s">
        <v>67</v>
      </c>
      <c r="G125" s="761" t="s">
        <v>3502</v>
      </c>
      <c r="H125" s="762" t="s">
        <v>143</v>
      </c>
      <c r="I125" s="762">
        <v>8</v>
      </c>
      <c r="J125" s="934">
        <v>16</v>
      </c>
      <c r="K125" s="918" t="s">
        <v>6197</v>
      </c>
      <c r="L125" s="736" t="s">
        <v>108</v>
      </c>
      <c r="M125" s="737" t="s">
        <v>3592</v>
      </c>
      <c r="N125" s="734"/>
      <c r="O125" s="973"/>
      <c r="P125" s="204">
        <v>6</v>
      </c>
      <c r="Q125" s="734"/>
      <c r="R125" s="734"/>
      <c r="S125" s="737"/>
      <c r="T125" s="738">
        <v>44504</v>
      </c>
      <c r="U125" s="205" t="s">
        <v>5998</v>
      </c>
      <c r="V125" s="740">
        <v>0.33</v>
      </c>
      <c r="W125" s="741">
        <v>2</v>
      </c>
      <c r="X125" s="935" t="str">
        <f t="shared" ref="X125" si="8">IF(AND(N125&lt;&gt;"",S125&lt;&gt;""),1000*S125*V125/(N125*W125),"")</f>
        <v/>
      </c>
      <c r="Y125" s="936"/>
      <c r="Z125" s="744"/>
      <c r="AA125" s="734" t="s">
        <v>20</v>
      </c>
      <c r="AB125" s="205">
        <v>1</v>
      </c>
      <c r="AC125" s="734"/>
      <c r="AD125" s="205"/>
      <c r="AE125" s="734"/>
      <c r="AF125" s="204"/>
      <c r="AG125" s="204"/>
      <c r="AH125" s="205"/>
      <c r="AI125" s="205"/>
      <c r="AJ125" s="205"/>
      <c r="AK125" s="737">
        <v>16</v>
      </c>
      <c r="AL125" s="745"/>
      <c r="AM125" s="734"/>
      <c r="AN125" s="734"/>
      <c r="AO125" s="734">
        <v>2018</v>
      </c>
      <c r="AP125" s="746">
        <v>2018</v>
      </c>
      <c r="AQ125" s="747"/>
      <c r="AR125" s="734" t="s">
        <v>3505</v>
      </c>
      <c r="AS125" s="746"/>
    </row>
    <row r="126" spans="1:45" ht="14.25" customHeight="1" x14ac:dyDescent="0.25">
      <c r="A126" t="s">
        <v>746</v>
      </c>
      <c r="B126">
        <v>1</v>
      </c>
      <c r="C126" t="s">
        <v>875</v>
      </c>
      <c r="D126" s="26" t="s">
        <v>1460</v>
      </c>
      <c r="E126" s="435" t="s">
        <v>2362</v>
      </c>
      <c r="F126" s="27" t="s">
        <v>57</v>
      </c>
      <c r="G126" s="28" t="s">
        <v>311</v>
      </c>
      <c r="H126" s="27">
        <v>6502</v>
      </c>
      <c r="I126" s="27">
        <v>8</v>
      </c>
      <c r="J126" s="87">
        <v>8</v>
      </c>
      <c r="K126" s="19" t="s">
        <v>800</v>
      </c>
      <c r="L126" s="28" t="s">
        <v>108</v>
      </c>
      <c r="M126" s="81"/>
      <c r="N126" s="28">
        <v>619</v>
      </c>
      <c r="O126" s="972"/>
      <c r="P126" s="29">
        <v>6</v>
      </c>
      <c r="Q126" s="28"/>
      <c r="R126" s="28"/>
      <c r="S126" s="81">
        <v>196.50200000000001</v>
      </c>
      <c r="T126" s="185">
        <v>41826</v>
      </c>
      <c r="U126" s="326">
        <v>14.7</v>
      </c>
      <c r="V126" s="60">
        <v>0.33</v>
      </c>
      <c r="W126" s="167">
        <v>4</v>
      </c>
      <c r="X126" s="721">
        <f>IF(AND(N126&lt;&gt;"",S126&lt;&gt;""),1000*S126*V126/(N126*W126),"")</f>
        <v>26.189684975767367</v>
      </c>
      <c r="Y126" s="725" t="s">
        <v>174</v>
      </c>
      <c r="Z126" s="494"/>
      <c r="AA126" s="28" t="s">
        <v>20</v>
      </c>
      <c r="AB126" s="27">
        <v>18</v>
      </c>
      <c r="AC126" s="28" t="s">
        <v>1460</v>
      </c>
      <c r="AD126" s="27"/>
      <c r="AE126" s="28" t="s">
        <v>124</v>
      </c>
      <c r="AF126" s="29" t="s">
        <v>55</v>
      </c>
      <c r="AG126" s="29" t="s">
        <v>55</v>
      </c>
      <c r="AH126" s="27" t="s">
        <v>181</v>
      </c>
      <c r="AI126" s="27" t="s">
        <v>181</v>
      </c>
      <c r="AJ126" s="27" t="s">
        <v>54</v>
      </c>
      <c r="AK126" s="81"/>
      <c r="AL126" s="569"/>
      <c r="AM126" s="28"/>
      <c r="AN126" s="28"/>
      <c r="AO126" s="28">
        <v>2012</v>
      </c>
      <c r="AP126" s="20">
        <v>2012</v>
      </c>
      <c r="AQ126" s="182"/>
      <c r="AR126" s="28"/>
      <c r="AS126" s="20" t="s">
        <v>1461</v>
      </c>
    </row>
    <row r="127" spans="1:45" ht="14.25" customHeight="1" x14ac:dyDescent="0.25">
      <c r="A127" t="s">
        <v>746</v>
      </c>
      <c r="B127">
        <v>1</v>
      </c>
      <c r="C127" t="s">
        <v>875</v>
      </c>
      <c r="D127" s="26" t="s">
        <v>1460</v>
      </c>
      <c r="E127" s="435" t="s">
        <v>2362</v>
      </c>
      <c r="F127" s="27" t="s">
        <v>57</v>
      </c>
      <c r="G127" s="28" t="s">
        <v>311</v>
      </c>
      <c r="H127" s="27">
        <v>6502</v>
      </c>
      <c r="I127" s="27">
        <v>8</v>
      </c>
      <c r="J127" s="87">
        <v>8</v>
      </c>
      <c r="K127" s="856" t="s">
        <v>6197</v>
      </c>
      <c r="L127" s="52" t="s">
        <v>108</v>
      </c>
      <c r="M127" s="81" t="s">
        <v>6199</v>
      </c>
      <c r="N127" s="28">
        <v>583</v>
      </c>
      <c r="O127" s="972"/>
      <c r="P127" s="29">
        <v>6</v>
      </c>
      <c r="Q127" s="28"/>
      <c r="R127" s="28"/>
      <c r="S127" s="81">
        <v>285.714</v>
      </c>
      <c r="T127" s="185">
        <v>44508</v>
      </c>
      <c r="U127" s="27" t="s">
        <v>5998</v>
      </c>
      <c r="V127" s="60">
        <v>0.33</v>
      </c>
      <c r="W127" s="167">
        <v>4</v>
      </c>
      <c r="X127" s="721">
        <f t="shared" ref="X127" si="9">IF(AND(N127&lt;&gt;"",S127&lt;&gt;""),1000*S127*V127/(N127*W127),"")</f>
        <v>40.431226415094343</v>
      </c>
      <c r="Y127" s="725" t="s">
        <v>174</v>
      </c>
      <c r="Z127" s="494"/>
      <c r="AA127" s="28" t="s">
        <v>20</v>
      </c>
      <c r="AB127" s="27">
        <v>18</v>
      </c>
      <c r="AC127" s="28" t="s">
        <v>1460</v>
      </c>
      <c r="AD127" s="27"/>
      <c r="AE127" s="28" t="s">
        <v>124</v>
      </c>
      <c r="AF127" s="29" t="s">
        <v>55</v>
      </c>
      <c r="AG127" s="29" t="s">
        <v>55</v>
      </c>
      <c r="AH127" s="27" t="s">
        <v>181</v>
      </c>
      <c r="AI127" s="27" t="s">
        <v>181</v>
      </c>
      <c r="AJ127" s="27" t="s">
        <v>54</v>
      </c>
      <c r="AK127" s="81"/>
      <c r="AL127" s="569"/>
      <c r="AM127" s="28"/>
      <c r="AN127" s="28"/>
      <c r="AO127" s="28">
        <v>2012</v>
      </c>
      <c r="AP127" s="20">
        <v>2012</v>
      </c>
      <c r="AQ127" s="182"/>
      <c r="AR127" s="28"/>
      <c r="AS127" s="20" t="s">
        <v>1461</v>
      </c>
    </row>
    <row r="128" spans="1:45" ht="14.25" customHeight="1" x14ac:dyDescent="0.25">
      <c r="D128" s="591" t="s">
        <v>6360</v>
      </c>
      <c r="E128" s="555" t="s">
        <v>6358</v>
      </c>
      <c r="F128" s="592"/>
      <c r="G128" s="593" t="s">
        <v>6359</v>
      </c>
      <c r="H128" s="592" t="s">
        <v>12</v>
      </c>
      <c r="I128" s="592">
        <v>8</v>
      </c>
      <c r="J128" s="618">
        <v>8</v>
      </c>
      <c r="K128" s="856"/>
      <c r="L128" s="52"/>
      <c r="M128" s="81"/>
      <c r="N128" s="28"/>
      <c r="O128" s="972"/>
      <c r="P128" s="29"/>
      <c r="Q128" s="28"/>
      <c r="R128" s="28"/>
      <c r="S128" s="81"/>
      <c r="T128" s="185"/>
      <c r="U128" s="27"/>
      <c r="V128" s="60"/>
      <c r="W128" s="167"/>
      <c r="X128" s="721"/>
      <c r="Y128" s="725"/>
      <c r="Z128" s="494"/>
      <c r="AA128" s="28" t="s">
        <v>20</v>
      </c>
      <c r="AB128" s="27">
        <v>14</v>
      </c>
      <c r="AC128" s="28" t="s">
        <v>1711</v>
      </c>
      <c r="AD128" s="27"/>
      <c r="AE128" s="28" t="s">
        <v>158</v>
      </c>
      <c r="AF128" s="29" t="s">
        <v>55</v>
      </c>
      <c r="AG128" s="29"/>
      <c r="AH128" s="27">
        <v>256</v>
      </c>
      <c r="AI128" s="27">
        <v>16</v>
      </c>
      <c r="AJ128" s="27" t="s">
        <v>54</v>
      </c>
      <c r="AK128" s="81"/>
      <c r="AL128" s="569"/>
      <c r="AM128" s="28"/>
      <c r="AN128" s="28"/>
      <c r="AO128" s="28">
        <v>2015</v>
      </c>
      <c r="AP128" s="20">
        <v>2019</v>
      </c>
      <c r="AQ128" s="726" t="s">
        <v>6361</v>
      </c>
      <c r="AR128" s="28" t="s">
        <v>6362</v>
      </c>
      <c r="AS128" s="20" t="s">
        <v>6365</v>
      </c>
    </row>
    <row r="129" spans="1:45" ht="14.25" customHeight="1" x14ac:dyDescent="0.25">
      <c r="D129" s="591" t="s">
        <v>6360</v>
      </c>
      <c r="E129" s="555" t="s">
        <v>3851</v>
      </c>
      <c r="F129" s="592"/>
      <c r="G129" s="593" t="s">
        <v>3853</v>
      </c>
      <c r="H129" s="592" t="s">
        <v>12</v>
      </c>
      <c r="I129" s="592">
        <v>8</v>
      </c>
      <c r="J129" s="618">
        <v>8</v>
      </c>
      <c r="K129" s="856"/>
      <c r="L129" s="52"/>
      <c r="M129" s="81"/>
      <c r="N129" s="28"/>
      <c r="O129" s="972"/>
      <c r="P129" s="29"/>
      <c r="Q129" s="28"/>
      <c r="R129" s="28"/>
      <c r="S129" s="81"/>
      <c r="T129" s="185"/>
      <c r="U129" s="27"/>
      <c r="V129" s="60"/>
      <c r="W129" s="167"/>
      <c r="X129" s="721"/>
      <c r="Y129" s="725"/>
      <c r="Z129" s="494"/>
      <c r="AA129" s="28" t="s">
        <v>17</v>
      </c>
      <c r="AB129" s="27">
        <v>6</v>
      </c>
      <c r="AC129" s="28" t="s">
        <v>2630</v>
      </c>
      <c r="AD129" s="27" t="s">
        <v>54</v>
      </c>
      <c r="AE129" s="28" t="s">
        <v>158</v>
      </c>
      <c r="AF129" s="29" t="s">
        <v>55</v>
      </c>
      <c r="AG129" s="29"/>
      <c r="AH129" s="27">
        <v>256</v>
      </c>
      <c r="AI129" s="27">
        <v>16</v>
      </c>
      <c r="AJ129" s="27" t="s">
        <v>54</v>
      </c>
      <c r="AK129" s="81"/>
      <c r="AL129" s="569"/>
      <c r="AM129" s="28"/>
      <c r="AN129" s="28"/>
      <c r="AO129" s="28">
        <v>2015</v>
      </c>
      <c r="AP129" s="20">
        <v>2019</v>
      </c>
      <c r="AQ129" s="726" t="s">
        <v>6361</v>
      </c>
      <c r="AR129" s="28" t="s">
        <v>6362</v>
      </c>
      <c r="AS129" s="20"/>
    </row>
    <row r="130" spans="1:45" ht="14.25" customHeight="1" x14ac:dyDescent="0.25">
      <c r="D130" s="591" t="s">
        <v>6360</v>
      </c>
      <c r="E130" s="555" t="s">
        <v>6364</v>
      </c>
      <c r="F130" s="592"/>
      <c r="G130" s="593" t="s">
        <v>5614</v>
      </c>
      <c r="H130" s="592" t="s">
        <v>12</v>
      </c>
      <c r="I130" s="592">
        <v>8</v>
      </c>
      <c r="J130" s="618">
        <v>8</v>
      </c>
      <c r="K130" s="856"/>
      <c r="L130" s="52"/>
      <c r="M130" s="81"/>
      <c r="N130" s="28"/>
      <c r="O130" s="972"/>
      <c r="P130" s="29"/>
      <c r="Q130" s="28"/>
      <c r="R130" s="28"/>
      <c r="S130" s="81"/>
      <c r="T130" s="185"/>
      <c r="U130" s="27"/>
      <c r="V130" s="60"/>
      <c r="W130" s="167"/>
      <c r="X130" s="721"/>
      <c r="Y130" s="725"/>
      <c r="Z130" s="494"/>
      <c r="AA130" s="28" t="s">
        <v>17</v>
      </c>
      <c r="AB130" s="27">
        <v>38</v>
      </c>
      <c r="AC130" s="28" t="s">
        <v>1711</v>
      </c>
      <c r="AD130" s="27" t="s">
        <v>54</v>
      </c>
      <c r="AE130" s="28" t="s">
        <v>158</v>
      </c>
      <c r="AF130" s="29" t="s">
        <v>55</v>
      </c>
      <c r="AG130" s="29"/>
      <c r="AH130" s="27">
        <v>256</v>
      </c>
      <c r="AI130" s="27">
        <v>16</v>
      </c>
      <c r="AJ130" s="27" t="s">
        <v>54</v>
      </c>
      <c r="AK130" s="81"/>
      <c r="AL130" s="569"/>
      <c r="AM130" s="28"/>
      <c r="AN130" s="28"/>
      <c r="AO130" s="28">
        <v>2015</v>
      </c>
      <c r="AP130" s="20">
        <v>2019</v>
      </c>
      <c r="AQ130" s="726" t="s">
        <v>6361</v>
      </c>
      <c r="AR130" s="28" t="s">
        <v>6362</v>
      </c>
      <c r="AS130" s="20"/>
    </row>
    <row r="131" spans="1:45" x14ac:dyDescent="0.25">
      <c r="D131" s="591" t="s">
        <v>5366</v>
      </c>
      <c r="E131" s="555" t="s">
        <v>5367</v>
      </c>
      <c r="F131" s="592" t="s">
        <v>296</v>
      </c>
      <c r="G131" s="42" t="s">
        <v>5370</v>
      </c>
      <c r="H131" s="46" t="s">
        <v>33</v>
      </c>
      <c r="I131" s="592">
        <v>64</v>
      </c>
      <c r="J131" s="618">
        <v>32</v>
      </c>
      <c r="K131" s="19"/>
      <c r="L131" s="28"/>
      <c r="M131" s="81"/>
      <c r="N131" s="28"/>
      <c r="O131" s="972"/>
      <c r="P131" s="29"/>
      <c r="Q131" s="28"/>
      <c r="R131" s="28"/>
      <c r="S131" s="81"/>
      <c r="T131" s="185"/>
      <c r="U131" s="326"/>
      <c r="V131" s="60"/>
      <c r="W131" s="167"/>
      <c r="X131" s="721"/>
      <c r="Y131" s="146"/>
      <c r="Z131" s="432"/>
      <c r="AA131" s="727" t="s">
        <v>4478</v>
      </c>
      <c r="AB131" s="432">
        <v>34</v>
      </c>
      <c r="AC131" s="727" t="s">
        <v>5371</v>
      </c>
      <c r="AD131" s="432" t="s">
        <v>54</v>
      </c>
      <c r="AE131" s="727" t="s">
        <v>124</v>
      </c>
      <c r="AF131" s="432"/>
      <c r="AG131" s="29"/>
      <c r="AH131" s="29"/>
      <c r="AI131" s="29"/>
      <c r="AJ131" s="432"/>
      <c r="AK131" s="84"/>
      <c r="AL131" s="84"/>
      <c r="AM131" s="84">
        <v>32</v>
      </c>
      <c r="AN131" s="84"/>
      <c r="AO131" s="84">
        <v>2012</v>
      </c>
      <c r="AP131" s="137">
        <v>2017</v>
      </c>
      <c r="AQ131" s="726" t="s">
        <v>5369</v>
      </c>
      <c r="AR131" s="84" t="s">
        <v>5368</v>
      </c>
      <c r="AS131" s="137" t="s">
        <v>5372</v>
      </c>
    </row>
    <row r="132" spans="1:45" x14ac:dyDescent="0.25">
      <c r="A132" t="s">
        <v>746</v>
      </c>
      <c r="B132">
        <v>1</v>
      </c>
      <c r="C132" t="s">
        <v>4376</v>
      </c>
      <c r="D132" s="591" t="s">
        <v>4009</v>
      </c>
      <c r="E132" s="555" t="s">
        <v>4006</v>
      </c>
      <c r="F132" s="673" t="s">
        <v>67</v>
      </c>
      <c r="G132" s="593" t="s">
        <v>1605</v>
      </c>
      <c r="H132" s="592" t="s">
        <v>4013</v>
      </c>
      <c r="I132" s="592">
        <v>8</v>
      </c>
      <c r="J132" s="618">
        <v>3</v>
      </c>
      <c r="K132" s="19" t="s">
        <v>800</v>
      </c>
      <c r="L132" s="28" t="s">
        <v>108</v>
      </c>
      <c r="M132" s="81"/>
      <c r="N132" s="28">
        <v>422</v>
      </c>
      <c r="O132" s="972"/>
      <c r="P132" s="29">
        <v>6</v>
      </c>
      <c r="Q132" s="28"/>
      <c r="R132" s="28"/>
      <c r="S132" s="81">
        <v>344.82799999999997</v>
      </c>
      <c r="T132" s="185">
        <v>43286</v>
      </c>
      <c r="U132" s="326">
        <v>14.7</v>
      </c>
      <c r="V132" s="60">
        <v>0.01</v>
      </c>
      <c r="W132" s="167">
        <v>4</v>
      </c>
      <c r="X132" s="721">
        <f>IF(AND(N132&lt;&gt;"",S132&lt;&gt;""),1000*S132*V132/(N132*W132),"")</f>
        <v>2.0428199052132703</v>
      </c>
      <c r="Y132" s="950" t="s">
        <v>174</v>
      </c>
      <c r="Z132" s="432" t="s">
        <v>745</v>
      </c>
      <c r="AA132" s="727" t="s">
        <v>17</v>
      </c>
      <c r="AB132" s="432">
        <v>4</v>
      </c>
      <c r="AC132" s="727" t="s">
        <v>4014</v>
      </c>
      <c r="AD132" s="432" t="s">
        <v>54</v>
      </c>
      <c r="AE132" s="727" t="s">
        <v>124</v>
      </c>
      <c r="AF132" s="432" t="s">
        <v>55</v>
      </c>
      <c r="AG132" s="29" t="s">
        <v>55</v>
      </c>
      <c r="AH132" s="29" t="s">
        <v>181</v>
      </c>
      <c r="AI132" s="29" t="s">
        <v>181</v>
      </c>
      <c r="AJ132" s="432" t="s">
        <v>54</v>
      </c>
      <c r="AK132" s="84">
        <v>8</v>
      </c>
      <c r="AL132" s="84"/>
      <c r="AM132" s="84"/>
      <c r="AN132" s="84"/>
      <c r="AO132" s="84">
        <v>2003</v>
      </c>
      <c r="AP132" s="137">
        <v>2003</v>
      </c>
      <c r="AQ132" s="726" t="s">
        <v>4012</v>
      </c>
      <c r="AR132" s="84" t="s">
        <v>4016</v>
      </c>
      <c r="AS132" s="137" t="s">
        <v>4015</v>
      </c>
    </row>
    <row r="133" spans="1:45" x14ac:dyDescent="0.25">
      <c r="A133" t="s">
        <v>746</v>
      </c>
      <c r="B133">
        <v>1</v>
      </c>
      <c r="C133" t="s">
        <v>4376</v>
      </c>
      <c r="D133" s="591" t="s">
        <v>4009</v>
      </c>
      <c r="E133" s="555" t="s">
        <v>4006</v>
      </c>
      <c r="F133" s="673" t="s">
        <v>67</v>
      </c>
      <c r="G133" s="593" t="s">
        <v>1605</v>
      </c>
      <c r="H133" s="592" t="s">
        <v>4013</v>
      </c>
      <c r="I133" s="592">
        <v>8</v>
      </c>
      <c r="J133" s="618">
        <v>3</v>
      </c>
      <c r="K133" s="856" t="s">
        <v>6197</v>
      </c>
      <c r="L133" s="52" t="s">
        <v>108</v>
      </c>
      <c r="M133" s="81" t="s">
        <v>6199</v>
      </c>
      <c r="N133" s="28">
        <v>303</v>
      </c>
      <c r="O133" s="972"/>
      <c r="P133" s="29">
        <v>6</v>
      </c>
      <c r="Q133" s="28"/>
      <c r="R133" s="28"/>
      <c r="S133" s="81">
        <v>500</v>
      </c>
      <c r="T133" s="185">
        <v>44508</v>
      </c>
      <c r="U133" s="27" t="s">
        <v>5998</v>
      </c>
      <c r="V133" s="60">
        <v>0.01</v>
      </c>
      <c r="W133" s="167">
        <v>4</v>
      </c>
      <c r="X133" s="721">
        <f>IF(AND(N133&lt;&gt;"",S133&lt;&gt;""),1000*S133*V133/(N133*W133),"")</f>
        <v>4.1254125412541258</v>
      </c>
      <c r="Y133" s="959" t="s">
        <v>174</v>
      </c>
      <c r="Z133" s="432" t="s">
        <v>745</v>
      </c>
      <c r="AA133" s="727" t="s">
        <v>17</v>
      </c>
      <c r="AB133" s="432">
        <v>4</v>
      </c>
      <c r="AC133" s="727" t="s">
        <v>6322</v>
      </c>
      <c r="AD133" s="432" t="s">
        <v>54</v>
      </c>
      <c r="AE133" s="727" t="s">
        <v>124</v>
      </c>
      <c r="AF133" s="432" t="s">
        <v>55</v>
      </c>
      <c r="AG133" s="29" t="s">
        <v>55</v>
      </c>
      <c r="AH133" s="29" t="s">
        <v>181</v>
      </c>
      <c r="AI133" s="29" t="s">
        <v>181</v>
      </c>
      <c r="AJ133" s="432" t="s">
        <v>54</v>
      </c>
      <c r="AK133" s="84">
        <v>8</v>
      </c>
      <c r="AL133" s="84"/>
      <c r="AM133" s="84"/>
      <c r="AN133" s="84"/>
      <c r="AO133" s="84">
        <v>2003</v>
      </c>
      <c r="AP133" s="137">
        <v>2003</v>
      </c>
      <c r="AQ133" s="726" t="s">
        <v>4012</v>
      </c>
      <c r="AR133" s="84" t="s">
        <v>4016</v>
      </c>
      <c r="AS133" s="137" t="s">
        <v>6324</v>
      </c>
    </row>
    <row r="134" spans="1:45" x14ac:dyDescent="0.25">
      <c r="A134" t="s">
        <v>746</v>
      </c>
      <c r="B134">
        <v>1</v>
      </c>
      <c r="C134" t="s">
        <v>4376</v>
      </c>
      <c r="D134" s="591" t="s">
        <v>4009</v>
      </c>
      <c r="E134" s="555" t="s">
        <v>4006</v>
      </c>
      <c r="F134" s="673" t="s">
        <v>67</v>
      </c>
      <c r="G134" s="593" t="s">
        <v>1605</v>
      </c>
      <c r="H134" s="592" t="s">
        <v>4013</v>
      </c>
      <c r="I134" s="592">
        <v>8</v>
      </c>
      <c r="J134" s="618">
        <v>3</v>
      </c>
      <c r="K134" s="856" t="s">
        <v>6197</v>
      </c>
      <c r="L134" s="52" t="s">
        <v>108</v>
      </c>
      <c r="M134" s="81" t="s">
        <v>6199</v>
      </c>
      <c r="N134" s="28">
        <v>387</v>
      </c>
      <c r="O134" s="972"/>
      <c r="P134" s="29">
        <v>6</v>
      </c>
      <c r="Q134" s="28"/>
      <c r="R134" s="28"/>
      <c r="S134" s="81">
        <v>500</v>
      </c>
      <c r="T134" s="185">
        <v>44508</v>
      </c>
      <c r="U134" s="27" t="s">
        <v>5998</v>
      </c>
      <c r="V134" s="60">
        <v>0.02</v>
      </c>
      <c r="W134" s="167">
        <v>4</v>
      </c>
      <c r="X134" s="721">
        <f>IF(AND(N134&lt;&gt;"",S134&lt;&gt;""),1000*S134*V134/(N134*W134),"")</f>
        <v>6.4599483204134369</v>
      </c>
      <c r="Y134" s="959" t="s">
        <v>174</v>
      </c>
      <c r="Z134" s="432" t="s">
        <v>745</v>
      </c>
      <c r="AA134" s="727" t="s">
        <v>17</v>
      </c>
      <c r="AB134" s="432">
        <v>4</v>
      </c>
      <c r="AC134" s="727" t="s">
        <v>4014</v>
      </c>
      <c r="AD134" s="432" t="s">
        <v>54</v>
      </c>
      <c r="AE134" s="727" t="s">
        <v>124</v>
      </c>
      <c r="AF134" s="432" t="s">
        <v>55</v>
      </c>
      <c r="AG134" s="29" t="s">
        <v>55</v>
      </c>
      <c r="AH134" s="29" t="s">
        <v>181</v>
      </c>
      <c r="AI134" s="29" t="s">
        <v>181</v>
      </c>
      <c r="AJ134" s="432" t="s">
        <v>54</v>
      </c>
      <c r="AK134" s="84">
        <v>8</v>
      </c>
      <c r="AL134" s="84"/>
      <c r="AM134" s="84"/>
      <c r="AN134" s="84"/>
      <c r="AO134" s="84">
        <v>2003</v>
      </c>
      <c r="AP134" s="137">
        <v>2003</v>
      </c>
      <c r="AQ134" s="726" t="s">
        <v>4012</v>
      </c>
      <c r="AR134" s="84" t="s">
        <v>4016</v>
      </c>
      <c r="AS134" s="137" t="s">
        <v>6323</v>
      </c>
    </row>
    <row r="135" spans="1:45" s="208" customFormat="1" x14ac:dyDescent="0.25">
      <c r="D135" s="758" t="s">
        <v>5193</v>
      </c>
      <c r="E135" s="759" t="s">
        <v>5194</v>
      </c>
      <c r="F135" s="762"/>
      <c r="G135" s="761" t="s">
        <v>2119</v>
      </c>
      <c r="H135" s="762" t="s">
        <v>12</v>
      </c>
      <c r="I135" s="762">
        <v>16</v>
      </c>
      <c r="J135" s="934">
        <v>16</v>
      </c>
      <c r="K135" s="918" t="s">
        <v>6197</v>
      </c>
      <c r="L135" s="736" t="s">
        <v>108</v>
      </c>
      <c r="M135" s="737" t="s">
        <v>6325</v>
      </c>
      <c r="N135" s="734"/>
      <c r="O135" s="973"/>
      <c r="P135" s="204">
        <v>6</v>
      </c>
      <c r="Q135" s="734"/>
      <c r="R135" s="734"/>
      <c r="S135" s="737"/>
      <c r="T135" s="738">
        <v>44508</v>
      </c>
      <c r="U135" s="205" t="s">
        <v>5998</v>
      </c>
      <c r="V135" s="740">
        <v>0.67</v>
      </c>
      <c r="W135" s="741">
        <v>51</v>
      </c>
      <c r="X135" s="935" t="str">
        <f>IF(AND(N135&lt;&gt;"",S135&lt;&gt;""),1000*S135*V135/(N135*W135),"")</f>
        <v/>
      </c>
      <c r="Y135" s="962"/>
      <c r="Z135" s="204"/>
      <c r="AA135" s="203" t="s">
        <v>17</v>
      </c>
      <c r="AB135" s="204">
        <v>6</v>
      </c>
      <c r="AC135" s="203" t="s">
        <v>79</v>
      </c>
      <c r="AD135" s="204" t="s">
        <v>54</v>
      </c>
      <c r="AE135" s="203"/>
      <c r="AF135" s="204" t="s">
        <v>55</v>
      </c>
      <c r="AG135" s="204"/>
      <c r="AH135" s="204" t="s">
        <v>83</v>
      </c>
      <c r="AI135" s="204" t="s">
        <v>83</v>
      </c>
      <c r="AJ135" s="204" t="s">
        <v>55</v>
      </c>
      <c r="AK135" s="734">
        <v>15</v>
      </c>
      <c r="AL135" s="734"/>
      <c r="AM135" s="734"/>
      <c r="AN135" s="734"/>
      <c r="AO135" s="734">
        <v>2020</v>
      </c>
      <c r="AP135" s="746">
        <v>2021</v>
      </c>
      <c r="AQ135" s="963"/>
      <c r="AR135" s="734" t="s">
        <v>5770</v>
      </c>
      <c r="AS135" s="746" t="s">
        <v>5771</v>
      </c>
    </row>
    <row r="136" spans="1:45" ht="14.25" customHeight="1" x14ac:dyDescent="0.25">
      <c r="C136" t="s">
        <v>875</v>
      </c>
      <c r="D136" s="591" t="s">
        <v>3877</v>
      </c>
      <c r="E136" s="555" t="s">
        <v>3878</v>
      </c>
      <c r="F136" s="592" t="s">
        <v>85</v>
      </c>
      <c r="G136" s="593" t="s">
        <v>3790</v>
      </c>
      <c r="H136" s="46" t="s">
        <v>143</v>
      </c>
      <c r="I136" s="592">
        <v>32</v>
      </c>
      <c r="J136" s="618">
        <v>16</v>
      </c>
      <c r="K136" s="19" t="s">
        <v>800</v>
      </c>
      <c r="L136" s="28" t="s">
        <v>108</v>
      </c>
      <c r="M136" s="81" t="s">
        <v>3592</v>
      </c>
      <c r="N136" s="28"/>
      <c r="O136" s="972"/>
      <c r="P136" s="29">
        <v>6</v>
      </c>
      <c r="Q136" s="28"/>
      <c r="R136" s="28"/>
      <c r="S136" s="81"/>
      <c r="T136" s="185">
        <v>43286</v>
      </c>
      <c r="U136" s="326">
        <v>14.7</v>
      </c>
      <c r="V136" s="60">
        <v>1</v>
      </c>
      <c r="W136" s="167">
        <v>2</v>
      </c>
      <c r="X136" s="721" t="str">
        <f t="shared" ref="X136:X146" si="10">IF(AND(N136&lt;&gt;"",S136&lt;&gt;""),1000*S136*V136/(N136*W136),"")</f>
        <v/>
      </c>
      <c r="Y136" s="725"/>
      <c r="Z136" s="494"/>
      <c r="AA136" s="28" t="s">
        <v>20</v>
      </c>
      <c r="AB136" s="27">
        <v>34</v>
      </c>
      <c r="AC136" s="28" t="s">
        <v>4018</v>
      </c>
      <c r="AD136" s="27" t="s">
        <v>54</v>
      </c>
      <c r="AE136" s="28"/>
      <c r="AF136" s="29" t="s">
        <v>54</v>
      </c>
      <c r="AG136" s="29" t="s">
        <v>55</v>
      </c>
      <c r="AH136" s="27" t="s">
        <v>133</v>
      </c>
      <c r="AI136" s="27" t="s">
        <v>133</v>
      </c>
      <c r="AJ136" s="27" t="s">
        <v>54</v>
      </c>
      <c r="AK136" s="81"/>
      <c r="AL136" s="569">
        <v>9</v>
      </c>
      <c r="AM136" s="28">
        <v>16</v>
      </c>
      <c r="AN136" s="28"/>
      <c r="AO136" s="28">
        <v>2017</v>
      </c>
      <c r="AP136" s="20">
        <v>2018</v>
      </c>
      <c r="AQ136" s="182"/>
      <c r="AR136" s="28" t="s">
        <v>4017</v>
      </c>
      <c r="AS136" s="20" t="s">
        <v>4736</v>
      </c>
    </row>
    <row r="137" spans="1:45" ht="14.25" customHeight="1" x14ac:dyDescent="0.25">
      <c r="A137" t="s">
        <v>746</v>
      </c>
      <c r="B137">
        <v>1</v>
      </c>
      <c r="C137" t="s">
        <v>4376</v>
      </c>
      <c r="D137" s="26" t="s">
        <v>78</v>
      </c>
      <c r="E137" s="435" t="s">
        <v>2201</v>
      </c>
      <c r="F137" s="27" t="s">
        <v>67</v>
      </c>
      <c r="G137" s="28" t="s">
        <v>77</v>
      </c>
      <c r="H137" s="27" t="s">
        <v>12</v>
      </c>
      <c r="I137" s="27">
        <v>16</v>
      </c>
      <c r="J137" s="87">
        <v>16</v>
      </c>
      <c r="K137" s="19" t="s">
        <v>794</v>
      </c>
      <c r="L137" s="52" t="s">
        <v>108</v>
      </c>
      <c r="M137" s="81" t="s">
        <v>1047</v>
      </c>
      <c r="N137" s="28">
        <v>1025</v>
      </c>
      <c r="O137" s="972"/>
      <c r="P137" s="29">
        <v>4</v>
      </c>
      <c r="Q137" s="28"/>
      <c r="R137" s="28"/>
      <c r="S137" s="81">
        <v>62.929000000000002</v>
      </c>
      <c r="T137" s="185">
        <v>41733</v>
      </c>
      <c r="U137" s="326">
        <v>14.7</v>
      </c>
      <c r="V137" s="60">
        <v>0.67</v>
      </c>
      <c r="W137" s="167">
        <v>1</v>
      </c>
      <c r="X137" s="721">
        <f t="shared" si="10"/>
        <v>41.134078048780488</v>
      </c>
      <c r="Y137" s="725" t="s">
        <v>174</v>
      </c>
      <c r="Z137" s="494"/>
      <c r="AA137" s="28" t="s">
        <v>20</v>
      </c>
      <c r="AB137" s="27">
        <v>16</v>
      </c>
      <c r="AC137" s="28" t="s">
        <v>1046</v>
      </c>
      <c r="AD137" s="27" t="s">
        <v>89</v>
      </c>
      <c r="AE137" s="28"/>
      <c r="AF137" s="29" t="s">
        <v>55</v>
      </c>
      <c r="AG137" s="29"/>
      <c r="AH137" s="27" t="s">
        <v>83</v>
      </c>
      <c r="AI137" s="27" t="s">
        <v>83</v>
      </c>
      <c r="AJ137" s="27" t="s">
        <v>55</v>
      </c>
      <c r="AK137" s="81">
        <v>16</v>
      </c>
      <c r="AL137" s="569"/>
      <c r="AM137" s="28">
        <v>2</v>
      </c>
      <c r="AN137" s="28"/>
      <c r="AO137" s="28">
        <v>2009</v>
      </c>
      <c r="AP137" s="20">
        <v>2010</v>
      </c>
      <c r="AQ137" s="182"/>
      <c r="AR137" s="28" t="s">
        <v>2381</v>
      </c>
      <c r="AS137" s="63" t="s">
        <v>82</v>
      </c>
    </row>
    <row r="138" spans="1:45" ht="14.25" customHeight="1" x14ac:dyDescent="0.25">
      <c r="A138" t="s">
        <v>174</v>
      </c>
      <c r="B138">
        <v>1</v>
      </c>
      <c r="C138" t="s">
        <v>875</v>
      </c>
      <c r="D138" s="26" t="s">
        <v>621</v>
      </c>
      <c r="E138" s="28"/>
      <c r="F138" s="27" t="s">
        <v>57</v>
      </c>
      <c r="G138" s="28" t="s">
        <v>622</v>
      </c>
      <c r="H138" s="27" t="s">
        <v>1023</v>
      </c>
      <c r="I138" s="27">
        <v>16</v>
      </c>
      <c r="J138" s="87">
        <v>24</v>
      </c>
      <c r="K138" s="19" t="s">
        <v>800</v>
      </c>
      <c r="L138" s="52" t="s">
        <v>108</v>
      </c>
      <c r="M138" s="81"/>
      <c r="N138" s="28">
        <v>1622</v>
      </c>
      <c r="O138" s="972"/>
      <c r="P138" s="29">
        <v>6</v>
      </c>
      <c r="Q138" s="28">
        <v>1</v>
      </c>
      <c r="R138" s="28"/>
      <c r="S138" s="81">
        <v>106.56399999999999</v>
      </c>
      <c r="T138" s="185">
        <v>41688</v>
      </c>
      <c r="U138" s="326">
        <v>14.7</v>
      </c>
      <c r="V138" s="60">
        <v>0.67</v>
      </c>
      <c r="W138" s="167">
        <v>1</v>
      </c>
      <c r="X138" s="721">
        <f t="shared" si="10"/>
        <v>44.018421701602961</v>
      </c>
      <c r="Y138" s="725" t="s">
        <v>174</v>
      </c>
      <c r="Z138" s="494"/>
      <c r="AA138" s="28" t="s">
        <v>17</v>
      </c>
      <c r="AB138" s="27">
        <v>30</v>
      </c>
      <c r="AC138" s="28" t="s">
        <v>2824</v>
      </c>
      <c r="AD138" s="27" t="s">
        <v>54</v>
      </c>
      <c r="AE138" s="28"/>
      <c r="AF138" s="29" t="s">
        <v>55</v>
      </c>
      <c r="AG138" s="29"/>
      <c r="AH138" s="27" t="s">
        <v>181</v>
      </c>
      <c r="AI138" s="27" t="s">
        <v>181</v>
      </c>
      <c r="AJ138" s="27"/>
      <c r="AK138" s="81"/>
      <c r="AL138" s="569"/>
      <c r="AM138" s="28"/>
      <c r="AN138" s="28"/>
      <c r="AO138" s="28">
        <v>1998</v>
      </c>
      <c r="AP138" s="20">
        <v>2000</v>
      </c>
      <c r="AQ138" s="62"/>
      <c r="AR138" s="28"/>
      <c r="AS138" s="20" t="s">
        <v>3392</v>
      </c>
    </row>
    <row r="139" spans="1:45" x14ac:dyDescent="0.25">
      <c r="B139">
        <v>1</v>
      </c>
      <c r="C139" t="s">
        <v>4376</v>
      </c>
      <c r="D139" s="26" t="s">
        <v>1561</v>
      </c>
      <c r="E139" s="435" t="s">
        <v>2236</v>
      </c>
      <c r="F139" s="27" t="s">
        <v>57</v>
      </c>
      <c r="G139" s="28" t="s">
        <v>4007</v>
      </c>
      <c r="H139" s="27" t="s">
        <v>1563</v>
      </c>
      <c r="I139" s="27">
        <v>8</v>
      </c>
      <c r="J139" s="87">
        <v>3</v>
      </c>
      <c r="K139" s="19" t="s">
        <v>800</v>
      </c>
      <c r="L139" s="52" t="s">
        <v>108</v>
      </c>
      <c r="M139" s="81"/>
      <c r="N139" s="28">
        <v>110</v>
      </c>
      <c r="O139" s="972"/>
      <c r="P139" s="29">
        <v>6</v>
      </c>
      <c r="Q139" s="28"/>
      <c r="R139" s="28"/>
      <c r="S139" s="81">
        <v>432.339</v>
      </c>
      <c r="T139" s="185">
        <v>42277</v>
      </c>
      <c r="U139" s="326">
        <v>14.7</v>
      </c>
      <c r="V139" s="60">
        <v>0.08</v>
      </c>
      <c r="W139" s="167">
        <v>2</v>
      </c>
      <c r="X139" s="721">
        <f t="shared" si="10"/>
        <v>157.21418181818183</v>
      </c>
      <c r="Y139" s="725" t="s">
        <v>174</v>
      </c>
      <c r="Z139" s="494"/>
      <c r="AA139" s="28" t="s">
        <v>20</v>
      </c>
      <c r="AB139" s="27">
        <v>1</v>
      </c>
      <c r="AC139" s="28" t="s">
        <v>1562</v>
      </c>
      <c r="AD139" s="27"/>
      <c r="AE139" s="28"/>
      <c r="AF139" s="29" t="s">
        <v>55</v>
      </c>
      <c r="AG139" s="29" t="s">
        <v>54</v>
      </c>
      <c r="AH139" s="27"/>
      <c r="AI139" s="27"/>
      <c r="AJ139" s="27"/>
      <c r="AK139" s="81">
        <v>8</v>
      </c>
      <c r="AL139" s="569"/>
      <c r="AM139" s="28">
        <v>0</v>
      </c>
      <c r="AN139" s="28"/>
      <c r="AO139" s="28">
        <v>2014</v>
      </c>
      <c r="AP139" s="20">
        <v>2015</v>
      </c>
      <c r="AQ139" s="182" t="s">
        <v>4006</v>
      </c>
      <c r="AR139" s="28" t="s">
        <v>4008</v>
      </c>
      <c r="AS139" s="20" t="s">
        <v>2237</v>
      </c>
    </row>
    <row r="140" spans="1:45" x14ac:dyDescent="0.25">
      <c r="C140" t="s">
        <v>875</v>
      </c>
      <c r="D140" s="26" t="s">
        <v>1834</v>
      </c>
      <c r="E140" s="435" t="s">
        <v>3248</v>
      </c>
      <c r="F140" s="27" t="s">
        <v>67</v>
      </c>
      <c r="G140" s="28" t="s">
        <v>3250</v>
      </c>
      <c r="H140" s="27" t="s">
        <v>143</v>
      </c>
      <c r="I140" s="27">
        <v>32</v>
      </c>
      <c r="J140" s="87">
        <v>32</v>
      </c>
      <c r="K140" s="19" t="s">
        <v>800</v>
      </c>
      <c r="L140" s="52" t="s">
        <v>108</v>
      </c>
      <c r="M140" s="81" t="s">
        <v>2724</v>
      </c>
      <c r="N140" s="28"/>
      <c r="O140" s="972"/>
      <c r="P140" s="29">
        <v>6</v>
      </c>
      <c r="Q140" s="28"/>
      <c r="R140" s="28"/>
      <c r="S140" s="81"/>
      <c r="T140" s="185">
        <v>43190</v>
      </c>
      <c r="U140" s="326">
        <v>14.7</v>
      </c>
      <c r="V140" s="60">
        <v>1</v>
      </c>
      <c r="W140" s="167">
        <v>1</v>
      </c>
      <c r="X140" s="721" t="str">
        <f t="shared" si="10"/>
        <v/>
      </c>
      <c r="Y140" s="725" t="s">
        <v>2226</v>
      </c>
      <c r="Z140" s="494"/>
      <c r="AA140" s="28" t="s">
        <v>20</v>
      </c>
      <c r="AB140" s="27"/>
      <c r="AC140" s="28" t="s">
        <v>3247</v>
      </c>
      <c r="AD140" s="27"/>
      <c r="AE140" s="28"/>
      <c r="AF140" s="29" t="s">
        <v>55</v>
      </c>
      <c r="AG140" s="29"/>
      <c r="AH140" s="27" t="s">
        <v>133</v>
      </c>
      <c r="AI140" s="27" t="s">
        <v>133</v>
      </c>
      <c r="AJ140" s="27"/>
      <c r="AK140" s="81"/>
      <c r="AL140" s="569"/>
      <c r="AM140" s="28">
        <v>32</v>
      </c>
      <c r="AN140" s="28"/>
      <c r="AO140" s="28">
        <v>2016</v>
      </c>
      <c r="AP140" s="20">
        <v>2016</v>
      </c>
      <c r="AQ140" s="62"/>
      <c r="AR140" s="28" t="s">
        <v>3253</v>
      </c>
      <c r="AS140" s="20"/>
    </row>
    <row r="141" spans="1:45" x14ac:dyDescent="0.25">
      <c r="B141">
        <v>1</v>
      </c>
      <c r="C141" t="s">
        <v>875</v>
      </c>
      <c r="D141" s="26" t="s">
        <v>1834</v>
      </c>
      <c r="E141" s="435" t="s">
        <v>3248</v>
      </c>
      <c r="F141" s="27" t="s">
        <v>67</v>
      </c>
      <c r="G141" s="28" t="s">
        <v>3250</v>
      </c>
      <c r="H141" s="27" t="s">
        <v>143</v>
      </c>
      <c r="I141" s="27">
        <v>32</v>
      </c>
      <c r="J141" s="87">
        <v>32</v>
      </c>
      <c r="K141" s="19" t="s">
        <v>802</v>
      </c>
      <c r="L141" s="28" t="s">
        <v>108</v>
      </c>
      <c r="M141" s="81"/>
      <c r="N141" s="28">
        <v>1439</v>
      </c>
      <c r="O141" s="972"/>
      <c r="P141" s="29" t="s">
        <v>744</v>
      </c>
      <c r="Q141" s="28"/>
      <c r="R141" s="28">
        <v>2</v>
      </c>
      <c r="S141" s="81">
        <v>57.86</v>
      </c>
      <c r="T141" s="185">
        <v>43228</v>
      </c>
      <c r="U141" s="326" t="s">
        <v>3562</v>
      </c>
      <c r="V141" s="60">
        <v>1</v>
      </c>
      <c r="W141" s="167">
        <v>1</v>
      </c>
      <c r="X141" s="489">
        <f t="shared" si="10"/>
        <v>40.20847810979847</v>
      </c>
      <c r="Y141" s="502" t="s">
        <v>2226</v>
      </c>
      <c r="Z141" s="494"/>
      <c r="AA141" s="28" t="s">
        <v>20</v>
      </c>
      <c r="AB141" s="27">
        <v>26</v>
      </c>
      <c r="AC141" s="28" t="s">
        <v>3247</v>
      </c>
      <c r="AD141" s="27"/>
      <c r="AE141" s="28"/>
      <c r="AF141" s="29" t="s">
        <v>55</v>
      </c>
      <c r="AG141" s="29"/>
      <c r="AH141" s="27" t="s">
        <v>133</v>
      </c>
      <c r="AI141" s="27" t="s">
        <v>133</v>
      </c>
      <c r="AJ141" s="27"/>
      <c r="AK141" s="81"/>
      <c r="AL141" s="569"/>
      <c r="AM141" s="28">
        <v>32</v>
      </c>
      <c r="AN141" s="28"/>
      <c r="AO141" s="28">
        <v>2016</v>
      </c>
      <c r="AP141" s="20">
        <v>2016</v>
      </c>
      <c r="AQ141" s="62"/>
      <c r="AR141" s="28" t="s">
        <v>3252</v>
      </c>
      <c r="AS141" s="20"/>
    </row>
    <row r="142" spans="1:45" x14ac:dyDescent="0.25">
      <c r="B142">
        <v>1</v>
      </c>
      <c r="D142" s="26" t="s">
        <v>3789</v>
      </c>
      <c r="E142" s="435" t="s">
        <v>3791</v>
      </c>
      <c r="F142" s="27" t="s">
        <v>85</v>
      </c>
      <c r="G142" s="28" t="s">
        <v>3790</v>
      </c>
      <c r="H142" s="27" t="s">
        <v>568</v>
      </c>
      <c r="I142" s="27">
        <v>64</v>
      </c>
      <c r="J142" s="87">
        <v>16</v>
      </c>
      <c r="K142" s="19"/>
      <c r="L142" s="52"/>
      <c r="M142" s="81"/>
      <c r="N142" s="28"/>
      <c r="O142" s="972"/>
      <c r="P142" s="29"/>
      <c r="Q142" s="28"/>
      <c r="R142" s="28"/>
      <c r="S142" s="81"/>
      <c r="T142" s="185"/>
      <c r="U142" s="326">
        <v>14.7</v>
      </c>
      <c r="V142" s="60"/>
      <c r="W142" s="167"/>
      <c r="X142" s="489" t="str">
        <f t="shared" si="10"/>
        <v/>
      </c>
      <c r="Y142" s="502" t="s">
        <v>174</v>
      </c>
      <c r="Z142" s="494"/>
      <c r="AA142" s="28" t="s">
        <v>20</v>
      </c>
      <c r="AB142" s="27">
        <v>149</v>
      </c>
      <c r="AC142" s="28" t="s">
        <v>4732</v>
      </c>
      <c r="AD142" s="27" t="s">
        <v>54</v>
      </c>
      <c r="AE142" s="28" t="s">
        <v>124</v>
      </c>
      <c r="AF142" s="29" t="s">
        <v>54</v>
      </c>
      <c r="AG142" s="29" t="s">
        <v>55</v>
      </c>
      <c r="AH142" s="27" t="s">
        <v>4734</v>
      </c>
      <c r="AI142" s="27" t="s">
        <v>4734</v>
      </c>
      <c r="AJ142" s="27" t="s">
        <v>54</v>
      </c>
      <c r="AK142" s="81">
        <v>64</v>
      </c>
      <c r="AL142" s="569"/>
      <c r="AM142" s="28">
        <v>32</v>
      </c>
      <c r="AN142" s="28"/>
      <c r="AO142" s="28">
        <v>2018</v>
      </c>
      <c r="AP142" s="20">
        <v>2021</v>
      </c>
      <c r="AQ142" s="182" t="s">
        <v>4947</v>
      </c>
      <c r="AR142" s="28" t="s">
        <v>4733</v>
      </c>
      <c r="AS142" s="20" t="s">
        <v>4737</v>
      </c>
    </row>
    <row r="143" spans="1:45" x14ac:dyDescent="0.25">
      <c r="B143">
        <v>1</v>
      </c>
      <c r="C143" t="s">
        <v>875</v>
      </c>
      <c r="D143" s="26" t="s">
        <v>3789</v>
      </c>
      <c r="E143" s="435" t="s">
        <v>3791</v>
      </c>
      <c r="F143" s="27" t="s">
        <v>57</v>
      </c>
      <c r="G143" s="28" t="s">
        <v>3790</v>
      </c>
      <c r="H143" s="27" t="s">
        <v>568</v>
      </c>
      <c r="I143" s="27">
        <v>32</v>
      </c>
      <c r="J143" s="87">
        <v>16</v>
      </c>
      <c r="K143" s="19" t="s">
        <v>800</v>
      </c>
      <c r="L143" s="52" t="s">
        <v>108</v>
      </c>
      <c r="M143" s="81"/>
      <c r="N143" s="28">
        <v>4762</v>
      </c>
      <c r="O143" s="972"/>
      <c r="P143" s="29">
        <v>6</v>
      </c>
      <c r="Q143" s="28"/>
      <c r="R143" s="28">
        <v>10</v>
      </c>
      <c r="S143" s="81">
        <v>166.667</v>
      </c>
      <c r="T143" s="185">
        <v>43241</v>
      </c>
      <c r="U143" s="326">
        <v>14.7</v>
      </c>
      <c r="V143" s="60">
        <v>1</v>
      </c>
      <c r="W143" s="167">
        <v>1.5</v>
      </c>
      <c r="X143" s="489">
        <f t="shared" si="10"/>
        <v>23.332913341733164</v>
      </c>
      <c r="Y143" s="502" t="s">
        <v>174</v>
      </c>
      <c r="Z143" s="494"/>
      <c r="AA143" s="28" t="s">
        <v>20</v>
      </c>
      <c r="AB143" s="27">
        <v>11</v>
      </c>
      <c r="AC143" s="28" t="s">
        <v>3793</v>
      </c>
      <c r="AD143" s="27" t="s">
        <v>54</v>
      </c>
      <c r="AE143" s="28" t="s">
        <v>124</v>
      </c>
      <c r="AF143" s="29" t="s">
        <v>54</v>
      </c>
      <c r="AG143" s="29" t="s">
        <v>55</v>
      </c>
      <c r="AH143" s="27" t="s">
        <v>181</v>
      </c>
      <c r="AI143" s="27" t="s">
        <v>181</v>
      </c>
      <c r="AJ143" s="27" t="s">
        <v>54</v>
      </c>
      <c r="AK143" s="81">
        <v>64</v>
      </c>
      <c r="AL143" s="569"/>
      <c r="AM143" s="28">
        <v>32</v>
      </c>
      <c r="AN143" s="28"/>
      <c r="AO143" s="28">
        <v>2018</v>
      </c>
      <c r="AP143" s="20">
        <v>2021</v>
      </c>
      <c r="AQ143" s="62"/>
      <c r="AR143" s="28" t="s">
        <v>4735</v>
      </c>
      <c r="AS143" s="20" t="s">
        <v>3792</v>
      </c>
    </row>
    <row r="144" spans="1:45" x14ac:dyDescent="0.25">
      <c r="B144">
        <v>1</v>
      </c>
      <c r="C144" t="s">
        <v>875</v>
      </c>
      <c r="D144" s="26" t="s">
        <v>1835</v>
      </c>
      <c r="E144" s="435" t="s">
        <v>2846</v>
      </c>
      <c r="F144" s="27" t="s">
        <v>296</v>
      </c>
      <c r="G144" s="28" t="s">
        <v>2847</v>
      </c>
      <c r="H144" s="27" t="s">
        <v>65</v>
      </c>
      <c r="I144" s="27">
        <v>8</v>
      </c>
      <c r="J144" s="87">
        <v>8</v>
      </c>
      <c r="K144" s="19" t="s">
        <v>800</v>
      </c>
      <c r="L144" s="52" t="s">
        <v>108</v>
      </c>
      <c r="M144" s="81"/>
      <c r="N144" s="28">
        <v>319</v>
      </c>
      <c r="O144" s="972"/>
      <c r="P144" s="29">
        <v>6</v>
      </c>
      <c r="Q144" s="28"/>
      <c r="R144" s="28">
        <v>1</v>
      </c>
      <c r="S144" s="81">
        <v>250</v>
      </c>
      <c r="T144" s="185">
        <v>43171</v>
      </c>
      <c r="U144" s="326">
        <v>14.7</v>
      </c>
      <c r="V144" s="60">
        <v>0.33</v>
      </c>
      <c r="W144" s="167">
        <v>2</v>
      </c>
      <c r="X144" s="489">
        <f t="shared" si="10"/>
        <v>129.31034482758622</v>
      </c>
      <c r="Y144" s="502" t="s">
        <v>2216</v>
      </c>
      <c r="Z144" s="494"/>
      <c r="AA144" s="28" t="s">
        <v>17</v>
      </c>
      <c r="AB144" s="27">
        <v>7</v>
      </c>
      <c r="AC144" s="28" t="s">
        <v>1835</v>
      </c>
      <c r="AD144" s="27" t="s">
        <v>149</v>
      </c>
      <c r="AE144" s="28"/>
      <c r="AF144" s="29" t="s">
        <v>55</v>
      </c>
      <c r="AG144" s="29" t="s">
        <v>55</v>
      </c>
      <c r="AH144" s="27"/>
      <c r="AI144" s="27" t="s">
        <v>83</v>
      </c>
      <c r="AJ144" s="27" t="s">
        <v>54</v>
      </c>
      <c r="AK144" s="81">
        <v>30</v>
      </c>
      <c r="AL144" s="569"/>
      <c r="AM144" s="28"/>
      <c r="AN144" s="28"/>
      <c r="AO144" s="28">
        <v>2016</v>
      </c>
      <c r="AP144" s="20">
        <v>2017</v>
      </c>
      <c r="AQ144" s="142"/>
      <c r="AR144" s="28" t="s">
        <v>2845</v>
      </c>
      <c r="AS144" s="20" t="s">
        <v>2848</v>
      </c>
    </row>
    <row r="145" spans="1:45" x14ac:dyDescent="0.25">
      <c r="A145" t="s">
        <v>746</v>
      </c>
      <c r="B145">
        <v>1</v>
      </c>
      <c r="C145" t="s">
        <v>875</v>
      </c>
      <c r="D145" s="26" t="s">
        <v>66</v>
      </c>
      <c r="E145" s="435" t="s">
        <v>2200</v>
      </c>
      <c r="F145" s="27" t="s">
        <v>67</v>
      </c>
      <c r="G145" s="28" t="s">
        <v>70</v>
      </c>
      <c r="H145" s="27" t="s">
        <v>41</v>
      </c>
      <c r="I145" s="27">
        <v>16</v>
      </c>
      <c r="J145" s="87">
        <v>8</v>
      </c>
      <c r="K145" s="19" t="s">
        <v>794</v>
      </c>
      <c r="L145" s="52" t="s">
        <v>108</v>
      </c>
      <c r="M145" s="81"/>
      <c r="N145" s="28">
        <v>1751</v>
      </c>
      <c r="O145" s="972"/>
      <c r="P145" s="29">
        <v>4</v>
      </c>
      <c r="Q145" s="28"/>
      <c r="R145" s="28">
        <v>16</v>
      </c>
      <c r="S145" s="81">
        <v>56.741</v>
      </c>
      <c r="T145" s="185">
        <v>41684</v>
      </c>
      <c r="U145" s="326">
        <v>14.7</v>
      </c>
      <c r="V145" s="60">
        <v>0.33</v>
      </c>
      <c r="W145" s="167">
        <v>1</v>
      </c>
      <c r="X145" s="489">
        <f t="shared" si="10"/>
        <v>10.693620788121075</v>
      </c>
      <c r="Y145" s="502" t="s">
        <v>174</v>
      </c>
      <c r="Z145" s="494"/>
      <c r="AA145" s="28" t="s">
        <v>17</v>
      </c>
      <c r="AB145" s="27">
        <v>22</v>
      </c>
      <c r="AC145" s="28" t="s">
        <v>793</v>
      </c>
      <c r="AD145" s="27" t="s">
        <v>81</v>
      </c>
      <c r="AE145" s="28" t="s">
        <v>124</v>
      </c>
      <c r="AF145" s="29" t="s">
        <v>55</v>
      </c>
      <c r="AG145" s="29"/>
      <c r="AH145" s="27" t="s">
        <v>181</v>
      </c>
      <c r="AI145" s="27" t="s">
        <v>181</v>
      </c>
      <c r="AJ145" s="27" t="s">
        <v>54</v>
      </c>
      <c r="AK145" s="81"/>
      <c r="AL145" s="569"/>
      <c r="AM145" s="28">
        <v>5</v>
      </c>
      <c r="AN145" s="28"/>
      <c r="AO145" s="28">
        <v>2003</v>
      </c>
      <c r="AP145" s="20">
        <v>2012</v>
      </c>
      <c r="AQ145" s="142"/>
      <c r="AR145" s="28" t="s">
        <v>795</v>
      </c>
      <c r="AS145" s="20" t="s">
        <v>1308</v>
      </c>
    </row>
    <row r="146" spans="1:45" x14ac:dyDescent="0.25">
      <c r="B146">
        <v>1</v>
      </c>
      <c r="C146" t="s">
        <v>875</v>
      </c>
      <c r="D146" s="26" t="s">
        <v>1452</v>
      </c>
      <c r="E146" s="435" t="s">
        <v>2869</v>
      </c>
      <c r="F146" s="27" t="s">
        <v>67</v>
      </c>
      <c r="G146" s="28" t="s">
        <v>1454</v>
      </c>
      <c r="H146" s="27" t="s">
        <v>143</v>
      </c>
      <c r="I146" s="27">
        <v>16</v>
      </c>
      <c r="J146" s="87">
        <v>16</v>
      </c>
      <c r="K146" s="19" t="s">
        <v>800</v>
      </c>
      <c r="L146" s="52" t="s">
        <v>108</v>
      </c>
      <c r="M146" s="81"/>
      <c r="N146" s="28">
        <v>510</v>
      </c>
      <c r="O146" s="972"/>
      <c r="P146" s="29">
        <v>6</v>
      </c>
      <c r="Q146" s="28"/>
      <c r="R146" s="28"/>
      <c r="S146" s="81">
        <v>270.56299999999999</v>
      </c>
      <c r="T146" s="185">
        <v>41825</v>
      </c>
      <c r="U146" s="326">
        <v>14.7</v>
      </c>
      <c r="V146" s="60">
        <v>0.67</v>
      </c>
      <c r="W146" s="167">
        <v>4</v>
      </c>
      <c r="X146" s="489">
        <f t="shared" si="10"/>
        <v>88.861377450980399</v>
      </c>
      <c r="Y146" s="502" t="s">
        <v>174</v>
      </c>
      <c r="Z146" s="494"/>
      <c r="AA146" s="28" t="s">
        <v>17</v>
      </c>
      <c r="AB146" s="27">
        <v>1</v>
      </c>
      <c r="AC146" s="28" t="s">
        <v>229</v>
      </c>
      <c r="AD146" s="27" t="s">
        <v>54</v>
      </c>
      <c r="AE146" s="28" t="s">
        <v>158</v>
      </c>
      <c r="AF146" s="29" t="s">
        <v>55</v>
      </c>
      <c r="AG146" s="29"/>
      <c r="AH146" s="27" t="s">
        <v>181</v>
      </c>
      <c r="AI146" s="27" t="s">
        <v>181</v>
      </c>
      <c r="AJ146" s="27" t="s">
        <v>55</v>
      </c>
      <c r="AK146" s="81">
        <v>20</v>
      </c>
      <c r="AL146" s="569"/>
      <c r="AM146" s="28">
        <v>8</v>
      </c>
      <c r="AN146" s="28"/>
      <c r="AO146" s="28">
        <v>2003</v>
      </c>
      <c r="AP146" s="20"/>
      <c r="AQ146" s="19" t="s">
        <v>1455</v>
      </c>
      <c r="AR146" s="28" t="s">
        <v>1837</v>
      </c>
      <c r="AS146" s="20" t="s">
        <v>1453</v>
      </c>
    </row>
    <row r="147" spans="1:45" x14ac:dyDescent="0.25">
      <c r="D147" s="591" t="s">
        <v>6255</v>
      </c>
      <c r="E147" s="555" t="s">
        <v>6256</v>
      </c>
      <c r="F147" s="592"/>
      <c r="G147" s="593" t="s">
        <v>6259</v>
      </c>
      <c r="H147" s="592" t="s">
        <v>6257</v>
      </c>
      <c r="I147" s="592">
        <v>8</v>
      </c>
      <c r="J147" s="618">
        <v>8</v>
      </c>
      <c r="K147" s="19"/>
      <c r="L147" s="52"/>
      <c r="M147" s="81"/>
      <c r="N147" s="28"/>
      <c r="O147" s="972"/>
      <c r="P147" s="29"/>
      <c r="Q147" s="28"/>
      <c r="R147" s="28"/>
      <c r="S147" s="81"/>
      <c r="T147" s="185"/>
      <c r="U147" s="326"/>
      <c r="V147" s="60"/>
      <c r="W147" s="167"/>
      <c r="X147" s="489"/>
      <c r="Y147" s="502" t="s">
        <v>2226</v>
      </c>
      <c r="Z147" s="494" t="s">
        <v>54</v>
      </c>
      <c r="AA147" s="28" t="s">
        <v>6260</v>
      </c>
      <c r="AB147" s="27">
        <v>39</v>
      </c>
      <c r="AC147" s="28" t="s">
        <v>6134</v>
      </c>
      <c r="AD147" s="27" t="s">
        <v>54</v>
      </c>
      <c r="AE147" s="28"/>
      <c r="AF147" s="29" t="s">
        <v>55</v>
      </c>
      <c r="AG147" s="29"/>
      <c r="AH147" s="27" t="s">
        <v>465</v>
      </c>
      <c r="AI147" s="27" t="s">
        <v>465</v>
      </c>
      <c r="AJ147" s="27" t="s">
        <v>54</v>
      </c>
      <c r="AK147" s="81"/>
      <c r="AL147" s="569"/>
      <c r="AM147" s="28"/>
      <c r="AN147" s="28"/>
      <c r="AO147" s="28">
        <v>2018</v>
      </c>
      <c r="AP147" s="20">
        <v>2020</v>
      </c>
      <c r="AQ147" s="182" t="s">
        <v>6262</v>
      </c>
      <c r="AR147" s="28" t="s">
        <v>6258</v>
      </c>
      <c r="AS147" s="20" t="s">
        <v>6261</v>
      </c>
    </row>
    <row r="148" spans="1:45" x14ac:dyDescent="0.25">
      <c r="B148">
        <v>1</v>
      </c>
      <c r="C148" t="s">
        <v>4376</v>
      </c>
      <c r="D148" s="26" t="s">
        <v>1633</v>
      </c>
      <c r="E148" s="435" t="s">
        <v>2855</v>
      </c>
      <c r="F148" s="27" t="s">
        <v>85</v>
      </c>
      <c r="G148" s="28" t="s">
        <v>1682</v>
      </c>
      <c r="H148" s="27" t="s">
        <v>12</v>
      </c>
      <c r="I148" s="27">
        <v>8</v>
      </c>
      <c r="J148" s="87">
        <v>8</v>
      </c>
      <c r="K148" s="19" t="s">
        <v>800</v>
      </c>
      <c r="L148" s="52" t="s">
        <v>108</v>
      </c>
      <c r="M148" s="81"/>
      <c r="N148" s="28">
        <v>3088</v>
      </c>
      <c r="O148" s="972"/>
      <c r="P148" s="29">
        <v>6</v>
      </c>
      <c r="Q148" s="28">
        <v>2</v>
      </c>
      <c r="R148" s="28"/>
      <c r="S148" s="81">
        <v>166.667</v>
      </c>
      <c r="T148" s="185">
        <v>43171</v>
      </c>
      <c r="U148" s="326">
        <v>14.7</v>
      </c>
      <c r="V148" s="60">
        <v>0.33</v>
      </c>
      <c r="W148" s="167">
        <v>2</v>
      </c>
      <c r="X148" s="489">
        <f t="shared" ref="X148:X155" si="11">IF(AND(N148&lt;&gt;"",S148&lt;&gt;""),1000*S148*V148/(N148*W148),"")</f>
        <v>8.9054582253886014</v>
      </c>
      <c r="Y148" s="502" t="s">
        <v>174</v>
      </c>
      <c r="Z148" s="494"/>
      <c r="AA148" s="28" t="s">
        <v>17</v>
      </c>
      <c r="AB148" s="27">
        <v>25</v>
      </c>
      <c r="AC148" s="28" t="s">
        <v>1684</v>
      </c>
      <c r="AD148" s="27" t="s">
        <v>54</v>
      </c>
      <c r="AE148" s="28" t="s">
        <v>158</v>
      </c>
      <c r="AF148" s="29" t="s">
        <v>55</v>
      </c>
      <c r="AG148" s="29"/>
      <c r="AH148" s="27">
        <v>8</v>
      </c>
      <c r="AI148" s="27">
        <v>256</v>
      </c>
      <c r="AJ148" s="27" t="s">
        <v>54</v>
      </c>
      <c r="AK148" s="81">
        <v>10</v>
      </c>
      <c r="AL148" s="569"/>
      <c r="AM148" s="28">
        <v>8</v>
      </c>
      <c r="AN148" s="28"/>
      <c r="AO148" s="28">
        <v>2015</v>
      </c>
      <c r="AP148" s="20">
        <v>2015</v>
      </c>
      <c r="AQ148" s="182" t="s">
        <v>2854</v>
      </c>
      <c r="AR148" s="28" t="s">
        <v>1634</v>
      </c>
      <c r="AS148" s="20" t="s">
        <v>2857</v>
      </c>
    </row>
    <row r="149" spans="1:45" x14ac:dyDescent="0.25">
      <c r="B149">
        <v>1</v>
      </c>
      <c r="C149" t="s">
        <v>4376</v>
      </c>
      <c r="D149" s="45" t="s">
        <v>1633</v>
      </c>
      <c r="E149" s="555" t="s">
        <v>2855</v>
      </c>
      <c r="F149" s="46" t="s">
        <v>85</v>
      </c>
      <c r="G149" s="42" t="s">
        <v>1682</v>
      </c>
      <c r="H149" s="46" t="s">
        <v>12</v>
      </c>
      <c r="I149" s="46">
        <v>8</v>
      </c>
      <c r="J149" s="670">
        <v>8</v>
      </c>
      <c r="K149" s="19" t="s">
        <v>794</v>
      </c>
      <c r="L149" s="52" t="s">
        <v>108</v>
      </c>
      <c r="M149" s="81" t="s">
        <v>1683</v>
      </c>
      <c r="N149" s="28">
        <v>2664</v>
      </c>
      <c r="O149" s="972"/>
      <c r="P149" s="29">
        <v>4</v>
      </c>
      <c r="Q149" s="28">
        <v>2</v>
      </c>
      <c r="R149" s="28"/>
      <c r="S149" s="81">
        <v>53.9</v>
      </c>
      <c r="T149" s="185">
        <v>42605</v>
      </c>
      <c r="U149" s="326">
        <v>14.7</v>
      </c>
      <c r="V149" s="60">
        <v>0.33</v>
      </c>
      <c r="W149" s="167">
        <v>1</v>
      </c>
      <c r="X149" s="489">
        <f t="shared" si="11"/>
        <v>6.676801801801802</v>
      </c>
      <c r="Y149" s="502" t="s">
        <v>174</v>
      </c>
      <c r="Z149" s="494"/>
      <c r="AA149" s="28" t="s">
        <v>17</v>
      </c>
      <c r="AB149" s="27">
        <v>25</v>
      </c>
      <c r="AC149" s="28" t="s">
        <v>1684</v>
      </c>
      <c r="AD149" s="27" t="s">
        <v>54</v>
      </c>
      <c r="AE149" s="28" t="s">
        <v>158</v>
      </c>
      <c r="AF149" s="29" t="s">
        <v>55</v>
      </c>
      <c r="AG149" s="29"/>
      <c r="AH149" s="27">
        <v>8</v>
      </c>
      <c r="AI149" s="27">
        <v>256</v>
      </c>
      <c r="AJ149" s="27" t="s">
        <v>54</v>
      </c>
      <c r="AK149" s="81">
        <v>10</v>
      </c>
      <c r="AL149" s="569"/>
      <c r="AM149" s="28">
        <v>8</v>
      </c>
      <c r="AN149" s="28"/>
      <c r="AO149" s="28">
        <v>2015</v>
      </c>
      <c r="AP149" s="20">
        <v>2015</v>
      </c>
      <c r="AQ149" s="182" t="s">
        <v>2854</v>
      </c>
      <c r="AR149" s="28" t="s">
        <v>1634</v>
      </c>
      <c r="AS149" s="20" t="s">
        <v>2856</v>
      </c>
    </row>
    <row r="150" spans="1:45" ht="14.25" customHeight="1" x14ac:dyDescent="0.25">
      <c r="A150" t="s">
        <v>174</v>
      </c>
      <c r="B150">
        <v>1</v>
      </c>
      <c r="C150" t="s">
        <v>4376</v>
      </c>
      <c r="D150" s="591" t="s">
        <v>3523</v>
      </c>
      <c r="E150" s="435" t="s">
        <v>2580</v>
      </c>
      <c r="F150" s="27" t="s">
        <v>296</v>
      </c>
      <c r="G150" s="28" t="s">
        <v>77</v>
      </c>
      <c r="H150" s="412" t="s">
        <v>12</v>
      </c>
      <c r="I150" s="27">
        <v>13</v>
      </c>
      <c r="J150" s="87">
        <v>12</v>
      </c>
      <c r="K150" s="19" t="s">
        <v>778</v>
      </c>
      <c r="L150" s="52" t="s">
        <v>108</v>
      </c>
      <c r="M150" s="81"/>
      <c r="N150" s="28">
        <v>557</v>
      </c>
      <c r="O150" s="972"/>
      <c r="P150" s="29">
        <v>4</v>
      </c>
      <c r="Q150" s="28"/>
      <c r="R150" s="28"/>
      <c r="S150" s="81">
        <v>71.429000000000002</v>
      </c>
      <c r="T150" s="185">
        <v>41690</v>
      </c>
      <c r="U150" s="326">
        <v>14.7</v>
      </c>
      <c r="V150" s="60">
        <v>0.3</v>
      </c>
      <c r="W150" s="167">
        <v>1</v>
      </c>
      <c r="X150" s="489">
        <f t="shared" si="11"/>
        <v>38.471633752244166</v>
      </c>
      <c r="Y150" s="502" t="s">
        <v>174</v>
      </c>
      <c r="Z150" s="494"/>
      <c r="AA150" s="28" t="s">
        <v>20</v>
      </c>
      <c r="AB150" s="27">
        <v>16</v>
      </c>
      <c r="AC150" s="28" t="s">
        <v>584</v>
      </c>
      <c r="AD150" s="27" t="s">
        <v>54</v>
      </c>
      <c r="AE150" s="28" t="s">
        <v>158</v>
      </c>
      <c r="AF150" s="29" t="s">
        <v>55</v>
      </c>
      <c r="AG150" s="29"/>
      <c r="AH150" s="27">
        <v>100</v>
      </c>
      <c r="AI150" s="27">
        <v>100</v>
      </c>
      <c r="AJ150" s="27" t="s">
        <v>55</v>
      </c>
      <c r="AK150" s="81">
        <v>10</v>
      </c>
      <c r="AL150" s="569"/>
      <c r="AM150" s="28"/>
      <c r="AN150" s="28"/>
      <c r="AO150" s="28">
        <v>2013</v>
      </c>
      <c r="AP150" s="20">
        <v>2019</v>
      </c>
      <c r="AQ150" s="182" t="s">
        <v>3526</v>
      </c>
      <c r="AR150" s="28" t="s">
        <v>3528</v>
      </c>
      <c r="AS150" s="20" t="s">
        <v>3527</v>
      </c>
    </row>
    <row r="151" spans="1:45" ht="14.25" customHeight="1" x14ac:dyDescent="0.25">
      <c r="A151" t="s">
        <v>746</v>
      </c>
      <c r="B151">
        <v>1</v>
      </c>
      <c r="C151" t="s">
        <v>875</v>
      </c>
      <c r="D151" s="26" t="s">
        <v>2631</v>
      </c>
      <c r="E151" s="435" t="s">
        <v>2866</v>
      </c>
      <c r="F151" s="27" t="s">
        <v>107</v>
      </c>
      <c r="G151" s="28" t="s">
        <v>258</v>
      </c>
      <c r="H151" s="27">
        <v>8051</v>
      </c>
      <c r="I151" s="27">
        <v>8</v>
      </c>
      <c r="J151" s="87">
        <v>8</v>
      </c>
      <c r="K151" s="19" t="s">
        <v>7</v>
      </c>
      <c r="L151" s="52" t="s">
        <v>258</v>
      </c>
      <c r="M151" s="81" t="s">
        <v>2868</v>
      </c>
      <c r="N151" s="28">
        <v>1800</v>
      </c>
      <c r="O151" s="972"/>
      <c r="P151" s="29">
        <v>6</v>
      </c>
      <c r="Q151" s="28"/>
      <c r="R151" s="28">
        <v>2</v>
      </c>
      <c r="S151" s="81">
        <v>81</v>
      </c>
      <c r="T151" s="185">
        <v>41640</v>
      </c>
      <c r="U151" s="326">
        <v>12.1</v>
      </c>
      <c r="V151" s="60">
        <v>0.33</v>
      </c>
      <c r="W151" s="167">
        <v>3</v>
      </c>
      <c r="X151" s="489">
        <f t="shared" si="11"/>
        <v>4.95</v>
      </c>
      <c r="Y151" s="502" t="s">
        <v>174</v>
      </c>
      <c r="Z151" s="494"/>
      <c r="AA151" s="28" t="s">
        <v>107</v>
      </c>
      <c r="AB151" s="27"/>
      <c r="AC151" s="28"/>
      <c r="AD151" s="27" t="s">
        <v>54</v>
      </c>
      <c r="AE151" s="28" t="s">
        <v>124</v>
      </c>
      <c r="AF151" s="29" t="s">
        <v>55</v>
      </c>
      <c r="AG151" s="29"/>
      <c r="AH151" s="27" t="s">
        <v>181</v>
      </c>
      <c r="AI151" s="27" t="s">
        <v>181</v>
      </c>
      <c r="AJ151" s="27" t="s">
        <v>54</v>
      </c>
      <c r="AK151" s="81"/>
      <c r="AL151" s="569"/>
      <c r="AM151" s="28">
        <v>32</v>
      </c>
      <c r="AN151" s="28"/>
      <c r="AO151" s="28"/>
      <c r="AP151" s="20"/>
      <c r="AQ151" s="182" t="s">
        <v>2361</v>
      </c>
      <c r="AR151" s="84" t="s">
        <v>2632</v>
      </c>
      <c r="AS151" s="20" t="s">
        <v>2634</v>
      </c>
    </row>
    <row r="152" spans="1:45" ht="14.25" customHeight="1" x14ac:dyDescent="0.25">
      <c r="A152" t="s">
        <v>746</v>
      </c>
      <c r="B152">
        <v>1</v>
      </c>
      <c r="C152" t="s">
        <v>875</v>
      </c>
      <c r="D152" s="26" t="s">
        <v>2633</v>
      </c>
      <c r="E152" s="435" t="s">
        <v>2867</v>
      </c>
      <c r="F152" s="27" t="s">
        <v>107</v>
      </c>
      <c r="G152" s="28" t="s">
        <v>258</v>
      </c>
      <c r="H152" s="27" t="s">
        <v>143</v>
      </c>
      <c r="I152" s="27">
        <v>32</v>
      </c>
      <c r="J152" s="87">
        <v>16</v>
      </c>
      <c r="K152" s="19" t="s">
        <v>9</v>
      </c>
      <c r="L152" s="52" t="s">
        <v>258</v>
      </c>
      <c r="M152" s="81"/>
      <c r="N152" s="28">
        <v>1800</v>
      </c>
      <c r="O152" s="972"/>
      <c r="P152" s="29">
        <v>6</v>
      </c>
      <c r="Q152" s="28"/>
      <c r="R152" s="28">
        <v>32</v>
      </c>
      <c r="S152" s="81">
        <v>72</v>
      </c>
      <c r="T152" s="185"/>
      <c r="U152" s="326"/>
      <c r="V152" s="60">
        <v>1</v>
      </c>
      <c r="W152" s="167">
        <v>1</v>
      </c>
      <c r="X152" s="489">
        <f t="shared" si="11"/>
        <v>40</v>
      </c>
      <c r="Y152" s="502" t="s">
        <v>174</v>
      </c>
      <c r="Z152" s="494"/>
      <c r="AA152" s="28" t="s">
        <v>107</v>
      </c>
      <c r="AB152" s="27"/>
      <c r="AC152" s="28"/>
      <c r="AD152" s="27" t="s">
        <v>54</v>
      </c>
      <c r="AE152" s="28" t="s">
        <v>124</v>
      </c>
      <c r="AF152" s="29"/>
      <c r="AG152" s="29"/>
      <c r="AH152" s="27" t="s">
        <v>133</v>
      </c>
      <c r="AI152" s="27" t="s">
        <v>133</v>
      </c>
      <c r="AJ152" s="27"/>
      <c r="AK152" s="81"/>
      <c r="AL152" s="569"/>
      <c r="AM152" s="28">
        <v>32</v>
      </c>
      <c r="AN152" s="28"/>
      <c r="AO152" s="28"/>
      <c r="AP152" s="20"/>
      <c r="AQ152" s="182" t="s">
        <v>2361</v>
      </c>
      <c r="AR152" s="84" t="s">
        <v>2632</v>
      </c>
      <c r="AS152" s="20" t="s">
        <v>2634</v>
      </c>
    </row>
    <row r="153" spans="1:45" ht="14.25" customHeight="1" x14ac:dyDescent="0.25">
      <c r="B153">
        <v>1</v>
      </c>
      <c r="C153" t="s">
        <v>875</v>
      </c>
      <c r="D153" s="26" t="s">
        <v>2454</v>
      </c>
      <c r="E153" s="435" t="s">
        <v>2455</v>
      </c>
      <c r="F153" s="27" t="s">
        <v>67</v>
      </c>
      <c r="G153" s="28" t="s">
        <v>1902</v>
      </c>
      <c r="H153" s="27" t="s">
        <v>65</v>
      </c>
      <c r="I153" s="27">
        <v>16</v>
      </c>
      <c r="J153" s="87">
        <v>16</v>
      </c>
      <c r="K153" s="19" t="s">
        <v>794</v>
      </c>
      <c r="L153" s="52" t="s">
        <v>108</v>
      </c>
      <c r="M153" s="81"/>
      <c r="N153" s="28">
        <v>681</v>
      </c>
      <c r="O153" s="972"/>
      <c r="P153" s="29">
        <v>4</v>
      </c>
      <c r="Q153" s="28"/>
      <c r="R153" s="28"/>
      <c r="S153" s="81">
        <v>83.332999999999998</v>
      </c>
      <c r="T153" s="185">
        <v>43171</v>
      </c>
      <c r="U153" s="326">
        <v>14.7</v>
      </c>
      <c r="V153" s="60">
        <v>0.67</v>
      </c>
      <c r="W153" s="167">
        <v>2</v>
      </c>
      <c r="X153" s="489">
        <f t="shared" si="11"/>
        <v>40.993472834067546</v>
      </c>
      <c r="Y153" s="502" t="s">
        <v>2216</v>
      </c>
      <c r="Z153" s="494" t="s">
        <v>745</v>
      </c>
      <c r="AA153" s="28" t="s">
        <v>17</v>
      </c>
      <c r="AB153" s="27">
        <v>16</v>
      </c>
      <c r="AC153" s="28" t="s">
        <v>2454</v>
      </c>
      <c r="AD153" s="27"/>
      <c r="AE153" s="28"/>
      <c r="AF153" s="29" t="s">
        <v>55</v>
      </c>
      <c r="AG153" s="29"/>
      <c r="AH153" s="27" t="s">
        <v>182</v>
      </c>
      <c r="AI153" s="27" t="s">
        <v>2456</v>
      </c>
      <c r="AJ153" s="27"/>
      <c r="AK153" s="81"/>
      <c r="AL153" s="569"/>
      <c r="AM153" s="28"/>
      <c r="AN153" s="28"/>
      <c r="AO153" s="28">
        <v>2003</v>
      </c>
      <c r="AP153" s="20">
        <v>2003</v>
      </c>
      <c r="AQ153" s="182" t="s">
        <v>2862</v>
      </c>
      <c r="AR153" s="28" t="s">
        <v>2865</v>
      </c>
      <c r="AS153" s="20" t="s">
        <v>2863</v>
      </c>
    </row>
    <row r="154" spans="1:45" ht="14.25" customHeight="1" x14ac:dyDescent="0.25">
      <c r="B154">
        <v>1</v>
      </c>
      <c r="C154" t="s">
        <v>875</v>
      </c>
      <c r="D154" s="26" t="s">
        <v>2454</v>
      </c>
      <c r="E154" s="435" t="s">
        <v>2455</v>
      </c>
      <c r="F154" s="27" t="s">
        <v>67</v>
      </c>
      <c r="G154" s="28" t="s">
        <v>1902</v>
      </c>
      <c r="H154" s="27" t="s">
        <v>65</v>
      </c>
      <c r="I154" s="27">
        <v>16</v>
      </c>
      <c r="J154" s="87">
        <v>16</v>
      </c>
      <c r="K154" s="19" t="s">
        <v>794</v>
      </c>
      <c r="L154" s="52" t="s">
        <v>108</v>
      </c>
      <c r="M154" s="81"/>
      <c r="N154" s="28">
        <v>618</v>
      </c>
      <c r="O154" s="972"/>
      <c r="P154" s="29">
        <v>4</v>
      </c>
      <c r="Q154" s="28"/>
      <c r="R154" s="28">
        <v>7</v>
      </c>
      <c r="S154" s="81">
        <v>31.25</v>
      </c>
      <c r="T154" s="185">
        <v>43171</v>
      </c>
      <c r="U154" s="326">
        <v>14.7</v>
      </c>
      <c r="V154" s="60">
        <v>0.67</v>
      </c>
      <c r="W154" s="167">
        <v>2</v>
      </c>
      <c r="X154" s="489">
        <f t="shared" si="11"/>
        <v>16.939724919093852</v>
      </c>
      <c r="Y154" s="502" t="s">
        <v>2216</v>
      </c>
      <c r="Z154" s="494" t="s">
        <v>54</v>
      </c>
      <c r="AA154" s="28" t="s">
        <v>17</v>
      </c>
      <c r="AB154" s="27">
        <v>16</v>
      </c>
      <c r="AC154" s="28" t="s">
        <v>2861</v>
      </c>
      <c r="AD154" s="27"/>
      <c r="AE154" s="28"/>
      <c r="AF154" s="29" t="s">
        <v>55</v>
      </c>
      <c r="AG154" s="29"/>
      <c r="AH154" s="27" t="s">
        <v>182</v>
      </c>
      <c r="AI154" s="27" t="s">
        <v>2456</v>
      </c>
      <c r="AJ154" s="27"/>
      <c r="AK154" s="81"/>
      <c r="AL154" s="569"/>
      <c r="AM154" s="28"/>
      <c r="AN154" s="28"/>
      <c r="AO154" s="28">
        <v>2003</v>
      </c>
      <c r="AP154" s="20">
        <v>2003</v>
      </c>
      <c r="AQ154" s="182" t="s">
        <v>2862</v>
      </c>
      <c r="AR154" s="28" t="s">
        <v>2865</v>
      </c>
      <c r="AS154" s="20" t="s">
        <v>2864</v>
      </c>
    </row>
    <row r="155" spans="1:45" ht="13.9" customHeight="1" x14ac:dyDescent="0.25">
      <c r="C155" t="s">
        <v>875</v>
      </c>
      <c r="D155" s="26" t="s">
        <v>191</v>
      </c>
      <c r="E155" s="435" t="s">
        <v>2238</v>
      </c>
      <c r="F155" s="27" t="s">
        <v>67</v>
      </c>
      <c r="G155" s="28" t="s">
        <v>193</v>
      </c>
      <c r="H155" s="27" t="s">
        <v>170</v>
      </c>
      <c r="I155" s="27"/>
      <c r="J155" s="87"/>
      <c r="K155" s="19"/>
      <c r="L155" s="52"/>
      <c r="M155" s="81"/>
      <c r="N155" s="28"/>
      <c r="O155" s="972"/>
      <c r="P155" s="29"/>
      <c r="Q155" s="28"/>
      <c r="R155" s="28"/>
      <c r="S155" s="81"/>
      <c r="T155" s="185"/>
      <c r="U155" s="326"/>
      <c r="V155" s="60"/>
      <c r="W155" s="167"/>
      <c r="X155" s="489" t="str">
        <f t="shared" si="11"/>
        <v/>
      </c>
      <c r="Y155" s="502"/>
      <c r="Z155" s="494"/>
      <c r="AA155" s="28" t="s">
        <v>241</v>
      </c>
      <c r="AB155" s="27"/>
      <c r="AC155" s="28"/>
      <c r="AD155" s="27" t="s">
        <v>54</v>
      </c>
      <c r="AE155" s="28"/>
      <c r="AF155" s="29" t="s">
        <v>55</v>
      </c>
      <c r="AG155" s="29"/>
      <c r="AH155" s="27"/>
      <c r="AI155" s="27"/>
      <c r="AJ155" s="27"/>
      <c r="AK155" s="81"/>
      <c r="AL155" s="569"/>
      <c r="AM155" s="28"/>
      <c r="AN155" s="28"/>
      <c r="AO155" s="28">
        <v>2003</v>
      </c>
      <c r="AP155" s="20">
        <v>2009</v>
      </c>
      <c r="AQ155" s="182"/>
      <c r="AR155" s="28" t="s">
        <v>194</v>
      </c>
      <c r="AS155" s="20" t="s">
        <v>192</v>
      </c>
    </row>
    <row r="156" spans="1:45" ht="13.9" customHeight="1" x14ac:dyDescent="0.25">
      <c r="D156" s="591" t="s">
        <v>5215</v>
      </c>
      <c r="E156" s="555" t="s">
        <v>5216</v>
      </c>
      <c r="F156" s="592"/>
      <c r="G156" s="42" t="s">
        <v>5217</v>
      </c>
      <c r="H156" s="592" t="s">
        <v>65</v>
      </c>
      <c r="I156" s="592">
        <v>16</v>
      </c>
      <c r="J156" s="618">
        <v>16</v>
      </c>
      <c r="K156" s="19"/>
      <c r="L156" s="52"/>
      <c r="M156" s="81"/>
      <c r="N156" s="28"/>
      <c r="O156" s="972"/>
      <c r="P156" s="29"/>
      <c r="Q156" s="28"/>
      <c r="R156" s="28"/>
      <c r="S156" s="81"/>
      <c r="T156" s="185"/>
      <c r="U156" s="326"/>
      <c r="V156" s="60"/>
      <c r="W156" s="167"/>
      <c r="X156" s="489"/>
      <c r="Y156" s="502"/>
      <c r="Z156" s="494"/>
      <c r="AA156" s="28" t="s">
        <v>5219</v>
      </c>
      <c r="AB156" s="27">
        <v>23</v>
      </c>
      <c r="AC156" s="28"/>
      <c r="AD156" s="27"/>
      <c r="AE156" s="28"/>
      <c r="AF156" s="29" t="s">
        <v>55</v>
      </c>
      <c r="AG156" s="29"/>
      <c r="AH156" s="27" t="s">
        <v>181</v>
      </c>
      <c r="AI156" s="27" t="s">
        <v>181</v>
      </c>
      <c r="AJ156" s="27"/>
      <c r="AK156" s="81"/>
      <c r="AL156" s="569"/>
      <c r="AM156" s="28"/>
      <c r="AN156" s="28"/>
      <c r="AO156" s="28">
        <v>2018</v>
      </c>
      <c r="AP156" s="20">
        <v>2018</v>
      </c>
      <c r="AQ156" s="182" t="s">
        <v>5221</v>
      </c>
      <c r="AR156" s="28" t="s">
        <v>5218</v>
      </c>
      <c r="AS156" s="20" t="s">
        <v>5220</v>
      </c>
    </row>
    <row r="157" spans="1:45" ht="13.9" customHeight="1" x14ac:dyDescent="0.25">
      <c r="D157" s="591" t="s">
        <v>5986</v>
      </c>
      <c r="E157" s="555" t="s">
        <v>5987</v>
      </c>
      <c r="F157" s="592"/>
      <c r="G157" s="593" t="s">
        <v>1902</v>
      </c>
      <c r="H157" s="592" t="s">
        <v>65</v>
      </c>
      <c r="I157" s="592">
        <v>18</v>
      </c>
      <c r="J157" s="618">
        <v>16</v>
      </c>
      <c r="K157" s="19" t="s">
        <v>5999</v>
      </c>
      <c r="L157" s="52" t="s">
        <v>108</v>
      </c>
      <c r="M157" s="81" t="s">
        <v>1554</v>
      </c>
      <c r="N157" s="28">
        <v>1982</v>
      </c>
      <c r="O157" s="972"/>
      <c r="P157" s="29">
        <v>6</v>
      </c>
      <c r="Q157" s="28"/>
      <c r="R157" s="28">
        <v>5</v>
      </c>
      <c r="S157" s="81">
        <v>127.389</v>
      </c>
      <c r="T157" s="185">
        <v>44375</v>
      </c>
      <c r="U157" s="326" t="s">
        <v>5998</v>
      </c>
      <c r="V157" s="60">
        <v>0.8</v>
      </c>
      <c r="W157" s="167">
        <v>1</v>
      </c>
      <c r="X157" s="489">
        <f t="shared" ref="X157:X163" si="12">IF(AND(N157&lt;&gt;"",S157&lt;&gt;""),1000*S157*V157/(N157*W157),"")</f>
        <v>51.418365287588301</v>
      </c>
      <c r="Y157" s="502" t="s">
        <v>5988</v>
      </c>
      <c r="Z157" s="494"/>
      <c r="AA157" s="28" t="s">
        <v>20</v>
      </c>
      <c r="AB157" s="27">
        <v>33</v>
      </c>
      <c r="AC157" s="28" t="s">
        <v>6000</v>
      </c>
      <c r="AD157" s="27" t="s">
        <v>54</v>
      </c>
      <c r="AE157" s="28" t="s">
        <v>124</v>
      </c>
      <c r="AF157" s="29" t="s">
        <v>55</v>
      </c>
      <c r="AG157" s="29"/>
      <c r="AH157" s="27" t="s">
        <v>181</v>
      </c>
      <c r="AI157" s="27" t="s">
        <v>181</v>
      </c>
      <c r="AJ157" s="27" t="s">
        <v>55</v>
      </c>
      <c r="AK157" s="81">
        <v>23</v>
      </c>
      <c r="AL157" s="569"/>
      <c r="AM157" s="28">
        <v>16</v>
      </c>
      <c r="AN157" s="28"/>
      <c r="AO157" s="28"/>
      <c r="AP157" s="20">
        <v>2021</v>
      </c>
      <c r="AQ157" s="182"/>
      <c r="AR157" s="28" t="s">
        <v>5990</v>
      </c>
      <c r="AS157" s="20" t="s">
        <v>6001</v>
      </c>
    </row>
    <row r="158" spans="1:45" ht="13.9" customHeight="1" x14ac:dyDescent="0.25">
      <c r="D158" s="591" t="s">
        <v>5986</v>
      </c>
      <c r="E158" s="555" t="s">
        <v>5987</v>
      </c>
      <c r="F158" s="592"/>
      <c r="G158" s="593" t="s">
        <v>1902</v>
      </c>
      <c r="H158" s="592" t="s">
        <v>65</v>
      </c>
      <c r="I158" s="592">
        <v>18</v>
      </c>
      <c r="J158" s="618">
        <v>16</v>
      </c>
      <c r="K158" s="19" t="s">
        <v>968</v>
      </c>
      <c r="L158" s="52" t="s">
        <v>108</v>
      </c>
      <c r="M158" s="81" t="s">
        <v>1554</v>
      </c>
      <c r="N158" s="28">
        <v>1995</v>
      </c>
      <c r="O158" s="972"/>
      <c r="P158" s="29">
        <v>6</v>
      </c>
      <c r="Q158" s="28"/>
      <c r="R158" s="28">
        <v>5</v>
      </c>
      <c r="S158" s="81">
        <v>175.43899999999999</v>
      </c>
      <c r="T158" s="185">
        <v>44375</v>
      </c>
      <c r="U158" s="326" t="s">
        <v>5998</v>
      </c>
      <c r="V158" s="60">
        <v>0.8</v>
      </c>
      <c r="W158" s="167">
        <v>1</v>
      </c>
      <c r="X158" s="489">
        <f t="shared" si="12"/>
        <v>70.351478696741864</v>
      </c>
      <c r="Y158" s="502" t="s">
        <v>5988</v>
      </c>
      <c r="Z158" s="494"/>
      <c r="AA158" s="28" t="s">
        <v>20</v>
      </c>
      <c r="AB158" s="27">
        <v>33</v>
      </c>
      <c r="AC158" s="28" t="s">
        <v>6000</v>
      </c>
      <c r="AD158" s="27" t="s">
        <v>54</v>
      </c>
      <c r="AE158" s="28" t="s">
        <v>124</v>
      </c>
      <c r="AF158" s="29" t="s">
        <v>55</v>
      </c>
      <c r="AG158" s="29"/>
      <c r="AH158" s="27" t="s">
        <v>181</v>
      </c>
      <c r="AI158" s="27" t="s">
        <v>181</v>
      </c>
      <c r="AJ158" s="27" t="s">
        <v>55</v>
      </c>
      <c r="AK158" s="81">
        <v>23</v>
      </c>
      <c r="AL158" s="569"/>
      <c r="AM158" s="28">
        <v>16</v>
      </c>
      <c r="AN158" s="28"/>
      <c r="AO158" s="28"/>
      <c r="AP158" s="20">
        <v>2021</v>
      </c>
      <c r="AQ158" s="182"/>
      <c r="AR158" s="28" t="s">
        <v>5990</v>
      </c>
      <c r="AS158" s="20" t="s">
        <v>6002</v>
      </c>
    </row>
    <row r="159" spans="1:45" ht="14.25" customHeight="1" x14ac:dyDescent="0.25">
      <c r="D159" s="409" t="s">
        <v>5986</v>
      </c>
      <c r="E159" s="435" t="s">
        <v>5987</v>
      </c>
      <c r="F159" s="412"/>
      <c r="G159" s="504" t="s">
        <v>1902</v>
      </c>
      <c r="H159" s="412" t="s">
        <v>65</v>
      </c>
      <c r="I159" s="412">
        <v>18</v>
      </c>
      <c r="J159" s="415">
        <v>16</v>
      </c>
      <c r="K159" s="856" t="s">
        <v>6197</v>
      </c>
      <c r="L159" s="52" t="s">
        <v>108</v>
      </c>
      <c r="M159" s="81" t="s">
        <v>6199</v>
      </c>
      <c r="N159" s="28">
        <v>2196</v>
      </c>
      <c r="O159" s="972">
        <v>2211</v>
      </c>
      <c r="P159" s="29">
        <v>6</v>
      </c>
      <c r="Q159" s="28"/>
      <c r="R159" s="28">
        <v>5</v>
      </c>
      <c r="S159" s="81">
        <v>250</v>
      </c>
      <c r="T159" s="185">
        <v>44504</v>
      </c>
      <c r="U159" s="326" t="s">
        <v>5998</v>
      </c>
      <c r="V159" s="60">
        <v>0.8</v>
      </c>
      <c r="W159" s="167">
        <v>1</v>
      </c>
      <c r="X159" s="489">
        <f t="shared" si="12"/>
        <v>91.074681238615668</v>
      </c>
      <c r="Y159" s="502" t="s">
        <v>5988</v>
      </c>
      <c r="Z159" s="494"/>
      <c r="AA159" s="28" t="s">
        <v>20</v>
      </c>
      <c r="AB159" s="27">
        <v>33</v>
      </c>
      <c r="AC159" s="28" t="s">
        <v>6000</v>
      </c>
      <c r="AD159" s="27" t="s">
        <v>54</v>
      </c>
      <c r="AE159" s="28" t="s">
        <v>124</v>
      </c>
      <c r="AF159" s="29" t="s">
        <v>55</v>
      </c>
      <c r="AG159" s="29"/>
      <c r="AH159" s="27" t="s">
        <v>181</v>
      </c>
      <c r="AI159" s="27" t="s">
        <v>181</v>
      </c>
      <c r="AJ159" s="27" t="s">
        <v>55</v>
      </c>
      <c r="AK159" s="81">
        <v>23</v>
      </c>
      <c r="AL159" s="569"/>
      <c r="AM159" s="28">
        <v>16</v>
      </c>
      <c r="AN159" s="28"/>
      <c r="AO159" s="28"/>
      <c r="AP159" s="20">
        <v>2021</v>
      </c>
      <c r="AQ159" s="182"/>
      <c r="AR159" s="28" t="s">
        <v>5990</v>
      </c>
      <c r="AS159" s="20"/>
    </row>
    <row r="160" spans="1:45" ht="13.9" customHeight="1" x14ac:dyDescent="0.25">
      <c r="D160" s="591" t="s">
        <v>5986</v>
      </c>
      <c r="E160" s="555" t="s">
        <v>5987</v>
      </c>
      <c r="F160" s="592"/>
      <c r="G160" s="593" t="s">
        <v>1902</v>
      </c>
      <c r="H160" s="592" t="s">
        <v>65</v>
      </c>
      <c r="I160" s="592">
        <v>18</v>
      </c>
      <c r="J160" s="618">
        <v>16</v>
      </c>
      <c r="K160" s="19" t="s">
        <v>968</v>
      </c>
      <c r="L160" s="52" t="s">
        <v>108</v>
      </c>
      <c r="M160" s="81" t="s">
        <v>6005</v>
      </c>
      <c r="N160" s="28">
        <v>1972</v>
      </c>
      <c r="O160" s="972"/>
      <c r="P160" s="29">
        <v>6</v>
      </c>
      <c r="Q160" s="28"/>
      <c r="R160" s="28">
        <v>3</v>
      </c>
      <c r="S160" s="81">
        <v>196.078</v>
      </c>
      <c r="T160" s="185">
        <v>44375</v>
      </c>
      <c r="U160" s="326" t="s">
        <v>5998</v>
      </c>
      <c r="V160" s="60">
        <v>0.8</v>
      </c>
      <c r="W160" s="167">
        <v>1</v>
      </c>
      <c r="X160" s="489">
        <f t="shared" si="12"/>
        <v>79.544827586206893</v>
      </c>
      <c r="Y160" s="502" t="s">
        <v>5988</v>
      </c>
      <c r="Z160" s="494"/>
      <c r="AA160" s="28" t="s">
        <v>20</v>
      </c>
      <c r="AB160" s="27">
        <v>33</v>
      </c>
      <c r="AC160" s="28" t="s">
        <v>6003</v>
      </c>
      <c r="AD160" s="27" t="s">
        <v>54</v>
      </c>
      <c r="AE160" s="28" t="s">
        <v>124</v>
      </c>
      <c r="AF160" s="29" t="s">
        <v>55</v>
      </c>
      <c r="AG160" s="29"/>
      <c r="AH160" s="27" t="s">
        <v>181</v>
      </c>
      <c r="AI160" s="27" t="s">
        <v>181</v>
      </c>
      <c r="AJ160" s="27" t="s">
        <v>55</v>
      </c>
      <c r="AK160" s="81">
        <v>23</v>
      </c>
      <c r="AL160" s="569"/>
      <c r="AM160" s="28">
        <v>16</v>
      </c>
      <c r="AN160" s="28"/>
      <c r="AO160" s="28"/>
      <c r="AP160" s="20">
        <v>2021</v>
      </c>
      <c r="AQ160" s="182"/>
      <c r="AR160" s="28" t="s">
        <v>5990</v>
      </c>
      <c r="AS160" s="20" t="s">
        <v>6004</v>
      </c>
    </row>
    <row r="161" spans="1:45" ht="13.9" customHeight="1" x14ac:dyDescent="0.25">
      <c r="C161" t="s">
        <v>875</v>
      </c>
      <c r="D161" s="591" t="s">
        <v>4289</v>
      </c>
      <c r="E161" s="555" t="s">
        <v>4291</v>
      </c>
      <c r="F161" s="592" t="s">
        <v>777</v>
      </c>
      <c r="G161" s="593" t="s">
        <v>4290</v>
      </c>
      <c r="H161" s="46" t="s">
        <v>143</v>
      </c>
      <c r="I161" s="592">
        <v>8</v>
      </c>
      <c r="J161" s="618"/>
      <c r="K161" s="19" t="s">
        <v>800</v>
      </c>
      <c r="L161" s="52" t="s">
        <v>108</v>
      </c>
      <c r="M161" s="81" t="s">
        <v>4309</v>
      </c>
      <c r="N161" s="28"/>
      <c r="O161" s="972"/>
      <c r="P161" s="29"/>
      <c r="Q161" s="28"/>
      <c r="R161" s="28"/>
      <c r="S161" s="81"/>
      <c r="T161" s="185">
        <v>43297</v>
      </c>
      <c r="U161" s="326">
        <v>14.7</v>
      </c>
      <c r="V161" s="60"/>
      <c r="W161" s="167"/>
      <c r="X161" s="489" t="str">
        <f t="shared" si="12"/>
        <v/>
      </c>
      <c r="Y161" s="502"/>
      <c r="Z161" s="494"/>
      <c r="AA161" s="28" t="s">
        <v>20</v>
      </c>
      <c r="AB161" s="27">
        <v>28</v>
      </c>
      <c r="AC161" s="28" t="s">
        <v>4289</v>
      </c>
      <c r="AD161" s="27" t="s">
        <v>54</v>
      </c>
      <c r="AE161" s="28"/>
      <c r="AF161" s="29" t="s">
        <v>55</v>
      </c>
      <c r="AG161" s="29"/>
      <c r="AH161" s="27"/>
      <c r="AI161" s="27"/>
      <c r="AJ161" s="27"/>
      <c r="AK161" s="81"/>
      <c r="AL161" s="569"/>
      <c r="AM161" s="28"/>
      <c r="AN161" s="28"/>
      <c r="AO161" s="28">
        <v>2013</v>
      </c>
      <c r="AP161" s="20">
        <v>2018</v>
      </c>
      <c r="AQ161" s="182" t="s">
        <v>4293</v>
      </c>
      <c r="AR161" s="28" t="s">
        <v>4292</v>
      </c>
      <c r="AS161" s="127" t="s">
        <v>4308</v>
      </c>
    </row>
    <row r="162" spans="1:45" ht="14.25" customHeight="1" x14ac:dyDescent="0.25">
      <c r="B162">
        <v>1</v>
      </c>
      <c r="C162" t="s">
        <v>875</v>
      </c>
      <c r="D162" s="26" t="s">
        <v>1439</v>
      </c>
      <c r="E162" s="435" t="s">
        <v>2365</v>
      </c>
      <c r="F162" s="27" t="s">
        <v>67</v>
      </c>
      <c r="G162" s="28" t="s">
        <v>1442</v>
      </c>
      <c r="H162" s="27" t="s">
        <v>12</v>
      </c>
      <c r="I162" s="27">
        <v>56</v>
      </c>
      <c r="J162" s="87">
        <v>10</v>
      </c>
      <c r="K162" s="19" t="s">
        <v>800</v>
      </c>
      <c r="L162" s="52" t="s">
        <v>108</v>
      </c>
      <c r="M162" s="81"/>
      <c r="N162" s="28">
        <v>1750</v>
      </c>
      <c r="O162" s="972"/>
      <c r="P162" s="29">
        <v>6</v>
      </c>
      <c r="Q162" s="28"/>
      <c r="R162" s="28">
        <v>3</v>
      </c>
      <c r="S162" s="81">
        <v>233.1</v>
      </c>
      <c r="T162" s="185">
        <v>41825</v>
      </c>
      <c r="U162" s="326">
        <v>14.7</v>
      </c>
      <c r="V162" s="60">
        <v>0.16700000000000001</v>
      </c>
      <c r="W162" s="167">
        <v>10</v>
      </c>
      <c r="X162" s="489">
        <f t="shared" si="12"/>
        <v>2.2244400000000004</v>
      </c>
      <c r="Y162" s="502" t="s">
        <v>174</v>
      </c>
      <c r="Z162" s="494"/>
      <c r="AA162" s="28" t="s">
        <v>17</v>
      </c>
      <c r="AB162" s="27">
        <v>15</v>
      </c>
      <c r="AC162" s="28" t="s">
        <v>1441</v>
      </c>
      <c r="AD162" s="27" t="s">
        <v>54</v>
      </c>
      <c r="AE162" s="28"/>
      <c r="AF162" s="29" t="s">
        <v>55</v>
      </c>
      <c r="AG162" s="29"/>
      <c r="AH162" s="27">
        <v>30</v>
      </c>
      <c r="AI162" s="27" t="s">
        <v>83</v>
      </c>
      <c r="AJ162" s="27" t="s">
        <v>55</v>
      </c>
      <c r="AK162" s="81">
        <v>40</v>
      </c>
      <c r="AL162" s="569"/>
      <c r="AM162" s="28">
        <v>7</v>
      </c>
      <c r="AN162" s="28"/>
      <c r="AO162" s="28">
        <v>2012</v>
      </c>
      <c r="AP162" s="20"/>
      <c r="AQ162" s="19"/>
      <c r="AR162" s="28" t="s">
        <v>1440</v>
      </c>
      <c r="AS162" s="20" t="s">
        <v>1443</v>
      </c>
    </row>
    <row r="163" spans="1:45" ht="14.25" customHeight="1" x14ac:dyDescent="0.25">
      <c r="D163" s="591" t="s">
        <v>5533</v>
      </c>
      <c r="E163" s="555" t="s">
        <v>5534</v>
      </c>
      <c r="F163" s="617"/>
      <c r="G163" s="860" t="s">
        <v>5535</v>
      </c>
      <c r="H163" s="46" t="s">
        <v>178</v>
      </c>
      <c r="I163" s="592">
        <v>8</v>
      </c>
      <c r="J163" s="618">
        <v>16</v>
      </c>
      <c r="K163" s="19" t="s">
        <v>794</v>
      </c>
      <c r="L163" s="716" t="s">
        <v>5535</v>
      </c>
      <c r="M163" s="81"/>
      <c r="N163" s="28">
        <v>358</v>
      </c>
      <c r="O163" s="972"/>
      <c r="P163" s="29">
        <v>4</v>
      </c>
      <c r="Q163" s="28"/>
      <c r="R163" s="28"/>
      <c r="S163" s="81">
        <v>164</v>
      </c>
      <c r="T163" s="185">
        <v>43818</v>
      </c>
      <c r="U163" s="326">
        <v>14.7</v>
      </c>
      <c r="V163" s="60">
        <v>0.33</v>
      </c>
      <c r="W163" s="167">
        <v>1</v>
      </c>
      <c r="X163" s="489">
        <f t="shared" si="12"/>
        <v>151.17318435754191</v>
      </c>
      <c r="Y163" s="502"/>
      <c r="Z163" s="494"/>
      <c r="AA163" s="28" t="s">
        <v>17</v>
      </c>
      <c r="AB163" s="27">
        <v>8</v>
      </c>
      <c r="AC163" s="28" t="s">
        <v>79</v>
      </c>
      <c r="AD163" s="27" t="s">
        <v>54</v>
      </c>
      <c r="AE163" s="28" t="s">
        <v>124</v>
      </c>
      <c r="AF163" s="29" t="s">
        <v>55</v>
      </c>
      <c r="AG163" s="29"/>
      <c r="AH163" s="27" t="s">
        <v>181</v>
      </c>
      <c r="AI163" s="27" t="s">
        <v>182</v>
      </c>
      <c r="AJ163" s="27" t="s">
        <v>54</v>
      </c>
      <c r="AK163" s="81">
        <v>72</v>
      </c>
      <c r="AL163" s="569"/>
      <c r="AM163" s="28">
        <v>32</v>
      </c>
      <c r="AN163" s="28"/>
      <c r="AO163" s="28"/>
      <c r="AP163" s="20">
        <v>2019</v>
      </c>
      <c r="AQ163" s="182" t="s">
        <v>5536</v>
      </c>
      <c r="AR163" s="28" t="s">
        <v>5537</v>
      </c>
      <c r="AS163" s="20" t="s">
        <v>5644</v>
      </c>
    </row>
    <row r="164" spans="1:45" ht="13.9" customHeight="1" x14ac:dyDescent="0.25">
      <c r="D164" s="409" t="s">
        <v>5600</v>
      </c>
      <c r="E164" s="435" t="s">
        <v>5604</v>
      </c>
      <c r="F164" s="608" t="s">
        <v>296</v>
      </c>
      <c r="G164" s="504" t="s">
        <v>5603</v>
      </c>
      <c r="H164" s="27" t="s">
        <v>33</v>
      </c>
      <c r="I164" s="412">
        <v>32</v>
      </c>
      <c r="J164" s="415">
        <v>32</v>
      </c>
      <c r="K164" s="19"/>
      <c r="L164" s="52"/>
      <c r="M164" s="81"/>
      <c r="N164" s="28"/>
      <c r="O164" s="972"/>
      <c r="P164" s="29"/>
      <c r="Q164" s="28"/>
      <c r="R164" s="28"/>
      <c r="S164" s="81"/>
      <c r="T164" s="185"/>
      <c r="U164" s="326"/>
      <c r="V164" s="60"/>
      <c r="W164" s="167"/>
      <c r="X164" s="489"/>
      <c r="Y164" s="502" t="s">
        <v>2226</v>
      </c>
      <c r="Z164" s="494"/>
      <c r="AA164" s="28" t="s">
        <v>17</v>
      </c>
      <c r="AB164" s="27">
        <v>22</v>
      </c>
      <c r="AC164" s="28" t="s">
        <v>229</v>
      </c>
      <c r="AD164" s="27" t="s">
        <v>54</v>
      </c>
      <c r="AE164" s="28" t="s">
        <v>124</v>
      </c>
      <c r="AF164" s="29" t="s">
        <v>55</v>
      </c>
      <c r="AG164" s="29" t="s">
        <v>55</v>
      </c>
      <c r="AH164" s="27" t="s">
        <v>133</v>
      </c>
      <c r="AI164" s="27" t="s">
        <v>133</v>
      </c>
      <c r="AJ164" s="27" t="s">
        <v>54</v>
      </c>
      <c r="AK164" s="81"/>
      <c r="AL164" s="569"/>
      <c r="AM164" s="28">
        <v>32</v>
      </c>
      <c r="AN164" s="28">
        <v>5</v>
      </c>
      <c r="AO164" s="28">
        <v>2017</v>
      </c>
      <c r="AP164" s="20">
        <v>2019</v>
      </c>
      <c r="AQ164" s="182" t="s">
        <v>5601</v>
      </c>
      <c r="AR164" s="28" t="s">
        <v>5602</v>
      </c>
      <c r="AS164" s="20"/>
    </row>
    <row r="165" spans="1:45" ht="13.9" customHeight="1" x14ac:dyDescent="0.25">
      <c r="B165">
        <v>1</v>
      </c>
      <c r="C165" t="s">
        <v>875</v>
      </c>
      <c r="D165" s="45" t="s">
        <v>2163</v>
      </c>
      <c r="E165" s="555" t="s">
        <v>2164</v>
      </c>
      <c r="F165" s="46" t="s">
        <v>67</v>
      </c>
      <c r="G165" s="42" t="s">
        <v>2165</v>
      </c>
      <c r="H165" s="46" t="s">
        <v>143</v>
      </c>
      <c r="I165" s="46">
        <v>16</v>
      </c>
      <c r="J165" s="670">
        <v>16</v>
      </c>
      <c r="K165" s="19" t="s">
        <v>794</v>
      </c>
      <c r="L165" s="52" t="s">
        <v>108</v>
      </c>
      <c r="M165" s="81" t="s">
        <v>2870</v>
      </c>
      <c r="N165" s="28">
        <v>752</v>
      </c>
      <c r="O165" s="972"/>
      <c r="P165" s="29">
        <v>4</v>
      </c>
      <c r="Q165" s="28"/>
      <c r="R165" s="28">
        <v>3</v>
      </c>
      <c r="S165" s="81">
        <v>100</v>
      </c>
      <c r="T165" s="185">
        <v>43172</v>
      </c>
      <c r="U165" s="326">
        <v>14.7</v>
      </c>
      <c r="V165" s="60">
        <v>0.67</v>
      </c>
      <c r="W165" s="167">
        <v>2</v>
      </c>
      <c r="X165" s="489">
        <f>IF(AND(N165&lt;&gt;"",S165&lt;&gt;""),1000*S165*V165/(N165*W165),"")</f>
        <v>44.547872340425535</v>
      </c>
      <c r="Y165" s="502" t="s">
        <v>174</v>
      </c>
      <c r="Z165" s="494"/>
      <c r="AA165" s="28" t="s">
        <v>20</v>
      </c>
      <c r="AB165" s="27">
        <v>6</v>
      </c>
      <c r="AC165" s="28" t="s">
        <v>1034</v>
      </c>
      <c r="AD165" s="27" t="s">
        <v>149</v>
      </c>
      <c r="AE165" s="28" t="s">
        <v>158</v>
      </c>
      <c r="AF165" s="29" t="s">
        <v>55</v>
      </c>
      <c r="AG165" s="29" t="s">
        <v>55</v>
      </c>
      <c r="AH165" s="27" t="s">
        <v>181</v>
      </c>
      <c r="AI165" s="27" t="s">
        <v>181</v>
      </c>
      <c r="AJ165" s="27" t="s">
        <v>54</v>
      </c>
      <c r="AK165" s="81">
        <v>22</v>
      </c>
      <c r="AL165" s="569"/>
      <c r="AM165" s="28">
        <v>15</v>
      </c>
      <c r="AN165" s="28"/>
      <c r="AO165" s="28">
        <v>2003</v>
      </c>
      <c r="AP165" s="20">
        <v>2004</v>
      </c>
      <c r="AQ165" s="182"/>
      <c r="AR165" s="28" t="s">
        <v>2166</v>
      </c>
      <c r="AS165" s="20"/>
    </row>
    <row r="166" spans="1:45" ht="13.9" customHeight="1" x14ac:dyDescent="0.25">
      <c r="D166" s="591" t="s">
        <v>5627</v>
      </c>
      <c r="E166" s="555" t="s">
        <v>5628</v>
      </c>
      <c r="F166" s="617" t="s">
        <v>296</v>
      </c>
      <c r="G166" s="593" t="s">
        <v>1431</v>
      </c>
      <c r="H166" s="592">
        <v>6809</v>
      </c>
      <c r="I166" s="592">
        <v>8</v>
      </c>
      <c r="J166" s="618">
        <v>8</v>
      </c>
      <c r="K166" s="19"/>
      <c r="L166" s="52"/>
      <c r="M166" s="81"/>
      <c r="N166" s="28"/>
      <c r="O166" s="972"/>
      <c r="P166" s="29"/>
      <c r="Q166" s="28"/>
      <c r="R166" s="28"/>
      <c r="S166" s="81"/>
      <c r="T166" s="185"/>
      <c r="U166" s="326"/>
      <c r="V166" s="60"/>
      <c r="W166" s="167"/>
      <c r="X166" s="489"/>
      <c r="Y166" s="502"/>
      <c r="Z166" s="494"/>
      <c r="AA166" s="28" t="s">
        <v>20</v>
      </c>
      <c r="AB166" s="27">
        <v>39</v>
      </c>
      <c r="AC166" s="28"/>
      <c r="AD166" s="27"/>
      <c r="AE166" s="28"/>
      <c r="AF166" s="29"/>
      <c r="AG166" s="29"/>
      <c r="AH166" s="27"/>
      <c r="AI166" s="27"/>
      <c r="AJ166" s="27"/>
      <c r="AK166" s="81"/>
      <c r="AL166" s="569"/>
      <c r="AM166" s="28"/>
      <c r="AN166" s="28"/>
      <c r="AO166" s="28">
        <v>2007</v>
      </c>
      <c r="AP166" s="20">
        <v>2015</v>
      </c>
      <c r="AQ166" s="182" t="s">
        <v>5630</v>
      </c>
      <c r="AR166" s="28" t="s">
        <v>5631</v>
      </c>
      <c r="AS166" s="20"/>
    </row>
    <row r="167" spans="1:45" ht="13.9" customHeight="1" x14ac:dyDescent="0.25">
      <c r="B167">
        <v>1</v>
      </c>
      <c r="C167" t="s">
        <v>4376</v>
      </c>
      <c r="D167" s="591" t="s">
        <v>4815</v>
      </c>
      <c r="E167" s="555" t="s">
        <v>4816</v>
      </c>
      <c r="F167" s="673" t="s">
        <v>85</v>
      </c>
      <c r="G167" s="593" t="s">
        <v>4817</v>
      </c>
      <c r="H167" s="46" t="s">
        <v>143</v>
      </c>
      <c r="I167" s="592">
        <v>32</v>
      </c>
      <c r="J167" s="618">
        <v>32</v>
      </c>
      <c r="K167" s="19" t="s">
        <v>800</v>
      </c>
      <c r="L167" s="52" t="s">
        <v>108</v>
      </c>
      <c r="M167" s="81" t="s">
        <v>4858</v>
      </c>
      <c r="N167" s="28">
        <v>897</v>
      </c>
      <c r="O167" s="972"/>
      <c r="P167" s="29">
        <v>6</v>
      </c>
      <c r="Q167" s="28"/>
      <c r="R167" s="28"/>
      <c r="S167" s="81">
        <v>126.58199999999999</v>
      </c>
      <c r="T167" s="185">
        <v>43532</v>
      </c>
      <c r="U167" s="326">
        <v>14.7</v>
      </c>
      <c r="V167" s="60">
        <v>1</v>
      </c>
      <c r="W167" s="167">
        <v>3</v>
      </c>
      <c r="X167" s="489">
        <f>IF(AND(N167&lt;&gt;"",S167&lt;&gt;""),1000*S167*V167/(N167*W167),"")</f>
        <v>47.039018952062428</v>
      </c>
      <c r="Y167" s="502" t="s">
        <v>174</v>
      </c>
      <c r="Z167" s="494"/>
      <c r="AA167" s="28" t="s">
        <v>17</v>
      </c>
      <c r="AB167" s="27">
        <v>8</v>
      </c>
      <c r="AC167" s="28" t="s">
        <v>4818</v>
      </c>
      <c r="AD167" s="27"/>
      <c r="AE167" s="28"/>
      <c r="AF167" s="29" t="s">
        <v>55</v>
      </c>
      <c r="AG167" s="29"/>
      <c r="AH167" s="27">
        <v>32</v>
      </c>
      <c r="AI167" s="27">
        <v>32</v>
      </c>
      <c r="AJ167" s="27" t="s">
        <v>55</v>
      </c>
      <c r="AK167" s="81">
        <v>20</v>
      </c>
      <c r="AL167" s="569"/>
      <c r="AM167" s="28">
        <v>32</v>
      </c>
      <c r="AN167" s="28"/>
      <c r="AO167" s="28">
        <v>2018</v>
      </c>
      <c r="AP167" s="20">
        <v>2018</v>
      </c>
      <c r="AQ167" s="182"/>
      <c r="AR167" s="28" t="s">
        <v>4819</v>
      </c>
      <c r="AS167" s="20" t="s">
        <v>4857</v>
      </c>
    </row>
    <row r="168" spans="1:45" ht="13.9" customHeight="1" x14ac:dyDescent="0.25">
      <c r="A168" t="s">
        <v>174</v>
      </c>
      <c r="B168">
        <v>1</v>
      </c>
      <c r="C168" t="s">
        <v>875</v>
      </c>
      <c r="D168" s="26" t="s">
        <v>974</v>
      </c>
      <c r="E168" s="435" t="s">
        <v>2869</v>
      </c>
      <c r="F168" s="27" t="s">
        <v>57</v>
      </c>
      <c r="G168" s="28" t="s">
        <v>975</v>
      </c>
      <c r="H168" s="27" t="s">
        <v>143</v>
      </c>
      <c r="I168" s="27">
        <v>16</v>
      </c>
      <c r="J168" s="87">
        <v>16</v>
      </c>
      <c r="K168" s="19" t="s">
        <v>775</v>
      </c>
      <c r="L168" s="52" t="s">
        <v>108</v>
      </c>
      <c r="M168" s="81"/>
      <c r="N168" s="28">
        <v>554</v>
      </c>
      <c r="O168" s="972"/>
      <c r="P168" s="29">
        <v>6</v>
      </c>
      <c r="Q168" s="28"/>
      <c r="R168" s="28"/>
      <c r="S168" s="81">
        <v>297.61900000000003</v>
      </c>
      <c r="T168" s="185">
        <v>41713</v>
      </c>
      <c r="U168" s="326">
        <v>14.7</v>
      </c>
      <c r="V168" s="60">
        <v>0.67</v>
      </c>
      <c r="W168" s="167">
        <v>7</v>
      </c>
      <c r="X168" s="489">
        <f>IF(AND(N168&lt;&gt;"",S168&lt;&gt;""),1000*S168*V168/(N168*W168),"")</f>
        <v>51.419476534296031</v>
      </c>
      <c r="Y168" s="502" t="s">
        <v>174</v>
      </c>
      <c r="Z168" s="494"/>
      <c r="AA168" s="28" t="s">
        <v>17</v>
      </c>
      <c r="AB168" s="27">
        <v>1</v>
      </c>
      <c r="AC168" s="28" t="s">
        <v>229</v>
      </c>
      <c r="AD168" s="27" t="s">
        <v>54</v>
      </c>
      <c r="AE168" s="28" t="s">
        <v>158</v>
      </c>
      <c r="AF168" s="29" t="s">
        <v>55</v>
      </c>
      <c r="AG168" s="29"/>
      <c r="AH168" s="27" t="s">
        <v>181</v>
      </c>
      <c r="AI168" s="27" t="s">
        <v>181</v>
      </c>
      <c r="AJ168" s="27" t="s">
        <v>55</v>
      </c>
      <c r="AK168" s="81">
        <v>20</v>
      </c>
      <c r="AL168" s="569"/>
      <c r="AM168" s="28">
        <v>8</v>
      </c>
      <c r="AN168" s="28"/>
      <c r="AO168" s="28">
        <v>2002</v>
      </c>
      <c r="AP168" s="20">
        <v>2012</v>
      </c>
      <c r="AQ168" s="142" t="s">
        <v>5536</v>
      </c>
      <c r="AR168" s="28" t="s">
        <v>976</v>
      </c>
      <c r="AS168" s="20"/>
    </row>
    <row r="169" spans="1:45" ht="14.25" customHeight="1" x14ac:dyDescent="0.25">
      <c r="B169">
        <v>1</v>
      </c>
      <c r="C169" t="s">
        <v>875</v>
      </c>
      <c r="D169" s="26" t="s">
        <v>1710</v>
      </c>
      <c r="E169" s="435" t="s">
        <v>1715</v>
      </c>
      <c r="F169" s="27" t="s">
        <v>67</v>
      </c>
      <c r="G169" s="28" t="s">
        <v>1714</v>
      </c>
      <c r="H169" s="27"/>
      <c r="I169" s="27">
        <v>8</v>
      </c>
      <c r="J169" s="87">
        <v>8</v>
      </c>
      <c r="K169" s="19" t="s">
        <v>800</v>
      </c>
      <c r="L169" s="52" t="s">
        <v>108</v>
      </c>
      <c r="M169" s="81" t="s">
        <v>1713</v>
      </c>
      <c r="N169" s="28">
        <v>208</v>
      </c>
      <c r="O169" s="972"/>
      <c r="P169" s="29">
        <v>6</v>
      </c>
      <c r="Q169" s="28"/>
      <c r="R169" s="28">
        <v>1</v>
      </c>
      <c r="S169" s="81">
        <v>260</v>
      </c>
      <c r="T169" s="185">
        <v>42741</v>
      </c>
      <c r="U169" s="326">
        <v>14.7</v>
      </c>
      <c r="V169" s="60">
        <v>0.33</v>
      </c>
      <c r="W169" s="167">
        <v>3</v>
      </c>
      <c r="X169" s="489">
        <f>IF(AND(N169&lt;&gt;"",S169&lt;&gt;""),1000*S169*V169/(N169*W169),"")</f>
        <v>137.5</v>
      </c>
      <c r="Y169" s="502" t="s">
        <v>174</v>
      </c>
      <c r="Z169" s="494"/>
      <c r="AA169" s="28" t="s">
        <v>17</v>
      </c>
      <c r="AB169" s="27">
        <v>6</v>
      </c>
      <c r="AC169" s="28" t="s">
        <v>1711</v>
      </c>
      <c r="AD169" s="27" t="s">
        <v>55</v>
      </c>
      <c r="AE169" s="28"/>
      <c r="AF169" s="29" t="s">
        <v>55</v>
      </c>
      <c r="AG169" s="29"/>
      <c r="AH169" s="27">
        <v>96</v>
      </c>
      <c r="AI169" s="27">
        <v>128</v>
      </c>
      <c r="AJ169" s="27" t="s">
        <v>54</v>
      </c>
      <c r="AK169" s="81"/>
      <c r="AL169" s="569"/>
      <c r="AM169" s="28"/>
      <c r="AN169" s="28"/>
      <c r="AO169" s="28">
        <v>2016</v>
      </c>
      <c r="AP169" s="20"/>
      <c r="AQ169" s="142"/>
      <c r="AR169" s="28"/>
      <c r="AS169" s="20" t="s">
        <v>1712</v>
      </c>
    </row>
    <row r="170" spans="1:45" ht="14.25" customHeight="1" x14ac:dyDescent="0.25">
      <c r="C170" t="s">
        <v>875</v>
      </c>
      <c r="D170" s="591" t="s">
        <v>3929</v>
      </c>
      <c r="E170" s="555" t="s">
        <v>3930</v>
      </c>
      <c r="F170" s="592" t="s">
        <v>67</v>
      </c>
      <c r="G170" s="593" t="s">
        <v>3313</v>
      </c>
      <c r="H170" s="592" t="s">
        <v>568</v>
      </c>
      <c r="I170" s="722">
        <v>8</v>
      </c>
      <c r="J170" s="618">
        <v>8</v>
      </c>
      <c r="K170" s="19"/>
      <c r="L170" s="52"/>
      <c r="M170" s="81" t="s">
        <v>3933</v>
      </c>
      <c r="N170" s="28"/>
      <c r="O170" s="972"/>
      <c r="P170" s="29"/>
      <c r="Q170" s="28"/>
      <c r="R170" s="28"/>
      <c r="S170" s="81"/>
      <c r="T170" s="185"/>
      <c r="U170" s="326"/>
      <c r="V170" s="60"/>
      <c r="W170" s="167"/>
      <c r="X170" s="489"/>
      <c r="Y170" s="502"/>
      <c r="Z170" s="494" t="s">
        <v>54</v>
      </c>
      <c r="AA170" s="28" t="s">
        <v>3269</v>
      </c>
      <c r="AB170" s="27"/>
      <c r="AC170" s="28"/>
      <c r="AD170" s="27" t="s">
        <v>54</v>
      </c>
      <c r="AE170" s="28"/>
      <c r="AF170" s="29"/>
      <c r="AG170" s="29"/>
      <c r="AH170" s="27"/>
      <c r="AI170" s="27"/>
      <c r="AJ170" s="27"/>
      <c r="AK170" s="81"/>
      <c r="AL170" s="569"/>
      <c r="AM170" s="28"/>
      <c r="AN170" s="28"/>
      <c r="AO170" s="28">
        <v>2014</v>
      </c>
      <c r="AP170" s="20">
        <v>2017</v>
      </c>
      <c r="AQ170" s="182" t="s">
        <v>3932</v>
      </c>
      <c r="AR170" s="28" t="s">
        <v>3931</v>
      </c>
      <c r="AS170" s="20"/>
    </row>
    <row r="171" spans="1:45" ht="14.25" customHeight="1" x14ac:dyDescent="0.25">
      <c r="A171" t="s">
        <v>744</v>
      </c>
      <c r="B171">
        <v>1</v>
      </c>
      <c r="C171" t="s">
        <v>875</v>
      </c>
      <c r="D171" s="26" t="s">
        <v>220</v>
      </c>
      <c r="E171" s="435" t="s">
        <v>2249</v>
      </c>
      <c r="F171" s="27" t="s">
        <v>67</v>
      </c>
      <c r="G171" s="28" t="s">
        <v>221</v>
      </c>
      <c r="H171" s="27" t="s">
        <v>222</v>
      </c>
      <c r="I171" s="27">
        <v>8</v>
      </c>
      <c r="J171" s="87">
        <v>18</v>
      </c>
      <c r="K171" s="19" t="s">
        <v>800</v>
      </c>
      <c r="L171" s="52" t="s">
        <v>108</v>
      </c>
      <c r="M171" s="81" t="s">
        <v>1147</v>
      </c>
      <c r="N171" s="28">
        <v>622</v>
      </c>
      <c r="O171" s="972"/>
      <c r="P171" s="29">
        <v>6</v>
      </c>
      <c r="Q171" s="28"/>
      <c r="R171" s="28"/>
      <c r="S171" s="81">
        <v>216.63800000000001</v>
      </c>
      <c r="T171" s="185">
        <v>41733</v>
      </c>
      <c r="U171" s="326">
        <v>14.7</v>
      </c>
      <c r="V171" s="60">
        <v>0.33</v>
      </c>
      <c r="W171" s="167">
        <v>2</v>
      </c>
      <c r="X171" s="489">
        <f t="shared" ref="X171:X177" si="13">IF(AND(N171&lt;&gt;"",S171&lt;&gt;""),1000*S171*V171/(N171*W171),"")</f>
        <v>57.468279742765283</v>
      </c>
      <c r="Y171" s="502" t="s">
        <v>2216</v>
      </c>
      <c r="Z171" s="494"/>
      <c r="AA171" s="28" t="s">
        <v>17</v>
      </c>
      <c r="AB171" s="27">
        <v>16</v>
      </c>
      <c r="AC171" s="28" t="s">
        <v>223</v>
      </c>
      <c r="AD171" s="27" t="s">
        <v>54</v>
      </c>
      <c r="AE171" s="28" t="s">
        <v>158</v>
      </c>
      <c r="AF171" s="29" t="s">
        <v>55</v>
      </c>
      <c r="AG171" s="29"/>
      <c r="AH171" s="27">
        <v>256</v>
      </c>
      <c r="AI171" s="27" t="s">
        <v>205</v>
      </c>
      <c r="AJ171" s="27" t="s">
        <v>54</v>
      </c>
      <c r="AK171" s="81"/>
      <c r="AL171" s="569"/>
      <c r="AM171" s="28"/>
      <c r="AN171" s="28"/>
      <c r="AO171" s="28">
        <v>2011</v>
      </c>
      <c r="AP171" s="20">
        <v>2016</v>
      </c>
      <c r="AQ171" s="142"/>
      <c r="AR171" s="28" t="s">
        <v>224</v>
      </c>
      <c r="AS171" s="20"/>
    </row>
    <row r="172" spans="1:45" ht="14.25" customHeight="1" x14ac:dyDescent="0.25">
      <c r="B172">
        <v>1</v>
      </c>
      <c r="C172" t="s">
        <v>875</v>
      </c>
      <c r="D172" s="26" t="s">
        <v>1838</v>
      </c>
      <c r="E172" s="435" t="s">
        <v>2092</v>
      </c>
      <c r="F172" s="27" t="s">
        <v>57</v>
      </c>
      <c r="G172" s="28" t="s">
        <v>2871</v>
      </c>
      <c r="H172" s="27" t="s">
        <v>58</v>
      </c>
      <c r="I172" s="27">
        <v>32</v>
      </c>
      <c r="J172" s="87">
        <v>16</v>
      </c>
      <c r="K172" s="19" t="s">
        <v>800</v>
      </c>
      <c r="L172" s="52" t="s">
        <v>108</v>
      </c>
      <c r="M172" s="81"/>
      <c r="N172" s="28">
        <v>1239</v>
      </c>
      <c r="O172" s="972"/>
      <c r="P172" s="29">
        <v>6</v>
      </c>
      <c r="Q172" s="28"/>
      <c r="R172" s="28">
        <v>3</v>
      </c>
      <c r="S172" s="81">
        <v>250</v>
      </c>
      <c r="T172" s="185">
        <v>43172</v>
      </c>
      <c r="U172" s="326">
        <v>14.7</v>
      </c>
      <c r="V172" s="60">
        <v>1</v>
      </c>
      <c r="W172" s="167">
        <v>1</v>
      </c>
      <c r="X172" s="489">
        <f t="shared" si="13"/>
        <v>201.77562550443906</v>
      </c>
      <c r="Y172" s="502" t="s">
        <v>174</v>
      </c>
      <c r="Z172" s="494" t="s">
        <v>54</v>
      </c>
      <c r="AA172" s="28" t="s">
        <v>17</v>
      </c>
      <c r="AB172" s="27">
        <v>151</v>
      </c>
      <c r="AC172" s="28" t="s">
        <v>2872</v>
      </c>
      <c r="AD172" s="27" t="s">
        <v>54</v>
      </c>
      <c r="AE172" s="28" t="s">
        <v>124</v>
      </c>
      <c r="AF172" s="29" t="s">
        <v>55</v>
      </c>
      <c r="AG172" s="29"/>
      <c r="AH172" s="27" t="s">
        <v>799</v>
      </c>
      <c r="AI172" s="27" t="s">
        <v>799</v>
      </c>
      <c r="AJ172" s="27"/>
      <c r="AK172" s="81"/>
      <c r="AL172" s="569"/>
      <c r="AM172" s="28">
        <v>16</v>
      </c>
      <c r="AN172" s="28"/>
      <c r="AO172" s="28">
        <v>2004</v>
      </c>
      <c r="AP172" s="20">
        <v>2009</v>
      </c>
      <c r="AQ172" s="182" t="s">
        <v>2618</v>
      </c>
      <c r="AR172" s="28" t="s">
        <v>2873</v>
      </c>
      <c r="AS172" s="20" t="s">
        <v>2874</v>
      </c>
    </row>
    <row r="173" spans="1:45" ht="14.25" customHeight="1" x14ac:dyDescent="0.25">
      <c r="C173" t="s">
        <v>875</v>
      </c>
      <c r="D173" s="26" t="s">
        <v>233</v>
      </c>
      <c r="E173" s="435" t="s">
        <v>2875</v>
      </c>
      <c r="F173" s="27" t="s">
        <v>107</v>
      </c>
      <c r="G173" s="28" t="s">
        <v>2908</v>
      </c>
      <c r="H173" s="27" t="s">
        <v>58</v>
      </c>
      <c r="I173" s="27">
        <v>32</v>
      </c>
      <c r="J173" s="87">
        <v>16</v>
      </c>
      <c r="K173" s="19"/>
      <c r="L173" s="52"/>
      <c r="M173" s="81"/>
      <c r="N173" s="28"/>
      <c r="O173" s="972"/>
      <c r="P173" s="29"/>
      <c r="Q173" s="28"/>
      <c r="R173" s="28"/>
      <c r="S173" s="81"/>
      <c r="T173" s="185"/>
      <c r="U173" s="326"/>
      <c r="V173" s="60"/>
      <c r="W173" s="167"/>
      <c r="X173" s="489" t="str">
        <f t="shared" si="13"/>
        <v/>
      </c>
      <c r="Y173" s="502"/>
      <c r="Z173" s="494"/>
      <c r="AA173" s="28" t="s">
        <v>107</v>
      </c>
      <c r="AB173" s="27"/>
      <c r="AC173" s="28"/>
      <c r="AD173" s="27"/>
      <c r="AE173" s="28"/>
      <c r="AF173" s="29"/>
      <c r="AG173" s="29"/>
      <c r="AH173" s="27"/>
      <c r="AI173" s="27"/>
      <c r="AJ173" s="27"/>
      <c r="AK173" s="81"/>
      <c r="AL173" s="569"/>
      <c r="AM173" s="28">
        <v>16</v>
      </c>
      <c r="AN173" s="28"/>
      <c r="AO173" s="28">
        <v>2013</v>
      </c>
      <c r="AP173" s="20"/>
      <c r="AQ173" s="19" t="s">
        <v>324</v>
      </c>
      <c r="AR173" s="28" t="s">
        <v>234</v>
      </c>
      <c r="AS173" s="20" t="s">
        <v>2876</v>
      </c>
    </row>
    <row r="174" spans="1:45" ht="14.25" customHeight="1" x14ac:dyDescent="0.25">
      <c r="A174" t="s">
        <v>744</v>
      </c>
      <c r="B174">
        <v>1</v>
      </c>
      <c r="C174" t="s">
        <v>875</v>
      </c>
      <c r="D174" s="26" t="s">
        <v>1701</v>
      </c>
      <c r="E174" s="435" t="s">
        <v>3349</v>
      </c>
      <c r="F174" s="27" t="s">
        <v>57</v>
      </c>
      <c r="G174" s="28" t="s">
        <v>1702</v>
      </c>
      <c r="H174" s="27">
        <v>1802</v>
      </c>
      <c r="I174" s="27">
        <v>8</v>
      </c>
      <c r="J174" s="87">
        <v>8</v>
      </c>
      <c r="K174" s="19" t="s">
        <v>800</v>
      </c>
      <c r="L174" s="52" t="s">
        <v>108</v>
      </c>
      <c r="M174" s="81"/>
      <c r="N174" s="28">
        <v>244</v>
      </c>
      <c r="O174" s="972"/>
      <c r="P174" s="29">
        <v>6</v>
      </c>
      <c r="Q174" s="28"/>
      <c r="R174" s="28"/>
      <c r="S174" s="81">
        <v>270.27</v>
      </c>
      <c r="T174" s="185">
        <v>43201</v>
      </c>
      <c r="U174" s="326">
        <v>14.7</v>
      </c>
      <c r="V174" s="60">
        <v>0.33</v>
      </c>
      <c r="W174" s="167">
        <v>1</v>
      </c>
      <c r="X174" s="489">
        <f t="shared" si="13"/>
        <v>365.52909836065578</v>
      </c>
      <c r="Y174" s="502" t="s">
        <v>174</v>
      </c>
      <c r="Z174" s="494"/>
      <c r="AA174" s="28" t="s">
        <v>17</v>
      </c>
      <c r="AB174" s="27">
        <v>1</v>
      </c>
      <c r="AC174" s="28" t="s">
        <v>1701</v>
      </c>
      <c r="AD174" s="27" t="s">
        <v>54</v>
      </c>
      <c r="AE174" s="28" t="s">
        <v>158</v>
      </c>
      <c r="AF174" s="29" t="s">
        <v>55</v>
      </c>
      <c r="AG174" s="29" t="s">
        <v>55</v>
      </c>
      <c r="AH174" s="27" t="s">
        <v>181</v>
      </c>
      <c r="AI174" s="27" t="s">
        <v>181</v>
      </c>
      <c r="AJ174" s="27" t="s">
        <v>54</v>
      </c>
      <c r="AK174" s="81">
        <v>100</v>
      </c>
      <c r="AL174" s="569"/>
      <c r="AM174" s="28">
        <v>16</v>
      </c>
      <c r="AN174" s="28"/>
      <c r="AO174" s="28">
        <v>2009</v>
      </c>
      <c r="AP174" s="20">
        <v>2020</v>
      </c>
      <c r="AQ174" s="19"/>
      <c r="AR174" s="28" t="s">
        <v>1703</v>
      </c>
      <c r="AS174" s="20" t="s">
        <v>1704</v>
      </c>
    </row>
    <row r="175" spans="1:45" ht="14.25" customHeight="1" x14ac:dyDescent="0.25">
      <c r="A175" t="s">
        <v>744</v>
      </c>
      <c r="B175">
        <v>1</v>
      </c>
      <c r="C175" t="s">
        <v>875</v>
      </c>
      <c r="D175" s="26" t="s">
        <v>1701</v>
      </c>
      <c r="E175" s="435" t="s">
        <v>3349</v>
      </c>
      <c r="F175" s="27" t="s">
        <v>57</v>
      </c>
      <c r="G175" s="28" t="s">
        <v>1702</v>
      </c>
      <c r="H175" s="27">
        <v>1802</v>
      </c>
      <c r="I175" s="27">
        <v>8</v>
      </c>
      <c r="J175" s="87">
        <v>8</v>
      </c>
      <c r="K175" s="19" t="s">
        <v>800</v>
      </c>
      <c r="L175" s="52" t="s">
        <v>108</v>
      </c>
      <c r="M175" s="81" t="s">
        <v>3351</v>
      </c>
      <c r="N175" s="28">
        <v>598</v>
      </c>
      <c r="O175" s="972"/>
      <c r="P175" s="29">
        <v>6</v>
      </c>
      <c r="Q175" s="28"/>
      <c r="R175" s="28">
        <v>17</v>
      </c>
      <c r="S175" s="81">
        <v>86.956000000000003</v>
      </c>
      <c r="T175" s="185">
        <v>43201</v>
      </c>
      <c r="U175" s="326">
        <v>14.7</v>
      </c>
      <c r="V175" s="60">
        <v>0.33</v>
      </c>
      <c r="W175" s="167">
        <v>1</v>
      </c>
      <c r="X175" s="489">
        <f t="shared" si="13"/>
        <v>47.985752508361202</v>
      </c>
      <c r="Y175" s="502" t="s">
        <v>174</v>
      </c>
      <c r="Z175" s="494" t="s">
        <v>174</v>
      </c>
      <c r="AA175" s="28" t="s">
        <v>17</v>
      </c>
      <c r="AB175" s="27">
        <v>14</v>
      </c>
      <c r="AC175" s="28" t="s">
        <v>3350</v>
      </c>
      <c r="AD175" s="27" t="s">
        <v>54</v>
      </c>
      <c r="AE175" s="28" t="s">
        <v>158</v>
      </c>
      <c r="AF175" s="29" t="s">
        <v>55</v>
      </c>
      <c r="AG175" s="29" t="s">
        <v>55</v>
      </c>
      <c r="AH175" s="27" t="s">
        <v>181</v>
      </c>
      <c r="AI175" s="27" t="s">
        <v>181</v>
      </c>
      <c r="AJ175" s="27" t="s">
        <v>54</v>
      </c>
      <c r="AK175" s="81">
        <v>100</v>
      </c>
      <c r="AL175" s="569"/>
      <c r="AM175" s="28">
        <v>16</v>
      </c>
      <c r="AN175" s="28"/>
      <c r="AO175" s="28">
        <v>2009</v>
      </c>
      <c r="AP175" s="20">
        <v>2020</v>
      </c>
      <c r="AQ175" s="19"/>
      <c r="AR175" s="28" t="s">
        <v>3353</v>
      </c>
      <c r="AS175" s="20" t="s">
        <v>3352</v>
      </c>
    </row>
    <row r="176" spans="1:45" ht="14.25" customHeight="1" x14ac:dyDescent="0.25">
      <c r="A176" t="s">
        <v>744</v>
      </c>
      <c r="B176">
        <v>1</v>
      </c>
      <c r="C176" t="s">
        <v>875</v>
      </c>
      <c r="D176" s="591" t="s">
        <v>5077</v>
      </c>
      <c r="E176" s="555" t="s">
        <v>5078</v>
      </c>
      <c r="F176" s="592" t="s">
        <v>67</v>
      </c>
      <c r="G176" s="593" t="s">
        <v>5080</v>
      </c>
      <c r="H176" s="592">
        <v>1802</v>
      </c>
      <c r="I176" s="592">
        <v>8</v>
      </c>
      <c r="J176" s="618">
        <v>8</v>
      </c>
      <c r="K176" s="619"/>
      <c r="L176" s="52"/>
      <c r="M176" s="81"/>
      <c r="N176" s="28"/>
      <c r="O176" s="972"/>
      <c r="P176" s="29"/>
      <c r="Q176" s="28"/>
      <c r="R176" s="28"/>
      <c r="S176" s="81"/>
      <c r="T176" s="185"/>
      <c r="U176" s="326"/>
      <c r="V176" s="60">
        <v>0.33</v>
      </c>
      <c r="W176" s="167">
        <v>1</v>
      </c>
      <c r="X176" s="489" t="str">
        <f t="shared" si="13"/>
        <v/>
      </c>
      <c r="Y176" s="502" t="s">
        <v>174</v>
      </c>
      <c r="Z176" s="494"/>
      <c r="AA176" s="28" t="s">
        <v>2401</v>
      </c>
      <c r="AB176" s="27">
        <v>8</v>
      </c>
      <c r="AC176" s="28" t="s">
        <v>2077</v>
      </c>
      <c r="AD176" s="27" t="s">
        <v>54</v>
      </c>
      <c r="AE176" s="28" t="s">
        <v>158</v>
      </c>
      <c r="AF176" s="29" t="s">
        <v>55</v>
      </c>
      <c r="AG176" s="29" t="s">
        <v>55</v>
      </c>
      <c r="AH176" s="27" t="s">
        <v>181</v>
      </c>
      <c r="AI176" s="27" t="s">
        <v>181</v>
      </c>
      <c r="AJ176" s="27" t="s">
        <v>54</v>
      </c>
      <c r="AK176" s="81">
        <v>100</v>
      </c>
      <c r="AL176" s="569"/>
      <c r="AM176" s="28">
        <v>16</v>
      </c>
      <c r="AN176" s="28"/>
      <c r="AO176" s="28"/>
      <c r="AP176" s="20">
        <v>2020</v>
      </c>
      <c r="AQ176" s="182" t="s">
        <v>5078</v>
      </c>
      <c r="AR176" s="28" t="s">
        <v>1703</v>
      </c>
      <c r="AS176" s="20" t="s">
        <v>5401</v>
      </c>
    </row>
    <row r="177" spans="1:45" ht="14.25" customHeight="1" x14ac:dyDescent="0.25">
      <c r="C177" t="s">
        <v>875</v>
      </c>
      <c r="D177" s="26" t="s">
        <v>225</v>
      </c>
      <c r="E177" s="435" t="s">
        <v>2251</v>
      </c>
      <c r="F177" s="27" t="s">
        <v>777</v>
      </c>
      <c r="G177" s="28" t="s">
        <v>226</v>
      </c>
      <c r="H177" s="27" t="s">
        <v>143</v>
      </c>
      <c r="I177" s="27">
        <v>16</v>
      </c>
      <c r="J177" s="87">
        <v>16</v>
      </c>
      <c r="K177" s="19" t="s">
        <v>800</v>
      </c>
      <c r="L177" s="52" t="s">
        <v>108</v>
      </c>
      <c r="M177" s="81" t="s">
        <v>3607</v>
      </c>
      <c r="N177" s="28"/>
      <c r="O177" s="972"/>
      <c r="P177" s="29">
        <v>6</v>
      </c>
      <c r="Q177" s="28"/>
      <c r="R177" s="28"/>
      <c r="S177" s="81"/>
      <c r="T177" s="185"/>
      <c r="U177" s="326">
        <v>14.7</v>
      </c>
      <c r="V177" s="60">
        <v>0.67</v>
      </c>
      <c r="W177" s="167">
        <v>1</v>
      </c>
      <c r="X177" s="489" t="str">
        <f t="shared" si="13"/>
        <v/>
      </c>
      <c r="Y177" s="502"/>
      <c r="Z177" s="494"/>
      <c r="AA177" s="28" t="s">
        <v>17</v>
      </c>
      <c r="AB177" s="27">
        <v>14</v>
      </c>
      <c r="AC177" s="28" t="s">
        <v>225</v>
      </c>
      <c r="AD177" s="27"/>
      <c r="AE177" s="28"/>
      <c r="AF177" s="29"/>
      <c r="AG177" s="29"/>
      <c r="AH177" s="27"/>
      <c r="AI177" s="27" t="s">
        <v>181</v>
      </c>
      <c r="AJ177" s="27"/>
      <c r="AK177" s="81"/>
      <c r="AL177" s="569"/>
      <c r="AM177" s="28">
        <v>8</v>
      </c>
      <c r="AN177" s="28"/>
      <c r="AO177" s="28">
        <v>2006</v>
      </c>
      <c r="AP177" s="20">
        <v>2009</v>
      </c>
      <c r="AQ177" s="142"/>
      <c r="AR177" s="28" t="s">
        <v>3607</v>
      </c>
      <c r="AS177" s="20"/>
    </row>
    <row r="178" spans="1:45" ht="14.25" customHeight="1" x14ac:dyDescent="0.25">
      <c r="C178" t="s">
        <v>4376</v>
      </c>
      <c r="D178" s="591" t="s">
        <v>4530</v>
      </c>
      <c r="E178" s="555" t="s">
        <v>4531</v>
      </c>
      <c r="F178" s="592" t="s">
        <v>1812</v>
      </c>
      <c r="G178" s="593" t="s">
        <v>4529</v>
      </c>
      <c r="H178" s="592" t="s">
        <v>12</v>
      </c>
      <c r="I178" s="592">
        <v>16</v>
      </c>
      <c r="J178" s="618">
        <v>16</v>
      </c>
      <c r="K178" s="19"/>
      <c r="L178" s="52"/>
      <c r="M178" s="81"/>
      <c r="N178" s="28"/>
      <c r="O178" s="972"/>
      <c r="P178" s="29"/>
      <c r="Q178" s="28"/>
      <c r="R178" s="28"/>
      <c r="S178" s="81"/>
      <c r="T178" s="185"/>
      <c r="U178" s="326"/>
      <c r="V178" s="60"/>
      <c r="W178" s="167"/>
      <c r="X178" s="489"/>
      <c r="Y178" s="502"/>
      <c r="Z178" s="494" t="s">
        <v>745</v>
      </c>
      <c r="AA178" s="28" t="s">
        <v>479</v>
      </c>
      <c r="AB178" s="27"/>
      <c r="AC178" s="28"/>
      <c r="AD178" s="27" t="s">
        <v>54</v>
      </c>
      <c r="AE178" s="28"/>
      <c r="AF178" s="29" t="s">
        <v>55</v>
      </c>
      <c r="AG178" s="29" t="s">
        <v>55</v>
      </c>
      <c r="AH178" s="27" t="s">
        <v>83</v>
      </c>
      <c r="AI178" s="27" t="s">
        <v>83</v>
      </c>
      <c r="AJ178" s="27"/>
      <c r="AK178" s="81"/>
      <c r="AL178" s="569"/>
      <c r="AM178" s="28"/>
      <c r="AN178" s="28"/>
      <c r="AO178" s="28"/>
      <c r="AP178" s="20">
        <v>2011</v>
      </c>
      <c r="AQ178" s="182"/>
      <c r="AR178" s="28" t="s">
        <v>4532</v>
      </c>
      <c r="AS178" s="20" t="s">
        <v>4533</v>
      </c>
    </row>
    <row r="179" spans="1:45" ht="14.25" customHeight="1" x14ac:dyDescent="0.25">
      <c r="C179" t="s">
        <v>4376</v>
      </c>
      <c r="D179" s="409" t="s">
        <v>4865</v>
      </c>
      <c r="E179" s="435" t="s">
        <v>4862</v>
      </c>
      <c r="F179" s="412" t="s">
        <v>1812</v>
      </c>
      <c r="G179" s="504" t="s">
        <v>4863</v>
      </c>
      <c r="H179" s="27" t="s">
        <v>143</v>
      </c>
      <c r="I179" s="412">
        <v>16</v>
      </c>
      <c r="J179" s="415">
        <v>16</v>
      </c>
      <c r="K179" s="19"/>
      <c r="L179" s="52"/>
      <c r="M179" s="81"/>
      <c r="N179" s="28"/>
      <c r="O179" s="972"/>
      <c r="P179" s="29"/>
      <c r="Q179" s="28"/>
      <c r="R179" s="28"/>
      <c r="S179" s="81"/>
      <c r="T179" s="185"/>
      <c r="U179" s="326"/>
      <c r="V179" s="60"/>
      <c r="W179" s="167"/>
      <c r="X179" s="489"/>
      <c r="Y179" s="502"/>
      <c r="Z179" s="494"/>
      <c r="AA179" s="28" t="s">
        <v>20</v>
      </c>
      <c r="AB179" s="27">
        <v>3</v>
      </c>
      <c r="AC179" s="28" t="s">
        <v>73</v>
      </c>
      <c r="AD179" s="27"/>
      <c r="AE179" s="28"/>
      <c r="AF179" s="29"/>
      <c r="AG179" s="29"/>
      <c r="AH179" s="27"/>
      <c r="AI179" s="27"/>
      <c r="AJ179" s="27"/>
      <c r="AK179" s="81">
        <v>16</v>
      </c>
      <c r="AL179" s="569"/>
      <c r="AM179" s="28"/>
      <c r="AN179" s="28"/>
      <c r="AO179" s="28">
        <v>2016</v>
      </c>
      <c r="AP179" s="20">
        <v>2016</v>
      </c>
      <c r="AQ179" s="182"/>
      <c r="AR179" s="28"/>
      <c r="AS179" s="20"/>
    </row>
    <row r="180" spans="1:45" ht="14.25" customHeight="1" x14ac:dyDescent="0.25">
      <c r="D180" s="45" t="s">
        <v>536</v>
      </c>
      <c r="E180" s="555" t="s">
        <v>4776</v>
      </c>
      <c r="F180" s="46" t="s">
        <v>1812</v>
      </c>
      <c r="G180" s="42" t="s">
        <v>5181</v>
      </c>
      <c r="H180" s="46" t="s">
        <v>459</v>
      </c>
      <c r="I180" s="46">
        <v>16</v>
      </c>
      <c r="J180" s="670">
        <v>16</v>
      </c>
      <c r="K180" s="19"/>
      <c r="L180" s="52"/>
      <c r="M180" s="81"/>
      <c r="N180" s="28"/>
      <c r="O180" s="972"/>
      <c r="P180" s="29"/>
      <c r="Q180" s="28"/>
      <c r="R180" s="28"/>
      <c r="S180" s="81"/>
      <c r="T180" s="185"/>
      <c r="U180" s="326"/>
      <c r="V180" s="60"/>
      <c r="W180" s="167"/>
      <c r="X180" s="489"/>
      <c r="Y180" s="502"/>
      <c r="Z180" s="494"/>
      <c r="AA180" s="28" t="s">
        <v>20</v>
      </c>
      <c r="AB180" s="27"/>
      <c r="AC180" s="28"/>
      <c r="AD180" s="27" t="s">
        <v>54</v>
      </c>
      <c r="AE180" s="28" t="s">
        <v>124</v>
      </c>
      <c r="AF180" s="29"/>
      <c r="AG180" s="29" t="s">
        <v>55</v>
      </c>
      <c r="AH180" s="27" t="s">
        <v>181</v>
      </c>
      <c r="AI180" s="27" t="s">
        <v>181</v>
      </c>
      <c r="AJ180" s="27" t="s">
        <v>54</v>
      </c>
      <c r="AK180" s="81">
        <v>70</v>
      </c>
      <c r="AL180" s="569">
        <v>13</v>
      </c>
      <c r="AM180" s="28">
        <v>8</v>
      </c>
      <c r="AN180" s="28"/>
      <c r="AO180" s="28">
        <v>2014</v>
      </c>
      <c r="AP180" s="20">
        <v>2020</v>
      </c>
      <c r="AQ180" s="142"/>
      <c r="AR180" s="28" t="s">
        <v>5183</v>
      </c>
      <c r="AS180" s="20" t="s">
        <v>5182</v>
      </c>
    </row>
    <row r="181" spans="1:45" ht="14.25" customHeight="1" x14ac:dyDescent="0.25">
      <c r="B181">
        <v>1</v>
      </c>
      <c r="C181" t="s">
        <v>875</v>
      </c>
      <c r="D181" s="26" t="s">
        <v>614</v>
      </c>
      <c r="E181" s="435" t="s">
        <v>2878</v>
      </c>
      <c r="F181" s="27" t="s">
        <v>67</v>
      </c>
      <c r="G181" s="28" t="s">
        <v>1618</v>
      </c>
      <c r="H181" s="27" t="s">
        <v>65</v>
      </c>
      <c r="I181" s="27">
        <v>16</v>
      </c>
      <c r="J181" s="87">
        <v>5</v>
      </c>
      <c r="K181" s="19" t="s">
        <v>800</v>
      </c>
      <c r="L181" s="52" t="s">
        <v>108</v>
      </c>
      <c r="M181" s="81"/>
      <c r="N181" s="28">
        <v>347</v>
      </c>
      <c r="O181" s="972"/>
      <c r="P181" s="29">
        <v>6</v>
      </c>
      <c r="Q181" s="28"/>
      <c r="R181" s="28"/>
      <c r="S181" s="81">
        <v>363.63600000000002</v>
      </c>
      <c r="T181" s="185">
        <v>43172</v>
      </c>
      <c r="U181" s="326">
        <v>14.7</v>
      </c>
      <c r="V181" s="60">
        <v>0.67</v>
      </c>
      <c r="W181" s="167">
        <v>1</v>
      </c>
      <c r="X181" s="489">
        <f>IF(AND(N181&lt;&gt;"",S181&lt;&gt;""),1000*S181*V181/(N181*W181),"")</f>
        <v>702.12138328530261</v>
      </c>
      <c r="Y181" s="502" t="s">
        <v>174</v>
      </c>
      <c r="Z181" s="494"/>
      <c r="AA181" s="28" t="s">
        <v>17</v>
      </c>
      <c r="AB181" s="27">
        <v>1</v>
      </c>
      <c r="AC181" s="28" t="s">
        <v>614</v>
      </c>
      <c r="AD181" s="27"/>
      <c r="AE181" s="28"/>
      <c r="AF181" s="29" t="s">
        <v>55</v>
      </c>
      <c r="AG181" s="29" t="s">
        <v>55</v>
      </c>
      <c r="AH181" s="27" t="s">
        <v>181</v>
      </c>
      <c r="AI181" s="27" t="s">
        <v>181</v>
      </c>
      <c r="AJ181" s="27" t="s">
        <v>55</v>
      </c>
      <c r="AK181" s="81">
        <v>28</v>
      </c>
      <c r="AL181" s="569"/>
      <c r="AM181" s="28"/>
      <c r="AN181" s="28"/>
      <c r="AO181" s="28">
        <v>2000</v>
      </c>
      <c r="AP181" s="20">
        <v>2000</v>
      </c>
      <c r="AQ181" s="142"/>
      <c r="AR181" s="28" t="s">
        <v>1839</v>
      </c>
      <c r="AS181" s="20" t="s">
        <v>2877</v>
      </c>
    </row>
    <row r="182" spans="1:45" ht="15" customHeight="1" x14ac:dyDescent="0.25">
      <c r="D182" s="409" t="s">
        <v>5858</v>
      </c>
      <c r="E182" s="435" t="s">
        <v>5859</v>
      </c>
      <c r="F182" s="412"/>
      <c r="G182" s="504" t="s">
        <v>5860</v>
      </c>
      <c r="H182" s="27" t="s">
        <v>143</v>
      </c>
      <c r="I182" s="412">
        <v>16</v>
      </c>
      <c r="J182" s="415">
        <v>16</v>
      </c>
      <c r="K182" s="19"/>
      <c r="L182" s="52"/>
      <c r="M182" s="81"/>
      <c r="N182" s="28"/>
      <c r="O182" s="972"/>
      <c r="P182" s="29"/>
      <c r="Q182" s="28"/>
      <c r="R182" s="28"/>
      <c r="S182" s="81"/>
      <c r="T182" s="185"/>
      <c r="U182" s="326"/>
      <c r="V182" s="60">
        <v>0.67</v>
      </c>
      <c r="W182" s="167">
        <v>3</v>
      </c>
      <c r="X182" s="489"/>
      <c r="Y182" s="502" t="s">
        <v>2226</v>
      </c>
      <c r="Z182" s="494"/>
      <c r="AA182" s="28" t="s">
        <v>20</v>
      </c>
      <c r="AB182" s="27">
        <v>5</v>
      </c>
      <c r="AC182" s="28" t="s">
        <v>614</v>
      </c>
      <c r="AD182" s="27"/>
      <c r="AE182" s="28"/>
      <c r="AF182" s="29" t="s">
        <v>55</v>
      </c>
      <c r="AG182" s="29" t="s">
        <v>55</v>
      </c>
      <c r="AH182" s="27" t="s">
        <v>181</v>
      </c>
      <c r="AI182" s="27" t="s">
        <v>181</v>
      </c>
      <c r="AJ182" s="27" t="s">
        <v>55</v>
      </c>
      <c r="AK182" s="81">
        <v>32</v>
      </c>
      <c r="AL182" s="569"/>
      <c r="AM182" s="28">
        <v>8</v>
      </c>
      <c r="AN182" s="28"/>
      <c r="AO182" s="28">
        <v>2019</v>
      </c>
      <c r="AP182" s="20">
        <v>2021</v>
      </c>
      <c r="AQ182" s="182"/>
      <c r="AR182" s="28" t="s">
        <v>5862</v>
      </c>
      <c r="AS182" s="20" t="s">
        <v>5861</v>
      </c>
    </row>
    <row r="183" spans="1:45" x14ac:dyDescent="0.25">
      <c r="A183" t="s">
        <v>744</v>
      </c>
      <c r="B183">
        <v>1</v>
      </c>
      <c r="C183" t="s">
        <v>875</v>
      </c>
      <c r="D183" s="26" t="s">
        <v>227</v>
      </c>
      <c r="E183" s="435" t="s">
        <v>2252</v>
      </c>
      <c r="F183" s="27" t="s">
        <v>67</v>
      </c>
      <c r="G183" s="28" t="s">
        <v>228</v>
      </c>
      <c r="H183" s="27">
        <v>6502</v>
      </c>
      <c r="I183" s="27">
        <v>8</v>
      </c>
      <c r="J183" s="87">
        <v>8</v>
      </c>
      <c r="K183" s="19" t="s">
        <v>800</v>
      </c>
      <c r="L183" s="52" t="s">
        <v>108</v>
      </c>
      <c r="M183" s="81"/>
      <c r="N183" s="28">
        <v>1678</v>
      </c>
      <c r="O183" s="972"/>
      <c r="P183" s="29">
        <v>6</v>
      </c>
      <c r="Q183" s="28"/>
      <c r="R183" s="28"/>
      <c r="S183" s="81">
        <v>158.90700000000001</v>
      </c>
      <c r="T183" s="185">
        <v>41688</v>
      </c>
      <c r="U183" s="326">
        <v>14.7</v>
      </c>
      <c r="V183" s="60">
        <v>0.33</v>
      </c>
      <c r="W183" s="167">
        <v>4</v>
      </c>
      <c r="X183" s="489">
        <f>IF(AND(N183&lt;&gt;"",S183&lt;&gt;""),1000*S183*V183/(N183*W183),"")</f>
        <v>7.8127696662693689</v>
      </c>
      <c r="Y183" s="502" t="s">
        <v>174</v>
      </c>
      <c r="Z183" s="494"/>
      <c r="AA183" s="28" t="s">
        <v>17</v>
      </c>
      <c r="AB183" s="27">
        <v>7</v>
      </c>
      <c r="AC183" s="28" t="s">
        <v>833</v>
      </c>
      <c r="AD183" s="27"/>
      <c r="AE183" s="28" t="s">
        <v>124</v>
      </c>
      <c r="AF183" s="29" t="s">
        <v>55</v>
      </c>
      <c r="AG183" s="29" t="s">
        <v>55</v>
      </c>
      <c r="AH183" s="27" t="s">
        <v>181</v>
      </c>
      <c r="AI183" s="27" t="s">
        <v>181</v>
      </c>
      <c r="AJ183" s="27" t="s">
        <v>54</v>
      </c>
      <c r="AK183" s="81"/>
      <c r="AL183" s="569"/>
      <c r="AM183" s="28"/>
      <c r="AN183" s="28"/>
      <c r="AO183" s="28">
        <v>2008</v>
      </c>
      <c r="AP183" s="20">
        <v>2018</v>
      </c>
      <c r="AQ183" s="142"/>
      <c r="AR183" s="28" t="s">
        <v>2254</v>
      </c>
      <c r="AS183" s="20"/>
    </row>
    <row r="184" spans="1:45" x14ac:dyDescent="0.25">
      <c r="A184" t="s">
        <v>744</v>
      </c>
      <c r="B184">
        <v>1</v>
      </c>
      <c r="C184" t="s">
        <v>875</v>
      </c>
      <c r="D184" s="26" t="s">
        <v>230</v>
      </c>
      <c r="E184" s="435" t="s">
        <v>2253</v>
      </c>
      <c r="F184" s="27" t="s">
        <v>67</v>
      </c>
      <c r="G184" s="28" t="s">
        <v>228</v>
      </c>
      <c r="H184" s="27">
        <v>6502</v>
      </c>
      <c r="I184" s="27">
        <v>8</v>
      </c>
      <c r="J184" s="87">
        <v>8</v>
      </c>
      <c r="K184" s="19" t="s">
        <v>775</v>
      </c>
      <c r="L184" s="52" t="s">
        <v>108</v>
      </c>
      <c r="M184" s="81" t="s">
        <v>776</v>
      </c>
      <c r="N184" s="28">
        <v>4794</v>
      </c>
      <c r="O184" s="972"/>
      <c r="P184" s="29">
        <v>6</v>
      </c>
      <c r="Q184" s="28"/>
      <c r="R184" s="28"/>
      <c r="S184" s="81">
        <v>46.962000000000003</v>
      </c>
      <c r="T184" s="185">
        <v>41683</v>
      </c>
      <c r="U184" s="326">
        <v>14.7</v>
      </c>
      <c r="V184" s="60">
        <v>0.33</v>
      </c>
      <c r="W184" s="167">
        <v>4</v>
      </c>
      <c r="X184" s="489">
        <f>IF(AND(N184&lt;&gt;"",S184&lt;&gt;""),1000*S184*V184/(N184*W184),"")</f>
        <v>0.80816958698372976</v>
      </c>
      <c r="Y184" s="502" t="s">
        <v>174</v>
      </c>
      <c r="Z184" s="494"/>
      <c r="AA184" s="28" t="s">
        <v>17</v>
      </c>
      <c r="AB184" s="27">
        <v>8</v>
      </c>
      <c r="AC184" s="28" t="s">
        <v>229</v>
      </c>
      <c r="AD184" s="27"/>
      <c r="AE184" s="28" t="s">
        <v>124</v>
      </c>
      <c r="AF184" s="29" t="s">
        <v>55</v>
      </c>
      <c r="AG184" s="29" t="s">
        <v>55</v>
      </c>
      <c r="AH184" s="27" t="s">
        <v>181</v>
      </c>
      <c r="AI184" s="27" t="s">
        <v>181</v>
      </c>
      <c r="AJ184" s="27" t="s">
        <v>54</v>
      </c>
      <c r="AK184" s="81"/>
      <c r="AL184" s="569"/>
      <c r="AM184" s="28"/>
      <c r="AN184" s="28"/>
      <c r="AO184" s="28">
        <v>2008</v>
      </c>
      <c r="AP184" s="20">
        <v>2021</v>
      </c>
      <c r="AQ184" s="142"/>
      <c r="AR184" s="28" t="s">
        <v>2254</v>
      </c>
      <c r="AS184" s="20"/>
    </row>
    <row r="185" spans="1:45" ht="15" customHeight="1" x14ac:dyDescent="0.25">
      <c r="A185" t="s">
        <v>744</v>
      </c>
      <c r="B185">
        <v>1</v>
      </c>
      <c r="C185" t="s">
        <v>875</v>
      </c>
      <c r="D185" s="26" t="s">
        <v>120</v>
      </c>
      <c r="E185" s="435" t="s">
        <v>2215</v>
      </c>
      <c r="F185" s="27" t="s">
        <v>67</v>
      </c>
      <c r="G185" s="28" t="s">
        <v>121</v>
      </c>
      <c r="H185" s="27">
        <v>8080</v>
      </c>
      <c r="I185" s="27">
        <v>8</v>
      </c>
      <c r="J185" s="87">
        <v>8</v>
      </c>
      <c r="K185" s="19" t="s">
        <v>800</v>
      </c>
      <c r="L185" s="52" t="s">
        <v>108</v>
      </c>
      <c r="M185" s="81"/>
      <c r="N185" s="28">
        <v>1179</v>
      </c>
      <c r="O185" s="972"/>
      <c r="P185" s="29">
        <v>6</v>
      </c>
      <c r="Q185" s="28"/>
      <c r="R185" s="28"/>
      <c r="S185" s="81">
        <v>299.04300000000001</v>
      </c>
      <c r="T185" s="185">
        <v>43149</v>
      </c>
      <c r="U185" s="326">
        <v>14.7</v>
      </c>
      <c r="V185" s="60">
        <v>0.33</v>
      </c>
      <c r="W185" s="167">
        <v>9</v>
      </c>
      <c r="X185" s="489">
        <f>IF(AND(N185&lt;&gt;"",S185&lt;&gt;""),1000*S185*V185/(N185*W185),"")</f>
        <v>9.3001781170483468</v>
      </c>
      <c r="Y185" s="502" t="s">
        <v>174</v>
      </c>
      <c r="Z185" s="494"/>
      <c r="AA185" s="28" t="s">
        <v>20</v>
      </c>
      <c r="AB185" s="27">
        <v>1</v>
      </c>
      <c r="AC185" s="28" t="s">
        <v>122</v>
      </c>
      <c r="AD185" s="27" t="s">
        <v>54</v>
      </c>
      <c r="AE185" s="28" t="s">
        <v>124</v>
      </c>
      <c r="AF185" s="29" t="s">
        <v>55</v>
      </c>
      <c r="AG185" s="29" t="s">
        <v>55</v>
      </c>
      <c r="AH185" s="27" t="s">
        <v>181</v>
      </c>
      <c r="AI185" s="27" t="s">
        <v>181</v>
      </c>
      <c r="AJ185" s="27" t="s">
        <v>54</v>
      </c>
      <c r="AK185" s="81"/>
      <c r="AL185" s="569"/>
      <c r="AM185" s="28"/>
      <c r="AN185" s="28"/>
      <c r="AO185" s="28">
        <v>2006</v>
      </c>
      <c r="AP185" s="20">
        <v>2016</v>
      </c>
      <c r="AQ185" s="142"/>
      <c r="AR185" s="28" t="s">
        <v>784</v>
      </c>
      <c r="AS185" s="20"/>
    </row>
    <row r="186" spans="1:45" ht="15" customHeight="1" x14ac:dyDescent="0.25">
      <c r="A186" t="s">
        <v>744</v>
      </c>
      <c r="B186">
        <v>1</v>
      </c>
      <c r="C186" t="s">
        <v>875</v>
      </c>
      <c r="D186" s="26" t="s">
        <v>625</v>
      </c>
      <c r="E186" s="435" t="s">
        <v>2386</v>
      </c>
      <c r="F186" s="27" t="s">
        <v>57</v>
      </c>
      <c r="G186" s="28" t="s">
        <v>1523</v>
      </c>
      <c r="H186" s="27" t="s">
        <v>1031</v>
      </c>
      <c r="I186" s="27">
        <v>8</v>
      </c>
      <c r="J186" s="87">
        <v>8</v>
      </c>
      <c r="K186" s="19" t="s">
        <v>800</v>
      </c>
      <c r="L186" s="52" t="s">
        <v>108</v>
      </c>
      <c r="M186" s="81"/>
      <c r="N186" s="28">
        <v>3421</v>
      </c>
      <c r="O186" s="972"/>
      <c r="P186" s="29">
        <v>6</v>
      </c>
      <c r="Q186" s="28">
        <v>1</v>
      </c>
      <c r="R186" s="28"/>
      <c r="S186" s="81">
        <v>126.711</v>
      </c>
      <c r="T186" s="185">
        <v>41688</v>
      </c>
      <c r="U186" s="326">
        <v>14.7</v>
      </c>
      <c r="V186" s="60">
        <v>0.16500000000000001</v>
      </c>
      <c r="W186" s="167">
        <v>2</v>
      </c>
      <c r="X186" s="489">
        <f>IF(AND(N186&lt;&gt;"",S186&lt;&gt;""),1000*S186*V186/(N186*W186),"")</f>
        <v>3.0557315112540198</v>
      </c>
      <c r="Y186" s="502" t="s">
        <v>174</v>
      </c>
      <c r="Z186" s="494"/>
      <c r="AA186" s="28" t="s">
        <v>17</v>
      </c>
      <c r="AB186" s="27">
        <v>23</v>
      </c>
      <c r="AC186" s="28" t="s">
        <v>629</v>
      </c>
      <c r="AD186" s="27" t="s">
        <v>54</v>
      </c>
      <c r="AE186" s="28" t="s">
        <v>124</v>
      </c>
      <c r="AF186" s="29" t="s">
        <v>55</v>
      </c>
      <c r="AG186" s="29" t="s">
        <v>55</v>
      </c>
      <c r="AH186" s="27" t="s">
        <v>129</v>
      </c>
      <c r="AI186" s="27" t="s">
        <v>129</v>
      </c>
      <c r="AJ186" s="27" t="s">
        <v>54</v>
      </c>
      <c r="AK186" s="81"/>
      <c r="AL186" s="569"/>
      <c r="AM186" s="28"/>
      <c r="AN186" s="28"/>
      <c r="AO186" s="28">
        <v>2002</v>
      </c>
      <c r="AP186" s="20">
        <v>2018</v>
      </c>
      <c r="AQ186" s="182" t="s">
        <v>2432</v>
      </c>
      <c r="AR186" s="28" t="s">
        <v>626</v>
      </c>
      <c r="AS186" s="130" t="s">
        <v>3926</v>
      </c>
    </row>
    <row r="187" spans="1:45" ht="15" customHeight="1" x14ac:dyDescent="0.25">
      <c r="D187" s="591" t="s">
        <v>5847</v>
      </c>
      <c r="E187" s="555" t="s">
        <v>5848</v>
      </c>
      <c r="F187" s="592"/>
      <c r="G187" s="593" t="s">
        <v>5849</v>
      </c>
      <c r="H187" s="46" t="s">
        <v>58</v>
      </c>
      <c r="I187" s="592">
        <v>32</v>
      </c>
      <c r="J187" s="618">
        <v>32</v>
      </c>
      <c r="K187" s="19"/>
      <c r="L187" s="52"/>
      <c r="M187" s="81"/>
      <c r="N187" s="28"/>
      <c r="O187" s="972"/>
      <c r="P187" s="29"/>
      <c r="Q187" s="28"/>
      <c r="R187" s="28"/>
      <c r="S187" s="81"/>
      <c r="T187" s="185"/>
      <c r="U187" s="326"/>
      <c r="V187" s="60"/>
      <c r="W187" s="167"/>
      <c r="X187" s="489"/>
      <c r="Y187" s="502"/>
      <c r="Z187" s="494"/>
      <c r="AA187" s="28" t="s">
        <v>17</v>
      </c>
      <c r="AB187" s="27">
        <v>18</v>
      </c>
      <c r="AC187" s="28" t="s">
        <v>386</v>
      </c>
      <c r="AD187" s="27" t="s">
        <v>54</v>
      </c>
      <c r="AE187" s="28" t="s">
        <v>124</v>
      </c>
      <c r="AF187" s="29" t="s">
        <v>54</v>
      </c>
      <c r="AG187" s="29"/>
      <c r="AH187" s="27" t="s">
        <v>133</v>
      </c>
      <c r="AI187" s="27" t="s">
        <v>133</v>
      </c>
      <c r="AJ187" s="27" t="s">
        <v>54</v>
      </c>
      <c r="AK187" s="81">
        <v>80</v>
      </c>
      <c r="AL187" s="569"/>
      <c r="AM187" s="28">
        <v>16</v>
      </c>
      <c r="AN187" s="28"/>
      <c r="AO187" s="28"/>
      <c r="AP187" s="20">
        <v>2018</v>
      </c>
      <c r="AQ187" s="579"/>
      <c r="AR187" s="28" t="s">
        <v>5850</v>
      </c>
      <c r="AS187" s="20" t="s">
        <v>5851</v>
      </c>
    </row>
    <row r="188" spans="1:45" ht="15" customHeight="1" x14ac:dyDescent="0.25">
      <c r="B188">
        <v>1</v>
      </c>
      <c r="C188" t="s">
        <v>875</v>
      </c>
      <c r="D188" s="45" t="s">
        <v>231</v>
      </c>
      <c r="E188" s="555" t="s">
        <v>2250</v>
      </c>
      <c r="F188" s="46" t="s">
        <v>67</v>
      </c>
      <c r="G188" s="42" t="s">
        <v>232</v>
      </c>
      <c r="H188" s="46" t="s">
        <v>143</v>
      </c>
      <c r="I188" s="46">
        <v>32</v>
      </c>
      <c r="J188" s="670">
        <v>16</v>
      </c>
      <c r="K188" s="19" t="s">
        <v>800</v>
      </c>
      <c r="L188" s="52" t="s">
        <v>108</v>
      </c>
      <c r="M188" s="81"/>
      <c r="N188" s="28">
        <v>474</v>
      </c>
      <c r="O188" s="972"/>
      <c r="P188" s="29">
        <v>6</v>
      </c>
      <c r="Q188" s="28"/>
      <c r="R188" s="28"/>
      <c r="S188" s="81">
        <v>192.30799999999999</v>
      </c>
      <c r="T188" s="185">
        <v>43172</v>
      </c>
      <c r="U188" s="326">
        <v>14.7</v>
      </c>
      <c r="V188" s="60">
        <v>0.67</v>
      </c>
      <c r="W188" s="167">
        <v>1</v>
      </c>
      <c r="X188" s="489">
        <f>IF(AND(N188&lt;&gt;"",S188&lt;&gt;""),1000*S188*V188/(N188*W188),"")</f>
        <v>271.82776371308017</v>
      </c>
      <c r="Y188" s="502" t="s">
        <v>2216</v>
      </c>
      <c r="Z188" s="494"/>
      <c r="AA188" s="28" t="s">
        <v>17</v>
      </c>
      <c r="AB188" s="27">
        <v>14</v>
      </c>
      <c r="AC188" s="28" t="s">
        <v>73</v>
      </c>
      <c r="AD188" s="27" t="s">
        <v>54</v>
      </c>
      <c r="AE188" s="28" t="s">
        <v>158</v>
      </c>
      <c r="AF188" s="29" t="s">
        <v>55</v>
      </c>
      <c r="AG188" s="29" t="s">
        <v>55</v>
      </c>
      <c r="AH188" s="27"/>
      <c r="AI188" s="27"/>
      <c r="AJ188" s="27"/>
      <c r="AK188" s="81"/>
      <c r="AL188" s="569"/>
      <c r="AM188" s="28"/>
      <c r="AN188" s="28"/>
      <c r="AO188" s="28">
        <v>2003</v>
      </c>
      <c r="AP188" s="20">
        <v>2009</v>
      </c>
      <c r="AQ188" s="579"/>
      <c r="AR188" s="28" t="s">
        <v>2882</v>
      </c>
      <c r="AS188" s="20" t="s">
        <v>2881</v>
      </c>
    </row>
    <row r="189" spans="1:45" ht="15" customHeight="1" x14ac:dyDescent="0.25">
      <c r="B189">
        <v>1</v>
      </c>
      <c r="C189" t="s">
        <v>875</v>
      </c>
      <c r="D189" s="45" t="s">
        <v>231</v>
      </c>
      <c r="E189" s="555" t="s">
        <v>2250</v>
      </c>
      <c r="F189" s="46" t="s">
        <v>67</v>
      </c>
      <c r="G189" s="42" t="s">
        <v>232</v>
      </c>
      <c r="H189" s="46" t="s">
        <v>143</v>
      </c>
      <c r="I189" s="46">
        <v>32</v>
      </c>
      <c r="J189" s="670">
        <v>16</v>
      </c>
      <c r="K189" s="19" t="s">
        <v>800</v>
      </c>
      <c r="L189" s="52" t="s">
        <v>108</v>
      </c>
      <c r="M189" s="81"/>
      <c r="N189" s="28">
        <v>1597</v>
      </c>
      <c r="O189" s="972"/>
      <c r="P189" s="29">
        <v>6</v>
      </c>
      <c r="Q189" s="28">
        <v>8</v>
      </c>
      <c r="R189" s="28"/>
      <c r="S189" s="81">
        <v>153.846</v>
      </c>
      <c r="T189" s="185">
        <v>43172</v>
      </c>
      <c r="U189" s="326">
        <v>14.7</v>
      </c>
      <c r="V189" s="60">
        <v>1</v>
      </c>
      <c r="W189" s="167">
        <v>1</v>
      </c>
      <c r="X189" s="489">
        <f>IF(AND(N189&lt;&gt;"",S189&lt;&gt;""),1000*S189*V189/(N189*W189),"")</f>
        <v>96.334376956793989</v>
      </c>
      <c r="Y189" s="502" t="s">
        <v>2216</v>
      </c>
      <c r="Z189" s="494"/>
      <c r="AA189" s="28" t="s">
        <v>17</v>
      </c>
      <c r="AB189" s="27">
        <v>14</v>
      </c>
      <c r="AC189" s="28" t="s">
        <v>2879</v>
      </c>
      <c r="AD189" s="27" t="s">
        <v>54</v>
      </c>
      <c r="AE189" s="28" t="s">
        <v>158</v>
      </c>
      <c r="AF189" s="29" t="s">
        <v>55</v>
      </c>
      <c r="AG189" s="29" t="s">
        <v>55</v>
      </c>
      <c r="AH189" s="27"/>
      <c r="AI189" s="27"/>
      <c r="AJ189" s="27"/>
      <c r="AK189" s="81"/>
      <c r="AL189" s="569"/>
      <c r="AM189" s="28"/>
      <c r="AN189" s="28"/>
      <c r="AO189" s="28">
        <v>2003</v>
      </c>
      <c r="AP189" s="20">
        <v>2009</v>
      </c>
      <c r="AQ189" s="579"/>
      <c r="AR189" s="28" t="s">
        <v>2882</v>
      </c>
      <c r="AS189" s="20" t="s">
        <v>2880</v>
      </c>
    </row>
    <row r="190" spans="1:45" ht="15" customHeight="1" x14ac:dyDescent="0.25">
      <c r="D190" s="26" t="s">
        <v>4495</v>
      </c>
      <c r="E190" s="435" t="s">
        <v>4496</v>
      </c>
      <c r="F190" s="27" t="s">
        <v>1812</v>
      </c>
      <c r="G190" s="28" t="s">
        <v>758</v>
      </c>
      <c r="H190" s="27" t="s">
        <v>3074</v>
      </c>
      <c r="I190" s="27">
        <v>32</v>
      </c>
      <c r="J190" s="87">
        <v>48</v>
      </c>
      <c r="K190" s="19"/>
      <c r="L190" s="52"/>
      <c r="M190" s="81"/>
      <c r="N190" s="28"/>
      <c r="O190" s="972"/>
      <c r="P190" s="29"/>
      <c r="Q190" s="28"/>
      <c r="R190" s="28"/>
      <c r="S190" s="81"/>
      <c r="T190" s="185"/>
      <c r="U190" s="326"/>
      <c r="V190" s="60"/>
      <c r="W190" s="167"/>
      <c r="X190" s="489"/>
      <c r="Y190" s="502"/>
      <c r="Z190" s="494"/>
      <c r="AA190" s="28" t="s">
        <v>20</v>
      </c>
      <c r="AB190" s="27"/>
      <c r="AC190" s="28"/>
      <c r="AD190" s="27" t="s">
        <v>54</v>
      </c>
      <c r="AE190" s="28" t="s">
        <v>3074</v>
      </c>
      <c r="AF190" s="29"/>
      <c r="AG190" s="29" t="s">
        <v>54</v>
      </c>
      <c r="AH190" s="27" t="s">
        <v>718</v>
      </c>
      <c r="AI190" s="27" t="s">
        <v>365</v>
      </c>
      <c r="AJ190" s="27"/>
      <c r="AK190" s="81"/>
      <c r="AL190" s="569"/>
      <c r="AM190" s="28"/>
      <c r="AN190" s="28"/>
      <c r="AO190" s="28">
        <v>2011</v>
      </c>
      <c r="AP190" s="20">
        <v>2016</v>
      </c>
      <c r="AQ190" s="579" t="s">
        <v>4500</v>
      </c>
      <c r="AR190" s="28" t="s">
        <v>4497</v>
      </c>
      <c r="AS190" s="20" t="s">
        <v>4499</v>
      </c>
    </row>
    <row r="191" spans="1:45" ht="15" customHeight="1" x14ac:dyDescent="0.25">
      <c r="D191" s="26" t="s">
        <v>4501</v>
      </c>
      <c r="E191" s="435" t="s">
        <v>4502</v>
      </c>
      <c r="F191" s="27" t="s">
        <v>1812</v>
      </c>
      <c r="G191" s="28" t="s">
        <v>758</v>
      </c>
      <c r="H191" s="27" t="s">
        <v>459</v>
      </c>
      <c r="I191" s="27">
        <v>16</v>
      </c>
      <c r="J191" s="87">
        <v>16</v>
      </c>
      <c r="K191" s="19"/>
      <c r="L191" s="52"/>
      <c r="M191" s="81"/>
      <c r="N191" s="28"/>
      <c r="O191" s="972"/>
      <c r="P191" s="29"/>
      <c r="Q191" s="28"/>
      <c r="R191" s="28"/>
      <c r="S191" s="81"/>
      <c r="T191" s="185"/>
      <c r="U191" s="326"/>
      <c r="V191" s="60"/>
      <c r="W191" s="167"/>
      <c r="X191" s="489"/>
      <c r="Y191" s="502"/>
      <c r="Z191" s="494"/>
      <c r="AA191" s="28" t="s">
        <v>20</v>
      </c>
      <c r="AB191" s="27"/>
      <c r="AC191" s="28"/>
      <c r="AD191" s="27" t="s">
        <v>54</v>
      </c>
      <c r="AE191" s="28" t="s">
        <v>124</v>
      </c>
      <c r="AF191" s="29"/>
      <c r="AG191" s="29" t="s">
        <v>55</v>
      </c>
      <c r="AH191" s="27" t="s">
        <v>181</v>
      </c>
      <c r="AI191" s="27" t="s">
        <v>181</v>
      </c>
      <c r="AJ191" s="27" t="s">
        <v>54</v>
      </c>
      <c r="AK191" s="81"/>
      <c r="AL191" s="569"/>
      <c r="AM191" s="28">
        <v>8</v>
      </c>
      <c r="AN191" s="28"/>
      <c r="AO191" s="28">
        <v>2006</v>
      </c>
      <c r="AP191" s="20">
        <v>2016</v>
      </c>
      <c r="AQ191" s="579"/>
      <c r="AR191" s="28" t="s">
        <v>4503</v>
      </c>
      <c r="AS191" s="20"/>
    </row>
    <row r="192" spans="1:45" ht="15" customHeight="1" x14ac:dyDescent="0.25">
      <c r="D192" s="26" t="s">
        <v>4504</v>
      </c>
      <c r="E192" s="435" t="s">
        <v>4505</v>
      </c>
      <c r="F192" s="27" t="s">
        <v>1812</v>
      </c>
      <c r="G192" s="28" t="s">
        <v>758</v>
      </c>
      <c r="H192" s="27" t="s">
        <v>349</v>
      </c>
      <c r="I192" s="27">
        <v>12</v>
      </c>
      <c r="J192" s="87">
        <v>12</v>
      </c>
      <c r="K192" s="19" t="s">
        <v>10</v>
      </c>
      <c r="L192" s="52" t="s">
        <v>108</v>
      </c>
      <c r="M192" s="81"/>
      <c r="N192" s="28">
        <v>1557</v>
      </c>
      <c r="O192" s="972"/>
      <c r="P192" s="29">
        <v>4</v>
      </c>
      <c r="Q192" s="28"/>
      <c r="R192" s="28">
        <v>1</v>
      </c>
      <c r="S192" s="81"/>
      <c r="T192" s="185">
        <v>43328</v>
      </c>
      <c r="U192" s="326">
        <v>14.7</v>
      </c>
      <c r="V192" s="60">
        <v>0.4</v>
      </c>
      <c r="W192" s="167">
        <v>2</v>
      </c>
      <c r="X192" s="489"/>
      <c r="Y192" s="502" t="s">
        <v>174</v>
      </c>
      <c r="Z192" s="494" t="s">
        <v>54</v>
      </c>
      <c r="AA192" s="28" t="s">
        <v>20</v>
      </c>
      <c r="AB192" s="27">
        <v>15</v>
      </c>
      <c r="AC192" s="28" t="s">
        <v>79</v>
      </c>
      <c r="AD192" s="27" t="s">
        <v>54</v>
      </c>
      <c r="AE192" s="28" t="s">
        <v>124</v>
      </c>
      <c r="AF192" s="29" t="s">
        <v>55</v>
      </c>
      <c r="AG192" s="29" t="s">
        <v>55</v>
      </c>
      <c r="AH192" s="27" t="s">
        <v>83</v>
      </c>
      <c r="AI192" s="27" t="s">
        <v>83</v>
      </c>
      <c r="AJ192" s="27"/>
      <c r="AK192" s="81"/>
      <c r="AL192" s="569"/>
      <c r="AM192" s="28"/>
      <c r="AN192" s="28"/>
      <c r="AO192" s="28">
        <v>2004</v>
      </c>
      <c r="AP192" s="20">
        <v>2016</v>
      </c>
      <c r="AQ192" s="579"/>
      <c r="AR192" s="28" t="s">
        <v>4506</v>
      </c>
      <c r="AS192" s="20"/>
    </row>
    <row r="193" spans="1:45" ht="14.25" customHeight="1" x14ac:dyDescent="0.25">
      <c r="A193" t="s">
        <v>745</v>
      </c>
      <c r="C193" t="s">
        <v>875</v>
      </c>
      <c r="D193" s="26" t="s">
        <v>1040</v>
      </c>
      <c r="E193" s="435" t="s">
        <v>1042</v>
      </c>
      <c r="F193" s="27" t="s">
        <v>67</v>
      </c>
      <c r="G193" s="28" t="s">
        <v>1041</v>
      </c>
      <c r="H193" s="27" t="s">
        <v>199</v>
      </c>
      <c r="I193" s="27">
        <v>8</v>
      </c>
      <c r="J193" s="87">
        <v>14</v>
      </c>
      <c r="K193" s="19" t="s">
        <v>802</v>
      </c>
      <c r="L193" s="52" t="s">
        <v>108</v>
      </c>
      <c r="M193" s="81" t="s">
        <v>1043</v>
      </c>
      <c r="N193" s="28"/>
      <c r="O193" s="972"/>
      <c r="P193" s="29" t="s">
        <v>744</v>
      </c>
      <c r="Q193" s="28"/>
      <c r="R193" s="28"/>
      <c r="S193" s="81"/>
      <c r="T193" s="185">
        <v>41733</v>
      </c>
      <c r="U193" s="326" t="s">
        <v>1267</v>
      </c>
      <c r="V193" s="60">
        <v>0.67</v>
      </c>
      <c r="W193" s="167">
        <v>1</v>
      </c>
      <c r="X193" s="489" t="str">
        <f>IF(AND(N193&lt;&gt;"",S193&lt;&gt;""),1000*S193*V193/(N193*W193),"")</f>
        <v/>
      </c>
      <c r="Y193" s="502" t="s">
        <v>2226</v>
      </c>
      <c r="Z193" s="494"/>
      <c r="AA193" s="28" t="s">
        <v>357</v>
      </c>
      <c r="AB193" s="27">
        <v>5</v>
      </c>
      <c r="AC193" s="28" t="s">
        <v>1044</v>
      </c>
      <c r="AD193" s="27" t="s">
        <v>54</v>
      </c>
      <c r="AE193" s="28" t="s">
        <v>124</v>
      </c>
      <c r="AF193" s="29" t="s">
        <v>55</v>
      </c>
      <c r="AG193" s="29" t="s">
        <v>54</v>
      </c>
      <c r="AH193" s="27">
        <v>256</v>
      </c>
      <c r="AI193" s="27" t="s">
        <v>83</v>
      </c>
      <c r="AJ193" s="27" t="s">
        <v>54</v>
      </c>
      <c r="AK193" s="81"/>
      <c r="AL193" s="569"/>
      <c r="AM193" s="28"/>
      <c r="AN193" s="28"/>
      <c r="AO193" s="28">
        <v>1999</v>
      </c>
      <c r="AP193" s="20">
        <v>2004</v>
      </c>
      <c r="AQ193" s="429"/>
      <c r="AR193" s="28" t="s">
        <v>958</v>
      </c>
      <c r="AS193" s="127"/>
    </row>
    <row r="194" spans="1:45" ht="14.25" customHeight="1" x14ac:dyDescent="0.25">
      <c r="A194" t="s">
        <v>744</v>
      </c>
      <c r="B194">
        <v>1</v>
      </c>
      <c r="C194" t="s">
        <v>875</v>
      </c>
      <c r="D194" s="26" t="s">
        <v>632</v>
      </c>
      <c r="E194" s="435" t="s">
        <v>636</v>
      </c>
      <c r="F194" s="27" t="s">
        <v>85</v>
      </c>
      <c r="G194" s="28" t="s">
        <v>633</v>
      </c>
      <c r="H194" s="27" t="s">
        <v>5971</v>
      </c>
      <c r="I194" s="27">
        <v>64</v>
      </c>
      <c r="J194" s="87">
        <v>16</v>
      </c>
      <c r="K194" s="19" t="s">
        <v>800</v>
      </c>
      <c r="L194" s="52" t="s">
        <v>108</v>
      </c>
      <c r="M194" s="81"/>
      <c r="N194" s="28">
        <v>13463</v>
      </c>
      <c r="O194" s="972"/>
      <c r="P194" s="29">
        <v>6</v>
      </c>
      <c r="Q194" s="28">
        <v>19</v>
      </c>
      <c r="R194" s="28">
        <v>10</v>
      </c>
      <c r="S194" s="81">
        <v>127.01600000000001</v>
      </c>
      <c r="T194" s="185">
        <v>41725</v>
      </c>
      <c r="U194" s="326">
        <v>14.7</v>
      </c>
      <c r="V194" s="60">
        <v>6</v>
      </c>
      <c r="W194" s="167">
        <v>1</v>
      </c>
      <c r="X194" s="489">
        <f>IF(AND(N194&lt;&gt;"",S194&lt;&gt;""),1000*S194*V194/(N194*W194),"")</f>
        <v>56.606699844016937</v>
      </c>
      <c r="Y194" s="502" t="s">
        <v>174</v>
      </c>
      <c r="Z194" s="494"/>
      <c r="AA194" s="28" t="s">
        <v>20</v>
      </c>
      <c r="AB194" s="27">
        <v>46</v>
      </c>
      <c r="AC194" s="28" t="s">
        <v>1028</v>
      </c>
      <c r="AD194" s="27" t="s">
        <v>54</v>
      </c>
      <c r="AE194" s="28" t="s">
        <v>124</v>
      </c>
      <c r="AF194" s="29" t="s">
        <v>54</v>
      </c>
      <c r="AG194" s="29" t="s">
        <v>55</v>
      </c>
      <c r="AH194" s="27" t="s">
        <v>462</v>
      </c>
      <c r="AI194" s="27" t="s">
        <v>462</v>
      </c>
      <c r="AJ194" s="27" t="s">
        <v>55</v>
      </c>
      <c r="AK194" s="81">
        <v>128</v>
      </c>
      <c r="AL194" s="569"/>
      <c r="AM194" s="28">
        <v>536</v>
      </c>
      <c r="AN194" s="28"/>
      <c r="AO194" s="28">
        <v>2010</v>
      </c>
      <c r="AP194" s="20">
        <v>2015</v>
      </c>
      <c r="AQ194" s="182" t="s">
        <v>6336</v>
      </c>
      <c r="AR194" s="28" t="s">
        <v>635</v>
      </c>
      <c r="AS194" s="130" t="s">
        <v>3641</v>
      </c>
    </row>
    <row r="195" spans="1:45" s="208" customFormat="1" ht="14.25" customHeight="1" x14ac:dyDescent="0.25">
      <c r="A195" s="208" t="s">
        <v>744</v>
      </c>
      <c r="B195" s="208">
        <v>1</v>
      </c>
      <c r="C195" s="208" t="s">
        <v>875</v>
      </c>
      <c r="D195" s="202" t="s">
        <v>632</v>
      </c>
      <c r="E195" s="733" t="s">
        <v>636</v>
      </c>
      <c r="F195" s="205" t="s">
        <v>85</v>
      </c>
      <c r="G195" s="734" t="s">
        <v>633</v>
      </c>
      <c r="H195" s="205" t="s">
        <v>5971</v>
      </c>
      <c r="I195" s="205">
        <v>64</v>
      </c>
      <c r="J195" s="207">
        <v>16</v>
      </c>
      <c r="K195" s="918" t="s">
        <v>6197</v>
      </c>
      <c r="L195" s="736" t="s">
        <v>108</v>
      </c>
      <c r="M195" s="737" t="s">
        <v>6327</v>
      </c>
      <c r="N195" s="734">
        <v>11510</v>
      </c>
      <c r="O195" s="973"/>
      <c r="P195" s="204">
        <v>6</v>
      </c>
      <c r="Q195" s="734">
        <v>15</v>
      </c>
      <c r="R195" s="734">
        <v>1</v>
      </c>
      <c r="S195" s="737"/>
      <c r="T195" s="738">
        <v>44508</v>
      </c>
      <c r="U195" s="739" t="s">
        <v>5998</v>
      </c>
      <c r="V195" s="740">
        <v>6</v>
      </c>
      <c r="W195" s="741">
        <v>1</v>
      </c>
      <c r="X195" s="742" t="str">
        <f>IF(AND(N195&lt;&gt;"",S195&lt;&gt;""),1000*S195*V195/(N195*W195),"")</f>
        <v/>
      </c>
      <c r="Y195" s="743" t="s">
        <v>174</v>
      </c>
      <c r="Z195" s="744"/>
      <c r="AA195" s="734" t="s">
        <v>20</v>
      </c>
      <c r="AB195" s="205">
        <v>46</v>
      </c>
      <c r="AC195" s="734" t="s">
        <v>1028</v>
      </c>
      <c r="AD195" s="205" t="s">
        <v>54</v>
      </c>
      <c r="AE195" s="734" t="s">
        <v>124</v>
      </c>
      <c r="AF195" s="204" t="s">
        <v>54</v>
      </c>
      <c r="AG195" s="204" t="s">
        <v>55</v>
      </c>
      <c r="AH195" s="205" t="s">
        <v>462</v>
      </c>
      <c r="AI195" s="205" t="s">
        <v>462</v>
      </c>
      <c r="AJ195" s="205" t="s">
        <v>55</v>
      </c>
      <c r="AK195" s="737">
        <v>128</v>
      </c>
      <c r="AL195" s="745"/>
      <c r="AM195" s="734">
        <v>536</v>
      </c>
      <c r="AN195" s="734"/>
      <c r="AO195" s="734">
        <v>2010</v>
      </c>
      <c r="AP195" s="746">
        <v>2015</v>
      </c>
      <c r="AQ195" s="964" t="s">
        <v>634</v>
      </c>
      <c r="AR195" s="734" t="s">
        <v>635</v>
      </c>
      <c r="AS195" s="919" t="s">
        <v>3641</v>
      </c>
    </row>
    <row r="196" spans="1:45" ht="14.25" customHeight="1" x14ac:dyDescent="0.25">
      <c r="C196" t="s">
        <v>875</v>
      </c>
      <c r="D196" s="26" t="s">
        <v>1840</v>
      </c>
      <c r="E196" s="435" t="s">
        <v>2159</v>
      </c>
      <c r="F196" s="27" t="s">
        <v>57</v>
      </c>
      <c r="G196" s="28" t="s">
        <v>2883</v>
      </c>
      <c r="H196" s="27" t="s">
        <v>5972</v>
      </c>
      <c r="I196" s="27">
        <v>64</v>
      </c>
      <c r="J196" s="87">
        <v>16</v>
      </c>
      <c r="K196" s="19"/>
      <c r="L196" s="52"/>
      <c r="M196" s="81"/>
      <c r="N196" s="28"/>
      <c r="O196" s="972"/>
      <c r="P196" s="29"/>
      <c r="Q196" s="28"/>
      <c r="R196" s="28"/>
      <c r="S196" s="81"/>
      <c r="T196" s="185"/>
      <c r="U196" s="326"/>
      <c r="V196" s="60"/>
      <c r="W196" s="167"/>
      <c r="X196" s="489"/>
      <c r="Y196" s="502"/>
      <c r="Z196" s="494"/>
      <c r="AA196" s="28" t="s">
        <v>3640</v>
      </c>
      <c r="AB196" s="27"/>
      <c r="AC196" s="28"/>
      <c r="AD196" s="27" t="s">
        <v>54</v>
      </c>
      <c r="AE196" s="28" t="s">
        <v>124</v>
      </c>
      <c r="AF196" s="29" t="s">
        <v>54</v>
      </c>
      <c r="AG196" s="29" t="s">
        <v>55</v>
      </c>
      <c r="AH196" s="27" t="s">
        <v>799</v>
      </c>
      <c r="AI196" s="27" t="s">
        <v>799</v>
      </c>
      <c r="AJ196" s="27" t="s">
        <v>55</v>
      </c>
      <c r="AK196" s="81">
        <v>128</v>
      </c>
      <c r="AL196" s="569"/>
      <c r="AM196" s="28">
        <v>528</v>
      </c>
      <c r="AN196" s="28"/>
      <c r="AO196" s="28">
        <v>2016</v>
      </c>
      <c r="AP196" s="20">
        <v>2017</v>
      </c>
      <c r="AQ196" s="96" t="s">
        <v>2884</v>
      </c>
      <c r="AR196" s="28" t="s">
        <v>1841</v>
      </c>
      <c r="AS196" s="130" t="s">
        <v>3642</v>
      </c>
    </row>
    <row r="197" spans="1:45" ht="15" customHeight="1" x14ac:dyDescent="0.25">
      <c r="C197" t="s">
        <v>875</v>
      </c>
      <c r="D197" s="26" t="s">
        <v>3766</v>
      </c>
      <c r="E197" s="435" t="s">
        <v>3957</v>
      </c>
      <c r="F197" s="27" t="s">
        <v>737</v>
      </c>
      <c r="G197" s="129" t="s">
        <v>3959</v>
      </c>
      <c r="H197" s="27" t="s">
        <v>143</v>
      </c>
      <c r="I197" s="27">
        <v>32</v>
      </c>
      <c r="J197" s="87">
        <v>16</v>
      </c>
      <c r="K197" s="19"/>
      <c r="L197" s="28"/>
      <c r="M197" s="81"/>
      <c r="N197" s="28"/>
      <c r="O197" s="972"/>
      <c r="P197" s="29"/>
      <c r="Q197" s="28"/>
      <c r="R197" s="28"/>
      <c r="S197" s="81"/>
      <c r="T197" s="185"/>
      <c r="U197" s="326"/>
      <c r="V197" s="60"/>
      <c r="W197" s="167"/>
      <c r="X197" s="489"/>
      <c r="Y197" s="502"/>
      <c r="Z197" s="494" t="s">
        <v>54</v>
      </c>
      <c r="AA197" s="28" t="s">
        <v>107</v>
      </c>
      <c r="AB197" s="27"/>
      <c r="AC197" s="28"/>
      <c r="AD197" s="27" t="s">
        <v>54</v>
      </c>
      <c r="AE197" s="28" t="s">
        <v>124</v>
      </c>
      <c r="AF197" s="29"/>
      <c r="AG197" s="29"/>
      <c r="AH197" s="27" t="s">
        <v>133</v>
      </c>
      <c r="AI197" s="27" t="s">
        <v>133</v>
      </c>
      <c r="AJ197" s="27" t="s">
        <v>54</v>
      </c>
      <c r="AK197" s="81"/>
      <c r="AL197" s="569"/>
      <c r="AM197" s="28">
        <v>16</v>
      </c>
      <c r="AN197" s="28"/>
      <c r="AO197" s="28"/>
      <c r="AP197" s="20">
        <v>2007</v>
      </c>
      <c r="AQ197" s="182" t="s">
        <v>3961</v>
      </c>
      <c r="AR197" s="28" t="s">
        <v>3958</v>
      </c>
      <c r="AS197" s="20" t="s">
        <v>3960</v>
      </c>
    </row>
    <row r="198" spans="1:45" ht="15" customHeight="1" x14ac:dyDescent="0.25">
      <c r="A198" t="s">
        <v>744</v>
      </c>
      <c r="B198">
        <v>1</v>
      </c>
      <c r="C198" t="s">
        <v>875</v>
      </c>
      <c r="D198" s="45" t="s">
        <v>637</v>
      </c>
      <c r="E198" s="555" t="s">
        <v>640</v>
      </c>
      <c r="F198" s="46" t="s">
        <v>67</v>
      </c>
      <c r="G198" s="42" t="s">
        <v>638</v>
      </c>
      <c r="H198" s="46">
        <v>8051</v>
      </c>
      <c r="I198" s="46">
        <v>8</v>
      </c>
      <c r="J198" s="670">
        <v>8</v>
      </c>
      <c r="K198" s="19" t="s">
        <v>800</v>
      </c>
      <c r="L198" s="52" t="s">
        <v>108</v>
      </c>
      <c r="M198" s="81"/>
      <c r="N198" s="28">
        <v>2725</v>
      </c>
      <c r="O198" s="972"/>
      <c r="P198" s="29">
        <v>6</v>
      </c>
      <c r="Q198" s="28">
        <v>1</v>
      </c>
      <c r="R198" s="28">
        <v>1</v>
      </c>
      <c r="S198" s="81">
        <v>104.66800000000001</v>
      </c>
      <c r="T198" s="185">
        <v>41687</v>
      </c>
      <c r="U198" s="326">
        <v>14.7</v>
      </c>
      <c r="V198" s="60">
        <v>0.33</v>
      </c>
      <c r="W198" s="167">
        <v>1</v>
      </c>
      <c r="X198" s="489">
        <f t="shared" ref="X198:X206" si="14">IF(AND(N198&lt;&gt;"",S198&lt;&gt;""),1000*S198*V198/(N198*W198),"")</f>
        <v>12.675390825688075</v>
      </c>
      <c r="Y198" s="502" t="s">
        <v>174</v>
      </c>
      <c r="Z198" s="494"/>
      <c r="AA198" s="28" t="s">
        <v>17</v>
      </c>
      <c r="AB198" s="27">
        <v>7</v>
      </c>
      <c r="AC198" s="28" t="s">
        <v>639</v>
      </c>
      <c r="AD198" s="27" t="s">
        <v>54</v>
      </c>
      <c r="AE198" s="28" t="s">
        <v>124</v>
      </c>
      <c r="AF198" s="29" t="s">
        <v>55</v>
      </c>
      <c r="AG198" s="29" t="s">
        <v>55</v>
      </c>
      <c r="AH198" s="27" t="s">
        <v>181</v>
      </c>
      <c r="AI198" s="27" t="s">
        <v>181</v>
      </c>
      <c r="AJ198" s="27" t="s">
        <v>54</v>
      </c>
      <c r="AK198" s="81"/>
      <c r="AL198" s="569"/>
      <c r="AM198" s="28"/>
      <c r="AN198" s="28"/>
      <c r="AO198" s="28">
        <v>1999</v>
      </c>
      <c r="AP198" s="20">
        <v>2003</v>
      </c>
      <c r="AQ198" s="579"/>
      <c r="AR198" s="28" t="s">
        <v>56</v>
      </c>
      <c r="AS198" s="63"/>
    </row>
    <row r="199" spans="1:45" ht="14.25" customHeight="1" x14ac:dyDescent="0.25">
      <c r="A199" t="s">
        <v>744</v>
      </c>
      <c r="B199">
        <v>1</v>
      </c>
      <c r="C199" t="s">
        <v>875</v>
      </c>
      <c r="D199" s="409" t="s">
        <v>4554</v>
      </c>
      <c r="E199" s="435" t="s">
        <v>4555</v>
      </c>
      <c r="F199" s="411" t="s">
        <v>85</v>
      </c>
      <c r="G199" s="504" t="s">
        <v>4556</v>
      </c>
      <c r="H199" s="412" t="s">
        <v>1613</v>
      </c>
      <c r="I199" s="412">
        <v>32</v>
      </c>
      <c r="J199" s="415">
        <v>32</v>
      </c>
      <c r="K199" s="19" t="s">
        <v>800</v>
      </c>
      <c r="L199" s="52" t="s">
        <v>108</v>
      </c>
      <c r="M199" s="81"/>
      <c r="N199" s="28">
        <v>1422</v>
      </c>
      <c r="O199" s="972"/>
      <c r="P199" s="29">
        <v>6</v>
      </c>
      <c r="Q199" s="28"/>
      <c r="R199" s="28">
        <v>1</v>
      </c>
      <c r="S199" s="81">
        <v>166.667</v>
      </c>
      <c r="T199" s="185">
        <v>43354</v>
      </c>
      <c r="U199" s="326">
        <v>14.7</v>
      </c>
      <c r="V199" s="60">
        <v>1</v>
      </c>
      <c r="W199" s="167">
        <v>1</v>
      </c>
      <c r="X199" s="489">
        <f t="shared" si="14"/>
        <v>117.20604781997187</v>
      </c>
      <c r="Y199" s="502" t="s">
        <v>174</v>
      </c>
      <c r="Z199" s="494"/>
      <c r="AA199" s="28" t="s">
        <v>20</v>
      </c>
      <c r="AB199" s="27">
        <v>2</v>
      </c>
      <c r="AC199" s="28" t="s">
        <v>4571</v>
      </c>
      <c r="AD199" s="27" t="s">
        <v>54</v>
      </c>
      <c r="AE199" s="28" t="s">
        <v>124</v>
      </c>
      <c r="AF199" s="29" t="s">
        <v>55</v>
      </c>
      <c r="AG199" s="29"/>
      <c r="AH199" s="27" t="s">
        <v>133</v>
      </c>
      <c r="AI199" s="27" t="s">
        <v>133</v>
      </c>
      <c r="AJ199" s="27" t="s">
        <v>54</v>
      </c>
      <c r="AK199" s="81"/>
      <c r="AL199" s="569"/>
      <c r="AM199" s="28">
        <v>32</v>
      </c>
      <c r="AN199" s="28">
        <v>2</v>
      </c>
      <c r="AO199" s="28">
        <v>2018</v>
      </c>
      <c r="AP199" s="20">
        <v>2018</v>
      </c>
      <c r="AQ199" s="579" t="s">
        <v>4558</v>
      </c>
      <c r="AR199" s="28" t="s">
        <v>4572</v>
      </c>
      <c r="AS199" s="20" t="s">
        <v>4559</v>
      </c>
    </row>
    <row r="200" spans="1:45" ht="14.25" customHeight="1" x14ac:dyDescent="0.25">
      <c r="A200" t="s">
        <v>174</v>
      </c>
      <c r="C200" t="s">
        <v>875</v>
      </c>
      <c r="D200" s="26" t="s">
        <v>642</v>
      </c>
      <c r="E200" s="435" t="s">
        <v>2255</v>
      </c>
      <c r="F200" s="27" t="s">
        <v>85</v>
      </c>
      <c r="G200" s="28" t="s">
        <v>617</v>
      </c>
      <c r="H200" s="27" t="s">
        <v>65</v>
      </c>
      <c r="I200" s="27">
        <v>16</v>
      </c>
      <c r="J200" s="87">
        <v>16</v>
      </c>
      <c r="K200" s="19" t="s">
        <v>800</v>
      </c>
      <c r="L200" s="52" t="s">
        <v>108</v>
      </c>
      <c r="M200" s="81" t="s">
        <v>834</v>
      </c>
      <c r="N200" s="28"/>
      <c r="O200" s="972"/>
      <c r="P200" s="29">
        <v>6</v>
      </c>
      <c r="Q200" s="28"/>
      <c r="R200" s="28"/>
      <c r="S200" s="81"/>
      <c r="T200" s="185"/>
      <c r="U200" s="326">
        <v>14.7</v>
      </c>
      <c r="V200" s="60">
        <v>0.33</v>
      </c>
      <c r="W200" s="167">
        <v>1</v>
      </c>
      <c r="X200" s="489" t="str">
        <f t="shared" si="14"/>
        <v/>
      </c>
      <c r="Y200" s="502"/>
      <c r="Z200" s="494"/>
      <c r="AA200" s="28" t="s">
        <v>17</v>
      </c>
      <c r="AB200" s="27">
        <v>27</v>
      </c>
      <c r="AC200" s="28" t="s">
        <v>641</v>
      </c>
      <c r="AD200" s="27" t="s">
        <v>54</v>
      </c>
      <c r="AE200" s="28"/>
      <c r="AF200" s="29" t="s">
        <v>55</v>
      </c>
      <c r="AG200" s="29"/>
      <c r="AH200" s="27">
        <v>256</v>
      </c>
      <c r="AI200" s="27">
        <v>256</v>
      </c>
      <c r="AJ200" s="27"/>
      <c r="AK200" s="81"/>
      <c r="AL200" s="569"/>
      <c r="AM200" s="28"/>
      <c r="AN200" s="28"/>
      <c r="AO200" s="28">
        <v>2003</v>
      </c>
      <c r="AP200" s="20"/>
      <c r="AQ200" s="142"/>
      <c r="AR200" s="28" t="s">
        <v>618</v>
      </c>
      <c r="AS200" s="429"/>
    </row>
    <row r="201" spans="1:45" ht="14.25" customHeight="1" x14ac:dyDescent="0.25">
      <c r="A201" t="s">
        <v>746</v>
      </c>
      <c r="B201">
        <v>1</v>
      </c>
      <c r="C201" t="s">
        <v>875</v>
      </c>
      <c r="D201" s="26" t="s">
        <v>980</v>
      </c>
      <c r="E201" s="435" t="s">
        <v>982</v>
      </c>
      <c r="F201" s="27" t="s">
        <v>57</v>
      </c>
      <c r="G201" s="28" t="s">
        <v>1419</v>
      </c>
      <c r="H201" s="27" t="s">
        <v>143</v>
      </c>
      <c r="I201" s="27">
        <v>16</v>
      </c>
      <c r="J201" s="87">
        <v>16</v>
      </c>
      <c r="K201" s="19" t="s">
        <v>800</v>
      </c>
      <c r="L201" s="28" t="s">
        <v>108</v>
      </c>
      <c r="M201" s="81"/>
      <c r="N201" s="28">
        <v>662</v>
      </c>
      <c r="O201" s="972"/>
      <c r="P201" s="29">
        <v>6</v>
      </c>
      <c r="Q201" s="28">
        <v>1</v>
      </c>
      <c r="R201" s="28"/>
      <c r="S201" s="81">
        <v>317.76299999999998</v>
      </c>
      <c r="T201" s="185">
        <v>41719</v>
      </c>
      <c r="U201" s="326">
        <v>14.7</v>
      </c>
      <c r="V201" s="60">
        <v>0.67</v>
      </c>
      <c r="W201" s="167">
        <v>4</v>
      </c>
      <c r="X201" s="489">
        <f t="shared" si="14"/>
        <v>80.400759063444113</v>
      </c>
      <c r="Y201" s="502" t="s">
        <v>174</v>
      </c>
      <c r="Z201" s="494"/>
      <c r="AA201" s="28" t="s">
        <v>357</v>
      </c>
      <c r="AB201" s="27">
        <v>5</v>
      </c>
      <c r="AC201" s="28" t="s">
        <v>979</v>
      </c>
      <c r="AD201" s="27" t="s">
        <v>54</v>
      </c>
      <c r="AE201" s="28" t="s">
        <v>158</v>
      </c>
      <c r="AF201" s="29" t="s">
        <v>55</v>
      </c>
      <c r="AG201" s="29" t="s">
        <v>55</v>
      </c>
      <c r="AH201" s="27" t="s">
        <v>181</v>
      </c>
      <c r="AI201" s="27" t="s">
        <v>181</v>
      </c>
      <c r="AJ201" s="27" t="s">
        <v>55</v>
      </c>
      <c r="AK201" s="81">
        <v>37</v>
      </c>
      <c r="AL201" s="569"/>
      <c r="AM201" s="28">
        <v>8</v>
      </c>
      <c r="AN201" s="28"/>
      <c r="AO201" s="28">
        <v>2009</v>
      </c>
      <c r="AP201" s="20">
        <v>2012</v>
      </c>
      <c r="AQ201" s="579" t="s">
        <v>2665</v>
      </c>
      <c r="AR201" s="28" t="s">
        <v>981</v>
      </c>
      <c r="AS201" s="20" t="s">
        <v>983</v>
      </c>
    </row>
    <row r="202" spans="1:45" ht="14.25" customHeight="1" x14ac:dyDescent="0.25">
      <c r="A202" t="s">
        <v>744</v>
      </c>
      <c r="B202">
        <v>1</v>
      </c>
      <c r="C202" t="s">
        <v>875</v>
      </c>
      <c r="D202" s="26" t="s">
        <v>868</v>
      </c>
      <c r="E202" s="435" t="s">
        <v>870</v>
      </c>
      <c r="F202" s="27" t="s">
        <v>107</v>
      </c>
      <c r="G202" s="28" t="s">
        <v>869</v>
      </c>
      <c r="H202" s="27">
        <v>6805</v>
      </c>
      <c r="I202" s="27">
        <v>8</v>
      </c>
      <c r="J202" s="87">
        <v>8</v>
      </c>
      <c r="K202" s="19" t="s">
        <v>871</v>
      </c>
      <c r="L202" s="52" t="s">
        <v>869</v>
      </c>
      <c r="M202" s="81"/>
      <c r="N202" s="28">
        <v>1690</v>
      </c>
      <c r="O202" s="972"/>
      <c r="P202" s="29">
        <v>4</v>
      </c>
      <c r="Q202" s="28"/>
      <c r="R202" s="28"/>
      <c r="S202" s="81">
        <v>83</v>
      </c>
      <c r="T202" s="185"/>
      <c r="U202" s="326"/>
      <c r="V202" s="60">
        <v>0.33</v>
      </c>
      <c r="W202" s="167">
        <v>4</v>
      </c>
      <c r="X202" s="489">
        <f t="shared" si="14"/>
        <v>4.0517751479289945</v>
      </c>
      <c r="Y202" s="502" t="s">
        <v>2226</v>
      </c>
      <c r="Z202" s="494"/>
      <c r="AA202" s="28" t="s">
        <v>107</v>
      </c>
      <c r="AB202" s="27"/>
      <c r="AC202" s="28"/>
      <c r="AD202" s="27" t="s">
        <v>54</v>
      </c>
      <c r="AE202" s="28" t="s">
        <v>124</v>
      </c>
      <c r="AF202" s="29" t="s">
        <v>55</v>
      </c>
      <c r="AG202" s="29" t="s">
        <v>55</v>
      </c>
      <c r="AH202" s="27" t="s">
        <v>181</v>
      </c>
      <c r="AI202" s="27" t="s">
        <v>181</v>
      </c>
      <c r="AJ202" s="27" t="s">
        <v>54</v>
      </c>
      <c r="AK202" s="81"/>
      <c r="AL202" s="569"/>
      <c r="AM202" s="28"/>
      <c r="AN202" s="28"/>
      <c r="AO202" s="28"/>
      <c r="AP202" s="20"/>
      <c r="AQ202" s="37" t="s">
        <v>111</v>
      </c>
      <c r="AR202" s="28"/>
      <c r="AS202" s="137"/>
    </row>
    <row r="203" spans="1:45" ht="14.25" customHeight="1" x14ac:dyDescent="0.25">
      <c r="A203" t="s">
        <v>746</v>
      </c>
      <c r="B203">
        <v>1</v>
      </c>
      <c r="C203" t="s">
        <v>875</v>
      </c>
      <c r="D203" s="26" t="s">
        <v>259</v>
      </c>
      <c r="E203" s="435" t="s">
        <v>2255</v>
      </c>
      <c r="F203" s="27" t="s">
        <v>67</v>
      </c>
      <c r="G203" s="28" t="s">
        <v>260</v>
      </c>
      <c r="H203" s="27" t="s">
        <v>65</v>
      </c>
      <c r="I203" s="27">
        <v>8</v>
      </c>
      <c r="J203" s="87">
        <v>8</v>
      </c>
      <c r="K203" s="19" t="s">
        <v>800</v>
      </c>
      <c r="L203" s="52" t="s">
        <v>108</v>
      </c>
      <c r="M203" s="81"/>
      <c r="N203" s="28">
        <v>297</v>
      </c>
      <c r="O203" s="972"/>
      <c r="P203" s="29">
        <v>6</v>
      </c>
      <c r="Q203" s="28"/>
      <c r="R203" s="28"/>
      <c r="S203" s="81">
        <v>191.86500000000001</v>
      </c>
      <c r="T203" s="185">
        <v>41733</v>
      </c>
      <c r="U203" s="326">
        <v>14.7</v>
      </c>
      <c r="V203" s="60">
        <v>0.33</v>
      </c>
      <c r="W203" s="167">
        <v>1</v>
      </c>
      <c r="X203" s="489">
        <f t="shared" si="14"/>
        <v>213.18333333333334</v>
      </c>
      <c r="Y203" s="502" t="s">
        <v>174</v>
      </c>
      <c r="Z203" s="494"/>
      <c r="AA203" s="28" t="s">
        <v>17</v>
      </c>
      <c r="AB203" s="27">
        <v>25</v>
      </c>
      <c r="AC203" s="28" t="s">
        <v>641</v>
      </c>
      <c r="AD203" s="27" t="s">
        <v>54</v>
      </c>
      <c r="AE203" s="28"/>
      <c r="AF203" s="29"/>
      <c r="AG203" s="29"/>
      <c r="AH203" s="27"/>
      <c r="AI203" s="27"/>
      <c r="AJ203" s="27"/>
      <c r="AK203" s="81"/>
      <c r="AL203" s="569"/>
      <c r="AM203" s="28"/>
      <c r="AN203" s="28"/>
      <c r="AO203" s="28">
        <v>2003</v>
      </c>
      <c r="AP203" s="20">
        <v>2009</v>
      </c>
      <c r="AQ203" s="96"/>
      <c r="AR203" s="28" t="s">
        <v>796</v>
      </c>
      <c r="AS203" s="20"/>
    </row>
    <row r="204" spans="1:45" ht="14.25" customHeight="1" x14ac:dyDescent="0.25">
      <c r="A204" t="s">
        <v>746</v>
      </c>
      <c r="B204">
        <v>1</v>
      </c>
      <c r="C204" t="s">
        <v>875</v>
      </c>
      <c r="D204" s="26" t="s">
        <v>1530</v>
      </c>
      <c r="E204" s="28" t="s">
        <v>1842</v>
      </c>
      <c r="F204" s="27" t="s">
        <v>67</v>
      </c>
      <c r="G204" s="28" t="s">
        <v>311</v>
      </c>
      <c r="H204" s="27" t="s">
        <v>143</v>
      </c>
      <c r="I204" s="27">
        <v>16</v>
      </c>
      <c r="J204" s="87">
        <v>16</v>
      </c>
      <c r="K204" s="19" t="s">
        <v>800</v>
      </c>
      <c r="L204" s="52" t="s">
        <v>108</v>
      </c>
      <c r="M204" s="81"/>
      <c r="N204" s="28">
        <v>780</v>
      </c>
      <c r="O204" s="972"/>
      <c r="P204" s="29">
        <v>6</v>
      </c>
      <c r="Q204" s="28"/>
      <c r="R204" s="28"/>
      <c r="S204" s="81">
        <v>313.185</v>
      </c>
      <c r="T204" s="185">
        <v>42095</v>
      </c>
      <c r="U204" s="326">
        <v>14.7</v>
      </c>
      <c r="V204" s="60">
        <v>0.67</v>
      </c>
      <c r="W204" s="167">
        <v>1</v>
      </c>
      <c r="X204" s="489">
        <f t="shared" si="14"/>
        <v>269.01788461538462</v>
      </c>
      <c r="Y204" s="502" t="s">
        <v>174</v>
      </c>
      <c r="Z204" s="494"/>
      <c r="AA204" s="28" t="s">
        <v>20</v>
      </c>
      <c r="AB204" s="27">
        <v>1</v>
      </c>
      <c r="AC204" s="28" t="s">
        <v>1531</v>
      </c>
      <c r="AD204" s="27" t="s">
        <v>54</v>
      </c>
      <c r="AE204" s="28"/>
      <c r="AF204" s="29" t="s">
        <v>55</v>
      </c>
      <c r="AG204" s="29" t="s">
        <v>54</v>
      </c>
      <c r="AH204" s="27"/>
      <c r="AI204" s="27"/>
      <c r="AJ204" s="27"/>
      <c r="AK204" s="81"/>
      <c r="AL204" s="569"/>
      <c r="AM204" s="28">
        <v>8</v>
      </c>
      <c r="AN204" s="28"/>
      <c r="AO204" s="28"/>
      <c r="AP204" s="20"/>
      <c r="AQ204" s="182" t="s">
        <v>2558</v>
      </c>
      <c r="AR204" s="28" t="s">
        <v>1536</v>
      </c>
      <c r="AS204" s="20" t="s">
        <v>1532</v>
      </c>
    </row>
    <row r="205" spans="1:45" ht="14.25" customHeight="1" x14ac:dyDescent="0.25">
      <c r="A205" t="s">
        <v>174</v>
      </c>
      <c r="B205">
        <v>1</v>
      </c>
      <c r="C205" t="s">
        <v>875</v>
      </c>
      <c r="D205" s="26" t="s">
        <v>261</v>
      </c>
      <c r="E205" s="435" t="s">
        <v>2256</v>
      </c>
      <c r="F205" s="27" t="s">
        <v>57</v>
      </c>
      <c r="G205" s="28" t="s">
        <v>262</v>
      </c>
      <c r="H205" s="27" t="s">
        <v>143</v>
      </c>
      <c r="I205" s="27">
        <v>16</v>
      </c>
      <c r="J205" s="87">
        <v>16</v>
      </c>
      <c r="K205" s="19" t="s">
        <v>800</v>
      </c>
      <c r="L205" s="52" t="s">
        <v>108</v>
      </c>
      <c r="M205" s="81"/>
      <c r="N205" s="28">
        <v>807</v>
      </c>
      <c r="O205" s="972"/>
      <c r="P205" s="29">
        <v>6</v>
      </c>
      <c r="Q205" s="28"/>
      <c r="R205" s="28">
        <v>1</v>
      </c>
      <c r="S205" s="81">
        <v>296.64800000000002</v>
      </c>
      <c r="T205" s="185">
        <v>41733</v>
      </c>
      <c r="U205" s="326">
        <v>14.7</v>
      </c>
      <c r="V205" s="60">
        <v>0.67</v>
      </c>
      <c r="W205" s="167">
        <v>1</v>
      </c>
      <c r="X205" s="489">
        <f t="shared" si="14"/>
        <v>246.28768277571251</v>
      </c>
      <c r="Y205" s="502" t="s">
        <v>174</v>
      </c>
      <c r="Z205" s="494"/>
      <c r="AA205" s="28" t="s">
        <v>17</v>
      </c>
      <c r="AB205" s="27">
        <v>11</v>
      </c>
      <c r="AC205" s="28" t="s">
        <v>73</v>
      </c>
      <c r="AD205" s="27" t="s">
        <v>54</v>
      </c>
      <c r="AE205" s="28" t="s">
        <v>158</v>
      </c>
      <c r="AF205" s="29" t="s">
        <v>55</v>
      </c>
      <c r="AG205" s="29"/>
      <c r="AH205" s="27"/>
      <c r="AI205" s="27" t="s">
        <v>249</v>
      </c>
      <c r="AJ205" s="27"/>
      <c r="AK205" s="81"/>
      <c r="AL205" s="569"/>
      <c r="AM205" s="28"/>
      <c r="AN205" s="28"/>
      <c r="AO205" s="28">
        <v>2008</v>
      </c>
      <c r="AP205" s="20">
        <v>2009</v>
      </c>
      <c r="AQ205" s="142"/>
      <c r="AR205" s="136" t="s">
        <v>1063</v>
      </c>
      <c r="AS205" s="20"/>
    </row>
    <row r="206" spans="1:45" ht="14.25" customHeight="1" x14ac:dyDescent="0.25">
      <c r="C206" t="s">
        <v>875</v>
      </c>
      <c r="D206" s="26" t="s">
        <v>2144</v>
      </c>
      <c r="E206" s="28"/>
      <c r="F206" s="27" t="s">
        <v>777</v>
      </c>
      <c r="G206" s="28" t="s">
        <v>2145</v>
      </c>
      <c r="H206" s="27" t="s">
        <v>168</v>
      </c>
      <c r="I206" s="27">
        <v>32</v>
      </c>
      <c r="J206" s="87">
        <v>32</v>
      </c>
      <c r="K206" s="19" t="s">
        <v>800</v>
      </c>
      <c r="L206" s="52" t="s">
        <v>108</v>
      </c>
      <c r="M206" s="81" t="s">
        <v>777</v>
      </c>
      <c r="N206" s="28"/>
      <c r="O206" s="972"/>
      <c r="P206" s="29">
        <v>6</v>
      </c>
      <c r="Q206" s="28"/>
      <c r="R206" s="28"/>
      <c r="S206" s="81"/>
      <c r="T206" s="185">
        <v>43172</v>
      </c>
      <c r="U206" s="326">
        <v>14.7</v>
      </c>
      <c r="V206" s="60">
        <v>1</v>
      </c>
      <c r="W206" s="167">
        <v>1</v>
      </c>
      <c r="X206" s="489" t="str">
        <f t="shared" si="14"/>
        <v/>
      </c>
      <c r="Y206" s="502"/>
      <c r="Z206" s="494"/>
      <c r="AA206" s="28" t="s">
        <v>17</v>
      </c>
      <c r="AB206" s="27">
        <v>120</v>
      </c>
      <c r="AC206" s="28"/>
      <c r="AD206" s="27" t="s">
        <v>54</v>
      </c>
      <c r="AE206" s="28" t="s">
        <v>158</v>
      </c>
      <c r="AF206" s="29"/>
      <c r="AG206" s="29"/>
      <c r="AH206" s="27"/>
      <c r="AI206" s="27"/>
      <c r="AJ206" s="27"/>
      <c r="AK206" s="81"/>
      <c r="AL206" s="569"/>
      <c r="AM206" s="28">
        <v>32</v>
      </c>
      <c r="AN206" s="28"/>
      <c r="AO206" s="28">
        <v>1995</v>
      </c>
      <c r="AP206" s="20">
        <v>2014</v>
      </c>
      <c r="AQ206" s="19"/>
      <c r="AR206" s="28" t="s">
        <v>3355</v>
      </c>
      <c r="AS206" s="20" t="s">
        <v>2888</v>
      </c>
    </row>
    <row r="207" spans="1:45" ht="14.25" customHeight="1" x14ac:dyDescent="0.25">
      <c r="D207" s="591" t="s">
        <v>5115</v>
      </c>
      <c r="E207" s="555" t="s">
        <v>5116</v>
      </c>
      <c r="F207" s="592"/>
      <c r="G207" s="593" t="s">
        <v>5117</v>
      </c>
      <c r="H207" s="46" t="s">
        <v>168</v>
      </c>
      <c r="I207" s="592">
        <v>32</v>
      </c>
      <c r="J207" s="618">
        <v>32</v>
      </c>
      <c r="K207" s="19"/>
      <c r="L207" s="52"/>
      <c r="M207" s="81"/>
      <c r="N207" s="28"/>
      <c r="O207" s="972"/>
      <c r="P207" s="29"/>
      <c r="Q207" s="28"/>
      <c r="R207" s="28"/>
      <c r="S207" s="81"/>
      <c r="T207" s="185"/>
      <c r="U207" s="326"/>
      <c r="V207" s="60"/>
      <c r="W207" s="167"/>
      <c r="X207" s="489"/>
      <c r="Y207" s="502"/>
      <c r="Z207" s="494"/>
      <c r="AA207" s="28" t="s">
        <v>17</v>
      </c>
      <c r="AB207" s="27"/>
      <c r="AC207" s="28"/>
      <c r="AD207" s="27" t="s">
        <v>54</v>
      </c>
      <c r="AE207" s="28" t="s">
        <v>124</v>
      </c>
      <c r="AF207" s="29" t="s">
        <v>55</v>
      </c>
      <c r="AG207" s="29"/>
      <c r="AH207" s="27" t="s">
        <v>133</v>
      </c>
      <c r="AI207" s="27" t="s">
        <v>133</v>
      </c>
      <c r="AJ207" s="27"/>
      <c r="AK207" s="81"/>
      <c r="AL207" s="569"/>
      <c r="AM207" s="28">
        <v>32</v>
      </c>
      <c r="AN207" s="28"/>
      <c r="AO207" s="28"/>
      <c r="AP207" s="20">
        <v>2019</v>
      </c>
      <c r="AQ207" s="19"/>
      <c r="AR207" s="68" t="s">
        <v>3731</v>
      </c>
      <c r="AS207" s="20" t="s">
        <v>5118</v>
      </c>
    </row>
    <row r="208" spans="1:45" ht="14.25" customHeight="1" x14ac:dyDescent="0.25">
      <c r="A208" t="s">
        <v>746</v>
      </c>
      <c r="B208">
        <v>1</v>
      </c>
      <c r="C208" t="s">
        <v>875</v>
      </c>
      <c r="D208" s="591" t="s">
        <v>3869</v>
      </c>
      <c r="E208" s="555" t="s">
        <v>3870</v>
      </c>
      <c r="F208" s="592" t="s">
        <v>67</v>
      </c>
      <c r="G208" s="593" t="s">
        <v>3871</v>
      </c>
      <c r="H208" s="46" t="s">
        <v>168</v>
      </c>
      <c r="I208" s="592">
        <v>32</v>
      </c>
      <c r="J208" s="618">
        <v>32</v>
      </c>
      <c r="K208" s="19" t="s">
        <v>800</v>
      </c>
      <c r="L208" s="52" t="s">
        <v>108</v>
      </c>
      <c r="M208" s="81"/>
      <c r="N208" s="28">
        <v>2915</v>
      </c>
      <c r="O208" s="972"/>
      <c r="P208" s="29">
        <v>6</v>
      </c>
      <c r="Q208" s="28"/>
      <c r="R208" s="28"/>
      <c r="S208" s="81">
        <v>90.090999999999994</v>
      </c>
      <c r="T208" s="185">
        <v>43294</v>
      </c>
      <c r="U208" s="326">
        <v>14.7</v>
      </c>
      <c r="V208" s="60">
        <v>1</v>
      </c>
      <c r="W208" s="167">
        <v>1</v>
      </c>
      <c r="X208" s="489">
        <f>IF(AND(N208&lt;&gt;"",S208&lt;&gt;""),1000*S208*V208/(N208*W208),"")</f>
        <v>30.906003430531733</v>
      </c>
      <c r="Y208" s="502" t="s">
        <v>174</v>
      </c>
      <c r="Z208" s="494"/>
      <c r="AA208" s="28" t="s">
        <v>17</v>
      </c>
      <c r="AB208" s="27">
        <v>32</v>
      </c>
      <c r="AC208" s="28" t="s">
        <v>4230</v>
      </c>
      <c r="AD208" s="27" t="s">
        <v>54</v>
      </c>
      <c r="AE208" s="28" t="s">
        <v>124</v>
      </c>
      <c r="AF208" s="29" t="s">
        <v>55</v>
      </c>
      <c r="AG208" s="29"/>
      <c r="AH208" s="27" t="s">
        <v>133</v>
      </c>
      <c r="AI208" s="27" t="s">
        <v>133</v>
      </c>
      <c r="AJ208" s="27"/>
      <c r="AK208" s="81"/>
      <c r="AL208" s="569"/>
      <c r="AM208" s="28">
        <v>32</v>
      </c>
      <c r="AN208" s="28">
        <v>5</v>
      </c>
      <c r="AO208" s="28">
        <v>2017</v>
      </c>
      <c r="AP208" s="20">
        <v>2017</v>
      </c>
      <c r="AQ208" s="19"/>
      <c r="AR208" s="705" t="s">
        <v>3872</v>
      </c>
      <c r="AS208" s="20"/>
    </row>
    <row r="209" spans="1:45" ht="14.25" customHeight="1" x14ac:dyDescent="0.25">
      <c r="D209" s="591" t="s">
        <v>5440</v>
      </c>
      <c r="E209" s="555" t="s">
        <v>5441</v>
      </c>
      <c r="F209" s="617" t="s">
        <v>67</v>
      </c>
      <c r="G209" s="42" t="s">
        <v>5442</v>
      </c>
      <c r="H209" s="46" t="s">
        <v>168</v>
      </c>
      <c r="I209" s="592">
        <v>32</v>
      </c>
      <c r="J209" s="618">
        <v>32</v>
      </c>
      <c r="K209" s="19"/>
      <c r="L209" s="52"/>
      <c r="M209" s="81"/>
      <c r="N209" s="28"/>
      <c r="O209" s="972"/>
      <c r="P209" s="29"/>
      <c r="Q209" s="28"/>
      <c r="R209" s="28"/>
      <c r="S209" s="81"/>
      <c r="T209" s="185"/>
      <c r="U209" s="326"/>
      <c r="V209" s="60"/>
      <c r="W209" s="167"/>
      <c r="X209" s="489"/>
      <c r="Y209" s="502"/>
      <c r="Z209" s="494"/>
      <c r="AA209" s="28" t="s">
        <v>17</v>
      </c>
      <c r="AB209" s="27">
        <v>37</v>
      </c>
      <c r="AC209" s="28" t="s">
        <v>4230</v>
      </c>
      <c r="AD209" s="27" t="s">
        <v>54</v>
      </c>
      <c r="AE209" s="28" t="s">
        <v>158</v>
      </c>
      <c r="AF209" s="29" t="s">
        <v>55</v>
      </c>
      <c r="AG209" s="29"/>
      <c r="AH209" s="27" t="s">
        <v>133</v>
      </c>
      <c r="AI209" s="27" t="s">
        <v>133</v>
      </c>
      <c r="AJ209" s="27"/>
      <c r="AK209" s="81"/>
      <c r="AL209" s="569"/>
      <c r="AM209" s="28">
        <v>32</v>
      </c>
      <c r="AN209" s="28"/>
      <c r="AO209" s="28"/>
      <c r="AP209" s="20">
        <v>2019</v>
      </c>
      <c r="AQ209" s="19"/>
      <c r="AR209" s="859" t="s">
        <v>3731</v>
      </c>
      <c r="AS209" s="20" t="s">
        <v>6063</v>
      </c>
    </row>
    <row r="210" spans="1:45" ht="14.25" customHeight="1" x14ac:dyDescent="0.25">
      <c r="C210" t="s">
        <v>875</v>
      </c>
      <c r="D210" s="591" t="s">
        <v>3867</v>
      </c>
      <c r="E210" s="555" t="s">
        <v>3865</v>
      </c>
      <c r="F210" s="592" t="s">
        <v>56</v>
      </c>
      <c r="G210" s="593" t="s">
        <v>3866</v>
      </c>
      <c r="H210" s="46" t="s">
        <v>168</v>
      </c>
      <c r="I210" s="592">
        <v>32</v>
      </c>
      <c r="J210" s="618">
        <v>32</v>
      </c>
      <c r="K210" s="19" t="s">
        <v>800</v>
      </c>
      <c r="L210" s="52" t="s">
        <v>108</v>
      </c>
      <c r="M210" s="81" t="s">
        <v>4232</v>
      </c>
      <c r="N210" s="28"/>
      <c r="O210" s="972"/>
      <c r="P210" s="29">
        <v>6</v>
      </c>
      <c r="Q210" s="28"/>
      <c r="R210" s="28"/>
      <c r="S210" s="81"/>
      <c r="T210" s="185">
        <v>43294</v>
      </c>
      <c r="U210" s="326">
        <v>14.7</v>
      </c>
      <c r="V210" s="60">
        <v>1</v>
      </c>
      <c r="W210" s="167">
        <v>1</v>
      </c>
      <c r="X210" s="489" t="str">
        <f>IF(AND(N210&lt;&gt;"",S210&lt;&gt;""),1000*S210*V210/(N210*W210),"")</f>
        <v/>
      </c>
      <c r="Y210" s="502"/>
      <c r="Z210" s="494"/>
      <c r="AA210" s="28" t="s">
        <v>17</v>
      </c>
      <c r="AB210" s="27">
        <v>41</v>
      </c>
      <c r="AC210" s="28" t="s">
        <v>4230</v>
      </c>
      <c r="AD210" s="27" t="s">
        <v>54</v>
      </c>
      <c r="AE210" s="28" t="s">
        <v>124</v>
      </c>
      <c r="AF210" s="29" t="s">
        <v>55</v>
      </c>
      <c r="AG210" s="29"/>
      <c r="AH210" s="27" t="s">
        <v>133</v>
      </c>
      <c r="AI210" s="27" t="s">
        <v>133</v>
      </c>
      <c r="AJ210" s="27"/>
      <c r="AK210" s="81"/>
      <c r="AL210" s="569"/>
      <c r="AM210" s="28">
        <v>32</v>
      </c>
      <c r="AN210" s="28">
        <v>5</v>
      </c>
      <c r="AO210" s="28">
        <v>2015</v>
      </c>
      <c r="AP210" s="20">
        <v>2017</v>
      </c>
      <c r="AQ210" s="19"/>
      <c r="AR210" s="795" t="s">
        <v>3868</v>
      </c>
      <c r="AS210" s="20" t="s">
        <v>4231</v>
      </c>
    </row>
    <row r="211" spans="1:45" ht="14.25" customHeight="1" x14ac:dyDescent="0.25">
      <c r="C211" t="s">
        <v>875</v>
      </c>
      <c r="D211" s="591" t="s">
        <v>3873</v>
      </c>
      <c r="E211" s="555" t="s">
        <v>3874</v>
      </c>
      <c r="F211" s="592" t="s">
        <v>777</v>
      </c>
      <c r="G211" s="593" t="s">
        <v>3875</v>
      </c>
      <c r="H211" s="46" t="s">
        <v>168</v>
      </c>
      <c r="I211" s="592">
        <v>32</v>
      </c>
      <c r="J211" s="618">
        <v>32</v>
      </c>
      <c r="K211" s="19" t="s">
        <v>800</v>
      </c>
      <c r="L211" s="52" t="s">
        <v>108</v>
      </c>
      <c r="M211" s="81" t="s">
        <v>4233</v>
      </c>
      <c r="N211" s="28"/>
      <c r="O211" s="972"/>
      <c r="P211" s="29">
        <v>6</v>
      </c>
      <c r="Q211" s="28"/>
      <c r="R211" s="28"/>
      <c r="S211" s="81"/>
      <c r="T211" s="185">
        <v>43294</v>
      </c>
      <c r="U211" s="326">
        <v>14.7</v>
      </c>
      <c r="V211" s="60">
        <v>1</v>
      </c>
      <c r="W211" s="167">
        <v>1</v>
      </c>
      <c r="X211" s="489" t="str">
        <f>IF(AND(N211&lt;&gt;"",S211&lt;&gt;""),1000*S211*V211/(N211*W211),"")</f>
        <v/>
      </c>
      <c r="Y211" s="502"/>
      <c r="Z211" s="494"/>
      <c r="AA211" s="28" t="s">
        <v>17</v>
      </c>
      <c r="AB211" s="27">
        <v>4</v>
      </c>
      <c r="AC211" s="28" t="s">
        <v>2144</v>
      </c>
      <c r="AD211" s="27" t="s">
        <v>54</v>
      </c>
      <c r="AE211" s="28" t="s">
        <v>124</v>
      </c>
      <c r="AF211" s="29" t="s">
        <v>55</v>
      </c>
      <c r="AG211" s="29"/>
      <c r="AH211" s="27" t="s">
        <v>133</v>
      </c>
      <c r="AI211" s="27" t="s">
        <v>133</v>
      </c>
      <c r="AJ211" s="27"/>
      <c r="AK211" s="81"/>
      <c r="AL211" s="569"/>
      <c r="AM211" s="28">
        <v>32</v>
      </c>
      <c r="AN211" s="28"/>
      <c r="AO211" s="28">
        <v>1997</v>
      </c>
      <c r="AP211" s="20">
        <v>1998</v>
      </c>
      <c r="AQ211" s="19"/>
      <c r="AR211" s="795" t="s">
        <v>3876</v>
      </c>
      <c r="AS211" s="20" t="s">
        <v>4234</v>
      </c>
    </row>
    <row r="212" spans="1:45" ht="14.25" customHeight="1" x14ac:dyDescent="0.25">
      <c r="A212" t="s">
        <v>746</v>
      </c>
      <c r="B212">
        <v>1</v>
      </c>
      <c r="C212" t="s">
        <v>875</v>
      </c>
      <c r="D212" s="26" t="s">
        <v>4125</v>
      </c>
      <c r="E212" s="435" t="s">
        <v>4124</v>
      </c>
      <c r="F212" s="29" t="s">
        <v>67</v>
      </c>
      <c r="G212" s="28" t="s">
        <v>4128</v>
      </c>
      <c r="H212" s="27" t="s">
        <v>143</v>
      </c>
      <c r="I212" s="717" t="s">
        <v>4126</v>
      </c>
      <c r="J212" s="87">
        <v>16</v>
      </c>
      <c r="K212" s="19" t="s">
        <v>800</v>
      </c>
      <c r="L212" s="52" t="s">
        <v>108</v>
      </c>
      <c r="M212" s="81"/>
      <c r="N212" s="28">
        <v>1755</v>
      </c>
      <c r="O212" s="972"/>
      <c r="P212" s="29">
        <v>6</v>
      </c>
      <c r="Q212" s="28"/>
      <c r="R212" s="28"/>
      <c r="S212" s="81">
        <v>53.475999999999999</v>
      </c>
      <c r="T212" s="185">
        <v>43294</v>
      </c>
      <c r="U212" s="326">
        <v>14.7</v>
      </c>
      <c r="V212" s="60">
        <v>0.67</v>
      </c>
      <c r="W212" s="167">
        <v>1</v>
      </c>
      <c r="X212" s="489">
        <f>IF(AND(N212&lt;&gt;"",S212&lt;&gt;""),1000*S212*V212/(N212*W212),"")</f>
        <v>20.415339031339034</v>
      </c>
      <c r="Y212" s="502" t="s">
        <v>174</v>
      </c>
      <c r="Z212" s="494"/>
      <c r="AA212" s="28" t="s">
        <v>20</v>
      </c>
      <c r="AB212" s="27">
        <v>49</v>
      </c>
      <c r="AC212" s="28" t="s">
        <v>73</v>
      </c>
      <c r="AD212" s="27" t="s">
        <v>54</v>
      </c>
      <c r="AE212" s="28" t="s">
        <v>124</v>
      </c>
      <c r="AF212" s="29" t="s">
        <v>55</v>
      </c>
      <c r="AG212" s="29"/>
      <c r="AH212" s="27" t="s">
        <v>181</v>
      </c>
      <c r="AI212" s="27" t="s">
        <v>181</v>
      </c>
      <c r="AJ212" s="27" t="s">
        <v>54</v>
      </c>
      <c r="AK212" s="81">
        <v>40</v>
      </c>
      <c r="AL212" s="569"/>
      <c r="AM212" s="28">
        <v>8</v>
      </c>
      <c r="AN212" s="28"/>
      <c r="AO212" s="28">
        <v>2016</v>
      </c>
      <c r="AP212" s="20">
        <v>2017</v>
      </c>
      <c r="AQ212" s="182"/>
      <c r="AR212" s="28" t="s">
        <v>4127</v>
      </c>
      <c r="AS212" s="20" t="s">
        <v>4229</v>
      </c>
    </row>
    <row r="213" spans="1:45" ht="14.25" customHeight="1" x14ac:dyDescent="0.25">
      <c r="C213" t="s">
        <v>875</v>
      </c>
      <c r="D213" s="26" t="s">
        <v>2885</v>
      </c>
      <c r="E213" s="28"/>
      <c r="F213" s="27" t="s">
        <v>777</v>
      </c>
      <c r="G213" s="28" t="s">
        <v>665</v>
      </c>
      <c r="H213" s="27" t="s">
        <v>143</v>
      </c>
      <c r="I213" s="27">
        <v>32</v>
      </c>
      <c r="J213" s="87">
        <v>32</v>
      </c>
      <c r="K213" s="19" t="s">
        <v>800</v>
      </c>
      <c r="L213" s="52" t="s">
        <v>108</v>
      </c>
      <c r="M213" s="81" t="s">
        <v>777</v>
      </c>
      <c r="N213" s="28"/>
      <c r="O213" s="972"/>
      <c r="P213" s="29">
        <v>6</v>
      </c>
      <c r="Q213" s="28"/>
      <c r="R213" s="28"/>
      <c r="S213" s="81"/>
      <c r="T213" s="185">
        <v>43172</v>
      </c>
      <c r="U213" s="326">
        <v>14.7</v>
      </c>
      <c r="V213" s="60">
        <v>1</v>
      </c>
      <c r="W213" s="167">
        <v>1</v>
      </c>
      <c r="X213" s="489" t="str">
        <f>IF(AND(N213&lt;&gt;"",S213&lt;&gt;""),1000*S213*V213/(N213*W213),"")</f>
        <v/>
      </c>
      <c r="Y213" s="502"/>
      <c r="Z213" s="494"/>
      <c r="AA213" s="28" t="s">
        <v>17</v>
      </c>
      <c r="AB213" s="27"/>
      <c r="AC213" s="28"/>
      <c r="AD213" s="27"/>
      <c r="AE213" s="28"/>
      <c r="AF213" s="29"/>
      <c r="AG213" s="29"/>
      <c r="AH213" s="27"/>
      <c r="AI213" s="27"/>
      <c r="AJ213" s="27"/>
      <c r="AK213" s="81"/>
      <c r="AL213" s="569"/>
      <c r="AM213" s="28">
        <v>32</v>
      </c>
      <c r="AN213" s="28"/>
      <c r="AO213" s="28">
        <v>2001</v>
      </c>
      <c r="AP213" s="20">
        <v>2001</v>
      </c>
      <c r="AQ213" s="19" t="s">
        <v>2887</v>
      </c>
      <c r="AR213" s="28" t="s">
        <v>2886</v>
      </c>
      <c r="AS213" s="20" t="s">
        <v>2889</v>
      </c>
    </row>
    <row r="214" spans="1:45" ht="14.25" customHeight="1" x14ac:dyDescent="0.25">
      <c r="C214" t="s">
        <v>875</v>
      </c>
      <c r="D214" s="26" t="s">
        <v>2827</v>
      </c>
      <c r="E214" s="435" t="s">
        <v>6438</v>
      </c>
      <c r="F214" s="27" t="s">
        <v>107</v>
      </c>
      <c r="G214" s="28" t="s">
        <v>2826</v>
      </c>
      <c r="H214" s="27">
        <v>8051</v>
      </c>
      <c r="I214" s="27">
        <v>8</v>
      </c>
      <c r="J214" s="87">
        <v>8</v>
      </c>
      <c r="K214" s="19" t="s">
        <v>19</v>
      </c>
      <c r="L214" s="28" t="s">
        <v>2826</v>
      </c>
      <c r="M214" s="81"/>
      <c r="N214" s="28">
        <v>1699</v>
      </c>
      <c r="O214" s="972"/>
      <c r="P214" s="29">
        <v>6</v>
      </c>
      <c r="Q214" s="28"/>
      <c r="R214" s="28"/>
      <c r="S214" s="81">
        <v>200</v>
      </c>
      <c r="T214" s="185">
        <v>36161</v>
      </c>
      <c r="U214" s="326">
        <v>14.7</v>
      </c>
      <c r="V214" s="60">
        <v>0.3</v>
      </c>
      <c r="W214" s="167">
        <v>1</v>
      </c>
      <c r="X214" s="489">
        <f t="shared" ref="X214:X223" si="15">IF(AND(N214&lt;&gt;"",S214&lt;&gt;""),1000*S214*V214/(N214*W214),"")</f>
        <v>35.314891112419069</v>
      </c>
      <c r="Y214" s="502" t="s">
        <v>1833</v>
      </c>
      <c r="Z214" s="494"/>
      <c r="AA214" s="28" t="s">
        <v>107</v>
      </c>
      <c r="AB214" s="27"/>
      <c r="AC214" s="28"/>
      <c r="AD214" s="27" t="s">
        <v>54</v>
      </c>
      <c r="AE214" s="28" t="s">
        <v>124</v>
      </c>
      <c r="AF214" s="29" t="s">
        <v>55</v>
      </c>
      <c r="AG214" s="29"/>
      <c r="AH214" s="27" t="s">
        <v>181</v>
      </c>
      <c r="AI214" s="27" t="s">
        <v>181</v>
      </c>
      <c r="AJ214" s="27"/>
      <c r="AK214" s="81"/>
      <c r="AL214" s="569"/>
      <c r="AM214" s="28"/>
      <c r="AN214" s="28"/>
      <c r="AO214" s="28">
        <v>1999</v>
      </c>
      <c r="AP214" s="20">
        <v>1999</v>
      </c>
      <c r="AQ214" s="19"/>
      <c r="AR214" s="28" t="s">
        <v>2829</v>
      </c>
      <c r="AS214" s="20" t="s">
        <v>6437</v>
      </c>
    </row>
    <row r="215" spans="1:45" ht="14.25" customHeight="1" x14ac:dyDescent="0.25">
      <c r="A215" t="s">
        <v>746</v>
      </c>
      <c r="B215">
        <v>1</v>
      </c>
      <c r="C215" t="s">
        <v>875</v>
      </c>
      <c r="D215" s="26" t="s">
        <v>643</v>
      </c>
      <c r="E215" s="435" t="s">
        <v>3354</v>
      </c>
      <c r="F215" s="27" t="s">
        <v>57</v>
      </c>
      <c r="G215" s="28" t="s">
        <v>644</v>
      </c>
      <c r="H215" s="27" t="s">
        <v>469</v>
      </c>
      <c r="I215" s="27">
        <v>16</v>
      </c>
      <c r="J215" s="87">
        <v>16</v>
      </c>
      <c r="K215" s="19" t="s">
        <v>800</v>
      </c>
      <c r="L215" s="52" t="s">
        <v>108</v>
      </c>
      <c r="M215" s="81"/>
      <c r="N215" s="28">
        <v>788</v>
      </c>
      <c r="O215" s="972"/>
      <c r="P215" s="29">
        <v>6</v>
      </c>
      <c r="Q215" s="28"/>
      <c r="R215" s="28"/>
      <c r="S215" s="81">
        <v>163.80000000000001</v>
      </c>
      <c r="T215" s="185">
        <v>41688</v>
      </c>
      <c r="U215" s="326">
        <v>14.7</v>
      </c>
      <c r="V215" s="60">
        <v>0.67</v>
      </c>
      <c r="W215" s="167">
        <v>1</v>
      </c>
      <c r="X215" s="489">
        <f t="shared" si="15"/>
        <v>139.2715736040609</v>
      </c>
      <c r="Y215" s="502" t="s">
        <v>174</v>
      </c>
      <c r="Z215" s="494"/>
      <c r="AA215" s="28" t="s">
        <v>17</v>
      </c>
      <c r="AB215" s="27">
        <v>6</v>
      </c>
      <c r="AC215" s="28" t="s">
        <v>646</v>
      </c>
      <c r="AD215" s="27" t="s">
        <v>54</v>
      </c>
      <c r="AE215" s="28"/>
      <c r="AF215" s="29" t="s">
        <v>55</v>
      </c>
      <c r="AG215" s="29"/>
      <c r="AH215" s="27">
        <v>256</v>
      </c>
      <c r="AI215" s="27" t="s">
        <v>205</v>
      </c>
      <c r="AJ215" s="27"/>
      <c r="AK215" s="81"/>
      <c r="AL215" s="569"/>
      <c r="AM215" s="28"/>
      <c r="AN215" s="28"/>
      <c r="AO215" s="28">
        <v>2001</v>
      </c>
      <c r="AP215" s="20"/>
      <c r="AQ215" s="37"/>
      <c r="AR215" s="28" t="s">
        <v>645</v>
      </c>
      <c r="AS215" s="20"/>
    </row>
    <row r="216" spans="1:45" ht="14.25" customHeight="1" x14ac:dyDescent="0.25">
      <c r="B216">
        <v>1</v>
      </c>
      <c r="C216" t="s">
        <v>875</v>
      </c>
      <c r="D216" s="26" t="s">
        <v>2147</v>
      </c>
      <c r="E216" s="435" t="s">
        <v>2149</v>
      </c>
      <c r="F216" s="27" t="s">
        <v>67</v>
      </c>
      <c r="G216" s="28" t="s">
        <v>2148</v>
      </c>
      <c r="H216" s="27" t="s">
        <v>1023</v>
      </c>
      <c r="I216" s="27">
        <v>16</v>
      </c>
      <c r="J216" s="87">
        <v>16</v>
      </c>
      <c r="K216" s="19" t="s">
        <v>800</v>
      </c>
      <c r="L216" s="52" t="s">
        <v>108</v>
      </c>
      <c r="M216" s="81"/>
      <c r="N216" s="28">
        <v>332</v>
      </c>
      <c r="O216" s="972"/>
      <c r="P216" s="29">
        <v>6</v>
      </c>
      <c r="Q216" s="28"/>
      <c r="R216" s="28"/>
      <c r="S216" s="81">
        <v>317.45999999999998</v>
      </c>
      <c r="T216" s="185">
        <v>43172</v>
      </c>
      <c r="U216" s="326">
        <v>14.7</v>
      </c>
      <c r="V216" s="60">
        <v>0.67</v>
      </c>
      <c r="W216" s="167">
        <v>1</v>
      </c>
      <c r="X216" s="489">
        <f t="shared" si="15"/>
        <v>640.6572289156627</v>
      </c>
      <c r="Y216" s="502" t="s">
        <v>174</v>
      </c>
      <c r="Z216" s="494"/>
      <c r="AA216" s="28" t="s">
        <v>20</v>
      </c>
      <c r="AB216" s="27">
        <v>1</v>
      </c>
      <c r="AC216" s="28" t="s">
        <v>2147</v>
      </c>
      <c r="AD216" s="27"/>
      <c r="AE216" s="28" t="s">
        <v>158</v>
      </c>
      <c r="AF216" s="29" t="s">
        <v>55</v>
      </c>
      <c r="AG216" s="29" t="s">
        <v>54</v>
      </c>
      <c r="AH216" s="27">
        <v>256</v>
      </c>
      <c r="AI216" s="27" t="s">
        <v>83</v>
      </c>
      <c r="AJ216" s="27"/>
      <c r="AK216" s="81">
        <v>40</v>
      </c>
      <c r="AL216" s="569"/>
      <c r="AM216" s="28">
        <v>16</v>
      </c>
      <c r="AN216" s="28"/>
      <c r="AO216" s="28">
        <v>2001</v>
      </c>
      <c r="AP216" s="20">
        <v>2004</v>
      </c>
      <c r="AQ216" s="182" t="s">
        <v>5260</v>
      </c>
      <c r="AR216" s="28" t="s">
        <v>2890</v>
      </c>
      <c r="AS216" s="20" t="s">
        <v>2146</v>
      </c>
    </row>
    <row r="217" spans="1:45" ht="14.25" customHeight="1" x14ac:dyDescent="0.25">
      <c r="A217" t="s">
        <v>174</v>
      </c>
      <c r="B217">
        <v>1</v>
      </c>
      <c r="C217" t="s">
        <v>875</v>
      </c>
      <c r="D217" s="26" t="s">
        <v>372</v>
      </c>
      <c r="E217" s="435" t="s">
        <v>2431</v>
      </c>
      <c r="F217" s="27" t="s">
        <v>67</v>
      </c>
      <c r="G217" s="28" t="s">
        <v>373</v>
      </c>
      <c r="H217" s="27" t="s">
        <v>143</v>
      </c>
      <c r="I217" s="27">
        <v>32</v>
      </c>
      <c r="J217" s="87">
        <v>32</v>
      </c>
      <c r="K217" s="19" t="s">
        <v>800</v>
      </c>
      <c r="L217" s="52" t="s">
        <v>108</v>
      </c>
      <c r="M217" s="81"/>
      <c r="N217" s="28">
        <v>2339</v>
      </c>
      <c r="O217" s="972"/>
      <c r="P217" s="29">
        <v>6</v>
      </c>
      <c r="Q217" s="28"/>
      <c r="R217" s="28">
        <v>1</v>
      </c>
      <c r="S217" s="81">
        <v>159.744</v>
      </c>
      <c r="T217" s="185">
        <v>41882</v>
      </c>
      <c r="U217" s="326">
        <v>14.7</v>
      </c>
      <c r="V217" s="60">
        <v>1</v>
      </c>
      <c r="W217" s="167">
        <v>1.5</v>
      </c>
      <c r="X217" s="489">
        <f t="shared" si="15"/>
        <v>45.530568619067978</v>
      </c>
      <c r="Y217" s="502" t="s">
        <v>1833</v>
      </c>
      <c r="Z217" s="494" t="s">
        <v>54</v>
      </c>
      <c r="AA217" s="28" t="s">
        <v>20</v>
      </c>
      <c r="AB217" s="27">
        <v>14</v>
      </c>
      <c r="AC217" s="28" t="s">
        <v>73</v>
      </c>
      <c r="AD217" s="27" t="s">
        <v>54</v>
      </c>
      <c r="AE217" s="28" t="s">
        <v>124</v>
      </c>
      <c r="AF217" s="29" t="s">
        <v>55</v>
      </c>
      <c r="AG217" s="29"/>
      <c r="AH217" s="27" t="s">
        <v>798</v>
      </c>
      <c r="AI217" s="27" t="s">
        <v>799</v>
      </c>
      <c r="AJ217" s="27" t="s">
        <v>54</v>
      </c>
      <c r="AK217" s="81">
        <v>61</v>
      </c>
      <c r="AL217" s="569"/>
      <c r="AM217" s="28">
        <v>32</v>
      </c>
      <c r="AN217" s="28"/>
      <c r="AO217" s="28">
        <v>2003</v>
      </c>
      <c r="AP217" s="20">
        <v>2014</v>
      </c>
      <c r="AQ217" s="182" t="s">
        <v>1475</v>
      </c>
      <c r="AR217" s="28" t="s">
        <v>1029</v>
      </c>
      <c r="AS217" s="20"/>
    </row>
    <row r="218" spans="1:45" ht="14.25" customHeight="1" x14ac:dyDescent="0.25">
      <c r="A218" t="s">
        <v>174</v>
      </c>
      <c r="B218">
        <v>1</v>
      </c>
      <c r="C218" t="s">
        <v>875</v>
      </c>
      <c r="D218" s="26" t="s">
        <v>372</v>
      </c>
      <c r="E218" s="435" t="s">
        <v>2431</v>
      </c>
      <c r="F218" s="27" t="s">
        <v>67</v>
      </c>
      <c r="G218" s="28" t="s">
        <v>373</v>
      </c>
      <c r="H218" s="27" t="s">
        <v>143</v>
      </c>
      <c r="I218" s="27">
        <v>32</v>
      </c>
      <c r="J218" s="87">
        <v>32</v>
      </c>
      <c r="K218" s="19" t="s">
        <v>800</v>
      </c>
      <c r="L218" s="52" t="s">
        <v>108</v>
      </c>
      <c r="M218" s="81"/>
      <c r="N218" s="28">
        <v>3367</v>
      </c>
      <c r="O218" s="972"/>
      <c r="P218" s="29">
        <v>6</v>
      </c>
      <c r="Q218" s="28"/>
      <c r="R218" s="28">
        <v>5</v>
      </c>
      <c r="S218" s="81">
        <v>147.01599999999999</v>
      </c>
      <c r="T218" s="185">
        <v>41882</v>
      </c>
      <c r="U218" s="326">
        <v>14.7</v>
      </c>
      <c r="V218" s="60">
        <v>1</v>
      </c>
      <c r="W218" s="167">
        <v>1.5</v>
      </c>
      <c r="X218" s="489">
        <f t="shared" si="15"/>
        <v>29.109197109197108</v>
      </c>
      <c r="Y218" s="502" t="s">
        <v>1833</v>
      </c>
      <c r="Z218" s="494" t="s">
        <v>54</v>
      </c>
      <c r="AA218" s="28" t="s">
        <v>20</v>
      </c>
      <c r="AB218" s="27">
        <v>24</v>
      </c>
      <c r="AC218" s="28" t="s">
        <v>372</v>
      </c>
      <c r="AD218" s="27" t="s">
        <v>54</v>
      </c>
      <c r="AE218" s="28" t="s">
        <v>124</v>
      </c>
      <c r="AF218" s="29" t="s">
        <v>55</v>
      </c>
      <c r="AG218" s="29"/>
      <c r="AH218" s="27" t="s">
        <v>798</v>
      </c>
      <c r="AI218" s="27" t="s">
        <v>799</v>
      </c>
      <c r="AJ218" s="27" t="s">
        <v>54</v>
      </c>
      <c r="AK218" s="81">
        <v>61</v>
      </c>
      <c r="AL218" s="569"/>
      <c r="AM218" s="28">
        <v>32</v>
      </c>
      <c r="AN218" s="28"/>
      <c r="AO218" s="28">
        <v>2003</v>
      </c>
      <c r="AP218" s="20">
        <v>2014</v>
      </c>
      <c r="AQ218" s="182" t="s">
        <v>1475</v>
      </c>
      <c r="AR218" s="28" t="s">
        <v>1029</v>
      </c>
      <c r="AS218" s="20"/>
    </row>
    <row r="219" spans="1:45" ht="14.25" customHeight="1" x14ac:dyDescent="0.25">
      <c r="B219">
        <v>1</v>
      </c>
      <c r="C219" t="s">
        <v>875</v>
      </c>
      <c r="D219" s="26" t="s">
        <v>3827</v>
      </c>
      <c r="E219" s="435" t="s">
        <v>3829</v>
      </c>
      <c r="F219" s="27" t="s">
        <v>67</v>
      </c>
      <c r="G219" s="28" t="s">
        <v>3828</v>
      </c>
      <c r="H219" s="27" t="s">
        <v>143</v>
      </c>
      <c r="I219" s="27">
        <v>32</v>
      </c>
      <c r="J219" s="87">
        <v>32</v>
      </c>
      <c r="K219" s="19" t="s">
        <v>800</v>
      </c>
      <c r="L219" s="52" t="s">
        <v>108</v>
      </c>
      <c r="M219" s="81"/>
      <c r="N219" s="28">
        <v>3845</v>
      </c>
      <c r="O219" s="972"/>
      <c r="P219" s="29">
        <v>6</v>
      </c>
      <c r="Q219" s="28">
        <v>3</v>
      </c>
      <c r="R219" s="28">
        <v>4</v>
      </c>
      <c r="S219" s="81">
        <v>123.45699999999999</v>
      </c>
      <c r="T219" s="185">
        <v>43246</v>
      </c>
      <c r="U219" s="326">
        <v>14.7</v>
      </c>
      <c r="V219" s="60">
        <v>1</v>
      </c>
      <c r="W219" s="167">
        <v>1</v>
      </c>
      <c r="X219" s="489">
        <f t="shared" si="15"/>
        <v>32.108452535760726</v>
      </c>
      <c r="Y219" s="502" t="s">
        <v>174</v>
      </c>
      <c r="Z219" s="494"/>
      <c r="AA219" s="28" t="s">
        <v>20</v>
      </c>
      <c r="AB219" s="27">
        <v>12</v>
      </c>
      <c r="AC219" s="28" t="s">
        <v>3827</v>
      </c>
      <c r="AD219" s="27" t="s">
        <v>54</v>
      </c>
      <c r="AE219" s="28" t="s">
        <v>124</v>
      </c>
      <c r="AF219" s="29" t="s">
        <v>55</v>
      </c>
      <c r="AG219" s="29"/>
      <c r="AH219" s="27" t="s">
        <v>798</v>
      </c>
      <c r="AI219" s="27" t="s">
        <v>799</v>
      </c>
      <c r="AJ219" s="27" t="s">
        <v>54</v>
      </c>
      <c r="AK219" s="81">
        <v>61</v>
      </c>
      <c r="AL219" s="569"/>
      <c r="AM219" s="28">
        <v>32</v>
      </c>
      <c r="AN219" s="28">
        <v>6</v>
      </c>
      <c r="AO219" s="28">
        <v>2014</v>
      </c>
      <c r="AP219" s="20">
        <v>2014</v>
      </c>
      <c r="AQ219" s="182"/>
      <c r="AR219" s="28" t="s">
        <v>3831</v>
      </c>
      <c r="AS219" s="20" t="s">
        <v>3832</v>
      </c>
    </row>
    <row r="220" spans="1:45" ht="14.25" customHeight="1" x14ac:dyDescent="0.25">
      <c r="A220" t="s">
        <v>174</v>
      </c>
      <c r="B220">
        <v>1</v>
      </c>
      <c r="C220" t="s">
        <v>875</v>
      </c>
      <c r="D220" s="26" t="s">
        <v>969</v>
      </c>
      <c r="E220" s="435" t="s">
        <v>2259</v>
      </c>
      <c r="F220" s="27" t="s">
        <v>85</v>
      </c>
      <c r="G220" s="28" t="s">
        <v>971</v>
      </c>
      <c r="H220" s="27" t="s">
        <v>33</v>
      </c>
      <c r="I220" s="27">
        <v>32</v>
      </c>
      <c r="J220" s="87">
        <v>32</v>
      </c>
      <c r="K220" s="19" t="s">
        <v>775</v>
      </c>
      <c r="L220" s="52" t="s">
        <v>108</v>
      </c>
      <c r="M220" s="81"/>
      <c r="N220" s="28">
        <v>5345</v>
      </c>
      <c r="O220" s="972"/>
      <c r="P220" s="29">
        <v>6</v>
      </c>
      <c r="Q220" s="28">
        <v>7</v>
      </c>
      <c r="R220" s="28">
        <v>1</v>
      </c>
      <c r="S220" s="81">
        <v>8.2249999999999996</v>
      </c>
      <c r="T220" s="185">
        <v>41703</v>
      </c>
      <c r="U220" s="326">
        <v>14.7</v>
      </c>
      <c r="V220" s="60">
        <v>1</v>
      </c>
      <c r="W220" s="167">
        <v>1</v>
      </c>
      <c r="X220" s="489">
        <f t="shared" si="15"/>
        <v>1.5388213283442469</v>
      </c>
      <c r="Y220" s="502" t="s">
        <v>174</v>
      </c>
      <c r="Z220" s="494"/>
      <c r="AA220" s="28" t="s">
        <v>20</v>
      </c>
      <c r="AB220" s="27">
        <v>30</v>
      </c>
      <c r="AC220" s="28" t="s">
        <v>972</v>
      </c>
      <c r="AD220" s="27" t="s">
        <v>54</v>
      </c>
      <c r="AE220" s="28" t="s">
        <v>124</v>
      </c>
      <c r="AF220" s="29" t="s">
        <v>55</v>
      </c>
      <c r="AG220" s="29" t="s">
        <v>55</v>
      </c>
      <c r="AH220" s="27" t="s">
        <v>133</v>
      </c>
      <c r="AI220" s="27" t="s">
        <v>133</v>
      </c>
      <c r="AJ220" s="27" t="s">
        <v>54</v>
      </c>
      <c r="AK220" s="81"/>
      <c r="AL220" s="569"/>
      <c r="AM220" s="28">
        <v>32</v>
      </c>
      <c r="AN220" s="28">
        <v>5</v>
      </c>
      <c r="AO220" s="28">
        <v>2014</v>
      </c>
      <c r="AP220" s="20">
        <v>2014</v>
      </c>
      <c r="AQ220" s="182"/>
      <c r="AR220" s="28" t="s">
        <v>970</v>
      </c>
      <c r="AS220" s="20" t="s">
        <v>973</v>
      </c>
    </row>
    <row r="221" spans="1:45" ht="14.25" customHeight="1" x14ac:dyDescent="0.25">
      <c r="A221" t="s">
        <v>174</v>
      </c>
      <c r="C221" t="s">
        <v>875</v>
      </c>
      <c r="D221" s="45" t="s">
        <v>253</v>
      </c>
      <c r="E221" s="42"/>
      <c r="F221" s="46" t="s">
        <v>67</v>
      </c>
      <c r="G221" s="42" t="s">
        <v>254</v>
      </c>
      <c r="H221" s="46" t="s">
        <v>143</v>
      </c>
      <c r="I221" s="46">
        <v>8</v>
      </c>
      <c r="J221" s="670">
        <v>12</v>
      </c>
      <c r="K221" s="19" t="s">
        <v>800</v>
      </c>
      <c r="L221" s="42" t="s">
        <v>108</v>
      </c>
      <c r="M221" s="81" t="s">
        <v>835</v>
      </c>
      <c r="N221" s="28"/>
      <c r="O221" s="972"/>
      <c r="P221" s="29">
        <v>6</v>
      </c>
      <c r="Q221" s="28"/>
      <c r="R221" s="28"/>
      <c r="S221" s="81"/>
      <c r="T221" s="185"/>
      <c r="U221" s="326">
        <v>14.7</v>
      </c>
      <c r="V221" s="60">
        <v>0.67</v>
      </c>
      <c r="W221" s="167">
        <v>1</v>
      </c>
      <c r="X221" s="489" t="str">
        <f t="shared" si="15"/>
        <v/>
      </c>
      <c r="Y221" s="502"/>
      <c r="Z221" s="494"/>
      <c r="AA221" s="28" t="s">
        <v>17</v>
      </c>
      <c r="AB221" s="27">
        <v>10</v>
      </c>
      <c r="AC221" s="28" t="s">
        <v>253</v>
      </c>
      <c r="AD221" s="27"/>
      <c r="AE221" s="28"/>
      <c r="AF221" s="29"/>
      <c r="AG221" s="29"/>
      <c r="AH221" s="27"/>
      <c r="AI221" s="27" t="s">
        <v>205</v>
      </c>
      <c r="AJ221" s="27" t="s">
        <v>54</v>
      </c>
      <c r="AK221" s="81"/>
      <c r="AL221" s="569"/>
      <c r="AM221" s="28">
        <v>32</v>
      </c>
      <c r="AN221" s="28"/>
      <c r="AO221" s="28">
        <v>2000</v>
      </c>
      <c r="AP221" s="20">
        <v>2000</v>
      </c>
      <c r="AQ221" s="19"/>
      <c r="AR221" s="28" t="s">
        <v>255</v>
      </c>
      <c r="AS221" s="20"/>
    </row>
    <row r="222" spans="1:45" ht="14.25" customHeight="1" x14ac:dyDescent="0.25">
      <c r="D222" s="409" t="s">
        <v>5341</v>
      </c>
      <c r="E222" s="435" t="s">
        <v>5342</v>
      </c>
      <c r="F222" s="412"/>
      <c r="G222" s="28" t="s">
        <v>5343</v>
      </c>
      <c r="H222" s="412" t="s">
        <v>12</v>
      </c>
      <c r="I222" s="412">
        <v>32</v>
      </c>
      <c r="J222" s="415">
        <v>8</v>
      </c>
      <c r="K222" s="19" t="s">
        <v>3243</v>
      </c>
      <c r="L222" s="52" t="s">
        <v>5343</v>
      </c>
      <c r="M222" s="81" t="s">
        <v>5594</v>
      </c>
      <c r="N222" s="28">
        <v>1300</v>
      </c>
      <c r="O222" s="972"/>
      <c r="P222" s="29">
        <v>4</v>
      </c>
      <c r="Q222" s="28"/>
      <c r="R222" s="28"/>
      <c r="S222" s="81">
        <v>133</v>
      </c>
      <c r="T222" s="185"/>
      <c r="U222" s="326"/>
      <c r="V222" s="60">
        <v>1</v>
      </c>
      <c r="W222" s="167">
        <v>1</v>
      </c>
      <c r="X222" s="489">
        <f t="shared" si="15"/>
        <v>102.30769230769231</v>
      </c>
      <c r="Y222" s="502"/>
      <c r="Z222" s="494"/>
      <c r="AA222" s="28" t="s">
        <v>17</v>
      </c>
      <c r="AB222" s="27">
        <v>17</v>
      </c>
      <c r="AC222" s="28" t="s">
        <v>5344</v>
      </c>
      <c r="AD222" s="27" t="s">
        <v>54</v>
      </c>
      <c r="AE222" s="28" t="s">
        <v>124</v>
      </c>
      <c r="AF222" s="29" t="s">
        <v>55</v>
      </c>
      <c r="AG222" s="29"/>
      <c r="AH222" s="27" t="s">
        <v>5346</v>
      </c>
      <c r="AI222" s="27" t="s">
        <v>5346</v>
      </c>
      <c r="AJ222" s="27" t="s">
        <v>54</v>
      </c>
      <c r="AK222" s="81">
        <v>28</v>
      </c>
      <c r="AL222" s="569"/>
      <c r="AM222" s="28">
        <v>8</v>
      </c>
      <c r="AN222" s="28"/>
      <c r="AO222" s="28">
        <v>2019</v>
      </c>
      <c r="AP222" s="20">
        <v>2021</v>
      </c>
      <c r="AQ222" s="182" t="s">
        <v>5593</v>
      </c>
      <c r="AR222" s="28" t="s">
        <v>5345</v>
      </c>
      <c r="AS222" s="20" t="s">
        <v>5592</v>
      </c>
    </row>
    <row r="223" spans="1:45" ht="14.25" customHeight="1" x14ac:dyDescent="0.25">
      <c r="B223">
        <v>1</v>
      </c>
      <c r="C223" t="s">
        <v>875</v>
      </c>
      <c r="D223" s="26" t="s">
        <v>1843</v>
      </c>
      <c r="E223" s="435" t="s">
        <v>2891</v>
      </c>
      <c r="F223" s="27" t="s">
        <v>67</v>
      </c>
      <c r="G223" s="28" t="s">
        <v>2892</v>
      </c>
      <c r="H223" s="27" t="s">
        <v>143</v>
      </c>
      <c r="I223" s="27">
        <v>16</v>
      </c>
      <c r="J223" s="87">
        <v>16</v>
      </c>
      <c r="K223" s="19" t="s">
        <v>800</v>
      </c>
      <c r="L223" s="52" t="s">
        <v>108</v>
      </c>
      <c r="M223" s="81"/>
      <c r="N223" s="28">
        <v>928</v>
      </c>
      <c r="O223" s="972"/>
      <c r="P223" s="29">
        <v>6</v>
      </c>
      <c r="Q223" s="28">
        <v>1</v>
      </c>
      <c r="R223" s="28">
        <v>2</v>
      </c>
      <c r="S223" s="81">
        <v>196.078</v>
      </c>
      <c r="T223" s="185">
        <v>43172</v>
      </c>
      <c r="U223" s="326">
        <v>14.7</v>
      </c>
      <c r="V223" s="60">
        <v>0.67</v>
      </c>
      <c r="W223" s="167">
        <v>1</v>
      </c>
      <c r="X223" s="489">
        <f t="shared" si="15"/>
        <v>141.5649353448276</v>
      </c>
      <c r="Y223" s="502" t="s">
        <v>174</v>
      </c>
      <c r="Z223" s="494"/>
      <c r="AA223" s="28" t="s">
        <v>20</v>
      </c>
      <c r="AB223" s="27">
        <v>17</v>
      </c>
      <c r="AC223" s="28" t="s">
        <v>1844</v>
      </c>
      <c r="AD223" s="27" t="s">
        <v>54</v>
      </c>
      <c r="AE223" s="28"/>
      <c r="AF223" s="29"/>
      <c r="AG223" s="29"/>
      <c r="AH223" s="27"/>
      <c r="AI223" s="27"/>
      <c r="AJ223" s="27"/>
      <c r="AK223" s="81"/>
      <c r="AL223" s="569"/>
      <c r="AM223" s="28">
        <v>16</v>
      </c>
      <c r="AN223" s="28"/>
      <c r="AO223" s="28">
        <v>2015</v>
      </c>
      <c r="AP223" s="20">
        <v>2015</v>
      </c>
      <c r="AQ223" s="19"/>
      <c r="AR223" s="28" t="s">
        <v>2893</v>
      </c>
      <c r="AS223" s="20"/>
    </row>
    <row r="224" spans="1:45" ht="14.25" customHeight="1" x14ac:dyDescent="0.25">
      <c r="D224" s="591" t="s">
        <v>5681</v>
      </c>
      <c r="E224" s="555" t="s">
        <v>5682</v>
      </c>
      <c r="F224" s="592" t="s">
        <v>296</v>
      </c>
      <c r="G224" s="593" t="s">
        <v>3313</v>
      </c>
      <c r="H224" s="592">
        <v>6502</v>
      </c>
      <c r="I224" s="592">
        <v>8</v>
      </c>
      <c r="J224" s="618">
        <v>8</v>
      </c>
      <c r="K224" s="19"/>
      <c r="L224" s="52"/>
      <c r="M224" s="81"/>
      <c r="N224" s="28"/>
      <c r="O224" s="972"/>
      <c r="P224" s="29"/>
      <c r="Q224" s="28"/>
      <c r="R224" s="28"/>
      <c r="S224" s="81"/>
      <c r="T224" s="185"/>
      <c r="U224" s="326"/>
      <c r="V224" s="60"/>
      <c r="W224" s="167"/>
      <c r="X224" s="489"/>
      <c r="Y224" s="502" t="s">
        <v>2216</v>
      </c>
      <c r="Z224" s="494" t="s">
        <v>54</v>
      </c>
      <c r="AA224" s="28" t="s">
        <v>17</v>
      </c>
      <c r="AB224" s="27"/>
      <c r="AC224" s="28"/>
      <c r="AD224" s="27" t="s">
        <v>54</v>
      </c>
      <c r="AE224" s="28" t="s">
        <v>124</v>
      </c>
      <c r="AF224" s="29" t="s">
        <v>55</v>
      </c>
      <c r="AG224" s="29" t="s">
        <v>55</v>
      </c>
      <c r="AH224" s="27" t="s">
        <v>181</v>
      </c>
      <c r="AI224" s="27" t="s">
        <v>181</v>
      </c>
      <c r="AJ224" s="27" t="s">
        <v>54</v>
      </c>
      <c r="AK224" s="81"/>
      <c r="AL224" s="569"/>
      <c r="AM224" s="28"/>
      <c r="AN224" s="28"/>
      <c r="AO224" s="28">
        <v>2014</v>
      </c>
      <c r="AP224" s="20">
        <v>2020</v>
      </c>
      <c r="AQ224" s="182" t="s">
        <v>5687</v>
      </c>
      <c r="AR224" s="28" t="s">
        <v>5685</v>
      </c>
      <c r="AS224" s="20" t="s">
        <v>5684</v>
      </c>
    </row>
    <row r="225" spans="1:45" ht="14.25" customHeight="1" x14ac:dyDescent="0.25">
      <c r="A225" t="s">
        <v>746</v>
      </c>
      <c r="B225">
        <v>1</v>
      </c>
      <c r="C225" t="s">
        <v>875</v>
      </c>
      <c r="D225" s="26" t="s">
        <v>207</v>
      </c>
      <c r="E225" s="435" t="s">
        <v>2664</v>
      </c>
      <c r="F225" s="27" t="s">
        <v>107</v>
      </c>
      <c r="G225" s="28" t="s">
        <v>773</v>
      </c>
      <c r="H225" s="27" t="s">
        <v>774</v>
      </c>
      <c r="I225" s="27">
        <v>32</v>
      </c>
      <c r="J225" s="87">
        <v>16</v>
      </c>
      <c r="K225" s="19" t="s">
        <v>14</v>
      </c>
      <c r="L225" s="52" t="s">
        <v>207</v>
      </c>
      <c r="M225" s="81"/>
      <c r="N225" s="28">
        <v>2200</v>
      </c>
      <c r="O225" s="972"/>
      <c r="P225" s="29" t="s">
        <v>744</v>
      </c>
      <c r="Q225" s="28"/>
      <c r="R225" s="28"/>
      <c r="S225" s="81">
        <v>200</v>
      </c>
      <c r="T225" s="185"/>
      <c r="U225" s="326"/>
      <c r="V225" s="60">
        <v>2</v>
      </c>
      <c r="W225" s="167">
        <v>1</v>
      </c>
      <c r="X225" s="489">
        <f t="shared" ref="X225:X230" si="16">IF(AND(N225&lt;&gt;"",S225&lt;&gt;""),1000*S225*V225/(N225*W225),"")</f>
        <v>181.81818181818181</v>
      </c>
      <c r="Y225" s="502" t="s">
        <v>2216</v>
      </c>
      <c r="Z225" s="494"/>
      <c r="AA225" s="28" t="s">
        <v>20</v>
      </c>
      <c r="AB225" s="27"/>
      <c r="AC225" s="27" t="s">
        <v>4682</v>
      </c>
      <c r="AD225" s="27" t="s">
        <v>54</v>
      </c>
      <c r="AE225" s="28" t="s">
        <v>124</v>
      </c>
      <c r="AF225" s="29"/>
      <c r="AG225" s="29"/>
      <c r="AH225" s="27" t="s">
        <v>133</v>
      </c>
      <c r="AI225" s="27" t="s">
        <v>133</v>
      </c>
      <c r="AJ225" s="27" t="s">
        <v>54</v>
      </c>
      <c r="AK225" s="81">
        <v>104</v>
      </c>
      <c r="AL225" s="569">
        <v>10</v>
      </c>
      <c r="AM225" s="28">
        <v>16</v>
      </c>
      <c r="AN225" s="28">
        <v>5</v>
      </c>
      <c r="AO225" s="28">
        <v>2001</v>
      </c>
      <c r="AP225" s="20">
        <v>2016</v>
      </c>
      <c r="AQ225" s="182"/>
      <c r="AR225" s="28" t="s">
        <v>783</v>
      </c>
      <c r="AS225" s="20" t="s">
        <v>4683</v>
      </c>
    </row>
    <row r="226" spans="1:45" ht="14.25" customHeight="1" x14ac:dyDescent="0.25">
      <c r="C226" t="s">
        <v>875</v>
      </c>
      <c r="D226" s="26" t="s">
        <v>207</v>
      </c>
      <c r="E226" s="435" t="s">
        <v>2664</v>
      </c>
      <c r="F226" s="27" t="s">
        <v>107</v>
      </c>
      <c r="G226" s="28" t="s">
        <v>773</v>
      </c>
      <c r="H226" s="27" t="s">
        <v>774</v>
      </c>
      <c r="I226" s="27">
        <v>32</v>
      </c>
      <c r="J226" s="87">
        <v>16</v>
      </c>
      <c r="K226" s="19" t="s">
        <v>14</v>
      </c>
      <c r="L226" s="52" t="s">
        <v>207</v>
      </c>
      <c r="M226" s="81"/>
      <c r="N226" s="28">
        <v>1800</v>
      </c>
      <c r="O226" s="972"/>
      <c r="P226" s="29" t="s">
        <v>744</v>
      </c>
      <c r="Q226" s="28"/>
      <c r="R226" s="28"/>
      <c r="S226" s="81">
        <v>200</v>
      </c>
      <c r="T226" s="185"/>
      <c r="U226" s="326"/>
      <c r="V226" s="60">
        <v>1.5</v>
      </c>
      <c r="W226" s="167">
        <v>1</v>
      </c>
      <c r="X226" s="489">
        <f t="shared" si="16"/>
        <v>166.66666666666666</v>
      </c>
      <c r="Y226" s="502" t="s">
        <v>2216</v>
      </c>
      <c r="Z226" s="494"/>
      <c r="AA226" s="28" t="s">
        <v>20</v>
      </c>
      <c r="AB226" s="27"/>
      <c r="AC226" s="27" t="s">
        <v>774</v>
      </c>
      <c r="AD226" s="27" t="s">
        <v>54</v>
      </c>
      <c r="AE226" s="28" t="s">
        <v>124</v>
      </c>
      <c r="AF226" s="29"/>
      <c r="AG226" s="29"/>
      <c r="AH226" s="27" t="s">
        <v>133</v>
      </c>
      <c r="AI226" s="27" t="s">
        <v>133</v>
      </c>
      <c r="AJ226" s="27" t="s">
        <v>54</v>
      </c>
      <c r="AK226" s="81">
        <v>104</v>
      </c>
      <c r="AL226" s="569">
        <v>10</v>
      </c>
      <c r="AM226" s="28">
        <v>16</v>
      </c>
      <c r="AN226" s="28">
        <v>5</v>
      </c>
      <c r="AO226" s="28">
        <v>2001</v>
      </c>
      <c r="AP226" s="20">
        <v>2016</v>
      </c>
      <c r="AQ226" s="182"/>
      <c r="AR226" s="28" t="s">
        <v>783</v>
      </c>
      <c r="AS226" s="20" t="s">
        <v>4683</v>
      </c>
    </row>
    <row r="227" spans="1:45" ht="14.25" customHeight="1" x14ac:dyDescent="0.25">
      <c r="C227" t="s">
        <v>875</v>
      </c>
      <c r="D227" s="26" t="s">
        <v>207</v>
      </c>
      <c r="E227" s="435" t="s">
        <v>2664</v>
      </c>
      <c r="F227" s="27" t="s">
        <v>107</v>
      </c>
      <c r="G227" s="28" t="s">
        <v>773</v>
      </c>
      <c r="H227" s="27" t="s">
        <v>4680</v>
      </c>
      <c r="I227" s="27">
        <v>16</v>
      </c>
      <c r="J227" s="87">
        <v>16</v>
      </c>
      <c r="K227" s="19" t="s">
        <v>19</v>
      </c>
      <c r="L227" s="52" t="s">
        <v>207</v>
      </c>
      <c r="M227" s="81"/>
      <c r="N227" s="28">
        <v>1100</v>
      </c>
      <c r="O227" s="972"/>
      <c r="P227" s="29">
        <v>6</v>
      </c>
      <c r="Q227" s="28"/>
      <c r="R227" s="28"/>
      <c r="S227" s="81">
        <v>160</v>
      </c>
      <c r="T227" s="185"/>
      <c r="U227" s="326"/>
      <c r="V227" s="60">
        <v>1</v>
      </c>
      <c r="W227" s="167">
        <v>1</v>
      </c>
      <c r="X227" s="489">
        <f t="shared" si="16"/>
        <v>145.45454545454547</v>
      </c>
      <c r="Y227" s="502" t="s">
        <v>2216</v>
      </c>
      <c r="Z227" s="494"/>
      <c r="AA227" s="28" t="s">
        <v>20</v>
      </c>
      <c r="AB227" s="27"/>
      <c r="AC227" s="27" t="s">
        <v>4680</v>
      </c>
      <c r="AD227" s="27" t="s">
        <v>54</v>
      </c>
      <c r="AE227" s="28" t="s">
        <v>124</v>
      </c>
      <c r="AF227" s="29"/>
      <c r="AG227" s="29"/>
      <c r="AH227" s="27" t="s">
        <v>181</v>
      </c>
      <c r="AI227" s="27" t="s">
        <v>181</v>
      </c>
      <c r="AJ227" s="27" t="s">
        <v>54</v>
      </c>
      <c r="AK227" s="81">
        <v>92</v>
      </c>
      <c r="AL227" s="569">
        <v>10</v>
      </c>
      <c r="AM227" s="28">
        <v>16</v>
      </c>
      <c r="AN227" s="28">
        <v>5</v>
      </c>
      <c r="AO227" s="28">
        <v>2001</v>
      </c>
      <c r="AP227" s="20">
        <v>2016</v>
      </c>
      <c r="AQ227" s="182"/>
      <c r="AR227" s="28" t="s">
        <v>783</v>
      </c>
      <c r="AS227" s="20" t="s">
        <v>4683</v>
      </c>
    </row>
    <row r="228" spans="1:45" ht="14.25" customHeight="1" x14ac:dyDescent="0.25">
      <c r="A228" t="s">
        <v>746</v>
      </c>
      <c r="B228">
        <v>1</v>
      </c>
      <c r="C228" t="s">
        <v>875</v>
      </c>
      <c r="D228" s="26" t="s">
        <v>207</v>
      </c>
      <c r="E228" s="435" t="s">
        <v>2664</v>
      </c>
      <c r="F228" s="27" t="s">
        <v>107</v>
      </c>
      <c r="G228" s="28" t="s">
        <v>773</v>
      </c>
      <c r="H228" s="27" t="s">
        <v>4680</v>
      </c>
      <c r="I228" s="27">
        <v>16</v>
      </c>
      <c r="J228" s="87">
        <v>16</v>
      </c>
      <c r="K228" s="19" t="s">
        <v>19</v>
      </c>
      <c r="L228" s="52" t="s">
        <v>207</v>
      </c>
      <c r="M228" s="81"/>
      <c r="N228" s="28">
        <v>1100</v>
      </c>
      <c r="O228" s="972"/>
      <c r="P228" s="29">
        <v>6</v>
      </c>
      <c r="Q228" s="28"/>
      <c r="R228" s="28"/>
      <c r="S228" s="81">
        <v>160</v>
      </c>
      <c r="T228" s="185"/>
      <c r="U228" s="326"/>
      <c r="V228" s="60">
        <v>1</v>
      </c>
      <c r="W228" s="167">
        <v>1</v>
      </c>
      <c r="X228" s="489">
        <f t="shared" si="16"/>
        <v>145.45454545454547</v>
      </c>
      <c r="Y228" s="502" t="s">
        <v>2216</v>
      </c>
      <c r="Z228" s="494"/>
      <c r="AA228" s="28" t="s">
        <v>20</v>
      </c>
      <c r="AB228" s="27"/>
      <c r="AC228" s="27" t="s">
        <v>4681</v>
      </c>
      <c r="AD228" s="27" t="s">
        <v>54</v>
      </c>
      <c r="AE228" s="28" t="s">
        <v>124</v>
      </c>
      <c r="AF228" s="29"/>
      <c r="AG228" s="29"/>
      <c r="AH228" s="27" t="s">
        <v>181</v>
      </c>
      <c r="AI228" s="27" t="s">
        <v>181</v>
      </c>
      <c r="AJ228" s="27" t="s">
        <v>54</v>
      </c>
      <c r="AK228" s="81">
        <v>92</v>
      </c>
      <c r="AL228" s="569">
        <v>10</v>
      </c>
      <c r="AM228" s="28">
        <v>16</v>
      </c>
      <c r="AN228" s="28">
        <v>5</v>
      </c>
      <c r="AO228" s="28">
        <v>2001</v>
      </c>
      <c r="AP228" s="20">
        <v>2016</v>
      </c>
      <c r="AQ228" s="182"/>
      <c r="AR228" s="28" t="s">
        <v>783</v>
      </c>
      <c r="AS228" s="20" t="s">
        <v>4683</v>
      </c>
    </row>
    <row r="229" spans="1:45" ht="14.25" customHeight="1" x14ac:dyDescent="0.25">
      <c r="A229" t="s">
        <v>746</v>
      </c>
      <c r="B229">
        <v>1</v>
      </c>
      <c r="C229" t="s">
        <v>875</v>
      </c>
      <c r="D229" s="26" t="s">
        <v>1621</v>
      </c>
      <c r="E229" s="435" t="s">
        <v>2897</v>
      </c>
      <c r="F229" s="27" t="s">
        <v>57</v>
      </c>
      <c r="G229" s="28" t="s">
        <v>1618</v>
      </c>
      <c r="H229" s="27" t="s">
        <v>65</v>
      </c>
      <c r="I229" s="27">
        <v>16</v>
      </c>
      <c r="J229" s="87">
        <v>5</v>
      </c>
      <c r="K229" s="19" t="s">
        <v>800</v>
      </c>
      <c r="L229" s="52" t="s">
        <v>108</v>
      </c>
      <c r="M229" s="81"/>
      <c r="N229" s="28">
        <v>837</v>
      </c>
      <c r="O229" s="972"/>
      <c r="P229" s="29">
        <v>6</v>
      </c>
      <c r="Q229" s="28"/>
      <c r="R229" s="28"/>
      <c r="S229" s="81">
        <v>254.38800000000001</v>
      </c>
      <c r="T229" s="185">
        <v>42512</v>
      </c>
      <c r="U229" s="326">
        <v>14.7</v>
      </c>
      <c r="V229" s="60">
        <v>0.67</v>
      </c>
      <c r="W229" s="167">
        <v>1</v>
      </c>
      <c r="X229" s="489">
        <f t="shared" si="16"/>
        <v>203.63197132616489</v>
      </c>
      <c r="Y229" s="502" t="s">
        <v>174</v>
      </c>
      <c r="Z229" s="494"/>
      <c r="AA229" s="28" t="s">
        <v>17</v>
      </c>
      <c r="AB229" s="27">
        <v>5</v>
      </c>
      <c r="AC229" s="28" t="s">
        <v>1620</v>
      </c>
      <c r="AD229" s="27" t="s">
        <v>54</v>
      </c>
      <c r="AE229" s="28" t="s">
        <v>124</v>
      </c>
      <c r="AF229" s="29" t="s">
        <v>55</v>
      </c>
      <c r="AG229" s="29" t="s">
        <v>55</v>
      </c>
      <c r="AH229" s="27" t="s">
        <v>465</v>
      </c>
      <c r="AI229" s="27" t="s">
        <v>465</v>
      </c>
      <c r="AJ229" s="27" t="s">
        <v>55</v>
      </c>
      <c r="AK229" s="81">
        <v>32</v>
      </c>
      <c r="AL229" s="569"/>
      <c r="AM229" s="28"/>
      <c r="AN229" s="28"/>
      <c r="AO229" s="28">
        <v>2005</v>
      </c>
      <c r="AP229" s="20">
        <v>2012</v>
      </c>
      <c r="AQ229" s="37" t="s">
        <v>1619</v>
      </c>
      <c r="AR229" s="28" t="s">
        <v>1617</v>
      </c>
      <c r="AS229" s="20" t="s">
        <v>1622</v>
      </c>
    </row>
    <row r="230" spans="1:45" ht="14.25" customHeight="1" x14ac:dyDescent="0.25">
      <c r="B230">
        <v>1</v>
      </c>
      <c r="C230" t="s">
        <v>875</v>
      </c>
      <c r="D230" s="26" t="s">
        <v>1845</v>
      </c>
      <c r="E230" s="28"/>
      <c r="F230" s="27" t="s">
        <v>67</v>
      </c>
      <c r="G230" s="28" t="s">
        <v>1618</v>
      </c>
      <c r="H230" s="27" t="s">
        <v>65</v>
      </c>
      <c r="I230" s="27">
        <v>24</v>
      </c>
      <c r="J230" s="87">
        <v>6</v>
      </c>
      <c r="K230" s="19" t="s">
        <v>800</v>
      </c>
      <c r="L230" s="52" t="s">
        <v>108</v>
      </c>
      <c r="M230" s="81" t="s">
        <v>2898</v>
      </c>
      <c r="N230" s="28">
        <v>1020</v>
      </c>
      <c r="O230" s="972"/>
      <c r="P230" s="29">
        <v>6</v>
      </c>
      <c r="Q230" s="28"/>
      <c r="R230" s="28">
        <v>3</v>
      </c>
      <c r="S230" s="81">
        <v>166.667</v>
      </c>
      <c r="T230" s="185">
        <v>43172</v>
      </c>
      <c r="U230" s="326">
        <v>14.7</v>
      </c>
      <c r="V230" s="60">
        <v>0.83</v>
      </c>
      <c r="W230" s="167">
        <v>1</v>
      </c>
      <c r="X230" s="489">
        <f t="shared" si="16"/>
        <v>135.6211862745098</v>
      </c>
      <c r="Y230" s="502" t="s">
        <v>174</v>
      </c>
      <c r="Z230" s="494"/>
      <c r="AA230" s="28" t="s">
        <v>17</v>
      </c>
      <c r="AB230" s="27">
        <v>1</v>
      </c>
      <c r="AC230" s="28" t="s">
        <v>1845</v>
      </c>
      <c r="AD230" s="27" t="s">
        <v>54</v>
      </c>
      <c r="AE230" s="28" t="s">
        <v>158</v>
      </c>
      <c r="AF230" s="29" t="s">
        <v>55</v>
      </c>
      <c r="AG230" s="29" t="s">
        <v>55</v>
      </c>
      <c r="AH230" s="27"/>
      <c r="AI230" s="27" t="s">
        <v>83</v>
      </c>
      <c r="AJ230" s="27"/>
      <c r="AK230" s="81">
        <v>27</v>
      </c>
      <c r="AL230" s="569"/>
      <c r="AM230" s="28"/>
      <c r="AN230" s="28"/>
      <c r="AO230" s="28">
        <v>2002</v>
      </c>
      <c r="AP230" s="20">
        <v>2002</v>
      </c>
      <c r="AQ230" s="37"/>
      <c r="AR230" s="28" t="s">
        <v>2894</v>
      </c>
      <c r="AS230" s="20" t="s">
        <v>2895</v>
      </c>
    </row>
    <row r="231" spans="1:45" ht="14.25" customHeight="1" x14ac:dyDescent="0.25">
      <c r="C231" t="s">
        <v>875</v>
      </c>
      <c r="D231" s="26" t="s">
        <v>1874</v>
      </c>
      <c r="E231" s="435" t="s">
        <v>4266</v>
      </c>
      <c r="F231" s="27" t="s">
        <v>107</v>
      </c>
      <c r="G231" s="28" t="s">
        <v>1618</v>
      </c>
      <c r="H231" s="27" t="s">
        <v>65</v>
      </c>
      <c r="I231" s="27">
        <v>32</v>
      </c>
      <c r="J231" s="87">
        <v>6</v>
      </c>
      <c r="K231" s="19" t="s">
        <v>4270</v>
      </c>
      <c r="L231" s="28" t="s">
        <v>1618</v>
      </c>
      <c r="M231" s="81"/>
      <c r="N231" s="28">
        <v>3368</v>
      </c>
      <c r="O231" s="972"/>
      <c r="P231" s="29">
        <v>4</v>
      </c>
      <c r="Q231" s="28"/>
      <c r="R231" s="28"/>
      <c r="S231" s="81"/>
      <c r="T231" s="185"/>
      <c r="U231" s="326" t="s">
        <v>4271</v>
      </c>
      <c r="V231" s="60">
        <v>1</v>
      </c>
      <c r="W231" s="167">
        <v>1</v>
      </c>
      <c r="X231" s="489"/>
      <c r="Y231" s="502"/>
      <c r="Z231" s="494"/>
      <c r="AA231" s="28" t="s">
        <v>107</v>
      </c>
      <c r="AB231" s="27"/>
      <c r="AC231" s="28"/>
      <c r="AD231" s="27"/>
      <c r="AE231" s="28"/>
      <c r="AF231" s="29"/>
      <c r="AG231" s="29"/>
      <c r="AH231" s="27"/>
      <c r="AI231" s="27"/>
      <c r="AJ231" s="27"/>
      <c r="AK231" s="81"/>
      <c r="AL231" s="569"/>
      <c r="AM231" s="28"/>
      <c r="AN231" s="28"/>
      <c r="AO231" s="28">
        <v>2007</v>
      </c>
      <c r="AP231" s="20">
        <v>2018</v>
      </c>
      <c r="AQ231" s="182" t="s">
        <v>4267</v>
      </c>
      <c r="AR231" s="28" t="s">
        <v>4268</v>
      </c>
      <c r="AS231" s="20" t="s">
        <v>4269</v>
      </c>
    </row>
    <row r="232" spans="1:45" ht="14.25" customHeight="1" x14ac:dyDescent="0.25">
      <c r="D232" s="591" t="s">
        <v>1874</v>
      </c>
      <c r="E232" s="555" t="s">
        <v>5523</v>
      </c>
      <c r="F232" s="617" t="s">
        <v>296</v>
      </c>
      <c r="G232" s="42" t="s">
        <v>5524</v>
      </c>
      <c r="H232" s="27" t="s">
        <v>65</v>
      </c>
      <c r="I232" s="592">
        <v>32</v>
      </c>
      <c r="J232" s="618">
        <v>5</v>
      </c>
      <c r="K232" s="19"/>
      <c r="L232" s="52"/>
      <c r="M232" s="81"/>
      <c r="N232" s="28"/>
      <c r="O232" s="972"/>
      <c r="P232" s="29"/>
      <c r="Q232" s="28"/>
      <c r="R232" s="28"/>
      <c r="S232" s="81"/>
      <c r="T232" s="185"/>
      <c r="U232" s="326"/>
      <c r="V232" s="60"/>
      <c r="W232" s="167"/>
      <c r="X232" s="489"/>
      <c r="Y232" s="502"/>
      <c r="Z232" s="494"/>
      <c r="AA232" s="28" t="s">
        <v>17</v>
      </c>
      <c r="AB232" s="27">
        <v>7</v>
      </c>
      <c r="AC232" s="28" t="s">
        <v>1874</v>
      </c>
      <c r="AD232" s="27" t="s">
        <v>54</v>
      </c>
      <c r="AE232" s="28" t="s">
        <v>65</v>
      </c>
      <c r="AF232" s="29" t="s">
        <v>55</v>
      </c>
      <c r="AG232" s="29"/>
      <c r="AH232" s="27"/>
      <c r="AI232" s="27"/>
      <c r="AJ232" s="27"/>
      <c r="AK232" s="81"/>
      <c r="AL232" s="569"/>
      <c r="AM232" s="28"/>
      <c r="AN232" s="28"/>
      <c r="AO232" s="28"/>
      <c r="AP232" s="20">
        <v>2012</v>
      </c>
      <c r="AQ232" s="182"/>
      <c r="AR232" s="28" t="s">
        <v>5525</v>
      </c>
      <c r="AS232" s="20" t="s">
        <v>5526</v>
      </c>
    </row>
    <row r="233" spans="1:45" ht="14.25" customHeight="1" x14ac:dyDescent="0.25">
      <c r="A233" t="s">
        <v>744</v>
      </c>
      <c r="B233">
        <v>1</v>
      </c>
      <c r="C233" t="s">
        <v>875</v>
      </c>
      <c r="D233" s="26" t="s">
        <v>1614</v>
      </c>
      <c r="E233" s="435" t="s">
        <v>2896</v>
      </c>
      <c r="F233" s="27" t="s">
        <v>57</v>
      </c>
      <c r="G233" s="28" t="s">
        <v>1618</v>
      </c>
      <c r="H233" s="27">
        <v>8080</v>
      </c>
      <c r="I233" s="27">
        <v>8</v>
      </c>
      <c r="J233" s="87">
        <v>8</v>
      </c>
      <c r="K233" s="19" t="s">
        <v>800</v>
      </c>
      <c r="L233" s="52" t="s">
        <v>108</v>
      </c>
      <c r="M233" s="81"/>
      <c r="N233" s="28">
        <v>1276</v>
      </c>
      <c r="O233" s="972"/>
      <c r="P233" s="29">
        <v>6</v>
      </c>
      <c r="Q233" s="28"/>
      <c r="R233" s="28"/>
      <c r="S233" s="81">
        <v>183.68799999999999</v>
      </c>
      <c r="T233" s="185">
        <v>42512</v>
      </c>
      <c r="U233" s="326">
        <v>14.7</v>
      </c>
      <c r="V233" s="60">
        <v>0.33</v>
      </c>
      <c r="W233" s="167">
        <v>9</v>
      </c>
      <c r="X233" s="489">
        <f t="shared" ref="X233:X238" si="17">IF(AND(N233&lt;&gt;"",S233&lt;&gt;""),1000*S233*V233/(N233*W233),"")</f>
        <v>5.2783908045977013</v>
      </c>
      <c r="Y233" s="502" t="s">
        <v>174</v>
      </c>
      <c r="Z233" s="494"/>
      <c r="AA233" s="28" t="s">
        <v>17</v>
      </c>
      <c r="AB233" s="27">
        <v>4</v>
      </c>
      <c r="AC233" s="28" t="s">
        <v>1615</v>
      </c>
      <c r="AD233" s="27" t="s">
        <v>54</v>
      </c>
      <c r="AE233" s="28" t="s">
        <v>124</v>
      </c>
      <c r="AF233" s="29" t="s">
        <v>55</v>
      </c>
      <c r="AG233" s="29" t="s">
        <v>55</v>
      </c>
      <c r="AH233" s="27" t="s">
        <v>181</v>
      </c>
      <c r="AI233" s="27" t="s">
        <v>181</v>
      </c>
      <c r="AJ233" s="27" t="s">
        <v>54</v>
      </c>
      <c r="AK233" s="81"/>
      <c r="AL233" s="569"/>
      <c r="AM233" s="28"/>
      <c r="AN233" s="28"/>
      <c r="AO233" s="28">
        <v>2002</v>
      </c>
      <c r="AP233" s="20">
        <v>2016</v>
      </c>
      <c r="AQ233" s="37" t="s">
        <v>123</v>
      </c>
      <c r="AR233" s="28" t="s">
        <v>1617</v>
      </c>
      <c r="AS233" s="20" t="s">
        <v>1616</v>
      </c>
    </row>
    <row r="234" spans="1:45" x14ac:dyDescent="0.25">
      <c r="B234">
        <v>1</v>
      </c>
      <c r="C234" t="s">
        <v>875</v>
      </c>
      <c r="D234" s="26" t="s">
        <v>1846</v>
      </c>
      <c r="E234" s="435" t="s">
        <v>2900</v>
      </c>
      <c r="F234" s="27" t="s">
        <v>67</v>
      </c>
      <c r="G234" s="28" t="s">
        <v>2899</v>
      </c>
      <c r="H234" s="27">
        <v>9900</v>
      </c>
      <c r="I234" s="27">
        <v>16</v>
      </c>
      <c r="J234" s="87">
        <v>16</v>
      </c>
      <c r="K234" s="19" t="s">
        <v>800</v>
      </c>
      <c r="L234" s="52" t="s">
        <v>108</v>
      </c>
      <c r="M234" s="81"/>
      <c r="N234" s="28">
        <v>1340</v>
      </c>
      <c r="O234" s="972"/>
      <c r="P234" s="29">
        <v>6</v>
      </c>
      <c r="Q234" s="28"/>
      <c r="R234" s="28">
        <v>5</v>
      </c>
      <c r="S234" s="81">
        <v>285.714</v>
      </c>
      <c r="T234" s="185">
        <v>43172</v>
      </c>
      <c r="U234" s="326">
        <v>14.7</v>
      </c>
      <c r="V234" s="60">
        <v>0.83</v>
      </c>
      <c r="W234" s="167">
        <v>3</v>
      </c>
      <c r="X234" s="489">
        <f t="shared" si="17"/>
        <v>58.990701492537312</v>
      </c>
      <c r="Y234" s="502" t="s">
        <v>174</v>
      </c>
      <c r="Z234" s="494"/>
      <c r="AA234" s="28" t="s">
        <v>17</v>
      </c>
      <c r="AB234" s="27">
        <v>10</v>
      </c>
      <c r="AC234" s="28" t="s">
        <v>1846</v>
      </c>
      <c r="AD234" s="27" t="s">
        <v>54</v>
      </c>
      <c r="AE234" s="28" t="s">
        <v>124</v>
      </c>
      <c r="AF234" s="29" t="s">
        <v>55</v>
      </c>
      <c r="AG234" s="29" t="s">
        <v>55</v>
      </c>
      <c r="AH234" s="27" t="s">
        <v>181</v>
      </c>
      <c r="AI234" s="27" t="s">
        <v>181</v>
      </c>
      <c r="AJ234" s="27" t="s">
        <v>54</v>
      </c>
      <c r="AK234" s="81"/>
      <c r="AL234" s="569"/>
      <c r="AM234" s="28">
        <v>16</v>
      </c>
      <c r="AN234" s="28"/>
      <c r="AO234" s="28">
        <v>2016</v>
      </c>
      <c r="AP234" s="20">
        <v>2019</v>
      </c>
      <c r="AQ234" s="182" t="s">
        <v>2901</v>
      </c>
      <c r="AR234" s="28" t="s">
        <v>1847</v>
      </c>
      <c r="AS234" s="20" t="s">
        <v>4427</v>
      </c>
    </row>
    <row r="235" spans="1:45" x14ac:dyDescent="0.25">
      <c r="B235">
        <v>1</v>
      </c>
      <c r="C235" t="s">
        <v>875</v>
      </c>
      <c r="D235" s="26" t="s">
        <v>5764</v>
      </c>
      <c r="E235" s="435" t="s">
        <v>2900</v>
      </c>
      <c r="F235" s="27" t="s">
        <v>67</v>
      </c>
      <c r="G235" s="28" t="s">
        <v>2899</v>
      </c>
      <c r="H235" s="27">
        <v>9900</v>
      </c>
      <c r="I235" s="27">
        <v>16</v>
      </c>
      <c r="J235" s="87">
        <v>16</v>
      </c>
      <c r="K235" s="19"/>
      <c r="L235" s="52"/>
      <c r="M235" s="81"/>
      <c r="N235" s="28"/>
      <c r="O235" s="972"/>
      <c r="P235" s="29"/>
      <c r="Q235" s="28"/>
      <c r="R235" s="28"/>
      <c r="S235" s="81"/>
      <c r="T235" s="185"/>
      <c r="U235" s="326"/>
      <c r="V235" s="60">
        <v>0.83</v>
      </c>
      <c r="W235" s="167">
        <v>3</v>
      </c>
      <c r="X235" s="489" t="str">
        <f t="shared" si="17"/>
        <v/>
      </c>
      <c r="Y235" s="502" t="s">
        <v>4698</v>
      </c>
      <c r="Z235" s="494"/>
      <c r="AA235" s="28" t="s">
        <v>20</v>
      </c>
      <c r="AB235" s="27">
        <v>29</v>
      </c>
      <c r="AC235" s="28" t="s">
        <v>5766</v>
      </c>
      <c r="AD235" s="27" t="s">
        <v>54</v>
      </c>
      <c r="AE235" s="28" t="s">
        <v>124</v>
      </c>
      <c r="AF235" s="29" t="s">
        <v>55</v>
      </c>
      <c r="AG235" s="29" t="s">
        <v>55</v>
      </c>
      <c r="AH235" s="27" t="s">
        <v>181</v>
      </c>
      <c r="AI235" s="27" t="s">
        <v>181</v>
      </c>
      <c r="AJ235" s="27" t="s">
        <v>54</v>
      </c>
      <c r="AK235" s="81"/>
      <c r="AL235" s="569"/>
      <c r="AM235" s="28">
        <v>16</v>
      </c>
      <c r="AN235" s="28"/>
      <c r="AO235" s="28">
        <v>2016</v>
      </c>
      <c r="AP235" s="20">
        <v>2020</v>
      </c>
      <c r="AQ235" s="182" t="s">
        <v>2901</v>
      </c>
      <c r="AR235" s="28" t="s">
        <v>1847</v>
      </c>
      <c r="AS235" s="20" t="s">
        <v>4427</v>
      </c>
    </row>
    <row r="236" spans="1:45" ht="14.25" customHeight="1" x14ac:dyDescent="0.25">
      <c r="A236" t="s">
        <v>746</v>
      </c>
      <c r="B236">
        <v>1</v>
      </c>
      <c r="C236" t="s">
        <v>875</v>
      </c>
      <c r="D236" s="26" t="s">
        <v>250</v>
      </c>
      <c r="E236" s="669" t="s">
        <v>5279</v>
      </c>
      <c r="F236" s="27" t="s">
        <v>107</v>
      </c>
      <c r="G236" s="28" t="s">
        <v>5280</v>
      </c>
      <c r="H236" s="27" t="s">
        <v>65</v>
      </c>
      <c r="I236" s="27">
        <v>9</v>
      </c>
      <c r="J236" s="87">
        <v>8</v>
      </c>
      <c r="K236" s="19" t="s">
        <v>770</v>
      </c>
      <c r="L236" s="52" t="s">
        <v>1341</v>
      </c>
      <c r="M236" s="81"/>
      <c r="N236" s="28">
        <v>110</v>
      </c>
      <c r="O236" s="972"/>
      <c r="P236" s="29">
        <v>4</v>
      </c>
      <c r="Q236" s="28" t="s">
        <v>202</v>
      </c>
      <c r="R236" s="28"/>
      <c r="S236" s="81">
        <v>60</v>
      </c>
      <c r="T236" s="185"/>
      <c r="U236" s="326"/>
      <c r="V236" s="60">
        <v>0.42</v>
      </c>
      <c r="W236" s="167">
        <v>1</v>
      </c>
      <c r="X236" s="489">
        <f t="shared" si="17"/>
        <v>229.09090909090909</v>
      </c>
      <c r="Y236" s="502" t="s">
        <v>2226</v>
      </c>
      <c r="Z236" s="494"/>
      <c r="AA236" s="28" t="s">
        <v>107</v>
      </c>
      <c r="AB236" s="27"/>
      <c r="AC236" s="28"/>
      <c r="AD236" s="27"/>
      <c r="AE236" s="28"/>
      <c r="AF236" s="29"/>
      <c r="AG236" s="29"/>
      <c r="AH236" s="27">
        <v>512</v>
      </c>
      <c r="AI236" s="27" t="s">
        <v>249</v>
      </c>
      <c r="AJ236" s="27"/>
      <c r="AK236" s="81"/>
      <c r="AL236" s="569"/>
      <c r="AM236" s="64" t="s">
        <v>252</v>
      </c>
      <c r="AN236" s="28"/>
      <c r="AO236" s="28">
        <v>2005</v>
      </c>
      <c r="AP236" s="20">
        <v>2011</v>
      </c>
      <c r="AQ236" s="19"/>
      <c r="AR236" s="28" t="s">
        <v>251</v>
      </c>
      <c r="AS236" s="20"/>
    </row>
    <row r="237" spans="1:45" ht="14.25" customHeight="1" x14ac:dyDescent="0.25">
      <c r="A237" t="s">
        <v>174</v>
      </c>
      <c r="B237">
        <v>1</v>
      </c>
      <c r="C237" t="s">
        <v>4376</v>
      </c>
      <c r="D237" s="26" t="s">
        <v>273</v>
      </c>
      <c r="E237" s="435" t="s">
        <v>2261</v>
      </c>
      <c r="F237" s="27" t="s">
        <v>67</v>
      </c>
      <c r="G237" s="28" t="s">
        <v>274</v>
      </c>
      <c r="H237" s="27" t="s">
        <v>143</v>
      </c>
      <c r="I237" s="27">
        <v>8</v>
      </c>
      <c r="J237" s="87">
        <v>16</v>
      </c>
      <c r="K237" s="19" t="s">
        <v>794</v>
      </c>
      <c r="L237" s="52" t="s">
        <v>108</v>
      </c>
      <c r="M237" s="81"/>
      <c r="N237" s="28">
        <v>366</v>
      </c>
      <c r="O237" s="972"/>
      <c r="P237" s="29">
        <v>4</v>
      </c>
      <c r="Q237" s="28">
        <v>1</v>
      </c>
      <c r="R237" s="28">
        <v>1</v>
      </c>
      <c r="S237" s="81">
        <v>70.412999999999997</v>
      </c>
      <c r="T237" s="185">
        <v>41696</v>
      </c>
      <c r="U237" s="326">
        <v>14.7</v>
      </c>
      <c r="V237" s="60">
        <v>0.33</v>
      </c>
      <c r="W237" s="167">
        <v>1</v>
      </c>
      <c r="X237" s="489">
        <f t="shared" si="17"/>
        <v>63.487131147540985</v>
      </c>
      <c r="Y237" s="502" t="s">
        <v>174</v>
      </c>
      <c r="Z237" s="494"/>
      <c r="AA237" s="28" t="s">
        <v>20</v>
      </c>
      <c r="AB237" s="27">
        <v>1</v>
      </c>
      <c r="AC237" s="28" t="s">
        <v>275</v>
      </c>
      <c r="AD237" s="27" t="s">
        <v>54</v>
      </c>
      <c r="AE237" s="28"/>
      <c r="AF237" s="29"/>
      <c r="AG237" s="29"/>
      <c r="AH237" s="27"/>
      <c r="AI237" s="27"/>
      <c r="AJ237" s="27"/>
      <c r="AK237" s="81">
        <v>15</v>
      </c>
      <c r="AL237" s="569"/>
      <c r="AM237" s="28">
        <v>6</v>
      </c>
      <c r="AN237" s="28"/>
      <c r="AO237" s="28">
        <v>2004</v>
      </c>
      <c r="AP237" s="20">
        <v>2014</v>
      </c>
      <c r="AQ237" s="142"/>
      <c r="AR237" s="28" t="s">
        <v>276</v>
      </c>
      <c r="AS237" s="20"/>
    </row>
    <row r="238" spans="1:45" ht="14.25" customHeight="1" x14ac:dyDescent="0.25">
      <c r="B238">
        <v>1</v>
      </c>
      <c r="C238" t="s">
        <v>875</v>
      </c>
      <c r="D238" s="26" t="s">
        <v>1848</v>
      </c>
      <c r="E238" s="435" t="s">
        <v>2902</v>
      </c>
      <c r="F238" s="27" t="s">
        <v>67</v>
      </c>
      <c r="G238" s="28" t="s">
        <v>2903</v>
      </c>
      <c r="H238" s="27" t="s">
        <v>12</v>
      </c>
      <c r="I238" s="27">
        <v>8</v>
      </c>
      <c r="J238" s="87">
        <v>16</v>
      </c>
      <c r="K238" s="19" t="s">
        <v>800</v>
      </c>
      <c r="L238" s="52" t="s">
        <v>108</v>
      </c>
      <c r="M238" s="81" t="s">
        <v>2679</v>
      </c>
      <c r="N238" s="28">
        <v>644</v>
      </c>
      <c r="O238" s="972"/>
      <c r="P238" s="29">
        <v>6</v>
      </c>
      <c r="Q238" s="28"/>
      <c r="R238" s="28">
        <v>2</v>
      </c>
      <c r="S238" s="81">
        <v>232.55799999999999</v>
      </c>
      <c r="T238" s="185">
        <v>42512</v>
      </c>
      <c r="U238" s="326">
        <v>14.7</v>
      </c>
      <c r="V238" s="60">
        <v>0.33</v>
      </c>
      <c r="W238" s="167">
        <v>2</v>
      </c>
      <c r="X238" s="489">
        <f t="shared" si="17"/>
        <v>59.583959627329193</v>
      </c>
      <c r="Y238" s="502" t="s">
        <v>174</v>
      </c>
      <c r="Z238" s="494"/>
      <c r="AA238" s="28" t="s">
        <v>20</v>
      </c>
      <c r="AB238" s="27">
        <v>13</v>
      </c>
      <c r="AC238" s="28" t="s">
        <v>1849</v>
      </c>
      <c r="AD238" s="27"/>
      <c r="AE238" s="28"/>
      <c r="AF238" s="29"/>
      <c r="AG238" s="29"/>
      <c r="AH238" s="27">
        <v>256</v>
      </c>
      <c r="AI238" s="27" t="s">
        <v>83</v>
      </c>
      <c r="AJ238" s="27"/>
      <c r="AK238" s="81"/>
      <c r="AL238" s="569"/>
      <c r="AM238" s="28"/>
      <c r="AN238" s="28"/>
      <c r="AO238" s="28">
        <v>2014</v>
      </c>
      <c r="AP238" s="20">
        <v>2014</v>
      </c>
      <c r="AQ238" s="182" t="s">
        <v>2904</v>
      </c>
      <c r="AR238" s="28"/>
      <c r="AS238" s="20" t="s">
        <v>2905</v>
      </c>
    </row>
    <row r="239" spans="1:45" ht="14.25" customHeight="1" x14ac:dyDescent="0.25">
      <c r="C239" t="s">
        <v>875</v>
      </c>
      <c r="D239" s="26" t="s">
        <v>1881</v>
      </c>
      <c r="E239" s="435" t="s">
        <v>1883</v>
      </c>
      <c r="F239" s="27" t="s">
        <v>737</v>
      </c>
      <c r="G239" s="28" t="s">
        <v>1882</v>
      </c>
      <c r="H239" s="27" t="s">
        <v>65</v>
      </c>
      <c r="I239" s="27"/>
      <c r="J239" s="87"/>
      <c r="K239" s="19"/>
      <c r="L239" s="52"/>
      <c r="M239" s="81"/>
      <c r="N239" s="28"/>
      <c r="O239" s="972"/>
      <c r="P239" s="29"/>
      <c r="Q239" s="28"/>
      <c r="R239" s="28"/>
      <c r="S239" s="81"/>
      <c r="T239" s="185"/>
      <c r="U239" s="326"/>
      <c r="V239" s="60"/>
      <c r="W239" s="167"/>
      <c r="X239" s="489"/>
      <c r="Y239" s="502"/>
      <c r="Z239" s="494"/>
      <c r="AA239" s="28" t="s">
        <v>107</v>
      </c>
      <c r="AB239" s="27"/>
      <c r="AC239" s="28"/>
      <c r="AD239" s="27" t="s">
        <v>54</v>
      </c>
      <c r="AE239" s="28" t="s">
        <v>124</v>
      </c>
      <c r="AF239" s="29"/>
      <c r="AG239" s="29"/>
      <c r="AH239" s="27"/>
      <c r="AI239" s="27"/>
      <c r="AJ239" s="27"/>
      <c r="AK239" s="81"/>
      <c r="AL239" s="569"/>
      <c r="AM239" s="28"/>
      <c r="AN239" s="28"/>
      <c r="AO239" s="28"/>
      <c r="AP239" s="20"/>
      <c r="AQ239" s="142"/>
      <c r="AR239" s="28" t="s">
        <v>1885</v>
      </c>
      <c r="AS239" s="20" t="s">
        <v>1884</v>
      </c>
    </row>
    <row r="240" spans="1:45" ht="14.25" customHeight="1" x14ac:dyDescent="0.25">
      <c r="C240" t="s">
        <v>875</v>
      </c>
      <c r="D240" s="26" t="s">
        <v>1893</v>
      </c>
      <c r="E240" s="435" t="s">
        <v>5395</v>
      </c>
      <c r="F240" s="27" t="s">
        <v>737</v>
      </c>
      <c r="G240" s="28" t="s">
        <v>1894</v>
      </c>
      <c r="H240" s="27" t="s">
        <v>65</v>
      </c>
      <c r="I240" s="27">
        <v>21</v>
      </c>
      <c r="J240" s="87">
        <v>5</v>
      </c>
      <c r="K240" s="19"/>
      <c r="L240" s="28"/>
      <c r="M240" s="81"/>
      <c r="N240" s="28"/>
      <c r="O240" s="972"/>
      <c r="P240" s="29"/>
      <c r="Q240" s="28"/>
      <c r="R240" s="28"/>
      <c r="S240" s="81"/>
      <c r="T240" s="185"/>
      <c r="U240" s="326"/>
      <c r="V240" s="60"/>
      <c r="W240" s="167"/>
      <c r="X240" s="489"/>
      <c r="Y240" s="502"/>
      <c r="Z240" s="494"/>
      <c r="AA240" s="28" t="s">
        <v>107</v>
      </c>
      <c r="AB240" s="27"/>
      <c r="AC240" s="28"/>
      <c r="AD240" s="27"/>
      <c r="AE240" s="28"/>
      <c r="AF240" s="29"/>
      <c r="AG240" s="29"/>
      <c r="AH240" s="27"/>
      <c r="AI240" s="27"/>
      <c r="AJ240" s="27"/>
      <c r="AK240" s="81"/>
      <c r="AL240" s="569"/>
      <c r="AM240" s="28"/>
      <c r="AN240" s="28"/>
      <c r="AO240" s="28">
        <v>1997</v>
      </c>
      <c r="AP240" s="20">
        <v>2011</v>
      </c>
      <c r="AQ240" s="182" t="s">
        <v>5396</v>
      </c>
      <c r="AR240" s="28" t="s">
        <v>5398</v>
      </c>
      <c r="AS240" s="857" t="s">
        <v>5397</v>
      </c>
    </row>
    <row r="241" spans="1:45" ht="14.25" customHeight="1" x14ac:dyDescent="0.25">
      <c r="B241">
        <v>1</v>
      </c>
      <c r="C241" t="s">
        <v>875</v>
      </c>
      <c r="D241" s="26" t="s">
        <v>1787</v>
      </c>
      <c r="E241" s="435" t="s">
        <v>1788</v>
      </c>
      <c r="F241" s="27" t="s">
        <v>57</v>
      </c>
      <c r="G241" s="28" t="s">
        <v>3594</v>
      </c>
      <c r="H241" s="27" t="s">
        <v>3282</v>
      </c>
      <c r="I241" s="27">
        <v>32</v>
      </c>
      <c r="J241" s="87">
        <v>32</v>
      </c>
      <c r="K241" s="19" t="s">
        <v>968</v>
      </c>
      <c r="L241" s="52" t="s">
        <v>1808</v>
      </c>
      <c r="M241" s="81"/>
      <c r="N241" s="28">
        <v>1048</v>
      </c>
      <c r="O241" s="972"/>
      <c r="P241" s="29">
        <v>6</v>
      </c>
      <c r="Q241" s="28">
        <v>4</v>
      </c>
      <c r="R241" s="28">
        <v>33</v>
      </c>
      <c r="S241" s="81">
        <v>185</v>
      </c>
      <c r="T241" s="185">
        <v>43111</v>
      </c>
      <c r="U241" s="326">
        <v>14.7</v>
      </c>
      <c r="V241" s="60">
        <v>1</v>
      </c>
      <c r="W241" s="167">
        <v>1</v>
      </c>
      <c r="X241" s="489">
        <f>IF(AND(N241&lt;&gt;"",S241&lt;&gt;""),1000*S241*V241/(N241*W241),"")</f>
        <v>176.52671755725191</v>
      </c>
      <c r="Y241" s="502" t="s">
        <v>174</v>
      </c>
      <c r="Z241" s="494"/>
      <c r="AA241" s="28" t="s">
        <v>17</v>
      </c>
      <c r="AB241" s="27">
        <v>50</v>
      </c>
      <c r="AC241" s="28"/>
      <c r="AD241" s="27" t="s">
        <v>54</v>
      </c>
      <c r="AE241" s="28" t="s">
        <v>124</v>
      </c>
      <c r="AF241" s="29" t="s">
        <v>55</v>
      </c>
      <c r="AG241" s="29" t="s">
        <v>54</v>
      </c>
      <c r="AH241" s="27" t="s">
        <v>133</v>
      </c>
      <c r="AI241" s="27" t="s">
        <v>133</v>
      </c>
      <c r="AJ241" s="27" t="s">
        <v>54</v>
      </c>
      <c r="AK241" s="81">
        <v>30</v>
      </c>
      <c r="AL241" s="569"/>
      <c r="AM241" s="28">
        <v>32</v>
      </c>
      <c r="AN241" s="28">
        <v>5</v>
      </c>
      <c r="AO241" s="28">
        <v>2014</v>
      </c>
      <c r="AP241" s="20">
        <v>2019</v>
      </c>
      <c r="AQ241" s="182" t="s">
        <v>1789</v>
      </c>
      <c r="AR241" s="28" t="s">
        <v>1809</v>
      </c>
      <c r="AS241" s="127" t="s">
        <v>3593</v>
      </c>
    </row>
    <row r="242" spans="1:45" ht="14.25" customHeight="1" x14ac:dyDescent="0.25">
      <c r="C242" t="s">
        <v>875</v>
      </c>
      <c r="D242" s="26" t="s">
        <v>1875</v>
      </c>
      <c r="E242" s="28"/>
      <c r="F242" s="27" t="s">
        <v>2800</v>
      </c>
      <c r="G242" s="28" t="s">
        <v>1876</v>
      </c>
      <c r="H242" s="27" t="s">
        <v>65</v>
      </c>
      <c r="I242" s="27">
        <v>16</v>
      </c>
      <c r="J242" s="87"/>
      <c r="K242" s="19"/>
      <c r="L242" s="52"/>
      <c r="M242" s="81"/>
      <c r="N242" s="28"/>
      <c r="O242" s="972"/>
      <c r="P242" s="29"/>
      <c r="Q242" s="28"/>
      <c r="R242" s="28"/>
      <c r="S242" s="81"/>
      <c r="T242" s="185"/>
      <c r="U242" s="326"/>
      <c r="V242" s="60"/>
      <c r="W242" s="167"/>
      <c r="X242" s="489"/>
      <c r="Y242" s="502"/>
      <c r="Z242" s="494"/>
      <c r="AA242" s="28" t="s">
        <v>107</v>
      </c>
      <c r="AB242" s="27"/>
      <c r="AC242" s="28"/>
      <c r="AD242" s="27"/>
      <c r="AE242" s="28"/>
      <c r="AF242" s="29"/>
      <c r="AG242" s="29"/>
      <c r="AH242" s="27"/>
      <c r="AI242" s="27"/>
      <c r="AJ242" s="27"/>
      <c r="AK242" s="81"/>
      <c r="AL242" s="569"/>
      <c r="AM242" s="28"/>
      <c r="AN242" s="28"/>
      <c r="AO242" s="28"/>
      <c r="AP242" s="20"/>
      <c r="AQ242" s="182"/>
      <c r="AR242" s="28" t="s">
        <v>1877</v>
      </c>
      <c r="AS242" s="130" t="s">
        <v>3481</v>
      </c>
    </row>
    <row r="243" spans="1:45" ht="14.25" customHeight="1" x14ac:dyDescent="0.25">
      <c r="C243" t="s">
        <v>875</v>
      </c>
      <c r="D243" s="26" t="s">
        <v>3098</v>
      </c>
      <c r="E243" s="435" t="s">
        <v>3099</v>
      </c>
      <c r="F243" s="27" t="s">
        <v>67</v>
      </c>
      <c r="G243" s="28" t="s">
        <v>3102</v>
      </c>
      <c r="H243" s="27" t="s">
        <v>3186</v>
      </c>
      <c r="I243" s="27">
        <v>32</v>
      </c>
      <c r="J243" s="87">
        <v>32</v>
      </c>
      <c r="K243" s="19" t="s">
        <v>3183</v>
      </c>
      <c r="L243" s="52" t="s">
        <v>3102</v>
      </c>
      <c r="M243" s="81"/>
      <c r="N243" s="326" t="s">
        <v>182</v>
      </c>
      <c r="O243" s="972"/>
      <c r="P243" s="29">
        <v>6</v>
      </c>
      <c r="Q243" s="28">
        <v>192</v>
      </c>
      <c r="R243" s="28">
        <v>167</v>
      </c>
      <c r="S243" s="81"/>
      <c r="T243" s="185">
        <v>42370</v>
      </c>
      <c r="U243" s="326" t="s">
        <v>3184</v>
      </c>
      <c r="V243" s="60"/>
      <c r="W243" s="167"/>
      <c r="X243" s="489"/>
      <c r="Y243" s="502" t="s">
        <v>174</v>
      </c>
      <c r="Z243" s="494"/>
      <c r="AA243" s="28" t="s">
        <v>17</v>
      </c>
      <c r="AB243" s="27">
        <v>34</v>
      </c>
      <c r="AC243" s="28" t="s">
        <v>3098</v>
      </c>
      <c r="AD243" s="27" t="s">
        <v>54</v>
      </c>
      <c r="AE243" s="28" t="s">
        <v>124</v>
      </c>
      <c r="AF243" s="29" t="s">
        <v>54</v>
      </c>
      <c r="AG243" s="29"/>
      <c r="AH243" s="27" t="s">
        <v>133</v>
      </c>
      <c r="AI243" s="27" t="s">
        <v>133</v>
      </c>
      <c r="AJ243" s="27" t="s">
        <v>54</v>
      </c>
      <c r="AK243" s="81"/>
      <c r="AL243" s="569"/>
      <c r="AM243" s="28">
        <v>32</v>
      </c>
      <c r="AN243" s="28"/>
      <c r="AO243" s="28">
        <v>2016</v>
      </c>
      <c r="AP243" s="20">
        <v>2017</v>
      </c>
      <c r="AQ243" s="182" t="s">
        <v>3182</v>
      </c>
      <c r="AR243" s="28" t="s">
        <v>3185</v>
      </c>
      <c r="AS243" s="130" t="s">
        <v>3187</v>
      </c>
    </row>
    <row r="244" spans="1:45" ht="14.25" customHeight="1" x14ac:dyDescent="0.25">
      <c r="A244" t="s">
        <v>746</v>
      </c>
      <c r="B244">
        <v>1</v>
      </c>
      <c r="C244" t="s">
        <v>875</v>
      </c>
      <c r="D244" s="45" t="s">
        <v>1528</v>
      </c>
      <c r="E244" s="555" t="s">
        <v>2906</v>
      </c>
      <c r="F244" s="46" t="s">
        <v>57</v>
      </c>
      <c r="G244" s="42" t="s">
        <v>311</v>
      </c>
      <c r="H244" s="27" t="s">
        <v>143</v>
      </c>
      <c r="I244" s="46">
        <v>32</v>
      </c>
      <c r="J244" s="670">
        <v>32</v>
      </c>
      <c r="K244" s="19" t="s">
        <v>800</v>
      </c>
      <c r="L244" s="52" t="s">
        <v>108</v>
      </c>
      <c r="M244" s="81"/>
      <c r="N244" s="28">
        <v>3479</v>
      </c>
      <c r="O244" s="972"/>
      <c r="P244" s="29">
        <v>6</v>
      </c>
      <c r="Q244" s="28">
        <v>3</v>
      </c>
      <c r="R244" s="28">
        <v>2</v>
      </c>
      <c r="S244" s="81">
        <v>151.88300000000001</v>
      </c>
      <c r="T244" s="185">
        <v>42095</v>
      </c>
      <c r="U244" s="326">
        <v>14.7</v>
      </c>
      <c r="V244" s="60">
        <v>1</v>
      </c>
      <c r="W244" s="167">
        <v>1</v>
      </c>
      <c r="X244" s="489">
        <f>IF(AND(N244&lt;&gt;"",S244&lt;&gt;""),1000*S244*V244/(N244*W244),"")</f>
        <v>43.65708536935901</v>
      </c>
      <c r="Y244" s="502" t="s">
        <v>174</v>
      </c>
      <c r="Z244" s="494"/>
      <c r="AA244" s="28" t="s">
        <v>20</v>
      </c>
      <c r="AB244" s="27">
        <v>1</v>
      </c>
      <c r="AC244" s="28" t="s">
        <v>1529</v>
      </c>
      <c r="AD244" s="27" t="s">
        <v>54</v>
      </c>
      <c r="AE244" s="28"/>
      <c r="AF244" s="29" t="s">
        <v>55</v>
      </c>
      <c r="AG244" s="29" t="s">
        <v>54</v>
      </c>
      <c r="AH244" s="27"/>
      <c r="AI244" s="27"/>
      <c r="AJ244" s="27"/>
      <c r="AK244" s="81"/>
      <c r="AL244" s="569"/>
      <c r="AM244" s="28">
        <v>32</v>
      </c>
      <c r="AN244" s="28"/>
      <c r="AO244" s="28">
        <v>2014</v>
      </c>
      <c r="AP244" s="20">
        <v>2014</v>
      </c>
      <c r="AQ244" s="182" t="s">
        <v>2558</v>
      </c>
      <c r="AR244" s="28"/>
      <c r="AS244" s="20"/>
    </row>
    <row r="245" spans="1:45" ht="14.25" customHeight="1" x14ac:dyDescent="0.25">
      <c r="A245" t="s">
        <v>746</v>
      </c>
      <c r="B245">
        <v>1</v>
      </c>
      <c r="C245" t="s">
        <v>875</v>
      </c>
      <c r="D245" s="26" t="s">
        <v>1533</v>
      </c>
      <c r="E245" s="435" t="s">
        <v>2907</v>
      </c>
      <c r="F245" s="27" t="s">
        <v>57</v>
      </c>
      <c r="G245" s="28" t="s">
        <v>311</v>
      </c>
      <c r="H245" s="27" t="s">
        <v>143</v>
      </c>
      <c r="I245" s="27">
        <v>64</v>
      </c>
      <c r="J245" s="87">
        <v>32</v>
      </c>
      <c r="K245" s="19" t="s">
        <v>800</v>
      </c>
      <c r="L245" s="52" t="s">
        <v>108</v>
      </c>
      <c r="M245" s="81"/>
      <c r="N245" s="28">
        <v>10404</v>
      </c>
      <c r="O245" s="972"/>
      <c r="P245" s="29">
        <v>6</v>
      </c>
      <c r="Q245" s="28">
        <v>12</v>
      </c>
      <c r="R245" s="28">
        <v>7</v>
      </c>
      <c r="S245" s="81">
        <v>64.935000000000002</v>
      </c>
      <c r="T245" s="185">
        <v>42095</v>
      </c>
      <c r="U245" s="326">
        <v>14.7</v>
      </c>
      <c r="V245" s="60">
        <v>1.5</v>
      </c>
      <c r="W245" s="167">
        <v>1</v>
      </c>
      <c r="X245" s="489">
        <f>IF(AND(N245&lt;&gt;"",S245&lt;&gt;""),1000*S245*V245/(N245*W245),"")</f>
        <v>9.3620242214532876</v>
      </c>
      <c r="Y245" s="502" t="s">
        <v>174</v>
      </c>
      <c r="Z245" s="494"/>
      <c r="AA245" s="28" t="s">
        <v>20</v>
      </c>
      <c r="AB245" s="27">
        <v>1</v>
      </c>
      <c r="AC245" s="28" t="s">
        <v>1535</v>
      </c>
      <c r="AD245" s="27" t="s">
        <v>54</v>
      </c>
      <c r="AE245" s="28"/>
      <c r="AF245" s="29" t="s">
        <v>55</v>
      </c>
      <c r="AG245" s="29" t="s">
        <v>54</v>
      </c>
      <c r="AH245" s="27"/>
      <c r="AI245" s="27"/>
      <c r="AJ245" s="27"/>
      <c r="AK245" s="81"/>
      <c r="AL245" s="569"/>
      <c r="AM245" s="28"/>
      <c r="AN245" s="28"/>
      <c r="AO245" s="28">
        <v>2015</v>
      </c>
      <c r="AP245" s="20">
        <v>2015</v>
      </c>
      <c r="AQ245" s="182" t="s">
        <v>2558</v>
      </c>
      <c r="AR245" s="28"/>
      <c r="AS245" s="20" t="s">
        <v>1534</v>
      </c>
    </row>
    <row r="246" spans="1:45" ht="14.25" customHeight="1" x14ac:dyDescent="0.25">
      <c r="C246" t="s">
        <v>875</v>
      </c>
      <c r="D246" s="409" t="s">
        <v>3554</v>
      </c>
      <c r="E246" s="435" t="s">
        <v>3402</v>
      </c>
      <c r="F246" s="411" t="s">
        <v>67</v>
      </c>
      <c r="G246" s="504" t="s">
        <v>4225</v>
      </c>
      <c r="H246" s="27" t="s">
        <v>143</v>
      </c>
      <c r="I246" s="412">
        <v>64</v>
      </c>
      <c r="J246" s="415">
        <v>32</v>
      </c>
      <c r="K246" s="19" t="s">
        <v>802</v>
      </c>
      <c r="L246" s="52" t="s">
        <v>108</v>
      </c>
      <c r="M246" s="81" t="s">
        <v>777</v>
      </c>
      <c r="N246" s="28"/>
      <c r="O246" s="972"/>
      <c r="P246" s="29" t="s">
        <v>744</v>
      </c>
      <c r="Q246" s="28"/>
      <c r="R246" s="28"/>
      <c r="S246" s="81"/>
      <c r="T246" s="185">
        <v>43229</v>
      </c>
      <c r="U246" s="326" t="s">
        <v>3562</v>
      </c>
      <c r="V246" s="60">
        <v>2</v>
      </c>
      <c r="W246" s="167">
        <v>1</v>
      </c>
      <c r="X246" s="489" t="str">
        <f>IF(AND(N246&lt;&gt;"",S246&lt;&gt;""),1000*S246*V246/(N246*W246),"")</f>
        <v/>
      </c>
      <c r="Y246" s="502"/>
      <c r="Z246" s="494"/>
      <c r="AA246" s="28" t="s">
        <v>17</v>
      </c>
      <c r="AB246" s="27">
        <v>21</v>
      </c>
      <c r="AC246" s="28"/>
      <c r="AD246" s="27" t="s">
        <v>54</v>
      </c>
      <c r="AE246" s="28" t="s">
        <v>124</v>
      </c>
      <c r="AF246" s="29" t="s">
        <v>54</v>
      </c>
      <c r="AG246" s="29" t="s">
        <v>55</v>
      </c>
      <c r="AH246" s="27"/>
      <c r="AI246" s="27"/>
      <c r="AJ246" s="27" t="s">
        <v>54</v>
      </c>
      <c r="AK246" s="81">
        <v>85</v>
      </c>
      <c r="AL246" s="569">
        <v>6</v>
      </c>
      <c r="AM246" s="28">
        <v>32</v>
      </c>
      <c r="AN246" s="28">
        <v>5</v>
      </c>
      <c r="AO246" s="28">
        <v>2018</v>
      </c>
      <c r="AP246" s="20">
        <v>2018</v>
      </c>
      <c r="AQ246" s="182" t="s">
        <v>3406</v>
      </c>
      <c r="AR246" s="28" t="s">
        <v>3405</v>
      </c>
      <c r="AS246" s="20" t="s">
        <v>3577</v>
      </c>
    </row>
    <row r="247" spans="1:45" ht="14.25" customHeight="1" x14ac:dyDescent="0.25">
      <c r="B247">
        <v>1</v>
      </c>
      <c r="C247" t="s">
        <v>875</v>
      </c>
      <c r="D247" s="409" t="s">
        <v>3554</v>
      </c>
      <c r="E247" s="435" t="s">
        <v>3402</v>
      </c>
      <c r="F247" s="411" t="s">
        <v>67</v>
      </c>
      <c r="G247" s="504" t="s">
        <v>4225</v>
      </c>
      <c r="H247" s="27" t="s">
        <v>143</v>
      </c>
      <c r="I247" s="412">
        <v>64</v>
      </c>
      <c r="J247" s="415">
        <v>32</v>
      </c>
      <c r="K247" s="19" t="s">
        <v>3243</v>
      </c>
      <c r="L247" s="52" t="s">
        <v>108</v>
      </c>
      <c r="M247" s="81"/>
      <c r="N247" s="28">
        <v>5036</v>
      </c>
      <c r="O247" s="972"/>
      <c r="P247" s="29">
        <v>4</v>
      </c>
      <c r="Q247" s="28"/>
      <c r="R247" s="28">
        <v>21</v>
      </c>
      <c r="S247" s="81">
        <v>65.66</v>
      </c>
      <c r="T247" s="185">
        <v>43229</v>
      </c>
      <c r="U247" s="326" t="s">
        <v>3562</v>
      </c>
      <c r="V247" s="60">
        <v>2</v>
      </c>
      <c r="W247" s="167">
        <v>1</v>
      </c>
      <c r="X247" s="489">
        <f>IF(AND(N247&lt;&gt;"",S247&lt;&gt;""),1000*S247*V247/(N247*W247),"")</f>
        <v>26.07625099285147</v>
      </c>
      <c r="Y247" s="502" t="s">
        <v>2226</v>
      </c>
      <c r="Z247" s="494"/>
      <c r="AA247" s="28" t="s">
        <v>479</v>
      </c>
      <c r="AB247" s="27">
        <v>13</v>
      </c>
      <c r="AC247" s="28" t="s">
        <v>3435</v>
      </c>
      <c r="AD247" s="27" t="s">
        <v>54</v>
      </c>
      <c r="AE247" s="28" t="s">
        <v>124</v>
      </c>
      <c r="AF247" s="29" t="s">
        <v>54</v>
      </c>
      <c r="AG247" s="29" t="s">
        <v>55</v>
      </c>
      <c r="AH247" s="27"/>
      <c r="AI247" s="27"/>
      <c r="AJ247" s="27" t="s">
        <v>54</v>
      </c>
      <c r="AK247" s="81">
        <v>85</v>
      </c>
      <c r="AL247" s="569">
        <v>6</v>
      </c>
      <c r="AM247" s="28">
        <v>32</v>
      </c>
      <c r="AN247" s="28">
        <v>5</v>
      </c>
      <c r="AO247" s="28">
        <v>2018</v>
      </c>
      <c r="AP247" s="20">
        <v>2018</v>
      </c>
      <c r="AQ247" s="182" t="s">
        <v>3406</v>
      </c>
      <c r="AR247" s="28" t="s">
        <v>3405</v>
      </c>
      <c r="AS247" s="20" t="s">
        <v>3577</v>
      </c>
    </row>
    <row r="248" spans="1:45" ht="14.25" customHeight="1" x14ac:dyDescent="0.25">
      <c r="B248">
        <v>1</v>
      </c>
      <c r="C248" t="s">
        <v>875</v>
      </c>
      <c r="D248" s="45" t="s">
        <v>3701</v>
      </c>
      <c r="E248" s="555" t="s">
        <v>3703</v>
      </c>
      <c r="F248" s="46" t="s">
        <v>2800</v>
      </c>
      <c r="G248" s="42" t="s">
        <v>3704</v>
      </c>
      <c r="H248" s="27" t="s">
        <v>1971</v>
      </c>
      <c r="I248" s="46">
        <v>32</v>
      </c>
      <c r="J248" s="88">
        <v>32</v>
      </c>
      <c r="K248" s="65" t="s">
        <v>5300</v>
      </c>
      <c r="L248" s="66" t="s">
        <v>108</v>
      </c>
      <c r="M248" s="82"/>
      <c r="N248" s="42">
        <v>72649</v>
      </c>
      <c r="O248" s="974"/>
      <c r="P248" s="43">
        <v>6</v>
      </c>
      <c r="Q248" s="42">
        <v>156</v>
      </c>
      <c r="R248" s="42">
        <v>119</v>
      </c>
      <c r="S248" s="82">
        <v>100</v>
      </c>
      <c r="T248" s="186">
        <v>43242</v>
      </c>
      <c r="U248" s="395">
        <v>14.7</v>
      </c>
      <c r="V248" s="67">
        <v>1</v>
      </c>
      <c r="W248" s="583">
        <v>0.125</v>
      </c>
      <c r="X248" s="584">
        <f>IF(AND(N248&lt;&gt;"",S248&lt;&gt;""),1000*S248*V248/(N248*W248),"")</f>
        <v>11.011851505182452</v>
      </c>
      <c r="Y248" s="585" t="s">
        <v>174</v>
      </c>
      <c r="Z248" s="586"/>
      <c r="AA248" s="42" t="s">
        <v>17</v>
      </c>
      <c r="AB248" s="46">
        <v>46</v>
      </c>
      <c r="AC248" s="42" t="s">
        <v>3794</v>
      </c>
      <c r="AD248" s="46"/>
      <c r="AE248" s="42"/>
      <c r="AF248" s="43"/>
      <c r="AG248" s="43"/>
      <c r="AH248" s="46"/>
      <c r="AI248" s="46"/>
      <c r="AJ248" s="46"/>
      <c r="AK248" s="82"/>
      <c r="AL248" s="587"/>
      <c r="AM248" s="42"/>
      <c r="AN248" s="42"/>
      <c r="AO248" s="42">
        <v>2013</v>
      </c>
      <c r="AP248" s="53">
        <v>2016</v>
      </c>
      <c r="AQ248" s="193" t="s">
        <v>3702</v>
      </c>
      <c r="AR248" s="42" t="s">
        <v>3796</v>
      </c>
      <c r="AS248" s="53" t="s">
        <v>3795</v>
      </c>
    </row>
    <row r="249" spans="1:45" ht="14.25" customHeight="1" x14ac:dyDescent="0.25">
      <c r="D249" s="591" t="s">
        <v>5151</v>
      </c>
      <c r="E249" s="555" t="s">
        <v>5152</v>
      </c>
      <c r="F249" s="592" t="s">
        <v>296</v>
      </c>
      <c r="G249" s="593" t="s">
        <v>5155</v>
      </c>
      <c r="H249" s="412" t="s">
        <v>5153</v>
      </c>
      <c r="I249" s="592">
        <v>32</v>
      </c>
      <c r="J249" s="618">
        <v>32</v>
      </c>
      <c r="K249" s="65"/>
      <c r="L249" s="66"/>
      <c r="M249" s="82"/>
      <c r="N249" s="42"/>
      <c r="O249" s="974"/>
      <c r="P249" s="43"/>
      <c r="Q249" s="42"/>
      <c r="R249" s="42"/>
      <c r="S249" s="82"/>
      <c r="T249" s="186"/>
      <c r="U249" s="395"/>
      <c r="V249" s="67"/>
      <c r="W249" s="583"/>
      <c r="X249" s="584"/>
      <c r="Y249" s="585"/>
      <c r="Z249" s="586"/>
      <c r="AA249" s="42" t="s">
        <v>17</v>
      </c>
      <c r="AB249" s="46"/>
      <c r="AC249" s="42"/>
      <c r="AD249" s="46"/>
      <c r="AE249" s="42"/>
      <c r="AF249" s="43"/>
      <c r="AG249" s="43"/>
      <c r="AH249" s="46"/>
      <c r="AI249" s="46"/>
      <c r="AJ249" s="46"/>
      <c r="AK249" s="82"/>
      <c r="AL249" s="587"/>
      <c r="AM249" s="42"/>
      <c r="AN249" s="42"/>
      <c r="AO249" s="42"/>
      <c r="AP249" s="53">
        <v>2020</v>
      </c>
      <c r="AQ249" s="193" t="s">
        <v>5156</v>
      </c>
      <c r="AR249" s="42" t="s">
        <v>5154</v>
      </c>
      <c r="AS249" s="53"/>
    </row>
    <row r="250" spans="1:45" ht="14.25" customHeight="1" x14ac:dyDescent="0.25">
      <c r="A250" t="s">
        <v>746</v>
      </c>
      <c r="B250">
        <v>1</v>
      </c>
      <c r="C250" t="s">
        <v>875</v>
      </c>
      <c r="D250" s="26" t="s">
        <v>1637</v>
      </c>
      <c r="E250" s="435" t="s">
        <v>2266</v>
      </c>
      <c r="F250" s="27" t="s">
        <v>85</v>
      </c>
      <c r="G250" s="28" t="s">
        <v>1638</v>
      </c>
      <c r="H250" s="27" t="s">
        <v>143</v>
      </c>
      <c r="I250" s="27">
        <v>8</v>
      </c>
      <c r="J250" s="87">
        <v>12</v>
      </c>
      <c r="K250" s="19" t="s">
        <v>800</v>
      </c>
      <c r="L250" s="52" t="s">
        <v>108</v>
      </c>
      <c r="M250" s="81"/>
      <c r="N250" s="28">
        <v>956</v>
      </c>
      <c r="O250" s="972"/>
      <c r="P250" s="29">
        <v>4</v>
      </c>
      <c r="Q250" s="28"/>
      <c r="R250" s="28"/>
      <c r="S250" s="81">
        <v>381.38799999999998</v>
      </c>
      <c r="T250" s="185">
        <v>42211</v>
      </c>
      <c r="U250" s="326">
        <v>14.7</v>
      </c>
      <c r="V250" s="60">
        <v>0.33</v>
      </c>
      <c r="W250" s="167">
        <v>1</v>
      </c>
      <c r="X250" s="489">
        <f>IF(AND(N250&lt;&gt;"",S250&lt;&gt;""),1000*S250*V250/(N250*W250),"")</f>
        <v>131.65066945606696</v>
      </c>
      <c r="Y250" s="502" t="s">
        <v>174</v>
      </c>
      <c r="Z250" s="494"/>
      <c r="AA250" s="28" t="s">
        <v>20</v>
      </c>
      <c r="AB250" s="27">
        <v>17</v>
      </c>
      <c r="AC250" s="28" t="s">
        <v>1639</v>
      </c>
      <c r="AD250" s="27"/>
      <c r="AE250" s="28"/>
      <c r="AF250" s="29" t="s">
        <v>55</v>
      </c>
      <c r="AG250" s="29" t="s">
        <v>54</v>
      </c>
      <c r="AH250" s="27"/>
      <c r="AI250" s="27"/>
      <c r="AJ250" s="27"/>
      <c r="AK250" s="81"/>
      <c r="AL250" s="569"/>
      <c r="AM250" s="28">
        <v>8</v>
      </c>
      <c r="AN250" s="28"/>
      <c r="AO250" s="28">
        <v>2015</v>
      </c>
      <c r="AP250" s="20">
        <v>2015</v>
      </c>
      <c r="AQ250" s="142"/>
      <c r="AR250" s="28" t="s">
        <v>1640</v>
      </c>
      <c r="AS250" s="20"/>
    </row>
    <row r="251" spans="1:45" ht="14.25" customHeight="1" x14ac:dyDescent="0.25">
      <c r="D251" s="591" t="s">
        <v>4979</v>
      </c>
      <c r="E251" s="555" t="s">
        <v>4982</v>
      </c>
      <c r="F251" s="592" t="s">
        <v>1812</v>
      </c>
      <c r="G251" s="593" t="s">
        <v>2119</v>
      </c>
      <c r="H251" s="592" t="s">
        <v>65</v>
      </c>
      <c r="I251" s="592">
        <v>16</v>
      </c>
      <c r="J251" s="618">
        <v>16</v>
      </c>
      <c r="K251" s="19"/>
      <c r="L251" s="52"/>
      <c r="M251" s="81"/>
      <c r="N251" s="28"/>
      <c r="O251" s="972"/>
      <c r="P251" s="29"/>
      <c r="Q251" s="28"/>
      <c r="R251" s="28"/>
      <c r="S251" s="81"/>
      <c r="T251" s="185"/>
      <c r="U251" s="326"/>
      <c r="V251" s="60"/>
      <c r="W251" s="167"/>
      <c r="X251" s="489"/>
      <c r="Y251" s="502"/>
      <c r="Z251" s="494"/>
      <c r="AA251" s="28" t="s">
        <v>17</v>
      </c>
      <c r="AB251" s="27">
        <v>11</v>
      </c>
      <c r="AC251" s="28" t="s">
        <v>79</v>
      </c>
      <c r="AD251" s="27"/>
      <c r="AE251" s="28"/>
      <c r="AF251" s="29"/>
      <c r="AG251" s="29"/>
      <c r="AH251" s="27"/>
      <c r="AI251" s="27"/>
      <c r="AJ251" s="27"/>
      <c r="AK251" s="81"/>
      <c r="AL251" s="569"/>
      <c r="AM251" s="28"/>
      <c r="AN251" s="28"/>
      <c r="AO251" s="28">
        <v>2013</v>
      </c>
      <c r="AP251" s="20">
        <v>2020</v>
      </c>
      <c r="AQ251" s="182" t="s">
        <v>4980</v>
      </c>
      <c r="AR251" s="435" t="s">
        <v>3464</v>
      </c>
      <c r="AS251" s="20" t="s">
        <v>5762</v>
      </c>
    </row>
    <row r="252" spans="1:45" ht="14.25" customHeight="1" x14ac:dyDescent="0.25">
      <c r="B252">
        <v>1</v>
      </c>
      <c r="C252" t="s">
        <v>875</v>
      </c>
      <c r="D252" s="26" t="s">
        <v>1850</v>
      </c>
      <c r="E252" s="435" t="s">
        <v>2911</v>
      </c>
      <c r="F252" s="27" t="s">
        <v>67</v>
      </c>
      <c r="G252" s="28" t="s">
        <v>1852</v>
      </c>
      <c r="H252" s="27" t="s">
        <v>65</v>
      </c>
      <c r="I252" s="27">
        <v>32</v>
      </c>
      <c r="J252" s="87">
        <v>6</v>
      </c>
      <c r="K252" s="19" t="s">
        <v>800</v>
      </c>
      <c r="L252" s="52" t="s">
        <v>108</v>
      </c>
      <c r="M252" s="81" t="s">
        <v>2909</v>
      </c>
      <c r="N252" s="28">
        <v>1719</v>
      </c>
      <c r="O252" s="972"/>
      <c r="P252" s="29">
        <v>6</v>
      </c>
      <c r="Q252" s="28">
        <v>4</v>
      </c>
      <c r="R252" s="28">
        <v>4</v>
      </c>
      <c r="S252" s="81">
        <v>172.41399999999999</v>
      </c>
      <c r="T252" s="185">
        <v>42512</v>
      </c>
      <c r="U252" s="326">
        <v>14.7</v>
      </c>
      <c r="V252" s="60">
        <v>1</v>
      </c>
      <c r="W252" s="167">
        <v>1</v>
      </c>
      <c r="X252" s="489">
        <f>IF(AND(N252&lt;&gt;"",S252&lt;&gt;""),1000*S252*V252/(N252*W252),"")</f>
        <v>100.29901105293776</v>
      </c>
      <c r="Y252" s="502" t="s">
        <v>174</v>
      </c>
      <c r="Z252" s="494"/>
      <c r="AA252" s="28" t="s">
        <v>17</v>
      </c>
      <c r="AB252" s="27">
        <v>1</v>
      </c>
      <c r="AC252" s="28" t="s">
        <v>1851</v>
      </c>
      <c r="AD252" s="27" t="s">
        <v>55</v>
      </c>
      <c r="AE252" s="28"/>
      <c r="AF252" s="29" t="s">
        <v>55</v>
      </c>
      <c r="AG252" s="29" t="s">
        <v>54</v>
      </c>
      <c r="AH252" s="27" t="s">
        <v>249</v>
      </c>
      <c r="AI252" s="27" t="s">
        <v>365</v>
      </c>
      <c r="AJ252" s="27"/>
      <c r="AK252" s="81"/>
      <c r="AL252" s="569"/>
      <c r="AM252" s="28"/>
      <c r="AN252" s="28"/>
      <c r="AO252" s="28">
        <v>2013</v>
      </c>
      <c r="AP252" s="20">
        <v>2013</v>
      </c>
      <c r="AQ252" s="182"/>
      <c r="AR252" s="28" t="s">
        <v>2910</v>
      </c>
      <c r="AS252" s="20"/>
    </row>
    <row r="253" spans="1:45" ht="14.25" customHeight="1" x14ac:dyDescent="0.25">
      <c r="B253">
        <v>1</v>
      </c>
      <c r="C253" t="s">
        <v>875</v>
      </c>
      <c r="D253" s="26" t="s">
        <v>5772</v>
      </c>
      <c r="E253" s="435" t="s">
        <v>2120</v>
      </c>
      <c r="F253" s="27" t="s">
        <v>67</v>
      </c>
      <c r="G253" s="28" t="s">
        <v>2119</v>
      </c>
      <c r="H253" s="27" t="s">
        <v>65</v>
      </c>
      <c r="I253" s="27">
        <v>16</v>
      </c>
      <c r="J253" s="87">
        <v>16</v>
      </c>
      <c r="K253" s="19" t="s">
        <v>800</v>
      </c>
      <c r="L253" s="52" t="s">
        <v>108</v>
      </c>
      <c r="M253" s="81"/>
      <c r="N253" s="28">
        <v>1858</v>
      </c>
      <c r="O253" s="972"/>
      <c r="P253" s="29">
        <v>6</v>
      </c>
      <c r="Q253" s="28"/>
      <c r="R253" s="28">
        <v>9</v>
      </c>
      <c r="S253" s="81">
        <v>149.25399999999999</v>
      </c>
      <c r="T253" s="185">
        <v>42512</v>
      </c>
      <c r="U253" s="326">
        <v>14.7</v>
      </c>
      <c r="V253" s="60">
        <v>0.67</v>
      </c>
      <c r="W253" s="167">
        <v>1</v>
      </c>
      <c r="X253" s="489">
        <f>IF(AND(N253&lt;&gt;"",S253&lt;&gt;""),1000*S253*V253/(N253*W253),"")</f>
        <v>53.821410118406895</v>
      </c>
      <c r="Y253" s="502" t="s">
        <v>174</v>
      </c>
      <c r="Z253" s="494" t="s">
        <v>54</v>
      </c>
      <c r="AA253" s="28" t="s">
        <v>17</v>
      </c>
      <c r="AB253" s="27">
        <v>11</v>
      </c>
      <c r="AC253" s="28" t="s">
        <v>79</v>
      </c>
      <c r="AD253" s="27"/>
      <c r="AE253" s="28"/>
      <c r="AF253" s="29"/>
      <c r="AG253" s="29"/>
      <c r="AH253" s="27" t="s">
        <v>181</v>
      </c>
      <c r="AI253" s="27" t="s">
        <v>181</v>
      </c>
      <c r="AJ253" s="27"/>
      <c r="AK253" s="81">
        <v>25</v>
      </c>
      <c r="AL253" s="569"/>
      <c r="AM253" s="28"/>
      <c r="AN253" s="28"/>
      <c r="AO253" s="28">
        <v>2017</v>
      </c>
      <c r="AP253" s="20">
        <v>2020</v>
      </c>
      <c r="AQ253" s="182" t="s">
        <v>3464</v>
      </c>
      <c r="AR253" s="28" t="s">
        <v>2912</v>
      </c>
      <c r="AS253" s="20" t="s">
        <v>2913</v>
      </c>
    </row>
    <row r="254" spans="1:45" ht="14.25" customHeight="1" x14ac:dyDescent="0.25">
      <c r="C254" t="s">
        <v>4374</v>
      </c>
      <c r="D254" s="591" t="s">
        <v>3920</v>
      </c>
      <c r="E254" s="555" t="s">
        <v>6078</v>
      </c>
      <c r="F254" s="592"/>
      <c r="G254" s="593" t="s">
        <v>3923</v>
      </c>
      <c r="H254" s="592" t="s">
        <v>5057</v>
      </c>
      <c r="I254" s="592">
        <v>64</v>
      </c>
      <c r="J254" s="618">
        <v>32</v>
      </c>
      <c r="K254" s="65" t="s">
        <v>5300</v>
      </c>
      <c r="L254" s="593" t="s">
        <v>3923</v>
      </c>
      <c r="M254" s="81"/>
      <c r="N254" s="28">
        <v>12026</v>
      </c>
      <c r="O254" s="972"/>
      <c r="P254" s="29">
        <v>6</v>
      </c>
      <c r="Q254" s="28"/>
      <c r="R254" s="28"/>
      <c r="S254" s="81">
        <v>70</v>
      </c>
      <c r="T254" s="185">
        <v>44416</v>
      </c>
      <c r="U254" s="326" t="s">
        <v>5298</v>
      </c>
      <c r="V254" s="60">
        <v>1</v>
      </c>
      <c r="W254" s="167">
        <v>1</v>
      </c>
      <c r="X254" s="489">
        <f>IF(AND(N254&lt;&gt;"",S254&lt;&gt;""),1000*S254*V254/(N254*W254),"")</f>
        <v>5.8207217694994178</v>
      </c>
      <c r="Y254" s="502" t="s">
        <v>174</v>
      </c>
      <c r="Z254" s="494"/>
      <c r="AA254" s="28" t="s">
        <v>479</v>
      </c>
      <c r="AB254" s="27">
        <v>18</v>
      </c>
      <c r="AC254" s="28" t="s">
        <v>79</v>
      </c>
      <c r="AD254" s="27" t="s">
        <v>54</v>
      </c>
      <c r="AE254" s="28" t="s">
        <v>158</v>
      </c>
      <c r="AF254" s="29" t="s">
        <v>54</v>
      </c>
      <c r="AG254" s="29"/>
      <c r="AH254" s="27" t="s">
        <v>181</v>
      </c>
      <c r="AI254" s="27" t="s">
        <v>465</v>
      </c>
      <c r="AJ254" s="27" t="s">
        <v>54</v>
      </c>
      <c r="AK254" s="81"/>
      <c r="AL254" s="569"/>
      <c r="AM254" s="28">
        <v>64</v>
      </c>
      <c r="AN254" s="28"/>
      <c r="AO254" s="28">
        <v>2016</v>
      </c>
      <c r="AP254" s="20">
        <v>2021</v>
      </c>
      <c r="AQ254" s="182" t="s">
        <v>6077</v>
      </c>
      <c r="AR254" s="28" t="s">
        <v>3925</v>
      </c>
      <c r="AS254" s="20" t="s">
        <v>3924</v>
      </c>
    </row>
    <row r="255" spans="1:45" ht="14.25" customHeight="1" x14ac:dyDescent="0.25">
      <c r="C255" t="s">
        <v>4376</v>
      </c>
      <c r="D255" s="45" t="s">
        <v>3054</v>
      </c>
      <c r="E255" s="555" t="s">
        <v>2429</v>
      </c>
      <c r="F255" s="46" t="s">
        <v>777</v>
      </c>
      <c r="G255" s="42" t="s">
        <v>3037</v>
      </c>
      <c r="H255" s="46" t="s">
        <v>143</v>
      </c>
      <c r="I255" s="46">
        <v>16</v>
      </c>
      <c r="J255" s="670">
        <v>16</v>
      </c>
      <c r="K255" s="19" t="s">
        <v>800</v>
      </c>
      <c r="L255" s="52" t="s">
        <v>108</v>
      </c>
      <c r="M255" s="81" t="s">
        <v>2428</v>
      </c>
      <c r="N255" s="28"/>
      <c r="O255" s="972"/>
      <c r="P255" s="29">
        <v>6</v>
      </c>
      <c r="Q255" s="28"/>
      <c r="R255" s="28"/>
      <c r="S255" s="81"/>
      <c r="T255" s="185">
        <v>43183</v>
      </c>
      <c r="U255" s="326">
        <v>14.7</v>
      </c>
      <c r="V255" s="60">
        <v>0.66</v>
      </c>
      <c r="W255" s="167">
        <v>1</v>
      </c>
      <c r="X255" s="489" t="str">
        <f>IF(AND(N255&lt;&gt;"",S255&lt;&gt;""),1000*S255*V255/(N255*W255),"")</f>
        <v/>
      </c>
      <c r="Y255" s="502"/>
      <c r="Z255" s="494"/>
      <c r="AA255" s="28" t="s">
        <v>20</v>
      </c>
      <c r="AB255" s="27">
        <v>15</v>
      </c>
      <c r="AC255" s="28" t="s">
        <v>2427</v>
      </c>
      <c r="AD255" s="27" t="s">
        <v>54</v>
      </c>
      <c r="AE255" s="28"/>
      <c r="AF255" s="29" t="s">
        <v>55</v>
      </c>
      <c r="AG255" s="29" t="s">
        <v>54</v>
      </c>
      <c r="AH255" s="27" t="s">
        <v>181</v>
      </c>
      <c r="AI255" s="27" t="s">
        <v>181</v>
      </c>
      <c r="AJ255" s="27"/>
      <c r="AK255" s="81">
        <v>13</v>
      </c>
      <c r="AL255" s="569">
        <v>4</v>
      </c>
      <c r="AM255" s="28">
        <v>16</v>
      </c>
      <c r="AN255" s="28"/>
      <c r="AO255" s="28">
        <v>2017</v>
      </c>
      <c r="AP255" s="20">
        <v>2017</v>
      </c>
      <c r="AQ255" s="19"/>
      <c r="AR255" s="28" t="s">
        <v>3055</v>
      </c>
      <c r="AS255" s="20" t="s">
        <v>3062</v>
      </c>
    </row>
    <row r="256" spans="1:45" ht="14.25" customHeight="1" x14ac:dyDescent="0.25">
      <c r="D256" s="591" t="s">
        <v>5895</v>
      </c>
      <c r="E256" s="555" t="s">
        <v>5894</v>
      </c>
      <c r="F256" s="592"/>
      <c r="G256" s="593" t="s">
        <v>5896</v>
      </c>
      <c r="H256" s="46" t="s">
        <v>1376</v>
      </c>
      <c r="I256" s="592">
        <v>18</v>
      </c>
      <c r="J256" s="618">
        <v>18</v>
      </c>
      <c r="K256" s="19"/>
      <c r="L256" s="52"/>
      <c r="M256" s="81"/>
      <c r="N256" s="28"/>
      <c r="O256" s="972"/>
      <c r="P256" s="29"/>
      <c r="Q256" s="28"/>
      <c r="R256" s="28"/>
      <c r="S256" s="81"/>
      <c r="T256" s="185"/>
      <c r="U256" s="326"/>
      <c r="V256" s="60"/>
      <c r="W256" s="167"/>
      <c r="X256" s="489"/>
      <c r="Y256" s="502"/>
      <c r="Z256" s="494" t="s">
        <v>54</v>
      </c>
      <c r="AA256" s="28" t="s">
        <v>20</v>
      </c>
      <c r="AB256" s="27">
        <v>31</v>
      </c>
      <c r="AC256" s="28" t="s">
        <v>73</v>
      </c>
      <c r="AD256" s="27" t="s">
        <v>54</v>
      </c>
      <c r="AE256" s="28" t="s">
        <v>124</v>
      </c>
      <c r="AF256" s="29" t="s">
        <v>55</v>
      </c>
      <c r="AG256" s="29"/>
      <c r="AH256" s="27" t="s">
        <v>83</v>
      </c>
      <c r="AI256" s="27" t="s">
        <v>83</v>
      </c>
      <c r="AJ256" s="27"/>
      <c r="AK256" s="81"/>
      <c r="AL256" s="569"/>
      <c r="AM256" s="28"/>
      <c r="AN256" s="28"/>
      <c r="AO256" s="28"/>
      <c r="AP256" s="20">
        <v>2019</v>
      </c>
      <c r="AQ256" s="182"/>
      <c r="AR256" s="28" t="s">
        <v>5897</v>
      </c>
      <c r="AS256" s="20"/>
    </row>
    <row r="257" spans="1:45" ht="14.25" customHeight="1" x14ac:dyDescent="0.25">
      <c r="B257">
        <v>1</v>
      </c>
      <c r="C257" t="s">
        <v>4376</v>
      </c>
      <c r="D257" s="26" t="s">
        <v>3038</v>
      </c>
      <c r="E257" s="435" t="s">
        <v>3039</v>
      </c>
      <c r="F257" s="27" t="s">
        <v>67</v>
      </c>
      <c r="G257" s="28" t="s">
        <v>3037</v>
      </c>
      <c r="H257" s="27" t="s">
        <v>12</v>
      </c>
      <c r="I257" s="27">
        <v>8</v>
      </c>
      <c r="J257" s="87">
        <v>8</v>
      </c>
      <c r="K257" s="19" t="s">
        <v>800</v>
      </c>
      <c r="L257" s="52" t="s">
        <v>108</v>
      </c>
      <c r="M257" s="81"/>
      <c r="N257" s="28">
        <v>258</v>
      </c>
      <c r="O257" s="972"/>
      <c r="P257" s="29">
        <v>6</v>
      </c>
      <c r="Q257" s="28"/>
      <c r="R257" s="28">
        <v>1</v>
      </c>
      <c r="S257" s="81">
        <v>200</v>
      </c>
      <c r="T257" s="185">
        <v>43182</v>
      </c>
      <c r="U257" s="326">
        <v>14.7</v>
      </c>
      <c r="V257" s="60">
        <v>0.33</v>
      </c>
      <c r="W257" s="167">
        <v>3</v>
      </c>
      <c r="X257" s="489">
        <f t="shared" ref="X257:X262" si="18">IF(AND(N257&lt;&gt;"",S257&lt;&gt;""),1000*S257*V257/(N257*W257),"")</f>
        <v>85.271317829457359</v>
      </c>
      <c r="Y257" s="502" t="s">
        <v>174</v>
      </c>
      <c r="Z257" s="494"/>
      <c r="AA257" s="28" t="s">
        <v>17</v>
      </c>
      <c r="AB257" s="27">
        <v>9</v>
      </c>
      <c r="AC257" s="28" t="s">
        <v>1711</v>
      </c>
      <c r="AD257" s="27" t="s">
        <v>149</v>
      </c>
      <c r="AE257" s="28"/>
      <c r="AF257" s="29" t="s">
        <v>55</v>
      </c>
      <c r="AG257" s="29"/>
      <c r="AH257" s="27">
        <v>96</v>
      </c>
      <c r="AI257" s="27">
        <v>128</v>
      </c>
      <c r="AJ257" s="27" t="s">
        <v>54</v>
      </c>
      <c r="AK257" s="81">
        <v>10</v>
      </c>
      <c r="AL257" s="569"/>
      <c r="AM257" s="28">
        <v>2</v>
      </c>
      <c r="AN257" s="28"/>
      <c r="AO257" s="28">
        <v>2016</v>
      </c>
      <c r="AP257" s="20">
        <v>2016</v>
      </c>
      <c r="AQ257" s="19" t="s">
        <v>3041</v>
      </c>
      <c r="AR257" s="28" t="s">
        <v>3040</v>
      </c>
      <c r="AS257" s="20" t="s">
        <v>3042</v>
      </c>
    </row>
    <row r="258" spans="1:45" ht="14.25" customHeight="1" x14ac:dyDescent="0.25">
      <c r="C258" t="s">
        <v>875</v>
      </c>
      <c r="D258" s="26" t="s">
        <v>3052</v>
      </c>
      <c r="E258" s="435" t="s">
        <v>3053</v>
      </c>
      <c r="F258" s="27" t="s">
        <v>777</v>
      </c>
      <c r="G258" s="28" t="s">
        <v>3037</v>
      </c>
      <c r="H258" s="27" t="s">
        <v>33</v>
      </c>
      <c r="I258" s="27">
        <v>32</v>
      </c>
      <c r="J258" s="87">
        <v>32</v>
      </c>
      <c r="K258" s="19" t="s">
        <v>800</v>
      </c>
      <c r="L258" s="52" t="s">
        <v>108</v>
      </c>
      <c r="M258" s="81" t="s">
        <v>2428</v>
      </c>
      <c r="N258" s="28"/>
      <c r="O258" s="972"/>
      <c r="P258" s="29">
        <v>6</v>
      </c>
      <c r="Q258" s="28"/>
      <c r="R258" s="28"/>
      <c r="S258" s="81"/>
      <c r="T258" s="185">
        <v>43183</v>
      </c>
      <c r="U258" s="326">
        <v>14.7</v>
      </c>
      <c r="V258" s="60">
        <v>1</v>
      </c>
      <c r="W258" s="167">
        <v>1</v>
      </c>
      <c r="X258" s="489" t="str">
        <f t="shared" si="18"/>
        <v/>
      </c>
      <c r="Y258" s="502"/>
      <c r="Z258" s="494"/>
      <c r="AA258" s="28" t="s">
        <v>20</v>
      </c>
      <c r="AB258" s="27"/>
      <c r="AC258" s="28"/>
      <c r="AD258" s="27" t="s">
        <v>54</v>
      </c>
      <c r="AE258" s="28" t="s">
        <v>124</v>
      </c>
      <c r="AF258" s="29" t="s">
        <v>55</v>
      </c>
      <c r="AG258" s="29" t="s">
        <v>55</v>
      </c>
      <c r="AH258" s="27" t="s">
        <v>133</v>
      </c>
      <c r="AI258" s="27" t="s">
        <v>133</v>
      </c>
      <c r="AJ258" s="27" t="s">
        <v>54</v>
      </c>
      <c r="AK258" s="81"/>
      <c r="AL258" s="569"/>
      <c r="AM258" s="28">
        <v>32</v>
      </c>
      <c r="AN258" s="28">
        <v>5</v>
      </c>
      <c r="AO258" s="28">
        <v>2017</v>
      </c>
      <c r="AP258" s="20">
        <v>2017</v>
      </c>
      <c r="AQ258" s="19"/>
      <c r="AR258" s="28" t="s">
        <v>3065</v>
      </c>
      <c r="AS258" s="20" t="s">
        <v>1862</v>
      </c>
    </row>
    <row r="259" spans="1:45" ht="14.25" customHeight="1" x14ac:dyDescent="0.25">
      <c r="B259">
        <v>1</v>
      </c>
      <c r="C259" t="s">
        <v>4376</v>
      </c>
      <c r="D259" s="26" t="s">
        <v>3047</v>
      </c>
      <c r="E259" s="435" t="s">
        <v>3039</v>
      </c>
      <c r="F259" s="27" t="s">
        <v>67</v>
      </c>
      <c r="G259" s="28" t="s">
        <v>3037</v>
      </c>
      <c r="H259" s="27" t="s">
        <v>143</v>
      </c>
      <c r="I259" s="27">
        <v>16</v>
      </c>
      <c r="J259" s="87">
        <v>16</v>
      </c>
      <c r="K259" s="19" t="s">
        <v>800</v>
      </c>
      <c r="L259" s="52" t="s">
        <v>108</v>
      </c>
      <c r="M259" s="81"/>
      <c r="N259" s="28">
        <v>369</v>
      </c>
      <c r="O259" s="972"/>
      <c r="P259" s="29">
        <v>6</v>
      </c>
      <c r="Q259" s="28"/>
      <c r="R259" s="28"/>
      <c r="S259" s="81">
        <v>200</v>
      </c>
      <c r="T259" s="185">
        <v>43182</v>
      </c>
      <c r="U259" s="326">
        <v>14.7</v>
      </c>
      <c r="V259" s="60">
        <v>0.67</v>
      </c>
      <c r="W259" s="167">
        <v>1</v>
      </c>
      <c r="X259" s="489">
        <f t="shared" si="18"/>
        <v>363.14363143631437</v>
      </c>
      <c r="Y259" s="502" t="s">
        <v>174</v>
      </c>
      <c r="Z259" s="494"/>
      <c r="AA259" s="28" t="s">
        <v>20</v>
      </c>
      <c r="AB259" s="27">
        <v>8</v>
      </c>
      <c r="AC259" s="28" t="s">
        <v>269</v>
      </c>
      <c r="AD259" s="27"/>
      <c r="AE259" s="28"/>
      <c r="AF259" s="29" t="s">
        <v>55</v>
      </c>
      <c r="AG259" s="29"/>
      <c r="AH259" s="27" t="s">
        <v>3045</v>
      </c>
      <c r="AI259" s="27" t="s">
        <v>3045</v>
      </c>
      <c r="AJ259" s="27"/>
      <c r="AK259" s="81">
        <v>13</v>
      </c>
      <c r="AL259" s="569"/>
      <c r="AM259" s="28">
        <v>8</v>
      </c>
      <c r="AN259" s="28"/>
      <c r="AO259" s="28">
        <v>2017</v>
      </c>
      <c r="AP259" s="20">
        <v>2017</v>
      </c>
      <c r="AQ259" s="19"/>
      <c r="AR259" s="28" t="s">
        <v>3048</v>
      </c>
      <c r="AS259" s="20" t="s">
        <v>3049</v>
      </c>
    </row>
    <row r="260" spans="1:45" ht="14.25" customHeight="1" x14ac:dyDescent="0.25">
      <c r="B260">
        <v>1</v>
      </c>
      <c r="C260" t="s">
        <v>4376</v>
      </c>
      <c r="D260" s="26" t="s">
        <v>3043</v>
      </c>
      <c r="E260" s="435" t="s">
        <v>3039</v>
      </c>
      <c r="F260" s="27" t="s">
        <v>67</v>
      </c>
      <c r="G260" s="28" t="s">
        <v>3037</v>
      </c>
      <c r="H260" s="27" t="s">
        <v>143</v>
      </c>
      <c r="I260" s="27">
        <v>16</v>
      </c>
      <c r="J260" s="87">
        <v>16</v>
      </c>
      <c r="K260" s="19" t="s">
        <v>800</v>
      </c>
      <c r="L260" s="52" t="s">
        <v>108</v>
      </c>
      <c r="M260" s="81"/>
      <c r="N260" s="28">
        <v>352</v>
      </c>
      <c r="O260" s="972"/>
      <c r="P260" s="29">
        <v>6</v>
      </c>
      <c r="Q260" s="28"/>
      <c r="R260" s="28"/>
      <c r="S260" s="81">
        <v>212.76599999999999</v>
      </c>
      <c r="T260" s="185">
        <v>43182</v>
      </c>
      <c r="U260" s="326">
        <v>14.7</v>
      </c>
      <c r="V260" s="60">
        <v>0.67</v>
      </c>
      <c r="W260" s="167">
        <v>1</v>
      </c>
      <c r="X260" s="489">
        <f t="shared" si="18"/>
        <v>404.98073863636364</v>
      </c>
      <c r="Y260" s="502" t="s">
        <v>174</v>
      </c>
      <c r="Z260" s="494"/>
      <c r="AA260" s="28" t="s">
        <v>17</v>
      </c>
      <c r="AB260" s="27">
        <v>8</v>
      </c>
      <c r="AC260" s="28" t="s">
        <v>3044</v>
      </c>
      <c r="AD260" s="27"/>
      <c r="AE260" s="28"/>
      <c r="AF260" s="29" t="s">
        <v>55</v>
      </c>
      <c r="AG260" s="29"/>
      <c r="AH260" s="27" t="s">
        <v>3045</v>
      </c>
      <c r="AI260" s="27" t="s">
        <v>3045</v>
      </c>
      <c r="AJ260" s="27"/>
      <c r="AK260" s="81">
        <v>8</v>
      </c>
      <c r="AL260" s="569"/>
      <c r="AM260" s="28">
        <v>8</v>
      </c>
      <c r="AN260" s="28"/>
      <c r="AO260" s="28">
        <v>2017</v>
      </c>
      <c r="AP260" s="20">
        <v>2017</v>
      </c>
      <c r="AQ260" s="19"/>
      <c r="AR260" s="28" t="s">
        <v>3048</v>
      </c>
      <c r="AS260" s="20" t="s">
        <v>3046</v>
      </c>
    </row>
    <row r="261" spans="1:45" ht="14.25" customHeight="1" x14ac:dyDescent="0.25">
      <c r="C261" t="s">
        <v>875</v>
      </c>
      <c r="D261" s="26" t="s">
        <v>3050</v>
      </c>
      <c r="E261" s="435" t="s">
        <v>3051</v>
      </c>
      <c r="F261" s="27" t="s">
        <v>777</v>
      </c>
      <c r="G261" s="28" t="s">
        <v>3037</v>
      </c>
      <c r="H261" s="27" t="s">
        <v>12</v>
      </c>
      <c r="I261" s="27">
        <v>8</v>
      </c>
      <c r="J261" s="87">
        <v>12</v>
      </c>
      <c r="K261" s="19" t="s">
        <v>800</v>
      </c>
      <c r="L261" s="52" t="s">
        <v>108</v>
      </c>
      <c r="M261" s="81" t="s">
        <v>2428</v>
      </c>
      <c r="N261" s="28"/>
      <c r="O261" s="972"/>
      <c r="P261" s="29">
        <v>6</v>
      </c>
      <c r="Q261" s="28"/>
      <c r="R261" s="28"/>
      <c r="S261" s="81"/>
      <c r="T261" s="185">
        <v>43183</v>
      </c>
      <c r="U261" s="326">
        <v>14.7</v>
      </c>
      <c r="V261" s="60">
        <v>0.33</v>
      </c>
      <c r="W261" s="167">
        <v>1</v>
      </c>
      <c r="X261" s="489" t="str">
        <f t="shared" si="18"/>
        <v/>
      </c>
      <c r="Y261" s="502"/>
      <c r="Z261" s="494"/>
      <c r="AA261" s="28" t="s">
        <v>20</v>
      </c>
      <c r="AB261" s="27">
        <v>7</v>
      </c>
      <c r="AC261" s="28" t="s">
        <v>3063</v>
      </c>
      <c r="AD261" s="27"/>
      <c r="AE261" s="28"/>
      <c r="AF261" s="29" t="s">
        <v>55</v>
      </c>
      <c r="AG261" s="29"/>
      <c r="AH261" s="27"/>
      <c r="AI261" s="27"/>
      <c r="AJ261" s="27"/>
      <c r="AK261" s="81"/>
      <c r="AL261" s="569"/>
      <c r="AM261" s="28"/>
      <c r="AN261" s="28"/>
      <c r="AO261" s="28">
        <v>2016</v>
      </c>
      <c r="AP261" s="20">
        <v>2016</v>
      </c>
      <c r="AQ261" s="19"/>
      <c r="AR261" s="28" t="s">
        <v>3064</v>
      </c>
      <c r="AS261" s="20" t="s">
        <v>1862</v>
      </c>
    </row>
    <row r="262" spans="1:45" ht="14.25" customHeight="1" x14ac:dyDescent="0.25">
      <c r="B262">
        <v>1</v>
      </c>
      <c r="C262" t="s">
        <v>875</v>
      </c>
      <c r="D262" s="26" t="s">
        <v>2170</v>
      </c>
      <c r="E262" s="435" t="s">
        <v>2171</v>
      </c>
      <c r="F262" s="27" t="s">
        <v>67</v>
      </c>
      <c r="G262" s="28" t="s">
        <v>2172</v>
      </c>
      <c r="H262" s="27">
        <v>6502</v>
      </c>
      <c r="I262" s="27">
        <v>8</v>
      </c>
      <c r="J262" s="87">
        <v>8</v>
      </c>
      <c r="K262" s="19" t="s">
        <v>800</v>
      </c>
      <c r="L262" s="52" t="s">
        <v>108</v>
      </c>
      <c r="M262" s="81"/>
      <c r="N262" s="28">
        <v>2210</v>
      </c>
      <c r="O262" s="972"/>
      <c r="P262" s="29">
        <v>6</v>
      </c>
      <c r="Q262" s="28"/>
      <c r="R262" s="28">
        <v>2</v>
      </c>
      <c r="S262" s="81">
        <v>156.26</v>
      </c>
      <c r="T262" s="185">
        <v>42512</v>
      </c>
      <c r="U262" s="326">
        <v>14.7</v>
      </c>
      <c r="V262" s="60">
        <v>0.33</v>
      </c>
      <c r="W262" s="167">
        <v>4</v>
      </c>
      <c r="X262" s="489">
        <f t="shared" si="18"/>
        <v>5.8332352941176477</v>
      </c>
      <c r="Y262" s="502" t="s">
        <v>174</v>
      </c>
      <c r="Z262" s="494" t="s">
        <v>54</v>
      </c>
      <c r="AA262" s="28" t="s">
        <v>17</v>
      </c>
      <c r="AB262" s="27">
        <v>26</v>
      </c>
      <c r="AC262" s="28" t="s">
        <v>2914</v>
      </c>
      <c r="AD262" s="27" t="s">
        <v>54</v>
      </c>
      <c r="AE262" s="28" t="s">
        <v>124</v>
      </c>
      <c r="AF262" s="29" t="s">
        <v>55</v>
      </c>
      <c r="AG262" s="29" t="s">
        <v>55</v>
      </c>
      <c r="AH262" s="27" t="s">
        <v>181</v>
      </c>
      <c r="AI262" s="27" t="s">
        <v>181</v>
      </c>
      <c r="AJ262" s="27" t="s">
        <v>54</v>
      </c>
      <c r="AK262" s="81"/>
      <c r="AL262" s="569"/>
      <c r="AM262" s="28">
        <v>26</v>
      </c>
      <c r="AN262" s="28"/>
      <c r="AO262" s="28">
        <v>2005</v>
      </c>
      <c r="AP262" s="20">
        <v>2008</v>
      </c>
      <c r="AQ262" s="142"/>
      <c r="AR262" s="28" t="s">
        <v>2916</v>
      </c>
      <c r="AS262" s="20" t="s">
        <v>2915</v>
      </c>
    </row>
    <row r="263" spans="1:45" ht="14.25" customHeight="1" x14ac:dyDescent="0.25">
      <c r="D263" s="409" t="s">
        <v>4960</v>
      </c>
      <c r="E263" s="435" t="s">
        <v>4959</v>
      </c>
      <c r="F263" s="412" t="s">
        <v>1812</v>
      </c>
      <c r="G263" s="504" t="s">
        <v>4961</v>
      </c>
      <c r="H263" s="412">
        <v>6502</v>
      </c>
      <c r="I263" s="412">
        <v>8</v>
      </c>
      <c r="J263" s="415">
        <v>8</v>
      </c>
      <c r="K263" s="19"/>
      <c r="L263" s="52"/>
      <c r="M263" s="81"/>
      <c r="N263" s="28"/>
      <c r="O263" s="972"/>
      <c r="P263" s="29"/>
      <c r="Q263" s="28"/>
      <c r="R263" s="28"/>
      <c r="S263" s="81"/>
      <c r="T263" s="185"/>
      <c r="U263" s="326"/>
      <c r="V263" s="60"/>
      <c r="W263" s="167"/>
      <c r="X263" s="489"/>
      <c r="Y263" s="502"/>
      <c r="Z263" s="494"/>
      <c r="AA263" s="28" t="s">
        <v>17</v>
      </c>
      <c r="AB263" s="27"/>
      <c r="AC263" s="28"/>
      <c r="AD263" s="27"/>
      <c r="AE263" s="28"/>
      <c r="AF263" s="29" t="s">
        <v>55</v>
      </c>
      <c r="AG263" s="29"/>
      <c r="AH263" s="27" t="s">
        <v>3045</v>
      </c>
      <c r="AI263" s="27" t="s">
        <v>3045</v>
      </c>
      <c r="AJ263" s="27"/>
      <c r="AK263" s="81"/>
      <c r="AL263" s="569"/>
      <c r="AM263" s="28"/>
      <c r="AN263" s="28"/>
      <c r="AO263" s="28">
        <v>2011</v>
      </c>
      <c r="AP263" s="20">
        <v>2016</v>
      </c>
      <c r="AQ263" s="182" t="s">
        <v>4962</v>
      </c>
      <c r="AR263" s="28" t="s">
        <v>4958</v>
      </c>
      <c r="AS263" s="20" t="s">
        <v>4963</v>
      </c>
    </row>
    <row r="264" spans="1:45" ht="14.25" customHeight="1" x14ac:dyDescent="0.25">
      <c r="C264" t="s">
        <v>875</v>
      </c>
      <c r="D264" s="591" t="s">
        <v>4294</v>
      </c>
      <c r="E264" s="555" t="s">
        <v>4295</v>
      </c>
      <c r="F264" s="592" t="s">
        <v>777</v>
      </c>
      <c r="G264" s="593" t="s">
        <v>4296</v>
      </c>
      <c r="H264" s="46" t="s">
        <v>143</v>
      </c>
      <c r="I264" s="592">
        <v>16</v>
      </c>
      <c r="J264" s="618">
        <v>8</v>
      </c>
      <c r="K264" s="19" t="s">
        <v>802</v>
      </c>
      <c r="L264" s="52" t="s">
        <v>108</v>
      </c>
      <c r="M264" s="81" t="s">
        <v>777</v>
      </c>
      <c r="N264" s="28"/>
      <c r="O264" s="972"/>
      <c r="P264" s="29" t="s">
        <v>744</v>
      </c>
      <c r="Q264" s="28"/>
      <c r="R264" s="28"/>
      <c r="S264" s="81"/>
      <c r="T264" s="185">
        <v>43297</v>
      </c>
      <c r="U264" s="326" t="s">
        <v>3562</v>
      </c>
      <c r="V264" s="60">
        <v>0.67</v>
      </c>
      <c r="W264" s="167">
        <v>4</v>
      </c>
      <c r="X264" s="489" t="str">
        <f t="shared" ref="X264:X269" si="19">IF(AND(N264&lt;&gt;"",S264&lt;&gt;""),1000*S264*V264/(N264*W264),"")</f>
        <v/>
      </c>
      <c r="Y264" s="502"/>
      <c r="Z264" s="494" t="s">
        <v>54</v>
      </c>
      <c r="AA264" s="28" t="s">
        <v>20</v>
      </c>
      <c r="AB264" s="27">
        <v>10</v>
      </c>
      <c r="AC264" s="28" t="s">
        <v>1711</v>
      </c>
      <c r="AD264" s="27" t="s">
        <v>54</v>
      </c>
      <c r="AE264" s="28" t="s">
        <v>158</v>
      </c>
      <c r="AF264" s="29" t="s">
        <v>55</v>
      </c>
      <c r="AG264" s="29" t="s">
        <v>55</v>
      </c>
      <c r="AH264" s="27" t="s">
        <v>181</v>
      </c>
      <c r="AI264" s="27" t="s">
        <v>181</v>
      </c>
      <c r="AJ264" s="27" t="s">
        <v>54</v>
      </c>
      <c r="AK264" s="81">
        <v>25</v>
      </c>
      <c r="AL264" s="569"/>
      <c r="AM264" s="28">
        <v>8</v>
      </c>
      <c r="AN264" s="28"/>
      <c r="AO264" s="28">
        <v>2018</v>
      </c>
      <c r="AP264" s="20">
        <v>2018</v>
      </c>
      <c r="AQ264" s="182" t="s">
        <v>4302</v>
      </c>
      <c r="AR264" s="28" t="s">
        <v>4297</v>
      </c>
      <c r="AS264" s="20"/>
    </row>
    <row r="265" spans="1:45" ht="14.25" customHeight="1" x14ac:dyDescent="0.25">
      <c r="C265" t="s">
        <v>875</v>
      </c>
      <c r="D265" s="591" t="s">
        <v>4294</v>
      </c>
      <c r="E265" s="555" t="s">
        <v>4295</v>
      </c>
      <c r="F265" s="592" t="s">
        <v>777</v>
      </c>
      <c r="G265" s="593" t="s">
        <v>4296</v>
      </c>
      <c r="H265" s="46" t="s">
        <v>143</v>
      </c>
      <c r="I265" s="592">
        <v>16</v>
      </c>
      <c r="J265" s="618">
        <v>8</v>
      </c>
      <c r="K265" s="19" t="s">
        <v>800</v>
      </c>
      <c r="L265" s="52" t="s">
        <v>108</v>
      </c>
      <c r="M265" s="81" t="s">
        <v>4310</v>
      </c>
      <c r="N265" s="28"/>
      <c r="O265" s="972"/>
      <c r="P265" s="29">
        <v>6</v>
      </c>
      <c r="Q265" s="28"/>
      <c r="R265" s="28"/>
      <c r="S265" s="81"/>
      <c r="T265" s="185">
        <v>43297</v>
      </c>
      <c r="U265" s="326">
        <v>14.7</v>
      </c>
      <c r="V265" s="60">
        <v>0.67</v>
      </c>
      <c r="W265" s="167">
        <v>4</v>
      </c>
      <c r="X265" s="489" t="str">
        <f t="shared" si="19"/>
        <v/>
      </c>
      <c r="Y265" s="502"/>
      <c r="Z265" s="494" t="s">
        <v>54</v>
      </c>
      <c r="AA265" s="28" t="s">
        <v>20</v>
      </c>
      <c r="AB265" s="27">
        <v>10</v>
      </c>
      <c r="AC265" s="28" t="s">
        <v>1711</v>
      </c>
      <c r="AD265" s="27" t="s">
        <v>54</v>
      </c>
      <c r="AE265" s="28" t="s">
        <v>158</v>
      </c>
      <c r="AF265" s="29" t="s">
        <v>55</v>
      </c>
      <c r="AG265" s="29" t="s">
        <v>55</v>
      </c>
      <c r="AH265" s="27" t="s">
        <v>181</v>
      </c>
      <c r="AI265" s="27" t="s">
        <v>181</v>
      </c>
      <c r="AJ265" s="27" t="s">
        <v>54</v>
      </c>
      <c r="AK265" s="81">
        <v>25</v>
      </c>
      <c r="AL265" s="569"/>
      <c r="AM265" s="28">
        <v>8</v>
      </c>
      <c r="AN265" s="28"/>
      <c r="AO265" s="28">
        <v>2018</v>
      </c>
      <c r="AP265" s="20">
        <v>2018</v>
      </c>
      <c r="AQ265" s="182" t="s">
        <v>4302</v>
      </c>
      <c r="AR265" s="28" t="s">
        <v>4297</v>
      </c>
      <c r="AS265" s="20"/>
    </row>
    <row r="266" spans="1:45" ht="14.25" customHeight="1" x14ac:dyDescent="0.25">
      <c r="A266" t="s">
        <v>744</v>
      </c>
      <c r="B266">
        <v>1</v>
      </c>
      <c r="C266" t="s">
        <v>875</v>
      </c>
      <c r="D266" s="26" t="s">
        <v>713</v>
      </c>
      <c r="E266" s="435" t="s">
        <v>2666</v>
      </c>
      <c r="F266" s="27" t="s">
        <v>67</v>
      </c>
      <c r="G266" s="28" t="s">
        <v>714</v>
      </c>
      <c r="H266" s="27" t="s">
        <v>1157</v>
      </c>
      <c r="I266" s="27">
        <v>64</v>
      </c>
      <c r="J266" s="87">
        <v>32</v>
      </c>
      <c r="K266" s="19" t="s">
        <v>802</v>
      </c>
      <c r="L266" s="52" t="s">
        <v>108</v>
      </c>
      <c r="M266" s="81"/>
      <c r="N266" s="28">
        <v>11605</v>
      </c>
      <c r="O266" s="972"/>
      <c r="P266" s="29" t="s">
        <v>744</v>
      </c>
      <c r="Q266" s="28">
        <v>8</v>
      </c>
      <c r="R266" s="28">
        <v>10</v>
      </c>
      <c r="S266" s="81">
        <v>93.923000000000002</v>
      </c>
      <c r="T266" s="185">
        <v>41742</v>
      </c>
      <c r="U266" s="326" t="s">
        <v>1267</v>
      </c>
      <c r="V266" s="60">
        <v>1.5</v>
      </c>
      <c r="W266" s="167">
        <v>4</v>
      </c>
      <c r="X266" s="489">
        <f t="shared" si="19"/>
        <v>3.0349956915122793</v>
      </c>
      <c r="Y266" s="502" t="s">
        <v>2226</v>
      </c>
      <c r="Z266" s="494"/>
      <c r="AA266" s="28" t="s">
        <v>479</v>
      </c>
      <c r="AB266" s="27">
        <v>3</v>
      </c>
      <c r="AC266" s="28" t="s">
        <v>229</v>
      </c>
      <c r="AD266" s="27" t="s">
        <v>54</v>
      </c>
      <c r="AE266" s="28" t="s">
        <v>124</v>
      </c>
      <c r="AF266" s="29" t="s">
        <v>54</v>
      </c>
      <c r="AG266" s="29" t="s">
        <v>54</v>
      </c>
      <c r="AH266" s="27" t="s">
        <v>2668</v>
      </c>
      <c r="AI266" s="27" t="s">
        <v>2668</v>
      </c>
      <c r="AJ266" s="27" t="s">
        <v>54</v>
      </c>
      <c r="AK266" s="81">
        <v>256</v>
      </c>
      <c r="AL266" s="569"/>
      <c r="AM266" s="28">
        <v>288</v>
      </c>
      <c r="AN266" s="28"/>
      <c r="AO266" s="28">
        <v>2006</v>
      </c>
      <c r="AP266" s="20">
        <v>2014</v>
      </c>
      <c r="AQ266" s="182" t="s">
        <v>2667</v>
      </c>
      <c r="AR266" s="28" t="s">
        <v>715</v>
      </c>
      <c r="AS266" s="20" t="s">
        <v>1146</v>
      </c>
    </row>
    <row r="267" spans="1:45" ht="14.25" customHeight="1" x14ac:dyDescent="0.25">
      <c r="C267" t="s">
        <v>875</v>
      </c>
      <c r="D267" s="26" t="s">
        <v>1853</v>
      </c>
      <c r="E267" s="435" t="s">
        <v>2269</v>
      </c>
      <c r="F267" s="27" t="s">
        <v>67</v>
      </c>
      <c r="G267" s="28" t="s">
        <v>1854</v>
      </c>
      <c r="H267" s="27" t="s">
        <v>3254</v>
      </c>
      <c r="I267" s="27">
        <v>8</v>
      </c>
      <c r="J267" s="87">
        <v>8</v>
      </c>
      <c r="K267" s="19" t="s">
        <v>3243</v>
      </c>
      <c r="L267" s="52" t="s">
        <v>108</v>
      </c>
      <c r="M267" s="81"/>
      <c r="N267" s="28">
        <v>5184</v>
      </c>
      <c r="O267" s="972"/>
      <c r="P267" s="29">
        <v>4</v>
      </c>
      <c r="Q267" s="28">
        <v>1</v>
      </c>
      <c r="R267" s="28">
        <v>16</v>
      </c>
      <c r="S267" s="81"/>
      <c r="T267" s="185">
        <v>43190</v>
      </c>
      <c r="U267" s="326">
        <v>14.7</v>
      </c>
      <c r="V267" s="60">
        <v>0.33</v>
      </c>
      <c r="W267" s="167">
        <v>4</v>
      </c>
      <c r="X267" s="489" t="str">
        <f t="shared" si="19"/>
        <v/>
      </c>
      <c r="Y267" s="502" t="s">
        <v>2226</v>
      </c>
      <c r="Z267" s="494"/>
      <c r="AA267" s="28" t="s">
        <v>17</v>
      </c>
      <c r="AB267" s="27">
        <v>4</v>
      </c>
      <c r="AC267" s="28" t="s">
        <v>1855</v>
      </c>
      <c r="AD267" s="27" t="s">
        <v>54</v>
      </c>
      <c r="AE267" s="28"/>
      <c r="AF267" s="29" t="s">
        <v>55</v>
      </c>
      <c r="AG267" s="29" t="s">
        <v>54</v>
      </c>
      <c r="AH267" s="27" t="s">
        <v>205</v>
      </c>
      <c r="AI267" s="27" t="s">
        <v>365</v>
      </c>
      <c r="AJ267" s="27" t="s">
        <v>54</v>
      </c>
      <c r="AK267" s="81"/>
      <c r="AL267" s="569"/>
      <c r="AM267" s="28"/>
      <c r="AN267" s="28"/>
      <c r="AO267" s="28">
        <v>2016</v>
      </c>
      <c r="AP267" s="20">
        <v>2016</v>
      </c>
      <c r="AQ267" s="182"/>
      <c r="AR267" s="28" t="s">
        <v>4730</v>
      </c>
      <c r="AS267" s="20" t="s">
        <v>2270</v>
      </c>
    </row>
    <row r="268" spans="1:45" ht="14.25" customHeight="1" x14ac:dyDescent="0.25">
      <c r="A268" t="s">
        <v>744</v>
      </c>
      <c r="B268">
        <v>1</v>
      </c>
      <c r="C268" t="s">
        <v>875</v>
      </c>
      <c r="D268" s="26" t="s">
        <v>657</v>
      </c>
      <c r="E268" s="435" t="s">
        <v>3119</v>
      </c>
      <c r="F268" s="27" t="s">
        <v>67</v>
      </c>
      <c r="G268" s="28" t="s">
        <v>656</v>
      </c>
      <c r="H268" s="27" t="s">
        <v>199</v>
      </c>
      <c r="I268" s="27">
        <v>8</v>
      </c>
      <c r="J268" s="87">
        <v>14</v>
      </c>
      <c r="K268" s="19" t="s">
        <v>800</v>
      </c>
      <c r="L268" s="52" t="s">
        <v>108</v>
      </c>
      <c r="M268" s="81"/>
      <c r="N268" s="28">
        <v>355</v>
      </c>
      <c r="O268" s="972"/>
      <c r="P268" s="29">
        <v>6</v>
      </c>
      <c r="Q268" s="28"/>
      <c r="R268" s="28"/>
      <c r="S268" s="81">
        <v>142.167</v>
      </c>
      <c r="T268" s="185">
        <v>41688</v>
      </c>
      <c r="U268" s="326">
        <v>14.7</v>
      </c>
      <c r="V268" s="60">
        <v>0.33</v>
      </c>
      <c r="W268" s="167">
        <v>1</v>
      </c>
      <c r="X268" s="489">
        <f t="shared" si="19"/>
        <v>132.15523943661972</v>
      </c>
      <c r="Y268" s="502" t="s">
        <v>174</v>
      </c>
      <c r="Z268" s="494"/>
      <c r="AA268" s="28" t="s">
        <v>20</v>
      </c>
      <c r="AB268" s="27">
        <v>8</v>
      </c>
      <c r="AC268" s="28" t="s">
        <v>73</v>
      </c>
      <c r="AD268" s="27" t="s">
        <v>54</v>
      </c>
      <c r="AE268" s="28" t="s">
        <v>124</v>
      </c>
      <c r="AF268" s="29" t="s">
        <v>55</v>
      </c>
      <c r="AG268" s="29"/>
      <c r="AH268" s="27">
        <v>256</v>
      </c>
      <c r="AI268" s="27" t="s">
        <v>83</v>
      </c>
      <c r="AJ268" s="27" t="s">
        <v>54</v>
      </c>
      <c r="AK268" s="81"/>
      <c r="AL268" s="569"/>
      <c r="AM268" s="28"/>
      <c r="AN268" s="28"/>
      <c r="AO268" s="28">
        <v>2002</v>
      </c>
      <c r="AP268" s="20">
        <v>2011</v>
      </c>
      <c r="AQ268" s="182" t="s">
        <v>3356</v>
      </c>
      <c r="AR268" s="28"/>
      <c r="AS268" s="20"/>
    </row>
    <row r="269" spans="1:45" ht="14.25" customHeight="1" x14ac:dyDescent="0.25">
      <c r="A269" t="s">
        <v>744</v>
      </c>
      <c r="B269">
        <v>1</v>
      </c>
      <c r="C269" t="s">
        <v>875</v>
      </c>
      <c r="D269" s="26" t="s">
        <v>29</v>
      </c>
      <c r="E269" s="435" t="s">
        <v>3358</v>
      </c>
      <c r="F269" s="27" t="s">
        <v>67</v>
      </c>
      <c r="G269" s="28" t="s">
        <v>658</v>
      </c>
      <c r="H269" s="27">
        <v>6502</v>
      </c>
      <c r="I269" s="27">
        <v>8</v>
      </c>
      <c r="J269" s="87">
        <v>8</v>
      </c>
      <c r="K269" s="19" t="s">
        <v>800</v>
      </c>
      <c r="L269" s="52" t="s">
        <v>108</v>
      </c>
      <c r="M269" s="81"/>
      <c r="N269" s="28">
        <v>646</v>
      </c>
      <c r="O269" s="972"/>
      <c r="P269" s="29">
        <v>6</v>
      </c>
      <c r="Q269" s="28"/>
      <c r="R269" s="28"/>
      <c r="S269" s="81">
        <v>192.64099999999999</v>
      </c>
      <c r="T269" s="185">
        <v>41733</v>
      </c>
      <c r="U269" s="326">
        <v>14.7</v>
      </c>
      <c r="V269" s="60">
        <v>0.33</v>
      </c>
      <c r="W269" s="167">
        <v>4</v>
      </c>
      <c r="X269" s="489">
        <f t="shared" si="19"/>
        <v>24.60198529411765</v>
      </c>
      <c r="Y269" s="502" t="s">
        <v>174</v>
      </c>
      <c r="Z269" s="494"/>
      <c r="AA269" s="28" t="s">
        <v>17</v>
      </c>
      <c r="AB269" s="27">
        <v>5</v>
      </c>
      <c r="AC269" s="28" t="s">
        <v>29</v>
      </c>
      <c r="AD269" s="27" t="s">
        <v>54</v>
      </c>
      <c r="AE269" s="28" t="s">
        <v>124</v>
      </c>
      <c r="AF269" s="29" t="s">
        <v>55</v>
      </c>
      <c r="AG269" s="29" t="s">
        <v>55</v>
      </c>
      <c r="AH269" s="27" t="s">
        <v>181</v>
      </c>
      <c r="AI269" s="27" t="s">
        <v>181</v>
      </c>
      <c r="AJ269" s="27" t="s">
        <v>54</v>
      </c>
      <c r="AK269" s="81"/>
      <c r="AL269" s="569"/>
      <c r="AM269" s="28"/>
      <c r="AN269" s="28"/>
      <c r="AO269" s="28">
        <v>1999</v>
      </c>
      <c r="AP269" s="20">
        <v>2000</v>
      </c>
      <c r="AQ269" s="182" t="s">
        <v>3357</v>
      </c>
      <c r="AR269" s="28" t="s">
        <v>659</v>
      </c>
      <c r="AS269" s="20"/>
    </row>
    <row r="270" spans="1:45" ht="14.25" customHeight="1" x14ac:dyDescent="0.25">
      <c r="C270" t="s">
        <v>875</v>
      </c>
      <c r="D270" s="26" t="s">
        <v>4346</v>
      </c>
      <c r="E270" s="435" t="s">
        <v>4347</v>
      </c>
      <c r="F270" s="27" t="s">
        <v>85</v>
      </c>
      <c r="G270" s="28" t="s">
        <v>311</v>
      </c>
      <c r="H270" s="27" t="s">
        <v>143</v>
      </c>
      <c r="I270" s="27">
        <v>64</v>
      </c>
      <c r="J270" s="87">
        <v>32</v>
      </c>
      <c r="K270" s="19"/>
      <c r="L270" s="52"/>
      <c r="M270" s="81"/>
      <c r="N270" s="28"/>
      <c r="O270" s="972"/>
      <c r="P270" s="29"/>
      <c r="Q270" s="28"/>
      <c r="R270" s="28"/>
      <c r="S270" s="81"/>
      <c r="T270" s="185"/>
      <c r="U270" s="326"/>
      <c r="V270" s="60"/>
      <c r="W270" s="167"/>
      <c r="X270" s="489"/>
      <c r="Y270" s="502"/>
      <c r="Z270" s="494"/>
      <c r="AA270" s="28" t="s">
        <v>20</v>
      </c>
      <c r="AB270" s="27"/>
      <c r="AC270" s="28" t="s">
        <v>4348</v>
      </c>
      <c r="AD270" s="27" t="s">
        <v>54</v>
      </c>
      <c r="AE270" s="28" t="s">
        <v>124</v>
      </c>
      <c r="AF270" s="29" t="s">
        <v>54</v>
      </c>
      <c r="AG270" s="29"/>
      <c r="AH270" s="27" t="s">
        <v>4002</v>
      </c>
      <c r="AI270" s="27" t="s">
        <v>4002</v>
      </c>
      <c r="AJ270" s="27" t="s">
        <v>54</v>
      </c>
      <c r="AK270" s="81"/>
      <c r="AL270" s="569"/>
      <c r="AM270" s="28"/>
      <c r="AN270" s="28"/>
      <c r="AO270" s="28">
        <v>2017</v>
      </c>
      <c r="AP270" s="20">
        <v>2018</v>
      </c>
      <c r="AQ270" s="182" t="s">
        <v>4350</v>
      </c>
      <c r="AR270" s="28" t="s">
        <v>4349</v>
      </c>
      <c r="AS270" s="20" t="s">
        <v>4351</v>
      </c>
    </row>
    <row r="271" spans="1:45" ht="14.25" customHeight="1" x14ac:dyDescent="0.25">
      <c r="D271" s="591" t="s">
        <v>4673</v>
      </c>
      <c r="E271" s="555" t="s">
        <v>4674</v>
      </c>
      <c r="F271" s="592" t="s">
        <v>1812</v>
      </c>
      <c r="G271" s="593" t="s">
        <v>4675</v>
      </c>
      <c r="H271" s="412">
        <v>68000</v>
      </c>
      <c r="I271" s="592">
        <v>16</v>
      </c>
      <c r="J271" s="618">
        <v>16</v>
      </c>
      <c r="K271" s="19"/>
      <c r="L271" s="52"/>
      <c r="M271" s="81"/>
      <c r="N271" s="28"/>
      <c r="O271" s="972"/>
      <c r="P271" s="29"/>
      <c r="Q271" s="28"/>
      <c r="R271" s="28"/>
      <c r="S271" s="81"/>
      <c r="T271" s="185"/>
      <c r="U271" s="326"/>
      <c r="V271" s="60"/>
      <c r="W271" s="167"/>
      <c r="X271" s="489"/>
      <c r="Y271" s="502"/>
      <c r="Z271" s="494"/>
      <c r="AA271" s="28" t="s">
        <v>479</v>
      </c>
      <c r="AB271" s="27">
        <v>3</v>
      </c>
      <c r="AC271" s="28" t="s">
        <v>4673</v>
      </c>
      <c r="AD271" s="27" t="s">
        <v>54</v>
      </c>
      <c r="AE271" s="28" t="s">
        <v>124</v>
      </c>
      <c r="AF271" s="29" t="s">
        <v>55</v>
      </c>
      <c r="AG271" s="29"/>
      <c r="AH271" s="27" t="s">
        <v>133</v>
      </c>
      <c r="AI271" s="27" t="s">
        <v>133</v>
      </c>
      <c r="AJ271" s="27" t="s">
        <v>54</v>
      </c>
      <c r="AK271" s="81"/>
      <c r="AL271" s="569"/>
      <c r="AM271" s="28">
        <v>16</v>
      </c>
      <c r="AN271" s="28"/>
      <c r="AO271" s="28">
        <v>2018</v>
      </c>
      <c r="AP271" s="20">
        <v>2021</v>
      </c>
      <c r="AQ271" s="182" t="s">
        <v>4678</v>
      </c>
      <c r="AR271" s="28" t="s">
        <v>4677</v>
      </c>
      <c r="AS271" s="20"/>
    </row>
    <row r="272" spans="1:45" ht="14.25" customHeight="1" x14ac:dyDescent="0.25">
      <c r="A272" t="s">
        <v>744</v>
      </c>
      <c r="C272" t="s">
        <v>875</v>
      </c>
      <c r="D272" s="26" t="s">
        <v>660</v>
      </c>
      <c r="E272" s="435" t="s">
        <v>3359</v>
      </c>
      <c r="F272" s="27" t="s">
        <v>67</v>
      </c>
      <c r="G272" s="28" t="s">
        <v>661</v>
      </c>
      <c r="H272" s="27">
        <v>8085</v>
      </c>
      <c r="I272" s="27">
        <v>8</v>
      </c>
      <c r="J272" s="87">
        <v>8</v>
      </c>
      <c r="K272" s="19" t="s">
        <v>800</v>
      </c>
      <c r="L272" s="52" t="s">
        <v>108</v>
      </c>
      <c r="M272" s="81" t="s">
        <v>836</v>
      </c>
      <c r="N272" s="28"/>
      <c r="O272" s="972"/>
      <c r="P272" s="29">
        <v>6</v>
      </c>
      <c r="Q272" s="28"/>
      <c r="R272" s="28"/>
      <c r="S272" s="81"/>
      <c r="T272" s="185"/>
      <c r="U272" s="326">
        <v>14.7</v>
      </c>
      <c r="V272" s="60">
        <v>0.33</v>
      </c>
      <c r="W272" s="167">
        <v>4</v>
      </c>
      <c r="X272" s="489" t="str">
        <f>IF(AND(N272&lt;&gt;"",S272&lt;&gt;""),1000*S272*V272/(N272*W272),"")</f>
        <v/>
      </c>
      <c r="Y272" s="502" t="s">
        <v>174</v>
      </c>
      <c r="Z272" s="494"/>
      <c r="AA272" s="28" t="s">
        <v>17</v>
      </c>
      <c r="AB272" s="27">
        <v>1</v>
      </c>
      <c r="AC272" s="28" t="s">
        <v>662</v>
      </c>
      <c r="AD272" s="27" t="s">
        <v>54</v>
      </c>
      <c r="AE272" s="28" t="s">
        <v>124</v>
      </c>
      <c r="AF272" s="29" t="s">
        <v>55</v>
      </c>
      <c r="AG272" s="29" t="s">
        <v>55</v>
      </c>
      <c r="AH272" s="27" t="s">
        <v>181</v>
      </c>
      <c r="AI272" s="27" t="s">
        <v>181</v>
      </c>
      <c r="AJ272" s="27" t="s">
        <v>54</v>
      </c>
      <c r="AK272" s="81"/>
      <c r="AL272" s="569"/>
      <c r="AM272" s="28"/>
      <c r="AN272" s="28"/>
      <c r="AO272" s="28">
        <v>1993</v>
      </c>
      <c r="AP272" s="20"/>
      <c r="AQ272" s="182" t="s">
        <v>3360</v>
      </c>
      <c r="AR272" s="28" t="s">
        <v>663</v>
      </c>
      <c r="AS272" s="20"/>
    </row>
    <row r="273" spans="1:45" x14ac:dyDescent="0.25">
      <c r="C273" t="s">
        <v>875</v>
      </c>
      <c r="D273" s="26" t="s">
        <v>1856</v>
      </c>
      <c r="E273" s="435" t="s">
        <v>2271</v>
      </c>
      <c r="F273" s="27" t="s">
        <v>67</v>
      </c>
      <c r="G273" s="28" t="s">
        <v>1857</v>
      </c>
      <c r="H273" s="27"/>
      <c r="I273" s="27"/>
      <c r="J273" s="87"/>
      <c r="K273" s="19" t="s">
        <v>800</v>
      </c>
      <c r="L273" s="52" t="s">
        <v>108</v>
      </c>
      <c r="M273" s="81" t="s">
        <v>2272</v>
      </c>
      <c r="N273" s="28"/>
      <c r="O273" s="972"/>
      <c r="P273" s="29">
        <v>6</v>
      </c>
      <c r="Q273" s="28"/>
      <c r="R273" s="28"/>
      <c r="S273" s="81"/>
      <c r="T273" s="185">
        <v>43149</v>
      </c>
      <c r="U273" s="326">
        <v>14.7</v>
      </c>
      <c r="V273" s="60">
        <v>1</v>
      </c>
      <c r="W273" s="167">
        <v>1</v>
      </c>
      <c r="X273" s="489"/>
      <c r="Y273" s="502"/>
      <c r="Z273" s="494"/>
      <c r="AA273" s="28" t="s">
        <v>17</v>
      </c>
      <c r="AB273" s="27">
        <v>21</v>
      </c>
      <c r="AC273" s="28" t="s">
        <v>1856</v>
      </c>
      <c r="AD273" s="27"/>
      <c r="AE273" s="28"/>
      <c r="AF273" s="29" t="s">
        <v>54</v>
      </c>
      <c r="AG273" s="29"/>
      <c r="AH273" s="27"/>
      <c r="AI273" s="27"/>
      <c r="AJ273" s="27"/>
      <c r="AK273" s="81"/>
      <c r="AL273" s="569"/>
      <c r="AM273" s="28"/>
      <c r="AN273" s="28"/>
      <c r="AO273" s="28">
        <v>2015</v>
      </c>
      <c r="AP273" s="20">
        <v>2015</v>
      </c>
      <c r="AQ273" s="182"/>
      <c r="AR273" s="28" t="s">
        <v>1858</v>
      </c>
      <c r="AS273" s="20" t="s">
        <v>2273</v>
      </c>
    </row>
    <row r="274" spans="1:45" x14ac:dyDescent="0.25">
      <c r="A274" t="s">
        <v>746</v>
      </c>
      <c r="B274">
        <v>1</v>
      </c>
      <c r="C274" t="s">
        <v>875</v>
      </c>
      <c r="D274" s="26" t="s">
        <v>664</v>
      </c>
      <c r="E274" s="435" t="s">
        <v>1377</v>
      </c>
      <c r="F274" s="27" t="s">
        <v>67</v>
      </c>
      <c r="G274" s="28" t="s">
        <v>665</v>
      </c>
      <c r="H274" s="27" t="s">
        <v>143</v>
      </c>
      <c r="I274" s="27">
        <v>8</v>
      </c>
      <c r="J274" s="87">
        <v>18</v>
      </c>
      <c r="K274" s="19" t="s">
        <v>800</v>
      </c>
      <c r="L274" s="52" t="s">
        <v>108</v>
      </c>
      <c r="M274" s="81"/>
      <c r="N274" s="28">
        <v>388</v>
      </c>
      <c r="O274" s="972"/>
      <c r="P274" s="29">
        <v>6</v>
      </c>
      <c r="Q274" s="28"/>
      <c r="R274" s="28"/>
      <c r="S274" s="81">
        <v>259.471</v>
      </c>
      <c r="T274" s="185">
        <v>41786</v>
      </c>
      <c r="U274" s="326">
        <v>14.7</v>
      </c>
      <c r="V274" s="60">
        <v>0.33</v>
      </c>
      <c r="W274" s="167">
        <v>1</v>
      </c>
      <c r="X274" s="489">
        <f>IF(AND(N274&lt;&gt;"",S274&lt;&gt;""),1000*S274*V274/(N274*W274),"")</f>
        <v>220.68409793814436</v>
      </c>
      <c r="Y274" s="502" t="s">
        <v>2216</v>
      </c>
      <c r="Z274" s="494"/>
      <c r="AA274" s="28" t="s">
        <v>20</v>
      </c>
      <c r="AB274" s="27">
        <v>6</v>
      </c>
      <c r="AC274" s="28" t="s">
        <v>1378</v>
      </c>
      <c r="AD274" s="27" t="s">
        <v>54</v>
      </c>
      <c r="AE274" s="28" t="s">
        <v>158</v>
      </c>
      <c r="AF274" s="29" t="s">
        <v>55</v>
      </c>
      <c r="AG274" s="29" t="s">
        <v>54</v>
      </c>
      <c r="AH274" s="27">
        <v>256</v>
      </c>
      <c r="AI274" s="27" t="s">
        <v>83</v>
      </c>
      <c r="AJ274" s="27" t="s">
        <v>54</v>
      </c>
      <c r="AK274" s="81"/>
      <c r="AL274" s="569"/>
      <c r="AM274" s="28">
        <v>8</v>
      </c>
      <c r="AN274" s="28"/>
      <c r="AO274" s="28">
        <v>2007</v>
      </c>
      <c r="AP274" s="20"/>
      <c r="AQ274" s="182"/>
      <c r="AR274" s="28" t="s">
        <v>666</v>
      </c>
      <c r="AS274" s="20"/>
    </row>
    <row r="275" spans="1:45" ht="14.25" customHeight="1" x14ac:dyDescent="0.25">
      <c r="A275" t="s">
        <v>744</v>
      </c>
      <c r="B275">
        <v>1</v>
      </c>
      <c r="C275" t="s">
        <v>875</v>
      </c>
      <c r="D275" s="26" t="s">
        <v>283</v>
      </c>
      <c r="E275" s="435" t="s">
        <v>2274</v>
      </c>
      <c r="F275" s="27" t="s">
        <v>67</v>
      </c>
      <c r="G275" s="28" t="s">
        <v>284</v>
      </c>
      <c r="H275" s="27" t="s">
        <v>881</v>
      </c>
      <c r="I275" s="27">
        <v>8</v>
      </c>
      <c r="J275" s="87">
        <v>8</v>
      </c>
      <c r="K275" s="19" t="s">
        <v>802</v>
      </c>
      <c r="L275" s="52" t="s">
        <v>108</v>
      </c>
      <c r="M275" s="81"/>
      <c r="N275" s="28">
        <v>925</v>
      </c>
      <c r="O275" s="972"/>
      <c r="P275" s="29" t="s">
        <v>744</v>
      </c>
      <c r="Q275" s="28">
        <v>1</v>
      </c>
      <c r="R275" s="28">
        <v>1</v>
      </c>
      <c r="S275" s="81">
        <v>126.92</v>
      </c>
      <c r="T275" s="185">
        <v>41690</v>
      </c>
      <c r="U275" s="326" t="s">
        <v>1267</v>
      </c>
      <c r="V275" s="60">
        <v>0.33</v>
      </c>
      <c r="W275" s="167">
        <v>4</v>
      </c>
      <c r="X275" s="489">
        <f>IF(AND(N275&lt;&gt;"",S275&lt;&gt;""),1000*S275*V275/(N275*W275),"")</f>
        <v>11.319891891891892</v>
      </c>
      <c r="Y275" s="502" t="s">
        <v>2226</v>
      </c>
      <c r="Z275" s="494"/>
      <c r="AA275" s="28" t="s">
        <v>17</v>
      </c>
      <c r="AB275" s="27">
        <v>25</v>
      </c>
      <c r="AC275" s="28" t="s">
        <v>1097</v>
      </c>
      <c r="AD275" s="27" t="s">
        <v>54</v>
      </c>
      <c r="AE275" s="28" t="s">
        <v>124</v>
      </c>
      <c r="AF275" s="29" t="s">
        <v>55</v>
      </c>
      <c r="AG275" s="29" t="s">
        <v>55</v>
      </c>
      <c r="AH275" s="27" t="s">
        <v>181</v>
      </c>
      <c r="AI275" s="27" t="s">
        <v>181</v>
      </c>
      <c r="AJ275" s="27" t="s">
        <v>54</v>
      </c>
      <c r="AK275" s="81"/>
      <c r="AL275" s="569"/>
      <c r="AM275" s="28"/>
      <c r="AN275" s="28"/>
      <c r="AO275" s="28">
        <v>2008</v>
      </c>
      <c r="AP275" s="20">
        <v>2011</v>
      </c>
      <c r="AQ275" s="182" t="s">
        <v>2275</v>
      </c>
      <c r="AR275" s="28" t="s">
        <v>1098</v>
      </c>
      <c r="AS275" s="127"/>
    </row>
    <row r="276" spans="1:45" ht="14.25" customHeight="1" x14ac:dyDescent="0.25">
      <c r="D276" s="591" t="s">
        <v>1859</v>
      </c>
      <c r="E276" s="555" t="s">
        <v>6342</v>
      </c>
      <c r="F276" s="592"/>
      <c r="G276" s="593" t="s">
        <v>6343</v>
      </c>
      <c r="H276" s="412" t="s">
        <v>12</v>
      </c>
      <c r="I276" s="412">
        <v>16</v>
      </c>
      <c r="J276" s="415">
        <v>16</v>
      </c>
      <c r="K276" s="19"/>
      <c r="L276" s="52"/>
      <c r="M276" s="81"/>
      <c r="N276" s="28"/>
      <c r="O276" s="972"/>
      <c r="P276" s="29"/>
      <c r="Q276" s="28"/>
      <c r="R276" s="28"/>
      <c r="S276" s="81"/>
      <c r="T276" s="185"/>
      <c r="U276" s="326"/>
      <c r="V276" s="60"/>
      <c r="W276" s="578"/>
      <c r="X276" s="489"/>
      <c r="Y276" s="502"/>
      <c r="Z276" s="494"/>
      <c r="AA276" s="28" t="s">
        <v>479</v>
      </c>
      <c r="AB276" s="27"/>
      <c r="AC276" s="28"/>
      <c r="AD276" s="27" t="s">
        <v>54</v>
      </c>
      <c r="AE276" s="28"/>
      <c r="AF276" s="29" t="s">
        <v>55</v>
      </c>
      <c r="AG276" s="29" t="s">
        <v>54</v>
      </c>
      <c r="AH276" s="27" t="s">
        <v>465</v>
      </c>
      <c r="AI276" s="27" t="s">
        <v>465</v>
      </c>
      <c r="AJ276" s="27" t="s">
        <v>55</v>
      </c>
      <c r="AK276" s="81"/>
      <c r="AL276" s="569"/>
      <c r="AM276" s="28">
        <v>2</v>
      </c>
      <c r="AN276" s="28"/>
      <c r="AO276" s="28"/>
      <c r="AP276" s="20">
        <v>2021</v>
      </c>
      <c r="AQ276" s="182"/>
      <c r="AR276" s="795" t="s">
        <v>6344</v>
      </c>
      <c r="AS276" s="20"/>
    </row>
    <row r="277" spans="1:45" ht="14.25" customHeight="1" x14ac:dyDescent="0.25">
      <c r="D277" s="591" t="s">
        <v>1859</v>
      </c>
      <c r="E277" s="555" t="s">
        <v>5505</v>
      </c>
      <c r="F277" s="617"/>
      <c r="G277" s="42" t="s">
        <v>5506</v>
      </c>
      <c r="H277" s="27" t="s">
        <v>12</v>
      </c>
      <c r="I277" s="27">
        <v>16</v>
      </c>
      <c r="J277" s="87">
        <v>16</v>
      </c>
      <c r="K277" s="19"/>
      <c r="L277" s="52"/>
      <c r="M277" s="81"/>
      <c r="N277" s="28"/>
      <c r="O277" s="972"/>
      <c r="P277" s="29"/>
      <c r="Q277" s="28"/>
      <c r="R277" s="28"/>
      <c r="S277" s="81"/>
      <c r="T277" s="185"/>
      <c r="U277" s="326"/>
      <c r="V277" s="60"/>
      <c r="W277" s="578"/>
      <c r="X277" s="489"/>
      <c r="Y277" s="502" t="s">
        <v>2226</v>
      </c>
      <c r="Z277" s="494"/>
      <c r="AA277" s="28" t="s">
        <v>4361</v>
      </c>
      <c r="AB277" s="27">
        <v>24</v>
      </c>
      <c r="AC277" s="28" t="s">
        <v>73</v>
      </c>
      <c r="AD277" s="27" t="s">
        <v>54</v>
      </c>
      <c r="AE277" s="28"/>
      <c r="AF277" s="29" t="s">
        <v>55</v>
      </c>
      <c r="AG277" s="29" t="s">
        <v>54</v>
      </c>
      <c r="AH277" s="27" t="s">
        <v>465</v>
      </c>
      <c r="AI277" s="27" t="s">
        <v>465</v>
      </c>
      <c r="AJ277" s="27" t="s">
        <v>55</v>
      </c>
      <c r="AK277" s="81"/>
      <c r="AL277" s="569"/>
      <c r="AM277" s="28">
        <v>2</v>
      </c>
      <c r="AN277" s="28"/>
      <c r="AO277" s="28"/>
      <c r="AP277" s="20">
        <v>2016</v>
      </c>
      <c r="AQ277" s="182" t="s">
        <v>5509</v>
      </c>
      <c r="AR277" s="28" t="s">
        <v>5511</v>
      </c>
      <c r="AS277" s="20" t="s">
        <v>5512</v>
      </c>
    </row>
    <row r="278" spans="1:45" ht="14.25" customHeight="1" x14ac:dyDescent="0.25">
      <c r="D278" s="591" t="s">
        <v>1859</v>
      </c>
      <c r="E278" s="555" t="s">
        <v>5508</v>
      </c>
      <c r="F278" s="617"/>
      <c r="G278" s="42" t="s">
        <v>5507</v>
      </c>
      <c r="H278" s="46" t="s">
        <v>12</v>
      </c>
      <c r="I278" s="46">
        <v>16</v>
      </c>
      <c r="J278" s="670">
        <v>16</v>
      </c>
      <c r="K278" s="19"/>
      <c r="L278" s="52"/>
      <c r="M278" s="81"/>
      <c r="N278" s="28"/>
      <c r="O278" s="972"/>
      <c r="P278" s="29"/>
      <c r="Q278" s="28"/>
      <c r="R278" s="28"/>
      <c r="S278" s="81"/>
      <c r="T278" s="185"/>
      <c r="U278" s="326"/>
      <c r="V278" s="60"/>
      <c r="W278" s="578"/>
      <c r="X278" s="489"/>
      <c r="Y278" s="502" t="s">
        <v>174</v>
      </c>
      <c r="Z278" s="494"/>
      <c r="AA278" s="28" t="s">
        <v>20</v>
      </c>
      <c r="AB278" s="27">
        <v>22</v>
      </c>
      <c r="AC278" s="28" t="s">
        <v>73</v>
      </c>
      <c r="AD278" s="27" t="s">
        <v>54</v>
      </c>
      <c r="AE278" s="28"/>
      <c r="AF278" s="29" t="s">
        <v>55</v>
      </c>
      <c r="AG278" s="29" t="s">
        <v>54</v>
      </c>
      <c r="AH278" s="27" t="s">
        <v>465</v>
      </c>
      <c r="AI278" s="27" t="s">
        <v>465</v>
      </c>
      <c r="AJ278" s="27" t="s">
        <v>55</v>
      </c>
      <c r="AK278" s="81"/>
      <c r="AL278" s="569"/>
      <c r="AM278" s="28">
        <v>2</v>
      </c>
      <c r="AN278" s="28"/>
      <c r="AO278" s="28"/>
      <c r="AP278" s="20">
        <v>2016</v>
      </c>
      <c r="AQ278" s="182" t="s">
        <v>5509</v>
      </c>
      <c r="AR278" s="28" t="s">
        <v>5511</v>
      </c>
      <c r="AS278" s="20" t="s">
        <v>5512</v>
      </c>
    </row>
    <row r="279" spans="1:45" ht="14.25" customHeight="1" x14ac:dyDescent="0.25">
      <c r="D279" s="591" t="s">
        <v>1859</v>
      </c>
      <c r="E279" s="555" t="s">
        <v>6339</v>
      </c>
      <c r="F279" s="592"/>
      <c r="G279" s="593" t="s">
        <v>6340</v>
      </c>
      <c r="H279" s="592" t="s">
        <v>12</v>
      </c>
      <c r="I279" s="592">
        <v>16</v>
      </c>
      <c r="J279" s="618">
        <v>16</v>
      </c>
      <c r="K279" s="19"/>
      <c r="L279" s="52"/>
      <c r="M279" s="81"/>
      <c r="N279" s="28"/>
      <c r="O279" s="972"/>
      <c r="P279" s="29"/>
      <c r="Q279" s="28"/>
      <c r="R279" s="28"/>
      <c r="S279" s="81"/>
      <c r="T279" s="185"/>
      <c r="U279" s="326"/>
      <c r="V279" s="60"/>
      <c r="W279" s="578"/>
      <c r="X279" s="489"/>
      <c r="Y279" s="502"/>
      <c r="Z279" s="494"/>
      <c r="AA279" s="28" t="s">
        <v>20</v>
      </c>
      <c r="AB279" s="27"/>
      <c r="AC279" s="28"/>
      <c r="AD279" s="27" t="s">
        <v>54</v>
      </c>
      <c r="AE279" s="28"/>
      <c r="AF279" s="29" t="s">
        <v>55</v>
      </c>
      <c r="AG279" s="29" t="s">
        <v>54</v>
      </c>
      <c r="AH279" s="27" t="s">
        <v>465</v>
      </c>
      <c r="AI279" s="27" t="s">
        <v>465</v>
      </c>
      <c r="AJ279" s="27" t="s">
        <v>55</v>
      </c>
      <c r="AK279" s="81"/>
      <c r="AL279" s="569"/>
      <c r="AM279" s="28">
        <v>2</v>
      </c>
      <c r="AN279" s="28"/>
      <c r="AO279" s="28"/>
      <c r="AP279" s="20">
        <v>2021</v>
      </c>
      <c r="AQ279" s="182"/>
      <c r="AR279" s="705" t="s">
        <v>6341</v>
      </c>
      <c r="AS279" s="20"/>
    </row>
    <row r="280" spans="1:45" ht="14.25" customHeight="1" x14ac:dyDescent="0.25">
      <c r="D280" s="591" t="s">
        <v>1859</v>
      </c>
      <c r="E280" s="555" t="s">
        <v>5513</v>
      </c>
      <c r="F280" s="617"/>
      <c r="G280" s="42" t="s">
        <v>5518</v>
      </c>
      <c r="H280" s="592" t="s">
        <v>12</v>
      </c>
      <c r="I280" s="592">
        <v>16</v>
      </c>
      <c r="J280" s="618">
        <v>16</v>
      </c>
      <c r="K280" s="19"/>
      <c r="L280" s="52" t="s">
        <v>5518</v>
      </c>
      <c r="M280" s="81" t="s">
        <v>5519</v>
      </c>
      <c r="N280" s="28">
        <v>267</v>
      </c>
      <c r="O280" s="972"/>
      <c r="P280" s="29">
        <v>4</v>
      </c>
      <c r="Q280" s="28"/>
      <c r="R280" s="28">
        <v>4</v>
      </c>
      <c r="S280" s="81"/>
      <c r="T280" s="185"/>
      <c r="U280" s="326"/>
      <c r="V280" s="60"/>
      <c r="W280" s="578"/>
      <c r="X280" s="489"/>
      <c r="Y280" s="502" t="s">
        <v>4698</v>
      </c>
      <c r="Z280" s="494"/>
      <c r="AA280" s="28" t="s">
        <v>20</v>
      </c>
      <c r="AB280" s="27">
        <v>22</v>
      </c>
      <c r="AC280" s="28" t="s">
        <v>1859</v>
      </c>
      <c r="AD280" s="27" t="s">
        <v>54</v>
      </c>
      <c r="AE280" s="28"/>
      <c r="AF280" s="29" t="s">
        <v>55</v>
      </c>
      <c r="AG280" s="29" t="s">
        <v>54</v>
      </c>
      <c r="AH280" s="27" t="s">
        <v>465</v>
      </c>
      <c r="AI280" s="27" t="s">
        <v>465</v>
      </c>
      <c r="AJ280" s="27" t="s">
        <v>55</v>
      </c>
      <c r="AK280" s="81"/>
      <c r="AL280" s="569"/>
      <c r="AM280" s="28">
        <v>2</v>
      </c>
      <c r="AN280" s="28"/>
      <c r="AO280" s="28"/>
      <c r="AP280" s="20">
        <v>2020</v>
      </c>
      <c r="AQ280" s="182" t="s">
        <v>5509</v>
      </c>
      <c r="AR280" s="28" t="s">
        <v>5511</v>
      </c>
      <c r="AS280" s="20" t="s">
        <v>5512</v>
      </c>
    </row>
    <row r="281" spans="1:45" ht="14.25" customHeight="1" x14ac:dyDescent="0.25">
      <c r="C281" t="s">
        <v>4376</v>
      </c>
      <c r="D281" s="26" t="s">
        <v>3201</v>
      </c>
      <c r="E281" s="435" t="s">
        <v>3955</v>
      </c>
      <c r="F281" s="27" t="s">
        <v>67</v>
      </c>
      <c r="G281" s="28" t="s">
        <v>3951</v>
      </c>
      <c r="H281" s="27" t="s">
        <v>12</v>
      </c>
      <c r="I281" s="27">
        <v>16</v>
      </c>
      <c r="J281" s="87">
        <v>16</v>
      </c>
      <c r="K281" s="19" t="s">
        <v>3570</v>
      </c>
      <c r="L281" s="28" t="s">
        <v>108</v>
      </c>
      <c r="M281" s="81" t="s">
        <v>2700</v>
      </c>
      <c r="N281" s="28">
        <v>80</v>
      </c>
      <c r="O281" s="972"/>
      <c r="P281" s="29">
        <v>4</v>
      </c>
      <c r="Q281" s="28"/>
      <c r="R281" s="28">
        <v>1</v>
      </c>
      <c r="S281" s="81">
        <v>203.62</v>
      </c>
      <c r="T281" s="185">
        <v>43275</v>
      </c>
      <c r="U281" s="326" t="s">
        <v>3562</v>
      </c>
      <c r="V281" s="60">
        <v>0.67</v>
      </c>
      <c r="W281" s="578">
        <v>2</v>
      </c>
      <c r="X281" s="721">
        <f>IF(AND(N281&lt;&gt;"",S281&lt;&gt;""),1000*S281*V281/(N281*W281),"")</f>
        <v>852.65874999999994</v>
      </c>
      <c r="Y281" s="502" t="s">
        <v>2226</v>
      </c>
      <c r="Z281" s="494"/>
      <c r="AA281" s="28" t="s">
        <v>20</v>
      </c>
      <c r="AB281" s="27">
        <v>1</v>
      </c>
      <c r="AC281" s="28" t="s">
        <v>3956</v>
      </c>
      <c r="AD281" s="27"/>
      <c r="AE281" s="28"/>
      <c r="AF281" s="29" t="s">
        <v>55</v>
      </c>
      <c r="AG281" s="29" t="s">
        <v>55</v>
      </c>
      <c r="AH281" s="27">
        <v>256</v>
      </c>
      <c r="AI281" s="27">
        <v>256</v>
      </c>
      <c r="AJ281" s="27" t="s">
        <v>55</v>
      </c>
      <c r="AK281" s="81">
        <v>4</v>
      </c>
      <c r="AL281" s="569"/>
      <c r="AM281" s="28"/>
      <c r="AN281" s="28"/>
      <c r="AO281" s="28"/>
      <c r="AP281" s="20">
        <v>2008</v>
      </c>
      <c r="AQ281" s="182" t="s">
        <v>3954</v>
      </c>
      <c r="AR281" s="28" t="s">
        <v>3953</v>
      </c>
      <c r="AS281" s="20" t="s">
        <v>3952</v>
      </c>
    </row>
    <row r="282" spans="1:45" ht="14.25" customHeight="1" x14ac:dyDescent="0.25">
      <c r="C282" t="s">
        <v>4376</v>
      </c>
      <c r="D282" s="26" t="s">
        <v>3201</v>
      </c>
      <c r="E282" s="435" t="s">
        <v>3955</v>
      </c>
      <c r="F282" s="27" t="s">
        <v>67</v>
      </c>
      <c r="G282" s="28" t="s">
        <v>3951</v>
      </c>
      <c r="H282" s="27" t="s">
        <v>12</v>
      </c>
      <c r="I282" s="27">
        <v>16</v>
      </c>
      <c r="J282" s="87">
        <v>16</v>
      </c>
      <c r="K282" s="19" t="s">
        <v>3570</v>
      </c>
      <c r="L282" s="28" t="s">
        <v>108</v>
      </c>
      <c r="M282" s="81" t="s">
        <v>2700</v>
      </c>
      <c r="N282" s="28">
        <v>196</v>
      </c>
      <c r="O282" s="972"/>
      <c r="P282" s="29">
        <v>4</v>
      </c>
      <c r="Q282" s="28"/>
      <c r="R282" s="28">
        <v>1</v>
      </c>
      <c r="S282" s="81">
        <v>165.84</v>
      </c>
      <c r="T282" s="185">
        <v>43275</v>
      </c>
      <c r="U282" s="326" t="s">
        <v>3562</v>
      </c>
      <c r="V282" s="60">
        <v>0.67</v>
      </c>
      <c r="W282" s="578">
        <v>2</v>
      </c>
      <c r="X282" s="721">
        <f>IF(AND(N282&lt;&gt;"",S282&lt;&gt;""),1000*S282*V282/(N282*W282),"")</f>
        <v>283.45102040816329</v>
      </c>
      <c r="Y282" s="502" t="s">
        <v>2226</v>
      </c>
      <c r="Z282" s="494"/>
      <c r="AA282" s="28" t="s">
        <v>20</v>
      </c>
      <c r="AB282" s="27">
        <v>2</v>
      </c>
      <c r="AC282" s="28" t="s">
        <v>3950</v>
      </c>
      <c r="AD282" s="27"/>
      <c r="AE282" s="28"/>
      <c r="AF282" s="29" t="s">
        <v>55</v>
      </c>
      <c r="AG282" s="29" t="s">
        <v>55</v>
      </c>
      <c r="AH282" s="27">
        <v>256</v>
      </c>
      <c r="AI282" s="27">
        <v>256</v>
      </c>
      <c r="AJ282" s="27" t="s">
        <v>55</v>
      </c>
      <c r="AK282" s="81">
        <v>4</v>
      </c>
      <c r="AL282" s="569"/>
      <c r="AM282" s="28"/>
      <c r="AN282" s="28"/>
      <c r="AO282" s="28"/>
      <c r="AP282" s="20">
        <v>2008</v>
      </c>
      <c r="AQ282" s="182" t="s">
        <v>3954</v>
      </c>
      <c r="AR282" s="28" t="s">
        <v>3953</v>
      </c>
      <c r="AS282" s="20" t="s">
        <v>3952</v>
      </c>
    </row>
    <row r="283" spans="1:45" ht="14.25" customHeight="1" x14ac:dyDescent="0.25">
      <c r="D283" s="591" t="s">
        <v>5805</v>
      </c>
      <c r="E283" s="555" t="s">
        <v>5806</v>
      </c>
      <c r="F283" s="592"/>
      <c r="G283" s="593" t="s">
        <v>5807</v>
      </c>
      <c r="H283" s="46" t="s">
        <v>143</v>
      </c>
      <c r="I283" s="592">
        <v>32</v>
      </c>
      <c r="J283" s="618">
        <v>32</v>
      </c>
      <c r="K283" s="19"/>
      <c r="L283" s="52"/>
      <c r="M283" s="81"/>
      <c r="N283" s="28"/>
      <c r="O283" s="972"/>
      <c r="P283" s="29"/>
      <c r="Q283" s="28"/>
      <c r="R283" s="28"/>
      <c r="S283" s="81"/>
      <c r="T283" s="185"/>
      <c r="U283" s="326"/>
      <c r="V283" s="60"/>
      <c r="W283" s="578"/>
      <c r="X283" s="489"/>
      <c r="Y283" s="502"/>
      <c r="Z283" s="494"/>
      <c r="AA283" s="28" t="s">
        <v>17</v>
      </c>
      <c r="AB283" s="27">
        <v>135</v>
      </c>
      <c r="AC283" s="28" t="s">
        <v>5809</v>
      </c>
      <c r="AD283" s="27"/>
      <c r="AE283" s="28" t="s">
        <v>158</v>
      </c>
      <c r="AF283" s="29" t="s">
        <v>55</v>
      </c>
      <c r="AG283" s="29" t="s">
        <v>54</v>
      </c>
      <c r="AH283" s="27"/>
      <c r="AI283" s="27"/>
      <c r="AJ283" s="27"/>
      <c r="AK283" s="81"/>
      <c r="AL283" s="569"/>
      <c r="AM283" s="28"/>
      <c r="AN283" s="28"/>
      <c r="AO283" s="28"/>
      <c r="AP283" s="20">
        <v>2021</v>
      </c>
      <c r="AQ283" s="182"/>
      <c r="AR283" s="28"/>
      <c r="AS283" s="20" t="s">
        <v>5808</v>
      </c>
    </row>
    <row r="284" spans="1:45" ht="14.25" customHeight="1" x14ac:dyDescent="0.25">
      <c r="A284" t="s">
        <v>744</v>
      </c>
      <c r="B284">
        <v>1</v>
      </c>
      <c r="C284" t="s">
        <v>875</v>
      </c>
      <c r="D284" s="26" t="s">
        <v>879</v>
      </c>
      <c r="E284" s="435" t="s">
        <v>1038</v>
      </c>
      <c r="F284" s="27" t="s">
        <v>67</v>
      </c>
      <c r="G284" s="28" t="s">
        <v>880</v>
      </c>
      <c r="H284" s="27" t="s">
        <v>881</v>
      </c>
      <c r="I284" s="27">
        <v>8</v>
      </c>
      <c r="J284" s="87">
        <v>8</v>
      </c>
      <c r="K284" s="19" t="s">
        <v>800</v>
      </c>
      <c r="L284" s="52" t="s">
        <v>108</v>
      </c>
      <c r="M284" s="81"/>
      <c r="N284" s="28">
        <v>2190</v>
      </c>
      <c r="O284" s="972"/>
      <c r="P284" s="29">
        <v>6</v>
      </c>
      <c r="Q284" s="28"/>
      <c r="R284" s="28"/>
      <c r="S284" s="81">
        <v>126.759</v>
      </c>
      <c r="T284" s="185">
        <v>41732</v>
      </c>
      <c r="U284" s="326">
        <v>14.7</v>
      </c>
      <c r="V284" s="60">
        <v>0.33</v>
      </c>
      <c r="W284" s="167">
        <v>4</v>
      </c>
      <c r="X284" s="489">
        <f t="shared" ref="X284:X290" si="20">IF(AND(N284&lt;&gt;"",S284&lt;&gt;""),1000*S284*V284/(N284*W284),"")</f>
        <v>4.7751678082191784</v>
      </c>
      <c r="Y284" s="502" t="s">
        <v>174</v>
      </c>
      <c r="Z284" s="494"/>
      <c r="AA284" s="28" t="s">
        <v>17</v>
      </c>
      <c r="AB284" s="27">
        <v>1</v>
      </c>
      <c r="AC284" s="28" t="s">
        <v>882</v>
      </c>
      <c r="AD284" s="27" t="s">
        <v>54</v>
      </c>
      <c r="AE284" s="28" t="s">
        <v>124</v>
      </c>
      <c r="AF284" s="29" t="s">
        <v>170</v>
      </c>
      <c r="AG284" s="29" t="s">
        <v>55</v>
      </c>
      <c r="AH284" s="27" t="s">
        <v>181</v>
      </c>
      <c r="AI284" s="27" t="s">
        <v>181</v>
      </c>
      <c r="AJ284" s="27" t="s">
        <v>55</v>
      </c>
      <c r="AK284" s="81">
        <v>53</v>
      </c>
      <c r="AL284" s="569"/>
      <c r="AM284" s="28">
        <v>8</v>
      </c>
      <c r="AN284" s="28">
        <v>2</v>
      </c>
      <c r="AO284" s="28">
        <v>2000</v>
      </c>
      <c r="AP284" s="20"/>
      <c r="AQ284" s="19" t="s">
        <v>323</v>
      </c>
      <c r="AR284" s="28" t="s">
        <v>1039</v>
      </c>
      <c r="AS284" s="127"/>
    </row>
    <row r="285" spans="1:45" ht="14.25" customHeight="1" x14ac:dyDescent="0.25">
      <c r="A285" t="s">
        <v>744</v>
      </c>
      <c r="B285">
        <v>1</v>
      </c>
      <c r="C285" t="s">
        <v>875</v>
      </c>
      <c r="D285" s="26" t="s">
        <v>285</v>
      </c>
      <c r="E285" s="435" t="s">
        <v>2276</v>
      </c>
      <c r="F285" s="27" t="s">
        <v>96</v>
      </c>
      <c r="G285" s="28" t="s">
        <v>286</v>
      </c>
      <c r="H285" s="27">
        <v>6801</v>
      </c>
      <c r="I285" s="27">
        <v>8</v>
      </c>
      <c r="J285" s="87">
        <v>8</v>
      </c>
      <c r="K285" s="19" t="s">
        <v>775</v>
      </c>
      <c r="L285" s="52" t="s">
        <v>108</v>
      </c>
      <c r="M285" s="81"/>
      <c r="N285" s="28">
        <v>1412</v>
      </c>
      <c r="O285" s="972"/>
      <c r="P285" s="29">
        <v>6</v>
      </c>
      <c r="Q285" s="28">
        <v>1</v>
      </c>
      <c r="R285" s="28">
        <v>3</v>
      </c>
      <c r="S285" s="81">
        <v>31.207000000000001</v>
      </c>
      <c r="T285" s="185">
        <v>41685</v>
      </c>
      <c r="U285" s="326">
        <v>14.7</v>
      </c>
      <c r="V285" s="60">
        <v>0.33</v>
      </c>
      <c r="W285" s="167">
        <v>4</v>
      </c>
      <c r="X285" s="489">
        <f t="shared" si="20"/>
        <v>1.8233551699716717</v>
      </c>
      <c r="Y285" s="502" t="s">
        <v>174</v>
      </c>
      <c r="Z285" s="494"/>
      <c r="AA285" s="28" t="s">
        <v>20</v>
      </c>
      <c r="AB285" s="27">
        <v>6</v>
      </c>
      <c r="AC285" s="28" t="s">
        <v>797</v>
      </c>
      <c r="AD285" s="27"/>
      <c r="AE285" s="28"/>
      <c r="AF285" s="29" t="s">
        <v>55</v>
      </c>
      <c r="AG285" s="29" t="s">
        <v>55</v>
      </c>
      <c r="AH285" s="27" t="s">
        <v>181</v>
      </c>
      <c r="AI285" s="27" t="s">
        <v>181</v>
      </c>
      <c r="AJ285" s="27" t="s">
        <v>54</v>
      </c>
      <c r="AK285" s="81"/>
      <c r="AL285" s="569"/>
      <c r="AM285" s="28"/>
      <c r="AN285" s="28"/>
      <c r="AO285" s="28">
        <v>2014</v>
      </c>
      <c r="AP285" s="20"/>
      <c r="AQ285" s="142"/>
      <c r="AR285" s="28" t="s">
        <v>801</v>
      </c>
      <c r="AS285" s="20"/>
    </row>
    <row r="286" spans="1:45" ht="14.25" customHeight="1" x14ac:dyDescent="0.25">
      <c r="A286" t="s">
        <v>744</v>
      </c>
      <c r="B286">
        <v>1</v>
      </c>
      <c r="C286" t="s">
        <v>875</v>
      </c>
      <c r="D286" s="26" t="s">
        <v>1597</v>
      </c>
      <c r="E286" s="435" t="s">
        <v>2277</v>
      </c>
      <c r="F286" s="27" t="s">
        <v>67</v>
      </c>
      <c r="G286" s="28" t="s">
        <v>1598</v>
      </c>
      <c r="H286" s="27" t="s">
        <v>33</v>
      </c>
      <c r="I286" s="27">
        <v>32</v>
      </c>
      <c r="J286" s="87">
        <v>32</v>
      </c>
      <c r="K286" s="19" t="s">
        <v>800</v>
      </c>
      <c r="L286" s="52" t="s">
        <v>108</v>
      </c>
      <c r="M286" s="81"/>
      <c r="N286" s="28">
        <v>1446</v>
      </c>
      <c r="O286" s="972"/>
      <c r="P286" s="29">
        <v>6</v>
      </c>
      <c r="Q286" s="28"/>
      <c r="R286" s="28">
        <v>4</v>
      </c>
      <c r="S286" s="81">
        <v>114.56100000000001</v>
      </c>
      <c r="T286" s="185">
        <v>42488</v>
      </c>
      <c r="U286" s="326">
        <v>14.7</v>
      </c>
      <c r="V286" s="60">
        <v>1</v>
      </c>
      <c r="W286" s="167">
        <v>1</v>
      </c>
      <c r="X286" s="489">
        <f t="shared" si="20"/>
        <v>79.226141078838168</v>
      </c>
      <c r="Y286" s="502" t="s">
        <v>174</v>
      </c>
      <c r="Z286" s="494"/>
      <c r="AA286" s="28" t="s">
        <v>17</v>
      </c>
      <c r="AB286" s="27">
        <v>9</v>
      </c>
      <c r="AC286" s="28" t="s">
        <v>1599</v>
      </c>
      <c r="AD286" s="27"/>
      <c r="AE286" s="28" t="s">
        <v>124</v>
      </c>
      <c r="AF286" s="29" t="s">
        <v>55</v>
      </c>
      <c r="AG286" s="29" t="s">
        <v>55</v>
      </c>
      <c r="AH286" s="27" t="s">
        <v>133</v>
      </c>
      <c r="AI286" s="27" t="s">
        <v>133</v>
      </c>
      <c r="AJ286" s="27" t="s">
        <v>54</v>
      </c>
      <c r="AK286" s="81">
        <v>41</v>
      </c>
      <c r="AL286" s="569"/>
      <c r="AM286" s="28">
        <v>32</v>
      </c>
      <c r="AN286" s="28"/>
      <c r="AO286" s="28">
        <v>2016</v>
      </c>
      <c r="AP286" s="20"/>
      <c r="AQ286" s="182" t="s">
        <v>2278</v>
      </c>
      <c r="AR286" s="28" t="s">
        <v>1600</v>
      </c>
      <c r="AS286" s="127"/>
    </row>
    <row r="287" spans="1:45" ht="14.25" customHeight="1" x14ac:dyDescent="0.25">
      <c r="A287" t="s">
        <v>174</v>
      </c>
      <c r="C287" t="s">
        <v>875</v>
      </c>
      <c r="D287" s="26" t="s">
        <v>288</v>
      </c>
      <c r="E287" s="435" t="s">
        <v>2279</v>
      </c>
      <c r="F287" s="27" t="s">
        <v>57</v>
      </c>
      <c r="G287" s="28" t="s">
        <v>289</v>
      </c>
      <c r="H287" s="27" t="s">
        <v>143</v>
      </c>
      <c r="I287" s="27">
        <v>32</v>
      </c>
      <c r="J287" s="87">
        <v>32</v>
      </c>
      <c r="K287" s="19" t="s">
        <v>800</v>
      </c>
      <c r="L287" s="52" t="s">
        <v>108</v>
      </c>
      <c r="M287" s="81" t="s">
        <v>837</v>
      </c>
      <c r="N287" s="28"/>
      <c r="O287" s="972"/>
      <c r="P287" s="29">
        <v>6</v>
      </c>
      <c r="Q287" s="28"/>
      <c r="R287" s="28"/>
      <c r="S287" s="81"/>
      <c r="T287" s="185"/>
      <c r="U287" s="326">
        <v>14.7</v>
      </c>
      <c r="V287" s="60">
        <v>1</v>
      </c>
      <c r="W287" s="167">
        <v>1</v>
      </c>
      <c r="X287" s="489" t="str">
        <f t="shared" si="20"/>
        <v/>
      </c>
      <c r="Y287" s="502"/>
      <c r="Z287" s="494"/>
      <c r="AA287" s="28" t="s">
        <v>17</v>
      </c>
      <c r="AB287" s="27">
        <v>28</v>
      </c>
      <c r="AC287" s="28" t="s">
        <v>73</v>
      </c>
      <c r="AD287" s="27" t="s">
        <v>54</v>
      </c>
      <c r="AE287" s="28" t="s">
        <v>158</v>
      </c>
      <c r="AF287" s="29" t="s">
        <v>55</v>
      </c>
      <c r="AG287" s="29"/>
      <c r="AH287" s="27"/>
      <c r="AI287" s="27"/>
      <c r="AJ287" s="27" t="s">
        <v>54</v>
      </c>
      <c r="AK287" s="81"/>
      <c r="AL287" s="569"/>
      <c r="AM287" s="28"/>
      <c r="AN287" s="28"/>
      <c r="AO287" s="28">
        <v>2008</v>
      </c>
      <c r="AP287" s="20">
        <v>2010</v>
      </c>
      <c r="AQ287" s="142"/>
      <c r="AR287" s="28" t="s">
        <v>290</v>
      </c>
      <c r="AS287" s="20"/>
    </row>
    <row r="288" spans="1:45" ht="14.25" customHeight="1" x14ac:dyDescent="0.25">
      <c r="A288" t="s">
        <v>746</v>
      </c>
      <c r="B288">
        <v>1</v>
      </c>
      <c r="C288" t="s">
        <v>875</v>
      </c>
      <c r="D288" s="26" t="s">
        <v>215</v>
      </c>
      <c r="E288" s="435" t="s">
        <v>2918</v>
      </c>
      <c r="F288" s="27" t="s">
        <v>67</v>
      </c>
      <c r="G288" s="28" t="s">
        <v>216</v>
      </c>
      <c r="H288" s="27" t="s">
        <v>1052</v>
      </c>
      <c r="I288" s="27">
        <v>32</v>
      </c>
      <c r="J288" s="87">
        <v>16</v>
      </c>
      <c r="K288" s="19" t="s">
        <v>802</v>
      </c>
      <c r="L288" s="52" t="s">
        <v>108</v>
      </c>
      <c r="M288" s="81"/>
      <c r="N288" s="28">
        <v>1420</v>
      </c>
      <c r="O288" s="972"/>
      <c r="P288" s="29" t="s">
        <v>744</v>
      </c>
      <c r="Q288" s="28">
        <v>8</v>
      </c>
      <c r="R288" s="28">
        <v>24</v>
      </c>
      <c r="S288" s="81">
        <v>283.20600000000002</v>
      </c>
      <c r="T288" s="185">
        <v>41800</v>
      </c>
      <c r="U288" s="326" t="s">
        <v>1267</v>
      </c>
      <c r="V288" s="60">
        <v>1</v>
      </c>
      <c r="W288" s="167">
        <v>1</v>
      </c>
      <c r="X288" s="489">
        <f t="shared" si="20"/>
        <v>199.44084507042254</v>
      </c>
      <c r="Y288" s="502" t="s">
        <v>1833</v>
      </c>
      <c r="Z288" s="494"/>
      <c r="AA288" s="28" t="s">
        <v>20</v>
      </c>
      <c r="AB288" s="27"/>
      <c r="AC288" s="28" t="s">
        <v>1228</v>
      </c>
      <c r="AD288" s="27" t="s">
        <v>54</v>
      </c>
      <c r="AE288" s="28"/>
      <c r="AF288" s="29" t="s">
        <v>55</v>
      </c>
      <c r="AG288" s="29"/>
      <c r="AH288" s="27"/>
      <c r="AI288" s="27"/>
      <c r="AJ288" s="27" t="s">
        <v>55</v>
      </c>
      <c r="AK288" s="81">
        <v>40</v>
      </c>
      <c r="AL288" s="569"/>
      <c r="AM288" s="28">
        <v>10</v>
      </c>
      <c r="AN288" s="28">
        <v>8</v>
      </c>
      <c r="AO288" s="28">
        <v>2013</v>
      </c>
      <c r="AP288" s="20">
        <v>2015</v>
      </c>
      <c r="AQ288" s="142"/>
      <c r="AR288" s="28" t="s">
        <v>1229</v>
      </c>
      <c r="AS288" s="20"/>
    </row>
    <row r="289" spans="1:45" ht="14.25" customHeight="1" x14ac:dyDescent="0.25">
      <c r="C289" t="s">
        <v>875</v>
      </c>
      <c r="D289" s="26" t="s">
        <v>1936</v>
      </c>
      <c r="E289" s="435" t="s">
        <v>1937</v>
      </c>
      <c r="F289" s="27" t="s">
        <v>777</v>
      </c>
      <c r="G289" s="28" t="s">
        <v>1933</v>
      </c>
      <c r="H289" s="27" t="s">
        <v>1940</v>
      </c>
      <c r="I289" s="27">
        <v>8</v>
      </c>
      <c r="J289" s="87">
        <v>8</v>
      </c>
      <c r="K289" s="19" t="s">
        <v>794</v>
      </c>
      <c r="L289" s="52" t="s">
        <v>108</v>
      </c>
      <c r="M289" s="81" t="s">
        <v>2920</v>
      </c>
      <c r="N289" s="28"/>
      <c r="O289" s="972"/>
      <c r="P289" s="29">
        <v>4</v>
      </c>
      <c r="Q289" s="28"/>
      <c r="R289" s="28"/>
      <c r="S289" s="81"/>
      <c r="T289" s="185">
        <v>42512</v>
      </c>
      <c r="U289" s="326">
        <v>14.7</v>
      </c>
      <c r="V289" s="60">
        <v>0.33</v>
      </c>
      <c r="W289" s="167">
        <v>2</v>
      </c>
      <c r="X289" s="489" t="str">
        <f t="shared" si="20"/>
        <v/>
      </c>
      <c r="Y289" s="502"/>
      <c r="Z289" s="494"/>
      <c r="AA289" s="28" t="s">
        <v>20</v>
      </c>
      <c r="AB289" s="27">
        <v>85</v>
      </c>
      <c r="AC289" s="28" t="s">
        <v>73</v>
      </c>
      <c r="AD289" s="27"/>
      <c r="AE289" s="28"/>
      <c r="AF289" s="29"/>
      <c r="AG289" s="29"/>
      <c r="AH289" s="27"/>
      <c r="AI289" s="27"/>
      <c r="AJ289" s="27"/>
      <c r="AK289" s="81"/>
      <c r="AL289" s="569"/>
      <c r="AM289" s="28">
        <v>64</v>
      </c>
      <c r="AN289" s="28"/>
      <c r="AO289" s="28">
        <v>2010</v>
      </c>
      <c r="AP289" s="20"/>
      <c r="AQ289" s="182" t="s">
        <v>1938</v>
      </c>
      <c r="AR289" s="28" t="s">
        <v>1939</v>
      </c>
      <c r="AS289" s="130" t="s">
        <v>2919</v>
      </c>
    </row>
    <row r="290" spans="1:45" ht="14.25" customHeight="1" x14ac:dyDescent="0.25">
      <c r="A290" t="s">
        <v>174</v>
      </c>
      <c r="B290">
        <v>1</v>
      </c>
      <c r="C290" t="s">
        <v>875</v>
      </c>
      <c r="D290" s="26" t="s">
        <v>291</v>
      </c>
      <c r="E290" s="435" t="s">
        <v>2280</v>
      </c>
      <c r="F290" s="27" t="s">
        <v>57</v>
      </c>
      <c r="G290" s="28" t="s">
        <v>292</v>
      </c>
      <c r="H290" s="27" t="s">
        <v>143</v>
      </c>
      <c r="I290" s="27">
        <v>16</v>
      </c>
      <c r="J290" s="87">
        <v>16</v>
      </c>
      <c r="K290" s="19" t="s">
        <v>800</v>
      </c>
      <c r="L290" s="52" t="s">
        <v>108</v>
      </c>
      <c r="M290" s="81"/>
      <c r="N290" s="28">
        <v>871</v>
      </c>
      <c r="O290" s="972"/>
      <c r="P290" s="29">
        <v>6</v>
      </c>
      <c r="Q290" s="28"/>
      <c r="R290" s="28"/>
      <c r="S290" s="81">
        <v>151.51499999999999</v>
      </c>
      <c r="T290" s="185">
        <v>43173</v>
      </c>
      <c r="U290" s="326">
        <v>14.7</v>
      </c>
      <c r="V290" s="60">
        <v>0.67</v>
      </c>
      <c r="W290" s="167">
        <v>1</v>
      </c>
      <c r="X290" s="489">
        <f t="shared" si="20"/>
        <v>116.55</v>
      </c>
      <c r="Y290" s="502" t="s">
        <v>174</v>
      </c>
      <c r="Z290" s="494"/>
      <c r="AA290" s="28" t="s">
        <v>17</v>
      </c>
      <c r="AB290" s="27">
        <v>20</v>
      </c>
      <c r="AC290" s="28" t="s">
        <v>73</v>
      </c>
      <c r="AD290" s="27" t="s">
        <v>54</v>
      </c>
      <c r="AE290" s="28" t="s">
        <v>158</v>
      </c>
      <c r="AF290" s="29" t="s">
        <v>55</v>
      </c>
      <c r="AG290" s="29"/>
      <c r="AH290" s="27" t="s">
        <v>181</v>
      </c>
      <c r="AI290" s="27" t="s">
        <v>181</v>
      </c>
      <c r="AJ290" s="27"/>
      <c r="AK290" s="81"/>
      <c r="AL290" s="569"/>
      <c r="AM290" s="28">
        <v>16</v>
      </c>
      <c r="AN290" s="28"/>
      <c r="AO290" s="28">
        <v>2005</v>
      </c>
      <c r="AP290" s="20">
        <v>2015</v>
      </c>
      <c r="AQ290" s="182"/>
      <c r="AR290" s="28"/>
      <c r="AS290" s="20"/>
    </row>
    <row r="291" spans="1:45" ht="14.25" customHeight="1" x14ac:dyDescent="0.25">
      <c r="D291" s="591" t="s">
        <v>4763</v>
      </c>
      <c r="E291" s="555" t="s">
        <v>4764</v>
      </c>
      <c r="F291" s="592" t="s">
        <v>1812</v>
      </c>
      <c r="G291" s="593" t="s">
        <v>4766</v>
      </c>
      <c r="H291" s="592" t="s">
        <v>12</v>
      </c>
      <c r="I291" s="592">
        <v>8</v>
      </c>
      <c r="J291" s="618">
        <v>16</v>
      </c>
      <c r="K291" s="19"/>
      <c r="L291" s="52"/>
      <c r="M291" s="81"/>
      <c r="N291" s="28"/>
      <c r="O291" s="972"/>
      <c r="P291" s="29"/>
      <c r="Q291" s="28"/>
      <c r="R291" s="28"/>
      <c r="S291" s="81"/>
      <c r="T291" s="185"/>
      <c r="U291" s="326"/>
      <c r="V291" s="60"/>
      <c r="W291" s="167"/>
      <c r="X291" s="489"/>
      <c r="Y291" s="502"/>
      <c r="Z291" s="494"/>
      <c r="AA291" s="28" t="s">
        <v>20</v>
      </c>
      <c r="AB291" s="27"/>
      <c r="AC291" s="28"/>
      <c r="AD291" s="27" t="s">
        <v>54</v>
      </c>
      <c r="AE291" s="28"/>
      <c r="AF291" s="29" t="s">
        <v>55</v>
      </c>
      <c r="AG291" s="29"/>
      <c r="AH291" s="27"/>
      <c r="AI291" s="27"/>
      <c r="AJ291" s="27" t="s">
        <v>54</v>
      </c>
      <c r="AK291" s="81">
        <v>16</v>
      </c>
      <c r="AL291" s="569">
        <v>2</v>
      </c>
      <c r="AM291" s="28"/>
      <c r="AN291" s="28"/>
      <c r="AO291" s="28">
        <v>2018</v>
      </c>
      <c r="AP291" s="20">
        <v>2019</v>
      </c>
      <c r="AQ291" s="182"/>
      <c r="AR291" s="28" t="s">
        <v>4768</v>
      </c>
      <c r="AS291" s="20"/>
    </row>
    <row r="292" spans="1:45" x14ac:dyDescent="0.25">
      <c r="B292">
        <v>1</v>
      </c>
      <c r="C292" t="s">
        <v>875</v>
      </c>
      <c r="D292" s="26" t="s">
        <v>2625</v>
      </c>
      <c r="E292" s="435"/>
      <c r="F292" s="27" t="s">
        <v>67</v>
      </c>
      <c r="G292" s="28" t="s">
        <v>638</v>
      </c>
      <c r="H292" s="27">
        <v>8051</v>
      </c>
      <c r="I292" s="27">
        <v>8</v>
      </c>
      <c r="J292" s="87">
        <v>8</v>
      </c>
      <c r="K292" s="19" t="s">
        <v>800</v>
      </c>
      <c r="L292" s="52" t="s">
        <v>108</v>
      </c>
      <c r="M292" s="81"/>
      <c r="N292" s="28">
        <v>2690</v>
      </c>
      <c r="O292" s="972"/>
      <c r="P292" s="29">
        <v>6</v>
      </c>
      <c r="Q292" s="28">
        <v>1</v>
      </c>
      <c r="R292" s="28">
        <v>1</v>
      </c>
      <c r="S292" s="81">
        <v>105.26300000000001</v>
      </c>
      <c r="T292" s="185">
        <v>42512</v>
      </c>
      <c r="U292" s="326">
        <v>14.7</v>
      </c>
      <c r="V292" s="60">
        <v>0.33</v>
      </c>
      <c r="W292" s="167">
        <v>4</v>
      </c>
      <c r="X292" s="489">
        <f>IF(AND(N292&lt;&gt;"",S292&lt;&gt;""),1000*S292*V292/(N292*W292),"")</f>
        <v>3.228326208178439</v>
      </c>
      <c r="Y292" s="502" t="s">
        <v>174</v>
      </c>
      <c r="Z292" s="494"/>
      <c r="AA292" s="28" t="s">
        <v>17</v>
      </c>
      <c r="AB292" s="27">
        <v>9</v>
      </c>
      <c r="AC292" s="28" t="s">
        <v>639</v>
      </c>
      <c r="AD292" s="27" t="s">
        <v>54</v>
      </c>
      <c r="AE292" s="28" t="s">
        <v>124</v>
      </c>
      <c r="AF292" s="29" t="s">
        <v>55</v>
      </c>
      <c r="AG292" s="29"/>
      <c r="AH292" s="27" t="s">
        <v>181</v>
      </c>
      <c r="AI292" s="27" t="s">
        <v>181</v>
      </c>
      <c r="AJ292" s="27" t="s">
        <v>54</v>
      </c>
      <c r="AK292" s="81"/>
      <c r="AL292" s="569"/>
      <c r="AM292" s="28"/>
      <c r="AN292" s="28"/>
      <c r="AO292" s="28">
        <v>1999</v>
      </c>
      <c r="AP292" s="20">
        <v>1999</v>
      </c>
      <c r="AQ292" s="182"/>
      <c r="AR292" s="28" t="s">
        <v>2626</v>
      </c>
      <c r="AS292" s="574" t="s">
        <v>2627</v>
      </c>
    </row>
    <row r="293" spans="1:45" s="208" customFormat="1" x14ac:dyDescent="0.25">
      <c r="D293" s="758" t="s">
        <v>6312</v>
      </c>
      <c r="E293" s="759" t="s">
        <v>6311</v>
      </c>
      <c r="F293" s="762"/>
      <c r="G293" s="761" t="s">
        <v>6313</v>
      </c>
      <c r="H293" s="762">
        <v>360</v>
      </c>
      <c r="I293" s="762">
        <v>8</v>
      </c>
      <c r="J293" s="934">
        <v>16</v>
      </c>
      <c r="K293" s="735" t="s">
        <v>6197</v>
      </c>
      <c r="L293" s="736" t="s">
        <v>108</v>
      </c>
      <c r="M293" s="737" t="s">
        <v>777</v>
      </c>
      <c r="N293" s="734"/>
      <c r="O293" s="973"/>
      <c r="P293" s="204">
        <v>6</v>
      </c>
      <c r="Q293" s="734"/>
      <c r="R293" s="734"/>
      <c r="S293" s="737"/>
      <c r="T293" s="738">
        <v>44508</v>
      </c>
      <c r="U293" s="739" t="s">
        <v>5998</v>
      </c>
      <c r="V293" s="740">
        <v>1</v>
      </c>
      <c r="W293" s="741">
        <v>20</v>
      </c>
      <c r="X293" s="742" t="str">
        <f>IF(AND(N293&lt;&gt;"",S293&lt;&gt;""),1000*S293*V293/(N293*W293),"")</f>
        <v/>
      </c>
      <c r="Y293" s="743" t="s">
        <v>174</v>
      </c>
      <c r="Z293" s="744"/>
      <c r="AA293" s="734" t="s">
        <v>17</v>
      </c>
      <c r="AB293" s="205">
        <v>72</v>
      </c>
      <c r="AC293" s="734" t="s">
        <v>6318</v>
      </c>
      <c r="AD293" s="205" t="s">
        <v>54</v>
      </c>
      <c r="AE293" s="734" t="s">
        <v>124</v>
      </c>
      <c r="AF293" s="204"/>
      <c r="AG293" s="204"/>
      <c r="AH293" s="205" t="s">
        <v>2097</v>
      </c>
      <c r="AI293" s="205" t="s">
        <v>2097</v>
      </c>
      <c r="AJ293" s="205" t="s">
        <v>54</v>
      </c>
      <c r="AK293" s="737">
        <v>160</v>
      </c>
      <c r="AL293" s="745"/>
      <c r="AM293" s="734">
        <v>16</v>
      </c>
      <c r="AN293" s="734"/>
      <c r="AO293" s="734">
        <v>2012</v>
      </c>
      <c r="AP293" s="746">
        <v>2021</v>
      </c>
      <c r="AQ293" s="747" t="s">
        <v>6314</v>
      </c>
      <c r="AR293" s="734" t="s">
        <v>6319</v>
      </c>
      <c r="AS293" s="960" t="s">
        <v>6317</v>
      </c>
    </row>
    <row r="294" spans="1:45" x14ac:dyDescent="0.25">
      <c r="D294" s="591" t="s">
        <v>5376</v>
      </c>
      <c r="E294" s="555" t="s">
        <v>5377</v>
      </c>
      <c r="F294" s="592" t="s">
        <v>85</v>
      </c>
      <c r="G294" s="42" t="s">
        <v>5379</v>
      </c>
      <c r="H294" s="46" t="s">
        <v>143</v>
      </c>
      <c r="I294" s="592">
        <v>16</v>
      </c>
      <c r="J294" s="618">
        <v>16</v>
      </c>
      <c r="K294" s="19"/>
      <c r="L294" s="52"/>
      <c r="M294" s="81"/>
      <c r="N294" s="28"/>
      <c r="O294" s="972"/>
      <c r="P294" s="29"/>
      <c r="Q294" s="28"/>
      <c r="R294" s="28"/>
      <c r="S294" s="81"/>
      <c r="T294" s="185"/>
      <c r="U294" s="326"/>
      <c r="V294" s="60"/>
      <c r="W294" s="167"/>
      <c r="X294" s="489"/>
      <c r="Y294" s="502"/>
      <c r="Z294" s="494"/>
      <c r="AA294" s="28" t="s">
        <v>20</v>
      </c>
      <c r="AB294" s="27">
        <v>8</v>
      </c>
      <c r="AC294" s="28" t="s">
        <v>79</v>
      </c>
      <c r="AD294" s="27" t="s">
        <v>54</v>
      </c>
      <c r="AE294" s="28"/>
      <c r="AF294" s="29" t="s">
        <v>55</v>
      </c>
      <c r="AG294" s="29"/>
      <c r="AH294" s="27" t="s">
        <v>83</v>
      </c>
      <c r="AI294" s="27" t="s">
        <v>83</v>
      </c>
      <c r="AJ294" s="27" t="s">
        <v>55</v>
      </c>
      <c r="AK294" s="81">
        <v>16</v>
      </c>
      <c r="AL294" s="569"/>
      <c r="AM294" s="28">
        <v>16</v>
      </c>
      <c r="AN294" s="28"/>
      <c r="AO294" s="28">
        <v>2020</v>
      </c>
      <c r="AP294" s="20">
        <v>2020</v>
      </c>
      <c r="AQ294" s="182" t="s">
        <v>5380</v>
      </c>
      <c r="AR294" s="28"/>
      <c r="AS294" s="574" t="s">
        <v>5378</v>
      </c>
    </row>
    <row r="295" spans="1:45" x14ac:dyDescent="0.25">
      <c r="A295" t="s">
        <v>174</v>
      </c>
      <c r="B295">
        <v>1</v>
      </c>
      <c r="C295" t="s">
        <v>875</v>
      </c>
      <c r="D295" s="26" t="s">
        <v>24</v>
      </c>
      <c r="E295" s="435" t="s">
        <v>2921</v>
      </c>
      <c r="F295" s="27" t="s">
        <v>85</v>
      </c>
      <c r="G295" s="28" t="s">
        <v>1312</v>
      </c>
      <c r="H295" s="27" t="s">
        <v>143</v>
      </c>
      <c r="I295" s="27">
        <v>16</v>
      </c>
      <c r="J295" s="87">
        <v>32</v>
      </c>
      <c r="K295" s="19" t="s">
        <v>7</v>
      </c>
      <c r="L295" s="52" t="s">
        <v>956</v>
      </c>
      <c r="M295" s="81" t="s">
        <v>2922</v>
      </c>
      <c r="N295" s="28">
        <v>321</v>
      </c>
      <c r="O295" s="972"/>
      <c r="P295" s="29">
        <v>6</v>
      </c>
      <c r="Q295" s="28">
        <v>1</v>
      </c>
      <c r="R295" s="28">
        <v>2</v>
      </c>
      <c r="S295" s="81">
        <v>405</v>
      </c>
      <c r="T295" s="185"/>
      <c r="U295" s="326">
        <v>13.2</v>
      </c>
      <c r="V295" s="60">
        <v>0.67</v>
      </c>
      <c r="W295" s="167">
        <v>1</v>
      </c>
      <c r="X295" s="489">
        <f>IF(AND(N295&lt;&gt;"",S295&lt;&gt;""),1000*S295*V295/(N295*W295),"")</f>
        <v>845.32710280373828</v>
      </c>
      <c r="Y295" s="502" t="s">
        <v>174</v>
      </c>
      <c r="Z295" s="494"/>
      <c r="AA295" s="28" t="s">
        <v>20</v>
      </c>
      <c r="AB295" s="27">
        <v>22</v>
      </c>
      <c r="AC295" s="28" t="s">
        <v>1311</v>
      </c>
      <c r="AD295" s="27" t="s">
        <v>54</v>
      </c>
      <c r="AE295" s="28" t="s">
        <v>124</v>
      </c>
      <c r="AF295" s="29" t="s">
        <v>55</v>
      </c>
      <c r="AG295" s="29" t="s">
        <v>54</v>
      </c>
      <c r="AH295" s="27" t="s">
        <v>181</v>
      </c>
      <c r="AI295" s="27" t="s">
        <v>181</v>
      </c>
      <c r="AJ295" s="27" t="s">
        <v>55</v>
      </c>
      <c r="AK295" s="81">
        <v>24</v>
      </c>
      <c r="AL295" s="569"/>
      <c r="AM295" s="28">
        <v>32</v>
      </c>
      <c r="AN295" s="28">
        <v>9</v>
      </c>
      <c r="AO295" s="28">
        <v>2011</v>
      </c>
      <c r="AP295" s="20">
        <v>2016</v>
      </c>
      <c r="AQ295" s="19" t="s">
        <v>1313</v>
      </c>
      <c r="AR295" s="28" t="s">
        <v>211</v>
      </c>
      <c r="AS295" s="20" t="s">
        <v>1314</v>
      </c>
    </row>
    <row r="296" spans="1:45" ht="14.25" customHeight="1" x14ac:dyDescent="0.25">
      <c r="C296" t="s">
        <v>875</v>
      </c>
      <c r="D296" s="26" t="s">
        <v>669</v>
      </c>
      <c r="E296" s="28"/>
      <c r="F296" s="27" t="s">
        <v>737</v>
      </c>
      <c r="G296" s="28" t="s">
        <v>671</v>
      </c>
      <c r="H296" s="27" t="s">
        <v>65</v>
      </c>
      <c r="I296" s="27">
        <v>32</v>
      </c>
      <c r="J296" s="87">
        <v>8</v>
      </c>
      <c r="K296" s="19"/>
      <c r="L296" s="52"/>
      <c r="M296" s="81"/>
      <c r="N296" s="28"/>
      <c r="O296" s="972"/>
      <c r="P296" s="29"/>
      <c r="Q296" s="28"/>
      <c r="R296" s="28"/>
      <c r="S296" s="81"/>
      <c r="T296" s="185"/>
      <c r="U296" s="326"/>
      <c r="V296" s="60"/>
      <c r="W296" s="167">
        <v>1</v>
      </c>
      <c r="X296" s="489" t="str">
        <f>IF(AND(N296&lt;&gt;"",S296&lt;&gt;""),1000*S296*V296/(N296*W296),"")</f>
        <v/>
      </c>
      <c r="Y296" s="502"/>
      <c r="Z296" s="494"/>
      <c r="AA296" s="28" t="s">
        <v>107</v>
      </c>
      <c r="AB296" s="27"/>
      <c r="AC296" s="28"/>
      <c r="AD296" s="27"/>
      <c r="AE296" s="28"/>
      <c r="AF296" s="29" t="s">
        <v>55</v>
      </c>
      <c r="AG296" s="29"/>
      <c r="AH296" s="27" t="s">
        <v>133</v>
      </c>
      <c r="AI296" s="27" t="s">
        <v>133</v>
      </c>
      <c r="AJ296" s="27"/>
      <c r="AK296" s="81"/>
      <c r="AL296" s="569"/>
      <c r="AM296" s="28"/>
      <c r="AN296" s="28"/>
      <c r="AO296" s="28">
        <v>1995</v>
      </c>
      <c r="AP296" s="20">
        <v>2002</v>
      </c>
      <c r="AQ296" s="37"/>
      <c r="AR296" s="28" t="s">
        <v>670</v>
      </c>
      <c r="AS296" s="20" t="s">
        <v>3366</v>
      </c>
    </row>
    <row r="297" spans="1:45" ht="14.25" customHeight="1" x14ac:dyDescent="0.25">
      <c r="C297" t="s">
        <v>875</v>
      </c>
      <c r="D297" s="26" t="s">
        <v>1869</v>
      </c>
      <c r="E297" s="435" t="s">
        <v>2923</v>
      </c>
      <c r="F297" s="27" t="s">
        <v>777</v>
      </c>
      <c r="G297" s="28"/>
      <c r="H297" s="27" t="s">
        <v>3074</v>
      </c>
      <c r="I297" s="27"/>
      <c r="J297" s="87"/>
      <c r="K297" s="19" t="s">
        <v>800</v>
      </c>
      <c r="L297" s="52" t="s">
        <v>108</v>
      </c>
      <c r="M297" s="81" t="s">
        <v>1310</v>
      </c>
      <c r="N297" s="28"/>
      <c r="O297" s="972"/>
      <c r="P297" s="29">
        <v>6</v>
      </c>
      <c r="Q297" s="28"/>
      <c r="R297" s="28"/>
      <c r="S297" s="81"/>
      <c r="T297" s="185">
        <v>43173</v>
      </c>
      <c r="U297" s="326">
        <v>14.7</v>
      </c>
      <c r="V297" s="60">
        <v>0.33</v>
      </c>
      <c r="W297" s="167">
        <v>1</v>
      </c>
      <c r="X297" s="489" t="str">
        <f>IF(AND(N297&lt;&gt;"",S297&lt;&gt;""),1000*S297*V297/(N297*W297),"")</f>
        <v/>
      </c>
      <c r="Y297" s="502"/>
      <c r="Z297" s="494"/>
      <c r="AA297" s="28" t="s">
        <v>17</v>
      </c>
      <c r="AB297" s="27">
        <v>25</v>
      </c>
      <c r="AC297" s="28" t="s">
        <v>1870</v>
      </c>
      <c r="AD297" s="27"/>
      <c r="AE297" s="28"/>
      <c r="AF297" s="29"/>
      <c r="AG297" s="29"/>
      <c r="AH297" s="27"/>
      <c r="AI297" s="27"/>
      <c r="AJ297" s="27"/>
      <c r="AK297" s="81"/>
      <c r="AL297" s="569"/>
      <c r="AM297" s="28"/>
      <c r="AN297" s="28"/>
      <c r="AO297" s="28">
        <v>2010</v>
      </c>
      <c r="AP297" s="20">
        <v>2010</v>
      </c>
      <c r="AQ297" s="37"/>
      <c r="AR297" s="28" t="s">
        <v>3393</v>
      </c>
      <c r="AS297" s="20" t="s">
        <v>3394</v>
      </c>
    </row>
    <row r="298" spans="1:45" ht="14.25" customHeight="1" x14ac:dyDescent="0.25">
      <c r="D298" s="591" t="s">
        <v>5444</v>
      </c>
      <c r="E298" s="555" t="s">
        <v>5445</v>
      </c>
      <c r="F298" s="617"/>
      <c r="G298" s="42" t="s">
        <v>5446</v>
      </c>
      <c r="H298" s="46" t="s">
        <v>143</v>
      </c>
      <c r="I298" s="592">
        <v>16</v>
      </c>
      <c r="J298" s="618">
        <v>16</v>
      </c>
      <c r="K298" s="19"/>
      <c r="L298" s="52"/>
      <c r="M298" s="81"/>
      <c r="N298" s="28"/>
      <c r="O298" s="972"/>
      <c r="P298" s="29"/>
      <c r="Q298" s="28"/>
      <c r="R298" s="28"/>
      <c r="S298" s="81"/>
      <c r="T298" s="185"/>
      <c r="U298" s="326"/>
      <c r="V298" s="60"/>
      <c r="W298" s="167"/>
      <c r="X298" s="489"/>
      <c r="Y298" s="502"/>
      <c r="Z298" s="494"/>
      <c r="AA298" s="28" t="s">
        <v>17</v>
      </c>
      <c r="AB298" s="27">
        <v>17</v>
      </c>
      <c r="AC298" s="28" t="s">
        <v>5448</v>
      </c>
      <c r="AD298" s="27"/>
      <c r="AE298" s="28"/>
      <c r="AF298" s="29" t="s">
        <v>55</v>
      </c>
      <c r="AG298" s="29"/>
      <c r="AH298" s="27"/>
      <c r="AI298" s="27"/>
      <c r="AJ298" s="27"/>
      <c r="AK298" s="81"/>
      <c r="AL298" s="569"/>
      <c r="AM298" s="28"/>
      <c r="AN298" s="28"/>
      <c r="AO298" s="28"/>
      <c r="AP298" s="20">
        <v>2020</v>
      </c>
      <c r="AQ298" s="37"/>
      <c r="AR298" s="28" t="s">
        <v>5447</v>
      </c>
      <c r="AS298" s="20" t="s">
        <v>5449</v>
      </c>
    </row>
    <row r="299" spans="1:45" ht="14.25" customHeight="1" x14ac:dyDescent="0.25">
      <c r="A299" t="s">
        <v>174</v>
      </c>
      <c r="B299">
        <v>1</v>
      </c>
      <c r="C299" t="s">
        <v>875</v>
      </c>
      <c r="D299" s="26" t="s">
        <v>1143</v>
      </c>
      <c r="E299" s="435" t="s">
        <v>2517</v>
      </c>
      <c r="F299" s="27" t="s">
        <v>96</v>
      </c>
      <c r="G299" s="28" t="s">
        <v>1144</v>
      </c>
      <c r="H299" s="27" t="s">
        <v>12</v>
      </c>
      <c r="I299" s="27">
        <v>8</v>
      </c>
      <c r="J299" s="87">
        <v>15</v>
      </c>
      <c r="K299" s="19" t="s">
        <v>800</v>
      </c>
      <c r="L299" s="52" t="s">
        <v>108</v>
      </c>
      <c r="M299" s="81" t="s">
        <v>1412</v>
      </c>
      <c r="N299" s="28">
        <v>786</v>
      </c>
      <c r="O299" s="972"/>
      <c r="P299" s="29">
        <v>6</v>
      </c>
      <c r="Q299" s="28"/>
      <c r="R299" s="28">
        <v>1</v>
      </c>
      <c r="S299" s="81">
        <v>339.55900000000003</v>
      </c>
      <c r="T299" s="185">
        <v>41799</v>
      </c>
      <c r="U299" s="326">
        <v>14.7</v>
      </c>
      <c r="V299" s="60">
        <v>0.33</v>
      </c>
      <c r="W299" s="167">
        <v>1</v>
      </c>
      <c r="X299" s="489">
        <f>IF(AND(N299&lt;&gt;"",S299&lt;&gt;""),1000*S299*V299/(N299*W299),"")</f>
        <v>142.56293893129771</v>
      </c>
      <c r="Y299" s="502" t="s">
        <v>174</v>
      </c>
      <c r="Z299" s="494"/>
      <c r="AA299" s="28" t="s">
        <v>20</v>
      </c>
      <c r="AB299" s="27">
        <v>34</v>
      </c>
      <c r="AC299" s="28" t="s">
        <v>79</v>
      </c>
      <c r="AD299" s="27" t="s">
        <v>54</v>
      </c>
      <c r="AE299" s="28"/>
      <c r="AF299" s="29" t="s">
        <v>55</v>
      </c>
      <c r="AG299" s="29"/>
      <c r="AH299" s="27">
        <v>128</v>
      </c>
      <c r="AI299" s="27" t="s">
        <v>249</v>
      </c>
      <c r="AJ299" s="27"/>
      <c r="AK299" s="81">
        <v>32</v>
      </c>
      <c r="AL299" s="569"/>
      <c r="AM299" s="28"/>
      <c r="AN299" s="28"/>
      <c r="AO299" s="28">
        <v>2014</v>
      </c>
      <c r="AP299" s="20"/>
      <c r="AQ299" s="37"/>
      <c r="AR299" s="28" t="s">
        <v>1414</v>
      </c>
      <c r="AS299" s="20" t="s">
        <v>1413</v>
      </c>
    </row>
    <row r="300" spans="1:45" ht="14.25" customHeight="1" x14ac:dyDescent="0.25">
      <c r="D300" s="591" t="s">
        <v>5087</v>
      </c>
      <c r="E300" s="555" t="s">
        <v>5088</v>
      </c>
      <c r="F300" s="592" t="s">
        <v>57</v>
      </c>
      <c r="G300" s="593"/>
      <c r="H300" s="592" t="s">
        <v>1613</v>
      </c>
      <c r="I300" s="592">
        <v>32</v>
      </c>
      <c r="J300" s="618">
        <v>32</v>
      </c>
      <c r="K300" s="19"/>
      <c r="L300" s="52"/>
      <c r="M300" s="81"/>
      <c r="N300" s="28"/>
      <c r="O300" s="972"/>
      <c r="P300" s="29"/>
      <c r="Q300" s="28"/>
      <c r="R300" s="28"/>
      <c r="S300" s="81"/>
      <c r="T300" s="185"/>
      <c r="U300" s="326"/>
      <c r="V300" s="60"/>
      <c r="W300" s="167"/>
      <c r="X300" s="489"/>
      <c r="Y300" s="502"/>
      <c r="Z300" s="494"/>
      <c r="AA300" s="28" t="s">
        <v>17</v>
      </c>
      <c r="AB300" s="27"/>
      <c r="AC300" s="28"/>
      <c r="AD300" s="27"/>
      <c r="AE300" s="28"/>
      <c r="AF300" s="29" t="s">
        <v>55</v>
      </c>
      <c r="AG300" s="29"/>
      <c r="AH300" s="27" t="s">
        <v>133</v>
      </c>
      <c r="AI300" s="27" t="s">
        <v>133</v>
      </c>
      <c r="AJ300" s="27" t="s">
        <v>54</v>
      </c>
      <c r="AK300" s="81"/>
      <c r="AL300" s="569"/>
      <c r="AM300" s="28">
        <v>32</v>
      </c>
      <c r="AN300" s="28"/>
      <c r="AO300" s="28"/>
      <c r="AP300" s="20">
        <v>2020</v>
      </c>
      <c r="AQ300" s="37"/>
      <c r="AR300" s="28" t="s">
        <v>5089</v>
      </c>
      <c r="AS300" s="20"/>
    </row>
    <row r="301" spans="1:45" ht="15" customHeight="1" x14ac:dyDescent="0.25">
      <c r="A301" t="s">
        <v>744</v>
      </c>
      <c r="B301">
        <v>1</v>
      </c>
      <c r="C301" t="s">
        <v>875</v>
      </c>
      <c r="D301" s="26" t="s">
        <v>295</v>
      </c>
      <c r="E301" s="435" t="s">
        <v>2286</v>
      </c>
      <c r="F301" s="27" t="s">
        <v>296</v>
      </c>
      <c r="G301" s="28" t="s">
        <v>297</v>
      </c>
      <c r="H301" s="27" t="s">
        <v>33</v>
      </c>
      <c r="I301" s="27">
        <v>32</v>
      </c>
      <c r="J301" s="87">
        <v>32</v>
      </c>
      <c r="K301" s="19" t="s">
        <v>800</v>
      </c>
      <c r="L301" s="52" t="s">
        <v>108</v>
      </c>
      <c r="M301" s="81"/>
      <c r="N301" s="28">
        <v>1533</v>
      </c>
      <c r="O301" s="972"/>
      <c r="P301" s="29">
        <v>6</v>
      </c>
      <c r="Q301" s="28"/>
      <c r="R301" s="28"/>
      <c r="S301" s="81">
        <v>162.54900000000001</v>
      </c>
      <c r="T301" s="185">
        <v>41687</v>
      </c>
      <c r="U301" s="326">
        <v>14.7</v>
      </c>
      <c r="V301" s="60">
        <v>1</v>
      </c>
      <c r="W301" s="167">
        <v>1</v>
      </c>
      <c r="X301" s="489">
        <f>IF(AND(N301&lt;&gt;"",S301&lt;&gt;""),1000*S301*V301/(N301*W301),"")</f>
        <v>106.03326810176125</v>
      </c>
      <c r="Y301" s="502" t="s">
        <v>2216</v>
      </c>
      <c r="Z301" s="494"/>
      <c r="AA301" s="28" t="s">
        <v>17</v>
      </c>
      <c r="AB301" s="27">
        <v>12</v>
      </c>
      <c r="AC301" s="28" t="s">
        <v>298</v>
      </c>
      <c r="AD301" s="27" t="s">
        <v>54</v>
      </c>
      <c r="AE301" s="28" t="s">
        <v>124</v>
      </c>
      <c r="AF301" s="29" t="s">
        <v>55</v>
      </c>
      <c r="AG301" s="29"/>
      <c r="AH301" s="27" t="s">
        <v>133</v>
      </c>
      <c r="AI301" s="27" t="s">
        <v>133</v>
      </c>
      <c r="AJ301" s="27" t="s">
        <v>54</v>
      </c>
      <c r="AK301" s="81"/>
      <c r="AL301" s="569"/>
      <c r="AM301" s="28">
        <v>32</v>
      </c>
      <c r="AN301" s="28"/>
      <c r="AO301" s="28">
        <v>2011</v>
      </c>
      <c r="AP301" s="20">
        <v>2018</v>
      </c>
      <c r="AQ301" s="182" t="s">
        <v>2288</v>
      </c>
      <c r="AR301" s="28" t="s">
        <v>2287</v>
      </c>
      <c r="AS301" s="130" t="s">
        <v>2924</v>
      </c>
    </row>
    <row r="302" spans="1:45" ht="15" customHeight="1" x14ac:dyDescent="0.25">
      <c r="D302" s="591" t="s">
        <v>6006</v>
      </c>
      <c r="E302" s="555" t="s">
        <v>6007</v>
      </c>
      <c r="F302" s="592" t="s">
        <v>85</v>
      </c>
      <c r="G302" s="593" t="s">
        <v>5434</v>
      </c>
      <c r="H302" s="46" t="s">
        <v>143</v>
      </c>
      <c r="I302" s="592">
        <v>8</v>
      </c>
      <c r="J302" s="618">
        <v>16</v>
      </c>
      <c r="K302" s="19"/>
      <c r="L302" s="52"/>
      <c r="M302" s="81"/>
      <c r="N302" s="28"/>
      <c r="O302" s="972"/>
      <c r="P302" s="29"/>
      <c r="Q302" s="28"/>
      <c r="R302" s="28"/>
      <c r="S302" s="81"/>
      <c r="T302" s="185"/>
      <c r="U302" s="326"/>
      <c r="V302" s="60"/>
      <c r="W302" s="167"/>
      <c r="X302" s="489"/>
      <c r="Y302" s="502"/>
      <c r="Z302" s="494"/>
      <c r="AA302" s="28" t="s">
        <v>17</v>
      </c>
      <c r="AB302" s="27"/>
      <c r="AC302" s="28"/>
      <c r="AD302" s="27" t="s">
        <v>54</v>
      </c>
      <c r="AE302" s="28" t="s">
        <v>158</v>
      </c>
      <c r="AF302" s="29" t="s">
        <v>55</v>
      </c>
      <c r="AG302" s="29"/>
      <c r="AH302" s="27" t="s">
        <v>83</v>
      </c>
      <c r="AI302" s="27" t="s">
        <v>83</v>
      </c>
      <c r="AJ302" s="27" t="s">
        <v>54</v>
      </c>
      <c r="AK302" s="81">
        <v>11</v>
      </c>
      <c r="AL302" s="569"/>
      <c r="AM302" s="28">
        <v>8</v>
      </c>
      <c r="AN302" s="28"/>
      <c r="AO302" s="28"/>
      <c r="AP302" s="20">
        <v>2021</v>
      </c>
      <c r="AQ302" s="182" t="s">
        <v>6009</v>
      </c>
      <c r="AR302" s="28" t="s">
        <v>6008</v>
      </c>
      <c r="AS302" s="130"/>
    </row>
    <row r="303" spans="1:45" ht="15" customHeight="1" x14ac:dyDescent="0.25">
      <c r="A303" t="s">
        <v>746</v>
      </c>
      <c r="B303">
        <v>1</v>
      </c>
      <c r="C303" t="s">
        <v>4376</v>
      </c>
      <c r="D303" s="26" t="s">
        <v>15</v>
      </c>
      <c r="E303" s="435" t="s">
        <v>2491</v>
      </c>
      <c r="F303" s="27" t="s">
        <v>67</v>
      </c>
      <c r="G303" s="28" t="s">
        <v>355</v>
      </c>
      <c r="H303" s="27" t="s">
        <v>65</v>
      </c>
      <c r="I303" s="27">
        <v>16</v>
      </c>
      <c r="J303" s="87">
        <v>16</v>
      </c>
      <c r="K303" s="856" t="s">
        <v>4805</v>
      </c>
      <c r="L303" s="28" t="s">
        <v>108</v>
      </c>
      <c r="M303" s="81" t="s">
        <v>5299</v>
      </c>
      <c r="N303" s="28">
        <v>253</v>
      </c>
      <c r="O303" s="972"/>
      <c r="P303" s="29">
        <v>6</v>
      </c>
      <c r="Q303" s="28"/>
      <c r="R303" s="28">
        <v>1</v>
      </c>
      <c r="S303" s="81">
        <v>335.57</v>
      </c>
      <c r="T303" s="185">
        <v>44013</v>
      </c>
      <c r="U303" s="326" t="s">
        <v>5298</v>
      </c>
      <c r="V303" s="60">
        <v>0.8</v>
      </c>
      <c r="W303" s="167">
        <v>1</v>
      </c>
      <c r="X303" s="489">
        <f t="shared" ref="X303:X308" si="21">IF(AND(N303&lt;&gt;"",S303&lt;&gt;""),1000*S303*V303/(N303*W303),"")</f>
        <v>1061.090909090909</v>
      </c>
      <c r="Y303" s="502" t="s">
        <v>174</v>
      </c>
      <c r="Z303" s="494"/>
      <c r="AA303" s="28" t="s">
        <v>17</v>
      </c>
      <c r="AB303" s="27">
        <v>1</v>
      </c>
      <c r="AC303" s="28" t="s">
        <v>356</v>
      </c>
      <c r="AD303" s="27" t="s">
        <v>54</v>
      </c>
      <c r="AE303" s="28" t="s">
        <v>65</v>
      </c>
      <c r="AF303" s="29" t="s">
        <v>55</v>
      </c>
      <c r="AG303" s="29"/>
      <c r="AH303" s="27" t="s">
        <v>181</v>
      </c>
      <c r="AI303" s="27" t="s">
        <v>181</v>
      </c>
      <c r="AJ303" s="27"/>
      <c r="AK303" s="81">
        <v>20</v>
      </c>
      <c r="AL303" s="569"/>
      <c r="AM303" s="28"/>
      <c r="AN303" s="28">
        <v>2</v>
      </c>
      <c r="AO303" s="28">
        <v>2006</v>
      </c>
      <c r="AP303" s="20">
        <v>2015</v>
      </c>
      <c r="AQ303" s="182" t="s">
        <v>3375</v>
      </c>
      <c r="AR303" s="28" t="s">
        <v>38</v>
      </c>
      <c r="AS303" s="20" t="s">
        <v>1555</v>
      </c>
    </row>
    <row r="304" spans="1:45" ht="15" customHeight="1" x14ac:dyDescent="0.25">
      <c r="A304" t="s">
        <v>746</v>
      </c>
      <c r="B304">
        <v>1</v>
      </c>
      <c r="C304" t="s">
        <v>4376</v>
      </c>
      <c r="D304" s="26" t="s">
        <v>15</v>
      </c>
      <c r="E304" s="435" t="s">
        <v>2491</v>
      </c>
      <c r="F304" s="27" t="s">
        <v>67</v>
      </c>
      <c r="G304" s="28" t="s">
        <v>355</v>
      </c>
      <c r="H304" s="27" t="s">
        <v>65</v>
      </c>
      <c r="I304" s="27">
        <v>16</v>
      </c>
      <c r="J304" s="87">
        <v>16</v>
      </c>
      <c r="K304" s="19" t="s">
        <v>800</v>
      </c>
      <c r="L304" s="28" t="s">
        <v>108</v>
      </c>
      <c r="M304" s="81"/>
      <c r="N304" s="28">
        <v>335</v>
      </c>
      <c r="O304" s="972"/>
      <c r="P304" s="29">
        <v>6</v>
      </c>
      <c r="Q304" s="28"/>
      <c r="R304" s="28">
        <v>1</v>
      </c>
      <c r="S304" s="81">
        <v>180.47300000000001</v>
      </c>
      <c r="T304" s="185">
        <v>42267</v>
      </c>
      <c r="U304" s="326">
        <v>14.7</v>
      </c>
      <c r="V304" s="60">
        <v>0.8</v>
      </c>
      <c r="W304" s="167">
        <v>1</v>
      </c>
      <c r="X304" s="489">
        <f t="shared" si="21"/>
        <v>430.98029850746269</v>
      </c>
      <c r="Y304" s="502" t="s">
        <v>174</v>
      </c>
      <c r="Z304" s="494"/>
      <c r="AA304" s="28" t="s">
        <v>17</v>
      </c>
      <c r="AB304" s="27">
        <v>1</v>
      </c>
      <c r="AC304" s="28" t="s">
        <v>356</v>
      </c>
      <c r="AD304" s="27" t="s">
        <v>54</v>
      </c>
      <c r="AE304" s="28" t="s">
        <v>65</v>
      </c>
      <c r="AF304" s="29" t="s">
        <v>55</v>
      </c>
      <c r="AG304" s="29"/>
      <c r="AH304" s="27" t="s">
        <v>181</v>
      </c>
      <c r="AI304" s="27" t="s">
        <v>181</v>
      </c>
      <c r="AJ304" s="27"/>
      <c r="AK304" s="81">
        <v>20</v>
      </c>
      <c r="AL304" s="569"/>
      <c r="AM304" s="28"/>
      <c r="AN304" s="28">
        <v>2</v>
      </c>
      <c r="AO304" s="28">
        <v>2006</v>
      </c>
      <c r="AP304" s="20">
        <v>2015</v>
      </c>
      <c r="AQ304" s="182" t="s">
        <v>3375</v>
      </c>
      <c r="AR304" s="28" t="s">
        <v>38</v>
      </c>
      <c r="AS304" s="20" t="s">
        <v>1555</v>
      </c>
    </row>
    <row r="305" spans="1:45" ht="15" customHeight="1" x14ac:dyDescent="0.25">
      <c r="A305" t="s">
        <v>746</v>
      </c>
      <c r="B305">
        <v>1</v>
      </c>
      <c r="C305" t="s">
        <v>4376</v>
      </c>
      <c r="D305" s="26" t="s">
        <v>1552</v>
      </c>
      <c r="E305" s="435" t="s">
        <v>2491</v>
      </c>
      <c r="F305" s="27" t="s">
        <v>67</v>
      </c>
      <c r="G305" s="28" t="s">
        <v>355</v>
      </c>
      <c r="H305" s="27" t="s">
        <v>65</v>
      </c>
      <c r="I305" s="27">
        <v>16</v>
      </c>
      <c r="J305" s="87">
        <v>16</v>
      </c>
      <c r="K305" s="19" t="s">
        <v>800</v>
      </c>
      <c r="L305" s="28" t="s">
        <v>108</v>
      </c>
      <c r="M305" s="81" t="s">
        <v>1554</v>
      </c>
      <c r="N305" s="28">
        <v>518</v>
      </c>
      <c r="O305" s="972"/>
      <c r="P305" s="29">
        <v>6</v>
      </c>
      <c r="Q305" s="28"/>
      <c r="R305" s="28"/>
      <c r="S305" s="81">
        <v>411.86200000000002</v>
      </c>
      <c r="T305" s="185">
        <v>42267</v>
      </c>
      <c r="U305" s="326">
        <v>14.7</v>
      </c>
      <c r="V305" s="60">
        <v>0.8</v>
      </c>
      <c r="W305" s="167">
        <v>1</v>
      </c>
      <c r="X305" s="489">
        <f t="shared" si="21"/>
        <v>636.08030888030896</v>
      </c>
      <c r="Y305" s="502" t="s">
        <v>174</v>
      </c>
      <c r="Z305" s="494"/>
      <c r="AA305" s="28" t="s">
        <v>20</v>
      </c>
      <c r="AB305" s="27">
        <v>3</v>
      </c>
      <c r="AC305" s="28" t="s">
        <v>356</v>
      </c>
      <c r="AD305" s="27" t="s">
        <v>54</v>
      </c>
      <c r="AE305" s="28" t="s">
        <v>65</v>
      </c>
      <c r="AF305" s="29" t="s">
        <v>55</v>
      </c>
      <c r="AG305" s="29"/>
      <c r="AH305" s="27" t="s">
        <v>181</v>
      </c>
      <c r="AI305" s="27" t="s">
        <v>181</v>
      </c>
      <c r="AJ305" s="27"/>
      <c r="AK305" s="81">
        <v>20</v>
      </c>
      <c r="AL305" s="569"/>
      <c r="AM305" s="28"/>
      <c r="AN305" s="28">
        <v>2</v>
      </c>
      <c r="AO305" s="28">
        <v>2006</v>
      </c>
      <c r="AP305" s="20">
        <v>2017</v>
      </c>
      <c r="AQ305" s="182" t="s">
        <v>5769</v>
      </c>
      <c r="AR305" s="28" t="s">
        <v>38</v>
      </c>
      <c r="AS305" s="20" t="s">
        <v>1641</v>
      </c>
    </row>
    <row r="306" spans="1:45" ht="15" customHeight="1" x14ac:dyDescent="0.25">
      <c r="B306">
        <v>1</v>
      </c>
      <c r="C306" t="s">
        <v>4376</v>
      </c>
      <c r="D306" s="26" t="s">
        <v>1642</v>
      </c>
      <c r="E306" s="435" t="s">
        <v>2491</v>
      </c>
      <c r="F306" s="27" t="s">
        <v>67</v>
      </c>
      <c r="G306" s="28" t="s">
        <v>355</v>
      </c>
      <c r="H306" s="27" t="s">
        <v>65</v>
      </c>
      <c r="I306" s="27">
        <v>32</v>
      </c>
      <c r="J306" s="87">
        <v>16</v>
      </c>
      <c r="K306" s="19" t="s">
        <v>800</v>
      </c>
      <c r="L306" s="28" t="s">
        <v>108</v>
      </c>
      <c r="M306" s="81" t="s">
        <v>1554</v>
      </c>
      <c r="N306" s="28">
        <v>930</v>
      </c>
      <c r="O306" s="972"/>
      <c r="P306" s="29">
        <v>6</v>
      </c>
      <c r="Q306" s="28"/>
      <c r="R306" s="28"/>
      <c r="S306" s="81">
        <v>357.52600000000001</v>
      </c>
      <c r="T306" s="185">
        <v>42268</v>
      </c>
      <c r="U306" s="326">
        <v>14.7</v>
      </c>
      <c r="V306" s="60">
        <v>1</v>
      </c>
      <c r="W306" s="167">
        <v>1</v>
      </c>
      <c r="X306" s="489">
        <f t="shared" si="21"/>
        <v>384.43655913978495</v>
      </c>
      <c r="Y306" s="502" t="s">
        <v>174</v>
      </c>
      <c r="Z306" s="494"/>
      <c r="AA306" s="28" t="s">
        <v>20</v>
      </c>
      <c r="AB306" s="27">
        <v>3</v>
      </c>
      <c r="AC306" s="28" t="s">
        <v>356</v>
      </c>
      <c r="AD306" s="27" t="s">
        <v>54</v>
      </c>
      <c r="AE306" s="28" t="s">
        <v>65</v>
      </c>
      <c r="AF306" s="29" t="s">
        <v>55</v>
      </c>
      <c r="AG306" s="29"/>
      <c r="AH306" s="27" t="s">
        <v>181</v>
      </c>
      <c r="AI306" s="27" t="s">
        <v>181</v>
      </c>
      <c r="AJ306" s="27"/>
      <c r="AK306" s="81">
        <v>20</v>
      </c>
      <c r="AL306" s="569"/>
      <c r="AM306" s="28"/>
      <c r="AN306" s="28">
        <v>2</v>
      </c>
      <c r="AO306" s="28">
        <v>2006</v>
      </c>
      <c r="AP306" s="20">
        <v>2017</v>
      </c>
      <c r="AQ306" s="19"/>
      <c r="AR306" s="28" t="s">
        <v>38</v>
      </c>
      <c r="AS306" s="20" t="s">
        <v>1641</v>
      </c>
    </row>
    <row r="307" spans="1:45" ht="15" customHeight="1" x14ac:dyDescent="0.25">
      <c r="A307" t="s">
        <v>746</v>
      </c>
      <c r="B307">
        <v>1</v>
      </c>
      <c r="C307" t="s">
        <v>4376</v>
      </c>
      <c r="D307" s="26" t="s">
        <v>1553</v>
      </c>
      <c r="E307" s="435" t="s">
        <v>2491</v>
      </c>
      <c r="F307" s="27" t="s">
        <v>67</v>
      </c>
      <c r="G307" s="28" t="s">
        <v>355</v>
      </c>
      <c r="H307" s="27" t="s">
        <v>65</v>
      </c>
      <c r="I307" s="27">
        <v>32</v>
      </c>
      <c r="J307" s="87">
        <v>16</v>
      </c>
      <c r="K307" s="19" t="s">
        <v>800</v>
      </c>
      <c r="L307" s="28" t="s">
        <v>108</v>
      </c>
      <c r="M307" s="81" t="s">
        <v>1554</v>
      </c>
      <c r="N307" s="28">
        <v>2612</v>
      </c>
      <c r="O307" s="972"/>
      <c r="P307" s="29">
        <v>6</v>
      </c>
      <c r="Q307" s="28"/>
      <c r="R307" s="28"/>
      <c r="S307" s="81">
        <v>301.56799999999998</v>
      </c>
      <c r="T307" s="185">
        <v>42267</v>
      </c>
      <c r="U307" s="326">
        <v>14.7</v>
      </c>
      <c r="V307" s="60">
        <v>1</v>
      </c>
      <c r="W307" s="167">
        <v>1</v>
      </c>
      <c r="X307" s="489">
        <f t="shared" si="21"/>
        <v>115.45482388973966</v>
      </c>
      <c r="Y307" s="502" t="s">
        <v>174</v>
      </c>
      <c r="Z307" s="494"/>
      <c r="AA307" s="28" t="s">
        <v>20</v>
      </c>
      <c r="AB307" s="27">
        <v>3</v>
      </c>
      <c r="AC307" s="28" t="s">
        <v>356</v>
      </c>
      <c r="AD307" s="27" t="s">
        <v>54</v>
      </c>
      <c r="AE307" s="28" t="s">
        <v>65</v>
      </c>
      <c r="AF307" s="29" t="s">
        <v>55</v>
      </c>
      <c r="AG307" s="29"/>
      <c r="AH307" s="27" t="s">
        <v>181</v>
      </c>
      <c r="AI307" s="27" t="s">
        <v>181</v>
      </c>
      <c r="AJ307" s="27"/>
      <c r="AK307" s="81">
        <v>20</v>
      </c>
      <c r="AL307" s="569"/>
      <c r="AM307" s="28"/>
      <c r="AN307" s="28">
        <v>2</v>
      </c>
      <c r="AO307" s="28">
        <v>2006</v>
      </c>
      <c r="AP307" s="20">
        <v>2017</v>
      </c>
      <c r="AQ307" s="19"/>
      <c r="AR307" s="28" t="s">
        <v>38</v>
      </c>
      <c r="AS307" s="20" t="s">
        <v>1643</v>
      </c>
    </row>
    <row r="308" spans="1:45" ht="15" customHeight="1" x14ac:dyDescent="0.25">
      <c r="B308">
        <v>1</v>
      </c>
      <c r="C308" t="s">
        <v>4376</v>
      </c>
      <c r="D308" s="26" t="s">
        <v>1644</v>
      </c>
      <c r="E308" s="435" t="s">
        <v>2491</v>
      </c>
      <c r="F308" s="27" t="s">
        <v>67</v>
      </c>
      <c r="G308" s="28" t="s">
        <v>355</v>
      </c>
      <c r="H308" s="27" t="s">
        <v>65</v>
      </c>
      <c r="I308" s="27">
        <v>32</v>
      </c>
      <c r="J308" s="87">
        <v>16</v>
      </c>
      <c r="K308" s="19" t="s">
        <v>800</v>
      </c>
      <c r="L308" s="52" t="s">
        <v>108</v>
      </c>
      <c r="M308" s="81" t="s">
        <v>1554</v>
      </c>
      <c r="N308" s="28">
        <v>1588</v>
      </c>
      <c r="O308" s="972"/>
      <c r="P308" s="29">
        <v>6</v>
      </c>
      <c r="Q308" s="28"/>
      <c r="R308" s="28"/>
      <c r="S308" s="81">
        <v>354.73599999999999</v>
      </c>
      <c r="T308" s="185">
        <v>42267</v>
      </c>
      <c r="U308" s="326">
        <v>14.7</v>
      </c>
      <c r="V308" s="60">
        <v>1</v>
      </c>
      <c r="W308" s="167">
        <v>1</v>
      </c>
      <c r="X308" s="489">
        <f t="shared" si="21"/>
        <v>223.38539042821159</v>
      </c>
      <c r="Y308" s="502" t="s">
        <v>174</v>
      </c>
      <c r="Z308" s="494"/>
      <c r="AA308" s="28" t="s">
        <v>20</v>
      </c>
      <c r="AB308" s="27">
        <v>3</v>
      </c>
      <c r="AC308" s="28" t="s">
        <v>356</v>
      </c>
      <c r="AD308" s="27" t="s">
        <v>54</v>
      </c>
      <c r="AE308" s="28" t="s">
        <v>65</v>
      </c>
      <c r="AF308" s="29" t="s">
        <v>55</v>
      </c>
      <c r="AG308" s="29"/>
      <c r="AH308" s="27" t="s">
        <v>181</v>
      </c>
      <c r="AI308" s="27" t="s">
        <v>181</v>
      </c>
      <c r="AJ308" s="27"/>
      <c r="AK308" s="81">
        <v>20</v>
      </c>
      <c r="AL308" s="569"/>
      <c r="AM308" s="28"/>
      <c r="AN308" s="28">
        <v>2</v>
      </c>
      <c r="AO308" s="28">
        <v>2006</v>
      </c>
      <c r="AP308" s="20">
        <v>2017</v>
      </c>
      <c r="AQ308" s="19"/>
      <c r="AR308" s="28" t="s">
        <v>38</v>
      </c>
      <c r="AS308" s="20" t="s">
        <v>1645</v>
      </c>
    </row>
    <row r="309" spans="1:45" ht="14.25" customHeight="1" x14ac:dyDescent="0.25">
      <c r="C309" t="s">
        <v>875</v>
      </c>
      <c r="D309" s="26" t="s">
        <v>1886</v>
      </c>
      <c r="E309" s="435" t="s">
        <v>2925</v>
      </c>
      <c r="F309" s="27" t="s">
        <v>2401</v>
      </c>
      <c r="G309" s="28" t="s">
        <v>1887</v>
      </c>
      <c r="H309" s="27" t="s">
        <v>65</v>
      </c>
      <c r="I309" s="27">
        <v>32</v>
      </c>
      <c r="J309" s="87">
        <v>16</v>
      </c>
      <c r="K309" s="19"/>
      <c r="L309" s="52"/>
      <c r="M309" s="81"/>
      <c r="N309" s="28"/>
      <c r="O309" s="972"/>
      <c r="P309" s="29"/>
      <c r="Q309" s="28"/>
      <c r="R309" s="28"/>
      <c r="S309" s="81"/>
      <c r="T309" s="185"/>
      <c r="U309" s="326"/>
      <c r="V309" s="60"/>
      <c r="W309" s="167"/>
      <c r="X309" s="489"/>
      <c r="Y309" s="502"/>
      <c r="Z309" s="494"/>
      <c r="AA309" s="28" t="s">
        <v>2401</v>
      </c>
      <c r="AB309" s="27">
        <v>11</v>
      </c>
      <c r="AC309" s="28" t="s">
        <v>356</v>
      </c>
      <c r="AD309" s="27" t="s">
        <v>54</v>
      </c>
      <c r="AE309" s="28" t="s">
        <v>65</v>
      </c>
      <c r="AF309" s="29" t="s">
        <v>55</v>
      </c>
      <c r="AG309" s="29"/>
      <c r="AH309" s="27" t="s">
        <v>181</v>
      </c>
      <c r="AI309" s="27" t="s">
        <v>181</v>
      </c>
      <c r="AJ309" s="27"/>
      <c r="AK309" s="81">
        <v>20</v>
      </c>
      <c r="AL309" s="569"/>
      <c r="AM309" s="28"/>
      <c r="AN309" s="28"/>
      <c r="AO309" s="28">
        <v>2017</v>
      </c>
      <c r="AP309" s="20">
        <v>2018</v>
      </c>
      <c r="AQ309" s="19"/>
      <c r="AR309" s="28" t="s">
        <v>1888</v>
      </c>
      <c r="AS309" s="20"/>
    </row>
    <row r="310" spans="1:45" ht="14.25" customHeight="1" x14ac:dyDescent="0.25">
      <c r="D310" s="591" t="s">
        <v>5883</v>
      </c>
      <c r="E310" s="555" t="s">
        <v>5884</v>
      </c>
      <c r="F310" s="592"/>
      <c r="G310" s="593" t="s">
        <v>5885</v>
      </c>
      <c r="H310" s="592" t="s">
        <v>65</v>
      </c>
      <c r="I310" s="592">
        <v>32</v>
      </c>
      <c r="J310" s="618">
        <v>16</v>
      </c>
      <c r="K310" s="19"/>
      <c r="L310" s="52"/>
      <c r="M310" s="81"/>
      <c r="N310" s="28"/>
      <c r="O310" s="972"/>
      <c r="P310" s="29"/>
      <c r="Q310" s="28"/>
      <c r="R310" s="28"/>
      <c r="S310" s="81"/>
      <c r="T310" s="185"/>
      <c r="U310" s="326"/>
      <c r="V310" s="60"/>
      <c r="W310" s="167"/>
      <c r="X310" s="489"/>
      <c r="Y310" s="502" t="s">
        <v>2226</v>
      </c>
      <c r="Z310" s="494"/>
      <c r="AA310" s="28" t="s">
        <v>17</v>
      </c>
      <c r="AB310" s="27">
        <v>5</v>
      </c>
      <c r="AC310" s="28" t="s">
        <v>5883</v>
      </c>
      <c r="AD310" s="27" t="s">
        <v>54</v>
      </c>
      <c r="AE310" s="28" t="s">
        <v>65</v>
      </c>
      <c r="AF310" s="29" t="s">
        <v>55</v>
      </c>
      <c r="AG310" s="29"/>
      <c r="AH310" s="27" t="s">
        <v>181</v>
      </c>
      <c r="AI310" s="27" t="s">
        <v>181</v>
      </c>
      <c r="AJ310" s="27"/>
      <c r="AK310" s="81">
        <v>20</v>
      </c>
      <c r="AL310" s="569"/>
      <c r="AM310" s="28"/>
      <c r="AN310" s="28"/>
      <c r="AO310" s="28"/>
      <c r="AP310" s="20">
        <v>2019</v>
      </c>
      <c r="AQ310" s="19"/>
      <c r="AR310" s="28" t="s">
        <v>5886</v>
      </c>
      <c r="AS310" s="20" t="s">
        <v>3976</v>
      </c>
    </row>
    <row r="311" spans="1:45" ht="14.25" customHeight="1" x14ac:dyDescent="0.25">
      <c r="A311" t="s">
        <v>174</v>
      </c>
      <c r="B311">
        <v>1</v>
      </c>
      <c r="C311" t="s">
        <v>875</v>
      </c>
      <c r="D311" s="26" t="s">
        <v>672</v>
      </c>
      <c r="E311" s="435" t="s">
        <v>2926</v>
      </c>
      <c r="F311" s="27" t="s">
        <v>67</v>
      </c>
      <c r="G311" s="28" t="s">
        <v>673</v>
      </c>
      <c r="H311" s="27" t="s">
        <v>143</v>
      </c>
      <c r="I311" s="27">
        <v>32</v>
      </c>
      <c r="J311" s="601">
        <v>32</v>
      </c>
      <c r="K311" s="19" t="s">
        <v>800</v>
      </c>
      <c r="L311" s="52" t="s">
        <v>108</v>
      </c>
      <c r="M311" s="81"/>
      <c r="N311" s="28">
        <v>1396</v>
      </c>
      <c r="O311" s="972"/>
      <c r="P311" s="29">
        <v>6</v>
      </c>
      <c r="Q311" s="28"/>
      <c r="R311" s="28"/>
      <c r="S311" s="81">
        <v>158.72999999999999</v>
      </c>
      <c r="T311" s="185">
        <v>43173</v>
      </c>
      <c r="U311" s="326">
        <v>14.7</v>
      </c>
      <c r="V311" s="60">
        <v>1</v>
      </c>
      <c r="W311" s="167">
        <v>1</v>
      </c>
      <c r="X311" s="489">
        <f>IF(AND(N311&lt;&gt;"",S311&lt;&gt;""),1000*S311*V311/(N311*W311),"")</f>
        <v>113.70343839541547</v>
      </c>
      <c r="Y311" s="502" t="s">
        <v>174</v>
      </c>
      <c r="Z311" s="494"/>
      <c r="AA311" s="28" t="s">
        <v>17</v>
      </c>
      <c r="AB311" s="27">
        <v>17</v>
      </c>
      <c r="AC311" s="28" t="s">
        <v>2927</v>
      </c>
      <c r="AD311" s="27" t="s">
        <v>54</v>
      </c>
      <c r="AE311" s="28"/>
      <c r="AF311" s="29" t="s">
        <v>55</v>
      </c>
      <c r="AG311" s="29" t="s">
        <v>54</v>
      </c>
      <c r="AH311" s="27" t="s">
        <v>182</v>
      </c>
      <c r="AI311" s="27" t="s">
        <v>182</v>
      </c>
      <c r="AJ311" s="27"/>
      <c r="AK311" s="81"/>
      <c r="AL311" s="569"/>
      <c r="AM311" s="28">
        <v>32</v>
      </c>
      <c r="AN311" s="28">
        <v>5</v>
      </c>
      <c r="AO311" s="28">
        <v>2002</v>
      </c>
      <c r="AP311" s="20">
        <v>2014</v>
      </c>
      <c r="AQ311" s="37"/>
      <c r="AR311" s="28" t="s">
        <v>1027</v>
      </c>
      <c r="AS311" s="20" t="s">
        <v>2928</v>
      </c>
    </row>
    <row r="312" spans="1:45" ht="14.25" customHeight="1" x14ac:dyDescent="0.25">
      <c r="A312" t="s">
        <v>174</v>
      </c>
      <c r="B312">
        <v>1</v>
      </c>
      <c r="C312" t="s">
        <v>875</v>
      </c>
      <c r="D312" s="26" t="s">
        <v>672</v>
      </c>
      <c r="E312" s="435" t="s">
        <v>2926</v>
      </c>
      <c r="F312" s="27" t="s">
        <v>67</v>
      </c>
      <c r="G312" s="28" t="s">
        <v>673</v>
      </c>
      <c r="H312" s="27" t="s">
        <v>143</v>
      </c>
      <c r="I312" s="27">
        <v>32</v>
      </c>
      <c r="J312" s="87">
        <v>32</v>
      </c>
      <c r="K312" s="19" t="s">
        <v>800</v>
      </c>
      <c r="L312" s="28" t="s">
        <v>108</v>
      </c>
      <c r="M312" s="81"/>
      <c r="N312" s="28">
        <v>1369</v>
      </c>
      <c r="O312" s="972"/>
      <c r="P312" s="29">
        <v>6</v>
      </c>
      <c r="Q312" s="28"/>
      <c r="R312" s="28"/>
      <c r="S312" s="81">
        <v>142.63300000000001</v>
      </c>
      <c r="T312" s="185">
        <v>41688</v>
      </c>
      <c r="U312" s="326">
        <v>14.7</v>
      </c>
      <c r="V312" s="60">
        <v>1</v>
      </c>
      <c r="W312" s="167">
        <v>1</v>
      </c>
      <c r="X312" s="489">
        <f>IF(AND(N312&lt;&gt;"",S312&lt;&gt;""),1000*S312*V312/(N312*W312),"")</f>
        <v>104.18772826880935</v>
      </c>
      <c r="Y312" s="502" t="s">
        <v>174</v>
      </c>
      <c r="Z312" s="494"/>
      <c r="AA312" s="28" t="s">
        <v>17</v>
      </c>
      <c r="AB312" s="27">
        <v>17</v>
      </c>
      <c r="AC312" s="28" t="s">
        <v>73</v>
      </c>
      <c r="AD312" s="27" t="s">
        <v>54</v>
      </c>
      <c r="AE312" s="28"/>
      <c r="AF312" s="29" t="s">
        <v>55</v>
      </c>
      <c r="AG312" s="29" t="s">
        <v>54</v>
      </c>
      <c r="AH312" s="27" t="s">
        <v>182</v>
      </c>
      <c r="AI312" s="27" t="s">
        <v>182</v>
      </c>
      <c r="AJ312" s="27"/>
      <c r="AK312" s="81"/>
      <c r="AL312" s="569"/>
      <c r="AM312" s="28">
        <v>32</v>
      </c>
      <c r="AN312" s="28">
        <v>5</v>
      </c>
      <c r="AO312" s="28">
        <v>2002</v>
      </c>
      <c r="AP312" s="20">
        <v>2014</v>
      </c>
      <c r="AQ312" s="37"/>
      <c r="AR312" s="28" t="s">
        <v>1027</v>
      </c>
      <c r="AS312" s="20"/>
    </row>
    <row r="313" spans="1:45" ht="14.25" customHeight="1" x14ac:dyDescent="0.25">
      <c r="A313" t="s">
        <v>746</v>
      </c>
      <c r="B313">
        <v>1</v>
      </c>
      <c r="C313" t="s">
        <v>875</v>
      </c>
      <c r="D313" s="26" t="s">
        <v>678</v>
      </c>
      <c r="E313" s="28"/>
      <c r="F313" s="27" t="s">
        <v>67</v>
      </c>
      <c r="G313" s="28" t="s">
        <v>681</v>
      </c>
      <c r="H313" s="27" t="s">
        <v>143</v>
      </c>
      <c r="I313" s="27">
        <v>4</v>
      </c>
      <c r="J313" s="87">
        <v>8</v>
      </c>
      <c r="K313" s="19" t="s">
        <v>800</v>
      </c>
      <c r="L313" s="28" t="s">
        <v>108</v>
      </c>
      <c r="M313" s="81"/>
      <c r="N313" s="28">
        <v>723</v>
      </c>
      <c r="O313" s="972"/>
      <c r="P313" s="29">
        <v>6</v>
      </c>
      <c r="Q313" s="28"/>
      <c r="R313" s="28"/>
      <c r="S313" s="81">
        <v>178.25299999999999</v>
      </c>
      <c r="T313" s="185">
        <v>41687</v>
      </c>
      <c r="U313" s="326">
        <v>14.7</v>
      </c>
      <c r="V313" s="60">
        <v>0.33</v>
      </c>
      <c r="W313" s="167">
        <v>1</v>
      </c>
      <c r="X313" s="489">
        <f>IF(AND(N313&lt;&gt;"",S313&lt;&gt;""),1000*S313*V313/(N313*W313),"")</f>
        <v>81.360290456431542</v>
      </c>
      <c r="Y313" s="502" t="s">
        <v>174</v>
      </c>
      <c r="Z313" s="494"/>
      <c r="AA313" s="28" t="s">
        <v>17</v>
      </c>
      <c r="AB313" s="27">
        <v>3</v>
      </c>
      <c r="AC313" s="28" t="s">
        <v>679</v>
      </c>
      <c r="AD313" s="27" t="s">
        <v>54</v>
      </c>
      <c r="AE313" s="28"/>
      <c r="AF313" s="29"/>
      <c r="AG313" s="29"/>
      <c r="AH313" s="27"/>
      <c r="AI313" s="27"/>
      <c r="AJ313" s="27"/>
      <c r="AK313" s="81">
        <v>27</v>
      </c>
      <c r="AL313" s="569"/>
      <c r="AM313" s="28">
        <v>16</v>
      </c>
      <c r="AN313" s="28"/>
      <c r="AO313" s="28">
        <v>2002</v>
      </c>
      <c r="AP313" s="20"/>
      <c r="AQ313" s="37"/>
      <c r="AR313" s="28" t="s">
        <v>680</v>
      </c>
      <c r="AS313" s="20"/>
    </row>
    <row r="314" spans="1:45" ht="14.25" customHeight="1" x14ac:dyDescent="0.25">
      <c r="B314">
        <v>1</v>
      </c>
      <c r="C314" t="s">
        <v>875</v>
      </c>
      <c r="D314" s="26" t="s">
        <v>2197</v>
      </c>
      <c r="E314" s="28"/>
      <c r="F314" s="27" t="s">
        <v>67</v>
      </c>
      <c r="G314" s="28" t="s">
        <v>1871</v>
      </c>
      <c r="H314" s="27" t="s">
        <v>143</v>
      </c>
      <c r="I314" s="27">
        <v>8</v>
      </c>
      <c r="J314" s="87">
        <v>32</v>
      </c>
      <c r="K314" s="19" t="s">
        <v>800</v>
      </c>
      <c r="L314" s="28" t="s">
        <v>108</v>
      </c>
      <c r="M314" s="81" t="s">
        <v>2929</v>
      </c>
      <c r="N314" s="28">
        <v>3287</v>
      </c>
      <c r="O314" s="972"/>
      <c r="P314" s="29">
        <v>6</v>
      </c>
      <c r="Q314" s="28">
        <v>3</v>
      </c>
      <c r="R314" s="28">
        <v>3</v>
      </c>
      <c r="S314" s="81">
        <v>157.47999999999999</v>
      </c>
      <c r="T314" s="185">
        <v>43173</v>
      </c>
      <c r="U314" s="326">
        <v>14.7</v>
      </c>
      <c r="V314" s="60">
        <v>0.33</v>
      </c>
      <c r="W314" s="167">
        <v>1</v>
      </c>
      <c r="X314" s="489">
        <f>IF(AND(N314&lt;&gt;"",S314&lt;&gt;""),1000*S314*V314/(N314*W314),"")</f>
        <v>15.810282932765441</v>
      </c>
      <c r="Y314" s="502" t="s">
        <v>2216</v>
      </c>
      <c r="Z314" s="494" t="s">
        <v>54</v>
      </c>
      <c r="AA314" s="28" t="s">
        <v>20</v>
      </c>
      <c r="AB314" s="27">
        <v>17</v>
      </c>
      <c r="AC314" s="28" t="s">
        <v>1034</v>
      </c>
      <c r="AD314" s="27"/>
      <c r="AE314" s="28"/>
      <c r="AF314" s="29"/>
      <c r="AG314" s="29"/>
      <c r="AH314" s="27"/>
      <c r="AI314" s="27"/>
      <c r="AJ314" s="27"/>
      <c r="AK314" s="81"/>
      <c r="AL314" s="569"/>
      <c r="AM314" s="28">
        <v>16</v>
      </c>
      <c r="AN314" s="28"/>
      <c r="AO314" s="28"/>
      <c r="AP314" s="20"/>
      <c r="AQ314" s="37"/>
      <c r="AR314" s="28" t="s">
        <v>1872</v>
      </c>
      <c r="AS314" s="20" t="s">
        <v>2930</v>
      </c>
    </row>
    <row r="315" spans="1:45" ht="14.25" customHeight="1" x14ac:dyDescent="0.25">
      <c r="C315" t="s">
        <v>875</v>
      </c>
      <c r="D315" s="26" t="s">
        <v>1873</v>
      </c>
      <c r="E315" s="435" t="s">
        <v>2933</v>
      </c>
      <c r="F315" s="27" t="s">
        <v>3181</v>
      </c>
      <c r="G315" s="28" t="s">
        <v>3602</v>
      </c>
      <c r="H315" s="27" t="s">
        <v>1907</v>
      </c>
      <c r="I315" s="27">
        <v>32</v>
      </c>
      <c r="J315" s="87">
        <v>16</v>
      </c>
      <c r="K315" s="19"/>
      <c r="L315" s="28"/>
      <c r="M315" s="81" t="s">
        <v>2934</v>
      </c>
      <c r="N315" s="28"/>
      <c r="O315" s="972"/>
      <c r="P315" s="29"/>
      <c r="Q315" s="28"/>
      <c r="R315" s="28"/>
      <c r="S315" s="81"/>
      <c r="T315" s="185"/>
      <c r="U315" s="326"/>
      <c r="V315" s="60"/>
      <c r="W315" s="167"/>
      <c r="X315" s="489"/>
      <c r="Y315" s="502"/>
      <c r="Z315" s="494"/>
      <c r="AA315" s="28" t="s">
        <v>17</v>
      </c>
      <c r="AB315" s="27">
        <v>136</v>
      </c>
      <c r="AC315" s="28"/>
      <c r="AD315" s="27"/>
      <c r="AE315" s="28"/>
      <c r="AF315" s="29"/>
      <c r="AG315" s="29"/>
      <c r="AH315" s="27"/>
      <c r="AI315" s="27"/>
      <c r="AJ315" s="27"/>
      <c r="AK315" s="81"/>
      <c r="AL315" s="569"/>
      <c r="AM315" s="28"/>
      <c r="AN315" s="28"/>
      <c r="AO315" s="28">
        <v>2014</v>
      </c>
      <c r="AP315" s="20">
        <v>2016</v>
      </c>
      <c r="AQ315" s="182" t="s">
        <v>5469</v>
      </c>
      <c r="AR315" s="435" t="s">
        <v>1747</v>
      </c>
      <c r="AS315" s="20" t="s">
        <v>1909</v>
      </c>
    </row>
    <row r="316" spans="1:45" ht="14.25" customHeight="1" x14ac:dyDescent="0.25">
      <c r="D316" s="591" t="s">
        <v>5914</v>
      </c>
      <c r="E316" s="555" t="s">
        <v>5915</v>
      </c>
      <c r="F316" s="592"/>
      <c r="G316" s="593" t="s">
        <v>5917</v>
      </c>
      <c r="H316" s="46" t="s">
        <v>143</v>
      </c>
      <c r="I316" s="592">
        <v>8</v>
      </c>
      <c r="J316" s="618">
        <v>8</v>
      </c>
      <c r="K316" s="19"/>
      <c r="L316" s="52"/>
      <c r="M316" s="81"/>
      <c r="N316" s="28"/>
      <c r="O316" s="972"/>
      <c r="P316" s="29"/>
      <c r="Q316" s="28"/>
      <c r="R316" s="28"/>
      <c r="S316" s="81"/>
      <c r="T316" s="185"/>
      <c r="U316" s="326"/>
      <c r="V316" s="60"/>
      <c r="W316" s="167"/>
      <c r="X316" s="489"/>
      <c r="Y316" s="502" t="s">
        <v>2216</v>
      </c>
      <c r="Z316" s="494"/>
      <c r="AA316" s="28" t="s">
        <v>20</v>
      </c>
      <c r="AB316" s="27">
        <v>2</v>
      </c>
      <c r="AC316" s="28" t="s">
        <v>5914</v>
      </c>
      <c r="AD316" s="27" t="s">
        <v>54</v>
      </c>
      <c r="AE316" s="28"/>
      <c r="AF316" s="29" t="s">
        <v>55</v>
      </c>
      <c r="AG316" s="29" t="s">
        <v>54</v>
      </c>
      <c r="AH316" s="27">
        <v>256</v>
      </c>
      <c r="AI316" s="27">
        <v>256</v>
      </c>
      <c r="AJ316" s="27" t="s">
        <v>54</v>
      </c>
      <c r="AK316" s="81">
        <v>16</v>
      </c>
      <c r="AL316" s="569"/>
      <c r="AM316" s="28">
        <v>4</v>
      </c>
      <c r="AN316" s="28"/>
      <c r="AO316" s="28"/>
      <c r="AP316" s="20">
        <v>2020</v>
      </c>
      <c r="AQ316" s="182"/>
      <c r="AR316" s="563" t="s">
        <v>5918</v>
      </c>
      <c r="AS316" s="20" t="s">
        <v>1584</v>
      </c>
    </row>
    <row r="317" spans="1:45" ht="14.25" customHeight="1" x14ac:dyDescent="0.25">
      <c r="A317" t="s">
        <v>746</v>
      </c>
      <c r="B317">
        <v>1</v>
      </c>
      <c r="C317" t="s">
        <v>875</v>
      </c>
      <c r="D317" s="26" t="s">
        <v>302</v>
      </c>
      <c r="E317" s="435" t="s">
        <v>2289</v>
      </c>
      <c r="F317" s="27" t="s">
        <v>67</v>
      </c>
      <c r="G317" s="28" t="s">
        <v>304</v>
      </c>
      <c r="H317" s="27" t="s">
        <v>65</v>
      </c>
      <c r="I317" s="27">
        <v>16</v>
      </c>
      <c r="J317" s="87">
        <v>16</v>
      </c>
      <c r="K317" s="19" t="s">
        <v>303</v>
      </c>
      <c r="L317" s="52" t="s">
        <v>200</v>
      </c>
      <c r="M317" s="81"/>
      <c r="N317" s="28">
        <v>2000</v>
      </c>
      <c r="O317" s="972"/>
      <c r="P317" s="29">
        <v>4</v>
      </c>
      <c r="Q317" s="28"/>
      <c r="R317" s="28"/>
      <c r="S317" s="81">
        <v>100</v>
      </c>
      <c r="T317" s="185"/>
      <c r="U317" s="326" t="s">
        <v>1269</v>
      </c>
      <c r="V317" s="60">
        <v>0.67</v>
      </c>
      <c r="W317" s="167">
        <v>1</v>
      </c>
      <c r="X317" s="489">
        <f>IF(AND(N317&lt;&gt;"",S317&lt;&gt;""),1000*S317*V317/(N317*W317),"")</f>
        <v>33.5</v>
      </c>
      <c r="Y317" s="502" t="s">
        <v>2226</v>
      </c>
      <c r="Z317" s="494"/>
      <c r="AA317" s="28" t="s">
        <v>17</v>
      </c>
      <c r="AB317" s="27">
        <v>11</v>
      </c>
      <c r="AC317" s="28" t="s">
        <v>229</v>
      </c>
      <c r="AD317" s="27" t="s">
        <v>54</v>
      </c>
      <c r="AE317" s="28" t="s">
        <v>124</v>
      </c>
      <c r="AF317" s="29" t="s">
        <v>55</v>
      </c>
      <c r="AG317" s="29"/>
      <c r="AH317" s="27" t="s">
        <v>305</v>
      </c>
      <c r="AI317" s="27" t="s">
        <v>305</v>
      </c>
      <c r="AJ317" s="27"/>
      <c r="AK317" s="81"/>
      <c r="AL317" s="569"/>
      <c r="AM317" s="28"/>
      <c r="AN317" s="28"/>
      <c r="AO317" s="28">
        <v>2004</v>
      </c>
      <c r="AP317" s="20">
        <v>2014</v>
      </c>
      <c r="AQ317" s="142"/>
      <c r="AR317" s="435" t="s">
        <v>901</v>
      </c>
      <c r="AS317" s="130" t="s">
        <v>1292</v>
      </c>
    </row>
    <row r="318" spans="1:45" ht="14.25" customHeight="1" x14ac:dyDescent="0.25">
      <c r="A318" t="s">
        <v>174</v>
      </c>
      <c r="C318" t="s">
        <v>875</v>
      </c>
      <c r="D318" s="26" t="s">
        <v>682</v>
      </c>
      <c r="E318" s="435" t="s">
        <v>1291</v>
      </c>
      <c r="F318" s="27" t="s">
        <v>67</v>
      </c>
      <c r="G318" s="28" t="s">
        <v>683</v>
      </c>
      <c r="H318" s="27" t="s">
        <v>143</v>
      </c>
      <c r="I318" s="27">
        <v>16</v>
      </c>
      <c r="J318" s="87">
        <v>26</v>
      </c>
      <c r="K318" s="19" t="s">
        <v>800</v>
      </c>
      <c r="L318" s="52" t="s">
        <v>108</v>
      </c>
      <c r="M318" s="81" t="s">
        <v>1290</v>
      </c>
      <c r="N318" s="28"/>
      <c r="O318" s="972"/>
      <c r="P318" s="29">
        <v>6</v>
      </c>
      <c r="Q318" s="28"/>
      <c r="R318" s="28"/>
      <c r="S318" s="81"/>
      <c r="T318" s="185"/>
      <c r="U318" s="326">
        <v>14.7</v>
      </c>
      <c r="V318" s="60">
        <v>0.67</v>
      </c>
      <c r="W318" s="167">
        <v>1</v>
      </c>
      <c r="X318" s="489" t="str">
        <f>IF(AND(N318&lt;&gt;"",S318&lt;&gt;""),1000*S318*V318/(N318*W318),"")</f>
        <v/>
      </c>
      <c r="Y318" s="502"/>
      <c r="Z318" s="494"/>
      <c r="AA318" s="28" t="s">
        <v>17</v>
      </c>
      <c r="AB318" s="27">
        <v>9</v>
      </c>
      <c r="AC318" s="28" t="s">
        <v>684</v>
      </c>
      <c r="AD318" s="27" t="s">
        <v>54</v>
      </c>
      <c r="AE318" s="28" t="s">
        <v>158</v>
      </c>
      <c r="AF318" s="29" t="s">
        <v>55</v>
      </c>
      <c r="AG318" s="29"/>
      <c r="AH318" s="27" t="s">
        <v>181</v>
      </c>
      <c r="AI318" s="27" t="s">
        <v>181</v>
      </c>
      <c r="AJ318" s="27"/>
      <c r="AK318" s="81"/>
      <c r="AL318" s="569"/>
      <c r="AM318" s="28">
        <v>16</v>
      </c>
      <c r="AN318" s="28"/>
      <c r="AO318" s="28">
        <v>2012</v>
      </c>
      <c r="AP318" s="20"/>
      <c r="AQ318" s="142"/>
      <c r="AR318" s="28" t="s">
        <v>685</v>
      </c>
      <c r="AS318" s="20"/>
    </row>
    <row r="319" spans="1:45" ht="14.25" customHeight="1" x14ac:dyDescent="0.25">
      <c r="D319" s="591" t="s">
        <v>5835</v>
      </c>
      <c r="E319" s="555" t="s">
        <v>5836</v>
      </c>
      <c r="F319" s="592"/>
      <c r="G319" s="593" t="s">
        <v>5837</v>
      </c>
      <c r="H319" s="592" t="s">
        <v>65</v>
      </c>
      <c r="I319" s="592">
        <v>16</v>
      </c>
      <c r="J319" s="618">
        <v>16</v>
      </c>
      <c r="K319" s="19"/>
      <c r="L319" s="52"/>
      <c r="M319" s="81"/>
      <c r="N319" s="28"/>
      <c r="O319" s="972"/>
      <c r="P319" s="29"/>
      <c r="Q319" s="28"/>
      <c r="R319" s="28"/>
      <c r="S319" s="81"/>
      <c r="T319" s="185"/>
      <c r="U319" s="326"/>
      <c r="V319" s="60"/>
      <c r="W319" s="167"/>
      <c r="X319" s="489"/>
      <c r="Y319" s="502"/>
      <c r="Z319" s="494"/>
      <c r="AA319" s="28" t="s">
        <v>20</v>
      </c>
      <c r="AB319" s="27">
        <v>11</v>
      </c>
      <c r="AC319" s="28" t="s">
        <v>5839</v>
      </c>
      <c r="AD319" s="27" t="s">
        <v>54</v>
      </c>
      <c r="AE319" s="28" t="s">
        <v>65</v>
      </c>
      <c r="AF319" s="29" t="s">
        <v>55</v>
      </c>
      <c r="AG319" s="29"/>
      <c r="AH319" s="27" t="s">
        <v>181</v>
      </c>
      <c r="AI319" s="27" t="s">
        <v>181</v>
      </c>
      <c r="AJ319" s="27"/>
      <c r="AK319" s="81">
        <v>24</v>
      </c>
      <c r="AL319" s="569"/>
      <c r="AM319" s="28"/>
      <c r="AN319" s="28"/>
      <c r="AO319" s="28"/>
      <c r="AP319" s="20">
        <v>2020</v>
      </c>
      <c r="AQ319" s="142"/>
      <c r="AR319" s="28" t="s">
        <v>5838</v>
      </c>
      <c r="AS319" s="20"/>
    </row>
    <row r="320" spans="1:45" ht="14.25" customHeight="1" x14ac:dyDescent="0.25">
      <c r="A320" t="s">
        <v>744</v>
      </c>
      <c r="B320">
        <v>1</v>
      </c>
      <c r="C320" t="s">
        <v>875</v>
      </c>
      <c r="D320" s="26" t="s">
        <v>306</v>
      </c>
      <c r="E320" s="435" t="s">
        <v>2290</v>
      </c>
      <c r="F320" s="27" t="s">
        <v>85</v>
      </c>
      <c r="G320" s="28" t="s">
        <v>126</v>
      </c>
      <c r="H320" s="27">
        <v>68000</v>
      </c>
      <c r="I320" s="27">
        <v>16</v>
      </c>
      <c r="J320" s="87">
        <v>16</v>
      </c>
      <c r="K320" s="19" t="s">
        <v>800</v>
      </c>
      <c r="L320" s="52" t="s">
        <v>108</v>
      </c>
      <c r="M320" s="81"/>
      <c r="N320" s="28">
        <v>2392</v>
      </c>
      <c r="O320" s="972"/>
      <c r="P320" s="29">
        <v>6</v>
      </c>
      <c r="Q320" s="28"/>
      <c r="R320" s="28"/>
      <c r="S320" s="81">
        <v>23.914999999999999</v>
      </c>
      <c r="T320" s="185">
        <v>41725</v>
      </c>
      <c r="U320" s="326">
        <v>14.7</v>
      </c>
      <c r="V320" s="60">
        <v>0.67</v>
      </c>
      <c r="W320" s="167">
        <v>4</v>
      </c>
      <c r="X320" s="489">
        <f>IF(AND(N320&lt;&gt;"",S320&lt;&gt;""),1000*S320*V320/(N320*W320),"")</f>
        <v>1.6746498745819398</v>
      </c>
      <c r="Y320" s="502" t="s">
        <v>174</v>
      </c>
      <c r="Z320" s="494"/>
      <c r="AA320" s="28" t="s">
        <v>20</v>
      </c>
      <c r="AB320" s="27">
        <v>15</v>
      </c>
      <c r="AC320" s="28" t="s">
        <v>308</v>
      </c>
      <c r="AD320" s="27" t="s">
        <v>54</v>
      </c>
      <c r="AE320" s="28" t="s">
        <v>124</v>
      </c>
      <c r="AF320" s="29" t="s">
        <v>55</v>
      </c>
      <c r="AG320" s="29" t="s">
        <v>55</v>
      </c>
      <c r="AH320" s="27" t="s">
        <v>83</v>
      </c>
      <c r="AI320" s="27" t="s">
        <v>133</v>
      </c>
      <c r="AJ320" s="27" t="s">
        <v>54</v>
      </c>
      <c r="AK320" s="81"/>
      <c r="AL320" s="569"/>
      <c r="AM320" s="28">
        <v>16</v>
      </c>
      <c r="AN320" s="28"/>
      <c r="AO320" s="28">
        <v>2003</v>
      </c>
      <c r="AP320" s="20">
        <v>2009</v>
      </c>
      <c r="AQ320" s="142"/>
      <c r="AR320" s="28" t="s">
        <v>307</v>
      </c>
      <c r="AS320" s="20"/>
    </row>
    <row r="321" spans="1:45" ht="14.25" customHeight="1" x14ac:dyDescent="0.25">
      <c r="A321" t="s">
        <v>746</v>
      </c>
      <c r="B321">
        <v>1</v>
      </c>
      <c r="C321" t="s">
        <v>875</v>
      </c>
      <c r="D321" s="591" t="s">
        <v>4357</v>
      </c>
      <c r="E321" s="555" t="s">
        <v>4355</v>
      </c>
      <c r="F321" s="592" t="s">
        <v>741</v>
      </c>
      <c r="G321" s="593" t="s">
        <v>1911</v>
      </c>
      <c r="H321" s="592" t="s">
        <v>1613</v>
      </c>
      <c r="I321" s="592">
        <v>64</v>
      </c>
      <c r="J321" s="618">
        <v>32</v>
      </c>
      <c r="K321" s="19" t="s">
        <v>800</v>
      </c>
      <c r="L321" s="52" t="s">
        <v>108</v>
      </c>
      <c r="M321" s="81" t="s">
        <v>4363</v>
      </c>
      <c r="N321" s="28">
        <v>2455</v>
      </c>
      <c r="O321" s="972"/>
      <c r="P321" s="29">
        <v>6</v>
      </c>
      <c r="Q321" s="28"/>
      <c r="R321" s="28"/>
      <c r="S321" s="81">
        <v>175.43899999999999</v>
      </c>
      <c r="T321" s="185">
        <v>43304</v>
      </c>
      <c r="U321" s="326">
        <v>14.7</v>
      </c>
      <c r="V321" s="60">
        <v>2</v>
      </c>
      <c r="W321" s="167">
        <v>1</v>
      </c>
      <c r="X321" s="489">
        <f>IF(AND(N321&lt;&gt;"",S321&lt;&gt;""),1000*S321*V321/(N321*W321),"")</f>
        <v>142.92382892057026</v>
      </c>
      <c r="Y321" s="502" t="s">
        <v>174</v>
      </c>
      <c r="Z321" s="494" t="s">
        <v>745</v>
      </c>
      <c r="AA321" s="28" t="s">
        <v>20</v>
      </c>
      <c r="AB321" s="27">
        <v>4</v>
      </c>
      <c r="AC321" s="28" t="s">
        <v>4362</v>
      </c>
      <c r="AD321" s="27" t="s">
        <v>54</v>
      </c>
      <c r="AE321" s="28" t="s">
        <v>124</v>
      </c>
      <c r="AF321" s="29" t="s">
        <v>55</v>
      </c>
      <c r="AG321" s="29" t="s">
        <v>54</v>
      </c>
      <c r="AH321" s="27" t="s">
        <v>4002</v>
      </c>
      <c r="AI321" s="27" t="s">
        <v>4002</v>
      </c>
      <c r="AJ321" s="27" t="s">
        <v>54</v>
      </c>
      <c r="AK321" s="81"/>
      <c r="AL321" s="569"/>
      <c r="AM321" s="28">
        <v>32</v>
      </c>
      <c r="AN321" s="28"/>
      <c r="AO321" s="28">
        <v>2016</v>
      </c>
      <c r="AP321" s="20">
        <v>2017</v>
      </c>
      <c r="AQ321" s="182" t="s">
        <v>4365</v>
      </c>
      <c r="AR321" s="28" t="s">
        <v>4356</v>
      </c>
      <c r="AS321" s="20" t="s">
        <v>4364</v>
      </c>
    </row>
    <row r="322" spans="1:45" ht="15" customHeight="1" x14ac:dyDescent="0.25">
      <c r="B322">
        <v>1</v>
      </c>
      <c r="C322" t="s">
        <v>4376</v>
      </c>
      <c r="D322" s="26" t="s">
        <v>1910</v>
      </c>
      <c r="E322" s="435" t="s">
        <v>1912</v>
      </c>
      <c r="F322" s="27" t="s">
        <v>67</v>
      </c>
      <c r="G322" s="28" t="s">
        <v>1911</v>
      </c>
      <c r="H322" s="27" t="s">
        <v>65</v>
      </c>
      <c r="I322" s="27">
        <v>16</v>
      </c>
      <c r="J322" s="87">
        <v>16</v>
      </c>
      <c r="K322" s="19" t="s">
        <v>800</v>
      </c>
      <c r="L322" s="52" t="s">
        <v>108</v>
      </c>
      <c r="M322" s="81"/>
      <c r="N322" s="28">
        <v>735</v>
      </c>
      <c r="O322" s="972"/>
      <c r="P322" s="29">
        <v>6</v>
      </c>
      <c r="Q322" s="28"/>
      <c r="R322" s="28">
        <v>8</v>
      </c>
      <c r="S322" s="81">
        <v>172.41399999999999</v>
      </c>
      <c r="T322" s="185">
        <v>43174</v>
      </c>
      <c r="U322" s="326">
        <v>14.7</v>
      </c>
      <c r="V322" s="60">
        <v>0.67</v>
      </c>
      <c r="W322" s="167">
        <v>1</v>
      </c>
      <c r="X322" s="489">
        <f>IF(AND(N322&lt;&gt;"",S322&lt;&gt;""),1000*S322*V322/(N322*W322),"")</f>
        <v>157.16650340136056</v>
      </c>
      <c r="Y322" s="502" t="s">
        <v>174</v>
      </c>
      <c r="Z322" s="494" t="s">
        <v>54</v>
      </c>
      <c r="AA322" s="28" t="s">
        <v>20</v>
      </c>
      <c r="AB322" s="27">
        <v>27</v>
      </c>
      <c r="AC322" s="28" t="s">
        <v>2936</v>
      </c>
      <c r="AD322" s="27" t="s">
        <v>54</v>
      </c>
      <c r="AE322" s="28" t="s">
        <v>124</v>
      </c>
      <c r="AF322" s="29" t="s">
        <v>55</v>
      </c>
      <c r="AG322" s="29"/>
      <c r="AH322" s="27" t="s">
        <v>181</v>
      </c>
      <c r="AI322" s="27" t="s">
        <v>181</v>
      </c>
      <c r="AJ322" s="27"/>
      <c r="AK322" s="81">
        <v>20</v>
      </c>
      <c r="AL322" s="569"/>
      <c r="AM322" s="28"/>
      <c r="AN322" s="28">
        <v>2</v>
      </c>
      <c r="AO322" s="28">
        <v>2012</v>
      </c>
      <c r="AP322" s="20">
        <v>2015</v>
      </c>
      <c r="AQ322" s="182" t="s">
        <v>2366</v>
      </c>
      <c r="AR322" s="28" t="s">
        <v>4360</v>
      </c>
      <c r="AS322" s="130" t="s">
        <v>2937</v>
      </c>
    </row>
    <row r="323" spans="1:45" ht="15" customHeight="1" x14ac:dyDescent="0.25">
      <c r="D323" s="591" t="s">
        <v>5093</v>
      </c>
      <c r="E323" s="555" t="s">
        <v>5090</v>
      </c>
      <c r="F323" s="592"/>
      <c r="G323" s="593" t="s">
        <v>5091</v>
      </c>
      <c r="H323" s="46" t="s">
        <v>143</v>
      </c>
      <c r="I323" s="592">
        <v>32</v>
      </c>
      <c r="J323" s="618">
        <v>32</v>
      </c>
      <c r="K323" s="19"/>
      <c r="L323" s="52"/>
      <c r="M323" s="81"/>
      <c r="N323" s="28"/>
      <c r="O323" s="972"/>
      <c r="P323" s="29"/>
      <c r="Q323" s="28"/>
      <c r="R323" s="28"/>
      <c r="S323" s="81"/>
      <c r="T323" s="185"/>
      <c r="U323" s="326"/>
      <c r="V323" s="60"/>
      <c r="W323" s="167"/>
      <c r="X323" s="489"/>
      <c r="Y323" s="502"/>
      <c r="Z323" s="494"/>
      <c r="AA323" s="28" t="s">
        <v>20</v>
      </c>
      <c r="AB323" s="27"/>
      <c r="AC323" s="28"/>
      <c r="AD323" s="27" t="s">
        <v>54</v>
      </c>
      <c r="AE323" s="28"/>
      <c r="AF323" s="29" t="s">
        <v>55</v>
      </c>
      <c r="AG323" s="29"/>
      <c r="AH323" s="27" t="s">
        <v>133</v>
      </c>
      <c r="AI323" s="27" t="s">
        <v>133</v>
      </c>
      <c r="AJ323" s="27"/>
      <c r="AK323" s="81"/>
      <c r="AL323" s="569"/>
      <c r="AM323" s="28"/>
      <c r="AN323" s="28"/>
      <c r="AO323" s="28">
        <v>2018</v>
      </c>
      <c r="AP323" s="20">
        <v>2020</v>
      </c>
      <c r="AQ323" s="182"/>
      <c r="AR323" s="28" t="s">
        <v>5092</v>
      </c>
      <c r="AS323" s="130"/>
    </row>
    <row r="324" spans="1:45" ht="14.25" customHeight="1" x14ac:dyDescent="0.25">
      <c r="B324">
        <v>1</v>
      </c>
      <c r="C324" t="s">
        <v>875</v>
      </c>
      <c r="D324" s="26" t="s">
        <v>309</v>
      </c>
      <c r="E324" s="435" t="s">
        <v>2291</v>
      </c>
      <c r="F324" s="27" t="s">
        <v>96</v>
      </c>
      <c r="G324" s="28" t="s">
        <v>311</v>
      </c>
      <c r="H324" s="27" t="s">
        <v>143</v>
      </c>
      <c r="I324" s="27">
        <v>32</v>
      </c>
      <c r="J324" s="87">
        <v>32</v>
      </c>
      <c r="K324" s="19" t="s">
        <v>800</v>
      </c>
      <c r="L324" s="28" t="s">
        <v>108</v>
      </c>
      <c r="M324" s="81"/>
      <c r="N324" s="28">
        <v>3790</v>
      </c>
      <c r="O324" s="972"/>
      <c r="P324" s="29">
        <v>6</v>
      </c>
      <c r="Q324" s="28">
        <v>4</v>
      </c>
      <c r="R324" s="28">
        <v>1</v>
      </c>
      <c r="S324" s="81">
        <v>200</v>
      </c>
      <c r="T324" s="185">
        <v>43175</v>
      </c>
      <c r="U324" s="326">
        <v>14.7</v>
      </c>
      <c r="V324" s="60">
        <v>1</v>
      </c>
      <c r="W324" s="167">
        <v>4</v>
      </c>
      <c r="X324" s="489">
        <f t="shared" ref="X324:X333" si="22">IF(AND(N324&lt;&gt;"",S324&lt;&gt;""),1000*S324*V324/(N324*W324),"")</f>
        <v>13.192612137203167</v>
      </c>
      <c r="Y324" s="502" t="s">
        <v>174</v>
      </c>
      <c r="Z324" s="494"/>
      <c r="AA324" s="28" t="s">
        <v>20</v>
      </c>
      <c r="AB324" s="27">
        <v>25</v>
      </c>
      <c r="AC324" s="28" t="s">
        <v>310</v>
      </c>
      <c r="AD324" s="27" t="s">
        <v>54</v>
      </c>
      <c r="AE324" s="28"/>
      <c r="AF324" s="29" t="s">
        <v>55</v>
      </c>
      <c r="AG324" s="29"/>
      <c r="AH324" s="27" t="s">
        <v>133</v>
      </c>
      <c r="AI324" s="27" t="s">
        <v>133</v>
      </c>
      <c r="AJ324" s="27" t="s">
        <v>54</v>
      </c>
      <c r="AK324" s="81"/>
      <c r="AL324" s="569"/>
      <c r="AM324" s="28">
        <v>32</v>
      </c>
      <c r="AN324" s="28"/>
      <c r="AO324" s="28">
        <v>2011</v>
      </c>
      <c r="AP324" s="20">
        <v>2012</v>
      </c>
      <c r="AQ324" s="182" t="s">
        <v>2558</v>
      </c>
      <c r="AR324" s="28" t="s">
        <v>2938</v>
      </c>
      <c r="AS324" s="20"/>
    </row>
    <row r="325" spans="1:45" ht="14.25" customHeight="1" x14ac:dyDescent="0.25">
      <c r="B325">
        <v>1</v>
      </c>
      <c r="C325" t="s">
        <v>875</v>
      </c>
      <c r="D325" s="409" t="s">
        <v>2787</v>
      </c>
      <c r="E325" s="435" t="s">
        <v>2788</v>
      </c>
      <c r="F325" s="412" t="s">
        <v>85</v>
      </c>
      <c r="G325" s="504" t="s">
        <v>2790</v>
      </c>
      <c r="H325" s="27" t="s">
        <v>143</v>
      </c>
      <c r="I325" s="412">
        <v>32</v>
      </c>
      <c r="J325" s="415">
        <v>32</v>
      </c>
      <c r="K325" s="19" t="s">
        <v>800</v>
      </c>
      <c r="L325" s="52" t="s">
        <v>108</v>
      </c>
      <c r="M325" s="81" t="s">
        <v>2939</v>
      </c>
      <c r="N325" s="28">
        <v>6178</v>
      </c>
      <c r="O325" s="972"/>
      <c r="P325" s="29">
        <v>6</v>
      </c>
      <c r="Q325" s="28">
        <v>3</v>
      </c>
      <c r="R325" s="28"/>
      <c r="S325" s="81">
        <v>18.518000000000001</v>
      </c>
      <c r="T325" s="185">
        <v>43175</v>
      </c>
      <c r="U325" s="326">
        <v>14.7</v>
      </c>
      <c r="V325" s="60">
        <v>1</v>
      </c>
      <c r="W325" s="167">
        <v>1</v>
      </c>
      <c r="X325" s="489">
        <f t="shared" si="22"/>
        <v>2.9974101651019747</v>
      </c>
      <c r="Y325" s="502" t="s">
        <v>174</v>
      </c>
      <c r="Z325" s="494" t="s">
        <v>54</v>
      </c>
      <c r="AA325" s="28" t="s">
        <v>20</v>
      </c>
      <c r="AB325" s="27">
        <v>19</v>
      </c>
      <c r="AC325" s="28" t="s">
        <v>2787</v>
      </c>
      <c r="AD325" s="27" t="s">
        <v>54</v>
      </c>
      <c r="AE325" s="28" t="s">
        <v>124</v>
      </c>
      <c r="AF325" s="29" t="s">
        <v>55</v>
      </c>
      <c r="AG325" s="29" t="s">
        <v>54</v>
      </c>
      <c r="AH325" s="27" t="s">
        <v>133</v>
      </c>
      <c r="AI325" s="27" t="s">
        <v>133</v>
      </c>
      <c r="AJ325" s="27"/>
      <c r="AK325" s="81"/>
      <c r="AL325" s="569"/>
      <c r="AM325" s="28">
        <v>32</v>
      </c>
      <c r="AN325" s="28"/>
      <c r="AO325" s="28">
        <v>2016</v>
      </c>
      <c r="AP325" s="20">
        <v>2018</v>
      </c>
      <c r="AQ325" s="182" t="s">
        <v>2791</v>
      </c>
      <c r="AR325" s="28" t="s">
        <v>2789</v>
      </c>
      <c r="AS325" s="20"/>
    </row>
    <row r="326" spans="1:45" ht="14.25" customHeight="1" x14ac:dyDescent="0.25">
      <c r="A326" t="s">
        <v>746</v>
      </c>
      <c r="B326">
        <v>1</v>
      </c>
      <c r="C326" t="s">
        <v>875</v>
      </c>
      <c r="D326" s="45" t="s">
        <v>3239</v>
      </c>
      <c r="E326" s="555" t="s">
        <v>3240</v>
      </c>
      <c r="F326" s="46" t="s">
        <v>67</v>
      </c>
      <c r="G326" s="42" t="s">
        <v>3969</v>
      </c>
      <c r="H326" s="46" t="s">
        <v>143</v>
      </c>
      <c r="I326" s="46">
        <v>18</v>
      </c>
      <c r="J326" s="88">
        <v>18</v>
      </c>
      <c r="K326" s="19" t="s">
        <v>800</v>
      </c>
      <c r="L326" s="52" t="s">
        <v>108</v>
      </c>
      <c r="M326" s="81"/>
      <c r="N326" s="28">
        <v>281</v>
      </c>
      <c r="O326" s="974"/>
      <c r="P326" s="29">
        <v>6</v>
      </c>
      <c r="Q326" s="28"/>
      <c r="R326" s="28">
        <v>1</v>
      </c>
      <c r="S326" s="81">
        <v>277.77800000000002</v>
      </c>
      <c r="T326" s="185">
        <v>43275</v>
      </c>
      <c r="U326" s="326">
        <v>14.7</v>
      </c>
      <c r="V326" s="60">
        <v>0.67</v>
      </c>
      <c r="W326" s="167">
        <v>1</v>
      </c>
      <c r="X326" s="489">
        <f t="shared" si="22"/>
        <v>662.31765124555159</v>
      </c>
      <c r="Y326" s="585" t="s">
        <v>174</v>
      </c>
      <c r="Z326" s="586"/>
      <c r="AA326" s="42" t="s">
        <v>20</v>
      </c>
      <c r="AB326" s="46">
        <v>1</v>
      </c>
      <c r="AC326" s="42" t="s">
        <v>3965</v>
      </c>
      <c r="AD326" s="46" t="s">
        <v>54</v>
      </c>
      <c r="AE326" s="42" t="s">
        <v>158</v>
      </c>
      <c r="AF326" s="43" t="s">
        <v>55</v>
      </c>
      <c r="AG326" s="43" t="s">
        <v>55</v>
      </c>
      <c r="AH326" s="46">
        <v>256</v>
      </c>
      <c r="AI326" s="46">
        <v>256</v>
      </c>
      <c r="AJ326" s="46" t="s">
        <v>55</v>
      </c>
      <c r="AK326" s="82">
        <v>22</v>
      </c>
      <c r="AL326" s="587"/>
      <c r="AM326" s="42">
        <v>16</v>
      </c>
      <c r="AN326" s="42"/>
      <c r="AO326" s="42"/>
      <c r="AP326" s="53">
        <v>2008</v>
      </c>
      <c r="AQ326" s="193" t="s">
        <v>3175</v>
      </c>
      <c r="AR326" s="42" t="s">
        <v>3241</v>
      </c>
      <c r="AS326" s="53"/>
    </row>
    <row r="327" spans="1:45" ht="14.25" customHeight="1" x14ac:dyDescent="0.25">
      <c r="B327">
        <v>1</v>
      </c>
      <c r="C327" t="s">
        <v>875</v>
      </c>
      <c r="D327" s="26" t="s">
        <v>1444</v>
      </c>
      <c r="E327" s="435" t="s">
        <v>1449</v>
      </c>
      <c r="F327" s="27" t="s">
        <v>85</v>
      </c>
      <c r="G327" s="28" t="s">
        <v>1447</v>
      </c>
      <c r="H327" s="27" t="s">
        <v>1445</v>
      </c>
      <c r="I327" s="27">
        <v>36</v>
      </c>
      <c r="J327" s="87">
        <v>36</v>
      </c>
      <c r="K327" s="19" t="s">
        <v>1446</v>
      </c>
      <c r="L327" s="52" t="s">
        <v>1447</v>
      </c>
      <c r="M327" s="81"/>
      <c r="N327" s="28">
        <v>4427</v>
      </c>
      <c r="O327" s="972"/>
      <c r="P327" s="29">
        <v>6</v>
      </c>
      <c r="Q327" s="28"/>
      <c r="R327" s="28">
        <v>15</v>
      </c>
      <c r="S327" s="81">
        <v>50</v>
      </c>
      <c r="T327" s="185">
        <v>41644</v>
      </c>
      <c r="U327" s="326">
        <v>14.7</v>
      </c>
      <c r="V327" s="60">
        <v>1</v>
      </c>
      <c r="W327" s="167">
        <v>2</v>
      </c>
      <c r="X327" s="489">
        <f t="shared" si="22"/>
        <v>5.6471651231081994</v>
      </c>
      <c r="Y327" s="502" t="s">
        <v>174</v>
      </c>
      <c r="Z327" s="494"/>
      <c r="AA327" s="28" t="s">
        <v>20</v>
      </c>
      <c r="AB327" s="27">
        <v>39</v>
      </c>
      <c r="AC327" s="28" t="s">
        <v>1448</v>
      </c>
      <c r="AD327" s="27" t="s">
        <v>54</v>
      </c>
      <c r="AE327" s="28" t="s">
        <v>124</v>
      </c>
      <c r="AF327" s="29" t="s">
        <v>54</v>
      </c>
      <c r="AG327" s="29" t="s">
        <v>55</v>
      </c>
      <c r="AH327" s="27"/>
      <c r="AI327" s="27"/>
      <c r="AJ327" s="27" t="s">
        <v>55</v>
      </c>
      <c r="AK327" s="81"/>
      <c r="AL327" s="569"/>
      <c r="AM327" s="28"/>
      <c r="AN327" s="28"/>
      <c r="AO327" s="28">
        <v>2011</v>
      </c>
      <c r="AP327" s="20">
        <v>2014</v>
      </c>
      <c r="AQ327" s="142"/>
      <c r="AR327" s="28" t="s">
        <v>1451</v>
      </c>
      <c r="AS327" s="20" t="s">
        <v>1450</v>
      </c>
    </row>
    <row r="328" spans="1:45" ht="14.25" customHeight="1" x14ac:dyDescent="0.25">
      <c r="C328" t="s">
        <v>875</v>
      </c>
      <c r="D328" s="591" t="s">
        <v>4439</v>
      </c>
      <c r="E328" s="555" t="s">
        <v>2363</v>
      </c>
      <c r="F328" s="592" t="s">
        <v>1812</v>
      </c>
      <c r="G328" s="593" t="s">
        <v>1469</v>
      </c>
      <c r="H328" s="592">
        <v>6502</v>
      </c>
      <c r="I328" s="592">
        <v>8</v>
      </c>
      <c r="J328" s="618">
        <v>8</v>
      </c>
      <c r="K328" s="19"/>
      <c r="L328" s="52"/>
      <c r="M328" s="81"/>
      <c r="N328" s="28"/>
      <c r="O328" s="972"/>
      <c r="P328" s="29"/>
      <c r="Q328" s="28"/>
      <c r="R328" s="28"/>
      <c r="S328" s="81"/>
      <c r="T328" s="185"/>
      <c r="U328" s="326"/>
      <c r="V328" s="60"/>
      <c r="W328" s="167"/>
      <c r="X328" s="489" t="str">
        <f t="shared" si="22"/>
        <v/>
      </c>
      <c r="Y328" s="502"/>
      <c r="Z328" s="494"/>
      <c r="AA328" s="28" t="s">
        <v>20</v>
      </c>
      <c r="AB328" s="27"/>
      <c r="AC328" s="28"/>
      <c r="AD328" s="27"/>
      <c r="AE328" s="28" t="s">
        <v>124</v>
      </c>
      <c r="AF328" s="29" t="s">
        <v>55</v>
      </c>
      <c r="AG328" s="29" t="s">
        <v>55</v>
      </c>
      <c r="AH328" s="27" t="s">
        <v>181</v>
      </c>
      <c r="AI328" s="27" t="s">
        <v>181</v>
      </c>
      <c r="AJ328" s="27" t="s">
        <v>54</v>
      </c>
      <c r="AK328" s="81"/>
      <c r="AL328" s="569"/>
      <c r="AM328" s="28"/>
      <c r="AN328" s="28"/>
      <c r="AO328" s="28"/>
      <c r="AP328" s="20">
        <v>2016</v>
      </c>
      <c r="AQ328" s="182" t="s">
        <v>2364</v>
      </c>
      <c r="AR328" s="28"/>
      <c r="AS328" s="20"/>
    </row>
    <row r="329" spans="1:45" ht="14.25" customHeight="1" x14ac:dyDescent="0.25">
      <c r="A329" t="s">
        <v>744</v>
      </c>
      <c r="B329">
        <v>1</v>
      </c>
      <c r="C329" t="s">
        <v>875</v>
      </c>
      <c r="D329" s="26" t="s">
        <v>312</v>
      </c>
      <c r="E329" s="435" t="s">
        <v>2292</v>
      </c>
      <c r="F329" s="27" t="s">
        <v>57</v>
      </c>
      <c r="G329" s="28" t="s">
        <v>313</v>
      </c>
      <c r="H329" s="27">
        <v>6502</v>
      </c>
      <c r="I329" s="27">
        <v>8</v>
      </c>
      <c r="J329" s="87">
        <v>8</v>
      </c>
      <c r="K329" s="19" t="s">
        <v>800</v>
      </c>
      <c r="L329" s="52" t="s">
        <v>108</v>
      </c>
      <c r="M329" s="81"/>
      <c r="N329" s="28">
        <v>4942</v>
      </c>
      <c r="O329" s="972"/>
      <c r="P329" s="29">
        <v>6</v>
      </c>
      <c r="Q329" s="28"/>
      <c r="R329" s="28"/>
      <c r="S329" s="81">
        <v>214.27</v>
      </c>
      <c r="T329" s="185">
        <v>41690</v>
      </c>
      <c r="U329" s="326">
        <v>14.7</v>
      </c>
      <c r="V329" s="60">
        <v>0.33</v>
      </c>
      <c r="W329" s="167">
        <v>4</v>
      </c>
      <c r="X329" s="489">
        <f t="shared" si="22"/>
        <v>3.576947592067989</v>
      </c>
      <c r="Y329" s="502" t="s">
        <v>174</v>
      </c>
      <c r="Z329" s="494"/>
      <c r="AA329" s="28" t="s">
        <v>17</v>
      </c>
      <c r="AB329" s="27">
        <v>3</v>
      </c>
      <c r="AC329" s="28" t="s">
        <v>883</v>
      </c>
      <c r="AD329" s="27" t="s">
        <v>54</v>
      </c>
      <c r="AE329" s="28" t="s">
        <v>124</v>
      </c>
      <c r="AF329" s="29" t="s">
        <v>55</v>
      </c>
      <c r="AG329" s="29" t="s">
        <v>55</v>
      </c>
      <c r="AH329" s="27" t="s">
        <v>181</v>
      </c>
      <c r="AI329" s="27" t="s">
        <v>181</v>
      </c>
      <c r="AJ329" s="27" t="s">
        <v>54</v>
      </c>
      <c r="AK329" s="81"/>
      <c r="AL329" s="569"/>
      <c r="AM329" s="28"/>
      <c r="AN329" s="28"/>
      <c r="AO329" s="28">
        <v>2010</v>
      </c>
      <c r="AP329" s="20">
        <v>2010</v>
      </c>
      <c r="AQ329" s="19"/>
      <c r="AR329" s="28" t="s">
        <v>318</v>
      </c>
      <c r="AS329" s="20"/>
    </row>
    <row r="330" spans="1:45" ht="14.25" customHeight="1" x14ac:dyDescent="0.25">
      <c r="A330" t="s">
        <v>746</v>
      </c>
      <c r="B330">
        <v>1</v>
      </c>
      <c r="C330" t="s">
        <v>875</v>
      </c>
      <c r="D330" s="26" t="s">
        <v>3802</v>
      </c>
      <c r="E330" s="435" t="s">
        <v>2369</v>
      </c>
      <c r="F330" s="27" t="s">
        <v>67</v>
      </c>
      <c r="G330" s="28" t="s">
        <v>690</v>
      </c>
      <c r="H330" s="27" t="s">
        <v>4311</v>
      </c>
      <c r="I330" s="27">
        <v>32</v>
      </c>
      <c r="J330" s="87">
        <v>32</v>
      </c>
      <c r="K330" s="19" t="s">
        <v>1241</v>
      </c>
      <c r="L330" s="52" t="s">
        <v>108</v>
      </c>
      <c r="M330" s="81"/>
      <c r="N330" s="28">
        <v>2166</v>
      </c>
      <c r="O330" s="972"/>
      <c r="P330" s="29" t="s">
        <v>744</v>
      </c>
      <c r="Q330" s="28">
        <v>4</v>
      </c>
      <c r="R330" s="28">
        <v>30</v>
      </c>
      <c r="S330" s="81">
        <v>149.03100000000001</v>
      </c>
      <c r="T330" s="185">
        <v>41762</v>
      </c>
      <c r="U330" s="27" t="s">
        <v>1267</v>
      </c>
      <c r="V330" s="60">
        <v>0.8</v>
      </c>
      <c r="W330" s="167">
        <v>1</v>
      </c>
      <c r="X330" s="489">
        <f t="shared" si="22"/>
        <v>55.043767313019394</v>
      </c>
      <c r="Y330" s="502" t="s">
        <v>3284</v>
      </c>
      <c r="Z330" s="494"/>
      <c r="AA330" s="28" t="s">
        <v>20</v>
      </c>
      <c r="AB330" s="27">
        <v>24</v>
      </c>
      <c r="AC330" s="28" t="s">
        <v>691</v>
      </c>
      <c r="AD330" s="27" t="s">
        <v>54</v>
      </c>
      <c r="AE330" s="28" t="s">
        <v>124</v>
      </c>
      <c r="AF330" s="29" t="s">
        <v>55</v>
      </c>
      <c r="AG330" s="29" t="s">
        <v>54</v>
      </c>
      <c r="AH330" s="27" t="s">
        <v>133</v>
      </c>
      <c r="AI330" s="27" t="s">
        <v>133</v>
      </c>
      <c r="AJ330" s="27" t="s">
        <v>54</v>
      </c>
      <c r="AK330" s="81"/>
      <c r="AL330" s="569"/>
      <c r="AM330" s="28">
        <v>32</v>
      </c>
      <c r="AN330" s="28">
        <v>6</v>
      </c>
      <c r="AO330" s="28">
        <v>2006</v>
      </c>
      <c r="AP330" s="20">
        <v>2017</v>
      </c>
      <c r="AQ330" s="182" t="s">
        <v>2368</v>
      </c>
      <c r="AR330" s="28" t="s">
        <v>692</v>
      </c>
      <c r="AS330" s="130" t="s">
        <v>4889</v>
      </c>
    </row>
    <row r="331" spans="1:45" ht="14.25" customHeight="1" x14ac:dyDescent="0.25">
      <c r="A331" t="s">
        <v>746</v>
      </c>
      <c r="B331">
        <v>1</v>
      </c>
      <c r="C331" t="s">
        <v>875</v>
      </c>
      <c r="D331" s="26" t="s">
        <v>3802</v>
      </c>
      <c r="E331" s="435" t="s">
        <v>2369</v>
      </c>
      <c r="F331" s="27" t="s">
        <v>67</v>
      </c>
      <c r="G331" s="28" t="s">
        <v>690</v>
      </c>
      <c r="H331" s="27" t="s">
        <v>4311</v>
      </c>
      <c r="I331" s="27">
        <v>32</v>
      </c>
      <c r="J331" s="87">
        <v>32</v>
      </c>
      <c r="K331" s="19" t="s">
        <v>4312</v>
      </c>
      <c r="L331" s="52" t="s">
        <v>694</v>
      </c>
      <c r="M331" s="81"/>
      <c r="N331" s="28">
        <v>2370</v>
      </c>
      <c r="O331" s="972"/>
      <c r="P331" s="29">
        <v>4</v>
      </c>
      <c r="Q331" s="28">
        <v>4</v>
      </c>
      <c r="R331" s="28">
        <v>30</v>
      </c>
      <c r="S331" s="81">
        <v>115</v>
      </c>
      <c r="T331" s="185"/>
      <c r="U331" s="27"/>
      <c r="V331" s="60">
        <v>0.8</v>
      </c>
      <c r="W331" s="167">
        <v>1</v>
      </c>
      <c r="X331" s="489">
        <f t="shared" si="22"/>
        <v>38.81856540084388</v>
      </c>
      <c r="Y331" s="502" t="s">
        <v>3284</v>
      </c>
      <c r="Z331" s="494"/>
      <c r="AA331" s="28" t="s">
        <v>20</v>
      </c>
      <c r="AB331" s="27">
        <v>24</v>
      </c>
      <c r="AC331" s="28" t="s">
        <v>691</v>
      </c>
      <c r="AD331" s="27" t="s">
        <v>54</v>
      </c>
      <c r="AE331" s="28" t="s">
        <v>124</v>
      </c>
      <c r="AF331" s="29" t="s">
        <v>55</v>
      </c>
      <c r="AG331" s="29" t="s">
        <v>54</v>
      </c>
      <c r="AH331" s="27" t="s">
        <v>133</v>
      </c>
      <c r="AI331" s="27" t="s">
        <v>133</v>
      </c>
      <c r="AJ331" s="27" t="s">
        <v>54</v>
      </c>
      <c r="AK331" s="81"/>
      <c r="AL331" s="569"/>
      <c r="AM331" s="28">
        <v>32</v>
      </c>
      <c r="AN331" s="28">
        <v>6</v>
      </c>
      <c r="AO331" s="28">
        <v>2006</v>
      </c>
      <c r="AP331" s="20">
        <v>2017</v>
      </c>
      <c r="AQ331" s="182" t="s">
        <v>2368</v>
      </c>
      <c r="AR331" s="28" t="s">
        <v>692</v>
      </c>
      <c r="AS331" s="130" t="s">
        <v>4889</v>
      </c>
    </row>
    <row r="332" spans="1:45" ht="14.25" customHeight="1" x14ac:dyDescent="0.25">
      <c r="A332" t="s">
        <v>746</v>
      </c>
      <c r="B332">
        <v>1</v>
      </c>
      <c r="C332" t="s">
        <v>875</v>
      </c>
      <c r="D332" s="26" t="s">
        <v>3801</v>
      </c>
      <c r="E332" s="435" t="s">
        <v>1646</v>
      </c>
      <c r="F332" s="27" t="s">
        <v>67</v>
      </c>
      <c r="G332" s="28" t="s">
        <v>694</v>
      </c>
      <c r="H332" s="27" t="s">
        <v>143</v>
      </c>
      <c r="I332" s="27">
        <v>8</v>
      </c>
      <c r="J332" s="87">
        <v>18</v>
      </c>
      <c r="K332" s="19" t="s">
        <v>687</v>
      </c>
      <c r="L332" s="52" t="s">
        <v>694</v>
      </c>
      <c r="M332" s="81"/>
      <c r="N332" s="28">
        <v>265</v>
      </c>
      <c r="O332" s="972"/>
      <c r="P332" s="29">
        <v>4</v>
      </c>
      <c r="Q332" s="28"/>
      <c r="R332" s="28">
        <v>1</v>
      </c>
      <c r="S332" s="81">
        <v>103.5</v>
      </c>
      <c r="T332" s="185"/>
      <c r="U332" s="326"/>
      <c r="V332" s="60">
        <v>0.33</v>
      </c>
      <c r="W332" s="167">
        <v>2</v>
      </c>
      <c r="X332" s="489">
        <f t="shared" si="22"/>
        <v>64.443396226415089</v>
      </c>
      <c r="Y332" s="502" t="s">
        <v>1833</v>
      </c>
      <c r="Z332" s="494"/>
      <c r="AA332" s="28" t="s">
        <v>17</v>
      </c>
      <c r="AB332" s="27">
        <v>10</v>
      </c>
      <c r="AC332" s="28" t="s">
        <v>686</v>
      </c>
      <c r="AD332" s="27" t="s">
        <v>54</v>
      </c>
      <c r="AE332" s="28" t="s">
        <v>124</v>
      </c>
      <c r="AF332" s="29" t="s">
        <v>55</v>
      </c>
      <c r="AG332" s="29"/>
      <c r="AH332" s="27">
        <v>256</v>
      </c>
      <c r="AI332" s="27" t="s">
        <v>83</v>
      </c>
      <c r="AJ332" s="27" t="s">
        <v>54</v>
      </c>
      <c r="AK332" s="81"/>
      <c r="AL332" s="569"/>
      <c r="AM332" s="28">
        <v>32</v>
      </c>
      <c r="AN332" s="28"/>
      <c r="AO332" s="28">
        <v>2005</v>
      </c>
      <c r="AP332" s="20">
        <v>2010</v>
      </c>
      <c r="AQ332" s="182" t="s">
        <v>2367</v>
      </c>
      <c r="AR332" s="28" t="s">
        <v>688</v>
      </c>
      <c r="AS332" s="130" t="s">
        <v>4648</v>
      </c>
    </row>
    <row r="333" spans="1:45" ht="14.25" customHeight="1" x14ac:dyDescent="0.25">
      <c r="C333" t="s">
        <v>4376</v>
      </c>
      <c r="D333" s="26" t="s">
        <v>1915</v>
      </c>
      <c r="E333" s="435" t="s">
        <v>1917</v>
      </c>
      <c r="F333" s="27" t="s">
        <v>296</v>
      </c>
      <c r="G333" s="28" t="s">
        <v>2941</v>
      </c>
      <c r="H333" s="27" t="s">
        <v>568</v>
      </c>
      <c r="I333" s="27">
        <v>16</v>
      </c>
      <c r="J333" s="87">
        <v>16</v>
      </c>
      <c r="K333" s="19" t="s">
        <v>800</v>
      </c>
      <c r="L333" s="52" t="s">
        <v>108</v>
      </c>
      <c r="M333" s="81" t="s">
        <v>2942</v>
      </c>
      <c r="N333" s="28"/>
      <c r="O333" s="972"/>
      <c r="P333" s="29">
        <v>6</v>
      </c>
      <c r="Q333" s="28"/>
      <c r="R333" s="28"/>
      <c r="S333" s="81"/>
      <c r="T333" s="185">
        <v>43175</v>
      </c>
      <c r="U333" s="326">
        <v>14.7</v>
      </c>
      <c r="V333" s="60">
        <v>0.67</v>
      </c>
      <c r="W333" s="167">
        <v>2</v>
      </c>
      <c r="X333" s="489" t="str">
        <f t="shared" si="22"/>
        <v/>
      </c>
      <c r="Y333" s="502"/>
      <c r="Z333" s="494"/>
      <c r="AA333" s="28" t="s">
        <v>17</v>
      </c>
      <c r="AB333" s="27">
        <v>13</v>
      </c>
      <c r="AC333" s="28" t="s">
        <v>2940</v>
      </c>
      <c r="AD333" s="27" t="s">
        <v>54</v>
      </c>
      <c r="AE333" s="28" t="s">
        <v>124</v>
      </c>
      <c r="AF333" s="29" t="s">
        <v>55</v>
      </c>
      <c r="AG333" s="29"/>
      <c r="AH333" s="27" t="s">
        <v>181</v>
      </c>
      <c r="AI333" s="27" t="s">
        <v>181</v>
      </c>
      <c r="AJ333" s="27" t="s">
        <v>55</v>
      </c>
      <c r="AK333" s="81">
        <v>16</v>
      </c>
      <c r="AL333" s="569"/>
      <c r="AM333" s="28">
        <v>8</v>
      </c>
      <c r="AN333" s="28"/>
      <c r="AO333" s="28">
        <v>2002</v>
      </c>
      <c r="AP333" s="20">
        <v>2002</v>
      </c>
      <c r="AQ333" s="182" t="s">
        <v>1916</v>
      </c>
      <c r="AR333" s="28" t="s">
        <v>2943</v>
      </c>
      <c r="AS333" s="130" t="s">
        <v>2944</v>
      </c>
    </row>
    <row r="334" spans="1:45" ht="14.25" customHeight="1" x14ac:dyDescent="0.25">
      <c r="D334" s="591" t="s">
        <v>5129</v>
      </c>
      <c r="E334" s="555" t="s">
        <v>5130</v>
      </c>
      <c r="F334" s="592"/>
      <c r="G334" s="593" t="s">
        <v>5131</v>
      </c>
      <c r="H334" s="46" t="s">
        <v>143</v>
      </c>
      <c r="I334" s="592">
        <v>16</v>
      </c>
      <c r="J334" s="618">
        <v>16</v>
      </c>
      <c r="K334" s="19"/>
      <c r="L334" s="52"/>
      <c r="M334" s="81"/>
      <c r="N334" s="28"/>
      <c r="O334" s="972"/>
      <c r="P334" s="29"/>
      <c r="Q334" s="28"/>
      <c r="R334" s="28"/>
      <c r="S334" s="81"/>
      <c r="T334" s="185"/>
      <c r="U334" s="326"/>
      <c r="V334" s="60"/>
      <c r="W334" s="167"/>
      <c r="X334" s="489"/>
      <c r="Y334" s="502"/>
      <c r="Z334" s="494"/>
      <c r="AA334" s="28" t="s">
        <v>17</v>
      </c>
      <c r="AB334" s="27"/>
      <c r="AC334" s="28"/>
      <c r="AD334" s="27" t="s">
        <v>54</v>
      </c>
      <c r="AE334" s="28" t="s">
        <v>158</v>
      </c>
      <c r="AF334" s="29" t="s">
        <v>55</v>
      </c>
      <c r="AG334" s="29"/>
      <c r="AH334" s="27" t="s">
        <v>181</v>
      </c>
      <c r="AI334" s="27" t="s">
        <v>181</v>
      </c>
      <c r="AJ334" s="27" t="s">
        <v>54</v>
      </c>
      <c r="AK334" s="81">
        <v>16</v>
      </c>
      <c r="AL334" s="569"/>
      <c r="AM334" s="28">
        <v>8</v>
      </c>
      <c r="AN334" s="28"/>
      <c r="AO334" s="28"/>
      <c r="AP334" s="20">
        <v>2017</v>
      </c>
      <c r="AQ334" s="182" t="s">
        <v>5132</v>
      </c>
      <c r="AR334" s="28" t="s">
        <v>2943</v>
      </c>
      <c r="AS334" s="130" t="s">
        <v>5133</v>
      </c>
    </row>
    <row r="335" spans="1:45" ht="14.25" customHeight="1" x14ac:dyDescent="0.25">
      <c r="C335" t="s">
        <v>4376</v>
      </c>
      <c r="D335" s="591" t="s">
        <v>3885</v>
      </c>
      <c r="E335" s="555" t="s">
        <v>3889</v>
      </c>
      <c r="F335" s="592" t="s">
        <v>741</v>
      </c>
      <c r="G335" s="593" t="s">
        <v>3890</v>
      </c>
      <c r="H335" s="592" t="s">
        <v>3892</v>
      </c>
      <c r="I335" s="592">
        <v>64</v>
      </c>
      <c r="J335" s="618">
        <v>32</v>
      </c>
      <c r="K335" s="19" t="s">
        <v>800</v>
      </c>
      <c r="L335" s="52" t="s">
        <v>108</v>
      </c>
      <c r="M335" s="81"/>
      <c r="N335" s="28"/>
      <c r="O335" s="972"/>
      <c r="P335" s="29">
        <v>6</v>
      </c>
      <c r="Q335" s="28"/>
      <c r="R335" s="28"/>
      <c r="S335" s="81"/>
      <c r="T335" s="185">
        <v>43294</v>
      </c>
      <c r="U335" s="326">
        <v>14.7</v>
      </c>
      <c r="V335" s="60">
        <v>1</v>
      </c>
      <c r="W335" s="167">
        <v>1</v>
      </c>
      <c r="X335" s="489" t="str">
        <f t="shared" ref="X335:X351" si="23">IF(AND(N335&lt;&gt;"",S335&lt;&gt;""),1000*S335*V335/(N335*W335),"")</f>
        <v/>
      </c>
      <c r="Y335" s="502"/>
      <c r="Z335" s="494" t="s">
        <v>745</v>
      </c>
      <c r="AA335" s="28" t="s">
        <v>20</v>
      </c>
      <c r="AB335" s="27">
        <v>2</v>
      </c>
      <c r="AC335" s="28" t="s">
        <v>4236</v>
      </c>
      <c r="AD335" s="27" t="s">
        <v>54</v>
      </c>
      <c r="AE335" s="28" t="s">
        <v>124</v>
      </c>
      <c r="AF335" s="29" t="s">
        <v>55</v>
      </c>
      <c r="AG335" s="29"/>
      <c r="AH335" s="27" t="s">
        <v>133</v>
      </c>
      <c r="AI335" s="27" t="s">
        <v>133</v>
      </c>
      <c r="AJ335" s="27" t="s">
        <v>54</v>
      </c>
      <c r="AK335" s="81">
        <v>10</v>
      </c>
      <c r="AL335" s="569"/>
      <c r="AM335" s="28">
        <v>32</v>
      </c>
      <c r="AN335" s="28"/>
      <c r="AO335" s="28">
        <v>2018</v>
      </c>
      <c r="AP335" s="20">
        <v>2019</v>
      </c>
      <c r="AQ335" s="182"/>
      <c r="AR335" s="28" t="s">
        <v>4235</v>
      </c>
      <c r="AS335" s="130" t="s">
        <v>4237</v>
      </c>
    </row>
    <row r="336" spans="1:45" ht="14.25" customHeight="1" x14ac:dyDescent="0.25">
      <c r="A336" t="s">
        <v>746</v>
      </c>
      <c r="B336">
        <v>1</v>
      </c>
      <c r="C336" t="s">
        <v>4376</v>
      </c>
      <c r="D336" s="591" t="s">
        <v>3885</v>
      </c>
      <c r="E336" s="555" t="s">
        <v>3889</v>
      </c>
      <c r="F336" s="592" t="s">
        <v>67</v>
      </c>
      <c r="G336" s="593" t="s">
        <v>3890</v>
      </c>
      <c r="H336" s="592" t="s">
        <v>3892</v>
      </c>
      <c r="I336" s="592">
        <v>64</v>
      </c>
      <c r="J336" s="618">
        <v>32</v>
      </c>
      <c r="K336" s="19" t="s">
        <v>800</v>
      </c>
      <c r="L336" s="52" t="s">
        <v>108</v>
      </c>
      <c r="M336" s="81"/>
      <c r="N336" s="28">
        <v>731</v>
      </c>
      <c r="O336" s="972"/>
      <c r="P336" s="29">
        <v>6</v>
      </c>
      <c r="Q336" s="28"/>
      <c r="R336" s="28">
        <v>2</v>
      </c>
      <c r="S336" s="81">
        <v>153.846</v>
      </c>
      <c r="T336" s="185">
        <v>43294</v>
      </c>
      <c r="U336" s="326">
        <v>14.7</v>
      </c>
      <c r="V336" s="60">
        <v>1</v>
      </c>
      <c r="W336" s="167">
        <v>1</v>
      </c>
      <c r="X336" s="489">
        <f t="shared" si="23"/>
        <v>210.45964432284541</v>
      </c>
      <c r="Y336" s="502" t="s">
        <v>174</v>
      </c>
      <c r="Z336" s="494" t="s">
        <v>745</v>
      </c>
      <c r="AA336" s="28" t="s">
        <v>20</v>
      </c>
      <c r="AB336" s="27">
        <v>2</v>
      </c>
      <c r="AC336" s="28" t="s">
        <v>4236</v>
      </c>
      <c r="AD336" s="27" t="s">
        <v>54</v>
      </c>
      <c r="AE336" s="28" t="s">
        <v>124</v>
      </c>
      <c r="AF336" s="29" t="s">
        <v>55</v>
      </c>
      <c r="AG336" s="29"/>
      <c r="AH336" s="27" t="s">
        <v>133</v>
      </c>
      <c r="AI336" s="27" t="s">
        <v>133</v>
      </c>
      <c r="AJ336" s="27" t="s">
        <v>54</v>
      </c>
      <c r="AK336" s="81">
        <v>10</v>
      </c>
      <c r="AL336" s="569"/>
      <c r="AM336" s="28">
        <v>32</v>
      </c>
      <c r="AN336" s="28"/>
      <c r="AO336" s="28">
        <v>2018</v>
      </c>
      <c r="AP336" s="20">
        <v>2019</v>
      </c>
      <c r="AQ336" s="182"/>
      <c r="AR336" s="28" t="s">
        <v>4235</v>
      </c>
      <c r="AS336" s="130" t="s">
        <v>4238</v>
      </c>
    </row>
    <row r="337" spans="1:45" ht="14.25" customHeight="1" x14ac:dyDescent="0.25">
      <c r="A337" t="s">
        <v>746</v>
      </c>
      <c r="C337" t="s">
        <v>4376</v>
      </c>
      <c r="D337" s="591" t="s">
        <v>3885</v>
      </c>
      <c r="E337" s="555" t="s">
        <v>3889</v>
      </c>
      <c r="F337" s="592" t="s">
        <v>67</v>
      </c>
      <c r="G337" s="593" t="s">
        <v>3890</v>
      </c>
      <c r="H337" s="592" t="s">
        <v>3892</v>
      </c>
      <c r="I337" s="592">
        <v>64</v>
      </c>
      <c r="J337" s="618">
        <v>32</v>
      </c>
      <c r="K337" s="19" t="s">
        <v>800</v>
      </c>
      <c r="L337" s="52" t="s">
        <v>108</v>
      </c>
      <c r="M337" s="81"/>
      <c r="N337" s="28">
        <v>884</v>
      </c>
      <c r="O337" s="972"/>
      <c r="P337" s="29">
        <v>6</v>
      </c>
      <c r="Q337" s="28"/>
      <c r="R337" s="28">
        <v>2</v>
      </c>
      <c r="S337" s="81">
        <v>136.98599999999999</v>
      </c>
      <c r="T337" s="185">
        <v>43294</v>
      </c>
      <c r="U337" s="326">
        <v>14.7</v>
      </c>
      <c r="V337" s="60">
        <v>1</v>
      </c>
      <c r="W337" s="167">
        <v>1</v>
      </c>
      <c r="X337" s="489">
        <f t="shared" si="23"/>
        <v>154.96153846153845</v>
      </c>
      <c r="Y337" s="502" t="s">
        <v>174</v>
      </c>
      <c r="Z337" s="494" t="s">
        <v>745</v>
      </c>
      <c r="AA337" s="28" t="s">
        <v>20</v>
      </c>
      <c r="AB337" s="27">
        <v>2</v>
      </c>
      <c r="AC337" s="28" t="s">
        <v>4236</v>
      </c>
      <c r="AD337" s="27" t="s">
        <v>54</v>
      </c>
      <c r="AE337" s="28" t="s">
        <v>124</v>
      </c>
      <c r="AF337" s="29" t="s">
        <v>55</v>
      </c>
      <c r="AG337" s="29"/>
      <c r="AH337" s="27" t="s">
        <v>133</v>
      </c>
      <c r="AI337" s="27" t="s">
        <v>133</v>
      </c>
      <c r="AJ337" s="27" t="s">
        <v>54</v>
      </c>
      <c r="AK337" s="81">
        <v>10</v>
      </c>
      <c r="AL337" s="569"/>
      <c r="AM337" s="28">
        <v>32</v>
      </c>
      <c r="AN337" s="28"/>
      <c r="AO337" s="28">
        <v>2018</v>
      </c>
      <c r="AP337" s="20">
        <v>2019</v>
      </c>
      <c r="AQ337" s="182"/>
      <c r="AR337" s="28" t="s">
        <v>4235</v>
      </c>
      <c r="AS337" s="130" t="s">
        <v>3893</v>
      </c>
    </row>
    <row r="338" spans="1:45" ht="14.25" customHeight="1" x14ac:dyDescent="0.25">
      <c r="A338" t="s">
        <v>746</v>
      </c>
      <c r="C338" t="s">
        <v>4376</v>
      </c>
      <c r="D338" s="591" t="s">
        <v>3885</v>
      </c>
      <c r="E338" s="555" t="s">
        <v>5579</v>
      </c>
      <c r="F338" s="592"/>
      <c r="G338" s="593" t="s">
        <v>5582</v>
      </c>
      <c r="H338" s="592" t="s">
        <v>3892</v>
      </c>
      <c r="I338" s="592">
        <v>64</v>
      </c>
      <c r="J338" s="618">
        <v>32</v>
      </c>
      <c r="K338" s="19" t="s">
        <v>800</v>
      </c>
      <c r="L338" s="52" t="s">
        <v>108</v>
      </c>
      <c r="M338" s="81"/>
      <c r="N338" s="28">
        <v>884</v>
      </c>
      <c r="O338" s="972"/>
      <c r="P338" s="29">
        <v>6</v>
      </c>
      <c r="Q338" s="28"/>
      <c r="R338" s="28">
        <v>2</v>
      </c>
      <c r="S338" s="81">
        <v>136.98599999999999</v>
      </c>
      <c r="T338" s="185">
        <v>43294</v>
      </c>
      <c r="U338" s="326">
        <v>14.7</v>
      </c>
      <c r="V338" s="60">
        <v>1</v>
      </c>
      <c r="W338" s="167">
        <v>1</v>
      </c>
      <c r="X338" s="489">
        <f t="shared" si="23"/>
        <v>154.96153846153845</v>
      </c>
      <c r="Y338" s="502"/>
      <c r="Z338" s="494"/>
      <c r="AA338" s="28" t="s">
        <v>20</v>
      </c>
      <c r="AB338" s="27"/>
      <c r="AC338" s="28"/>
      <c r="AD338" s="27" t="s">
        <v>54</v>
      </c>
      <c r="AE338" s="28" t="s">
        <v>124</v>
      </c>
      <c r="AF338" s="29" t="s">
        <v>55</v>
      </c>
      <c r="AG338" s="29"/>
      <c r="AH338" s="27" t="s">
        <v>133</v>
      </c>
      <c r="AI338" s="27" t="s">
        <v>133</v>
      </c>
      <c r="AJ338" s="27" t="s">
        <v>54</v>
      </c>
      <c r="AK338" s="81">
        <v>10</v>
      </c>
      <c r="AL338" s="569"/>
      <c r="AM338" s="28">
        <v>32</v>
      </c>
      <c r="AN338" s="28"/>
      <c r="AO338" s="28">
        <v>2018</v>
      </c>
      <c r="AP338" s="20">
        <v>2019</v>
      </c>
      <c r="AQ338" s="182"/>
      <c r="AR338" s="28" t="s">
        <v>5580</v>
      </c>
      <c r="AS338" s="130" t="s">
        <v>5581</v>
      </c>
    </row>
    <row r="339" spans="1:45" ht="14.25" customHeight="1" x14ac:dyDescent="0.25">
      <c r="A339" t="s">
        <v>746</v>
      </c>
      <c r="B339">
        <v>1</v>
      </c>
      <c r="C339" t="s">
        <v>875</v>
      </c>
      <c r="D339" s="26" t="s">
        <v>18</v>
      </c>
      <c r="E339" s="435" t="s">
        <v>2293</v>
      </c>
      <c r="F339" s="27" t="s">
        <v>85</v>
      </c>
      <c r="G339" s="28" t="s">
        <v>108</v>
      </c>
      <c r="H339" s="27" t="s">
        <v>12</v>
      </c>
      <c r="I339" s="27">
        <v>1</v>
      </c>
      <c r="J339" s="87">
        <v>9</v>
      </c>
      <c r="K339" s="19" t="s">
        <v>800</v>
      </c>
      <c r="L339" s="52" t="s">
        <v>108</v>
      </c>
      <c r="M339" s="81" t="s">
        <v>1160</v>
      </c>
      <c r="N339" s="28">
        <v>75</v>
      </c>
      <c r="O339" s="972"/>
      <c r="P339" s="29">
        <v>6</v>
      </c>
      <c r="Q339" s="28"/>
      <c r="R339" s="28">
        <v>1</v>
      </c>
      <c r="S339" s="81">
        <v>171</v>
      </c>
      <c r="T339" s="185">
        <v>42738</v>
      </c>
      <c r="U339" s="326">
        <v>14.5</v>
      </c>
      <c r="V339" s="60">
        <v>0.04</v>
      </c>
      <c r="W339" s="167">
        <v>1</v>
      </c>
      <c r="X339" s="489">
        <f t="shared" si="23"/>
        <v>91.2</v>
      </c>
      <c r="Y339" s="502" t="s">
        <v>2216</v>
      </c>
      <c r="Z339" s="494"/>
      <c r="AA339" s="28" t="s">
        <v>17</v>
      </c>
      <c r="AB339" s="27">
        <v>2</v>
      </c>
      <c r="AC339" s="28" t="s">
        <v>18</v>
      </c>
      <c r="AD339" s="27" t="s">
        <v>54</v>
      </c>
      <c r="AE339" s="28"/>
      <c r="AF339" s="29" t="s">
        <v>55</v>
      </c>
      <c r="AG339" s="29" t="s">
        <v>54</v>
      </c>
      <c r="AH339" s="27">
        <v>32</v>
      </c>
      <c r="AI339" s="27" t="s">
        <v>205</v>
      </c>
      <c r="AJ339" s="27" t="s">
        <v>55</v>
      </c>
      <c r="AK339" s="81">
        <v>24</v>
      </c>
      <c r="AL339" s="569"/>
      <c r="AM339" s="28"/>
      <c r="AN339" s="28">
        <v>1</v>
      </c>
      <c r="AO339" s="28">
        <v>2016</v>
      </c>
      <c r="AP339" s="20">
        <v>2017</v>
      </c>
      <c r="AQ339" s="142"/>
      <c r="AR339" s="28" t="s">
        <v>1928</v>
      </c>
      <c r="AS339" s="20"/>
    </row>
    <row r="340" spans="1:45" ht="14.25" customHeight="1" x14ac:dyDescent="0.25">
      <c r="C340" t="s">
        <v>4376</v>
      </c>
      <c r="D340" s="26" t="s">
        <v>1123</v>
      </c>
      <c r="E340" s="435" t="s">
        <v>2293</v>
      </c>
      <c r="F340" s="27" t="s">
        <v>67</v>
      </c>
      <c r="G340" s="28" t="s">
        <v>108</v>
      </c>
      <c r="H340" s="27" t="s">
        <v>12</v>
      </c>
      <c r="I340" s="27">
        <v>1</v>
      </c>
      <c r="J340" s="87">
        <v>9</v>
      </c>
      <c r="K340" s="19" t="s">
        <v>30</v>
      </c>
      <c r="L340" s="28" t="s">
        <v>108</v>
      </c>
      <c r="M340" s="81" t="s">
        <v>1160</v>
      </c>
      <c r="N340" s="28">
        <v>63</v>
      </c>
      <c r="O340" s="972"/>
      <c r="P340" s="29">
        <v>6</v>
      </c>
      <c r="Q340" s="28"/>
      <c r="R340" s="28">
        <v>1</v>
      </c>
      <c r="S340" s="81">
        <v>357.91</v>
      </c>
      <c r="T340" s="185">
        <v>41746</v>
      </c>
      <c r="U340" s="326">
        <v>14.5</v>
      </c>
      <c r="V340" s="60">
        <v>0.04</v>
      </c>
      <c r="W340" s="167">
        <v>1</v>
      </c>
      <c r="X340" s="489">
        <f t="shared" si="23"/>
        <v>227.24444444444444</v>
      </c>
      <c r="Y340" s="502" t="s">
        <v>1833</v>
      </c>
      <c r="Z340" s="494"/>
      <c r="AA340" s="28" t="s">
        <v>17</v>
      </c>
      <c r="AB340" s="27">
        <v>3</v>
      </c>
      <c r="AC340" s="28" t="s">
        <v>1158</v>
      </c>
      <c r="AD340" s="27" t="s">
        <v>54</v>
      </c>
      <c r="AE340" s="28" t="s">
        <v>158</v>
      </c>
      <c r="AF340" s="29" t="s">
        <v>55</v>
      </c>
      <c r="AG340" s="29" t="s">
        <v>54</v>
      </c>
      <c r="AH340" s="27">
        <v>64</v>
      </c>
      <c r="AI340" s="27" t="s">
        <v>205</v>
      </c>
      <c r="AJ340" s="27" t="s">
        <v>55</v>
      </c>
      <c r="AK340" s="81">
        <v>8</v>
      </c>
      <c r="AL340" s="569"/>
      <c r="AM340" s="28">
        <v>64</v>
      </c>
      <c r="AN340" s="28">
        <v>1</v>
      </c>
      <c r="AO340" s="28">
        <v>2003</v>
      </c>
      <c r="AP340" s="20">
        <v>2009</v>
      </c>
      <c r="AQ340" s="142"/>
      <c r="AR340" s="28" t="s">
        <v>1159</v>
      </c>
      <c r="AS340" s="20"/>
    </row>
    <row r="341" spans="1:45" ht="14.25" customHeight="1" x14ac:dyDescent="0.25">
      <c r="A341" t="s">
        <v>746</v>
      </c>
      <c r="B341">
        <v>1</v>
      </c>
      <c r="C341" t="s">
        <v>875</v>
      </c>
      <c r="D341" s="26" t="s">
        <v>1706</v>
      </c>
      <c r="E341" s="435" t="s">
        <v>2293</v>
      </c>
      <c r="F341" s="27" t="s">
        <v>57</v>
      </c>
      <c r="G341" s="28" t="s">
        <v>108</v>
      </c>
      <c r="H341" s="27" t="s">
        <v>12</v>
      </c>
      <c r="I341" s="27">
        <v>1</v>
      </c>
      <c r="J341" s="87">
        <v>9</v>
      </c>
      <c r="K341" s="19" t="s">
        <v>800</v>
      </c>
      <c r="L341" s="28" t="s">
        <v>108</v>
      </c>
      <c r="M341" s="81" t="s">
        <v>1160</v>
      </c>
      <c r="N341" s="28">
        <v>147</v>
      </c>
      <c r="O341" s="972"/>
      <c r="P341" s="29">
        <v>6</v>
      </c>
      <c r="Q341" s="28"/>
      <c r="R341" s="28">
        <v>1</v>
      </c>
      <c r="S341" s="81">
        <v>176.429</v>
      </c>
      <c r="T341" s="185">
        <v>42738</v>
      </c>
      <c r="U341" s="326">
        <v>14.5</v>
      </c>
      <c r="V341" s="60">
        <v>0.06</v>
      </c>
      <c r="W341" s="167">
        <v>1</v>
      </c>
      <c r="X341" s="489">
        <f t="shared" si="23"/>
        <v>72.011836734693873</v>
      </c>
      <c r="Y341" s="502" t="s">
        <v>2216</v>
      </c>
      <c r="Z341" s="494"/>
      <c r="AA341" s="28" t="s">
        <v>17</v>
      </c>
      <c r="AB341" s="27">
        <v>2</v>
      </c>
      <c r="AC341" s="28" t="s">
        <v>1706</v>
      </c>
      <c r="AD341" s="27" t="s">
        <v>54</v>
      </c>
      <c r="AE341" s="28"/>
      <c r="AF341" s="29" t="s">
        <v>55</v>
      </c>
      <c r="AG341" s="29" t="s">
        <v>54</v>
      </c>
      <c r="AH341" s="27">
        <v>512</v>
      </c>
      <c r="AI341" s="27" t="s">
        <v>205</v>
      </c>
      <c r="AJ341" s="27" t="s">
        <v>55</v>
      </c>
      <c r="AK341" s="81">
        <v>24</v>
      </c>
      <c r="AL341" s="569"/>
      <c r="AM341" s="28"/>
      <c r="AN341" s="28">
        <v>1</v>
      </c>
      <c r="AO341" s="28">
        <v>2016</v>
      </c>
      <c r="AP341" s="20"/>
      <c r="AQ341" s="142"/>
      <c r="AR341" s="28" t="s">
        <v>1709</v>
      </c>
      <c r="AS341" s="20" t="s">
        <v>1707</v>
      </c>
    </row>
    <row r="342" spans="1:45" ht="14.25" customHeight="1" x14ac:dyDescent="0.25">
      <c r="B342">
        <v>1</v>
      </c>
      <c r="C342" t="s">
        <v>875</v>
      </c>
      <c r="D342" s="26" t="s">
        <v>3291</v>
      </c>
      <c r="E342" s="84"/>
      <c r="F342" s="27" t="s">
        <v>85</v>
      </c>
      <c r="G342" s="28" t="s">
        <v>108</v>
      </c>
      <c r="H342" s="27" t="s">
        <v>12</v>
      </c>
      <c r="I342" s="27">
        <v>16</v>
      </c>
      <c r="J342" s="87">
        <v>18</v>
      </c>
      <c r="K342" s="19" t="s">
        <v>800</v>
      </c>
      <c r="L342" s="52" t="s">
        <v>108</v>
      </c>
      <c r="M342" s="81"/>
      <c r="N342" s="28">
        <v>483</v>
      </c>
      <c r="O342" s="972"/>
      <c r="P342" s="29">
        <v>6</v>
      </c>
      <c r="Q342" s="28"/>
      <c r="R342" s="28">
        <v>1</v>
      </c>
      <c r="S342" s="81">
        <v>294.11799999999999</v>
      </c>
      <c r="T342" s="185">
        <v>43187</v>
      </c>
      <c r="U342" s="326">
        <v>14.5</v>
      </c>
      <c r="V342" s="60">
        <v>0.16</v>
      </c>
      <c r="W342" s="167">
        <v>1</v>
      </c>
      <c r="X342" s="489">
        <f t="shared" si="23"/>
        <v>97.4303933747412</v>
      </c>
      <c r="Y342" s="502" t="s">
        <v>174</v>
      </c>
      <c r="Z342" s="494"/>
      <c r="AA342" s="28" t="s">
        <v>17</v>
      </c>
      <c r="AB342" s="27">
        <v>2</v>
      </c>
      <c r="AC342" s="28" t="s">
        <v>3290</v>
      </c>
      <c r="AD342" s="27"/>
      <c r="AE342" s="28"/>
      <c r="AF342" s="29" t="s">
        <v>55</v>
      </c>
      <c r="AG342" s="29"/>
      <c r="AH342" s="27">
        <v>256</v>
      </c>
      <c r="AI342" s="27" t="s">
        <v>249</v>
      </c>
      <c r="AJ342" s="27"/>
      <c r="AK342" s="81">
        <v>77</v>
      </c>
      <c r="AL342" s="569"/>
      <c r="AM342" s="28"/>
      <c r="AN342" s="28">
        <v>1</v>
      </c>
      <c r="AO342" s="28">
        <v>2010</v>
      </c>
      <c r="AP342" s="20">
        <v>2018</v>
      </c>
      <c r="AQ342" s="142"/>
      <c r="AR342" s="28" t="s">
        <v>3207</v>
      </c>
      <c r="AS342" s="20" t="s">
        <v>1929</v>
      </c>
    </row>
    <row r="343" spans="1:45" ht="14.25" customHeight="1" x14ac:dyDescent="0.25">
      <c r="A343" t="s">
        <v>746</v>
      </c>
      <c r="B343">
        <v>1</v>
      </c>
      <c r="C343" t="s">
        <v>875</v>
      </c>
      <c r="D343" s="26" t="s">
        <v>1722</v>
      </c>
      <c r="E343" s="435" t="s">
        <v>2293</v>
      </c>
      <c r="F343" s="27" t="s">
        <v>57</v>
      </c>
      <c r="G343" s="28" t="s">
        <v>108</v>
      </c>
      <c r="H343" s="27" t="s">
        <v>12</v>
      </c>
      <c r="I343" s="27">
        <v>4</v>
      </c>
      <c r="J343" s="87">
        <v>9</v>
      </c>
      <c r="K343" s="19" t="s">
        <v>800</v>
      </c>
      <c r="L343" s="52" t="s">
        <v>108</v>
      </c>
      <c r="M343" s="81" t="s">
        <v>1160</v>
      </c>
      <c r="N343" s="28">
        <v>144</v>
      </c>
      <c r="O343" s="972"/>
      <c r="P343" s="29">
        <v>6</v>
      </c>
      <c r="Q343" s="28"/>
      <c r="R343" s="28">
        <v>1</v>
      </c>
      <c r="S343" s="81">
        <v>195</v>
      </c>
      <c r="T343" s="185">
        <v>42755</v>
      </c>
      <c r="U343" s="326">
        <v>14.5</v>
      </c>
      <c r="V343" s="60">
        <v>0.16</v>
      </c>
      <c r="W343" s="167">
        <v>1</v>
      </c>
      <c r="X343" s="489">
        <f t="shared" si="23"/>
        <v>216.66666666666666</v>
      </c>
      <c r="Y343" s="502" t="s">
        <v>2216</v>
      </c>
      <c r="Z343" s="494"/>
      <c r="AA343" s="28" t="s">
        <v>17</v>
      </c>
      <c r="AB343" s="27">
        <v>2</v>
      </c>
      <c r="AC343" s="28" t="s">
        <v>18</v>
      </c>
      <c r="AD343" s="27" t="s">
        <v>54</v>
      </c>
      <c r="AE343" s="28"/>
      <c r="AF343" s="29" t="s">
        <v>55</v>
      </c>
      <c r="AG343" s="29" t="s">
        <v>54</v>
      </c>
      <c r="AH343" s="27">
        <v>32</v>
      </c>
      <c r="AI343" s="27" t="s">
        <v>205</v>
      </c>
      <c r="AJ343" s="27" t="s">
        <v>55</v>
      </c>
      <c r="AK343" s="81">
        <v>24</v>
      </c>
      <c r="AL343" s="569"/>
      <c r="AM343" s="28"/>
      <c r="AN343" s="28">
        <v>1</v>
      </c>
      <c r="AO343" s="28">
        <v>2016</v>
      </c>
      <c r="AP343" s="20"/>
      <c r="AQ343" s="142"/>
      <c r="AR343" s="28" t="s">
        <v>3339</v>
      </c>
      <c r="AS343" s="20"/>
    </row>
    <row r="344" spans="1:45" ht="14.25" customHeight="1" x14ac:dyDescent="0.25">
      <c r="A344" t="s">
        <v>746</v>
      </c>
      <c r="B344">
        <v>1</v>
      </c>
      <c r="C344" t="s">
        <v>875</v>
      </c>
      <c r="D344" s="26" t="s">
        <v>1708</v>
      </c>
      <c r="E344" s="435" t="s">
        <v>2293</v>
      </c>
      <c r="F344" s="27" t="s">
        <v>57</v>
      </c>
      <c r="G344" s="28" t="s">
        <v>108</v>
      </c>
      <c r="H344" s="27" t="s">
        <v>12</v>
      </c>
      <c r="I344" s="27">
        <v>4</v>
      </c>
      <c r="J344" s="87">
        <v>9</v>
      </c>
      <c r="K344" s="856" t="s">
        <v>4805</v>
      </c>
      <c r="L344" s="52" t="s">
        <v>108</v>
      </c>
      <c r="M344" s="81" t="s">
        <v>1160</v>
      </c>
      <c r="N344" s="28">
        <v>210</v>
      </c>
      <c r="O344" s="972"/>
      <c r="P344" s="29">
        <v>6</v>
      </c>
      <c r="Q344" s="28"/>
      <c r="R344" s="28">
        <v>0</v>
      </c>
      <c r="S344" s="81">
        <v>396.82499999999999</v>
      </c>
      <c r="T344" s="185">
        <v>44190</v>
      </c>
      <c r="U344" s="326" t="s">
        <v>5298</v>
      </c>
      <c r="V344" s="60">
        <v>0.24</v>
      </c>
      <c r="W344" s="167">
        <v>1</v>
      </c>
      <c r="X344" s="489">
        <f t="shared" si="23"/>
        <v>453.51428571428573</v>
      </c>
      <c r="Y344" s="502" t="s">
        <v>2216</v>
      </c>
      <c r="Z344" s="494"/>
      <c r="AA344" s="28" t="s">
        <v>17</v>
      </c>
      <c r="AB344" s="27">
        <v>2</v>
      </c>
      <c r="AC344" s="28" t="s">
        <v>1706</v>
      </c>
      <c r="AD344" s="27" t="s">
        <v>54</v>
      </c>
      <c r="AE344" s="28"/>
      <c r="AF344" s="29" t="s">
        <v>55</v>
      </c>
      <c r="AG344" s="29" t="s">
        <v>54</v>
      </c>
      <c r="AH344" s="27">
        <v>512</v>
      </c>
      <c r="AI344" s="27" t="s">
        <v>205</v>
      </c>
      <c r="AJ344" s="27" t="s">
        <v>55</v>
      </c>
      <c r="AK344" s="81">
        <v>24</v>
      </c>
      <c r="AL344" s="569"/>
      <c r="AM344" s="28"/>
      <c r="AN344" s="28">
        <v>1</v>
      </c>
      <c r="AO344" s="28">
        <v>2016</v>
      </c>
      <c r="AP344" s="20"/>
      <c r="AQ344" s="142"/>
      <c r="AR344" s="28" t="s">
        <v>3339</v>
      </c>
      <c r="AS344" s="20" t="s">
        <v>1707</v>
      </c>
    </row>
    <row r="345" spans="1:45" ht="14.25" customHeight="1" x14ac:dyDescent="0.25">
      <c r="A345" t="s">
        <v>746</v>
      </c>
      <c r="B345">
        <v>1</v>
      </c>
      <c r="C345" t="s">
        <v>875</v>
      </c>
      <c r="D345" s="26" t="s">
        <v>1708</v>
      </c>
      <c r="E345" s="435" t="s">
        <v>2293</v>
      </c>
      <c r="F345" s="27" t="s">
        <v>57</v>
      </c>
      <c r="G345" s="28" t="s">
        <v>108</v>
      </c>
      <c r="H345" s="27" t="s">
        <v>12</v>
      </c>
      <c r="I345" s="27">
        <v>4</v>
      </c>
      <c r="J345" s="87">
        <v>9</v>
      </c>
      <c r="K345" s="19" t="s">
        <v>800</v>
      </c>
      <c r="L345" s="52" t="s">
        <v>108</v>
      </c>
      <c r="M345" s="81" t="s">
        <v>1160</v>
      </c>
      <c r="N345" s="28">
        <v>151</v>
      </c>
      <c r="O345" s="972"/>
      <c r="P345" s="29">
        <v>6</v>
      </c>
      <c r="Q345" s="28"/>
      <c r="R345" s="28">
        <v>1</v>
      </c>
      <c r="S345" s="81">
        <v>151</v>
      </c>
      <c r="T345" s="185">
        <v>42755</v>
      </c>
      <c r="U345" s="326">
        <v>14.5</v>
      </c>
      <c r="V345" s="60">
        <v>0.24</v>
      </c>
      <c r="W345" s="167">
        <v>1</v>
      </c>
      <c r="X345" s="489">
        <f t="shared" si="23"/>
        <v>240</v>
      </c>
      <c r="Y345" s="502" t="s">
        <v>2216</v>
      </c>
      <c r="Z345" s="494"/>
      <c r="AA345" s="28" t="s">
        <v>17</v>
      </c>
      <c r="AB345" s="27">
        <v>2</v>
      </c>
      <c r="AC345" s="28" t="s">
        <v>1706</v>
      </c>
      <c r="AD345" s="27" t="s">
        <v>54</v>
      </c>
      <c r="AE345" s="28"/>
      <c r="AF345" s="29" t="s">
        <v>55</v>
      </c>
      <c r="AG345" s="29" t="s">
        <v>54</v>
      </c>
      <c r="AH345" s="27">
        <v>512</v>
      </c>
      <c r="AI345" s="27" t="s">
        <v>205</v>
      </c>
      <c r="AJ345" s="27" t="s">
        <v>55</v>
      </c>
      <c r="AK345" s="81">
        <v>24</v>
      </c>
      <c r="AL345" s="569"/>
      <c r="AM345" s="28"/>
      <c r="AN345" s="28">
        <v>1</v>
      </c>
      <c r="AO345" s="28">
        <v>2016</v>
      </c>
      <c r="AP345" s="20"/>
      <c r="AQ345" s="142"/>
      <c r="AR345" s="28" t="s">
        <v>3339</v>
      </c>
      <c r="AS345" s="20" t="s">
        <v>1707</v>
      </c>
    </row>
    <row r="346" spans="1:45" ht="14.25" customHeight="1" x14ac:dyDescent="0.25">
      <c r="A346" t="s">
        <v>174</v>
      </c>
      <c r="B346">
        <v>1</v>
      </c>
      <c r="C346" t="s">
        <v>875</v>
      </c>
      <c r="D346" s="26" t="s">
        <v>695</v>
      </c>
      <c r="E346" s="435" t="s">
        <v>2370</v>
      </c>
      <c r="F346" s="27" t="s">
        <v>67</v>
      </c>
      <c r="G346" s="28" t="s">
        <v>363</v>
      </c>
      <c r="H346" s="27" t="s">
        <v>668</v>
      </c>
      <c r="I346" s="27">
        <v>32</v>
      </c>
      <c r="J346" s="87">
        <v>32</v>
      </c>
      <c r="K346" s="19" t="s">
        <v>770</v>
      </c>
      <c r="L346" s="52" t="s">
        <v>108</v>
      </c>
      <c r="M346" s="81"/>
      <c r="N346" s="28">
        <v>37459</v>
      </c>
      <c r="O346" s="972"/>
      <c r="P346" s="29">
        <v>4</v>
      </c>
      <c r="Q346" s="28">
        <v>25</v>
      </c>
      <c r="R346" s="28">
        <v>54</v>
      </c>
      <c r="S346" s="81">
        <v>42.944000000000003</v>
      </c>
      <c r="T346" s="185">
        <v>41751</v>
      </c>
      <c r="U346" s="326" t="s">
        <v>1267</v>
      </c>
      <c r="V346" s="60">
        <v>1</v>
      </c>
      <c r="W346" s="167">
        <v>1</v>
      </c>
      <c r="X346" s="489">
        <f t="shared" si="23"/>
        <v>1.1464267599241837</v>
      </c>
      <c r="Y346" s="502" t="s">
        <v>2226</v>
      </c>
      <c r="Z346" s="494"/>
      <c r="AA346" s="28" t="s">
        <v>17</v>
      </c>
      <c r="AB346" s="27">
        <v>57</v>
      </c>
      <c r="AC346" s="28" t="s">
        <v>229</v>
      </c>
      <c r="AD346" s="27" t="s">
        <v>54</v>
      </c>
      <c r="AE346" s="28" t="s">
        <v>124</v>
      </c>
      <c r="AF346" s="29" t="s">
        <v>54</v>
      </c>
      <c r="AG346" s="29"/>
      <c r="AH346" s="27" t="s">
        <v>133</v>
      </c>
      <c r="AI346" s="27" t="s">
        <v>613</v>
      </c>
      <c r="AJ346" s="27" t="s">
        <v>54</v>
      </c>
      <c r="AK346" s="81"/>
      <c r="AL346" s="569"/>
      <c r="AM346" s="28">
        <v>32</v>
      </c>
      <c r="AN346" s="28">
        <v>4</v>
      </c>
      <c r="AO346" s="28">
        <v>2011</v>
      </c>
      <c r="AP346" s="20"/>
      <c r="AQ346" s="182" t="s">
        <v>2371</v>
      </c>
      <c r="AR346" s="28" t="s">
        <v>696</v>
      </c>
      <c r="AS346" s="20" t="s">
        <v>1209</v>
      </c>
    </row>
    <row r="347" spans="1:45" ht="15" customHeight="1" x14ac:dyDescent="0.25">
      <c r="A347" t="s">
        <v>744</v>
      </c>
      <c r="B347">
        <v>1</v>
      </c>
      <c r="C347" t="s">
        <v>875</v>
      </c>
      <c r="D347" s="26" t="s">
        <v>4030</v>
      </c>
      <c r="E347" s="435" t="s">
        <v>4031</v>
      </c>
      <c r="F347" s="27" t="s">
        <v>67</v>
      </c>
      <c r="G347" s="28" t="s">
        <v>2945</v>
      </c>
      <c r="H347" s="27" t="s">
        <v>238</v>
      </c>
      <c r="I347" s="27">
        <v>32</v>
      </c>
      <c r="J347" s="87">
        <v>32</v>
      </c>
      <c r="K347" s="19" t="s">
        <v>800</v>
      </c>
      <c r="L347" s="52" t="s">
        <v>108</v>
      </c>
      <c r="M347" s="81"/>
      <c r="N347" s="28">
        <v>5992</v>
      </c>
      <c r="O347" s="972"/>
      <c r="P347" s="29">
        <v>6</v>
      </c>
      <c r="Q347" s="28">
        <v>1</v>
      </c>
      <c r="R347" s="28">
        <v>12</v>
      </c>
      <c r="S347" s="81">
        <v>133.333</v>
      </c>
      <c r="T347" s="185">
        <v>43287</v>
      </c>
      <c r="U347" s="326">
        <v>14.7</v>
      </c>
      <c r="V347" s="60">
        <v>1</v>
      </c>
      <c r="W347" s="167">
        <v>1</v>
      </c>
      <c r="X347" s="489">
        <f t="shared" si="23"/>
        <v>22.25183578104139</v>
      </c>
      <c r="Y347" s="502" t="s">
        <v>174</v>
      </c>
      <c r="Z347" s="494"/>
      <c r="AA347" s="28" t="s">
        <v>17</v>
      </c>
      <c r="AB347" s="27">
        <v>82</v>
      </c>
      <c r="AC347" s="28" t="s">
        <v>674</v>
      </c>
      <c r="AD347" s="27" t="s">
        <v>54</v>
      </c>
      <c r="AE347" s="28" t="s">
        <v>124</v>
      </c>
      <c r="AF347" s="29" t="s">
        <v>54</v>
      </c>
      <c r="AG347" s="29"/>
      <c r="AH347" s="27" t="s">
        <v>133</v>
      </c>
      <c r="AI347" s="27" t="s">
        <v>133</v>
      </c>
      <c r="AJ347" s="27" t="s">
        <v>54</v>
      </c>
      <c r="AK347" s="81"/>
      <c r="AL347" s="569"/>
      <c r="AM347" s="28">
        <v>64</v>
      </c>
      <c r="AN347" s="28">
        <v>5</v>
      </c>
      <c r="AO347" s="28">
        <v>1999</v>
      </c>
      <c r="AP347" s="20">
        <v>2003</v>
      </c>
      <c r="AQ347" s="182" t="s">
        <v>2948</v>
      </c>
      <c r="AR347" s="28" t="s">
        <v>4035</v>
      </c>
      <c r="AS347" s="127" t="s">
        <v>4034</v>
      </c>
    </row>
    <row r="348" spans="1:45" ht="15" customHeight="1" x14ac:dyDescent="0.25">
      <c r="C348" t="s">
        <v>875</v>
      </c>
      <c r="D348" s="26" t="s">
        <v>4030</v>
      </c>
      <c r="E348" s="435" t="s">
        <v>4031</v>
      </c>
      <c r="F348" s="27" t="s">
        <v>67</v>
      </c>
      <c r="G348" s="28" t="s">
        <v>2945</v>
      </c>
      <c r="H348" s="27" t="s">
        <v>238</v>
      </c>
      <c r="I348" s="27">
        <v>32</v>
      </c>
      <c r="J348" s="87">
        <v>32</v>
      </c>
      <c r="K348" s="19" t="s">
        <v>303</v>
      </c>
      <c r="L348" s="52" t="s">
        <v>4032</v>
      </c>
      <c r="M348" s="81"/>
      <c r="N348" s="28">
        <v>7554</v>
      </c>
      <c r="O348" s="972"/>
      <c r="P348" s="29">
        <v>4</v>
      </c>
      <c r="Q348" s="28"/>
      <c r="R348" s="28">
        <v>42</v>
      </c>
      <c r="S348" s="81">
        <v>50</v>
      </c>
      <c r="T348" s="185">
        <v>38565</v>
      </c>
      <c r="U348" s="326"/>
      <c r="V348" s="60">
        <v>1</v>
      </c>
      <c r="W348" s="167">
        <v>1</v>
      </c>
      <c r="X348" s="489">
        <f t="shared" si="23"/>
        <v>6.619009796134498</v>
      </c>
      <c r="Y348" s="502" t="s">
        <v>2226</v>
      </c>
      <c r="Z348" s="494"/>
      <c r="AA348" s="28" t="s">
        <v>17</v>
      </c>
      <c r="AB348" s="27">
        <v>90</v>
      </c>
      <c r="AC348" s="28" t="s">
        <v>674</v>
      </c>
      <c r="AD348" s="27" t="s">
        <v>54</v>
      </c>
      <c r="AE348" s="28" t="s">
        <v>124</v>
      </c>
      <c r="AF348" s="29" t="s">
        <v>54</v>
      </c>
      <c r="AG348" s="29"/>
      <c r="AH348" s="27" t="s">
        <v>133</v>
      </c>
      <c r="AI348" s="27" t="s">
        <v>133</v>
      </c>
      <c r="AJ348" s="27" t="s">
        <v>54</v>
      </c>
      <c r="AK348" s="81"/>
      <c r="AL348" s="569"/>
      <c r="AM348" s="28">
        <v>64</v>
      </c>
      <c r="AN348" s="28">
        <v>5</v>
      </c>
      <c r="AO348" s="28">
        <v>1999</v>
      </c>
      <c r="AP348" s="20">
        <v>2003</v>
      </c>
      <c r="AQ348" s="182" t="s">
        <v>2948</v>
      </c>
      <c r="AR348" s="28" t="s">
        <v>4033</v>
      </c>
      <c r="AS348" s="127" t="s">
        <v>4034</v>
      </c>
    </row>
    <row r="349" spans="1:45" ht="15" customHeight="1" x14ac:dyDescent="0.25">
      <c r="A349" t="s">
        <v>744</v>
      </c>
      <c r="B349">
        <v>1</v>
      </c>
      <c r="C349" t="s">
        <v>875</v>
      </c>
      <c r="D349" s="560" t="s">
        <v>2946</v>
      </c>
      <c r="E349" s="435" t="s">
        <v>2947</v>
      </c>
      <c r="F349" s="27" t="s">
        <v>67</v>
      </c>
      <c r="G349" s="28" t="s">
        <v>676</v>
      </c>
      <c r="H349" s="27" t="s">
        <v>238</v>
      </c>
      <c r="I349" s="27">
        <v>32</v>
      </c>
      <c r="J349" s="87">
        <v>32</v>
      </c>
      <c r="K349" s="19" t="s">
        <v>800</v>
      </c>
      <c r="L349" s="52" t="s">
        <v>2945</v>
      </c>
      <c r="M349" s="81"/>
      <c r="N349" s="28">
        <v>2920</v>
      </c>
      <c r="O349" s="972"/>
      <c r="P349" s="29">
        <v>6</v>
      </c>
      <c r="Q349" s="28"/>
      <c r="R349" s="28"/>
      <c r="S349" s="81">
        <v>183</v>
      </c>
      <c r="T349" s="185"/>
      <c r="U349" s="326"/>
      <c r="V349" s="60">
        <v>1</v>
      </c>
      <c r="W349" s="167">
        <v>1</v>
      </c>
      <c r="X349" s="489">
        <f t="shared" si="23"/>
        <v>62.671232876712331</v>
      </c>
      <c r="Y349" s="502" t="s">
        <v>2342</v>
      </c>
      <c r="Z349" s="494" t="s">
        <v>54</v>
      </c>
      <c r="AA349" s="28" t="s">
        <v>17</v>
      </c>
      <c r="AB349" s="27" t="s">
        <v>677</v>
      </c>
      <c r="AC349" s="28" t="s">
        <v>675</v>
      </c>
      <c r="AD349" s="27" t="s">
        <v>54</v>
      </c>
      <c r="AE349" s="28" t="s">
        <v>124</v>
      </c>
      <c r="AF349" s="29" t="s">
        <v>54</v>
      </c>
      <c r="AG349" s="29"/>
      <c r="AH349" s="27" t="s">
        <v>133</v>
      </c>
      <c r="AI349" s="27" t="s">
        <v>133</v>
      </c>
      <c r="AJ349" s="27" t="s">
        <v>54</v>
      </c>
      <c r="AK349" s="81"/>
      <c r="AL349" s="569"/>
      <c r="AM349" s="28">
        <v>64</v>
      </c>
      <c r="AN349" s="28">
        <v>7</v>
      </c>
      <c r="AO349" s="28">
        <v>2003</v>
      </c>
      <c r="AP349" s="20">
        <v>2021</v>
      </c>
      <c r="AQ349" s="182" t="s">
        <v>2948</v>
      </c>
      <c r="AR349" s="871" t="s">
        <v>1277</v>
      </c>
      <c r="AS349" s="873" t="s">
        <v>5530</v>
      </c>
    </row>
    <row r="350" spans="1:45" ht="15" customHeight="1" x14ac:dyDescent="0.25">
      <c r="A350" t="s">
        <v>744</v>
      </c>
      <c r="B350">
        <v>1</v>
      </c>
      <c r="C350" t="s">
        <v>875</v>
      </c>
      <c r="D350" s="560" t="s">
        <v>2946</v>
      </c>
      <c r="E350" s="435" t="s">
        <v>2947</v>
      </c>
      <c r="F350" s="27" t="s">
        <v>67</v>
      </c>
      <c r="G350" s="28" t="s">
        <v>676</v>
      </c>
      <c r="H350" s="27" t="s">
        <v>1613</v>
      </c>
      <c r="I350" s="27">
        <v>32</v>
      </c>
      <c r="J350" s="87">
        <v>32</v>
      </c>
      <c r="K350" s="19"/>
      <c r="L350" s="52"/>
      <c r="M350" s="81"/>
      <c r="N350" s="28"/>
      <c r="O350" s="972"/>
      <c r="P350" s="29">
        <v>6</v>
      </c>
      <c r="Q350" s="28"/>
      <c r="R350" s="28"/>
      <c r="S350" s="81"/>
      <c r="T350" s="185"/>
      <c r="U350" s="326"/>
      <c r="V350" s="60">
        <v>1</v>
      </c>
      <c r="W350" s="167">
        <v>1</v>
      </c>
      <c r="X350" s="489" t="str">
        <f t="shared" ref="X350" si="24">IF(AND(N350&lt;&gt;"",S350&lt;&gt;""),1000*S350*V350/(N350*W350),"")</f>
        <v/>
      </c>
      <c r="Y350" s="502" t="s">
        <v>2342</v>
      </c>
      <c r="Z350" s="494" t="s">
        <v>54</v>
      </c>
      <c r="AA350" s="28" t="s">
        <v>17</v>
      </c>
      <c r="AB350" s="27" t="s">
        <v>677</v>
      </c>
      <c r="AC350" s="28"/>
      <c r="AD350" s="27" t="s">
        <v>54</v>
      </c>
      <c r="AE350" s="28" t="s">
        <v>124</v>
      </c>
      <c r="AF350" s="29" t="s">
        <v>54</v>
      </c>
      <c r="AG350" s="29"/>
      <c r="AH350" s="27" t="s">
        <v>133</v>
      </c>
      <c r="AI350" s="27" t="s">
        <v>133</v>
      </c>
      <c r="AJ350" s="27" t="s">
        <v>54</v>
      </c>
      <c r="AK350" s="81"/>
      <c r="AL350" s="569"/>
      <c r="AM350" s="28">
        <v>64</v>
      </c>
      <c r="AN350" s="28">
        <v>7</v>
      </c>
      <c r="AO350" s="28">
        <v>2003</v>
      </c>
      <c r="AP350" s="20">
        <v>2021</v>
      </c>
      <c r="AQ350" s="182" t="s">
        <v>2948</v>
      </c>
      <c r="AR350" s="965" t="s">
        <v>6490</v>
      </c>
      <c r="AS350" s="873"/>
    </row>
    <row r="351" spans="1:45" ht="15" customHeight="1" x14ac:dyDescent="0.25">
      <c r="A351" t="s">
        <v>746</v>
      </c>
      <c r="B351">
        <v>1</v>
      </c>
      <c r="C351" t="s">
        <v>875</v>
      </c>
      <c r="D351" s="26" t="s">
        <v>201</v>
      </c>
      <c r="E351" s="435" t="s">
        <v>2294</v>
      </c>
      <c r="F351" s="27" t="s">
        <v>67</v>
      </c>
      <c r="G351" s="28" t="s">
        <v>200</v>
      </c>
      <c r="H351" s="27" t="s">
        <v>12</v>
      </c>
      <c r="I351" s="27">
        <v>16</v>
      </c>
      <c r="J351" s="87">
        <v>16</v>
      </c>
      <c r="K351" s="19" t="s">
        <v>9</v>
      </c>
      <c r="L351" s="52" t="s">
        <v>200</v>
      </c>
      <c r="M351" s="81"/>
      <c r="N351" s="28">
        <v>112</v>
      </c>
      <c r="O351" s="972"/>
      <c r="P351" s="29">
        <v>6</v>
      </c>
      <c r="Q351" s="28"/>
      <c r="R351" s="28">
        <v>1</v>
      </c>
      <c r="S351" s="81">
        <v>182</v>
      </c>
      <c r="T351" s="185"/>
      <c r="U351" s="326"/>
      <c r="V351" s="60">
        <v>0.67</v>
      </c>
      <c r="W351" s="167">
        <v>1</v>
      </c>
      <c r="X351" s="489">
        <f t="shared" si="23"/>
        <v>1088.75</v>
      </c>
      <c r="Y351" s="502" t="s">
        <v>2216</v>
      </c>
      <c r="Z351" s="494"/>
      <c r="AA351" s="28" t="s">
        <v>17</v>
      </c>
      <c r="AB351" s="27">
        <v>5</v>
      </c>
      <c r="AC351" s="28" t="s">
        <v>201</v>
      </c>
      <c r="AD351" s="27" t="s">
        <v>54</v>
      </c>
      <c r="AE351" s="28" t="s">
        <v>124</v>
      </c>
      <c r="AF351" s="29" t="s">
        <v>55</v>
      </c>
      <c r="AG351" s="29" t="s">
        <v>54</v>
      </c>
      <c r="AH351" s="27">
        <v>256</v>
      </c>
      <c r="AI351" s="27" t="s">
        <v>181</v>
      </c>
      <c r="AJ351" s="27"/>
      <c r="AK351" s="81"/>
      <c r="AL351" s="569"/>
      <c r="AM351" s="28">
        <v>2</v>
      </c>
      <c r="AN351" s="28">
        <v>2</v>
      </c>
      <c r="AO351" s="28">
        <v>2008</v>
      </c>
      <c r="AP351" s="20">
        <v>2020</v>
      </c>
      <c r="AQ351" s="182" t="s">
        <v>3274</v>
      </c>
      <c r="AR351" s="28" t="s">
        <v>36</v>
      </c>
      <c r="AS351" s="20" t="s">
        <v>948</v>
      </c>
    </row>
    <row r="352" spans="1:45" ht="15" customHeight="1" x14ac:dyDescent="0.25">
      <c r="D352" s="26" t="s">
        <v>5773</v>
      </c>
      <c r="E352" s="435" t="s">
        <v>5774</v>
      </c>
      <c r="F352" s="27" t="s">
        <v>67</v>
      </c>
      <c r="G352" s="28" t="s">
        <v>5777</v>
      </c>
      <c r="H352" s="27" t="s">
        <v>12</v>
      </c>
      <c r="I352" s="27">
        <v>32</v>
      </c>
      <c r="J352" s="87">
        <v>32</v>
      </c>
      <c r="K352" s="19"/>
      <c r="L352" s="52"/>
      <c r="M352" s="81"/>
      <c r="N352" s="28"/>
      <c r="O352" s="972"/>
      <c r="P352" s="29"/>
      <c r="Q352" s="28"/>
      <c r="R352" s="28"/>
      <c r="S352" s="81"/>
      <c r="T352" s="185"/>
      <c r="U352" s="326"/>
      <c r="V352" s="60"/>
      <c r="W352" s="167"/>
      <c r="X352" s="489"/>
      <c r="Y352" s="502"/>
      <c r="Z352" s="494" t="s">
        <v>54</v>
      </c>
      <c r="AA352" s="28" t="s">
        <v>17</v>
      </c>
      <c r="AB352" s="27">
        <v>42</v>
      </c>
      <c r="AC352" s="28" t="s">
        <v>5776</v>
      </c>
      <c r="AD352" s="27" t="s">
        <v>54</v>
      </c>
      <c r="AE352" s="28" t="s">
        <v>124</v>
      </c>
      <c r="AF352" s="29" t="s">
        <v>55</v>
      </c>
      <c r="AG352" s="29"/>
      <c r="AH352" s="27" t="s">
        <v>83</v>
      </c>
      <c r="AI352" s="27" t="s">
        <v>83</v>
      </c>
      <c r="AJ352" s="27" t="s">
        <v>55</v>
      </c>
      <c r="AK352" s="81"/>
      <c r="AL352" s="569"/>
      <c r="AM352" s="28">
        <v>3</v>
      </c>
      <c r="AN352" s="28"/>
      <c r="AO352" s="28"/>
      <c r="AP352" s="20">
        <v>2017</v>
      </c>
      <c r="AQ352" s="182"/>
      <c r="AR352" s="28" t="s">
        <v>5778</v>
      </c>
      <c r="AS352" s="20"/>
    </row>
    <row r="353" spans="1:45" ht="14.25" customHeight="1" x14ac:dyDescent="0.25">
      <c r="A353" t="s">
        <v>744</v>
      </c>
      <c r="B353">
        <v>1</v>
      </c>
      <c r="C353" t="s">
        <v>875</v>
      </c>
      <c r="D353" s="26" t="s">
        <v>316</v>
      </c>
      <c r="E353" s="435" t="s">
        <v>2295</v>
      </c>
      <c r="F353" s="27" t="s">
        <v>57</v>
      </c>
      <c r="G353" s="28" t="s">
        <v>297</v>
      </c>
      <c r="H353" s="27">
        <v>8051</v>
      </c>
      <c r="I353" s="27">
        <v>8</v>
      </c>
      <c r="J353" s="87">
        <v>8</v>
      </c>
      <c r="K353" s="19" t="s">
        <v>800</v>
      </c>
      <c r="L353" s="52" t="s">
        <v>108</v>
      </c>
      <c r="M353" s="81"/>
      <c r="N353" s="28">
        <v>1022</v>
      </c>
      <c r="O353" s="972"/>
      <c r="P353" s="29">
        <v>6</v>
      </c>
      <c r="Q353" s="28">
        <v>1</v>
      </c>
      <c r="R353" s="28">
        <v>1</v>
      </c>
      <c r="S353" s="81">
        <v>153.846</v>
      </c>
      <c r="T353" s="185">
        <v>43193</v>
      </c>
      <c r="U353" s="326">
        <v>14.7</v>
      </c>
      <c r="V353" s="60">
        <v>0.33</v>
      </c>
      <c r="W353" s="167">
        <v>6</v>
      </c>
      <c r="X353" s="489">
        <f>IF(AND(N353&lt;&gt;"",S353&lt;&gt;""),1000*S353*V353/(N353*W353),"")</f>
        <v>8.2793835616438365</v>
      </c>
      <c r="Y353" s="502" t="s">
        <v>2216</v>
      </c>
      <c r="Z353" s="494" t="s">
        <v>54</v>
      </c>
      <c r="AA353" s="28" t="s">
        <v>17</v>
      </c>
      <c r="AB353" s="27">
        <v>8</v>
      </c>
      <c r="AC353" s="28" t="s">
        <v>3292</v>
      </c>
      <c r="AD353" s="27" t="s">
        <v>54</v>
      </c>
      <c r="AE353" s="28" t="s">
        <v>124</v>
      </c>
      <c r="AF353" s="29" t="s">
        <v>55</v>
      </c>
      <c r="AG353" s="27" t="s">
        <v>55</v>
      </c>
      <c r="AH353" s="27" t="s">
        <v>181</v>
      </c>
      <c r="AI353" s="27" t="s">
        <v>181</v>
      </c>
      <c r="AJ353" s="27" t="s">
        <v>54</v>
      </c>
      <c r="AK353" s="81"/>
      <c r="AL353" s="569"/>
      <c r="AM353" s="28"/>
      <c r="AN353" s="28"/>
      <c r="AO353" s="28">
        <v>2012</v>
      </c>
      <c r="AP353" s="20">
        <v>2018</v>
      </c>
      <c r="AQ353" s="142"/>
      <c r="AR353" s="28" t="s">
        <v>965</v>
      </c>
      <c r="AS353" s="20" t="s">
        <v>964</v>
      </c>
    </row>
    <row r="354" spans="1:45" ht="14.25" customHeight="1" x14ac:dyDescent="0.25">
      <c r="A354" t="s">
        <v>744</v>
      </c>
      <c r="B354">
        <v>1</v>
      </c>
      <c r="C354" t="s">
        <v>875</v>
      </c>
      <c r="D354" s="26" t="s">
        <v>320</v>
      </c>
      <c r="E354" s="435" t="s">
        <v>2296</v>
      </c>
      <c r="F354" s="27" t="s">
        <v>67</v>
      </c>
      <c r="G354" s="28" t="s">
        <v>321</v>
      </c>
      <c r="H354" s="27">
        <v>8080</v>
      </c>
      <c r="I354" s="27">
        <v>8</v>
      </c>
      <c r="J354" s="87">
        <v>8</v>
      </c>
      <c r="K354" s="19" t="s">
        <v>800</v>
      </c>
      <c r="L354" s="52" t="s">
        <v>108</v>
      </c>
      <c r="M354" s="81"/>
      <c r="N354" s="28">
        <v>154</v>
      </c>
      <c r="O354" s="972"/>
      <c r="P354" s="29">
        <v>6</v>
      </c>
      <c r="Q354" s="28"/>
      <c r="R354" s="28">
        <v>1</v>
      </c>
      <c r="S354" s="81">
        <v>247.46299999999999</v>
      </c>
      <c r="T354" s="185"/>
      <c r="U354" s="326">
        <v>14.7</v>
      </c>
      <c r="V354" s="60">
        <v>0.33</v>
      </c>
      <c r="W354" s="167">
        <v>9</v>
      </c>
      <c r="X354" s="489">
        <f>IF(AND(N354&lt;&gt;"",S354&lt;&gt;""),1000*S354*V354/(N354*W354),"")</f>
        <v>58.919761904761913</v>
      </c>
      <c r="Y354" s="502" t="s">
        <v>2216</v>
      </c>
      <c r="Z354" s="494"/>
      <c r="AA354" s="28" t="s">
        <v>20</v>
      </c>
      <c r="AB354" s="27">
        <v>5</v>
      </c>
      <c r="AC354" s="28" t="s">
        <v>785</v>
      </c>
      <c r="AD354" s="27" t="s">
        <v>54</v>
      </c>
      <c r="AE354" s="28" t="s">
        <v>124</v>
      </c>
      <c r="AF354" s="29" t="s">
        <v>55</v>
      </c>
      <c r="AG354" s="27" t="s">
        <v>55</v>
      </c>
      <c r="AH354" s="27" t="s">
        <v>181</v>
      </c>
      <c r="AI354" s="27" t="s">
        <v>181</v>
      </c>
      <c r="AJ354" s="27" t="s">
        <v>54</v>
      </c>
      <c r="AK354" s="81"/>
      <c r="AL354" s="569"/>
      <c r="AM354" s="28"/>
      <c r="AN354" s="28"/>
      <c r="AO354" s="28">
        <v>2007</v>
      </c>
      <c r="AP354" s="20">
        <v>2019</v>
      </c>
      <c r="AQ354" s="182" t="s">
        <v>5980</v>
      </c>
      <c r="AR354" s="28" t="s">
        <v>786</v>
      </c>
      <c r="AS354" s="20" t="s">
        <v>3293</v>
      </c>
    </row>
    <row r="355" spans="1:45" ht="14.25" customHeight="1" x14ac:dyDescent="0.25">
      <c r="D355" s="591" t="s">
        <v>5576</v>
      </c>
      <c r="E355" s="555" t="s">
        <v>5577</v>
      </c>
      <c r="F355" s="617"/>
      <c r="G355" s="593" t="s">
        <v>5365</v>
      </c>
      <c r="H355" s="46" t="s">
        <v>143</v>
      </c>
      <c r="I355" s="592">
        <v>16</v>
      </c>
      <c r="J355" s="618">
        <v>16</v>
      </c>
      <c r="K355" s="19"/>
      <c r="L355" s="52"/>
      <c r="M355" s="81"/>
      <c r="N355" s="28"/>
      <c r="O355" s="972"/>
      <c r="P355" s="29"/>
      <c r="Q355" s="28"/>
      <c r="R355" s="28"/>
      <c r="S355" s="81"/>
      <c r="T355" s="185"/>
      <c r="U355" s="326"/>
      <c r="V355" s="60"/>
      <c r="W355" s="167"/>
      <c r="X355" s="489"/>
      <c r="Y355" s="502"/>
      <c r="Z355" s="494"/>
      <c r="AA355" s="28" t="s">
        <v>17</v>
      </c>
      <c r="AB355" s="27">
        <v>12</v>
      </c>
      <c r="AC355" s="28" t="s">
        <v>229</v>
      </c>
      <c r="AD355" s="27" t="s">
        <v>54</v>
      </c>
      <c r="AE355" s="28"/>
      <c r="AF355" s="29" t="s">
        <v>55</v>
      </c>
      <c r="AG355" s="27" t="s">
        <v>54</v>
      </c>
      <c r="AH355" s="27" t="s">
        <v>181</v>
      </c>
      <c r="AI355" s="27" t="s">
        <v>181</v>
      </c>
      <c r="AJ355" s="27" t="s">
        <v>55</v>
      </c>
      <c r="AK355" s="81">
        <v>20</v>
      </c>
      <c r="AL355" s="569"/>
      <c r="AM355" s="28">
        <v>8</v>
      </c>
      <c r="AN355" s="28"/>
      <c r="AO355" s="28">
        <v>2018</v>
      </c>
      <c r="AP355" s="20">
        <v>2020</v>
      </c>
      <c r="AQ355" s="142"/>
      <c r="AR355" s="28" t="s">
        <v>5578</v>
      </c>
      <c r="AS355" s="20"/>
    </row>
    <row r="356" spans="1:45" ht="14.25" customHeight="1" x14ac:dyDescent="0.25">
      <c r="D356" s="45" t="s">
        <v>5050</v>
      </c>
      <c r="E356" s="555" t="s">
        <v>5051</v>
      </c>
      <c r="F356" s="46"/>
      <c r="G356" s="42" t="s">
        <v>5053</v>
      </c>
      <c r="H356" s="46" t="s">
        <v>143</v>
      </c>
      <c r="I356" s="46">
        <v>16</v>
      </c>
      <c r="J356" s="670"/>
      <c r="K356" s="19"/>
      <c r="L356" s="52"/>
      <c r="M356" s="81"/>
      <c r="N356" s="28"/>
      <c r="O356" s="972"/>
      <c r="P356" s="29"/>
      <c r="Q356" s="28"/>
      <c r="R356" s="28"/>
      <c r="S356" s="81"/>
      <c r="T356" s="185"/>
      <c r="U356" s="326"/>
      <c r="V356" s="60"/>
      <c r="W356" s="167"/>
      <c r="X356" s="489"/>
      <c r="Y356" s="502" t="s">
        <v>2226</v>
      </c>
      <c r="Z356" s="494" t="s">
        <v>54</v>
      </c>
      <c r="AA356" s="28" t="s">
        <v>17</v>
      </c>
      <c r="AB356" s="27">
        <v>7</v>
      </c>
      <c r="AC356" s="28" t="s">
        <v>5055</v>
      </c>
      <c r="AD356" s="27" t="s">
        <v>54</v>
      </c>
      <c r="AE356" s="28" t="s">
        <v>124</v>
      </c>
      <c r="AF356" s="29" t="s">
        <v>55</v>
      </c>
      <c r="AG356" s="27"/>
      <c r="AH356" s="27" t="s">
        <v>181</v>
      </c>
      <c r="AI356" s="27" t="s">
        <v>181</v>
      </c>
      <c r="AJ356" s="27" t="s">
        <v>54</v>
      </c>
      <c r="AK356" s="81"/>
      <c r="AL356" s="569"/>
      <c r="AM356" s="28">
        <v>8</v>
      </c>
      <c r="AN356" s="28"/>
      <c r="AO356" s="28">
        <v>2015</v>
      </c>
      <c r="AP356" s="20">
        <v>2019</v>
      </c>
      <c r="AQ356" s="182" t="s">
        <v>5052</v>
      </c>
      <c r="AR356" s="28" t="s">
        <v>5054</v>
      </c>
      <c r="AS356" s="20" t="s">
        <v>5056</v>
      </c>
    </row>
    <row r="357" spans="1:45" ht="14.25" customHeight="1" x14ac:dyDescent="0.25">
      <c r="D357" s="45" t="s">
        <v>5050</v>
      </c>
      <c r="E357" s="555" t="s">
        <v>6423</v>
      </c>
      <c r="F357" s="46"/>
      <c r="G357" s="42" t="s">
        <v>5053</v>
      </c>
      <c r="H357" s="46" t="s">
        <v>143</v>
      </c>
      <c r="I357" s="46">
        <v>16</v>
      </c>
      <c r="J357" s="670"/>
      <c r="K357" s="19"/>
      <c r="L357" s="52"/>
      <c r="M357" s="81"/>
      <c r="N357" s="28"/>
      <c r="O357" s="972"/>
      <c r="P357" s="29"/>
      <c r="Q357" s="28"/>
      <c r="R357" s="28"/>
      <c r="S357" s="81"/>
      <c r="T357" s="185"/>
      <c r="U357" s="326"/>
      <c r="V357" s="60"/>
      <c r="W357" s="167"/>
      <c r="X357" s="489"/>
      <c r="Y357" s="502" t="s">
        <v>2226</v>
      </c>
      <c r="Z357" s="494" t="s">
        <v>54</v>
      </c>
      <c r="AA357" s="28" t="s">
        <v>17</v>
      </c>
      <c r="AB357" s="27">
        <v>7</v>
      </c>
      <c r="AC357" s="28" t="s">
        <v>5055</v>
      </c>
      <c r="AD357" s="27" t="s">
        <v>54</v>
      </c>
      <c r="AE357" s="28" t="s">
        <v>124</v>
      </c>
      <c r="AF357" s="29" t="s">
        <v>55</v>
      </c>
      <c r="AG357" s="27"/>
      <c r="AH357" s="27" t="s">
        <v>181</v>
      </c>
      <c r="AI357" s="27" t="s">
        <v>181</v>
      </c>
      <c r="AJ357" s="27" t="s">
        <v>54</v>
      </c>
      <c r="AK357" s="81"/>
      <c r="AL357" s="569"/>
      <c r="AM357" s="28">
        <v>8</v>
      </c>
      <c r="AN357" s="28"/>
      <c r="AO357" s="28">
        <v>2015</v>
      </c>
      <c r="AP357" s="20">
        <v>2021</v>
      </c>
      <c r="AQ357" s="182" t="s">
        <v>6426</v>
      </c>
      <c r="AR357" s="28" t="s">
        <v>5054</v>
      </c>
      <c r="AS357" s="20" t="s">
        <v>6429</v>
      </c>
    </row>
    <row r="358" spans="1:45" ht="14.25" customHeight="1" x14ac:dyDescent="0.25">
      <c r="D358" s="45" t="s">
        <v>5050</v>
      </c>
      <c r="E358" s="555" t="s">
        <v>6424</v>
      </c>
      <c r="F358" s="46"/>
      <c r="G358" s="42" t="s">
        <v>5053</v>
      </c>
      <c r="H358" s="46" t="s">
        <v>143</v>
      </c>
      <c r="I358" s="46">
        <v>32</v>
      </c>
      <c r="J358" s="670"/>
      <c r="K358" s="19"/>
      <c r="L358" s="52"/>
      <c r="M358" s="81"/>
      <c r="N358" s="28"/>
      <c r="O358" s="972"/>
      <c r="P358" s="29"/>
      <c r="Q358" s="28"/>
      <c r="R358" s="28"/>
      <c r="S358" s="81"/>
      <c r="T358" s="185"/>
      <c r="U358" s="326"/>
      <c r="V358" s="60"/>
      <c r="W358" s="167"/>
      <c r="X358" s="489"/>
      <c r="Y358" s="502" t="s">
        <v>2226</v>
      </c>
      <c r="Z358" s="494" t="s">
        <v>54</v>
      </c>
      <c r="AA358" s="28" t="s">
        <v>17</v>
      </c>
      <c r="AB358" s="27">
        <v>7</v>
      </c>
      <c r="AC358" s="28" t="s">
        <v>6428</v>
      </c>
      <c r="AD358" s="27" t="s">
        <v>54</v>
      </c>
      <c r="AE358" s="28" t="s">
        <v>124</v>
      </c>
      <c r="AF358" s="29" t="s">
        <v>55</v>
      </c>
      <c r="AG358" s="27"/>
      <c r="AH358" s="27" t="s">
        <v>129</v>
      </c>
      <c r="AI358" s="27" t="s">
        <v>129</v>
      </c>
      <c r="AJ358" s="27" t="s">
        <v>54</v>
      </c>
      <c r="AK358" s="81"/>
      <c r="AL358" s="569"/>
      <c r="AM358" s="28">
        <v>8</v>
      </c>
      <c r="AN358" s="28"/>
      <c r="AO358" s="28">
        <v>2015</v>
      </c>
      <c r="AP358" s="20">
        <v>2021</v>
      </c>
      <c r="AQ358" s="182" t="s">
        <v>6426</v>
      </c>
      <c r="AR358" s="28" t="s">
        <v>6425</v>
      </c>
      <c r="AS358" s="20" t="s">
        <v>6430</v>
      </c>
    </row>
    <row r="359" spans="1:45" ht="14.25" customHeight="1" x14ac:dyDescent="0.25">
      <c r="D359" s="591" t="s">
        <v>5021</v>
      </c>
      <c r="E359" s="555" t="s">
        <v>5022</v>
      </c>
      <c r="F359" s="592" t="s">
        <v>67</v>
      </c>
      <c r="G359" s="593" t="s">
        <v>200</v>
      </c>
      <c r="H359" s="412" t="s">
        <v>12</v>
      </c>
      <c r="I359" s="592">
        <v>8</v>
      </c>
      <c r="J359" s="618">
        <v>8</v>
      </c>
      <c r="K359" s="19" t="s">
        <v>5460</v>
      </c>
      <c r="L359" s="52" t="s">
        <v>200</v>
      </c>
      <c r="M359" s="81"/>
      <c r="N359" s="28">
        <v>162</v>
      </c>
      <c r="O359" s="972"/>
      <c r="P359" s="29">
        <v>4</v>
      </c>
      <c r="Q359" s="28"/>
      <c r="R359" s="28">
        <v>1</v>
      </c>
      <c r="S359" s="81">
        <v>162</v>
      </c>
      <c r="T359" s="185"/>
      <c r="U359" s="326"/>
      <c r="V359" s="60">
        <v>0.16700000000000001</v>
      </c>
      <c r="W359" s="167">
        <v>1</v>
      </c>
      <c r="X359" s="489">
        <f>IF(AND(N359&lt;&gt;"",S359&lt;&gt;""),1000*S359*V359/(N359*W359),"")</f>
        <v>167</v>
      </c>
      <c r="Y359" s="502"/>
      <c r="Z359" s="494"/>
      <c r="AA359" s="28" t="s">
        <v>2401</v>
      </c>
      <c r="AB359" s="27">
        <v>2</v>
      </c>
      <c r="AC359" s="28"/>
      <c r="AD359" s="27" t="s">
        <v>54</v>
      </c>
      <c r="AE359" s="28"/>
      <c r="AF359" s="29" t="s">
        <v>55</v>
      </c>
      <c r="AG359" s="27" t="s">
        <v>55</v>
      </c>
      <c r="AH359" s="27" t="s">
        <v>181</v>
      </c>
      <c r="AI359" s="27" t="s">
        <v>181</v>
      </c>
      <c r="AJ359" s="27" t="s">
        <v>54</v>
      </c>
      <c r="AK359" s="81">
        <v>9</v>
      </c>
      <c r="AL359" s="569">
        <v>3</v>
      </c>
      <c r="AM359" s="28">
        <v>16</v>
      </c>
      <c r="AN359" s="28"/>
      <c r="AO359" s="28">
        <v>2017</v>
      </c>
      <c r="AP359" s="20">
        <v>2019</v>
      </c>
      <c r="AQ359" s="182" t="s">
        <v>5026</v>
      </c>
      <c r="AR359" s="28" t="s">
        <v>5025</v>
      </c>
      <c r="AS359" s="20" t="s">
        <v>5024</v>
      </c>
    </row>
    <row r="360" spans="1:45" ht="14.25" customHeight="1" x14ac:dyDescent="0.25">
      <c r="C360" t="s">
        <v>875</v>
      </c>
      <c r="D360" s="26" t="s">
        <v>3073</v>
      </c>
      <c r="E360" s="435" t="s">
        <v>1970</v>
      </c>
      <c r="F360" s="27" t="s">
        <v>777</v>
      </c>
      <c r="G360" s="28" t="s">
        <v>2002</v>
      </c>
      <c r="H360" s="27" t="s">
        <v>3074</v>
      </c>
      <c r="I360" s="27">
        <v>32</v>
      </c>
      <c r="J360" s="87">
        <v>32</v>
      </c>
      <c r="K360" s="19" t="s">
        <v>800</v>
      </c>
      <c r="L360" s="52" t="s">
        <v>108</v>
      </c>
      <c r="M360" s="81" t="s">
        <v>3071</v>
      </c>
      <c r="N360" s="28"/>
      <c r="O360" s="972"/>
      <c r="P360" s="29">
        <v>6</v>
      </c>
      <c r="Q360" s="28"/>
      <c r="R360" s="28"/>
      <c r="S360" s="81"/>
      <c r="T360" s="185">
        <v>43183</v>
      </c>
      <c r="U360" s="487">
        <v>14.7</v>
      </c>
      <c r="V360" s="60">
        <v>1</v>
      </c>
      <c r="W360" s="167">
        <v>1</v>
      </c>
      <c r="X360" s="489" t="str">
        <f>IF(AND(N360&lt;&gt;"",S360&lt;&gt;""),1000*S360*V360/(N360*W360),"")</f>
        <v/>
      </c>
      <c r="Y360" s="502"/>
      <c r="Z360" s="494"/>
      <c r="AA360" s="28" t="s">
        <v>20</v>
      </c>
      <c r="AB360" s="27">
        <v>10</v>
      </c>
      <c r="AC360" s="28" t="s">
        <v>3075</v>
      </c>
      <c r="AD360" s="27" t="s">
        <v>54</v>
      </c>
      <c r="AE360" s="28"/>
      <c r="AF360" s="29" t="s">
        <v>55</v>
      </c>
      <c r="AG360" s="29"/>
      <c r="AH360" s="27"/>
      <c r="AI360" s="27"/>
      <c r="AJ360" s="27"/>
      <c r="AK360" s="81"/>
      <c r="AL360" s="569"/>
      <c r="AM360" s="28"/>
      <c r="AN360" s="28"/>
      <c r="AO360" s="28"/>
      <c r="AP360" s="20"/>
      <c r="AQ360" s="142"/>
      <c r="AR360" s="28"/>
      <c r="AS360" s="20" t="s">
        <v>3076</v>
      </c>
    </row>
    <row r="361" spans="1:45" ht="14.25" customHeight="1" x14ac:dyDescent="0.25">
      <c r="D361" s="591" t="s">
        <v>5589</v>
      </c>
      <c r="E361" s="555" t="s">
        <v>4885</v>
      </c>
      <c r="F361" s="617" t="s">
        <v>296</v>
      </c>
      <c r="G361" s="593" t="s">
        <v>406</v>
      </c>
      <c r="H361" s="27" t="s">
        <v>4311</v>
      </c>
      <c r="I361" s="592">
        <v>32</v>
      </c>
      <c r="J361" s="618">
        <v>32</v>
      </c>
      <c r="K361" s="19"/>
      <c r="L361" s="52"/>
      <c r="M361" s="81"/>
      <c r="N361" s="28"/>
      <c r="O361" s="972"/>
      <c r="P361" s="29"/>
      <c r="Q361" s="28"/>
      <c r="R361" s="28"/>
      <c r="S361" s="81"/>
      <c r="T361" s="185"/>
      <c r="U361" s="487"/>
      <c r="V361" s="60"/>
      <c r="W361" s="167"/>
      <c r="X361" s="489"/>
      <c r="Y361" s="502"/>
      <c r="Z361" s="494"/>
      <c r="AA361" s="28" t="s">
        <v>20</v>
      </c>
      <c r="AB361" s="27">
        <v>24</v>
      </c>
      <c r="AC361" s="28" t="s">
        <v>5591</v>
      </c>
      <c r="AD361" s="27" t="s">
        <v>54</v>
      </c>
      <c r="AE361" s="28" t="s">
        <v>124</v>
      </c>
      <c r="AF361" s="29" t="s">
        <v>55</v>
      </c>
      <c r="AG361" s="29" t="s">
        <v>54</v>
      </c>
      <c r="AH361" s="27" t="s">
        <v>133</v>
      </c>
      <c r="AI361" s="27" t="s">
        <v>133</v>
      </c>
      <c r="AJ361" s="27" t="s">
        <v>54</v>
      </c>
      <c r="AK361" s="81"/>
      <c r="AL361" s="569"/>
      <c r="AM361" s="28">
        <v>32</v>
      </c>
      <c r="AN361" s="28">
        <v>6</v>
      </c>
      <c r="AO361" s="28"/>
      <c r="AP361" s="20">
        <v>2014</v>
      </c>
      <c r="AQ361" s="142"/>
      <c r="AR361" s="28" t="s">
        <v>5590</v>
      </c>
      <c r="AS361" s="20"/>
    </row>
    <row r="362" spans="1:45" ht="14.25" customHeight="1" x14ac:dyDescent="0.25">
      <c r="A362" t="s">
        <v>746</v>
      </c>
      <c r="B362">
        <v>1</v>
      </c>
      <c r="C362" t="s">
        <v>875</v>
      </c>
      <c r="D362" s="26" t="s">
        <v>13</v>
      </c>
      <c r="E362" s="28"/>
      <c r="F362" s="27" t="s">
        <v>219</v>
      </c>
      <c r="G362" s="129" t="s">
        <v>755</v>
      </c>
      <c r="H362" s="27" t="s">
        <v>27</v>
      </c>
      <c r="I362" s="27">
        <v>16</v>
      </c>
      <c r="J362" s="87" t="s">
        <v>25</v>
      </c>
      <c r="K362" s="19" t="s">
        <v>14</v>
      </c>
      <c r="L362" s="52" t="s">
        <v>787</v>
      </c>
      <c r="M362" s="81"/>
      <c r="N362" s="28">
        <v>140</v>
      </c>
      <c r="O362" s="972"/>
      <c r="P362" s="29" t="s">
        <v>744</v>
      </c>
      <c r="Q362" s="28">
        <v>4</v>
      </c>
      <c r="R362" s="28"/>
      <c r="S362" s="81">
        <v>198</v>
      </c>
      <c r="T362" s="185"/>
      <c r="U362" s="326"/>
      <c r="V362" s="60">
        <v>0.67</v>
      </c>
      <c r="W362" s="167">
        <v>1</v>
      </c>
      <c r="X362" s="489">
        <f t="shared" ref="X362:X368" si="25">IF(AND(N362&lt;&gt;"",S362&lt;&gt;""),1000*S362*V362/(N362*W362),"")</f>
        <v>947.57142857142856</v>
      </c>
      <c r="Y362" s="502" t="s">
        <v>2226</v>
      </c>
      <c r="Z362" s="494"/>
      <c r="AA362" s="28" t="s">
        <v>357</v>
      </c>
      <c r="AB362" s="27"/>
      <c r="AC362" s="28"/>
      <c r="AD362" s="27"/>
      <c r="AE362" s="28"/>
      <c r="AF362" s="29"/>
      <c r="AG362" s="29"/>
      <c r="AH362" s="27"/>
      <c r="AI362" s="27">
        <v>64</v>
      </c>
      <c r="AJ362" s="27" t="s">
        <v>55</v>
      </c>
      <c r="AK362" s="81">
        <v>64</v>
      </c>
      <c r="AL362" s="569"/>
      <c r="AM362" s="28">
        <v>32</v>
      </c>
      <c r="AN362" s="28">
        <v>3</v>
      </c>
      <c r="AO362" s="28"/>
      <c r="AP362" s="20">
        <v>2010</v>
      </c>
      <c r="AQ362" s="142" t="s">
        <v>2972</v>
      </c>
      <c r="AR362" s="28" t="s">
        <v>1317</v>
      </c>
      <c r="AS362" s="20" t="s">
        <v>900</v>
      </c>
    </row>
    <row r="363" spans="1:45" ht="14.25" customHeight="1" x14ac:dyDescent="0.25">
      <c r="A363" t="s">
        <v>174</v>
      </c>
      <c r="B363">
        <v>1</v>
      </c>
      <c r="C363" t="s">
        <v>4376</v>
      </c>
      <c r="D363" s="26" t="s">
        <v>195</v>
      </c>
      <c r="E363" s="435" t="s">
        <v>2239</v>
      </c>
      <c r="F363" s="27" t="s">
        <v>67</v>
      </c>
      <c r="G363" s="28" t="s">
        <v>197</v>
      </c>
      <c r="H363" s="27" t="s">
        <v>12</v>
      </c>
      <c r="I363" s="27">
        <v>8</v>
      </c>
      <c r="J363" s="87">
        <v>12</v>
      </c>
      <c r="K363" s="19" t="s">
        <v>802</v>
      </c>
      <c r="L363" s="52" t="s">
        <v>108</v>
      </c>
      <c r="M363" s="81"/>
      <c r="N363" s="28">
        <v>88</v>
      </c>
      <c r="O363" s="972"/>
      <c r="P363" s="29" t="s">
        <v>744</v>
      </c>
      <c r="Q363" s="28"/>
      <c r="R363" s="28">
        <v>1</v>
      </c>
      <c r="S363" s="81">
        <v>229.62100000000001</v>
      </c>
      <c r="T363" s="185">
        <v>41738</v>
      </c>
      <c r="U363" s="326" t="s">
        <v>1267</v>
      </c>
      <c r="V363" s="60">
        <v>0.17</v>
      </c>
      <c r="W363" s="167">
        <v>1</v>
      </c>
      <c r="X363" s="489">
        <f t="shared" si="25"/>
        <v>443.58602272727273</v>
      </c>
      <c r="Y363" s="502" t="s">
        <v>2226</v>
      </c>
      <c r="Z363" s="494"/>
      <c r="AA363" s="28" t="s">
        <v>20</v>
      </c>
      <c r="AB363" s="27">
        <v>9</v>
      </c>
      <c r="AC363" s="28" t="s">
        <v>198</v>
      </c>
      <c r="AD363" s="27"/>
      <c r="AE363" s="28" t="s">
        <v>158</v>
      </c>
      <c r="AF363" s="29" t="s">
        <v>55</v>
      </c>
      <c r="AG363" s="29" t="s">
        <v>54</v>
      </c>
      <c r="AH363" s="27">
        <v>256</v>
      </c>
      <c r="AI363" s="27" t="s">
        <v>205</v>
      </c>
      <c r="AJ363" s="27" t="s">
        <v>54</v>
      </c>
      <c r="AK363" s="81">
        <v>16</v>
      </c>
      <c r="AL363" s="569"/>
      <c r="AM363" s="28"/>
      <c r="AN363" s="28"/>
      <c r="AO363" s="28">
        <v>2008</v>
      </c>
      <c r="AP363" s="20">
        <v>2009</v>
      </c>
      <c r="AQ363" s="142"/>
      <c r="AR363" s="28" t="s">
        <v>2240</v>
      </c>
      <c r="AS363" s="20" t="s">
        <v>1096</v>
      </c>
    </row>
    <row r="364" spans="1:45" ht="14.25" customHeight="1" x14ac:dyDescent="0.25">
      <c r="A364" t="s">
        <v>746</v>
      </c>
      <c r="B364">
        <v>1</v>
      </c>
      <c r="C364" t="s">
        <v>875</v>
      </c>
      <c r="D364" s="26" t="s">
        <v>1580</v>
      </c>
      <c r="E364" s="435" t="s">
        <v>2298</v>
      </c>
      <c r="F364" s="27" t="s">
        <v>57</v>
      </c>
      <c r="G364" s="129" t="s">
        <v>1581</v>
      </c>
      <c r="H364" s="27" t="s">
        <v>143</v>
      </c>
      <c r="I364" s="27">
        <v>32</v>
      </c>
      <c r="J364" s="87">
        <v>32</v>
      </c>
      <c r="K364" s="19" t="s">
        <v>800</v>
      </c>
      <c r="L364" s="52" t="s">
        <v>108</v>
      </c>
      <c r="M364" s="81"/>
      <c r="N364" s="28">
        <v>850</v>
      </c>
      <c r="O364" s="972"/>
      <c r="P364" s="29">
        <v>6</v>
      </c>
      <c r="Q364" s="28">
        <v>3</v>
      </c>
      <c r="R364" s="28">
        <v>1</v>
      </c>
      <c r="S364" s="81">
        <v>196.19399999999999</v>
      </c>
      <c r="T364" s="185">
        <v>42421</v>
      </c>
      <c r="U364" s="326">
        <v>14.7</v>
      </c>
      <c r="V364" s="60">
        <v>1</v>
      </c>
      <c r="W364" s="167">
        <v>2</v>
      </c>
      <c r="X364" s="489">
        <f t="shared" si="25"/>
        <v>115.40823529411765</v>
      </c>
      <c r="Y364" s="502" t="s">
        <v>2299</v>
      </c>
      <c r="Z364" s="494"/>
      <c r="AA364" s="28" t="s">
        <v>17</v>
      </c>
      <c r="AB364" s="27">
        <v>20</v>
      </c>
      <c r="AC364" s="28" t="s">
        <v>1586</v>
      </c>
      <c r="AD364" s="27" t="s">
        <v>54</v>
      </c>
      <c r="AE364" s="28" t="s">
        <v>158</v>
      </c>
      <c r="AF364" s="29" t="s">
        <v>55</v>
      </c>
      <c r="AG364" s="29" t="s">
        <v>55</v>
      </c>
      <c r="AH364" s="27" t="s">
        <v>133</v>
      </c>
      <c r="AI364" s="27" t="s">
        <v>133</v>
      </c>
      <c r="AJ364" s="27" t="s">
        <v>54</v>
      </c>
      <c r="AK364" s="81">
        <v>30</v>
      </c>
      <c r="AL364" s="569"/>
      <c r="AM364" s="28">
        <v>256</v>
      </c>
      <c r="AN364" s="28">
        <v>3</v>
      </c>
      <c r="AO364" s="28">
        <v>2016</v>
      </c>
      <c r="AP364" s="20">
        <v>2021</v>
      </c>
      <c r="AQ364" s="182" t="s">
        <v>4586</v>
      </c>
      <c r="AR364" s="28" t="s">
        <v>1583</v>
      </c>
      <c r="AS364" s="20" t="s">
        <v>1647</v>
      </c>
    </row>
    <row r="365" spans="1:45" ht="14.25" customHeight="1" x14ac:dyDescent="0.25">
      <c r="A365" t="s">
        <v>746</v>
      </c>
      <c r="B365">
        <v>1</v>
      </c>
      <c r="C365" t="s">
        <v>875</v>
      </c>
      <c r="D365" s="26" t="s">
        <v>1580</v>
      </c>
      <c r="E365" s="435" t="s">
        <v>2298</v>
      </c>
      <c r="F365" s="27" t="s">
        <v>57</v>
      </c>
      <c r="G365" s="129" t="s">
        <v>1581</v>
      </c>
      <c r="H365" s="27" t="s">
        <v>143</v>
      </c>
      <c r="I365" s="27">
        <v>32</v>
      </c>
      <c r="J365" s="87">
        <v>32</v>
      </c>
      <c r="K365" s="856" t="s">
        <v>6197</v>
      </c>
      <c r="L365" s="52" t="s">
        <v>108</v>
      </c>
      <c r="M365" s="81"/>
      <c r="N365" s="28">
        <v>948</v>
      </c>
      <c r="O365" s="972"/>
      <c r="P365" s="29">
        <v>6</v>
      </c>
      <c r="Q365" s="28">
        <v>4</v>
      </c>
      <c r="R365" s="28">
        <v>2</v>
      </c>
      <c r="S365" s="81">
        <v>250</v>
      </c>
      <c r="T365" s="185">
        <v>44490</v>
      </c>
      <c r="U365" s="326" t="s">
        <v>5998</v>
      </c>
      <c r="V365" s="60">
        <v>1</v>
      </c>
      <c r="W365" s="167">
        <v>2</v>
      </c>
      <c r="X365" s="489">
        <f t="shared" si="25"/>
        <v>131.85654008438817</v>
      </c>
      <c r="Y365" s="502" t="s">
        <v>2299</v>
      </c>
      <c r="Z365" s="494"/>
      <c r="AA365" s="28" t="s">
        <v>17</v>
      </c>
      <c r="AB365" s="27">
        <v>20</v>
      </c>
      <c r="AC365" s="28" t="s">
        <v>1586</v>
      </c>
      <c r="AD365" s="27" t="s">
        <v>54</v>
      </c>
      <c r="AE365" s="28" t="s">
        <v>158</v>
      </c>
      <c r="AF365" s="29" t="s">
        <v>55</v>
      </c>
      <c r="AG365" s="29" t="s">
        <v>55</v>
      </c>
      <c r="AH365" s="27" t="s">
        <v>133</v>
      </c>
      <c r="AI365" s="27" t="s">
        <v>133</v>
      </c>
      <c r="AJ365" s="27" t="s">
        <v>54</v>
      </c>
      <c r="AK365" s="81">
        <v>30</v>
      </c>
      <c r="AL365" s="569"/>
      <c r="AM365" s="28">
        <v>256</v>
      </c>
      <c r="AN365" s="28">
        <v>3</v>
      </c>
      <c r="AO365" s="28">
        <v>2016</v>
      </c>
      <c r="AP365" s="20">
        <v>2021</v>
      </c>
      <c r="AQ365" s="182" t="s">
        <v>4586</v>
      </c>
      <c r="AR365" s="28" t="s">
        <v>1583</v>
      </c>
      <c r="AS365" s="20" t="s">
        <v>1647</v>
      </c>
    </row>
    <row r="366" spans="1:45" ht="14.25" customHeight="1" x14ac:dyDescent="0.25">
      <c r="A366" t="s">
        <v>744</v>
      </c>
      <c r="B366">
        <v>1</v>
      </c>
      <c r="C366" t="s">
        <v>875</v>
      </c>
      <c r="D366" s="26" t="s">
        <v>329</v>
      </c>
      <c r="E366" s="435" t="s">
        <v>2300</v>
      </c>
      <c r="F366" s="27" t="s">
        <v>57</v>
      </c>
      <c r="G366" s="28" t="s">
        <v>331</v>
      </c>
      <c r="H366" s="27" t="s">
        <v>332</v>
      </c>
      <c r="I366" s="27">
        <v>32</v>
      </c>
      <c r="J366" s="87">
        <v>32</v>
      </c>
      <c r="K366" s="19" t="s">
        <v>802</v>
      </c>
      <c r="L366" s="52" t="s">
        <v>108</v>
      </c>
      <c r="M366" s="81"/>
      <c r="N366" s="28">
        <v>2101</v>
      </c>
      <c r="O366" s="972"/>
      <c r="P366" s="29" t="s">
        <v>744</v>
      </c>
      <c r="Q366" s="28"/>
      <c r="R366" s="28"/>
      <c r="S366" s="81">
        <v>190.404</v>
      </c>
      <c r="T366" s="185">
        <v>41786</v>
      </c>
      <c r="U366" s="326" t="s">
        <v>1267</v>
      </c>
      <c r="V366" s="60">
        <v>1</v>
      </c>
      <c r="W366" s="167">
        <v>1</v>
      </c>
      <c r="X366" s="489">
        <f t="shared" si="25"/>
        <v>90.625416468348405</v>
      </c>
      <c r="Y366" s="502" t="s">
        <v>2216</v>
      </c>
      <c r="Z366" s="494"/>
      <c r="AA366" s="28" t="s">
        <v>20</v>
      </c>
      <c r="AB366" s="27">
        <v>9</v>
      </c>
      <c r="AC366" s="28" t="s">
        <v>329</v>
      </c>
      <c r="AD366" s="27"/>
      <c r="AE366" s="28" t="s">
        <v>124</v>
      </c>
      <c r="AF366" s="29" t="s">
        <v>55</v>
      </c>
      <c r="AG366" s="29"/>
      <c r="AH366" s="27" t="s">
        <v>133</v>
      </c>
      <c r="AI366" s="27" t="s">
        <v>133</v>
      </c>
      <c r="AJ366" s="27" t="s">
        <v>54</v>
      </c>
      <c r="AK366" s="81"/>
      <c r="AL366" s="569"/>
      <c r="AM366" s="28">
        <v>32</v>
      </c>
      <c r="AN366" s="28"/>
      <c r="AO366" s="28">
        <v>2007</v>
      </c>
      <c r="AP366" s="20">
        <v>2012</v>
      </c>
      <c r="AQ366" s="142"/>
      <c r="AR366" s="28" t="s">
        <v>333</v>
      </c>
      <c r="AS366" s="20"/>
    </row>
    <row r="367" spans="1:45" ht="14.25" customHeight="1" x14ac:dyDescent="0.25">
      <c r="A367" t="s">
        <v>744</v>
      </c>
      <c r="B367">
        <v>1</v>
      </c>
      <c r="C367" t="s">
        <v>875</v>
      </c>
      <c r="D367" s="26" t="s">
        <v>959</v>
      </c>
      <c r="E367" s="435" t="s">
        <v>2617</v>
      </c>
      <c r="F367" s="27" t="s">
        <v>296</v>
      </c>
      <c r="G367" s="28" t="s">
        <v>336</v>
      </c>
      <c r="H367" s="27" t="s">
        <v>199</v>
      </c>
      <c r="I367" s="27">
        <v>8</v>
      </c>
      <c r="J367" s="87">
        <v>14</v>
      </c>
      <c r="K367" s="19" t="s">
        <v>778</v>
      </c>
      <c r="L367" s="52" t="s">
        <v>336</v>
      </c>
      <c r="M367" s="81"/>
      <c r="N367" s="28">
        <v>1217</v>
      </c>
      <c r="O367" s="972"/>
      <c r="P367" s="29">
        <v>4</v>
      </c>
      <c r="Q367" s="28"/>
      <c r="R367" s="28">
        <v>3</v>
      </c>
      <c r="S367" s="81">
        <v>60.143000000000001</v>
      </c>
      <c r="T367" s="185">
        <v>41884</v>
      </c>
      <c r="U367" s="326"/>
      <c r="V367" s="60">
        <v>0.33</v>
      </c>
      <c r="W367" s="167">
        <v>1</v>
      </c>
      <c r="X367" s="489">
        <f t="shared" si="25"/>
        <v>16.308290879211178</v>
      </c>
      <c r="Y367" s="502" t="s">
        <v>174</v>
      </c>
      <c r="Z367" s="494" t="s">
        <v>54</v>
      </c>
      <c r="AA367" s="28" t="s">
        <v>20</v>
      </c>
      <c r="AB367" s="27">
        <v>3</v>
      </c>
      <c r="AC367" s="28" t="s">
        <v>961</v>
      </c>
      <c r="AD367" s="27" t="s">
        <v>54</v>
      </c>
      <c r="AE367" s="28" t="s">
        <v>124</v>
      </c>
      <c r="AF367" s="29" t="s">
        <v>55</v>
      </c>
      <c r="AG367" s="29" t="s">
        <v>54</v>
      </c>
      <c r="AH367" s="27">
        <v>256</v>
      </c>
      <c r="AI367" s="27" t="s">
        <v>83</v>
      </c>
      <c r="AJ367" s="27" t="s">
        <v>54</v>
      </c>
      <c r="AK367" s="81"/>
      <c r="AL367" s="569"/>
      <c r="AM367" s="28"/>
      <c r="AN367" s="28"/>
      <c r="AO367" s="28">
        <v>2013</v>
      </c>
      <c r="AP367" s="20">
        <v>2014</v>
      </c>
      <c r="AQ367" s="142"/>
      <c r="AR367" s="28" t="s">
        <v>960</v>
      </c>
      <c r="AS367" s="20"/>
    </row>
    <row r="368" spans="1:45" ht="14.25" customHeight="1" x14ac:dyDescent="0.25">
      <c r="C368" t="s">
        <v>875</v>
      </c>
      <c r="D368" s="26" t="s">
        <v>959</v>
      </c>
      <c r="E368" s="435" t="s">
        <v>6175</v>
      </c>
      <c r="F368" s="27"/>
      <c r="G368" s="593" t="s">
        <v>336</v>
      </c>
      <c r="H368" s="46" t="s">
        <v>199</v>
      </c>
      <c r="I368" s="27">
        <v>8</v>
      </c>
      <c r="J368" s="87">
        <v>12</v>
      </c>
      <c r="K368" s="19" t="s">
        <v>800</v>
      </c>
      <c r="L368" s="28" t="s">
        <v>108</v>
      </c>
      <c r="M368" s="81" t="s">
        <v>3090</v>
      </c>
      <c r="N368" s="28"/>
      <c r="O368" s="972"/>
      <c r="P368" s="29">
        <v>6</v>
      </c>
      <c r="Q368" s="28"/>
      <c r="R368" s="28"/>
      <c r="S368" s="81"/>
      <c r="T368" s="185">
        <v>43183</v>
      </c>
      <c r="U368" s="326">
        <v>14.7</v>
      </c>
      <c r="V368" s="60">
        <v>0.33</v>
      </c>
      <c r="W368" s="167">
        <v>2</v>
      </c>
      <c r="X368" s="489" t="str">
        <f t="shared" si="25"/>
        <v/>
      </c>
      <c r="Y368" s="502"/>
      <c r="Z368" s="494"/>
      <c r="AA368" s="28" t="s">
        <v>20</v>
      </c>
      <c r="AB368" s="27">
        <v>32</v>
      </c>
      <c r="AC368" s="28" t="s">
        <v>959</v>
      </c>
      <c r="AD368" s="27" t="s">
        <v>54</v>
      </c>
      <c r="AE368" s="28" t="s">
        <v>124</v>
      </c>
      <c r="AF368" s="29" t="s">
        <v>55</v>
      </c>
      <c r="AG368" s="29" t="s">
        <v>54</v>
      </c>
      <c r="AH368" s="27">
        <v>256</v>
      </c>
      <c r="AI368" s="27" t="s">
        <v>83</v>
      </c>
      <c r="AJ368" s="27" t="s">
        <v>54</v>
      </c>
      <c r="AK368" s="81"/>
      <c r="AL368" s="569"/>
      <c r="AM368" s="28"/>
      <c r="AN368" s="28"/>
      <c r="AO368" s="28">
        <v>1998</v>
      </c>
      <c r="AP368" s="20">
        <v>2018</v>
      </c>
      <c r="AQ368" s="182"/>
      <c r="AR368" s="28" t="s">
        <v>6174</v>
      </c>
      <c r="AS368" s="20"/>
    </row>
    <row r="369" spans="1:45" ht="14.25" customHeight="1" x14ac:dyDescent="0.25">
      <c r="C369" t="s">
        <v>875</v>
      </c>
      <c r="D369" s="26" t="s">
        <v>1889</v>
      </c>
      <c r="E369" s="435" t="s">
        <v>2970</v>
      </c>
      <c r="F369" s="27" t="s">
        <v>737</v>
      </c>
      <c r="G369" s="28" t="s">
        <v>1890</v>
      </c>
      <c r="H369" s="27" t="s">
        <v>1052</v>
      </c>
      <c r="I369" s="27"/>
      <c r="J369" s="87"/>
      <c r="K369" s="19"/>
      <c r="L369" s="52"/>
      <c r="M369" s="81"/>
      <c r="N369" s="28"/>
      <c r="O369" s="972"/>
      <c r="P369" s="29"/>
      <c r="Q369" s="28"/>
      <c r="R369" s="28"/>
      <c r="S369" s="81"/>
      <c r="T369" s="185"/>
      <c r="U369" s="326"/>
      <c r="V369" s="60"/>
      <c r="W369" s="167"/>
      <c r="X369" s="489"/>
      <c r="Y369" s="502"/>
      <c r="Z369" s="494"/>
      <c r="AA369" s="28" t="s">
        <v>107</v>
      </c>
      <c r="AB369" s="27"/>
      <c r="AC369" s="28"/>
      <c r="AD369" s="27"/>
      <c r="AE369" s="28"/>
      <c r="AF369" s="29"/>
      <c r="AG369" s="29"/>
      <c r="AH369" s="27"/>
      <c r="AI369" s="27"/>
      <c r="AJ369" s="27"/>
      <c r="AK369" s="81"/>
      <c r="AL369" s="569"/>
      <c r="AM369" s="28"/>
      <c r="AN369" s="28"/>
      <c r="AO369" s="28"/>
      <c r="AP369" s="20"/>
      <c r="AQ369" s="182" t="s">
        <v>6098</v>
      </c>
      <c r="AR369" s="28" t="s">
        <v>2971</v>
      </c>
      <c r="AS369" s="20" t="s">
        <v>1892</v>
      </c>
    </row>
    <row r="370" spans="1:45" ht="14.25" customHeight="1" x14ac:dyDescent="0.25">
      <c r="A370" t="s">
        <v>744</v>
      </c>
      <c r="B370">
        <v>1</v>
      </c>
      <c r="C370" t="s">
        <v>875</v>
      </c>
      <c r="D370" s="26" t="s">
        <v>1541</v>
      </c>
      <c r="E370" s="435" t="s">
        <v>2301</v>
      </c>
      <c r="F370" s="27" t="s">
        <v>67</v>
      </c>
      <c r="G370" s="28" t="s">
        <v>1542</v>
      </c>
      <c r="H370" s="27" t="s">
        <v>1543</v>
      </c>
      <c r="I370" s="27">
        <v>32</v>
      </c>
      <c r="J370" s="87">
        <v>8</v>
      </c>
      <c r="K370" s="19" t="s">
        <v>800</v>
      </c>
      <c r="L370" s="52" t="s">
        <v>108</v>
      </c>
      <c r="M370" s="81"/>
      <c r="N370" s="28">
        <v>10167</v>
      </c>
      <c r="O370" s="972"/>
      <c r="P370" s="29">
        <v>6</v>
      </c>
      <c r="Q370" s="28">
        <v>19</v>
      </c>
      <c r="R370" s="28">
        <v>16</v>
      </c>
      <c r="S370" s="81">
        <v>82.966999999999999</v>
      </c>
      <c r="T370" s="185">
        <v>42206</v>
      </c>
      <c r="U370" s="326">
        <v>14.7</v>
      </c>
      <c r="V370" s="60">
        <v>1</v>
      </c>
      <c r="W370" s="167">
        <v>1</v>
      </c>
      <c r="X370" s="489">
        <f>IF(AND(N370&lt;&gt;"",S370&lt;&gt;""),1000*S370*V370/(N370*W370),"")</f>
        <v>8.1604209698042691</v>
      </c>
      <c r="Y370" s="502" t="s">
        <v>2216</v>
      </c>
      <c r="Z370" s="494"/>
      <c r="AA370" s="28" t="s">
        <v>20</v>
      </c>
      <c r="AB370" s="27">
        <v>18</v>
      </c>
      <c r="AC370" s="28" t="s">
        <v>1545</v>
      </c>
      <c r="AD370" s="27" t="s">
        <v>54</v>
      </c>
      <c r="AE370" s="28" t="s">
        <v>124</v>
      </c>
      <c r="AF370" s="29" t="s">
        <v>54</v>
      </c>
      <c r="AG370" s="29" t="s">
        <v>54</v>
      </c>
      <c r="AH370" s="27" t="s">
        <v>133</v>
      </c>
      <c r="AI370" s="27" t="s">
        <v>133</v>
      </c>
      <c r="AJ370" s="27" t="s">
        <v>54</v>
      </c>
      <c r="AK370" s="81">
        <v>200</v>
      </c>
      <c r="AL370" s="569"/>
      <c r="AM370" s="28">
        <v>24</v>
      </c>
      <c r="AN370" s="28">
        <v>3</v>
      </c>
      <c r="AO370" s="28">
        <v>2009</v>
      </c>
      <c r="AP370" s="20">
        <v>2019</v>
      </c>
      <c r="AQ370" s="182" t="s">
        <v>1544</v>
      </c>
      <c r="AR370" s="435"/>
      <c r="AS370" s="20" t="s">
        <v>4859</v>
      </c>
    </row>
    <row r="371" spans="1:45" ht="14.25" customHeight="1" x14ac:dyDescent="0.25">
      <c r="A371" t="s">
        <v>745</v>
      </c>
      <c r="B371">
        <v>1</v>
      </c>
      <c r="C371" t="s">
        <v>875</v>
      </c>
      <c r="D371" s="26" t="s">
        <v>697</v>
      </c>
      <c r="E371" s="435" t="s">
        <v>1648</v>
      </c>
      <c r="F371" s="27" t="s">
        <v>67</v>
      </c>
      <c r="G371" s="28" t="s">
        <v>698</v>
      </c>
      <c r="H371" s="27">
        <v>6502</v>
      </c>
      <c r="I371" s="27">
        <v>8</v>
      </c>
      <c r="J371" s="87">
        <v>8</v>
      </c>
      <c r="K371" s="19" t="s">
        <v>802</v>
      </c>
      <c r="L371" s="52" t="s">
        <v>108</v>
      </c>
      <c r="M371" s="81"/>
      <c r="N371" s="28">
        <v>483</v>
      </c>
      <c r="O371" s="972"/>
      <c r="P371" s="29" t="s">
        <v>744</v>
      </c>
      <c r="Q371" s="28"/>
      <c r="R371" s="28"/>
      <c r="S371" s="81">
        <v>110.205</v>
      </c>
      <c r="T371" s="185">
        <v>41739</v>
      </c>
      <c r="U371" s="326" t="s">
        <v>1267</v>
      </c>
      <c r="V371" s="60">
        <v>0.33</v>
      </c>
      <c r="W371" s="167">
        <v>4</v>
      </c>
      <c r="X371" s="489">
        <f>IF(AND(N371&lt;&gt;"",S371&lt;&gt;""),1000*S371*V371/(N371*W371),"")</f>
        <v>18.823835403726708</v>
      </c>
      <c r="Y371" s="502" t="s">
        <v>174</v>
      </c>
      <c r="Z371" s="494"/>
      <c r="AA371" s="28" t="s">
        <v>1117</v>
      </c>
      <c r="AB371" s="27">
        <v>8</v>
      </c>
      <c r="AC371" s="28" t="s">
        <v>699</v>
      </c>
      <c r="AD371" s="27" t="s">
        <v>54</v>
      </c>
      <c r="AE371" s="28" t="s">
        <v>124</v>
      </c>
      <c r="AF371" s="29" t="s">
        <v>55</v>
      </c>
      <c r="AG371" s="29" t="s">
        <v>55</v>
      </c>
      <c r="AH371" s="27" t="s">
        <v>83</v>
      </c>
      <c r="AI371" s="27" t="s">
        <v>83</v>
      </c>
      <c r="AJ371" s="27" t="s">
        <v>54</v>
      </c>
      <c r="AK371" s="81"/>
      <c r="AL371" s="569"/>
      <c r="AM371" s="28"/>
      <c r="AN371" s="28"/>
      <c r="AO371" s="28">
        <v>2001</v>
      </c>
      <c r="AP371" s="20">
        <v>2002</v>
      </c>
      <c r="AQ371" s="142"/>
      <c r="AR371" s="28"/>
      <c r="AS371" s="20"/>
    </row>
    <row r="372" spans="1:45" ht="14.25" customHeight="1" x14ac:dyDescent="0.25">
      <c r="A372" t="s">
        <v>744</v>
      </c>
      <c r="B372">
        <v>1</v>
      </c>
      <c r="C372" t="s">
        <v>875</v>
      </c>
      <c r="D372" s="26" t="s">
        <v>334</v>
      </c>
      <c r="E372" s="435" t="s">
        <v>2302</v>
      </c>
      <c r="F372" s="27" t="s">
        <v>296</v>
      </c>
      <c r="G372" s="28" t="s">
        <v>336</v>
      </c>
      <c r="H372" s="27">
        <v>6502</v>
      </c>
      <c r="I372" s="27">
        <v>8</v>
      </c>
      <c r="J372" s="87">
        <v>8</v>
      </c>
      <c r="K372" s="19" t="s">
        <v>775</v>
      </c>
      <c r="L372" s="52" t="s">
        <v>108</v>
      </c>
      <c r="M372" s="81"/>
      <c r="N372" s="28">
        <v>466</v>
      </c>
      <c r="O372" s="972"/>
      <c r="P372" s="29">
        <v>6</v>
      </c>
      <c r="Q372" s="28"/>
      <c r="R372" s="28">
        <v>3</v>
      </c>
      <c r="S372" s="81">
        <v>117.536</v>
      </c>
      <c r="T372" s="185">
        <v>41750</v>
      </c>
      <c r="U372" s="326">
        <v>14.7</v>
      </c>
      <c r="V372" s="60">
        <v>0.33</v>
      </c>
      <c r="W372" s="167">
        <v>4</v>
      </c>
      <c r="X372" s="489">
        <f>IF(AND(N372&lt;&gt;"",S372&lt;&gt;""),1000*S372*V372/(N372*W372),"")</f>
        <v>20.808412017167385</v>
      </c>
      <c r="Y372" s="502" t="s">
        <v>174</v>
      </c>
      <c r="Z372" s="494" t="s">
        <v>54</v>
      </c>
      <c r="AA372" s="28" t="s">
        <v>20</v>
      </c>
      <c r="AB372" s="27">
        <v>13</v>
      </c>
      <c r="AC372" s="28" t="s">
        <v>335</v>
      </c>
      <c r="AD372" s="27" t="s">
        <v>54</v>
      </c>
      <c r="AE372" s="28" t="s">
        <v>124</v>
      </c>
      <c r="AF372" s="29" t="s">
        <v>55</v>
      </c>
      <c r="AG372" s="29" t="s">
        <v>55</v>
      </c>
      <c r="AH372" s="27" t="s">
        <v>181</v>
      </c>
      <c r="AI372" s="27" t="s">
        <v>181</v>
      </c>
      <c r="AJ372" s="27" t="s">
        <v>54</v>
      </c>
      <c r="AK372" s="81"/>
      <c r="AL372" s="569"/>
      <c r="AM372" s="28"/>
      <c r="AN372" s="28"/>
      <c r="AO372" s="28">
        <v>2013</v>
      </c>
      <c r="AP372" s="20">
        <v>2020</v>
      </c>
      <c r="AQ372" s="182" t="s">
        <v>5185</v>
      </c>
      <c r="AR372" s="28" t="s">
        <v>5186</v>
      </c>
      <c r="AS372" s="20" t="s">
        <v>2303</v>
      </c>
    </row>
    <row r="373" spans="1:45" s="208" customFormat="1" ht="14.25" customHeight="1" x14ac:dyDescent="0.25">
      <c r="D373" s="758" t="s">
        <v>6177</v>
      </c>
      <c r="E373" s="759" t="s">
        <v>6176</v>
      </c>
      <c r="F373" s="762"/>
      <c r="G373" s="761" t="s">
        <v>336</v>
      </c>
      <c r="H373" s="762">
        <v>6502</v>
      </c>
      <c r="I373" s="762">
        <v>8</v>
      </c>
      <c r="J373" s="934">
        <v>8</v>
      </c>
      <c r="K373" s="918" t="s">
        <v>6197</v>
      </c>
      <c r="L373" s="736" t="s">
        <v>108</v>
      </c>
      <c r="M373" s="737" t="s">
        <v>6270</v>
      </c>
      <c r="N373" s="734"/>
      <c r="O373" s="973"/>
      <c r="P373" s="204">
        <v>6</v>
      </c>
      <c r="Q373" s="734"/>
      <c r="R373" s="734"/>
      <c r="S373" s="737"/>
      <c r="T373" s="738">
        <v>44503</v>
      </c>
      <c r="U373" s="739" t="s">
        <v>5998</v>
      </c>
      <c r="V373" s="740">
        <v>0.33</v>
      </c>
      <c r="W373" s="741">
        <v>4</v>
      </c>
      <c r="X373" s="742" t="str">
        <f>IF(AND(N373&lt;&gt;"",S373&lt;&gt;""),1000*S373*V373/(N373*W373),"")</f>
        <v/>
      </c>
      <c r="Y373" s="743"/>
      <c r="Z373" s="744"/>
      <c r="AA373" s="734" t="s">
        <v>20</v>
      </c>
      <c r="AB373" s="205">
        <v>61</v>
      </c>
      <c r="AC373" s="734" t="s">
        <v>6178</v>
      </c>
      <c r="AD373" s="205" t="s">
        <v>54</v>
      </c>
      <c r="AE373" s="734" t="s">
        <v>124</v>
      </c>
      <c r="AF373" s="204" t="s">
        <v>55</v>
      </c>
      <c r="AG373" s="204" t="s">
        <v>55</v>
      </c>
      <c r="AH373" s="205" t="s">
        <v>181</v>
      </c>
      <c r="AI373" s="205" t="s">
        <v>181</v>
      </c>
      <c r="AJ373" s="205" t="s">
        <v>54</v>
      </c>
      <c r="AK373" s="737"/>
      <c r="AL373" s="745"/>
      <c r="AM373" s="734"/>
      <c r="AN373" s="734"/>
      <c r="AO373" s="734"/>
      <c r="AP373" s="746">
        <v>2021</v>
      </c>
      <c r="AQ373" s="747"/>
      <c r="AR373" s="734" t="s">
        <v>6179</v>
      </c>
      <c r="AS373" s="746" t="s">
        <v>6180</v>
      </c>
    </row>
    <row r="374" spans="1:45" ht="14.25" customHeight="1" x14ac:dyDescent="0.25">
      <c r="D374" s="409" t="s">
        <v>5830</v>
      </c>
      <c r="E374" s="435" t="s">
        <v>5831</v>
      </c>
      <c r="F374" s="412"/>
      <c r="G374" s="504" t="s">
        <v>5833</v>
      </c>
      <c r="H374" s="412">
        <v>68000</v>
      </c>
      <c r="I374" s="412">
        <v>32</v>
      </c>
      <c r="J374" s="415">
        <v>16</v>
      </c>
      <c r="K374" s="19"/>
      <c r="L374" s="52"/>
      <c r="M374" s="81"/>
      <c r="N374" s="28"/>
      <c r="O374" s="972"/>
      <c r="P374" s="29"/>
      <c r="Q374" s="28"/>
      <c r="R374" s="28"/>
      <c r="S374" s="81"/>
      <c r="T374" s="185"/>
      <c r="U374" s="326"/>
      <c r="V374" s="60"/>
      <c r="W374" s="167"/>
      <c r="X374" s="489"/>
      <c r="Y374" s="502"/>
      <c r="Z374" s="494"/>
      <c r="AA374" s="28" t="s">
        <v>17</v>
      </c>
      <c r="AB374" s="27">
        <v>13</v>
      </c>
      <c r="AC374" s="28" t="s">
        <v>5834</v>
      </c>
      <c r="AD374" s="27"/>
      <c r="AE374" s="28"/>
      <c r="AF374" s="29"/>
      <c r="AG374" s="29"/>
      <c r="AH374" s="27"/>
      <c r="AI374" s="27"/>
      <c r="AJ374" s="27"/>
      <c r="AK374" s="81"/>
      <c r="AL374" s="569"/>
      <c r="AM374" s="28"/>
      <c r="AN374" s="28"/>
      <c r="AO374" s="28"/>
      <c r="AP374" s="20">
        <v>2018</v>
      </c>
      <c r="AQ374" s="182"/>
      <c r="AR374" s="28" t="s">
        <v>5832</v>
      </c>
      <c r="AS374" s="20"/>
    </row>
    <row r="375" spans="1:45" ht="14.25" customHeight="1" x14ac:dyDescent="0.25">
      <c r="A375" t="s">
        <v>744</v>
      </c>
      <c r="B375">
        <v>1</v>
      </c>
      <c r="C375" t="s">
        <v>875</v>
      </c>
      <c r="D375" s="26" t="s">
        <v>1627</v>
      </c>
      <c r="E375" s="28"/>
      <c r="F375" s="27" t="s">
        <v>67</v>
      </c>
      <c r="G375" s="28" t="s">
        <v>1628</v>
      </c>
      <c r="H375" s="27" t="s">
        <v>33</v>
      </c>
      <c r="I375" s="27">
        <v>32</v>
      </c>
      <c r="J375" s="87">
        <v>32</v>
      </c>
      <c r="K375" s="19" t="s">
        <v>800</v>
      </c>
      <c r="L375" s="52" t="s">
        <v>108</v>
      </c>
      <c r="M375" s="81"/>
      <c r="N375" s="28">
        <v>2760</v>
      </c>
      <c r="O375" s="972"/>
      <c r="P375" s="29">
        <v>6</v>
      </c>
      <c r="Q375" s="28">
        <v>4</v>
      </c>
      <c r="R375" s="28">
        <v>5</v>
      </c>
      <c r="S375" s="81">
        <v>244.798</v>
      </c>
      <c r="T375" s="185">
        <v>42209</v>
      </c>
      <c r="U375" s="326">
        <v>14.7</v>
      </c>
      <c r="V375" s="60">
        <v>1</v>
      </c>
      <c r="W375" s="167">
        <v>1</v>
      </c>
      <c r="X375" s="489">
        <f>IF(AND(N375&lt;&gt;"",S375&lt;&gt;""),1000*S375*V375/(N375*W375),"")</f>
        <v>88.694927536231887</v>
      </c>
      <c r="Y375" s="502" t="s">
        <v>174</v>
      </c>
      <c r="Z375" s="494"/>
      <c r="AA375" s="28" t="s">
        <v>17</v>
      </c>
      <c r="AB375" s="27">
        <v>22</v>
      </c>
      <c r="AC375" s="28" t="s">
        <v>1630</v>
      </c>
      <c r="AD375" s="27" t="s">
        <v>54</v>
      </c>
      <c r="AE375" s="28" t="s">
        <v>124</v>
      </c>
      <c r="AF375" s="29" t="s">
        <v>55</v>
      </c>
      <c r="AG375" s="29" t="s">
        <v>55</v>
      </c>
      <c r="AH375" s="27" t="s">
        <v>133</v>
      </c>
      <c r="AI375" s="27" t="s">
        <v>133</v>
      </c>
      <c r="AJ375" s="27"/>
      <c r="AK375" s="81"/>
      <c r="AL375" s="569"/>
      <c r="AM375" s="28">
        <v>32</v>
      </c>
      <c r="AN375" s="28">
        <v>5</v>
      </c>
      <c r="AO375" s="28">
        <v>2013</v>
      </c>
      <c r="AP375" s="20"/>
      <c r="AQ375" s="19" t="s">
        <v>1632</v>
      </c>
      <c r="AR375" s="28" t="s">
        <v>1629</v>
      </c>
      <c r="AS375" s="20" t="s">
        <v>1631</v>
      </c>
    </row>
    <row r="376" spans="1:45" ht="14.25" customHeight="1" x14ac:dyDescent="0.25">
      <c r="D376" s="591" t="s">
        <v>6010</v>
      </c>
      <c r="E376" s="555" t="s">
        <v>6011</v>
      </c>
      <c r="F376" s="592"/>
      <c r="G376" s="593" t="s">
        <v>4121</v>
      </c>
      <c r="H376" s="592" t="s">
        <v>12</v>
      </c>
      <c r="I376" s="592">
        <v>8</v>
      </c>
      <c r="J376" s="618">
        <v>8</v>
      </c>
      <c r="K376" s="19"/>
      <c r="L376" s="52"/>
      <c r="M376" s="81"/>
      <c r="N376" s="28"/>
      <c r="O376" s="972"/>
      <c r="P376" s="29"/>
      <c r="Q376" s="28"/>
      <c r="R376" s="28"/>
      <c r="S376" s="81"/>
      <c r="T376" s="185"/>
      <c r="U376" s="326"/>
      <c r="V376" s="60"/>
      <c r="W376" s="167"/>
      <c r="X376" s="489"/>
      <c r="Y376" s="502"/>
      <c r="Z376" s="494"/>
      <c r="AA376" s="28" t="s">
        <v>6195</v>
      </c>
      <c r="AB376" s="27"/>
      <c r="AC376" s="28"/>
      <c r="AD376" s="27" t="s">
        <v>54</v>
      </c>
      <c r="AE376" s="28" t="s">
        <v>124</v>
      </c>
      <c r="AF376" s="29" t="s">
        <v>55</v>
      </c>
      <c r="AG376" s="29"/>
      <c r="AH376" s="27" t="s">
        <v>613</v>
      </c>
      <c r="AI376" s="27" t="s">
        <v>613</v>
      </c>
      <c r="AJ376" s="27" t="s">
        <v>54</v>
      </c>
      <c r="AK376" s="81">
        <v>256</v>
      </c>
      <c r="AL376" s="569">
        <v>5</v>
      </c>
      <c r="AM376" s="28">
        <v>7</v>
      </c>
      <c r="AN376" s="28"/>
      <c r="AO376" s="28">
        <v>2004</v>
      </c>
      <c r="AP376" s="20">
        <v>2014</v>
      </c>
      <c r="AQ376" s="182" t="s">
        <v>6013</v>
      </c>
      <c r="AR376" s="28" t="s">
        <v>6012</v>
      </c>
      <c r="AS376" s="20" t="s">
        <v>6014</v>
      </c>
    </row>
    <row r="377" spans="1:45" ht="14.25" customHeight="1" x14ac:dyDescent="0.25">
      <c r="D377" s="591" t="s">
        <v>5060</v>
      </c>
      <c r="E377" s="555" t="s">
        <v>5061</v>
      </c>
      <c r="F377" s="592" t="s">
        <v>67</v>
      </c>
      <c r="G377" s="593" t="s">
        <v>5062</v>
      </c>
      <c r="H377" s="27" t="s">
        <v>33</v>
      </c>
      <c r="I377" s="592">
        <v>32</v>
      </c>
      <c r="J377" s="618">
        <v>32</v>
      </c>
      <c r="K377" s="19"/>
      <c r="L377" s="52"/>
      <c r="M377" s="81"/>
      <c r="N377" s="28"/>
      <c r="O377" s="972"/>
      <c r="P377" s="29"/>
      <c r="Q377" s="28"/>
      <c r="R377" s="28"/>
      <c r="S377" s="81"/>
      <c r="T377" s="185"/>
      <c r="U377" s="326"/>
      <c r="V377" s="60">
        <v>1</v>
      </c>
      <c r="W377" s="167">
        <v>1</v>
      </c>
      <c r="X377" s="489"/>
      <c r="Y377" s="502"/>
      <c r="Z377" s="494"/>
      <c r="AA377" s="28" t="s">
        <v>20</v>
      </c>
      <c r="AB377" s="27">
        <v>25</v>
      </c>
      <c r="AC377" s="28"/>
      <c r="AD377" s="27" t="s">
        <v>54</v>
      </c>
      <c r="AE377" s="28" t="s">
        <v>124</v>
      </c>
      <c r="AF377" s="29" t="s">
        <v>55</v>
      </c>
      <c r="AG377" s="29"/>
      <c r="AH377" s="27" t="s">
        <v>133</v>
      </c>
      <c r="AI377" s="27" t="s">
        <v>133</v>
      </c>
      <c r="AJ377" s="27" t="s">
        <v>54</v>
      </c>
      <c r="AK377" s="81">
        <v>100</v>
      </c>
      <c r="AL377" s="569"/>
      <c r="AM377" s="28">
        <v>32</v>
      </c>
      <c r="AN377" s="28">
        <v>5</v>
      </c>
      <c r="AO377" s="28">
        <v>2019</v>
      </c>
      <c r="AP377" s="20">
        <v>2019</v>
      </c>
      <c r="AQ377" s="37"/>
      <c r="AR377" s="28" t="s">
        <v>5065</v>
      </c>
      <c r="AS377" s="20" t="s">
        <v>5064</v>
      </c>
    </row>
    <row r="378" spans="1:45" ht="14.25" customHeight="1" x14ac:dyDescent="0.25">
      <c r="A378" t="s">
        <v>174</v>
      </c>
      <c r="C378" t="s">
        <v>875</v>
      </c>
      <c r="D378" s="26" t="s">
        <v>700</v>
      </c>
      <c r="E378" s="435" t="s">
        <v>2493</v>
      </c>
      <c r="F378" s="27" t="s">
        <v>67</v>
      </c>
      <c r="G378" s="28" t="s">
        <v>701</v>
      </c>
      <c r="H378" s="27" t="s">
        <v>143</v>
      </c>
      <c r="I378" s="27">
        <v>32</v>
      </c>
      <c r="J378" s="87">
        <v>32</v>
      </c>
      <c r="K378" s="19" t="s">
        <v>800</v>
      </c>
      <c r="L378" s="52" t="s">
        <v>108</v>
      </c>
      <c r="M378" s="81" t="s">
        <v>1099</v>
      </c>
      <c r="N378" s="28"/>
      <c r="O378" s="972"/>
      <c r="P378" s="29">
        <v>6</v>
      </c>
      <c r="Q378" s="28"/>
      <c r="R378" s="28"/>
      <c r="S378" s="81"/>
      <c r="T378" s="185"/>
      <c r="U378" s="326">
        <v>14.7</v>
      </c>
      <c r="V378" s="60">
        <v>0.33</v>
      </c>
      <c r="W378" s="167">
        <v>1</v>
      </c>
      <c r="X378" s="489" t="str">
        <f t="shared" ref="X378:X384" si="26">IF(AND(N378&lt;&gt;"",S378&lt;&gt;""),1000*S378*V378/(N378*W378),"")</f>
        <v/>
      </c>
      <c r="Y378" s="502"/>
      <c r="Z378" s="494"/>
      <c r="AA378" s="28" t="s">
        <v>17</v>
      </c>
      <c r="AB378" s="27">
        <v>45</v>
      </c>
      <c r="AC378" s="28" t="s">
        <v>702</v>
      </c>
      <c r="AD378" s="27" t="s">
        <v>54</v>
      </c>
      <c r="AE378" s="28" t="s">
        <v>124</v>
      </c>
      <c r="AF378" s="29" t="s">
        <v>55</v>
      </c>
      <c r="AG378" s="29"/>
      <c r="AH378" s="27" t="s">
        <v>83</v>
      </c>
      <c r="AI378" s="27" t="s">
        <v>83</v>
      </c>
      <c r="AJ378" s="27" t="s">
        <v>54</v>
      </c>
      <c r="AK378" s="81"/>
      <c r="AL378" s="569"/>
      <c r="AM378" s="28">
        <v>16</v>
      </c>
      <c r="AN378" s="28"/>
      <c r="AO378" s="28">
        <v>2002</v>
      </c>
      <c r="AP378" s="20">
        <v>2006</v>
      </c>
      <c r="AQ378" s="37" t="s">
        <v>703</v>
      </c>
      <c r="AR378" s="28" t="s">
        <v>692</v>
      </c>
      <c r="AS378" s="20" t="s">
        <v>2492</v>
      </c>
    </row>
    <row r="379" spans="1:45" ht="14.25" customHeight="1" x14ac:dyDescent="0.25">
      <c r="C379" t="s">
        <v>875</v>
      </c>
      <c r="D379" s="26" t="s">
        <v>1930</v>
      </c>
      <c r="E379" s="435" t="s">
        <v>2964</v>
      </c>
      <c r="F379" s="27" t="s">
        <v>67</v>
      </c>
      <c r="G379" s="28" t="s">
        <v>1931</v>
      </c>
      <c r="H379" s="27" t="s">
        <v>12</v>
      </c>
      <c r="I379" s="27">
        <v>16</v>
      </c>
      <c r="J379" s="87">
        <v>16</v>
      </c>
      <c r="K379" s="19" t="s">
        <v>800</v>
      </c>
      <c r="L379" s="28" t="s">
        <v>108</v>
      </c>
      <c r="M379" s="81" t="s">
        <v>2969</v>
      </c>
      <c r="N379" s="28">
        <v>364</v>
      </c>
      <c r="O379" s="972"/>
      <c r="P379" s="29">
        <v>6</v>
      </c>
      <c r="Q379" s="28"/>
      <c r="R379" s="28"/>
      <c r="S379" s="81"/>
      <c r="T379" s="185">
        <v>43175</v>
      </c>
      <c r="U379" s="326">
        <v>14.7</v>
      </c>
      <c r="V379" s="60">
        <v>0.67</v>
      </c>
      <c r="W379" s="167">
        <v>2</v>
      </c>
      <c r="X379" s="489" t="str">
        <f t="shared" si="26"/>
        <v/>
      </c>
      <c r="Y379" s="502"/>
      <c r="Z379" s="494"/>
      <c r="AA379" s="28" t="s">
        <v>17</v>
      </c>
      <c r="AB379" s="27">
        <v>5</v>
      </c>
      <c r="AC379" s="28" t="s">
        <v>2965</v>
      </c>
      <c r="AD379" s="27" t="s">
        <v>54</v>
      </c>
      <c r="AE379" s="28"/>
      <c r="AF379" s="29" t="s">
        <v>55</v>
      </c>
      <c r="AG379" s="29"/>
      <c r="AH379" s="27" t="s">
        <v>83</v>
      </c>
      <c r="AI379" s="27" t="s">
        <v>83</v>
      </c>
      <c r="AJ379" s="27" t="s">
        <v>55</v>
      </c>
      <c r="AK379" s="81">
        <v>25</v>
      </c>
      <c r="AL379" s="569"/>
      <c r="AM379" s="28"/>
      <c r="AN379" s="28"/>
      <c r="AO379" s="28">
        <v>2005</v>
      </c>
      <c r="AP379" s="20">
        <v>2016</v>
      </c>
      <c r="AQ379" s="142" t="s">
        <v>2966</v>
      </c>
      <c r="AR379" s="28" t="s">
        <v>2967</v>
      </c>
      <c r="AS379" s="20" t="s">
        <v>2968</v>
      </c>
    </row>
    <row r="380" spans="1:45" ht="14.25" customHeight="1" x14ac:dyDescent="0.25">
      <c r="A380" t="s">
        <v>174</v>
      </c>
      <c r="B380">
        <v>1</v>
      </c>
      <c r="C380" t="s">
        <v>875</v>
      </c>
      <c r="D380" s="26" t="s">
        <v>362</v>
      </c>
      <c r="E380" s="435" t="s">
        <v>2305</v>
      </c>
      <c r="F380" s="27" t="s">
        <v>67</v>
      </c>
      <c r="G380" s="28" t="s">
        <v>363</v>
      </c>
      <c r="H380" s="27" t="s">
        <v>143</v>
      </c>
      <c r="I380" s="27">
        <v>16</v>
      </c>
      <c r="J380" s="87">
        <v>16</v>
      </c>
      <c r="K380" s="19" t="s">
        <v>802</v>
      </c>
      <c r="L380" s="52" t="s">
        <v>108</v>
      </c>
      <c r="M380" s="81"/>
      <c r="N380" s="28">
        <v>1763</v>
      </c>
      <c r="O380" s="972"/>
      <c r="P380" s="29" t="s">
        <v>744</v>
      </c>
      <c r="Q380" s="28"/>
      <c r="R380" s="28">
        <v>22</v>
      </c>
      <c r="S380" s="81">
        <v>157.10900000000001</v>
      </c>
      <c r="T380" s="185">
        <v>41725</v>
      </c>
      <c r="U380" s="326" t="s">
        <v>1267</v>
      </c>
      <c r="V380" s="60">
        <v>0.67</v>
      </c>
      <c r="W380" s="167">
        <v>6</v>
      </c>
      <c r="X380" s="489">
        <f t="shared" si="26"/>
        <v>9.9511278124409159</v>
      </c>
      <c r="Y380" s="502" t="s">
        <v>2226</v>
      </c>
      <c r="Z380" s="494"/>
      <c r="AA380" s="28" t="s">
        <v>17</v>
      </c>
      <c r="AB380" s="27">
        <v>40</v>
      </c>
      <c r="AC380" s="28" t="s">
        <v>362</v>
      </c>
      <c r="AD380" s="27" t="s">
        <v>54</v>
      </c>
      <c r="AE380" s="28"/>
      <c r="AF380" s="29" t="s">
        <v>55</v>
      </c>
      <c r="AG380" s="29"/>
      <c r="AH380" s="27" t="s">
        <v>364</v>
      </c>
      <c r="AI380" s="27" t="s">
        <v>365</v>
      </c>
      <c r="AJ380" s="27"/>
      <c r="AK380" s="81">
        <v>75</v>
      </c>
      <c r="AL380" s="569"/>
      <c r="AM380" s="28">
        <v>16</v>
      </c>
      <c r="AN380" s="28">
        <v>4</v>
      </c>
      <c r="AO380" s="28">
        <v>2007</v>
      </c>
      <c r="AP380" s="20">
        <v>2009</v>
      </c>
      <c r="AQ380" s="142"/>
      <c r="AR380" s="28" t="s">
        <v>1027</v>
      </c>
      <c r="AS380" s="20" t="s">
        <v>1026</v>
      </c>
    </row>
    <row r="381" spans="1:45" ht="14.25" customHeight="1" x14ac:dyDescent="0.25">
      <c r="D381" s="45" t="s">
        <v>6465</v>
      </c>
      <c r="E381" s="555" t="s">
        <v>6466</v>
      </c>
      <c r="F381" s="46"/>
      <c r="G381" s="42" t="s">
        <v>6467</v>
      </c>
      <c r="H381" s="46" t="s">
        <v>3987</v>
      </c>
      <c r="I381" s="46">
        <v>32</v>
      </c>
      <c r="J381" s="670">
        <v>32</v>
      </c>
      <c r="K381" s="19"/>
      <c r="L381" s="52"/>
      <c r="M381" s="81"/>
      <c r="N381" s="28"/>
      <c r="O381" s="972"/>
      <c r="P381" s="29"/>
      <c r="Q381" s="28"/>
      <c r="R381" s="28"/>
      <c r="S381" s="81"/>
      <c r="T381" s="185"/>
      <c r="U381" s="326"/>
      <c r="V381" s="60"/>
      <c r="W381" s="167"/>
      <c r="X381" s="489"/>
      <c r="Y381" s="502" t="s">
        <v>2226</v>
      </c>
      <c r="Z381" s="494" t="s">
        <v>54</v>
      </c>
      <c r="AA381" s="28" t="s">
        <v>17</v>
      </c>
      <c r="AB381" s="27"/>
      <c r="AC381" s="28" t="s">
        <v>6465</v>
      </c>
      <c r="AD381" s="27" t="s">
        <v>54</v>
      </c>
      <c r="AE381" s="28" t="s">
        <v>124</v>
      </c>
      <c r="AF381" s="29" t="s">
        <v>54</v>
      </c>
      <c r="AG381" s="29"/>
      <c r="AH381" s="27" t="s">
        <v>718</v>
      </c>
      <c r="AI381" s="27" t="s">
        <v>718</v>
      </c>
      <c r="AJ381" s="27" t="s">
        <v>55</v>
      </c>
      <c r="AK381" s="81"/>
      <c r="AL381" s="569"/>
      <c r="AM381" s="28">
        <v>16</v>
      </c>
      <c r="AN381" s="28"/>
      <c r="AO381" s="28">
        <v>2017</v>
      </c>
      <c r="AP381" s="20">
        <v>2018</v>
      </c>
      <c r="AQ381" s="142"/>
      <c r="AR381" s="28" t="s">
        <v>6468</v>
      </c>
      <c r="AS381" s="20" t="s">
        <v>6469</v>
      </c>
    </row>
    <row r="382" spans="1:45" ht="14.25" customHeight="1" x14ac:dyDescent="0.25">
      <c r="A382" t="s">
        <v>744</v>
      </c>
      <c r="B382">
        <v>1</v>
      </c>
      <c r="C382" t="s">
        <v>875</v>
      </c>
      <c r="D382" s="26" t="s">
        <v>358</v>
      </c>
      <c r="E382" s="435" t="s">
        <v>2304</v>
      </c>
      <c r="F382" s="27" t="s">
        <v>57</v>
      </c>
      <c r="G382" s="28" t="s">
        <v>360</v>
      </c>
      <c r="H382" s="27" t="s">
        <v>136</v>
      </c>
      <c r="I382" s="27">
        <v>32</v>
      </c>
      <c r="J382" s="87">
        <v>32</v>
      </c>
      <c r="K382" s="19" t="s">
        <v>800</v>
      </c>
      <c r="L382" s="52" t="s">
        <v>108</v>
      </c>
      <c r="M382" s="81"/>
      <c r="N382" s="28">
        <v>941</v>
      </c>
      <c r="O382" s="972"/>
      <c r="P382" s="29">
        <v>6</v>
      </c>
      <c r="Q382" s="28"/>
      <c r="R382" s="28">
        <v>2</v>
      </c>
      <c r="S382" s="81">
        <v>226.655</v>
      </c>
      <c r="T382" s="185">
        <v>41786</v>
      </c>
      <c r="U382" s="326">
        <v>14.7</v>
      </c>
      <c r="V382" s="60">
        <v>1</v>
      </c>
      <c r="W382" s="167">
        <v>1</v>
      </c>
      <c r="X382" s="489">
        <f t="shared" si="26"/>
        <v>240.86609989373008</v>
      </c>
      <c r="Y382" s="502" t="s">
        <v>2216</v>
      </c>
      <c r="Z382" s="494"/>
      <c r="AA382" s="28" t="s">
        <v>17</v>
      </c>
      <c r="AB382" s="27">
        <v>18</v>
      </c>
      <c r="AC382" s="28" t="s">
        <v>1372</v>
      </c>
      <c r="AD382" s="27" t="s">
        <v>54</v>
      </c>
      <c r="AE382" s="28" t="s">
        <v>124</v>
      </c>
      <c r="AF382" s="29" t="s">
        <v>55</v>
      </c>
      <c r="AG382" s="29"/>
      <c r="AH382" s="27" t="s">
        <v>133</v>
      </c>
      <c r="AI382" s="27" t="s">
        <v>133</v>
      </c>
      <c r="AJ382" s="27" t="s">
        <v>54</v>
      </c>
      <c r="AK382" s="81">
        <v>86</v>
      </c>
      <c r="AL382" s="569"/>
      <c r="AM382" s="28">
        <v>32</v>
      </c>
      <c r="AN382" s="28"/>
      <c r="AO382" s="28">
        <v>2009</v>
      </c>
      <c r="AP382" s="20">
        <v>2017</v>
      </c>
      <c r="AQ382" s="142"/>
      <c r="AR382" s="28" t="s">
        <v>359</v>
      </c>
      <c r="AS382" s="20" t="s">
        <v>1374</v>
      </c>
    </row>
    <row r="383" spans="1:45" ht="14.25" customHeight="1" x14ac:dyDescent="0.25">
      <c r="B383">
        <v>1</v>
      </c>
      <c r="C383" t="s">
        <v>875</v>
      </c>
      <c r="D383" s="45" t="s">
        <v>2643</v>
      </c>
      <c r="E383" s="555" t="s">
        <v>2642</v>
      </c>
      <c r="F383" s="46" t="s">
        <v>67</v>
      </c>
      <c r="G383" s="42" t="s">
        <v>2641</v>
      </c>
      <c r="H383" s="27" t="s">
        <v>136</v>
      </c>
      <c r="I383" s="46">
        <v>32</v>
      </c>
      <c r="J383" s="670">
        <v>32</v>
      </c>
      <c r="K383" s="19" t="s">
        <v>800</v>
      </c>
      <c r="L383" s="52" t="s">
        <v>108</v>
      </c>
      <c r="M383" s="81"/>
      <c r="N383" s="28">
        <v>244</v>
      </c>
      <c r="O383" s="972"/>
      <c r="P383" s="29">
        <v>6</v>
      </c>
      <c r="Q383" s="28"/>
      <c r="R383" s="28">
        <v>2</v>
      </c>
      <c r="S383" s="81">
        <v>319.18299999999999</v>
      </c>
      <c r="T383" s="185">
        <v>43175</v>
      </c>
      <c r="U383" s="326">
        <v>14.7</v>
      </c>
      <c r="V383" s="60">
        <v>1</v>
      </c>
      <c r="W383" s="167">
        <v>1</v>
      </c>
      <c r="X383" s="489">
        <f t="shared" si="26"/>
        <v>1308.127049180328</v>
      </c>
      <c r="Y383" s="502" t="s">
        <v>174</v>
      </c>
      <c r="Z383" s="494" t="s">
        <v>745</v>
      </c>
      <c r="AA383" s="28" t="s">
        <v>17</v>
      </c>
      <c r="AB383" s="27">
        <v>34</v>
      </c>
      <c r="AC383" s="28" t="s">
        <v>3836</v>
      </c>
      <c r="AD383" s="27" t="s">
        <v>54</v>
      </c>
      <c r="AE383" s="28" t="s">
        <v>124</v>
      </c>
      <c r="AF383" s="29" t="s">
        <v>55</v>
      </c>
      <c r="AG383" s="29"/>
      <c r="AH383" s="27" t="s">
        <v>133</v>
      </c>
      <c r="AI383" s="27" t="s">
        <v>133</v>
      </c>
      <c r="AJ383" s="27" t="s">
        <v>54</v>
      </c>
      <c r="AK383" s="81"/>
      <c r="AL383" s="569"/>
      <c r="AM383" s="28">
        <v>32</v>
      </c>
      <c r="AN383" s="28"/>
      <c r="AO383" s="28">
        <v>2010</v>
      </c>
      <c r="AP383" s="20">
        <v>2012</v>
      </c>
      <c r="AQ383" s="142"/>
      <c r="AR383" s="28" t="s">
        <v>2974</v>
      </c>
      <c r="AS383" s="20" t="s">
        <v>3837</v>
      </c>
    </row>
    <row r="384" spans="1:45" ht="14.25" customHeight="1" x14ac:dyDescent="0.25">
      <c r="A384" t="s">
        <v>745</v>
      </c>
      <c r="C384" t="s">
        <v>875</v>
      </c>
      <c r="D384" s="591" t="s">
        <v>4874</v>
      </c>
      <c r="E384" s="555" t="s">
        <v>4877</v>
      </c>
      <c r="F384" s="592" t="s">
        <v>67</v>
      </c>
      <c r="G384" s="593" t="s">
        <v>4876</v>
      </c>
      <c r="H384" s="412">
        <v>6803</v>
      </c>
      <c r="I384" s="592">
        <v>8</v>
      </c>
      <c r="J384" s="618">
        <v>8</v>
      </c>
      <c r="K384" s="19"/>
      <c r="L384" s="52"/>
      <c r="M384" s="81"/>
      <c r="N384" s="28"/>
      <c r="O384" s="972"/>
      <c r="P384" s="29"/>
      <c r="Q384" s="28"/>
      <c r="R384" s="28"/>
      <c r="S384" s="81"/>
      <c r="T384" s="185"/>
      <c r="U384" s="326"/>
      <c r="V384" s="60">
        <v>0.33</v>
      </c>
      <c r="W384" s="167">
        <v>3</v>
      </c>
      <c r="X384" s="489" t="str">
        <f t="shared" si="26"/>
        <v/>
      </c>
      <c r="Y384" s="502"/>
      <c r="Z384" s="494"/>
      <c r="AA384" s="28" t="s">
        <v>479</v>
      </c>
      <c r="AB384" s="27"/>
      <c r="AC384" s="28"/>
      <c r="AD384" s="27" t="s">
        <v>54</v>
      </c>
      <c r="AE384" s="28" t="s">
        <v>124</v>
      </c>
      <c r="AF384" s="29" t="s">
        <v>55</v>
      </c>
      <c r="AG384" s="29" t="s">
        <v>55</v>
      </c>
      <c r="AH384" s="27" t="s">
        <v>181</v>
      </c>
      <c r="AI384" s="27" t="s">
        <v>181</v>
      </c>
      <c r="AJ384" s="27" t="s">
        <v>54</v>
      </c>
      <c r="AK384" s="81"/>
      <c r="AL384" s="569"/>
      <c r="AM384" s="28"/>
      <c r="AN384" s="28"/>
      <c r="AO384" s="28">
        <v>1999</v>
      </c>
      <c r="AP384" s="20"/>
      <c r="AQ384" s="182"/>
      <c r="AR384" s="28" t="s">
        <v>4878</v>
      </c>
      <c r="AS384" s="20"/>
    </row>
    <row r="385" spans="1:45" ht="14.25" customHeight="1" x14ac:dyDescent="0.25">
      <c r="D385" s="409" t="s">
        <v>5419</v>
      </c>
      <c r="E385" s="435" t="s">
        <v>5420</v>
      </c>
      <c r="F385" s="412" t="s">
        <v>67</v>
      </c>
      <c r="G385" s="28" t="s">
        <v>5422</v>
      </c>
      <c r="H385" s="412">
        <v>6809</v>
      </c>
      <c r="I385" s="412">
        <v>8</v>
      </c>
      <c r="J385" s="415">
        <v>8</v>
      </c>
      <c r="K385" s="19"/>
      <c r="L385" s="52"/>
      <c r="M385" s="81"/>
      <c r="N385" s="28"/>
      <c r="O385" s="972"/>
      <c r="P385" s="29"/>
      <c r="Q385" s="28"/>
      <c r="R385" s="28"/>
      <c r="S385" s="81"/>
      <c r="T385" s="185"/>
      <c r="U385" s="326"/>
      <c r="V385" s="60"/>
      <c r="W385" s="167"/>
      <c r="X385" s="489"/>
      <c r="Y385" s="502"/>
      <c r="Z385" s="494"/>
      <c r="AA385" s="28" t="s">
        <v>20</v>
      </c>
      <c r="AB385" s="27">
        <v>6</v>
      </c>
      <c r="AC385" s="28" t="s">
        <v>5423</v>
      </c>
      <c r="AD385" s="27" t="s">
        <v>54</v>
      </c>
      <c r="AE385" s="28" t="s">
        <v>124</v>
      </c>
      <c r="AF385" s="29" t="s">
        <v>55</v>
      </c>
      <c r="AG385" s="29" t="s">
        <v>55</v>
      </c>
      <c r="AH385" s="27" t="s">
        <v>181</v>
      </c>
      <c r="AI385" s="27" t="s">
        <v>181</v>
      </c>
      <c r="AJ385" s="27" t="s">
        <v>54</v>
      </c>
      <c r="AK385" s="81"/>
      <c r="AL385" s="569"/>
      <c r="AM385" s="28"/>
      <c r="AN385" s="28"/>
      <c r="AO385" s="28">
        <v>2016</v>
      </c>
      <c r="AP385" s="20">
        <v>2017</v>
      </c>
      <c r="AQ385" s="182" t="s">
        <v>5424</v>
      </c>
      <c r="AR385" s="28" t="s">
        <v>5421</v>
      </c>
      <c r="AS385" s="20" t="s">
        <v>5425</v>
      </c>
    </row>
    <row r="386" spans="1:45" ht="14.25" customHeight="1" x14ac:dyDescent="0.25">
      <c r="A386" t="s">
        <v>745</v>
      </c>
      <c r="C386" t="s">
        <v>875</v>
      </c>
      <c r="D386" s="45" t="s">
        <v>704</v>
      </c>
      <c r="E386" s="42"/>
      <c r="F386" s="46" t="s">
        <v>57</v>
      </c>
      <c r="G386" s="42" t="s">
        <v>705</v>
      </c>
      <c r="H386" s="27">
        <v>6809</v>
      </c>
      <c r="I386" s="46">
        <v>8</v>
      </c>
      <c r="J386" s="670">
        <v>8</v>
      </c>
      <c r="K386" s="19" t="s">
        <v>800</v>
      </c>
      <c r="L386" s="52" t="s">
        <v>108</v>
      </c>
      <c r="M386" s="81" t="s">
        <v>884</v>
      </c>
      <c r="N386" s="28"/>
      <c r="O386" s="972"/>
      <c r="P386" s="29">
        <v>6</v>
      </c>
      <c r="Q386" s="28"/>
      <c r="R386" s="28"/>
      <c r="S386" s="81"/>
      <c r="T386" s="185"/>
      <c r="U386" s="326">
        <v>14.7</v>
      </c>
      <c r="V386" s="60">
        <v>0.33</v>
      </c>
      <c r="W386" s="167">
        <v>3</v>
      </c>
      <c r="X386" s="489" t="str">
        <f t="shared" ref="X386:X398" si="27">IF(AND(N386&lt;&gt;"",S386&lt;&gt;""),1000*S386*V386/(N386*W386),"")</f>
        <v/>
      </c>
      <c r="Y386" s="502"/>
      <c r="Z386" s="494"/>
      <c r="AA386" s="28" t="s">
        <v>17</v>
      </c>
      <c r="AB386" s="27">
        <v>26</v>
      </c>
      <c r="AC386" s="28" t="s">
        <v>812</v>
      </c>
      <c r="AD386" s="27" t="s">
        <v>54</v>
      </c>
      <c r="AE386" s="28" t="s">
        <v>124</v>
      </c>
      <c r="AF386" s="29" t="s">
        <v>55</v>
      </c>
      <c r="AG386" s="29" t="s">
        <v>55</v>
      </c>
      <c r="AH386" s="27" t="s">
        <v>181</v>
      </c>
      <c r="AI386" s="27" t="s">
        <v>181</v>
      </c>
      <c r="AJ386" s="27" t="s">
        <v>54</v>
      </c>
      <c r="AK386" s="81"/>
      <c r="AL386" s="569"/>
      <c r="AM386" s="28"/>
      <c r="AN386" s="28"/>
      <c r="AO386" s="28">
        <v>1999</v>
      </c>
      <c r="AP386" s="20"/>
      <c r="AQ386" s="182" t="s">
        <v>2973</v>
      </c>
      <c r="AR386" s="28" t="s">
        <v>813</v>
      </c>
      <c r="AS386" s="20"/>
    </row>
    <row r="387" spans="1:45" ht="14.25" customHeight="1" x14ac:dyDescent="0.25">
      <c r="C387" t="s">
        <v>875</v>
      </c>
      <c r="D387" s="26" t="s">
        <v>1932</v>
      </c>
      <c r="E387" s="435" t="s">
        <v>1934</v>
      </c>
      <c r="F387" s="27" t="s">
        <v>57</v>
      </c>
      <c r="G387" s="28" t="s">
        <v>1933</v>
      </c>
      <c r="H387" s="27">
        <v>68000</v>
      </c>
      <c r="I387" s="27">
        <v>32</v>
      </c>
      <c r="J387" s="87">
        <v>16</v>
      </c>
      <c r="K387" s="19" t="s">
        <v>800</v>
      </c>
      <c r="L387" s="52" t="s">
        <v>108</v>
      </c>
      <c r="M387" s="81" t="s">
        <v>777</v>
      </c>
      <c r="N387" s="28">
        <v>4617</v>
      </c>
      <c r="O387" s="972"/>
      <c r="P387" s="29">
        <v>6</v>
      </c>
      <c r="Q387" s="28"/>
      <c r="R387" s="28"/>
      <c r="S387" s="81"/>
      <c r="T387" s="185">
        <v>42321</v>
      </c>
      <c r="U387" s="326">
        <v>14.7</v>
      </c>
      <c r="V387" s="60">
        <v>1</v>
      </c>
      <c r="W387" s="167">
        <v>8</v>
      </c>
      <c r="X387" s="489" t="str">
        <f t="shared" si="27"/>
        <v/>
      </c>
      <c r="Y387" s="502"/>
      <c r="Z387" s="494" t="s">
        <v>54</v>
      </c>
      <c r="AA387" s="28" t="s">
        <v>17</v>
      </c>
      <c r="AB387" s="27">
        <v>10</v>
      </c>
      <c r="AC387" s="28" t="s">
        <v>1932</v>
      </c>
      <c r="AD387" s="27"/>
      <c r="AE387" s="28"/>
      <c r="AF387" s="29"/>
      <c r="AG387" s="29"/>
      <c r="AH387" s="27"/>
      <c r="AI387" s="27"/>
      <c r="AJ387" s="27"/>
      <c r="AK387" s="81"/>
      <c r="AL387" s="569"/>
      <c r="AM387" s="28"/>
      <c r="AN387" s="28"/>
      <c r="AO387" s="28">
        <v>2011</v>
      </c>
      <c r="AP387" s="20"/>
      <c r="AQ387" s="182"/>
      <c r="AR387" s="28" t="s">
        <v>1935</v>
      </c>
      <c r="AS387" s="20"/>
    </row>
    <row r="388" spans="1:45" ht="14.25" customHeight="1" x14ac:dyDescent="0.25">
      <c r="A388" t="s">
        <v>744</v>
      </c>
      <c r="B388">
        <v>1</v>
      </c>
      <c r="C388" t="s">
        <v>875</v>
      </c>
      <c r="D388" s="26" t="s">
        <v>706</v>
      </c>
      <c r="E388" s="435" t="s">
        <v>2372</v>
      </c>
      <c r="F388" s="27" t="s">
        <v>67</v>
      </c>
      <c r="G388" s="28" t="s">
        <v>710</v>
      </c>
      <c r="H388" s="27">
        <v>8051</v>
      </c>
      <c r="I388" s="27">
        <v>8</v>
      </c>
      <c r="J388" s="87">
        <v>8</v>
      </c>
      <c r="K388" s="19" t="s">
        <v>800</v>
      </c>
      <c r="L388" s="52" t="s">
        <v>108</v>
      </c>
      <c r="M388" s="81"/>
      <c r="N388" s="28">
        <v>3022</v>
      </c>
      <c r="O388" s="972"/>
      <c r="P388" s="29">
        <v>6</v>
      </c>
      <c r="Q388" s="28">
        <v>1</v>
      </c>
      <c r="R388" s="28"/>
      <c r="S388" s="81">
        <v>82.980999999999995</v>
      </c>
      <c r="T388" s="185">
        <v>41687</v>
      </c>
      <c r="U388" s="326">
        <v>14.7</v>
      </c>
      <c r="V388" s="60">
        <v>0.33</v>
      </c>
      <c r="W388" s="167">
        <v>4</v>
      </c>
      <c r="X388" s="489">
        <f t="shared" si="27"/>
        <v>2.2653648246194571</v>
      </c>
      <c r="Y388" s="502" t="s">
        <v>174</v>
      </c>
      <c r="Z388" s="494"/>
      <c r="AA388" s="28" t="s">
        <v>17</v>
      </c>
      <c r="AB388" s="27">
        <v>49</v>
      </c>
      <c r="AC388" s="28" t="s">
        <v>709</v>
      </c>
      <c r="AD388" s="27" t="s">
        <v>54</v>
      </c>
      <c r="AE388" s="28" t="s">
        <v>124</v>
      </c>
      <c r="AF388" s="29" t="s">
        <v>55</v>
      </c>
      <c r="AG388" s="29" t="s">
        <v>55</v>
      </c>
      <c r="AH388" s="27">
        <v>256</v>
      </c>
      <c r="AI388" s="27" t="s">
        <v>181</v>
      </c>
      <c r="AJ388" s="27" t="s">
        <v>54</v>
      </c>
      <c r="AK388" s="81"/>
      <c r="AL388" s="569"/>
      <c r="AM388" s="28"/>
      <c r="AN388" s="28"/>
      <c r="AO388" s="28">
        <v>1999</v>
      </c>
      <c r="AP388" s="20">
        <v>2013</v>
      </c>
      <c r="AQ388" s="182" t="s">
        <v>707</v>
      </c>
      <c r="AR388" s="28" t="s">
        <v>708</v>
      </c>
      <c r="AS388" s="20"/>
    </row>
    <row r="389" spans="1:45" ht="14.25" customHeight="1" x14ac:dyDescent="0.25">
      <c r="A389" t="s">
        <v>744</v>
      </c>
      <c r="B389">
        <v>1</v>
      </c>
      <c r="C389" t="s">
        <v>875</v>
      </c>
      <c r="D389" s="26" t="s">
        <v>1649</v>
      </c>
      <c r="E389" s="435" t="s">
        <v>2306</v>
      </c>
      <c r="F389" s="27" t="s">
        <v>57</v>
      </c>
      <c r="G389" s="28" t="s">
        <v>1650</v>
      </c>
      <c r="H389" s="27" t="s">
        <v>515</v>
      </c>
      <c r="I389" s="27">
        <v>16</v>
      </c>
      <c r="J389" s="87">
        <v>24</v>
      </c>
      <c r="K389" s="19" t="s">
        <v>800</v>
      </c>
      <c r="L389" s="52" t="s">
        <v>108</v>
      </c>
      <c r="M389" s="81"/>
      <c r="N389" s="28">
        <v>881</v>
      </c>
      <c r="O389" s="972"/>
      <c r="P389" s="29">
        <v>6</v>
      </c>
      <c r="Q389" s="28">
        <v>1</v>
      </c>
      <c r="R389" s="28"/>
      <c r="S389" s="81">
        <v>200</v>
      </c>
      <c r="T389" s="185">
        <v>42212</v>
      </c>
      <c r="U389" s="326">
        <v>14.7</v>
      </c>
      <c r="V389" s="60">
        <v>0.67</v>
      </c>
      <c r="W389" s="167">
        <v>1</v>
      </c>
      <c r="X389" s="489">
        <f t="shared" si="27"/>
        <v>152.09988649262203</v>
      </c>
      <c r="Y389" s="502" t="s">
        <v>174</v>
      </c>
      <c r="Z389" s="494"/>
      <c r="AA389" s="28" t="s">
        <v>17</v>
      </c>
      <c r="AB389" s="27">
        <v>23</v>
      </c>
      <c r="AC389" s="28" t="s">
        <v>1651</v>
      </c>
      <c r="AD389" s="27"/>
      <c r="AE389" s="28" t="s">
        <v>124</v>
      </c>
      <c r="AF389" s="29" t="s">
        <v>55</v>
      </c>
      <c r="AG389" s="29" t="s">
        <v>54</v>
      </c>
      <c r="AH389" s="27" t="s">
        <v>83</v>
      </c>
      <c r="AI389" s="27" t="s">
        <v>129</v>
      </c>
      <c r="AJ389" s="27" t="s">
        <v>54</v>
      </c>
      <c r="AK389" s="81"/>
      <c r="AL389" s="569"/>
      <c r="AM389" s="28"/>
      <c r="AN389" s="28"/>
      <c r="AO389" s="28">
        <v>2014</v>
      </c>
      <c r="AP389" s="20">
        <v>2015</v>
      </c>
      <c r="AQ389" s="182"/>
      <c r="AR389" s="28" t="s">
        <v>1652</v>
      </c>
      <c r="AS389" s="20"/>
    </row>
    <row r="390" spans="1:45" ht="14.25" customHeight="1" x14ac:dyDescent="0.25">
      <c r="A390" t="s">
        <v>744</v>
      </c>
      <c r="B390">
        <v>1</v>
      </c>
      <c r="C390" t="s">
        <v>875</v>
      </c>
      <c r="D390" s="560" t="s">
        <v>1626</v>
      </c>
      <c r="E390" s="435" t="s">
        <v>1943</v>
      </c>
      <c r="F390" s="27" t="s">
        <v>67</v>
      </c>
      <c r="G390" s="28" t="s">
        <v>1942</v>
      </c>
      <c r="H390" s="27">
        <v>8051</v>
      </c>
      <c r="I390" s="27">
        <v>8</v>
      </c>
      <c r="J390" s="87">
        <v>8</v>
      </c>
      <c r="K390" s="19" t="s">
        <v>1585</v>
      </c>
      <c r="L390" s="52" t="s">
        <v>1942</v>
      </c>
      <c r="M390" s="81"/>
      <c r="N390" s="28">
        <v>312</v>
      </c>
      <c r="O390" s="972"/>
      <c r="P390" s="29">
        <v>6</v>
      </c>
      <c r="Q390" s="28"/>
      <c r="R390" s="28">
        <v>2</v>
      </c>
      <c r="S390" s="81">
        <v>180</v>
      </c>
      <c r="T390" s="185"/>
      <c r="U390" s="326"/>
      <c r="V390" s="60">
        <v>0.33</v>
      </c>
      <c r="W390" s="167">
        <v>8</v>
      </c>
      <c r="X390" s="489">
        <f t="shared" si="27"/>
        <v>23.798076923076923</v>
      </c>
      <c r="Y390" s="502" t="s">
        <v>174</v>
      </c>
      <c r="Z390" s="494"/>
      <c r="AA390" s="28" t="s">
        <v>107</v>
      </c>
      <c r="AB390" s="27"/>
      <c r="AC390" s="28"/>
      <c r="AD390" s="27" t="s">
        <v>54</v>
      </c>
      <c r="AE390" s="28" t="s">
        <v>124</v>
      </c>
      <c r="AF390" s="29" t="s">
        <v>55</v>
      </c>
      <c r="AG390" s="29" t="s">
        <v>55</v>
      </c>
      <c r="AH390" s="27" t="s">
        <v>181</v>
      </c>
      <c r="AI390" s="27" t="s">
        <v>181</v>
      </c>
      <c r="AJ390" s="27" t="s">
        <v>54</v>
      </c>
      <c r="AK390" s="81"/>
      <c r="AL390" s="569"/>
      <c r="AM390" s="28"/>
      <c r="AN390" s="28"/>
      <c r="AO390" s="28">
        <v>2016</v>
      </c>
      <c r="AP390" s="20"/>
      <c r="AQ390" s="19"/>
      <c r="AR390" s="400" t="s">
        <v>1146</v>
      </c>
      <c r="AS390" s="137"/>
    </row>
    <row r="391" spans="1:45" ht="14.25" customHeight="1" x14ac:dyDescent="0.25">
      <c r="A391" t="s">
        <v>744</v>
      </c>
      <c r="B391">
        <v>1</v>
      </c>
      <c r="C391" t="s">
        <v>875</v>
      </c>
      <c r="D391" s="560" t="s">
        <v>1941</v>
      </c>
      <c r="E391" s="435" t="s">
        <v>1944</v>
      </c>
      <c r="F391" s="27" t="s">
        <v>67</v>
      </c>
      <c r="G391" s="28" t="s">
        <v>1942</v>
      </c>
      <c r="H391" s="27">
        <v>6502</v>
      </c>
      <c r="I391" s="27">
        <v>8</v>
      </c>
      <c r="J391" s="87">
        <v>8</v>
      </c>
      <c r="K391" s="19" t="s">
        <v>968</v>
      </c>
      <c r="L391" s="52" t="s">
        <v>1942</v>
      </c>
      <c r="M391" s="81"/>
      <c r="N391" s="28">
        <v>252</v>
      </c>
      <c r="O391" s="972"/>
      <c r="P391" s="29">
        <v>6</v>
      </c>
      <c r="Q391" s="28"/>
      <c r="R391" s="28">
        <v>2</v>
      </c>
      <c r="S391" s="81">
        <v>196.078</v>
      </c>
      <c r="T391" s="185">
        <v>43175</v>
      </c>
      <c r="U391" s="326">
        <v>14.7</v>
      </c>
      <c r="V391" s="60">
        <v>0.33</v>
      </c>
      <c r="W391" s="167">
        <v>4</v>
      </c>
      <c r="X391" s="489">
        <f t="shared" si="27"/>
        <v>64.192202380952381</v>
      </c>
      <c r="Y391" s="502" t="s">
        <v>174</v>
      </c>
      <c r="Z391" s="494"/>
      <c r="AA391" s="28" t="s">
        <v>20</v>
      </c>
      <c r="AB391" s="27">
        <v>1</v>
      </c>
      <c r="AC391" s="28" t="s">
        <v>1941</v>
      </c>
      <c r="AD391" s="27" t="s">
        <v>54</v>
      </c>
      <c r="AE391" s="28" t="s">
        <v>124</v>
      </c>
      <c r="AF391" s="29" t="s">
        <v>55</v>
      </c>
      <c r="AG391" s="29" t="s">
        <v>55</v>
      </c>
      <c r="AH391" s="27" t="s">
        <v>181</v>
      </c>
      <c r="AI391" s="27" t="s">
        <v>181</v>
      </c>
      <c r="AJ391" s="27" t="s">
        <v>54</v>
      </c>
      <c r="AK391" s="81"/>
      <c r="AL391" s="569"/>
      <c r="AM391" s="28"/>
      <c r="AN391" s="28"/>
      <c r="AO391" s="28">
        <v>2017</v>
      </c>
      <c r="AP391" s="20"/>
      <c r="AQ391" s="37"/>
      <c r="AR391" s="400" t="s">
        <v>1945</v>
      </c>
      <c r="AS391" s="873" t="s">
        <v>2978</v>
      </c>
    </row>
    <row r="392" spans="1:45" ht="14.25" customHeight="1" x14ac:dyDescent="0.25">
      <c r="C392" t="s">
        <v>875</v>
      </c>
      <c r="D392" s="560" t="s">
        <v>1941</v>
      </c>
      <c r="E392" s="435" t="s">
        <v>1944</v>
      </c>
      <c r="F392" s="27" t="s">
        <v>67</v>
      </c>
      <c r="G392" s="28" t="s">
        <v>1942</v>
      </c>
      <c r="H392" s="27">
        <v>6502</v>
      </c>
      <c r="I392" s="27">
        <v>8</v>
      </c>
      <c r="J392" s="87">
        <v>8</v>
      </c>
      <c r="K392" s="19" t="s">
        <v>800</v>
      </c>
      <c r="L392" s="52" t="s">
        <v>108</v>
      </c>
      <c r="M392" s="81" t="s">
        <v>2977</v>
      </c>
      <c r="N392" s="28">
        <v>326</v>
      </c>
      <c r="O392" s="972"/>
      <c r="P392" s="29">
        <v>6</v>
      </c>
      <c r="Q392" s="28"/>
      <c r="R392" s="28">
        <v>2</v>
      </c>
      <c r="S392" s="81">
        <v>196.078</v>
      </c>
      <c r="T392" s="185">
        <v>43175</v>
      </c>
      <c r="U392" s="326">
        <v>14.7</v>
      </c>
      <c r="V392" s="60">
        <v>0.33</v>
      </c>
      <c r="W392" s="167">
        <v>4</v>
      </c>
      <c r="X392" s="489">
        <f t="shared" si="27"/>
        <v>49.620966257668712</v>
      </c>
      <c r="Y392" s="502" t="s">
        <v>174</v>
      </c>
      <c r="Z392" s="494"/>
      <c r="AA392" s="28" t="s">
        <v>20</v>
      </c>
      <c r="AB392" s="27">
        <v>1</v>
      </c>
      <c r="AC392" s="28" t="s">
        <v>1941</v>
      </c>
      <c r="AD392" s="27" t="s">
        <v>54</v>
      </c>
      <c r="AE392" s="28" t="s">
        <v>124</v>
      </c>
      <c r="AF392" s="29" t="s">
        <v>55</v>
      </c>
      <c r="AG392" s="29" t="s">
        <v>55</v>
      </c>
      <c r="AH392" s="27" t="s">
        <v>181</v>
      </c>
      <c r="AI392" s="27" t="s">
        <v>181</v>
      </c>
      <c r="AJ392" s="27" t="s">
        <v>54</v>
      </c>
      <c r="AK392" s="81"/>
      <c r="AL392" s="569"/>
      <c r="AM392" s="28"/>
      <c r="AN392" s="28"/>
      <c r="AO392" s="28">
        <v>2017</v>
      </c>
      <c r="AP392" s="20"/>
      <c r="AQ392" s="182"/>
      <c r="AR392" s="400" t="s">
        <v>1945</v>
      </c>
      <c r="AS392" s="873" t="s">
        <v>2978</v>
      </c>
    </row>
    <row r="393" spans="1:45" ht="14.25" customHeight="1" x14ac:dyDescent="0.25">
      <c r="A393" t="s">
        <v>744</v>
      </c>
      <c r="B393">
        <v>1</v>
      </c>
      <c r="C393" t="s">
        <v>875</v>
      </c>
      <c r="D393" s="874" t="s">
        <v>1587</v>
      </c>
      <c r="E393" s="555" t="s">
        <v>2975</v>
      </c>
      <c r="F393" s="46" t="s">
        <v>67</v>
      </c>
      <c r="G393" s="28" t="s">
        <v>1942</v>
      </c>
      <c r="H393" s="27" t="s">
        <v>1031</v>
      </c>
      <c r="I393" s="46">
        <v>16</v>
      </c>
      <c r="J393" s="670">
        <v>8</v>
      </c>
      <c r="K393" s="19" t="s">
        <v>800</v>
      </c>
      <c r="L393" s="52" t="s">
        <v>1942</v>
      </c>
      <c r="M393" s="81"/>
      <c r="N393" s="28">
        <v>308</v>
      </c>
      <c r="O393" s="972"/>
      <c r="P393" s="29">
        <v>6</v>
      </c>
      <c r="Q393" s="28"/>
      <c r="R393" s="28">
        <v>4</v>
      </c>
      <c r="S393" s="81">
        <v>180</v>
      </c>
      <c r="T393" s="185"/>
      <c r="U393" s="326"/>
      <c r="V393" s="60">
        <v>0.67</v>
      </c>
      <c r="W393" s="167">
        <v>20</v>
      </c>
      <c r="X393" s="489">
        <f t="shared" si="27"/>
        <v>19.577922077922079</v>
      </c>
      <c r="Y393" s="502" t="s">
        <v>174</v>
      </c>
      <c r="Z393" s="494"/>
      <c r="AA393" s="28" t="s">
        <v>107</v>
      </c>
      <c r="AB393" s="27"/>
      <c r="AC393" s="28"/>
      <c r="AD393" s="27" t="s">
        <v>54</v>
      </c>
      <c r="AE393" s="28" t="s">
        <v>124</v>
      </c>
      <c r="AF393" s="29" t="s">
        <v>55</v>
      </c>
      <c r="AG393" s="29" t="s">
        <v>55</v>
      </c>
      <c r="AH393" s="27" t="s">
        <v>129</v>
      </c>
      <c r="AI393" s="27" t="s">
        <v>129</v>
      </c>
      <c r="AJ393" s="27" t="s">
        <v>54</v>
      </c>
      <c r="AK393" s="81"/>
      <c r="AL393" s="569"/>
      <c r="AM393" s="28"/>
      <c r="AN393" s="28"/>
      <c r="AO393" s="28">
        <v>2016</v>
      </c>
      <c r="AP393" s="20"/>
      <c r="AQ393" s="182" t="s">
        <v>1589</v>
      </c>
      <c r="AR393" s="400" t="s">
        <v>2976</v>
      </c>
      <c r="AS393" s="137"/>
    </row>
    <row r="394" spans="1:45" ht="14.25" customHeight="1" x14ac:dyDescent="0.25">
      <c r="C394" t="s">
        <v>4376</v>
      </c>
      <c r="D394" s="26" t="s">
        <v>366</v>
      </c>
      <c r="E394" s="435" t="s">
        <v>2307</v>
      </c>
      <c r="F394" s="27" t="s">
        <v>67</v>
      </c>
      <c r="G394" s="28" t="s">
        <v>368</v>
      </c>
      <c r="H394" s="27" t="s">
        <v>12</v>
      </c>
      <c r="I394" s="27">
        <v>8</v>
      </c>
      <c r="J394" s="87">
        <v>8</v>
      </c>
      <c r="K394" s="19" t="s">
        <v>775</v>
      </c>
      <c r="L394" s="52" t="s">
        <v>108</v>
      </c>
      <c r="M394" s="81"/>
      <c r="N394" s="28">
        <v>41</v>
      </c>
      <c r="O394" s="972"/>
      <c r="P394" s="29">
        <v>6</v>
      </c>
      <c r="Q394" s="28"/>
      <c r="R394" s="28"/>
      <c r="S394" s="81">
        <v>383.87700000000001</v>
      </c>
      <c r="T394" s="185">
        <v>41684</v>
      </c>
      <c r="U394" s="326">
        <v>14.7</v>
      </c>
      <c r="V394" s="60">
        <v>0.08</v>
      </c>
      <c r="W394" s="167">
        <v>1</v>
      </c>
      <c r="X394" s="489">
        <f t="shared" si="27"/>
        <v>749.0282926829268</v>
      </c>
      <c r="Y394" s="502" t="s">
        <v>174</v>
      </c>
      <c r="Z394" s="494"/>
      <c r="AA394" s="28" t="s">
        <v>17</v>
      </c>
      <c r="AB394" s="27">
        <v>1</v>
      </c>
      <c r="AC394" s="28" t="s">
        <v>369</v>
      </c>
      <c r="AD394" s="27" t="s">
        <v>54</v>
      </c>
      <c r="AE394" s="28" t="s">
        <v>158</v>
      </c>
      <c r="AF394" s="29" t="s">
        <v>55</v>
      </c>
      <c r="AG394" s="29"/>
      <c r="AH394" s="27">
        <v>64</v>
      </c>
      <c r="AI394" s="27">
        <v>64</v>
      </c>
      <c r="AJ394" s="27" t="s">
        <v>54</v>
      </c>
      <c r="AK394" s="81">
        <v>4</v>
      </c>
      <c r="AL394" s="569"/>
      <c r="AM394" s="28"/>
      <c r="AN394" s="28"/>
      <c r="AO394" s="28">
        <v>2007</v>
      </c>
      <c r="AP394" s="20">
        <v>2018</v>
      </c>
      <c r="AQ394" s="182" t="s">
        <v>5893</v>
      </c>
      <c r="AR394" s="28" t="s">
        <v>367</v>
      </c>
      <c r="AS394" s="20" t="s">
        <v>790</v>
      </c>
    </row>
    <row r="395" spans="1:45" ht="14.25" customHeight="1" x14ac:dyDescent="0.25">
      <c r="B395">
        <v>1</v>
      </c>
      <c r="C395" t="s">
        <v>875</v>
      </c>
      <c r="D395" s="26" t="s">
        <v>90</v>
      </c>
      <c r="E395" s="435" t="s">
        <v>2205</v>
      </c>
      <c r="F395" s="27" t="s">
        <v>85</v>
      </c>
      <c r="G395" s="28" t="s">
        <v>92</v>
      </c>
      <c r="H395" s="27">
        <v>4004</v>
      </c>
      <c r="I395" s="27">
        <v>4</v>
      </c>
      <c r="J395" s="87">
        <v>4</v>
      </c>
      <c r="K395" s="19" t="s">
        <v>800</v>
      </c>
      <c r="L395" s="52" t="s">
        <v>108</v>
      </c>
      <c r="M395" s="81"/>
      <c r="N395" s="28">
        <v>228</v>
      </c>
      <c r="O395" s="972"/>
      <c r="P395" s="29">
        <v>6</v>
      </c>
      <c r="Q395" s="28"/>
      <c r="R395" s="28"/>
      <c r="S395" s="81">
        <v>376.22300000000001</v>
      </c>
      <c r="T395" s="185">
        <v>41725</v>
      </c>
      <c r="U395" s="326">
        <v>14.7</v>
      </c>
      <c r="V395" s="60">
        <v>0.16</v>
      </c>
      <c r="W395" s="167">
        <v>4</v>
      </c>
      <c r="X395" s="489">
        <f t="shared" si="27"/>
        <v>66.004035087719302</v>
      </c>
      <c r="Y395" s="502" t="s">
        <v>174</v>
      </c>
      <c r="Z395" s="494"/>
      <c r="AA395" s="28" t="s">
        <v>20</v>
      </c>
      <c r="AB395" s="27">
        <v>7</v>
      </c>
      <c r="AC395" s="28" t="s">
        <v>93</v>
      </c>
      <c r="AD395" s="27"/>
      <c r="AE395" s="28"/>
      <c r="AF395" s="29" t="s">
        <v>55</v>
      </c>
      <c r="AG395" s="29"/>
      <c r="AH395" s="27" t="s">
        <v>83</v>
      </c>
      <c r="AI395" s="27" t="s">
        <v>83</v>
      </c>
      <c r="AJ395" s="27" t="s">
        <v>55</v>
      </c>
      <c r="AK395" s="81"/>
      <c r="AL395" s="569"/>
      <c r="AM395" s="28"/>
      <c r="AN395" s="28"/>
      <c r="AO395" s="28">
        <v>2012</v>
      </c>
      <c r="AP395" s="20">
        <v>2012</v>
      </c>
      <c r="AQ395" s="142"/>
      <c r="AR395" s="28" t="s">
        <v>94</v>
      </c>
      <c r="AS395" s="20" t="s">
        <v>91</v>
      </c>
    </row>
    <row r="396" spans="1:45" ht="14.25" customHeight="1" x14ac:dyDescent="0.25">
      <c r="B396">
        <v>1</v>
      </c>
      <c r="C396" t="s">
        <v>875</v>
      </c>
      <c r="D396" s="26" t="s">
        <v>114</v>
      </c>
      <c r="E396" s="435" t="s">
        <v>2211</v>
      </c>
      <c r="F396" s="27" t="s">
        <v>85</v>
      </c>
      <c r="G396" s="28" t="s">
        <v>115</v>
      </c>
      <c r="H396" s="27" t="s">
        <v>12</v>
      </c>
      <c r="I396" s="27">
        <v>8</v>
      </c>
      <c r="J396" s="87">
        <v>8</v>
      </c>
      <c r="K396" s="19" t="s">
        <v>800</v>
      </c>
      <c r="L396" s="52" t="s">
        <v>108</v>
      </c>
      <c r="M396" s="81"/>
      <c r="N396" s="28">
        <v>274</v>
      </c>
      <c r="O396" s="972"/>
      <c r="P396" s="29">
        <v>6</v>
      </c>
      <c r="Q396" s="28"/>
      <c r="R396" s="28"/>
      <c r="S396" s="81">
        <v>299</v>
      </c>
      <c r="T396" s="185">
        <v>43149</v>
      </c>
      <c r="U396" s="326">
        <v>14.7</v>
      </c>
      <c r="V396" s="60">
        <v>0.33</v>
      </c>
      <c r="W396" s="167">
        <v>1</v>
      </c>
      <c r="X396" s="489">
        <f t="shared" si="27"/>
        <v>360.1094890510949</v>
      </c>
      <c r="Y396" s="502" t="s">
        <v>174</v>
      </c>
      <c r="Z396" s="494"/>
      <c r="AA396" s="28" t="s">
        <v>17</v>
      </c>
      <c r="AB396" s="27">
        <v>16</v>
      </c>
      <c r="AC396" s="28" t="s">
        <v>116</v>
      </c>
      <c r="AD396" s="27"/>
      <c r="AE396" s="28" t="s">
        <v>158</v>
      </c>
      <c r="AF396" s="29"/>
      <c r="AG396" s="29"/>
      <c r="AH396" s="27">
        <v>256</v>
      </c>
      <c r="AI396" s="27">
        <v>256</v>
      </c>
      <c r="AJ396" s="27" t="s">
        <v>54</v>
      </c>
      <c r="AK396" s="81">
        <v>17</v>
      </c>
      <c r="AL396" s="569"/>
      <c r="AM396" s="28"/>
      <c r="AN396" s="28"/>
      <c r="AO396" s="28">
        <v>2008</v>
      </c>
      <c r="AP396" s="20">
        <v>2009</v>
      </c>
      <c r="AQ396" s="142"/>
      <c r="AR396" s="28" t="s">
        <v>2212</v>
      </c>
      <c r="AS396" s="20"/>
    </row>
    <row r="397" spans="1:45" ht="14.25" customHeight="1" x14ac:dyDescent="0.25">
      <c r="C397" t="s">
        <v>875</v>
      </c>
      <c r="D397" s="26" t="s">
        <v>3647</v>
      </c>
      <c r="E397" s="435" t="s">
        <v>2851</v>
      </c>
      <c r="F397" s="27" t="s">
        <v>1812</v>
      </c>
      <c r="G397" s="28" t="s">
        <v>3649</v>
      </c>
      <c r="H397" s="27">
        <v>6502</v>
      </c>
      <c r="I397" s="27">
        <v>8</v>
      </c>
      <c r="J397" s="87">
        <v>8</v>
      </c>
      <c r="K397" s="19" t="s">
        <v>800</v>
      </c>
      <c r="L397" s="52" t="s">
        <v>108</v>
      </c>
      <c r="M397" s="81" t="s">
        <v>3651</v>
      </c>
      <c r="N397" s="28"/>
      <c r="O397" s="972"/>
      <c r="P397" s="29">
        <v>6</v>
      </c>
      <c r="Q397" s="28"/>
      <c r="R397" s="28"/>
      <c r="S397" s="81"/>
      <c r="T397" s="185">
        <v>43236</v>
      </c>
      <c r="U397" s="326">
        <v>14.7</v>
      </c>
      <c r="V397" s="60">
        <v>0.33</v>
      </c>
      <c r="W397" s="167">
        <v>2</v>
      </c>
      <c r="X397" s="489" t="str">
        <f t="shared" si="27"/>
        <v/>
      </c>
      <c r="Y397" s="502" t="s">
        <v>174</v>
      </c>
      <c r="Z397" s="494" t="s">
        <v>54</v>
      </c>
      <c r="AA397" s="28" t="s">
        <v>17</v>
      </c>
      <c r="AB397" s="27">
        <v>114</v>
      </c>
      <c r="AC397" s="28" t="s">
        <v>1844</v>
      </c>
      <c r="AD397" s="27" t="s">
        <v>54</v>
      </c>
      <c r="AE397" s="28" t="s">
        <v>124</v>
      </c>
      <c r="AF397" s="29" t="s">
        <v>55</v>
      </c>
      <c r="AG397" s="29" t="s">
        <v>55</v>
      </c>
      <c r="AH397" s="27" t="s">
        <v>181</v>
      </c>
      <c r="AI397" s="27" t="s">
        <v>181</v>
      </c>
      <c r="AJ397" s="27" t="s">
        <v>54</v>
      </c>
      <c r="AK397" s="81"/>
      <c r="AL397" s="569"/>
      <c r="AM397" s="28"/>
      <c r="AN397" s="28"/>
      <c r="AO397" s="61">
        <v>2017</v>
      </c>
      <c r="AP397" s="20">
        <v>2021</v>
      </c>
      <c r="AQ397" s="142"/>
      <c r="AR397" s="28" t="s">
        <v>3648</v>
      </c>
      <c r="AS397" s="20" t="s">
        <v>3650</v>
      </c>
    </row>
    <row r="398" spans="1:45" ht="14.25" customHeight="1" x14ac:dyDescent="0.25">
      <c r="C398" t="s">
        <v>875</v>
      </c>
      <c r="D398" s="26" t="s">
        <v>3647</v>
      </c>
      <c r="E398" s="435" t="s">
        <v>2851</v>
      </c>
      <c r="F398" s="27" t="s">
        <v>1812</v>
      </c>
      <c r="G398" s="28" t="s">
        <v>3649</v>
      </c>
      <c r="H398" s="27">
        <v>6502</v>
      </c>
      <c r="I398" s="27">
        <v>8</v>
      </c>
      <c r="J398" s="87">
        <v>8</v>
      </c>
      <c r="K398" s="19"/>
      <c r="L398" s="52" t="s">
        <v>108</v>
      </c>
      <c r="M398" s="81" t="s">
        <v>5315</v>
      </c>
      <c r="N398" s="28"/>
      <c r="O398" s="972"/>
      <c r="P398" s="29">
        <v>6</v>
      </c>
      <c r="Q398" s="28"/>
      <c r="R398" s="28"/>
      <c r="S398" s="81"/>
      <c r="T398" s="185">
        <v>44017</v>
      </c>
      <c r="U398" s="326" t="s">
        <v>5298</v>
      </c>
      <c r="V398" s="60">
        <v>0.33</v>
      </c>
      <c r="W398" s="167">
        <v>2</v>
      </c>
      <c r="X398" s="489" t="str">
        <f t="shared" si="27"/>
        <v/>
      </c>
      <c r="Y398" s="502" t="s">
        <v>174</v>
      </c>
      <c r="Z398" s="494" t="s">
        <v>54</v>
      </c>
      <c r="AA398" s="28" t="s">
        <v>17</v>
      </c>
      <c r="AB398" s="27">
        <v>114</v>
      </c>
      <c r="AC398" s="28" t="s">
        <v>1690</v>
      </c>
      <c r="AD398" s="27" t="s">
        <v>54</v>
      </c>
      <c r="AE398" s="28" t="s">
        <v>124</v>
      </c>
      <c r="AF398" s="29" t="s">
        <v>55</v>
      </c>
      <c r="AG398" s="29" t="s">
        <v>55</v>
      </c>
      <c r="AH398" s="27" t="s">
        <v>181</v>
      </c>
      <c r="AI398" s="27" t="s">
        <v>181</v>
      </c>
      <c r="AJ398" s="27" t="s">
        <v>54</v>
      </c>
      <c r="AK398" s="81"/>
      <c r="AL398" s="569"/>
      <c r="AM398" s="28"/>
      <c r="AN398" s="28"/>
      <c r="AO398" s="61">
        <v>2017</v>
      </c>
      <c r="AP398" s="20">
        <v>2021</v>
      </c>
      <c r="AQ398" s="142"/>
      <c r="AR398" s="28" t="s">
        <v>3648</v>
      </c>
      <c r="AS398" s="20" t="s">
        <v>3650</v>
      </c>
    </row>
    <row r="399" spans="1:45" ht="14.25" customHeight="1" x14ac:dyDescent="0.25">
      <c r="D399" s="45" t="s">
        <v>6461</v>
      </c>
      <c r="E399" s="555" t="s">
        <v>6462</v>
      </c>
      <c r="F399" s="46"/>
      <c r="G399" s="42" t="s">
        <v>6463</v>
      </c>
      <c r="H399" s="46" t="s">
        <v>3987</v>
      </c>
      <c r="I399" s="46">
        <v>16</v>
      </c>
      <c r="J399" s="670">
        <v>16</v>
      </c>
      <c r="K399" s="19"/>
      <c r="L399" s="52"/>
      <c r="M399" s="81"/>
      <c r="N399" s="28"/>
      <c r="O399" s="972"/>
      <c r="P399" s="29"/>
      <c r="Q399" s="28"/>
      <c r="R399" s="28"/>
      <c r="S399" s="81"/>
      <c r="T399" s="185"/>
      <c r="U399" s="326"/>
      <c r="V399" s="60"/>
      <c r="W399" s="167"/>
      <c r="X399" s="489"/>
      <c r="Y399" s="502"/>
      <c r="Z399" s="494"/>
      <c r="AA399" s="28" t="s">
        <v>20</v>
      </c>
      <c r="AB399" s="27">
        <v>77</v>
      </c>
      <c r="AC399" s="28" t="s">
        <v>6461</v>
      </c>
      <c r="AD399" s="27" t="s">
        <v>54</v>
      </c>
      <c r="AE399" s="28" t="s">
        <v>124</v>
      </c>
      <c r="AF399" s="29" t="s">
        <v>55</v>
      </c>
      <c r="AG399" s="29"/>
      <c r="AH399" s="27" t="s">
        <v>181</v>
      </c>
      <c r="AI399" s="27" t="s">
        <v>181</v>
      </c>
      <c r="AJ399" s="27" t="s">
        <v>54</v>
      </c>
      <c r="AK399" s="81"/>
      <c r="AL399" s="569"/>
      <c r="AM399" s="28"/>
      <c r="AN399" s="28"/>
      <c r="AO399" s="61"/>
      <c r="AP399" s="20">
        <v>2020</v>
      </c>
      <c r="AQ399" s="142"/>
      <c r="AR399" s="28" t="s">
        <v>6464</v>
      </c>
      <c r="AS399" s="20"/>
    </row>
    <row r="400" spans="1:45" ht="14.25" customHeight="1" x14ac:dyDescent="0.25">
      <c r="D400" s="591" t="s">
        <v>6021</v>
      </c>
      <c r="E400" s="555" t="s">
        <v>6022</v>
      </c>
      <c r="F400" s="592"/>
      <c r="G400" s="593" t="s">
        <v>6023</v>
      </c>
      <c r="H400" s="592" t="s">
        <v>65</v>
      </c>
      <c r="I400" s="592">
        <v>18</v>
      </c>
      <c r="J400" s="618">
        <v>18</v>
      </c>
      <c r="K400" s="19"/>
      <c r="L400" s="52"/>
      <c r="M400" s="81"/>
      <c r="N400" s="28"/>
      <c r="O400" s="972"/>
      <c r="P400" s="29"/>
      <c r="Q400" s="28"/>
      <c r="R400" s="28"/>
      <c r="S400" s="81"/>
      <c r="T400" s="185"/>
      <c r="U400" s="326"/>
      <c r="V400" s="60"/>
      <c r="W400" s="167"/>
      <c r="X400" s="489"/>
      <c r="Y400" s="502" t="s">
        <v>2226</v>
      </c>
      <c r="Z400" s="494" t="s">
        <v>54</v>
      </c>
      <c r="AA400" s="28" t="s">
        <v>20</v>
      </c>
      <c r="AB400" s="27">
        <v>34</v>
      </c>
      <c r="AC400" s="28" t="s">
        <v>79</v>
      </c>
      <c r="AD400" s="27" t="s">
        <v>54</v>
      </c>
      <c r="AE400" s="28"/>
      <c r="AF400" s="29" t="s">
        <v>55</v>
      </c>
      <c r="AG400" s="29" t="s">
        <v>54</v>
      </c>
      <c r="AH400" s="27" t="s">
        <v>181</v>
      </c>
      <c r="AI400" s="27" t="s">
        <v>181</v>
      </c>
      <c r="AJ400" s="27" t="s">
        <v>55</v>
      </c>
      <c r="AK400" s="81">
        <v>25</v>
      </c>
      <c r="AL400" s="569"/>
      <c r="AM400" s="28"/>
      <c r="AN400" s="28"/>
      <c r="AO400" s="61">
        <v>2019</v>
      </c>
      <c r="AP400" s="20">
        <v>2020</v>
      </c>
      <c r="AQ400" s="182" t="s">
        <v>6025</v>
      </c>
      <c r="AR400" s="28" t="s">
        <v>6024</v>
      </c>
      <c r="AS400" s="20" t="s">
        <v>6027</v>
      </c>
    </row>
    <row r="401" spans="1:45" ht="14.25" customHeight="1" x14ac:dyDescent="0.25">
      <c r="D401" s="409" t="s">
        <v>5693</v>
      </c>
      <c r="E401" s="435" t="s">
        <v>5694</v>
      </c>
      <c r="F401" s="412" t="s">
        <v>296</v>
      </c>
      <c r="G401" s="504" t="s">
        <v>5696</v>
      </c>
      <c r="H401" s="27" t="s">
        <v>143</v>
      </c>
      <c r="I401" s="412">
        <v>16</v>
      </c>
      <c r="J401" s="415">
        <v>16</v>
      </c>
      <c r="K401" s="19"/>
      <c r="L401" s="52"/>
      <c r="M401" s="81"/>
      <c r="N401" s="28"/>
      <c r="O401" s="972"/>
      <c r="P401" s="29"/>
      <c r="Q401" s="28"/>
      <c r="R401" s="28"/>
      <c r="S401" s="81"/>
      <c r="T401" s="185"/>
      <c r="U401" s="326"/>
      <c r="V401" s="60"/>
      <c r="W401" s="167"/>
      <c r="X401" s="489"/>
      <c r="Y401" s="502"/>
      <c r="Z401" s="494"/>
      <c r="AA401" s="28" t="s">
        <v>17</v>
      </c>
      <c r="AB401" s="27">
        <v>56</v>
      </c>
      <c r="AC401" s="28" t="s">
        <v>5697</v>
      </c>
      <c r="AD401" s="27"/>
      <c r="AE401" s="28"/>
      <c r="AF401" s="29" t="s">
        <v>55</v>
      </c>
      <c r="AG401" s="29" t="s">
        <v>55</v>
      </c>
      <c r="AH401" s="27" t="s">
        <v>181</v>
      </c>
      <c r="AI401" s="27" t="s">
        <v>181</v>
      </c>
      <c r="AJ401" s="27" t="s">
        <v>55</v>
      </c>
      <c r="AK401" s="81">
        <v>10</v>
      </c>
      <c r="AL401" s="569"/>
      <c r="AM401" s="28">
        <v>9</v>
      </c>
      <c r="AN401" s="28"/>
      <c r="AO401" s="61">
        <v>2016</v>
      </c>
      <c r="AP401" s="20">
        <v>2016</v>
      </c>
      <c r="AQ401" s="37"/>
      <c r="AR401" s="28" t="s">
        <v>5695</v>
      </c>
      <c r="AS401" s="20"/>
    </row>
    <row r="402" spans="1:45" ht="14.25" customHeight="1" x14ac:dyDescent="0.25">
      <c r="C402" t="s">
        <v>4376</v>
      </c>
      <c r="D402" s="26" t="s">
        <v>950</v>
      </c>
      <c r="E402" s="435" t="s">
        <v>2373</v>
      </c>
      <c r="F402" s="27" t="s">
        <v>57</v>
      </c>
      <c r="G402" s="28" t="s">
        <v>371</v>
      </c>
      <c r="H402" s="27" t="s">
        <v>12</v>
      </c>
      <c r="I402" s="27">
        <v>16</v>
      </c>
      <c r="J402" s="87">
        <v>16</v>
      </c>
      <c r="K402" s="19" t="s">
        <v>30</v>
      </c>
      <c r="L402" s="52" t="s">
        <v>108</v>
      </c>
      <c r="M402" s="81"/>
      <c r="N402" s="28">
        <v>205</v>
      </c>
      <c r="O402" s="972"/>
      <c r="P402" s="29">
        <v>6</v>
      </c>
      <c r="Q402" s="28"/>
      <c r="R402" s="28"/>
      <c r="S402" s="81">
        <v>433.65100000000001</v>
      </c>
      <c r="T402" s="185">
        <v>41690</v>
      </c>
      <c r="U402" s="326">
        <v>14.7</v>
      </c>
      <c r="V402" s="60">
        <v>0.33</v>
      </c>
      <c r="W402" s="167">
        <v>2</v>
      </c>
      <c r="X402" s="489">
        <f t="shared" ref="X402:X407" si="28">IF(AND(N402&lt;&gt;"",S402&lt;&gt;""),1000*S402*V402/(N402*W402),"")</f>
        <v>349.03617073170733</v>
      </c>
      <c r="Y402" s="502" t="s">
        <v>174</v>
      </c>
      <c r="Z402" s="494"/>
      <c r="AA402" s="28" t="s">
        <v>17</v>
      </c>
      <c r="AB402" s="27">
        <v>1</v>
      </c>
      <c r="AC402" s="28" t="s">
        <v>952</v>
      </c>
      <c r="AD402" s="27" t="s">
        <v>54</v>
      </c>
      <c r="AE402" s="28" t="s">
        <v>158</v>
      </c>
      <c r="AF402" s="29" t="s">
        <v>55</v>
      </c>
      <c r="AG402" s="29" t="s">
        <v>55</v>
      </c>
      <c r="AH402" s="27" t="s">
        <v>181</v>
      </c>
      <c r="AI402" s="27" t="s">
        <v>83</v>
      </c>
      <c r="AJ402" s="27" t="s">
        <v>54</v>
      </c>
      <c r="AK402" s="81">
        <v>8</v>
      </c>
      <c r="AL402" s="569"/>
      <c r="AM402" s="28"/>
      <c r="AN402" s="28"/>
      <c r="AO402" s="28">
        <v>2002</v>
      </c>
      <c r="AP402" s="20">
        <v>2008</v>
      </c>
      <c r="AQ402" s="182" t="s">
        <v>2489</v>
      </c>
      <c r="AR402" s="28" t="s">
        <v>951</v>
      </c>
      <c r="AS402" s="20" t="s">
        <v>953</v>
      </c>
    </row>
    <row r="403" spans="1:45" ht="14.25" customHeight="1" x14ac:dyDescent="0.25">
      <c r="A403" t="s">
        <v>174</v>
      </c>
      <c r="B403">
        <v>1</v>
      </c>
      <c r="C403" t="s">
        <v>875</v>
      </c>
      <c r="D403" s="26" t="s">
        <v>876</v>
      </c>
      <c r="E403" s="435" t="s">
        <v>2374</v>
      </c>
      <c r="F403" s="27" t="s">
        <v>57</v>
      </c>
      <c r="G403" s="28" t="s">
        <v>371</v>
      </c>
      <c r="H403" s="27" t="s">
        <v>12</v>
      </c>
      <c r="I403" s="27">
        <v>8</v>
      </c>
      <c r="J403" s="87">
        <v>16</v>
      </c>
      <c r="K403" s="19" t="s">
        <v>30</v>
      </c>
      <c r="L403" s="52" t="s">
        <v>108</v>
      </c>
      <c r="M403" s="81"/>
      <c r="N403" s="28">
        <v>531</v>
      </c>
      <c r="O403" s="972"/>
      <c r="P403" s="29">
        <v>6</v>
      </c>
      <c r="Q403" s="28"/>
      <c r="R403" s="28"/>
      <c r="S403" s="81">
        <v>203.99799999999999</v>
      </c>
      <c r="T403" s="185">
        <v>41690</v>
      </c>
      <c r="U403" s="326">
        <v>14.7</v>
      </c>
      <c r="V403" s="60">
        <v>0.33</v>
      </c>
      <c r="W403" s="167">
        <v>3</v>
      </c>
      <c r="X403" s="489">
        <f t="shared" si="28"/>
        <v>42.259472693032016</v>
      </c>
      <c r="Y403" s="502" t="s">
        <v>174</v>
      </c>
      <c r="Z403" s="494"/>
      <c r="AA403" s="28" t="s">
        <v>17</v>
      </c>
      <c r="AB403" s="27">
        <v>11</v>
      </c>
      <c r="AC403" s="28" t="s">
        <v>877</v>
      </c>
      <c r="AD403" s="27" t="s">
        <v>54</v>
      </c>
      <c r="AE403" s="28"/>
      <c r="AF403" s="29" t="s">
        <v>55</v>
      </c>
      <c r="AG403" s="29" t="s">
        <v>55</v>
      </c>
      <c r="AH403" s="27" t="s">
        <v>205</v>
      </c>
      <c r="AI403" s="27" t="s">
        <v>205</v>
      </c>
      <c r="AJ403" s="27" t="s">
        <v>54</v>
      </c>
      <c r="AK403" s="81"/>
      <c r="AL403" s="569"/>
      <c r="AM403" s="28"/>
      <c r="AN403" s="28"/>
      <c r="AO403" s="28">
        <v>2002</v>
      </c>
      <c r="AP403" s="20">
        <v>2002</v>
      </c>
      <c r="AQ403" s="182" t="s">
        <v>2489</v>
      </c>
      <c r="AR403" s="28" t="s">
        <v>2487</v>
      </c>
      <c r="AS403" s="20" t="s">
        <v>2488</v>
      </c>
    </row>
    <row r="404" spans="1:45" ht="14.25" customHeight="1" x14ac:dyDescent="0.25">
      <c r="A404" t="s">
        <v>744</v>
      </c>
      <c r="B404">
        <v>1</v>
      </c>
      <c r="C404" t="s">
        <v>875</v>
      </c>
      <c r="D404" s="26" t="s">
        <v>131</v>
      </c>
      <c r="E404" s="435" t="s">
        <v>2375</v>
      </c>
      <c r="F404" s="27" t="s">
        <v>107</v>
      </c>
      <c r="G404" s="28" t="s">
        <v>37</v>
      </c>
      <c r="H404" s="27" t="s">
        <v>136</v>
      </c>
      <c r="I404" s="27">
        <v>32</v>
      </c>
      <c r="J404" s="87">
        <v>32</v>
      </c>
      <c r="K404" s="19" t="s">
        <v>5975</v>
      </c>
      <c r="L404" s="52" t="s">
        <v>37</v>
      </c>
      <c r="M404" s="81"/>
      <c r="N404" s="28">
        <v>563</v>
      </c>
      <c r="O404" s="972"/>
      <c r="P404" s="29">
        <v>6</v>
      </c>
      <c r="Q404" s="28"/>
      <c r="R404" s="28">
        <v>1</v>
      </c>
      <c r="S404" s="81">
        <v>682</v>
      </c>
      <c r="T404" s="185">
        <v>43768</v>
      </c>
      <c r="U404" s="326"/>
      <c r="V404" s="60">
        <v>1.03</v>
      </c>
      <c r="W404" s="167">
        <v>1</v>
      </c>
      <c r="X404" s="489">
        <f t="shared" si="28"/>
        <v>1247.708703374778</v>
      </c>
      <c r="Y404" s="502" t="s">
        <v>174</v>
      </c>
      <c r="Z404" s="494"/>
      <c r="AA404" s="28" t="s">
        <v>107</v>
      </c>
      <c r="AB404" s="27"/>
      <c r="AC404" s="28"/>
      <c r="AD404" s="27" t="s">
        <v>54</v>
      </c>
      <c r="AE404" s="28" t="s">
        <v>124</v>
      </c>
      <c r="AF404" s="29" t="s">
        <v>202</v>
      </c>
      <c r="AG404" s="29"/>
      <c r="AH404" s="27" t="s">
        <v>133</v>
      </c>
      <c r="AI404" s="27" t="s">
        <v>133</v>
      </c>
      <c r="AJ404" s="27" t="s">
        <v>54</v>
      </c>
      <c r="AK404" s="81">
        <v>86</v>
      </c>
      <c r="AL404" s="569"/>
      <c r="AM404" s="28">
        <v>32</v>
      </c>
      <c r="AN404" s="28">
        <v>3</v>
      </c>
      <c r="AO404" s="28">
        <v>2002</v>
      </c>
      <c r="AP404" s="20"/>
      <c r="AQ404" s="182" t="s">
        <v>5456</v>
      </c>
      <c r="AR404" s="28" t="s">
        <v>1116</v>
      </c>
      <c r="AS404" s="20" t="s">
        <v>206</v>
      </c>
    </row>
    <row r="405" spans="1:45" ht="14.25" customHeight="1" x14ac:dyDescent="0.25">
      <c r="A405" t="s">
        <v>744</v>
      </c>
      <c r="B405">
        <v>1</v>
      </c>
      <c r="C405" t="s">
        <v>875</v>
      </c>
      <c r="D405" s="26" t="s">
        <v>131</v>
      </c>
      <c r="E405" s="435" t="s">
        <v>2375</v>
      </c>
      <c r="F405" s="27" t="s">
        <v>107</v>
      </c>
      <c r="G405" s="28" t="s">
        <v>37</v>
      </c>
      <c r="H405" s="27" t="s">
        <v>136</v>
      </c>
      <c r="I405" s="27">
        <v>32</v>
      </c>
      <c r="J405" s="87">
        <v>32</v>
      </c>
      <c r="K405" s="19" t="s">
        <v>30</v>
      </c>
      <c r="L405" s="52" t="s">
        <v>37</v>
      </c>
      <c r="M405" s="81"/>
      <c r="N405" s="28">
        <v>546</v>
      </c>
      <c r="O405" s="972"/>
      <c r="P405" s="29">
        <v>6</v>
      </c>
      <c r="Q405" s="28"/>
      <c r="R405" s="28">
        <v>1</v>
      </c>
      <c r="S405" s="81">
        <v>320</v>
      </c>
      <c r="T405" s="185"/>
      <c r="U405" s="326"/>
      <c r="V405" s="60">
        <v>1.03</v>
      </c>
      <c r="W405" s="167">
        <v>1</v>
      </c>
      <c r="X405" s="489">
        <f t="shared" si="28"/>
        <v>603.66300366300368</v>
      </c>
      <c r="Y405" s="502" t="s">
        <v>174</v>
      </c>
      <c r="Z405" s="494"/>
      <c r="AA405" s="28" t="s">
        <v>107</v>
      </c>
      <c r="AB405" s="27"/>
      <c r="AC405" s="28"/>
      <c r="AD405" s="27" t="s">
        <v>54</v>
      </c>
      <c r="AE405" s="28" t="s">
        <v>124</v>
      </c>
      <c r="AF405" s="29" t="s">
        <v>202</v>
      </c>
      <c r="AG405" s="29"/>
      <c r="AH405" s="27" t="s">
        <v>133</v>
      </c>
      <c r="AI405" s="27" t="s">
        <v>133</v>
      </c>
      <c r="AJ405" s="27" t="s">
        <v>54</v>
      </c>
      <c r="AK405" s="81">
        <v>86</v>
      </c>
      <c r="AL405" s="569"/>
      <c r="AM405" s="28">
        <v>32</v>
      </c>
      <c r="AN405" s="28">
        <v>3</v>
      </c>
      <c r="AO405" s="28">
        <v>2002</v>
      </c>
      <c r="AP405" s="20"/>
      <c r="AQ405" s="142"/>
      <c r="AR405" s="28" t="s">
        <v>1116</v>
      </c>
      <c r="AS405" s="20" t="s">
        <v>206</v>
      </c>
    </row>
    <row r="406" spans="1:45" ht="14.25" customHeight="1" x14ac:dyDescent="0.25">
      <c r="A406" t="s">
        <v>746</v>
      </c>
      <c r="B406">
        <v>1</v>
      </c>
      <c r="C406" t="s">
        <v>875</v>
      </c>
      <c r="D406" s="26" t="s">
        <v>6366</v>
      </c>
      <c r="E406" s="435" t="s">
        <v>3346</v>
      </c>
      <c r="F406" s="27" t="s">
        <v>57</v>
      </c>
      <c r="G406" s="28" t="s">
        <v>612</v>
      </c>
      <c r="H406" s="27" t="s">
        <v>65</v>
      </c>
      <c r="I406" s="27">
        <v>12</v>
      </c>
      <c r="J406" s="87">
        <v>8</v>
      </c>
      <c r="K406" s="19" t="s">
        <v>800</v>
      </c>
      <c r="L406" s="52" t="s">
        <v>108</v>
      </c>
      <c r="M406" s="81"/>
      <c r="N406" s="28">
        <v>399</v>
      </c>
      <c r="O406" s="972"/>
      <c r="P406" s="29">
        <v>6</v>
      </c>
      <c r="Q406" s="28"/>
      <c r="R406" s="28">
        <v>1</v>
      </c>
      <c r="S406" s="81">
        <v>294.11799999999999</v>
      </c>
      <c r="T406" s="185">
        <v>43175</v>
      </c>
      <c r="U406" s="326">
        <v>14.7</v>
      </c>
      <c r="V406" s="60">
        <v>0.4</v>
      </c>
      <c r="W406" s="167">
        <v>2</v>
      </c>
      <c r="X406" s="489">
        <f t="shared" si="28"/>
        <v>147.42756892230577</v>
      </c>
      <c r="Y406" s="502" t="s">
        <v>174</v>
      </c>
      <c r="Z406" s="494"/>
      <c r="AA406" s="28" t="s">
        <v>17</v>
      </c>
      <c r="AB406" s="27">
        <v>30</v>
      </c>
      <c r="AC406" s="28" t="s">
        <v>6367</v>
      </c>
      <c r="AD406" s="27" t="s">
        <v>54</v>
      </c>
      <c r="AE406" s="28" t="s">
        <v>158</v>
      </c>
      <c r="AF406" s="29" t="s">
        <v>55</v>
      </c>
      <c r="AG406" s="29" t="s">
        <v>54</v>
      </c>
      <c r="AH406" s="27">
        <v>512</v>
      </c>
      <c r="AI406" s="27" t="s">
        <v>205</v>
      </c>
      <c r="AJ406" s="27"/>
      <c r="AK406" s="81"/>
      <c r="AL406" s="569"/>
      <c r="AM406" s="28"/>
      <c r="AN406" s="28"/>
      <c r="AO406" s="28">
        <v>1999</v>
      </c>
      <c r="AP406" s="20">
        <v>2004</v>
      </c>
      <c r="AQ406" s="182" t="s">
        <v>2979</v>
      </c>
      <c r="AR406" s="28" t="s">
        <v>1083</v>
      </c>
      <c r="AS406" s="20" t="s">
        <v>2980</v>
      </c>
    </row>
    <row r="407" spans="1:45" ht="14.25" customHeight="1" x14ac:dyDescent="0.25">
      <c r="A407" t="s">
        <v>746</v>
      </c>
      <c r="B407">
        <v>1</v>
      </c>
      <c r="C407" t="s">
        <v>875</v>
      </c>
      <c r="D407" s="45" t="s">
        <v>6366</v>
      </c>
      <c r="E407" s="555" t="s">
        <v>3346</v>
      </c>
      <c r="F407" s="46" t="s">
        <v>57</v>
      </c>
      <c r="G407" s="42" t="s">
        <v>612</v>
      </c>
      <c r="H407" s="46" t="s">
        <v>65</v>
      </c>
      <c r="I407" s="46">
        <v>16</v>
      </c>
      <c r="J407" s="670">
        <v>8</v>
      </c>
      <c r="K407" s="19" t="s">
        <v>800</v>
      </c>
      <c r="L407" s="52" t="s">
        <v>108</v>
      </c>
      <c r="M407" s="81"/>
      <c r="N407" s="28">
        <v>1101</v>
      </c>
      <c r="O407" s="972"/>
      <c r="P407" s="29">
        <v>6</v>
      </c>
      <c r="Q407" s="28"/>
      <c r="R407" s="28"/>
      <c r="S407" s="81">
        <v>168.06700000000001</v>
      </c>
      <c r="T407" s="185">
        <v>42268</v>
      </c>
      <c r="U407" s="326">
        <v>14.7</v>
      </c>
      <c r="V407" s="60">
        <v>0.67</v>
      </c>
      <c r="W407" s="167">
        <v>2</v>
      </c>
      <c r="X407" s="489">
        <f t="shared" si="28"/>
        <v>51.137552225249777</v>
      </c>
      <c r="Y407" s="502" t="s">
        <v>174</v>
      </c>
      <c r="Z407" s="494"/>
      <c r="AA407" s="28" t="s">
        <v>17</v>
      </c>
      <c r="AB407" s="27">
        <v>17</v>
      </c>
      <c r="AC407" s="28" t="s">
        <v>6368</v>
      </c>
      <c r="AD407" s="27" t="s">
        <v>54</v>
      </c>
      <c r="AE407" s="28" t="s">
        <v>158</v>
      </c>
      <c r="AF407" s="29" t="s">
        <v>55</v>
      </c>
      <c r="AG407" s="29" t="s">
        <v>54</v>
      </c>
      <c r="AH407" s="27" t="s">
        <v>83</v>
      </c>
      <c r="AI407" s="27" t="s">
        <v>83</v>
      </c>
      <c r="AJ407" s="27"/>
      <c r="AK407" s="81"/>
      <c r="AL407" s="569"/>
      <c r="AM407" s="28"/>
      <c r="AN407" s="28"/>
      <c r="AO407" s="28">
        <v>1999</v>
      </c>
      <c r="AP407" s="20">
        <v>2004</v>
      </c>
      <c r="AQ407" s="37"/>
      <c r="AR407" s="28" t="s">
        <v>1083</v>
      </c>
      <c r="AS407" s="20" t="s">
        <v>2981</v>
      </c>
    </row>
    <row r="408" spans="1:45" ht="14.25" customHeight="1" x14ac:dyDescent="0.25">
      <c r="A408" t="s">
        <v>746</v>
      </c>
      <c r="B408">
        <v>1</v>
      </c>
      <c r="C408" t="s">
        <v>875</v>
      </c>
      <c r="D408" s="45" t="s">
        <v>6366</v>
      </c>
      <c r="E408" s="555" t="s">
        <v>6369</v>
      </c>
      <c r="F408" s="46" t="s">
        <v>57</v>
      </c>
      <c r="G408" s="42" t="s">
        <v>612</v>
      </c>
      <c r="H408" s="46" t="s">
        <v>65</v>
      </c>
      <c r="I408" s="46">
        <v>16</v>
      </c>
      <c r="J408" s="670">
        <v>8</v>
      </c>
      <c r="K408" s="19"/>
      <c r="L408" s="52"/>
      <c r="M408" s="81"/>
      <c r="N408" s="28"/>
      <c r="O408" s="972"/>
      <c r="P408" s="29">
        <v>6</v>
      </c>
      <c r="Q408" s="28"/>
      <c r="R408" s="28"/>
      <c r="S408" s="81">
        <v>168.06700000000001</v>
      </c>
      <c r="T408" s="185">
        <v>42268</v>
      </c>
      <c r="U408" s="326">
        <v>14.7</v>
      </c>
      <c r="V408" s="60">
        <v>0.67</v>
      </c>
      <c r="W408" s="167">
        <v>2</v>
      </c>
      <c r="X408" s="489" t="str">
        <f t="shared" ref="X408" si="29">IF(AND(N408&lt;&gt;"",S408&lt;&gt;""),1000*S408*V408/(N408*W408),"")</f>
        <v/>
      </c>
      <c r="Y408" s="502" t="s">
        <v>174</v>
      </c>
      <c r="Z408" s="494"/>
      <c r="AA408" s="28" t="s">
        <v>17</v>
      </c>
      <c r="AB408" s="27">
        <v>17</v>
      </c>
      <c r="AC408" s="28" t="s">
        <v>581</v>
      </c>
      <c r="AD408" s="27" t="s">
        <v>54</v>
      </c>
      <c r="AE408" s="28" t="s">
        <v>158</v>
      </c>
      <c r="AF408" s="29" t="s">
        <v>55</v>
      </c>
      <c r="AG408" s="29" t="s">
        <v>54</v>
      </c>
      <c r="AH408" s="27" t="s">
        <v>83</v>
      </c>
      <c r="AI408" s="27" t="s">
        <v>83</v>
      </c>
      <c r="AJ408" s="27"/>
      <c r="AK408" s="81"/>
      <c r="AL408" s="569"/>
      <c r="AM408" s="28"/>
      <c r="AN408" s="28"/>
      <c r="AO408" s="28"/>
      <c r="AP408" s="20">
        <v>2021</v>
      </c>
      <c r="AQ408" s="37"/>
      <c r="AR408" s="28"/>
      <c r="AS408" s="20"/>
    </row>
    <row r="409" spans="1:45" ht="14.25" customHeight="1" x14ac:dyDescent="0.25">
      <c r="D409" s="591" t="s">
        <v>4951</v>
      </c>
      <c r="E409" s="555" t="s">
        <v>4952</v>
      </c>
      <c r="F409" s="592" t="s">
        <v>1812</v>
      </c>
      <c r="G409" s="593" t="s">
        <v>4954</v>
      </c>
      <c r="H409" s="592" t="s">
        <v>4953</v>
      </c>
      <c r="I409" s="592">
        <v>32</v>
      </c>
      <c r="J409" s="618">
        <v>32</v>
      </c>
      <c r="K409" s="19"/>
      <c r="L409" s="52"/>
      <c r="M409" s="81"/>
      <c r="N409" s="28"/>
      <c r="O409" s="972"/>
      <c r="P409" s="29"/>
      <c r="Q409" s="28"/>
      <c r="R409" s="28"/>
      <c r="S409" s="81"/>
      <c r="T409" s="185"/>
      <c r="U409" s="326"/>
      <c r="V409" s="60"/>
      <c r="W409" s="167"/>
      <c r="X409" s="489"/>
      <c r="Y409" s="502"/>
      <c r="Z409" s="494"/>
      <c r="AA409" s="28" t="s">
        <v>17</v>
      </c>
      <c r="AB409" s="27">
        <v>37</v>
      </c>
      <c r="AC409" s="28" t="s">
        <v>2077</v>
      </c>
      <c r="AD409" s="27" t="s">
        <v>54</v>
      </c>
      <c r="AE409" s="28" t="s">
        <v>124</v>
      </c>
      <c r="AF409" s="29"/>
      <c r="AG409" s="29"/>
      <c r="AH409" s="27" t="s">
        <v>133</v>
      </c>
      <c r="AI409" s="27" t="s">
        <v>133</v>
      </c>
      <c r="AJ409" s="27" t="s">
        <v>54</v>
      </c>
      <c r="AK409" s="81"/>
      <c r="AL409" s="569"/>
      <c r="AM409" s="28"/>
      <c r="AN409" s="28"/>
      <c r="AO409" s="81">
        <v>2019</v>
      </c>
      <c r="AP409" s="20">
        <v>2020</v>
      </c>
      <c r="AQ409" s="182" t="s">
        <v>5049</v>
      </c>
      <c r="AR409" s="28" t="s">
        <v>4955</v>
      </c>
      <c r="AS409" s="20" t="s">
        <v>4956</v>
      </c>
    </row>
    <row r="410" spans="1:45" ht="14.25" customHeight="1" x14ac:dyDescent="0.25">
      <c r="B410">
        <v>1</v>
      </c>
      <c r="C410" t="s">
        <v>875</v>
      </c>
      <c r="D410" s="26" t="s">
        <v>4192</v>
      </c>
      <c r="E410" s="435" t="s">
        <v>4193</v>
      </c>
      <c r="F410" s="27" t="s">
        <v>67</v>
      </c>
      <c r="G410" s="28" t="s">
        <v>406</v>
      </c>
      <c r="H410" s="46" t="s">
        <v>4311</v>
      </c>
      <c r="I410" s="27">
        <v>32</v>
      </c>
      <c r="J410" s="87">
        <v>32</v>
      </c>
      <c r="K410" s="19" t="s">
        <v>9</v>
      </c>
      <c r="L410" s="52" t="s">
        <v>108</v>
      </c>
      <c r="M410" s="81" t="s">
        <v>4313</v>
      </c>
      <c r="N410" s="28">
        <v>13531</v>
      </c>
      <c r="O410" s="972"/>
      <c r="P410" s="29">
        <v>6</v>
      </c>
      <c r="Q410" s="28">
        <v>31</v>
      </c>
      <c r="R410" s="28">
        <v>78</v>
      </c>
      <c r="S410" s="81">
        <v>50</v>
      </c>
      <c r="T410" s="185">
        <v>43297</v>
      </c>
      <c r="U410" s="326">
        <v>14.7</v>
      </c>
      <c r="V410" s="60">
        <v>0.8</v>
      </c>
      <c r="W410" s="167">
        <v>1</v>
      </c>
      <c r="X410" s="489">
        <f>IF(AND(N410&lt;&gt;"",S410&lt;&gt;""),1000*S410*V410/(N410*W410),"")</f>
        <v>2.9561747099253566</v>
      </c>
      <c r="Y410" s="502" t="s">
        <v>174</v>
      </c>
      <c r="Z410" s="494" t="s">
        <v>54</v>
      </c>
      <c r="AA410" s="28" t="s">
        <v>20</v>
      </c>
      <c r="AB410" s="27">
        <v>169</v>
      </c>
      <c r="AC410" s="28" t="s">
        <v>2630</v>
      </c>
      <c r="AD410" s="27" t="s">
        <v>54</v>
      </c>
      <c r="AE410" s="28" t="s">
        <v>124</v>
      </c>
      <c r="AF410" s="29" t="s">
        <v>55</v>
      </c>
      <c r="AG410" s="29" t="s">
        <v>54</v>
      </c>
      <c r="AH410" s="27" t="s">
        <v>133</v>
      </c>
      <c r="AI410" s="27" t="s">
        <v>133</v>
      </c>
      <c r="AJ410" s="27" t="s">
        <v>54</v>
      </c>
      <c r="AK410" s="81"/>
      <c r="AL410" s="569"/>
      <c r="AM410" s="28">
        <v>32</v>
      </c>
      <c r="AN410" s="28">
        <v>6</v>
      </c>
      <c r="AO410" s="28">
        <v>2007</v>
      </c>
      <c r="AP410" s="20">
        <v>2014</v>
      </c>
      <c r="AQ410" s="37"/>
      <c r="AR410" s="28" t="s">
        <v>4314</v>
      </c>
      <c r="AS410" s="20" t="s">
        <v>4313</v>
      </c>
    </row>
    <row r="411" spans="1:45" ht="14.25" customHeight="1" x14ac:dyDescent="0.25">
      <c r="D411" s="591" t="s">
        <v>5000</v>
      </c>
      <c r="E411" s="555" t="s">
        <v>5001</v>
      </c>
      <c r="F411" s="592" t="s">
        <v>67</v>
      </c>
      <c r="G411" s="593" t="s">
        <v>5003</v>
      </c>
      <c r="H411" s="592" t="s">
        <v>12</v>
      </c>
      <c r="I411" s="592">
        <v>24</v>
      </c>
      <c r="J411" s="618">
        <v>24</v>
      </c>
      <c r="K411" s="19"/>
      <c r="L411" s="52"/>
      <c r="M411" s="81"/>
      <c r="N411" s="28"/>
      <c r="O411" s="972"/>
      <c r="P411" s="29"/>
      <c r="Q411" s="28"/>
      <c r="R411" s="28"/>
      <c r="S411" s="81"/>
      <c r="T411" s="185"/>
      <c r="U411" s="326"/>
      <c r="V411" s="60"/>
      <c r="W411" s="167"/>
      <c r="X411" s="489"/>
      <c r="Y411" s="502"/>
      <c r="Z411" s="494" t="s">
        <v>54</v>
      </c>
      <c r="AA411" s="28" t="s">
        <v>17</v>
      </c>
      <c r="AB411" s="27">
        <v>32</v>
      </c>
      <c r="AC411" s="28" t="s">
        <v>5006</v>
      </c>
      <c r="AD411" s="27" t="s">
        <v>54</v>
      </c>
      <c r="AE411" s="28"/>
      <c r="AF411" s="29" t="s">
        <v>55</v>
      </c>
      <c r="AG411" s="29"/>
      <c r="AH411" s="27"/>
      <c r="AI411" s="27"/>
      <c r="AJ411" s="27"/>
      <c r="AK411" s="81">
        <v>19</v>
      </c>
      <c r="AL411" s="569"/>
      <c r="AM411" s="28"/>
      <c r="AN411" s="28"/>
      <c r="AO411" s="28"/>
      <c r="AP411" s="20">
        <v>2019</v>
      </c>
      <c r="AQ411" s="37"/>
      <c r="AR411" s="28" t="s">
        <v>5004</v>
      </c>
      <c r="AS411" s="20" t="s">
        <v>5005</v>
      </c>
    </row>
    <row r="412" spans="1:45" ht="14.25" customHeight="1" x14ac:dyDescent="0.25">
      <c r="B412">
        <v>1</v>
      </c>
      <c r="C412" t="s">
        <v>875</v>
      </c>
      <c r="D412" s="26" t="s">
        <v>2769</v>
      </c>
      <c r="E412" s="435" t="s">
        <v>2770</v>
      </c>
      <c r="F412" s="27" t="s">
        <v>67</v>
      </c>
      <c r="G412" s="28" t="s">
        <v>2983</v>
      </c>
      <c r="H412" s="46" t="s">
        <v>1052</v>
      </c>
      <c r="I412" s="27">
        <v>16</v>
      </c>
      <c r="J412" s="87">
        <v>5</v>
      </c>
      <c r="K412" s="19" t="s">
        <v>800</v>
      </c>
      <c r="L412" s="52" t="s">
        <v>108</v>
      </c>
      <c r="M412" s="81" t="s">
        <v>3835</v>
      </c>
      <c r="N412" s="28">
        <v>433</v>
      </c>
      <c r="O412" s="972"/>
      <c r="P412" s="29">
        <v>6</v>
      </c>
      <c r="Q412" s="28">
        <v>1</v>
      </c>
      <c r="R412" s="28">
        <v>1</v>
      </c>
      <c r="S412" s="81">
        <v>128.20500000000001</v>
      </c>
      <c r="T412" s="185">
        <v>43175</v>
      </c>
      <c r="U412" s="326">
        <v>14.7</v>
      </c>
      <c r="V412" s="60">
        <v>0.33</v>
      </c>
      <c r="W412" s="167">
        <v>1</v>
      </c>
      <c r="X412" s="489">
        <f>IF(AND(N412&lt;&gt;"",S412&lt;&gt;""),1000*S412*V412/(N412*W412),"")</f>
        <v>97.708198614318732</v>
      </c>
      <c r="Y412" s="502" t="s">
        <v>174</v>
      </c>
      <c r="Z412" s="494"/>
      <c r="AA412" s="28" t="s">
        <v>20</v>
      </c>
      <c r="AB412" s="27">
        <v>7</v>
      </c>
      <c r="AC412" s="28" t="s">
        <v>2769</v>
      </c>
      <c r="AD412" s="27" t="s">
        <v>54</v>
      </c>
      <c r="AE412" s="28" t="s">
        <v>124</v>
      </c>
      <c r="AF412" s="29" t="s">
        <v>55</v>
      </c>
      <c r="AG412" s="29"/>
      <c r="AH412" s="27" t="s">
        <v>83</v>
      </c>
      <c r="AI412" s="27" t="s">
        <v>83</v>
      </c>
      <c r="AJ412" s="27" t="s">
        <v>55</v>
      </c>
      <c r="AK412" s="81">
        <v>26</v>
      </c>
      <c r="AL412" s="569"/>
      <c r="AM412" s="28"/>
      <c r="AN412" s="28"/>
      <c r="AO412" s="28">
        <v>2008</v>
      </c>
      <c r="AP412" s="20">
        <v>2018</v>
      </c>
      <c r="AQ412" s="182"/>
      <c r="AR412" s="28" t="s">
        <v>5829</v>
      </c>
      <c r="AS412" s="20" t="s">
        <v>2773</v>
      </c>
    </row>
    <row r="413" spans="1:45" ht="14.25" customHeight="1" x14ac:dyDescent="0.25">
      <c r="B413">
        <v>1</v>
      </c>
      <c r="C413" t="s">
        <v>875</v>
      </c>
      <c r="D413" s="26" t="s">
        <v>1947</v>
      </c>
      <c r="E413" s="435" t="s">
        <v>1948</v>
      </c>
      <c r="F413" s="27" t="s">
        <v>67</v>
      </c>
      <c r="G413" s="28" t="s">
        <v>336</v>
      </c>
      <c r="H413" s="46" t="s">
        <v>1052</v>
      </c>
      <c r="I413" s="27">
        <v>16</v>
      </c>
      <c r="J413" s="87">
        <v>8</v>
      </c>
      <c r="K413" s="19" t="s">
        <v>800</v>
      </c>
      <c r="L413" s="52" t="s">
        <v>108</v>
      </c>
      <c r="M413" s="81"/>
      <c r="N413" s="28">
        <v>147</v>
      </c>
      <c r="O413" s="972"/>
      <c r="P413" s="29">
        <v>6</v>
      </c>
      <c r="Q413" s="28"/>
      <c r="R413" s="28"/>
      <c r="S413" s="81">
        <v>740.75099999999998</v>
      </c>
      <c r="T413" s="185">
        <v>43175</v>
      </c>
      <c r="U413" s="326">
        <v>14.7</v>
      </c>
      <c r="V413" s="60">
        <v>0.67</v>
      </c>
      <c r="W413" s="167">
        <v>28</v>
      </c>
      <c r="X413" s="489">
        <f>IF(AND(N413&lt;&gt;"",S413&lt;&gt;""),1000*S413*V413/(N413*W413),"")</f>
        <v>120.57900145772595</v>
      </c>
      <c r="Y413" s="502" t="s">
        <v>174</v>
      </c>
      <c r="Z413" s="494"/>
      <c r="AA413" s="28" t="s">
        <v>20</v>
      </c>
      <c r="AB413" s="27">
        <v>2</v>
      </c>
      <c r="AC413" s="28" t="s">
        <v>2986</v>
      </c>
      <c r="AD413" s="876" t="s">
        <v>54</v>
      </c>
      <c r="AE413" s="28"/>
      <c r="AF413" s="29" t="s">
        <v>55</v>
      </c>
      <c r="AG413" s="29"/>
      <c r="AH413" s="27"/>
      <c r="AI413" s="27"/>
      <c r="AJ413" s="27"/>
      <c r="AK413" s="81">
        <v>33</v>
      </c>
      <c r="AL413" s="569"/>
      <c r="AM413" s="28"/>
      <c r="AN413" s="28"/>
      <c r="AO413" s="28">
        <v>2012</v>
      </c>
      <c r="AP413" s="20">
        <v>2013</v>
      </c>
      <c r="AQ413" s="182"/>
      <c r="AR413" s="28" t="s">
        <v>2985</v>
      </c>
      <c r="AS413" s="20" t="s">
        <v>2984</v>
      </c>
    </row>
    <row r="414" spans="1:45" ht="14.25" customHeight="1" x14ac:dyDescent="0.25">
      <c r="B414">
        <v>1</v>
      </c>
      <c r="C414" t="s">
        <v>875</v>
      </c>
      <c r="D414" s="26" t="s">
        <v>6187</v>
      </c>
      <c r="E414" s="435" t="s">
        <v>6182</v>
      </c>
      <c r="F414" s="27"/>
      <c r="G414" s="28" t="s">
        <v>336</v>
      </c>
      <c r="H414" s="46">
        <v>6502</v>
      </c>
      <c r="I414" s="27">
        <v>8</v>
      </c>
      <c r="J414" s="87">
        <v>8</v>
      </c>
      <c r="K414" s="19" t="s">
        <v>9</v>
      </c>
      <c r="L414" s="28" t="s">
        <v>336</v>
      </c>
      <c r="M414" s="81"/>
      <c r="N414" s="28">
        <v>276</v>
      </c>
      <c r="O414" s="972"/>
      <c r="P414" s="29">
        <v>6</v>
      </c>
      <c r="Q414" s="28"/>
      <c r="R414" s="28"/>
      <c r="S414" s="81">
        <v>104</v>
      </c>
      <c r="T414" s="185"/>
      <c r="U414" s="326"/>
      <c r="V414" s="60">
        <v>0.33</v>
      </c>
      <c r="W414" s="167">
        <v>2</v>
      </c>
      <c r="X414" s="489">
        <f>IF(AND(N414&lt;&gt;"",S414&lt;&gt;""),1000*S414*V414/(N414*W414),"")</f>
        <v>62.173913043478258</v>
      </c>
      <c r="Y414" s="502" t="s">
        <v>174</v>
      </c>
      <c r="Z414" s="494"/>
      <c r="AA414" s="28" t="s">
        <v>20</v>
      </c>
      <c r="AB414" s="27">
        <v>15</v>
      </c>
      <c r="AC414" s="28" t="s">
        <v>6184</v>
      </c>
      <c r="AD414" s="890" t="s">
        <v>54</v>
      </c>
      <c r="AE414" s="28"/>
      <c r="AF414" s="29" t="s">
        <v>55</v>
      </c>
      <c r="AG414" s="29"/>
      <c r="AH414" s="27" t="s">
        <v>181</v>
      </c>
      <c r="AI414" s="27" t="s">
        <v>181</v>
      </c>
      <c r="AJ414" s="27" t="s">
        <v>54</v>
      </c>
      <c r="AK414" s="81">
        <v>31</v>
      </c>
      <c r="AL414" s="569"/>
      <c r="AM414" s="28"/>
      <c r="AN414" s="28"/>
      <c r="AO414" s="28"/>
      <c r="AP414" s="20">
        <v>2017</v>
      </c>
      <c r="AQ414" s="182"/>
      <c r="AR414" s="28" t="s">
        <v>6185</v>
      </c>
      <c r="AS414" s="20" t="s">
        <v>6183</v>
      </c>
    </row>
    <row r="415" spans="1:45" ht="14.25" customHeight="1" x14ac:dyDescent="0.25">
      <c r="A415" t="s">
        <v>744</v>
      </c>
      <c r="B415">
        <v>1</v>
      </c>
      <c r="C415" t="s">
        <v>875</v>
      </c>
      <c r="D415" s="26" t="s">
        <v>1798</v>
      </c>
      <c r="E415" s="435" t="s">
        <v>2430</v>
      </c>
      <c r="F415" s="27" t="s">
        <v>67</v>
      </c>
      <c r="G415" s="28" t="s">
        <v>1799</v>
      </c>
      <c r="H415" s="46">
        <v>68000</v>
      </c>
      <c r="I415" s="27">
        <v>32</v>
      </c>
      <c r="J415" s="87">
        <v>16</v>
      </c>
      <c r="K415" s="19" t="s">
        <v>791</v>
      </c>
      <c r="L415" s="52" t="s">
        <v>1799</v>
      </c>
      <c r="M415" s="81" t="s">
        <v>1802</v>
      </c>
      <c r="N415" s="28">
        <v>1900</v>
      </c>
      <c r="O415" s="972"/>
      <c r="P415" s="29">
        <v>4</v>
      </c>
      <c r="Q415" s="28"/>
      <c r="R415" s="28">
        <v>4</v>
      </c>
      <c r="S415" s="81">
        <v>180</v>
      </c>
      <c r="T415" s="185"/>
      <c r="U415" s="326"/>
      <c r="V415" s="60">
        <v>1</v>
      </c>
      <c r="W415" s="167">
        <v>6</v>
      </c>
      <c r="X415" s="489">
        <f>IF(AND(N415&lt;&gt;"",S415&lt;&gt;""),1000*S415*V415/(N415*W415),"")</f>
        <v>15.789473684210526</v>
      </c>
      <c r="Y415" s="502" t="s">
        <v>2226</v>
      </c>
      <c r="Z415" s="494"/>
      <c r="AA415" s="28" t="s">
        <v>20</v>
      </c>
      <c r="AB415" s="27">
        <v>1</v>
      </c>
      <c r="AC415" s="28" t="s">
        <v>1800</v>
      </c>
      <c r="AD415" s="27" t="s">
        <v>54</v>
      </c>
      <c r="AE415" s="28" t="s">
        <v>124</v>
      </c>
      <c r="AF415" s="29" t="s">
        <v>55</v>
      </c>
      <c r="AG415" s="29"/>
      <c r="AH415" s="27" t="s">
        <v>133</v>
      </c>
      <c r="AI415" s="27" t="s">
        <v>133</v>
      </c>
      <c r="AJ415" s="27" t="s">
        <v>54</v>
      </c>
      <c r="AK415" s="81"/>
      <c r="AL415" s="569"/>
      <c r="AM415" s="28">
        <v>16</v>
      </c>
      <c r="AN415" s="28"/>
      <c r="AO415" s="28">
        <v>2009</v>
      </c>
      <c r="AP415" s="20">
        <v>2014</v>
      </c>
      <c r="AQ415" s="182"/>
      <c r="AR415" s="28" t="s">
        <v>562</v>
      </c>
      <c r="AS415" s="20" t="s">
        <v>1801</v>
      </c>
    </row>
    <row r="416" spans="1:45" ht="14.25" customHeight="1" x14ac:dyDescent="0.25">
      <c r="D416" s="591" t="s">
        <v>5562</v>
      </c>
      <c r="E416" s="555" t="s">
        <v>5552</v>
      </c>
      <c r="F416" s="617"/>
      <c r="G416" s="42" t="s">
        <v>5550</v>
      </c>
      <c r="H416" s="592">
        <v>68000</v>
      </c>
      <c r="I416" s="592">
        <v>8</v>
      </c>
      <c r="J416" s="618">
        <v>16</v>
      </c>
      <c r="K416" s="19"/>
      <c r="L416" s="52"/>
      <c r="M416" s="81"/>
      <c r="N416" s="28"/>
      <c r="O416" s="972"/>
      <c r="P416" s="29"/>
      <c r="Q416" s="28"/>
      <c r="R416" s="28"/>
      <c r="S416" s="81"/>
      <c r="T416" s="185"/>
      <c r="U416" s="326"/>
      <c r="V416" s="60"/>
      <c r="W416" s="167"/>
      <c r="X416" s="489"/>
      <c r="Y416" s="502"/>
      <c r="Z416" s="494"/>
      <c r="AA416" s="28" t="s">
        <v>20</v>
      </c>
      <c r="AB416" s="27">
        <v>16</v>
      </c>
      <c r="AC416" s="28" t="s">
        <v>5553</v>
      </c>
      <c r="AD416" s="27" t="s">
        <v>54</v>
      </c>
      <c r="AE416" s="28" t="s">
        <v>124</v>
      </c>
      <c r="AF416" s="29" t="s">
        <v>55</v>
      </c>
      <c r="AG416" s="29"/>
      <c r="AH416" s="27" t="s">
        <v>133</v>
      </c>
      <c r="AI416" s="27" t="s">
        <v>133</v>
      </c>
      <c r="AJ416" s="27" t="s">
        <v>54</v>
      </c>
      <c r="AK416" s="81"/>
      <c r="AL416" s="569"/>
      <c r="AM416" s="28">
        <v>32</v>
      </c>
      <c r="AN416" s="28"/>
      <c r="AO416" s="28"/>
      <c r="AP416" s="20">
        <v>2018</v>
      </c>
      <c r="AQ416" s="19"/>
      <c r="AR416" s="28" t="s">
        <v>5551</v>
      </c>
      <c r="AS416" s="20"/>
    </row>
    <row r="417" spans="1:45" ht="14.25" customHeight="1" x14ac:dyDescent="0.25">
      <c r="A417" t="s">
        <v>744</v>
      </c>
      <c r="B417">
        <v>1</v>
      </c>
      <c r="C417" t="s">
        <v>875</v>
      </c>
      <c r="D417" s="26" t="s">
        <v>350</v>
      </c>
      <c r="E417" s="435" t="s">
        <v>2315</v>
      </c>
      <c r="F417" s="27" t="s">
        <v>67</v>
      </c>
      <c r="G417" s="28" t="s">
        <v>4731</v>
      </c>
      <c r="H417" s="27" t="s">
        <v>143</v>
      </c>
      <c r="I417" s="27">
        <v>32</v>
      </c>
      <c r="J417" s="87">
        <v>32</v>
      </c>
      <c r="K417" s="19" t="s">
        <v>800</v>
      </c>
      <c r="L417" s="52" t="s">
        <v>108</v>
      </c>
      <c r="M417" s="81"/>
      <c r="N417" s="28">
        <v>2939</v>
      </c>
      <c r="O417" s="972"/>
      <c r="P417" s="29">
        <v>6</v>
      </c>
      <c r="Q417" s="28">
        <v>8</v>
      </c>
      <c r="R417" s="28"/>
      <c r="S417" s="81">
        <v>117.911</v>
      </c>
      <c r="T417" s="185">
        <v>41687</v>
      </c>
      <c r="U417" s="326">
        <v>14.7</v>
      </c>
      <c r="V417" s="60">
        <v>1</v>
      </c>
      <c r="W417" s="167">
        <v>1</v>
      </c>
      <c r="X417" s="489">
        <f t="shared" ref="X417:X423" si="30">IF(AND(N417&lt;&gt;"",S417&lt;&gt;""),1000*S417*V417/(N417*W417),"")</f>
        <v>40.119428376998982</v>
      </c>
      <c r="Y417" s="502" t="s">
        <v>174</v>
      </c>
      <c r="Z417" s="494"/>
      <c r="AA417" s="28" t="s">
        <v>17</v>
      </c>
      <c r="AB417" s="27">
        <v>12</v>
      </c>
      <c r="AC417" s="28" t="s">
        <v>350</v>
      </c>
      <c r="AD417" s="27" t="s">
        <v>54</v>
      </c>
      <c r="AE417" s="28" t="s">
        <v>124</v>
      </c>
      <c r="AF417" s="29" t="s">
        <v>55</v>
      </c>
      <c r="AG417" s="29" t="s">
        <v>55</v>
      </c>
      <c r="AH417" s="27" t="s">
        <v>133</v>
      </c>
      <c r="AI417" s="27" t="s">
        <v>133</v>
      </c>
      <c r="AJ417" s="27"/>
      <c r="AK417" s="81"/>
      <c r="AL417" s="569"/>
      <c r="AM417" s="28">
        <v>32</v>
      </c>
      <c r="AN417" s="28">
        <v>5</v>
      </c>
      <c r="AO417" s="28">
        <v>2004</v>
      </c>
      <c r="AP417" s="20">
        <v>2018</v>
      </c>
      <c r="AQ417" s="19"/>
      <c r="AR417" s="28" t="s">
        <v>2316</v>
      </c>
      <c r="AS417" s="20"/>
    </row>
    <row r="418" spans="1:45" ht="14.25" customHeight="1" x14ac:dyDescent="0.25">
      <c r="D418" s="26" t="s">
        <v>4722</v>
      </c>
      <c r="E418" s="435" t="s">
        <v>4720</v>
      </c>
      <c r="F418" s="27" t="s">
        <v>85</v>
      </c>
      <c r="G418" s="28" t="s">
        <v>4721</v>
      </c>
      <c r="H418" s="27" t="s">
        <v>143</v>
      </c>
      <c r="I418" s="27">
        <v>32</v>
      </c>
      <c r="J418" s="87">
        <v>32</v>
      </c>
      <c r="K418" s="19"/>
      <c r="L418" s="52"/>
      <c r="M418" s="81"/>
      <c r="N418" s="28"/>
      <c r="O418" s="972"/>
      <c r="P418" s="29"/>
      <c r="Q418" s="28"/>
      <c r="R418" s="28"/>
      <c r="S418" s="81"/>
      <c r="T418" s="185"/>
      <c r="U418" s="326"/>
      <c r="V418" s="60">
        <v>1</v>
      </c>
      <c r="W418" s="167">
        <v>0.5</v>
      </c>
      <c r="X418" s="489" t="str">
        <f t="shared" si="30"/>
        <v/>
      </c>
      <c r="Y418" s="502"/>
      <c r="Z418" s="494"/>
      <c r="AA418" s="28" t="s">
        <v>17</v>
      </c>
      <c r="AB418" s="27">
        <v>18</v>
      </c>
      <c r="AC418" s="28" t="s">
        <v>350</v>
      </c>
      <c r="AD418" s="27" t="s">
        <v>54</v>
      </c>
      <c r="AE418" s="28" t="s">
        <v>158</v>
      </c>
      <c r="AF418" s="29" t="s">
        <v>55</v>
      </c>
      <c r="AG418" s="29" t="s">
        <v>55</v>
      </c>
      <c r="AH418" s="27" t="s">
        <v>133</v>
      </c>
      <c r="AI418" s="27" t="s">
        <v>133</v>
      </c>
      <c r="AJ418" s="27"/>
      <c r="AK418" s="81"/>
      <c r="AL418" s="569"/>
      <c r="AM418" s="28">
        <v>32</v>
      </c>
      <c r="AN418" s="28">
        <v>5</v>
      </c>
      <c r="AO418" s="28">
        <v>2017</v>
      </c>
      <c r="AP418" s="20">
        <v>2018</v>
      </c>
      <c r="AQ418" s="19"/>
      <c r="AR418" s="28" t="s">
        <v>2316</v>
      </c>
      <c r="AS418" s="20" t="s">
        <v>4723</v>
      </c>
    </row>
    <row r="419" spans="1:45" ht="14.25" customHeight="1" x14ac:dyDescent="0.25">
      <c r="A419" t="s">
        <v>744</v>
      </c>
      <c r="B419">
        <v>1</v>
      </c>
      <c r="C419" t="s">
        <v>875</v>
      </c>
      <c r="D419" s="26" t="s">
        <v>343</v>
      </c>
      <c r="E419" s="435" t="s">
        <v>2313</v>
      </c>
      <c r="F419" s="27" t="s">
        <v>67</v>
      </c>
      <c r="G419" s="28" t="s">
        <v>344</v>
      </c>
      <c r="H419" s="27" t="s">
        <v>199</v>
      </c>
      <c r="I419" s="27">
        <v>8</v>
      </c>
      <c r="J419" s="87">
        <v>14</v>
      </c>
      <c r="K419" s="19" t="s">
        <v>10</v>
      </c>
      <c r="L419" s="52" t="s">
        <v>344</v>
      </c>
      <c r="M419" s="81"/>
      <c r="N419" s="28">
        <v>460</v>
      </c>
      <c r="O419" s="972"/>
      <c r="P419" s="29">
        <v>4</v>
      </c>
      <c r="Q419" s="28"/>
      <c r="R419" s="28"/>
      <c r="S419" s="81">
        <v>80</v>
      </c>
      <c r="T419" s="185"/>
      <c r="U419" s="326"/>
      <c r="V419" s="60">
        <v>0.33</v>
      </c>
      <c r="W419" s="167">
        <v>1</v>
      </c>
      <c r="X419" s="489">
        <f t="shared" si="30"/>
        <v>57.391304347826086</v>
      </c>
      <c r="Y419" s="502" t="s">
        <v>174</v>
      </c>
      <c r="Z419" s="494"/>
      <c r="AA419" s="28" t="s">
        <v>20</v>
      </c>
      <c r="AB419" s="27">
        <v>7</v>
      </c>
      <c r="AC419" s="28" t="s">
        <v>345</v>
      </c>
      <c r="AD419" s="27" t="s">
        <v>54</v>
      </c>
      <c r="AE419" s="28" t="s">
        <v>124</v>
      </c>
      <c r="AF419" s="29" t="s">
        <v>55</v>
      </c>
      <c r="AG419" s="29" t="s">
        <v>54</v>
      </c>
      <c r="AH419" s="27">
        <v>256</v>
      </c>
      <c r="AI419" s="27" t="s">
        <v>83</v>
      </c>
      <c r="AJ419" s="27" t="s">
        <v>54</v>
      </c>
      <c r="AK419" s="81"/>
      <c r="AL419" s="569"/>
      <c r="AM419" s="28"/>
      <c r="AN419" s="28"/>
      <c r="AO419" s="28">
        <v>2001</v>
      </c>
      <c r="AP419" s="20">
        <v>2012</v>
      </c>
      <c r="AQ419" s="19"/>
      <c r="AR419" s="28"/>
      <c r="AS419" s="20"/>
    </row>
    <row r="420" spans="1:45" ht="14.25" customHeight="1" x14ac:dyDescent="0.25">
      <c r="A420" t="s">
        <v>746</v>
      </c>
      <c r="B420">
        <v>1</v>
      </c>
      <c r="C420" t="s">
        <v>875</v>
      </c>
      <c r="D420" s="26" t="s">
        <v>446</v>
      </c>
      <c r="E420" s="435" t="s">
        <v>2616</v>
      </c>
      <c r="F420" s="27" t="s">
        <v>67</v>
      </c>
      <c r="G420" s="28" t="s">
        <v>447</v>
      </c>
      <c r="H420" s="27" t="s">
        <v>445</v>
      </c>
      <c r="I420" s="27">
        <v>32</v>
      </c>
      <c r="J420" s="87">
        <v>32</v>
      </c>
      <c r="K420" s="19" t="s">
        <v>800</v>
      </c>
      <c r="L420" s="28" t="s">
        <v>108</v>
      </c>
      <c r="M420" s="81"/>
      <c r="N420" s="28">
        <v>4945</v>
      </c>
      <c r="O420" s="972"/>
      <c r="P420" s="29">
        <v>6</v>
      </c>
      <c r="Q420" s="28">
        <v>4</v>
      </c>
      <c r="R420" s="28">
        <v>8</v>
      </c>
      <c r="S420" s="81">
        <v>107.14700000000001</v>
      </c>
      <c r="T420" s="185">
        <v>41690</v>
      </c>
      <c r="U420" s="326">
        <v>14.7</v>
      </c>
      <c r="V420" s="60">
        <v>1</v>
      </c>
      <c r="W420" s="167">
        <v>1</v>
      </c>
      <c r="X420" s="489">
        <f t="shared" si="30"/>
        <v>21.667745197168859</v>
      </c>
      <c r="Y420" s="502" t="s">
        <v>1833</v>
      </c>
      <c r="Z420" s="494" t="s">
        <v>54</v>
      </c>
      <c r="AA420" s="28" t="s">
        <v>20</v>
      </c>
      <c r="AB420" s="27">
        <v>88</v>
      </c>
      <c r="AC420" s="28" t="s">
        <v>449</v>
      </c>
      <c r="AD420" s="27" t="s">
        <v>54</v>
      </c>
      <c r="AE420" s="28" t="s">
        <v>124</v>
      </c>
      <c r="AF420" s="29" t="s">
        <v>54</v>
      </c>
      <c r="AG420" s="29" t="s">
        <v>875</v>
      </c>
      <c r="AH420" s="27" t="s">
        <v>133</v>
      </c>
      <c r="AI420" s="27" t="s">
        <v>133</v>
      </c>
      <c r="AJ420" s="27" t="s">
        <v>54</v>
      </c>
      <c r="AK420" s="81"/>
      <c r="AL420" s="569"/>
      <c r="AM420" s="28">
        <v>32</v>
      </c>
      <c r="AN420" s="28"/>
      <c r="AO420" s="28">
        <v>2009</v>
      </c>
      <c r="AP420" s="20">
        <v>2013</v>
      </c>
      <c r="AQ420" s="182" t="s">
        <v>2494</v>
      </c>
      <c r="AR420" s="28" t="s">
        <v>448</v>
      </c>
      <c r="AS420" s="20"/>
    </row>
    <row r="421" spans="1:45" ht="14.25" customHeight="1" x14ac:dyDescent="0.25">
      <c r="A421" t="s">
        <v>745</v>
      </c>
      <c r="C421" t="s">
        <v>4376</v>
      </c>
      <c r="D421" s="26" t="s">
        <v>269</v>
      </c>
      <c r="E421" s="435" t="s">
        <v>2260</v>
      </c>
      <c r="F421" s="27" t="s">
        <v>67</v>
      </c>
      <c r="G421" s="28" t="s">
        <v>271</v>
      </c>
      <c r="H421" s="27" t="s">
        <v>143</v>
      </c>
      <c r="I421" s="27">
        <v>16</v>
      </c>
      <c r="J421" s="87">
        <v>16</v>
      </c>
      <c r="K421" s="19" t="s">
        <v>800</v>
      </c>
      <c r="L421" s="52" t="s">
        <v>108</v>
      </c>
      <c r="M421" s="81" t="s">
        <v>885</v>
      </c>
      <c r="N421" s="28"/>
      <c r="O421" s="972"/>
      <c r="P421" s="29">
        <v>6</v>
      </c>
      <c r="Q421" s="28"/>
      <c r="R421" s="28"/>
      <c r="S421" s="81"/>
      <c r="T421" s="185"/>
      <c r="U421" s="326">
        <v>14.7</v>
      </c>
      <c r="V421" s="60">
        <v>1</v>
      </c>
      <c r="W421" s="167">
        <v>1</v>
      </c>
      <c r="X421" s="489" t="str">
        <f t="shared" si="30"/>
        <v/>
      </c>
      <c r="Y421" s="502"/>
      <c r="Z421" s="494"/>
      <c r="AA421" s="28" t="s">
        <v>20</v>
      </c>
      <c r="AB421" s="27">
        <v>12</v>
      </c>
      <c r="AC421" s="28" t="s">
        <v>272</v>
      </c>
      <c r="AD421" s="27" t="s">
        <v>54</v>
      </c>
      <c r="AE421" s="28"/>
      <c r="AF421" s="29" t="s">
        <v>55</v>
      </c>
      <c r="AG421" s="29"/>
      <c r="AH421" s="27" t="s">
        <v>181</v>
      </c>
      <c r="AI421" s="27" t="s">
        <v>181</v>
      </c>
      <c r="AJ421" s="27"/>
      <c r="AK421" s="81">
        <v>13</v>
      </c>
      <c r="AL421" s="569"/>
      <c r="AM421" s="28">
        <v>8</v>
      </c>
      <c r="AN421" s="28">
        <v>5</v>
      </c>
      <c r="AO421" s="28">
        <v>2012</v>
      </c>
      <c r="AP421" s="20">
        <v>2013</v>
      </c>
      <c r="AQ421" s="182"/>
      <c r="AR421" s="28" t="s">
        <v>270</v>
      </c>
      <c r="AS421" s="20"/>
    </row>
    <row r="422" spans="1:45" ht="14.25" customHeight="1" x14ac:dyDescent="0.25">
      <c r="A422" t="s">
        <v>744</v>
      </c>
      <c r="B422">
        <v>1</v>
      </c>
      <c r="C422" t="s">
        <v>875</v>
      </c>
      <c r="D422" s="26" t="s">
        <v>374</v>
      </c>
      <c r="E422" s="435" t="s">
        <v>2321</v>
      </c>
      <c r="F422" s="27" t="s">
        <v>67</v>
      </c>
      <c r="G422" s="28" t="s">
        <v>385</v>
      </c>
      <c r="H422" s="27" t="s">
        <v>33</v>
      </c>
      <c r="I422" s="27">
        <v>32</v>
      </c>
      <c r="J422" s="87">
        <v>32</v>
      </c>
      <c r="K422" s="19" t="s">
        <v>800</v>
      </c>
      <c r="L422" s="52" t="s">
        <v>108</v>
      </c>
      <c r="M422" s="81"/>
      <c r="N422" s="28">
        <v>2017</v>
      </c>
      <c r="O422" s="972"/>
      <c r="P422" s="29">
        <v>6</v>
      </c>
      <c r="Q422" s="28">
        <v>4</v>
      </c>
      <c r="R422" s="28">
        <v>6</v>
      </c>
      <c r="S422" s="81">
        <v>45.454999999999998</v>
      </c>
      <c r="T422" s="185">
        <v>43150</v>
      </c>
      <c r="U422" s="326">
        <v>14.7</v>
      </c>
      <c r="V422" s="60">
        <v>1</v>
      </c>
      <c r="W422" s="167">
        <v>1</v>
      </c>
      <c r="X422" s="489">
        <f t="shared" si="30"/>
        <v>22.535944471988103</v>
      </c>
      <c r="Y422" s="502" t="s">
        <v>174</v>
      </c>
      <c r="Z422" s="494"/>
      <c r="AA422" s="28" t="s">
        <v>17</v>
      </c>
      <c r="AB422" s="27">
        <v>40</v>
      </c>
      <c r="AC422" s="28" t="s">
        <v>1950</v>
      </c>
      <c r="AD422" s="27" t="s">
        <v>54</v>
      </c>
      <c r="AE422" s="28" t="s">
        <v>124</v>
      </c>
      <c r="AF422" s="29" t="s">
        <v>55</v>
      </c>
      <c r="AG422" s="29"/>
      <c r="AH422" s="27" t="s">
        <v>133</v>
      </c>
      <c r="AI422" s="27" t="s">
        <v>133</v>
      </c>
      <c r="AJ422" s="27" t="s">
        <v>54</v>
      </c>
      <c r="AK422" s="81"/>
      <c r="AL422" s="569"/>
      <c r="AM422" s="28">
        <v>32</v>
      </c>
      <c r="AN422" s="28">
        <v>5</v>
      </c>
      <c r="AO422" s="28">
        <v>2013</v>
      </c>
      <c r="AP422" s="20">
        <v>2013</v>
      </c>
      <c r="AQ422" s="19"/>
      <c r="AR422" s="28" t="s">
        <v>375</v>
      </c>
      <c r="AS422" s="20" t="s">
        <v>2322</v>
      </c>
    </row>
    <row r="423" spans="1:45" ht="14.25" customHeight="1" x14ac:dyDescent="0.25">
      <c r="B423">
        <v>1</v>
      </c>
      <c r="C423" t="s">
        <v>875</v>
      </c>
      <c r="D423" s="45" t="s">
        <v>3728</v>
      </c>
      <c r="E423" s="555" t="s">
        <v>3729</v>
      </c>
      <c r="F423" s="43" t="s">
        <v>2800</v>
      </c>
      <c r="G423" s="42" t="s">
        <v>3730</v>
      </c>
      <c r="H423" s="46" t="s">
        <v>33</v>
      </c>
      <c r="I423" s="46">
        <v>32</v>
      </c>
      <c r="J423" s="88">
        <v>32</v>
      </c>
      <c r="K423" s="19" t="s">
        <v>800</v>
      </c>
      <c r="L423" s="52" t="s">
        <v>108</v>
      </c>
      <c r="M423" s="81"/>
      <c r="N423" s="28">
        <v>1100</v>
      </c>
      <c r="O423" s="974"/>
      <c r="P423" s="29">
        <v>6</v>
      </c>
      <c r="Q423" s="28"/>
      <c r="R423" s="28"/>
      <c r="S423" s="81">
        <v>238.095</v>
      </c>
      <c r="T423" s="185">
        <v>43288</v>
      </c>
      <c r="U423" s="326">
        <v>14.7</v>
      </c>
      <c r="V423" s="60">
        <v>1</v>
      </c>
      <c r="W423" s="167">
        <v>1</v>
      </c>
      <c r="X423" s="489">
        <f t="shared" si="30"/>
        <v>216.45</v>
      </c>
      <c r="Y423" s="585"/>
      <c r="Z423" s="586" t="s">
        <v>745</v>
      </c>
      <c r="AA423" s="42" t="s">
        <v>17</v>
      </c>
      <c r="AB423" s="46">
        <v>39</v>
      </c>
      <c r="AC423" s="42" t="s">
        <v>4140</v>
      </c>
      <c r="AD423" s="46" t="s">
        <v>54</v>
      </c>
      <c r="AE423" s="42" t="s">
        <v>124</v>
      </c>
      <c r="AF423" s="43" t="s">
        <v>55</v>
      </c>
      <c r="AG423" s="43"/>
      <c r="AH423" s="46" t="s">
        <v>133</v>
      </c>
      <c r="AI423" s="46" t="s">
        <v>133</v>
      </c>
      <c r="AJ423" s="46"/>
      <c r="AK423" s="82"/>
      <c r="AL423" s="587"/>
      <c r="AM423" s="42">
        <v>32</v>
      </c>
      <c r="AN423" s="42"/>
      <c r="AO423" s="42">
        <v>2007</v>
      </c>
      <c r="AP423" s="53">
        <v>2007</v>
      </c>
      <c r="AQ423" s="193"/>
      <c r="AR423" s="42" t="s">
        <v>3731</v>
      </c>
      <c r="AS423" s="53" t="s">
        <v>4141</v>
      </c>
    </row>
    <row r="424" spans="1:45" ht="14.25" customHeight="1" x14ac:dyDescent="0.25">
      <c r="D424" s="591" t="s">
        <v>5632</v>
      </c>
      <c r="E424" s="555" t="s">
        <v>5633</v>
      </c>
      <c r="F424" s="617" t="s">
        <v>296</v>
      </c>
      <c r="G424" s="593" t="s">
        <v>5634</v>
      </c>
      <c r="H424" s="46" t="s">
        <v>33</v>
      </c>
      <c r="I424" s="592">
        <v>32</v>
      </c>
      <c r="J424" s="618">
        <v>32</v>
      </c>
      <c r="K424" s="19"/>
      <c r="L424" s="52"/>
      <c r="M424" s="81"/>
      <c r="N424" s="28"/>
      <c r="O424" s="974"/>
      <c r="P424" s="29"/>
      <c r="Q424" s="28"/>
      <c r="R424" s="28"/>
      <c r="S424" s="81"/>
      <c r="T424" s="185"/>
      <c r="U424" s="326"/>
      <c r="V424" s="60"/>
      <c r="W424" s="167"/>
      <c r="X424" s="489"/>
      <c r="Y424" s="585"/>
      <c r="Z424" s="586"/>
      <c r="AA424" s="42" t="s">
        <v>20</v>
      </c>
      <c r="AB424" s="46">
        <v>23</v>
      </c>
      <c r="AC424" s="42" t="s">
        <v>5636</v>
      </c>
      <c r="AD424" s="46" t="s">
        <v>54</v>
      </c>
      <c r="AE424" s="42" t="s">
        <v>124</v>
      </c>
      <c r="AF424" s="43" t="s">
        <v>55</v>
      </c>
      <c r="AG424" s="43"/>
      <c r="AH424" s="46" t="s">
        <v>133</v>
      </c>
      <c r="AI424" s="46" t="s">
        <v>133</v>
      </c>
      <c r="AJ424" s="46"/>
      <c r="AK424" s="82"/>
      <c r="AL424" s="587"/>
      <c r="AM424" s="42">
        <v>32</v>
      </c>
      <c r="AN424" s="42">
        <v>5</v>
      </c>
      <c r="AO424" s="42">
        <v>2017</v>
      </c>
      <c r="AP424" s="53">
        <v>2019</v>
      </c>
      <c r="AQ424" s="193"/>
      <c r="AR424" s="42" t="s">
        <v>5635</v>
      </c>
      <c r="AS424" s="53"/>
    </row>
    <row r="425" spans="1:45" ht="14.25" customHeight="1" x14ac:dyDescent="0.25">
      <c r="D425" s="591" t="s">
        <v>4421</v>
      </c>
      <c r="E425" s="555" t="s">
        <v>4420</v>
      </c>
      <c r="F425" s="592" t="s">
        <v>1812</v>
      </c>
      <c r="G425" s="593" t="s">
        <v>4419</v>
      </c>
      <c r="H425" s="46" t="s">
        <v>33</v>
      </c>
      <c r="I425" s="592">
        <v>32</v>
      </c>
      <c r="J425" s="618">
        <v>32</v>
      </c>
      <c r="K425" s="19"/>
      <c r="L425" s="52"/>
      <c r="M425" s="81"/>
      <c r="N425" s="28"/>
      <c r="O425" s="974"/>
      <c r="P425" s="29"/>
      <c r="Q425" s="28"/>
      <c r="R425" s="28"/>
      <c r="S425" s="81"/>
      <c r="T425" s="185"/>
      <c r="U425" s="326"/>
      <c r="V425" s="60"/>
      <c r="W425" s="167"/>
      <c r="X425" s="489"/>
      <c r="Y425" s="585"/>
      <c r="Z425" s="586"/>
      <c r="AA425" s="42" t="s">
        <v>17</v>
      </c>
      <c r="AB425" s="46"/>
      <c r="AC425" s="42" t="s">
        <v>4423</v>
      </c>
      <c r="AD425" s="46" t="s">
        <v>54</v>
      </c>
      <c r="AE425" s="42" t="s">
        <v>124</v>
      </c>
      <c r="AF425" s="43"/>
      <c r="AG425" s="43"/>
      <c r="AH425" s="46" t="s">
        <v>133</v>
      </c>
      <c r="AI425" s="46" t="s">
        <v>133</v>
      </c>
      <c r="AJ425" s="46"/>
      <c r="AK425" s="82"/>
      <c r="AL425" s="587"/>
      <c r="AM425" s="42"/>
      <c r="AN425" s="42"/>
      <c r="AO425" s="42">
        <v>2004</v>
      </c>
      <c r="AP425" s="53">
        <v>2004</v>
      </c>
      <c r="AQ425" s="193"/>
      <c r="AR425" s="42" t="s">
        <v>4424</v>
      </c>
      <c r="AS425" s="53"/>
    </row>
    <row r="426" spans="1:45" ht="14.25" customHeight="1" x14ac:dyDescent="0.25">
      <c r="B426">
        <v>1</v>
      </c>
      <c r="C426" t="s">
        <v>875</v>
      </c>
      <c r="D426" s="26" t="s">
        <v>1949</v>
      </c>
      <c r="E426" s="435" t="s">
        <v>2241</v>
      </c>
      <c r="F426" s="27" t="s">
        <v>67</v>
      </c>
      <c r="G426" s="28" t="s">
        <v>2242</v>
      </c>
      <c r="H426" s="27" t="s">
        <v>33</v>
      </c>
      <c r="I426" s="27">
        <v>32</v>
      </c>
      <c r="J426" s="87">
        <v>32</v>
      </c>
      <c r="K426" s="19" t="s">
        <v>800</v>
      </c>
      <c r="L426" s="52" t="s">
        <v>108</v>
      </c>
      <c r="M426" s="81"/>
      <c r="N426" s="28">
        <v>3696</v>
      </c>
      <c r="O426" s="972"/>
      <c r="P426" s="29">
        <v>6</v>
      </c>
      <c r="Q426" s="28"/>
      <c r="R426" s="28">
        <v>8</v>
      </c>
      <c r="S426" s="81">
        <v>192.30799999999999</v>
      </c>
      <c r="T426" s="185">
        <v>43149</v>
      </c>
      <c r="U426" s="326" t="s">
        <v>2245</v>
      </c>
      <c r="V426" s="60">
        <v>1</v>
      </c>
      <c r="W426" s="167">
        <v>1</v>
      </c>
      <c r="X426" s="489">
        <f>IF(AND(N426&lt;&gt;"",S426&lt;&gt;""),1000*S426*V426/(N426*W426),"")</f>
        <v>52.031385281385283</v>
      </c>
      <c r="Y426" s="502" t="s">
        <v>174</v>
      </c>
      <c r="Z426" s="494"/>
      <c r="AA426" s="28" t="s">
        <v>20</v>
      </c>
      <c r="AB426" s="27">
        <v>17</v>
      </c>
      <c r="AC426" s="28" t="s">
        <v>2243</v>
      </c>
      <c r="AD426" s="27" t="s">
        <v>54</v>
      </c>
      <c r="AE426" s="28" t="s">
        <v>124</v>
      </c>
      <c r="AF426" s="29"/>
      <c r="AG426" s="29"/>
      <c r="AH426" s="27" t="s">
        <v>133</v>
      </c>
      <c r="AI426" s="27" t="s">
        <v>133</v>
      </c>
      <c r="AJ426" s="27" t="s">
        <v>2246</v>
      </c>
      <c r="AK426" s="81"/>
      <c r="AL426" s="569"/>
      <c r="AM426" s="28">
        <v>32</v>
      </c>
      <c r="AN426" s="28">
        <v>5</v>
      </c>
      <c r="AO426" s="28">
        <v>2017</v>
      </c>
      <c r="AP426" s="20"/>
      <c r="AQ426" s="182"/>
      <c r="AR426" s="28" t="s">
        <v>1773</v>
      </c>
      <c r="AS426" s="20" t="s">
        <v>2244</v>
      </c>
    </row>
    <row r="427" spans="1:45" ht="14.25" customHeight="1" x14ac:dyDescent="0.25">
      <c r="A427" t="s">
        <v>744</v>
      </c>
      <c r="B427">
        <v>1</v>
      </c>
      <c r="C427" t="s">
        <v>875</v>
      </c>
      <c r="D427" s="26" t="s">
        <v>377</v>
      </c>
      <c r="E427" s="435" t="s">
        <v>2323</v>
      </c>
      <c r="F427" s="27" t="s">
        <v>67</v>
      </c>
      <c r="G427" s="28" t="s">
        <v>379</v>
      </c>
      <c r="H427" s="27" t="s">
        <v>33</v>
      </c>
      <c r="I427" s="27">
        <v>32</v>
      </c>
      <c r="J427" s="87">
        <v>32</v>
      </c>
      <c r="K427" s="19" t="s">
        <v>802</v>
      </c>
      <c r="L427" s="52" t="s">
        <v>108</v>
      </c>
      <c r="M427" s="81"/>
      <c r="N427" s="28">
        <v>3716</v>
      </c>
      <c r="O427" s="972"/>
      <c r="P427" s="29" t="s">
        <v>744</v>
      </c>
      <c r="Q427" s="28">
        <v>8</v>
      </c>
      <c r="R427" s="28"/>
      <c r="S427" s="81">
        <v>79.245999999999995</v>
      </c>
      <c r="T427" s="185">
        <v>41742</v>
      </c>
      <c r="U427" s="326" t="s">
        <v>1267</v>
      </c>
      <c r="V427" s="60">
        <v>1</v>
      </c>
      <c r="W427" s="167">
        <v>1</v>
      </c>
      <c r="X427" s="489">
        <f>IF(AND(N427&lt;&gt;"",S427&lt;&gt;""),1000*S427*V427/(N427*W427),"")</f>
        <v>21.32561894510226</v>
      </c>
      <c r="Y427" s="502" t="s">
        <v>2216</v>
      </c>
      <c r="Z427" s="494"/>
      <c r="AA427" s="28" t="s">
        <v>20</v>
      </c>
      <c r="AB427" s="27">
        <v>20</v>
      </c>
      <c r="AC427" s="28" t="s">
        <v>386</v>
      </c>
      <c r="AD427" s="27" t="s">
        <v>54</v>
      </c>
      <c r="AE427" s="28" t="s">
        <v>124</v>
      </c>
      <c r="AF427" s="29" t="s">
        <v>55</v>
      </c>
      <c r="AG427" s="29" t="s">
        <v>54</v>
      </c>
      <c r="AH427" s="27" t="s">
        <v>133</v>
      </c>
      <c r="AI427" s="27" t="s">
        <v>133</v>
      </c>
      <c r="AJ427" s="27" t="s">
        <v>54</v>
      </c>
      <c r="AK427" s="81"/>
      <c r="AL427" s="569"/>
      <c r="AM427" s="28">
        <v>32</v>
      </c>
      <c r="AN427" s="28">
        <v>5</v>
      </c>
      <c r="AO427" s="28">
        <v>2012</v>
      </c>
      <c r="AP427" s="20">
        <v>2015</v>
      </c>
      <c r="AQ427" s="182" t="s">
        <v>2324</v>
      </c>
      <c r="AR427" s="28" t="s">
        <v>380</v>
      </c>
      <c r="AS427" s="20" t="s">
        <v>2325</v>
      </c>
    </row>
    <row r="428" spans="1:45" ht="14.25" customHeight="1" x14ac:dyDescent="0.25">
      <c r="A428" t="s">
        <v>744</v>
      </c>
      <c r="B428">
        <v>1</v>
      </c>
      <c r="C428" t="s">
        <v>875</v>
      </c>
      <c r="D428" s="26" t="s">
        <v>381</v>
      </c>
      <c r="E428" s="435" t="s">
        <v>2331</v>
      </c>
      <c r="F428" s="27" t="s">
        <v>67</v>
      </c>
      <c r="G428" s="28" t="s">
        <v>382</v>
      </c>
      <c r="H428" s="27" t="s">
        <v>33</v>
      </c>
      <c r="I428" s="27">
        <v>32</v>
      </c>
      <c r="J428" s="87">
        <v>32</v>
      </c>
      <c r="K428" s="19" t="s">
        <v>800</v>
      </c>
      <c r="L428" s="52" t="s">
        <v>108</v>
      </c>
      <c r="M428" s="81"/>
      <c r="N428" s="28">
        <v>1432</v>
      </c>
      <c r="O428" s="972"/>
      <c r="P428" s="29">
        <v>6</v>
      </c>
      <c r="Q428" s="28"/>
      <c r="R428" s="28">
        <v>1</v>
      </c>
      <c r="S428" s="81">
        <v>170.59</v>
      </c>
      <c r="T428" s="185">
        <v>41687</v>
      </c>
      <c r="U428" s="326">
        <v>14.7</v>
      </c>
      <c r="V428" s="60">
        <v>1</v>
      </c>
      <c r="W428" s="167">
        <v>1</v>
      </c>
      <c r="X428" s="489">
        <f>IF(AND(N428&lt;&gt;"",S428&lt;&gt;""),1000*S428*V428/(N428*W428),"")</f>
        <v>119.12709497206704</v>
      </c>
      <c r="Y428" s="502" t="s">
        <v>2216</v>
      </c>
      <c r="Z428" s="494"/>
      <c r="AA428" s="28" t="s">
        <v>20</v>
      </c>
      <c r="AB428" s="27">
        <v>10</v>
      </c>
      <c r="AC428" s="28" t="s">
        <v>383</v>
      </c>
      <c r="AD428" s="27" t="s">
        <v>54</v>
      </c>
      <c r="AE428" s="28" t="s">
        <v>124</v>
      </c>
      <c r="AF428" s="29" t="s">
        <v>55</v>
      </c>
      <c r="AG428" s="29"/>
      <c r="AH428" s="27" t="s">
        <v>133</v>
      </c>
      <c r="AI428" s="27" t="s">
        <v>133</v>
      </c>
      <c r="AJ428" s="27" t="s">
        <v>54</v>
      </c>
      <c r="AK428" s="81"/>
      <c r="AL428" s="569"/>
      <c r="AM428" s="28">
        <v>32</v>
      </c>
      <c r="AN428" s="28">
        <v>5</v>
      </c>
      <c r="AO428" s="28">
        <v>2007</v>
      </c>
      <c r="AP428" s="20">
        <v>2014</v>
      </c>
      <c r="AQ428" s="19"/>
      <c r="AR428" s="28" t="s">
        <v>2332</v>
      </c>
      <c r="AS428" s="20"/>
    </row>
    <row r="429" spans="1:45" ht="14.25" customHeight="1" x14ac:dyDescent="0.25">
      <c r="D429" s="591" t="s">
        <v>5698</v>
      </c>
      <c r="E429" s="555" t="s">
        <v>5699</v>
      </c>
      <c r="F429" s="592"/>
      <c r="G429" s="593" t="s">
        <v>5701</v>
      </c>
      <c r="H429" s="46" t="s">
        <v>33</v>
      </c>
      <c r="I429" s="592">
        <v>32</v>
      </c>
      <c r="J429" s="618">
        <v>32</v>
      </c>
      <c r="K429" s="19"/>
      <c r="L429" s="52"/>
      <c r="M429" s="81"/>
      <c r="N429" s="28"/>
      <c r="O429" s="972"/>
      <c r="P429" s="29"/>
      <c r="Q429" s="28"/>
      <c r="R429" s="28"/>
      <c r="S429" s="81"/>
      <c r="T429" s="185"/>
      <c r="U429" s="326"/>
      <c r="V429" s="60"/>
      <c r="W429" s="167"/>
      <c r="X429" s="489"/>
      <c r="Y429" s="502"/>
      <c r="Z429" s="494"/>
      <c r="AA429" s="28" t="s">
        <v>479</v>
      </c>
      <c r="AB429" s="27">
        <v>24</v>
      </c>
      <c r="AC429" s="28" t="s">
        <v>73</v>
      </c>
      <c r="AD429" s="27" t="s">
        <v>55</v>
      </c>
      <c r="AE429" s="28"/>
      <c r="AF429" s="29" t="s">
        <v>55</v>
      </c>
      <c r="AG429" s="29"/>
      <c r="AH429" s="27" t="s">
        <v>133</v>
      </c>
      <c r="AI429" s="27" t="s">
        <v>133</v>
      </c>
      <c r="AJ429" s="27"/>
      <c r="AK429" s="81"/>
      <c r="AL429" s="569"/>
      <c r="AM429" s="28"/>
      <c r="AN429" s="28"/>
      <c r="AO429" s="28">
        <v>2017</v>
      </c>
      <c r="AP429" s="20">
        <v>2019</v>
      </c>
      <c r="AQ429" s="19"/>
      <c r="AR429" s="28" t="s">
        <v>5700</v>
      </c>
      <c r="AS429" s="20"/>
    </row>
    <row r="430" spans="1:45" ht="14.25" customHeight="1" x14ac:dyDescent="0.25">
      <c r="B430">
        <v>1</v>
      </c>
      <c r="C430" t="s">
        <v>875</v>
      </c>
      <c r="D430" s="26" t="s">
        <v>3017</v>
      </c>
      <c r="E430" s="435" t="s">
        <v>3018</v>
      </c>
      <c r="F430" s="27" t="s">
        <v>85</v>
      </c>
      <c r="G430" s="28" t="s">
        <v>3020</v>
      </c>
      <c r="H430" s="27" t="s">
        <v>33</v>
      </c>
      <c r="I430" s="27">
        <v>32</v>
      </c>
      <c r="J430" s="87">
        <v>32</v>
      </c>
      <c r="K430" s="19" t="s">
        <v>800</v>
      </c>
      <c r="L430" s="52" t="s">
        <v>108</v>
      </c>
      <c r="M430" s="81" t="s">
        <v>3580</v>
      </c>
      <c r="N430" s="28">
        <v>596</v>
      </c>
      <c r="O430" s="972"/>
      <c r="P430" s="29">
        <v>6</v>
      </c>
      <c r="Q430" s="28"/>
      <c r="R430" s="28">
        <v>1</v>
      </c>
      <c r="S430" s="81">
        <v>243.90199999999999</v>
      </c>
      <c r="T430" s="185">
        <v>43228</v>
      </c>
      <c r="U430" s="326">
        <v>14.7</v>
      </c>
      <c r="V430" s="60">
        <v>1</v>
      </c>
      <c r="W430" s="167">
        <v>1</v>
      </c>
      <c r="X430" s="489">
        <f>IF(AND(N430&lt;&gt;"",S430&lt;&gt;""),1000*S430*V430/(N430*W430),"")</f>
        <v>409.23154362416108</v>
      </c>
      <c r="Y430" s="502" t="s">
        <v>174</v>
      </c>
      <c r="Z430" s="494"/>
      <c r="AA430" s="28" t="s">
        <v>20</v>
      </c>
      <c r="AB430" s="27">
        <v>15</v>
      </c>
      <c r="AC430" s="28" t="s">
        <v>73</v>
      </c>
      <c r="AD430" s="27" t="s">
        <v>54</v>
      </c>
      <c r="AE430" s="28" t="s">
        <v>124</v>
      </c>
      <c r="AF430" s="29" t="s">
        <v>55</v>
      </c>
      <c r="AG430" s="29"/>
      <c r="AH430" s="27" t="s">
        <v>133</v>
      </c>
      <c r="AI430" s="27" t="s">
        <v>133</v>
      </c>
      <c r="AJ430" s="27" t="s">
        <v>54</v>
      </c>
      <c r="AK430" s="81"/>
      <c r="AL430" s="569"/>
      <c r="AM430" s="28">
        <v>32</v>
      </c>
      <c r="AN430" s="28">
        <v>5</v>
      </c>
      <c r="AO430" s="28">
        <v>2017</v>
      </c>
      <c r="AP430" s="20">
        <v>2017</v>
      </c>
      <c r="AQ430" s="19"/>
      <c r="AR430" s="28" t="s">
        <v>3489</v>
      </c>
      <c r="AS430" s="20" t="s">
        <v>3581</v>
      </c>
    </row>
    <row r="431" spans="1:45" ht="14.25" customHeight="1" x14ac:dyDescent="0.25">
      <c r="D431" s="591" t="s">
        <v>4548</v>
      </c>
      <c r="E431" s="555" t="s">
        <v>4546</v>
      </c>
      <c r="F431" s="592" t="s">
        <v>1812</v>
      </c>
      <c r="G431" s="593" t="s">
        <v>4547</v>
      </c>
      <c r="H431" s="46" t="s">
        <v>33</v>
      </c>
      <c r="I431" s="592">
        <v>32</v>
      </c>
      <c r="J431" s="618">
        <v>32</v>
      </c>
      <c r="K431" s="19"/>
      <c r="L431" s="52"/>
      <c r="M431" s="81"/>
      <c r="N431" s="28"/>
      <c r="O431" s="972"/>
      <c r="P431" s="29"/>
      <c r="Q431" s="28"/>
      <c r="R431" s="28"/>
      <c r="S431" s="81"/>
      <c r="T431" s="185"/>
      <c r="U431" s="326"/>
      <c r="V431" s="60"/>
      <c r="W431" s="167"/>
      <c r="X431" s="489"/>
      <c r="Y431" s="502"/>
      <c r="Z431" s="494"/>
      <c r="AA431" s="28" t="s">
        <v>20</v>
      </c>
      <c r="AB431" s="27"/>
      <c r="AC431" s="28"/>
      <c r="AD431" s="27" t="s">
        <v>54</v>
      </c>
      <c r="AE431" s="28" t="s">
        <v>124</v>
      </c>
      <c r="AF431" s="29" t="s">
        <v>55</v>
      </c>
      <c r="AG431" s="29"/>
      <c r="AH431" s="27" t="s">
        <v>133</v>
      </c>
      <c r="AI431" s="27" t="s">
        <v>133</v>
      </c>
      <c r="AJ431" s="27" t="s">
        <v>54</v>
      </c>
      <c r="AK431" s="81"/>
      <c r="AL431" s="569"/>
      <c r="AM431" s="28">
        <v>32</v>
      </c>
      <c r="AN431" s="28"/>
      <c r="AO431" s="28">
        <v>2016</v>
      </c>
      <c r="AP431" s="20">
        <v>2017</v>
      </c>
      <c r="AQ431" s="19"/>
      <c r="AR431" s="28" t="s">
        <v>4549</v>
      </c>
      <c r="AS431" s="20"/>
    </row>
    <row r="432" spans="1:45" ht="14.25" customHeight="1" x14ac:dyDescent="0.25">
      <c r="A432" t="s">
        <v>746</v>
      </c>
      <c r="B432">
        <v>1</v>
      </c>
      <c r="C432" t="s">
        <v>875</v>
      </c>
      <c r="D432" s="26" t="s">
        <v>2116</v>
      </c>
      <c r="E432" s="435" t="s">
        <v>2117</v>
      </c>
      <c r="F432" s="27" t="s">
        <v>67</v>
      </c>
      <c r="G432" s="28" t="s">
        <v>2987</v>
      </c>
      <c r="H432" s="27" t="s">
        <v>33</v>
      </c>
      <c r="I432" s="27">
        <v>32</v>
      </c>
      <c r="J432" s="87">
        <v>32</v>
      </c>
      <c r="K432" s="19" t="s">
        <v>968</v>
      </c>
      <c r="L432" s="52" t="s">
        <v>108</v>
      </c>
      <c r="M432" s="81"/>
      <c r="N432" s="28">
        <v>10692</v>
      </c>
      <c r="O432" s="972"/>
      <c r="P432" s="29">
        <v>6</v>
      </c>
      <c r="Q432" s="28"/>
      <c r="R432" s="28">
        <v>47</v>
      </c>
      <c r="S432" s="81">
        <v>117.64700000000001</v>
      </c>
      <c r="T432" s="185">
        <v>43296</v>
      </c>
      <c r="U432" s="326">
        <v>14.7</v>
      </c>
      <c r="V432" s="60">
        <v>1</v>
      </c>
      <c r="W432" s="167">
        <v>1</v>
      </c>
      <c r="X432" s="489">
        <f>IF(AND(N432&lt;&gt;"",S432&lt;&gt;""),1000*S432*V432/(N432*W432),"")</f>
        <v>11.003273475495698</v>
      </c>
      <c r="Y432" s="502" t="s">
        <v>174</v>
      </c>
      <c r="Z432" s="494" t="s">
        <v>54</v>
      </c>
      <c r="AA432" s="28" t="s">
        <v>20</v>
      </c>
      <c r="AB432" s="27">
        <v>193</v>
      </c>
      <c r="AC432" s="28" t="s">
        <v>4272</v>
      </c>
      <c r="AD432" s="27" t="s">
        <v>54</v>
      </c>
      <c r="AE432" s="28" t="s">
        <v>124</v>
      </c>
      <c r="AF432" s="29" t="s">
        <v>55</v>
      </c>
      <c r="AG432" s="29"/>
      <c r="AH432" s="27" t="s">
        <v>133</v>
      </c>
      <c r="AI432" s="27" t="s">
        <v>133</v>
      </c>
      <c r="AJ432" s="27" t="s">
        <v>54</v>
      </c>
      <c r="AK432" s="81"/>
      <c r="AL432" s="569"/>
      <c r="AM432" s="28">
        <v>32</v>
      </c>
      <c r="AN432" s="28"/>
      <c r="AO432" s="28">
        <v>2014</v>
      </c>
      <c r="AP432" s="20">
        <v>2018</v>
      </c>
      <c r="AQ432" s="182" t="s">
        <v>2118</v>
      </c>
      <c r="AR432" s="28" t="s">
        <v>4274</v>
      </c>
      <c r="AS432" s="130" t="s">
        <v>4273</v>
      </c>
    </row>
    <row r="433" spans="1:45" ht="14.25" customHeight="1" x14ac:dyDescent="0.25">
      <c r="D433" s="591" t="s">
        <v>5733</v>
      </c>
      <c r="E433" s="555" t="s">
        <v>5731</v>
      </c>
      <c r="F433" s="592" t="s">
        <v>67</v>
      </c>
      <c r="G433" s="593" t="s">
        <v>5732</v>
      </c>
      <c r="H433" s="46" t="s">
        <v>33</v>
      </c>
      <c r="I433" s="592">
        <v>32</v>
      </c>
      <c r="J433" s="618">
        <v>32</v>
      </c>
      <c r="K433" s="19"/>
      <c r="L433" s="52"/>
      <c r="M433" s="81"/>
      <c r="N433" s="28"/>
      <c r="O433" s="972"/>
      <c r="P433" s="29"/>
      <c r="Q433" s="28"/>
      <c r="R433" s="28"/>
      <c r="S433" s="81"/>
      <c r="T433" s="185"/>
      <c r="U433" s="326"/>
      <c r="V433" s="60"/>
      <c r="W433" s="167"/>
      <c r="X433" s="489"/>
      <c r="Y433" s="502"/>
      <c r="Z433" s="494"/>
      <c r="AA433" s="28" t="s">
        <v>5735</v>
      </c>
      <c r="AB433" s="27"/>
      <c r="AC433" s="28" t="s">
        <v>73</v>
      </c>
      <c r="AD433" s="27" t="s">
        <v>54</v>
      </c>
      <c r="AE433" s="28" t="s">
        <v>124</v>
      </c>
      <c r="AF433" s="29" t="s">
        <v>55</v>
      </c>
      <c r="AG433" s="29"/>
      <c r="AH433" s="27" t="s">
        <v>133</v>
      </c>
      <c r="AI433" s="27" t="s">
        <v>133</v>
      </c>
      <c r="AJ433" s="27" t="s">
        <v>54</v>
      </c>
      <c r="AK433" s="81"/>
      <c r="AL433" s="569"/>
      <c r="AM433" s="28">
        <v>32</v>
      </c>
      <c r="AN433" s="28"/>
      <c r="AO433" s="28"/>
      <c r="AP433" s="20">
        <v>2019</v>
      </c>
      <c r="AQ433" s="182"/>
      <c r="AR433" s="28" t="s">
        <v>5734</v>
      </c>
      <c r="AS433" s="130"/>
    </row>
    <row r="434" spans="1:45" ht="14.25" customHeight="1" x14ac:dyDescent="0.25">
      <c r="C434" t="s">
        <v>875</v>
      </c>
      <c r="D434" s="26" t="s">
        <v>2173</v>
      </c>
      <c r="E434" s="435" t="s">
        <v>2174</v>
      </c>
      <c r="F434" s="27" t="s">
        <v>1812</v>
      </c>
      <c r="G434" s="28" t="s">
        <v>2988</v>
      </c>
      <c r="H434" s="27" t="s">
        <v>33</v>
      </c>
      <c r="I434" s="27">
        <v>32</v>
      </c>
      <c r="J434" s="87">
        <v>32</v>
      </c>
      <c r="K434" s="19" t="s">
        <v>800</v>
      </c>
      <c r="L434" s="52" t="s">
        <v>108</v>
      </c>
      <c r="M434" s="81" t="s">
        <v>4383</v>
      </c>
      <c r="N434" s="28"/>
      <c r="O434" s="972"/>
      <c r="P434" s="29">
        <v>6</v>
      </c>
      <c r="Q434" s="28"/>
      <c r="R434" s="28"/>
      <c r="S434" s="81"/>
      <c r="T434" s="185">
        <v>43176</v>
      </c>
      <c r="U434" s="326">
        <v>14.7</v>
      </c>
      <c r="V434" s="60">
        <v>1</v>
      </c>
      <c r="W434" s="167">
        <v>1</v>
      </c>
      <c r="X434" s="489" t="str">
        <f t="shared" ref="X434:X441" si="31">IF(AND(N434&lt;&gt;"",S434&lt;&gt;""),1000*S434*V434/(N434*W434),"")</f>
        <v/>
      </c>
      <c r="Y434" s="502"/>
      <c r="Z434" s="494"/>
      <c r="AA434" s="28" t="s">
        <v>17</v>
      </c>
      <c r="AB434" s="27">
        <v>65</v>
      </c>
      <c r="AC434" s="28" t="s">
        <v>73</v>
      </c>
      <c r="AD434" s="27"/>
      <c r="AE434" s="28" t="s">
        <v>158</v>
      </c>
      <c r="AF434" s="29" t="s">
        <v>55</v>
      </c>
      <c r="AG434" s="29"/>
      <c r="AH434" s="27"/>
      <c r="AI434" s="27"/>
      <c r="AJ434" s="27"/>
      <c r="AK434" s="81"/>
      <c r="AL434" s="569"/>
      <c r="AM434" s="28">
        <v>32</v>
      </c>
      <c r="AN434" s="28"/>
      <c r="AO434" s="28">
        <v>2009</v>
      </c>
      <c r="AP434" s="20">
        <v>2009</v>
      </c>
      <c r="AQ434" s="182"/>
      <c r="AR434" s="28"/>
      <c r="AS434" s="20"/>
    </row>
    <row r="435" spans="1:45" ht="14.25" customHeight="1" x14ac:dyDescent="0.25">
      <c r="A435" t="s">
        <v>744</v>
      </c>
      <c r="B435">
        <v>1</v>
      </c>
      <c r="C435" t="s">
        <v>875</v>
      </c>
      <c r="D435" s="26" t="s">
        <v>384</v>
      </c>
      <c r="E435" s="435" t="s">
        <v>2333</v>
      </c>
      <c r="F435" s="27" t="s">
        <v>67</v>
      </c>
      <c r="G435" s="28" t="s">
        <v>385</v>
      </c>
      <c r="H435" s="27" t="s">
        <v>33</v>
      </c>
      <c r="I435" s="27">
        <v>32</v>
      </c>
      <c r="J435" s="87">
        <v>32</v>
      </c>
      <c r="K435" s="19" t="s">
        <v>800</v>
      </c>
      <c r="L435" s="52" t="s">
        <v>108</v>
      </c>
      <c r="M435" s="81"/>
      <c r="N435" s="28">
        <v>1971</v>
      </c>
      <c r="O435" s="972"/>
      <c r="P435" s="29">
        <v>6</v>
      </c>
      <c r="Q435" s="28">
        <v>4</v>
      </c>
      <c r="R435" s="28">
        <v>6</v>
      </c>
      <c r="S435" s="81">
        <v>71.429000000000002</v>
      </c>
      <c r="T435" s="185">
        <v>41687</v>
      </c>
      <c r="U435" s="326">
        <v>14.7</v>
      </c>
      <c r="V435" s="60">
        <v>1</v>
      </c>
      <c r="W435" s="167">
        <v>1</v>
      </c>
      <c r="X435" s="489">
        <f t="shared" si="31"/>
        <v>36.239979705733127</v>
      </c>
      <c r="Y435" s="502" t="s">
        <v>174</v>
      </c>
      <c r="Z435" s="494"/>
      <c r="AA435" s="28" t="s">
        <v>17</v>
      </c>
      <c r="AB435" s="27">
        <v>35</v>
      </c>
      <c r="AC435" s="28" t="s">
        <v>387</v>
      </c>
      <c r="AD435" s="27" t="s">
        <v>54</v>
      </c>
      <c r="AE435" s="28" t="s">
        <v>124</v>
      </c>
      <c r="AF435" s="29" t="s">
        <v>55</v>
      </c>
      <c r="AG435" s="29"/>
      <c r="AH435" s="27" t="s">
        <v>133</v>
      </c>
      <c r="AI435" s="27" t="s">
        <v>133</v>
      </c>
      <c r="AJ435" s="27" t="s">
        <v>54</v>
      </c>
      <c r="AK435" s="81"/>
      <c r="AL435" s="569"/>
      <c r="AM435" s="28">
        <v>32</v>
      </c>
      <c r="AN435" s="28">
        <v>5</v>
      </c>
      <c r="AO435" s="28">
        <v>2012</v>
      </c>
      <c r="AP435" s="20">
        <v>2016</v>
      </c>
      <c r="AQ435" s="19"/>
      <c r="AR435" s="28" t="s">
        <v>2334</v>
      </c>
      <c r="AS435" s="20" t="s">
        <v>825</v>
      </c>
    </row>
    <row r="436" spans="1:45" ht="13.5" customHeight="1" x14ac:dyDescent="0.25">
      <c r="D436" s="45" t="s">
        <v>6479</v>
      </c>
      <c r="E436" s="555" t="s">
        <v>6480</v>
      </c>
      <c r="F436" s="46"/>
      <c r="G436" s="42" t="s">
        <v>4579</v>
      </c>
      <c r="H436" s="46" t="s">
        <v>12</v>
      </c>
      <c r="I436" s="46">
        <v>16</v>
      </c>
      <c r="J436" s="670">
        <v>16</v>
      </c>
      <c r="K436" s="856" t="s">
        <v>6197</v>
      </c>
      <c r="L436" s="593" t="s">
        <v>108</v>
      </c>
      <c r="M436" s="81"/>
      <c r="N436" s="28">
        <v>197</v>
      </c>
      <c r="O436" s="972">
        <v>78</v>
      </c>
      <c r="P436" s="29">
        <v>6</v>
      </c>
      <c r="Q436" s="28"/>
      <c r="R436" s="28"/>
      <c r="S436" s="81">
        <v>500</v>
      </c>
      <c r="T436" s="185">
        <v>44563</v>
      </c>
      <c r="U436" s="326" t="s">
        <v>6495</v>
      </c>
      <c r="V436" s="60">
        <v>0.22</v>
      </c>
      <c r="W436" s="167">
        <v>1</v>
      </c>
      <c r="X436" s="489">
        <f t="shared" si="31"/>
        <v>558.37563451776646</v>
      </c>
      <c r="Y436" s="502" t="s">
        <v>174</v>
      </c>
      <c r="Z436" s="494" t="s">
        <v>745</v>
      </c>
      <c r="AA436" s="28" t="s">
        <v>17</v>
      </c>
      <c r="AB436" s="27">
        <v>1</v>
      </c>
      <c r="AC436" s="28" t="s">
        <v>6486</v>
      </c>
      <c r="AD436" s="27" t="s">
        <v>54</v>
      </c>
      <c r="AE436" s="28" t="s">
        <v>124</v>
      </c>
      <c r="AF436" s="29" t="s">
        <v>55</v>
      </c>
      <c r="AG436" s="29"/>
      <c r="AH436" s="27" t="s">
        <v>181</v>
      </c>
      <c r="AI436" s="27" t="s">
        <v>181</v>
      </c>
      <c r="AJ436" s="27" t="s">
        <v>55</v>
      </c>
      <c r="AK436" s="81">
        <v>10</v>
      </c>
      <c r="AL436" s="569"/>
      <c r="AM436" s="28"/>
      <c r="AN436" s="28"/>
      <c r="AO436" s="28"/>
      <c r="AP436" s="20">
        <v>2021</v>
      </c>
      <c r="AQ436" s="19"/>
      <c r="AR436" s="28" t="s">
        <v>6481</v>
      </c>
      <c r="AS436" s="20"/>
    </row>
    <row r="437" spans="1:45" s="208" customFormat="1" ht="13.5" customHeight="1" x14ac:dyDescent="0.25">
      <c r="D437" s="758" t="s">
        <v>6479</v>
      </c>
      <c r="E437" s="759" t="s">
        <v>6480</v>
      </c>
      <c r="F437" s="762"/>
      <c r="G437" s="761" t="s">
        <v>4579</v>
      </c>
      <c r="H437" s="762" t="s">
        <v>12</v>
      </c>
      <c r="I437" s="762">
        <v>16</v>
      </c>
      <c r="J437" s="934">
        <v>16</v>
      </c>
      <c r="K437" s="918" t="s">
        <v>6197</v>
      </c>
      <c r="L437" s="761" t="s">
        <v>108</v>
      </c>
      <c r="M437" s="737" t="s">
        <v>6504</v>
      </c>
      <c r="N437" s="734"/>
      <c r="O437" s="973"/>
      <c r="P437" s="204">
        <v>6</v>
      </c>
      <c r="Q437" s="734"/>
      <c r="R437" s="734"/>
      <c r="S437" s="737"/>
      <c r="T437" s="738">
        <v>44563</v>
      </c>
      <c r="U437" s="739" t="s">
        <v>6495</v>
      </c>
      <c r="V437" s="740">
        <v>0.22</v>
      </c>
      <c r="W437" s="741">
        <v>1</v>
      </c>
      <c r="X437" s="742" t="str">
        <f t="shared" ref="X437" si="32">IF(AND(N437&lt;&gt;"",S437&lt;&gt;""),1000*S437*V437/(N437*W437),"")</f>
        <v/>
      </c>
      <c r="Y437" s="743" t="s">
        <v>2226</v>
      </c>
      <c r="Z437" s="744" t="s">
        <v>54</v>
      </c>
      <c r="AA437" s="734" t="s">
        <v>17</v>
      </c>
      <c r="AB437" s="205">
        <v>9</v>
      </c>
      <c r="AC437" s="734" t="s">
        <v>6505</v>
      </c>
      <c r="AD437" s="205" t="s">
        <v>54</v>
      </c>
      <c r="AE437" s="734" t="s">
        <v>124</v>
      </c>
      <c r="AF437" s="204" t="s">
        <v>55</v>
      </c>
      <c r="AG437" s="204"/>
      <c r="AH437" s="205" t="s">
        <v>181</v>
      </c>
      <c r="AI437" s="205" t="s">
        <v>181</v>
      </c>
      <c r="AJ437" s="205" t="s">
        <v>55</v>
      </c>
      <c r="AK437" s="737">
        <v>10</v>
      </c>
      <c r="AL437" s="745"/>
      <c r="AM437" s="734"/>
      <c r="AN437" s="734"/>
      <c r="AO437" s="734"/>
      <c r="AP437" s="746">
        <v>2021</v>
      </c>
      <c r="AQ437" s="735"/>
      <c r="AR437" s="734" t="s">
        <v>6481</v>
      </c>
      <c r="AS437" s="746"/>
    </row>
    <row r="438" spans="1:45" ht="15" customHeight="1" x14ac:dyDescent="0.25">
      <c r="C438" t="s">
        <v>875</v>
      </c>
      <c r="D438" s="26" t="s">
        <v>2635</v>
      </c>
      <c r="E438" s="435" t="s">
        <v>2636</v>
      </c>
      <c r="F438" s="27" t="s">
        <v>67</v>
      </c>
      <c r="G438" s="28" t="s">
        <v>2640</v>
      </c>
      <c r="H438" s="27" t="s">
        <v>143</v>
      </c>
      <c r="I438" s="27">
        <v>32</v>
      </c>
      <c r="J438" s="87">
        <v>32</v>
      </c>
      <c r="K438" s="19" t="s">
        <v>1241</v>
      </c>
      <c r="L438" s="52"/>
      <c r="M438" s="81" t="s">
        <v>2990</v>
      </c>
      <c r="N438" s="28"/>
      <c r="O438" s="972"/>
      <c r="P438" s="29"/>
      <c r="Q438" s="28"/>
      <c r="R438" s="28"/>
      <c r="S438" s="81"/>
      <c r="T438" s="185">
        <v>41762</v>
      </c>
      <c r="U438" s="27" t="s">
        <v>1267</v>
      </c>
      <c r="V438" s="60">
        <v>0.8</v>
      </c>
      <c r="W438" s="167">
        <v>1</v>
      </c>
      <c r="X438" s="489" t="str">
        <f t="shared" si="31"/>
        <v/>
      </c>
      <c r="Y438" s="502" t="s">
        <v>1833</v>
      </c>
      <c r="Z438" s="494"/>
      <c r="AA438" s="28" t="s">
        <v>2989</v>
      </c>
      <c r="AB438" s="27"/>
      <c r="AC438" s="28"/>
      <c r="AD438" s="27" t="s">
        <v>54</v>
      </c>
      <c r="AE438" s="28" t="s">
        <v>124</v>
      </c>
      <c r="AF438" s="29" t="s">
        <v>55</v>
      </c>
      <c r="AG438" s="29"/>
      <c r="AH438" s="27" t="s">
        <v>133</v>
      </c>
      <c r="AI438" s="27" t="s">
        <v>133</v>
      </c>
      <c r="AJ438" s="27" t="s">
        <v>54</v>
      </c>
      <c r="AK438" s="81"/>
      <c r="AL438" s="569"/>
      <c r="AM438" s="28">
        <v>32</v>
      </c>
      <c r="AN438" s="28"/>
      <c r="AO438" s="28">
        <v>2007</v>
      </c>
      <c r="AP438" s="20">
        <v>2019</v>
      </c>
      <c r="AQ438" s="182" t="s">
        <v>2637</v>
      </c>
      <c r="AR438" s="28" t="s">
        <v>2638</v>
      </c>
      <c r="AS438" s="20" t="s">
        <v>2639</v>
      </c>
    </row>
    <row r="439" spans="1:45" ht="15" customHeight="1" x14ac:dyDescent="0.25">
      <c r="C439" t="s">
        <v>875</v>
      </c>
      <c r="D439" s="26" t="s">
        <v>3587</v>
      </c>
      <c r="E439" s="435" t="s">
        <v>2992</v>
      </c>
      <c r="F439" s="27" t="s">
        <v>777</v>
      </c>
      <c r="G439" s="28" t="s">
        <v>2991</v>
      </c>
      <c r="H439" s="27" t="s">
        <v>143</v>
      </c>
      <c r="I439" s="27">
        <v>32</v>
      </c>
      <c r="J439" s="87">
        <v>32</v>
      </c>
      <c r="K439" s="19" t="s">
        <v>1241</v>
      </c>
      <c r="L439" s="52" t="s">
        <v>108</v>
      </c>
      <c r="M439" s="81" t="s">
        <v>3582</v>
      </c>
      <c r="N439" s="28"/>
      <c r="O439" s="972"/>
      <c r="P439" s="29" t="s">
        <v>744</v>
      </c>
      <c r="Q439" s="28"/>
      <c r="R439" s="28"/>
      <c r="S439" s="81"/>
      <c r="T439" s="185">
        <v>43229</v>
      </c>
      <c r="U439" s="326" t="s">
        <v>3562</v>
      </c>
      <c r="V439" s="60">
        <v>1</v>
      </c>
      <c r="W439" s="167">
        <v>1</v>
      </c>
      <c r="X439" s="489" t="str">
        <f t="shared" si="31"/>
        <v/>
      </c>
      <c r="Y439" s="502"/>
      <c r="Z439" s="494"/>
      <c r="AA439" s="28" t="s">
        <v>20</v>
      </c>
      <c r="AB439" s="27">
        <v>87</v>
      </c>
      <c r="AC439" s="28" t="s">
        <v>2993</v>
      </c>
      <c r="AD439" s="27"/>
      <c r="AE439" s="28"/>
      <c r="AF439" s="29"/>
      <c r="AG439" s="29"/>
      <c r="AH439" s="27" t="s">
        <v>133</v>
      </c>
      <c r="AI439" s="27" t="s">
        <v>133</v>
      </c>
      <c r="AJ439" s="27" t="s">
        <v>54</v>
      </c>
      <c r="AK439" s="81"/>
      <c r="AL439" s="569"/>
      <c r="AM439" s="28">
        <v>64</v>
      </c>
      <c r="AN439" s="28"/>
      <c r="AO439" s="28"/>
      <c r="AP439" s="20">
        <v>2014</v>
      </c>
      <c r="AQ439" s="182"/>
      <c r="AR439" s="28" t="s">
        <v>3586</v>
      </c>
      <c r="AS439" s="130" t="s">
        <v>3588</v>
      </c>
    </row>
    <row r="440" spans="1:45" ht="14.25" customHeight="1" x14ac:dyDescent="0.25">
      <c r="B440">
        <v>1</v>
      </c>
      <c r="C440" t="s">
        <v>875</v>
      </c>
      <c r="D440" s="26" t="s">
        <v>3587</v>
      </c>
      <c r="E440" s="435" t="s">
        <v>2994</v>
      </c>
      <c r="F440" s="27" t="s">
        <v>67</v>
      </c>
      <c r="G440" s="28" t="s">
        <v>2991</v>
      </c>
      <c r="H440" s="27" t="s">
        <v>143</v>
      </c>
      <c r="I440" s="27">
        <v>32</v>
      </c>
      <c r="J440" s="87">
        <v>32</v>
      </c>
      <c r="K440" s="19" t="s">
        <v>1241</v>
      </c>
      <c r="L440" s="52" t="s">
        <v>108</v>
      </c>
      <c r="M440" s="81" t="s">
        <v>3582</v>
      </c>
      <c r="N440" s="28">
        <v>10801</v>
      </c>
      <c r="O440" s="972"/>
      <c r="P440" s="29" t="s">
        <v>744</v>
      </c>
      <c r="Q440" s="28">
        <v>4</v>
      </c>
      <c r="R440" s="28">
        <v>125</v>
      </c>
      <c r="S440" s="81">
        <v>98.17</v>
      </c>
      <c r="T440" s="185">
        <v>43229</v>
      </c>
      <c r="U440" s="326" t="s">
        <v>3562</v>
      </c>
      <c r="V440" s="60">
        <v>1</v>
      </c>
      <c r="W440" s="167">
        <v>1</v>
      </c>
      <c r="X440" s="489">
        <f t="shared" si="31"/>
        <v>9.08897324321822</v>
      </c>
      <c r="Y440" s="502"/>
      <c r="Z440" s="494"/>
      <c r="AA440" s="28" t="s">
        <v>479</v>
      </c>
      <c r="AB440" s="27">
        <v>50</v>
      </c>
      <c r="AC440" s="28" t="s">
        <v>3583</v>
      </c>
      <c r="AD440" s="27" t="s">
        <v>54</v>
      </c>
      <c r="AE440" s="28"/>
      <c r="AF440" s="29"/>
      <c r="AG440" s="29"/>
      <c r="AH440" s="27" t="s">
        <v>133</v>
      </c>
      <c r="AI440" s="27" t="s">
        <v>133</v>
      </c>
      <c r="AJ440" s="27" t="s">
        <v>54</v>
      </c>
      <c r="AK440" s="81"/>
      <c r="AL440" s="569"/>
      <c r="AM440" s="28">
        <v>64</v>
      </c>
      <c r="AN440" s="28"/>
      <c r="AO440" s="28"/>
      <c r="AP440" s="20">
        <v>2014</v>
      </c>
      <c r="AQ440" s="182"/>
      <c r="AR440" s="28" t="s">
        <v>3584</v>
      </c>
      <c r="AS440" s="127"/>
    </row>
    <row r="441" spans="1:45" ht="14.25" customHeight="1" x14ac:dyDescent="0.25">
      <c r="C441" t="s">
        <v>875</v>
      </c>
      <c r="D441" s="26" t="s">
        <v>3587</v>
      </c>
      <c r="E441" s="435" t="s">
        <v>1952</v>
      </c>
      <c r="F441" s="27" t="s">
        <v>777</v>
      </c>
      <c r="G441" s="28" t="s">
        <v>2991</v>
      </c>
      <c r="H441" s="27" t="s">
        <v>143</v>
      </c>
      <c r="I441" s="27">
        <v>32</v>
      </c>
      <c r="J441" s="87">
        <v>32</v>
      </c>
      <c r="K441" s="19" t="s">
        <v>3570</v>
      </c>
      <c r="L441" s="52" t="s">
        <v>108</v>
      </c>
      <c r="M441" s="81" t="s">
        <v>3582</v>
      </c>
      <c r="N441" s="28">
        <v>33251</v>
      </c>
      <c r="O441" s="972"/>
      <c r="P441" s="29">
        <v>4</v>
      </c>
      <c r="Q441" s="28">
        <v>4</v>
      </c>
      <c r="R441" s="28">
        <v>138</v>
      </c>
      <c r="S441" s="81">
        <v>32.43</v>
      </c>
      <c r="T441" s="185">
        <v>43229</v>
      </c>
      <c r="U441" s="326" t="s">
        <v>3562</v>
      </c>
      <c r="V441" s="60">
        <v>1</v>
      </c>
      <c r="W441" s="167">
        <v>1</v>
      </c>
      <c r="X441" s="489">
        <f t="shared" si="31"/>
        <v>0.97530901326275898</v>
      </c>
      <c r="Y441" s="502"/>
      <c r="Z441" s="494"/>
      <c r="AA441" s="28" t="s">
        <v>20</v>
      </c>
      <c r="AB441" s="27">
        <v>100</v>
      </c>
      <c r="AC441" s="28" t="s">
        <v>1951</v>
      </c>
      <c r="AD441" s="27"/>
      <c r="AE441" s="28"/>
      <c r="AF441" s="29"/>
      <c r="AG441" s="29"/>
      <c r="AH441" s="27" t="s">
        <v>133</v>
      </c>
      <c r="AI441" s="27" t="s">
        <v>133</v>
      </c>
      <c r="AJ441" s="27" t="s">
        <v>54</v>
      </c>
      <c r="AK441" s="81"/>
      <c r="AL441" s="569"/>
      <c r="AM441" s="28">
        <v>64</v>
      </c>
      <c r="AN441" s="28"/>
      <c r="AO441" s="28"/>
      <c r="AP441" s="20">
        <v>2015</v>
      </c>
      <c r="AQ441" s="182"/>
      <c r="AR441" s="28" t="s">
        <v>3585</v>
      </c>
      <c r="AS441" s="130" t="s">
        <v>2730</v>
      </c>
    </row>
    <row r="442" spans="1:45" ht="14.25" customHeight="1" x14ac:dyDescent="0.25">
      <c r="D442" s="591" t="s">
        <v>4751</v>
      </c>
      <c r="E442" s="555" t="s">
        <v>4752</v>
      </c>
      <c r="F442" s="592" t="s">
        <v>1812</v>
      </c>
      <c r="G442" s="593" t="s">
        <v>2002</v>
      </c>
      <c r="H442" s="412" t="s">
        <v>12</v>
      </c>
      <c r="I442" s="592">
        <v>8</v>
      </c>
      <c r="J442" s="618">
        <v>11</v>
      </c>
      <c r="K442" s="19"/>
      <c r="L442" s="52"/>
      <c r="M442" s="81"/>
      <c r="N442" s="28"/>
      <c r="O442" s="972"/>
      <c r="P442" s="29"/>
      <c r="Q442" s="28"/>
      <c r="R442" s="28"/>
      <c r="S442" s="81"/>
      <c r="T442" s="185"/>
      <c r="U442" s="326"/>
      <c r="V442" s="60"/>
      <c r="W442" s="167"/>
      <c r="X442" s="489"/>
      <c r="Y442" s="502"/>
      <c r="Z442" s="494"/>
      <c r="AA442" s="28"/>
      <c r="AB442" s="27"/>
      <c r="AC442" s="28"/>
      <c r="AD442" s="27"/>
      <c r="AE442" s="28"/>
      <c r="AF442" s="29" t="s">
        <v>55</v>
      </c>
      <c r="AG442" s="29" t="s">
        <v>54</v>
      </c>
      <c r="AH442" s="27">
        <v>256</v>
      </c>
      <c r="AI442" s="27"/>
      <c r="AJ442" s="27" t="s">
        <v>54</v>
      </c>
      <c r="AK442" s="81">
        <v>7</v>
      </c>
      <c r="AL442" s="569"/>
      <c r="AM442" s="28"/>
      <c r="AN442" s="28"/>
      <c r="AO442" s="28">
        <v>2017</v>
      </c>
      <c r="AP442" s="20">
        <v>2017</v>
      </c>
      <c r="AQ442" s="182"/>
      <c r="AR442" s="28" t="s">
        <v>4782</v>
      </c>
      <c r="AS442" s="130"/>
    </row>
    <row r="443" spans="1:45" ht="14.25" customHeight="1" x14ac:dyDescent="0.25">
      <c r="D443" s="591" t="s">
        <v>5919</v>
      </c>
      <c r="E443" s="555" t="s">
        <v>5920</v>
      </c>
      <c r="F443" s="592" t="s">
        <v>85</v>
      </c>
      <c r="G443" s="593" t="s">
        <v>5921</v>
      </c>
      <c r="H443" s="412" t="s">
        <v>12</v>
      </c>
      <c r="I443" s="592">
        <v>31</v>
      </c>
      <c r="J443" s="618">
        <v>31</v>
      </c>
      <c r="K443" s="19"/>
      <c r="L443" s="52"/>
      <c r="M443" s="81"/>
      <c r="N443" s="28"/>
      <c r="O443" s="972"/>
      <c r="P443" s="29"/>
      <c r="Q443" s="28"/>
      <c r="R443" s="28"/>
      <c r="S443" s="81"/>
      <c r="T443" s="185"/>
      <c r="U443" s="326"/>
      <c r="V443" s="60"/>
      <c r="W443" s="167"/>
      <c r="X443" s="489"/>
      <c r="Y443" s="502"/>
      <c r="Z443" s="494"/>
      <c r="AA443" s="28" t="s">
        <v>20</v>
      </c>
      <c r="AB443" s="27">
        <v>29</v>
      </c>
      <c r="AC443" s="28" t="s">
        <v>5922</v>
      </c>
      <c r="AD443" s="27" t="s">
        <v>54</v>
      </c>
      <c r="AE443" s="28"/>
      <c r="AF443" s="29" t="s">
        <v>54</v>
      </c>
      <c r="AG443" s="29"/>
      <c r="AH443" s="27" t="s">
        <v>83</v>
      </c>
      <c r="AI443" s="27" t="s">
        <v>83</v>
      </c>
      <c r="AJ443" s="27" t="s">
        <v>55</v>
      </c>
      <c r="AK443" s="81">
        <v>49</v>
      </c>
      <c r="AL443" s="569">
        <v>4</v>
      </c>
      <c r="AM443" s="28">
        <v>8</v>
      </c>
      <c r="AN443" s="28"/>
      <c r="AO443" s="28"/>
      <c r="AP443" s="20">
        <v>2021</v>
      </c>
      <c r="AQ443" s="182" t="s">
        <v>5924</v>
      </c>
      <c r="AR443" s="28" t="s">
        <v>5923</v>
      </c>
      <c r="AS443" s="130"/>
    </row>
    <row r="444" spans="1:45" ht="14.25" customHeight="1" x14ac:dyDescent="0.25">
      <c r="D444" s="591" t="s">
        <v>5749</v>
      </c>
      <c r="E444" s="555" t="s">
        <v>5751</v>
      </c>
      <c r="F444" s="592" t="s">
        <v>67</v>
      </c>
      <c r="G444" s="593" t="s">
        <v>5752</v>
      </c>
      <c r="H444" s="412" t="s">
        <v>12</v>
      </c>
      <c r="I444" s="592">
        <v>8</v>
      </c>
      <c r="J444" s="618">
        <v>8</v>
      </c>
      <c r="K444" s="19"/>
      <c r="L444" s="52"/>
      <c r="M444" s="81"/>
      <c r="N444" s="28"/>
      <c r="O444" s="972"/>
      <c r="P444" s="29"/>
      <c r="Q444" s="28"/>
      <c r="R444" s="28"/>
      <c r="S444" s="81"/>
      <c r="T444" s="185"/>
      <c r="U444" s="326"/>
      <c r="V444" s="60"/>
      <c r="W444" s="167"/>
      <c r="X444" s="489"/>
      <c r="Y444" s="502"/>
      <c r="Z444" s="494"/>
      <c r="AA444" s="28" t="s">
        <v>17</v>
      </c>
      <c r="AB444" s="27">
        <v>29</v>
      </c>
      <c r="AC444" s="28" t="s">
        <v>386</v>
      </c>
      <c r="AD444" s="27" t="s">
        <v>54</v>
      </c>
      <c r="AE444" s="28" t="s">
        <v>158</v>
      </c>
      <c r="AF444" s="29" t="s">
        <v>55</v>
      </c>
      <c r="AG444" s="29"/>
      <c r="AH444" s="27" t="s">
        <v>181</v>
      </c>
      <c r="AI444" s="27" t="s">
        <v>181</v>
      </c>
      <c r="AJ444" s="27" t="s">
        <v>54</v>
      </c>
      <c r="AK444" s="81">
        <v>31</v>
      </c>
      <c r="AL444" s="569"/>
      <c r="AM444" s="28"/>
      <c r="AN444" s="28"/>
      <c r="AO444" s="28"/>
      <c r="AP444" s="20">
        <v>2018</v>
      </c>
      <c r="AQ444" s="182"/>
      <c r="AR444" s="28" t="s">
        <v>5750</v>
      </c>
      <c r="AS444" s="130"/>
    </row>
    <row r="445" spans="1:45" ht="14.25" customHeight="1" x14ac:dyDescent="0.25">
      <c r="D445" s="591" t="s">
        <v>6091</v>
      </c>
      <c r="E445" s="555" t="s">
        <v>6092</v>
      </c>
      <c r="F445" s="592"/>
      <c r="G445" s="593" t="s">
        <v>6093</v>
      </c>
      <c r="H445" s="46" t="s">
        <v>143</v>
      </c>
      <c r="I445" s="592">
        <v>16</v>
      </c>
      <c r="J445" s="618">
        <v>16</v>
      </c>
      <c r="K445" s="19" t="s">
        <v>1804</v>
      </c>
      <c r="L445" s="593" t="s">
        <v>6093</v>
      </c>
      <c r="M445" s="81"/>
      <c r="N445" s="28">
        <v>1376</v>
      </c>
      <c r="O445" s="972"/>
      <c r="P445" s="29">
        <v>6</v>
      </c>
      <c r="Q445" s="28"/>
      <c r="R445" s="28">
        <v>33</v>
      </c>
      <c r="S445" s="81">
        <v>10</v>
      </c>
      <c r="T445" s="185">
        <v>44462</v>
      </c>
      <c r="U445" s="326" t="s">
        <v>6097</v>
      </c>
      <c r="V445" s="60">
        <v>0.67</v>
      </c>
      <c r="W445" s="167">
        <v>1</v>
      </c>
      <c r="X445" s="489">
        <f t="shared" ref="X445:X453" si="33">IF(AND(N445&lt;&gt;"",S445&lt;&gt;""),1000*S445*V445/(N445*W445),"")</f>
        <v>4.8691860465116283</v>
      </c>
      <c r="Y445" s="502" t="s">
        <v>174</v>
      </c>
      <c r="Z445" s="494" t="s">
        <v>174</v>
      </c>
      <c r="AA445" s="28" t="s">
        <v>20</v>
      </c>
      <c r="AB445" s="27">
        <v>36</v>
      </c>
      <c r="AC445" s="28" t="s">
        <v>79</v>
      </c>
      <c r="AD445" s="27" t="s">
        <v>54</v>
      </c>
      <c r="AE445" s="28" t="s">
        <v>124</v>
      </c>
      <c r="AF445" s="29" t="s">
        <v>55</v>
      </c>
      <c r="AG445" s="29"/>
      <c r="AH445" s="27" t="s">
        <v>181</v>
      </c>
      <c r="AI445" s="27" t="s">
        <v>181</v>
      </c>
      <c r="AJ445" s="27" t="s">
        <v>55</v>
      </c>
      <c r="AK445" s="81">
        <v>32</v>
      </c>
      <c r="AL445" s="569"/>
      <c r="AM445" s="28">
        <v>16</v>
      </c>
      <c r="AN445" s="28"/>
      <c r="AO445" s="28">
        <v>2020</v>
      </c>
      <c r="AP445" s="20">
        <v>2021</v>
      </c>
      <c r="AQ445" s="182" t="s">
        <v>6094</v>
      </c>
      <c r="AR445" s="28" t="s">
        <v>6096</v>
      </c>
      <c r="AS445" s="130" t="s">
        <v>6095</v>
      </c>
    </row>
    <row r="446" spans="1:45" ht="14.25" customHeight="1" x14ac:dyDescent="0.25">
      <c r="D446" s="591" t="s">
        <v>6091</v>
      </c>
      <c r="E446" s="555" t="s">
        <v>6092</v>
      </c>
      <c r="F446" s="592"/>
      <c r="G446" s="593" t="s">
        <v>6093</v>
      </c>
      <c r="H446" s="46" t="s">
        <v>143</v>
      </c>
      <c r="I446" s="592">
        <v>16</v>
      </c>
      <c r="J446" s="618">
        <v>16</v>
      </c>
      <c r="K446" s="856" t="s">
        <v>6197</v>
      </c>
      <c r="L446" s="593" t="s">
        <v>108</v>
      </c>
      <c r="M446" s="81" t="s">
        <v>6249</v>
      </c>
      <c r="N446" s="28">
        <v>768</v>
      </c>
      <c r="O446" s="972">
        <v>280</v>
      </c>
      <c r="P446" s="29">
        <v>6</v>
      </c>
      <c r="Q446" s="28"/>
      <c r="R446" s="28"/>
      <c r="S446" s="81">
        <v>250</v>
      </c>
      <c r="T446" s="185">
        <v>44500</v>
      </c>
      <c r="U446" s="326" t="s">
        <v>5998</v>
      </c>
      <c r="V446" s="60">
        <v>0.67</v>
      </c>
      <c r="W446" s="167">
        <v>1</v>
      </c>
      <c r="X446" s="489">
        <f t="shared" si="33"/>
        <v>218.09895833333334</v>
      </c>
      <c r="Y446" s="502" t="s">
        <v>174</v>
      </c>
      <c r="Z446" s="494" t="s">
        <v>174</v>
      </c>
      <c r="AA446" s="28" t="s">
        <v>20</v>
      </c>
      <c r="AB446" s="27">
        <v>36</v>
      </c>
      <c r="AC446" s="28" t="s">
        <v>6248</v>
      </c>
      <c r="AD446" s="27" t="s">
        <v>54</v>
      </c>
      <c r="AE446" s="28" t="s">
        <v>124</v>
      </c>
      <c r="AF446" s="29" t="s">
        <v>55</v>
      </c>
      <c r="AG446" s="29"/>
      <c r="AH446" s="27" t="s">
        <v>181</v>
      </c>
      <c r="AI446" s="27" t="s">
        <v>181</v>
      </c>
      <c r="AJ446" s="27" t="s">
        <v>55</v>
      </c>
      <c r="AK446" s="81">
        <v>32</v>
      </c>
      <c r="AL446" s="569"/>
      <c r="AM446" s="28">
        <v>16</v>
      </c>
      <c r="AN446" s="28"/>
      <c r="AO446" s="28">
        <v>2020</v>
      </c>
      <c r="AP446" s="20">
        <v>2021</v>
      </c>
      <c r="AQ446" s="182" t="s">
        <v>6094</v>
      </c>
      <c r="AR446" s="28" t="s">
        <v>6252</v>
      </c>
      <c r="AS446" s="130"/>
    </row>
    <row r="447" spans="1:45" ht="14.25" customHeight="1" x14ac:dyDescent="0.25">
      <c r="D447" s="591" t="s">
        <v>6091</v>
      </c>
      <c r="E447" s="555" t="s">
        <v>6092</v>
      </c>
      <c r="F447" s="592"/>
      <c r="G447" s="593" t="s">
        <v>6093</v>
      </c>
      <c r="H447" s="46" t="s">
        <v>143</v>
      </c>
      <c r="I447" s="592">
        <v>16</v>
      </c>
      <c r="J447" s="618">
        <v>16</v>
      </c>
      <c r="K447" s="856" t="s">
        <v>6197</v>
      </c>
      <c r="L447" s="593" t="s">
        <v>108</v>
      </c>
      <c r="M447" s="81" t="s">
        <v>6250</v>
      </c>
      <c r="N447" s="28">
        <v>1196</v>
      </c>
      <c r="O447" s="972">
        <v>523</v>
      </c>
      <c r="P447" s="29">
        <v>6</v>
      </c>
      <c r="Q447" s="28"/>
      <c r="R447" s="28">
        <v>33</v>
      </c>
      <c r="S447" s="81">
        <v>78.125</v>
      </c>
      <c r="T447" s="185">
        <v>44500</v>
      </c>
      <c r="U447" s="326" t="s">
        <v>5998</v>
      </c>
      <c r="V447" s="60">
        <v>0.67</v>
      </c>
      <c r="W447" s="167">
        <v>1</v>
      </c>
      <c r="X447" s="489">
        <f t="shared" si="33"/>
        <v>43.765677257525084</v>
      </c>
      <c r="Y447" s="502" t="s">
        <v>174</v>
      </c>
      <c r="Z447" s="494" t="s">
        <v>174</v>
      </c>
      <c r="AA447" s="28" t="s">
        <v>20</v>
      </c>
      <c r="AB447" s="27">
        <v>36</v>
      </c>
      <c r="AC447" s="28" t="s">
        <v>79</v>
      </c>
      <c r="AD447" s="27" t="s">
        <v>54</v>
      </c>
      <c r="AE447" s="28" t="s">
        <v>124</v>
      </c>
      <c r="AF447" s="29" t="s">
        <v>55</v>
      </c>
      <c r="AG447" s="29"/>
      <c r="AH447" s="27" t="s">
        <v>181</v>
      </c>
      <c r="AI447" s="27" t="s">
        <v>181</v>
      </c>
      <c r="AJ447" s="27" t="s">
        <v>55</v>
      </c>
      <c r="AK447" s="81">
        <v>32</v>
      </c>
      <c r="AL447" s="569"/>
      <c r="AM447" s="28">
        <v>16</v>
      </c>
      <c r="AN447" s="28"/>
      <c r="AO447" s="28">
        <v>2020</v>
      </c>
      <c r="AP447" s="20">
        <v>2021</v>
      </c>
      <c r="AQ447" s="182" t="s">
        <v>6094</v>
      </c>
      <c r="AR447" s="28" t="s">
        <v>6253</v>
      </c>
      <c r="AS447" s="130" t="s">
        <v>6251</v>
      </c>
    </row>
    <row r="448" spans="1:45" ht="14.25" customHeight="1" x14ac:dyDescent="0.25">
      <c r="A448" t="s">
        <v>746</v>
      </c>
      <c r="B448">
        <v>1</v>
      </c>
      <c r="C448" t="s">
        <v>875</v>
      </c>
      <c r="D448" s="26" t="s">
        <v>1230</v>
      </c>
      <c r="E448" s="435" t="s">
        <v>3301</v>
      </c>
      <c r="F448" s="27" t="s">
        <v>67</v>
      </c>
      <c r="G448" s="28" t="s">
        <v>1424</v>
      </c>
      <c r="H448" s="27" t="s">
        <v>445</v>
      </c>
      <c r="I448" s="27">
        <v>32</v>
      </c>
      <c r="J448" s="87">
        <v>32</v>
      </c>
      <c r="K448" s="19" t="s">
        <v>800</v>
      </c>
      <c r="L448" s="28" t="s">
        <v>108</v>
      </c>
      <c r="M448" s="81"/>
      <c r="N448" s="28">
        <v>2718</v>
      </c>
      <c r="O448" s="972"/>
      <c r="P448" s="29">
        <v>6</v>
      </c>
      <c r="Q448" s="28">
        <v>3</v>
      </c>
      <c r="R448" s="28">
        <v>3</v>
      </c>
      <c r="S448" s="81">
        <v>217.39099999999999</v>
      </c>
      <c r="T448" s="185">
        <v>43194</v>
      </c>
      <c r="U448" s="326">
        <v>14.7</v>
      </c>
      <c r="V448" s="60">
        <v>1</v>
      </c>
      <c r="W448" s="167">
        <v>1</v>
      </c>
      <c r="X448" s="489">
        <f t="shared" si="33"/>
        <v>79.981972038263436</v>
      </c>
      <c r="Y448" s="502" t="s">
        <v>174</v>
      </c>
      <c r="Z448" s="494"/>
      <c r="AA448" s="28" t="s">
        <v>20</v>
      </c>
      <c r="AB448" s="27">
        <v>48</v>
      </c>
      <c r="AC448" s="28" t="s">
        <v>1230</v>
      </c>
      <c r="AD448" s="27" t="s">
        <v>54</v>
      </c>
      <c r="AE448" s="28" t="s">
        <v>124</v>
      </c>
      <c r="AF448" s="29" t="s">
        <v>55</v>
      </c>
      <c r="AG448" s="29"/>
      <c r="AH448" s="27" t="s">
        <v>133</v>
      </c>
      <c r="AI448" s="27" t="s">
        <v>133</v>
      </c>
      <c r="AJ448" s="27" t="s">
        <v>54</v>
      </c>
      <c r="AK448" s="81"/>
      <c r="AL448" s="569"/>
      <c r="AM448" s="28">
        <v>32</v>
      </c>
      <c r="AN448" s="28"/>
      <c r="AO448" s="28">
        <v>2012</v>
      </c>
      <c r="AP448" s="20">
        <v>2021</v>
      </c>
      <c r="AQ448" s="182" t="s">
        <v>3306</v>
      </c>
      <c r="AR448" s="28" t="s">
        <v>3302</v>
      </c>
      <c r="AS448" s="20" t="s">
        <v>3303</v>
      </c>
    </row>
    <row r="449" spans="1:45" ht="14.25" customHeight="1" x14ac:dyDescent="0.25">
      <c r="C449" t="s">
        <v>875</v>
      </c>
      <c r="D449" s="26" t="s">
        <v>1953</v>
      </c>
      <c r="E449" s="435" t="s">
        <v>2647</v>
      </c>
      <c r="F449" s="27" t="s">
        <v>67</v>
      </c>
      <c r="G449" s="28" t="s">
        <v>1954</v>
      </c>
      <c r="H449" s="27" t="s">
        <v>143</v>
      </c>
      <c r="I449" s="27">
        <v>32</v>
      </c>
      <c r="J449" s="87">
        <v>32</v>
      </c>
      <c r="K449" s="19" t="s">
        <v>802</v>
      </c>
      <c r="L449" s="52" t="s">
        <v>108</v>
      </c>
      <c r="M449" s="81" t="s">
        <v>2757</v>
      </c>
      <c r="N449" s="28"/>
      <c r="O449" s="972"/>
      <c r="P449" s="29" t="s">
        <v>744</v>
      </c>
      <c r="Q449" s="28"/>
      <c r="R449" s="28"/>
      <c r="S449" s="81"/>
      <c r="T449" s="185">
        <v>43229</v>
      </c>
      <c r="U449" s="326" t="s">
        <v>3562</v>
      </c>
      <c r="V449" s="60">
        <v>1</v>
      </c>
      <c r="W449" s="167">
        <v>1</v>
      </c>
      <c r="X449" s="489" t="str">
        <f t="shared" si="33"/>
        <v/>
      </c>
      <c r="Y449" s="502"/>
      <c r="Z449" s="494"/>
      <c r="AA449" s="28" t="s">
        <v>20</v>
      </c>
      <c r="AB449" s="27">
        <v>16</v>
      </c>
      <c r="AC449" s="28" t="s">
        <v>1953</v>
      </c>
      <c r="AD449" s="27"/>
      <c r="AE449" s="28"/>
      <c r="AF449" s="29"/>
      <c r="AG449" s="29"/>
      <c r="AH449" s="27" t="s">
        <v>133</v>
      </c>
      <c r="AI449" s="27" t="s">
        <v>133</v>
      </c>
      <c r="AJ449" s="27" t="s">
        <v>54</v>
      </c>
      <c r="AK449" s="81"/>
      <c r="AL449" s="569"/>
      <c r="AM449" s="28">
        <v>16</v>
      </c>
      <c r="AN449" s="28"/>
      <c r="AO449" s="28">
        <v>2009</v>
      </c>
      <c r="AP449" s="20">
        <v>2017</v>
      </c>
      <c r="AQ449" s="182" t="s">
        <v>2646</v>
      </c>
      <c r="AR449" s="28"/>
      <c r="AS449" s="20" t="s">
        <v>3590</v>
      </c>
    </row>
    <row r="450" spans="1:45" ht="15" customHeight="1" x14ac:dyDescent="0.25">
      <c r="B450">
        <v>1</v>
      </c>
      <c r="C450" t="s">
        <v>875</v>
      </c>
      <c r="D450" s="26" t="s">
        <v>2644</v>
      </c>
      <c r="E450" s="435" t="s">
        <v>2645</v>
      </c>
      <c r="F450" s="27" t="s">
        <v>67</v>
      </c>
      <c r="G450" s="28" t="s">
        <v>1954</v>
      </c>
      <c r="H450" s="27" t="s">
        <v>143</v>
      </c>
      <c r="I450" s="27">
        <v>32</v>
      </c>
      <c r="J450" s="87">
        <v>32</v>
      </c>
      <c r="K450" s="19" t="s">
        <v>800</v>
      </c>
      <c r="L450" s="52" t="s">
        <v>108</v>
      </c>
      <c r="M450" s="81"/>
      <c r="N450" s="28">
        <v>3159</v>
      </c>
      <c r="O450" s="972"/>
      <c r="P450" s="29">
        <v>6</v>
      </c>
      <c r="Q450" s="28">
        <v>3</v>
      </c>
      <c r="R450" s="28"/>
      <c r="S450" s="81">
        <v>151.51499999999999</v>
      </c>
      <c r="T450" s="185">
        <v>43177</v>
      </c>
      <c r="U450" s="326">
        <v>14.7</v>
      </c>
      <c r="V450" s="60">
        <v>1</v>
      </c>
      <c r="W450" s="167">
        <v>1</v>
      </c>
      <c r="X450" s="489">
        <f t="shared" si="33"/>
        <v>47.962962962962962</v>
      </c>
      <c r="Y450" s="502" t="s">
        <v>174</v>
      </c>
      <c r="Z450" s="494"/>
      <c r="AA450" s="28" t="s">
        <v>17</v>
      </c>
      <c r="AB450" s="27">
        <v>11</v>
      </c>
      <c r="AC450" s="28" t="s">
        <v>3589</v>
      </c>
      <c r="AD450" s="27"/>
      <c r="AE450" s="28"/>
      <c r="AF450" s="29"/>
      <c r="AG450" s="29"/>
      <c r="AH450" s="27" t="s">
        <v>133</v>
      </c>
      <c r="AI450" s="27" t="s">
        <v>133</v>
      </c>
      <c r="AJ450" s="27" t="s">
        <v>54</v>
      </c>
      <c r="AK450" s="81"/>
      <c r="AL450" s="569"/>
      <c r="AM450" s="28">
        <v>16</v>
      </c>
      <c r="AN450" s="28"/>
      <c r="AO450" s="28">
        <v>2009</v>
      </c>
      <c r="AP450" s="20">
        <v>2017</v>
      </c>
      <c r="AQ450" s="182" t="s">
        <v>2646</v>
      </c>
      <c r="AR450" s="28"/>
      <c r="AS450" s="20"/>
    </row>
    <row r="451" spans="1:45" ht="15" customHeight="1" x14ac:dyDescent="0.25">
      <c r="C451" t="s">
        <v>875</v>
      </c>
      <c r="D451" s="26" t="s">
        <v>2644</v>
      </c>
      <c r="E451" s="435" t="s">
        <v>2645</v>
      </c>
      <c r="F451" s="27" t="s">
        <v>67</v>
      </c>
      <c r="G451" s="28" t="s">
        <v>1954</v>
      </c>
      <c r="H451" s="27" t="s">
        <v>143</v>
      </c>
      <c r="I451" s="27">
        <v>32</v>
      </c>
      <c r="J451" s="87">
        <v>32</v>
      </c>
      <c r="K451" s="19" t="s">
        <v>802</v>
      </c>
      <c r="L451" s="52" t="s">
        <v>108</v>
      </c>
      <c r="M451" s="81"/>
      <c r="N451" s="28">
        <v>2696</v>
      </c>
      <c r="O451" s="972"/>
      <c r="P451" s="29" t="s">
        <v>744</v>
      </c>
      <c r="Q451" s="28">
        <v>4</v>
      </c>
      <c r="R451" s="28"/>
      <c r="S451" s="81">
        <v>93.16</v>
      </c>
      <c r="T451" s="185">
        <v>43229</v>
      </c>
      <c r="U451" s="326" t="s">
        <v>3562</v>
      </c>
      <c r="V451" s="60">
        <v>1</v>
      </c>
      <c r="W451" s="167">
        <v>1</v>
      </c>
      <c r="X451" s="489">
        <f t="shared" si="33"/>
        <v>34.554896142433236</v>
      </c>
      <c r="Y451" s="502" t="s">
        <v>174</v>
      </c>
      <c r="Z451" s="494"/>
      <c r="AA451" s="28" t="s">
        <v>17</v>
      </c>
      <c r="AB451" s="27">
        <v>11</v>
      </c>
      <c r="AC451" s="28" t="s">
        <v>2644</v>
      </c>
      <c r="AD451" s="27"/>
      <c r="AE451" s="28"/>
      <c r="AF451" s="29"/>
      <c r="AG451" s="29"/>
      <c r="AH451" s="27" t="s">
        <v>133</v>
      </c>
      <c r="AI451" s="27" t="s">
        <v>133</v>
      </c>
      <c r="AJ451" s="27" t="s">
        <v>54</v>
      </c>
      <c r="AK451" s="81"/>
      <c r="AL451" s="569"/>
      <c r="AM451" s="28">
        <v>16</v>
      </c>
      <c r="AN451" s="28"/>
      <c r="AO451" s="28">
        <v>2009</v>
      </c>
      <c r="AP451" s="20">
        <v>2017</v>
      </c>
      <c r="AQ451" s="182" t="s">
        <v>2646</v>
      </c>
      <c r="AR451" s="28"/>
      <c r="AS451" s="20"/>
    </row>
    <row r="452" spans="1:45" ht="15" customHeight="1" x14ac:dyDescent="0.25">
      <c r="C452" t="s">
        <v>875</v>
      </c>
      <c r="D452" s="26" t="s">
        <v>2601</v>
      </c>
      <c r="E452" s="435" t="s">
        <v>2602</v>
      </c>
      <c r="F452" s="27" t="s">
        <v>57</v>
      </c>
      <c r="G452" s="28" t="s">
        <v>2603</v>
      </c>
      <c r="H452" s="27" t="s">
        <v>136</v>
      </c>
      <c r="I452" s="27">
        <v>32</v>
      </c>
      <c r="J452" s="87">
        <v>32</v>
      </c>
      <c r="K452" s="19" t="s">
        <v>800</v>
      </c>
      <c r="L452" s="52" t="s">
        <v>108</v>
      </c>
      <c r="M452" s="81"/>
      <c r="N452" s="28"/>
      <c r="O452" s="972"/>
      <c r="P452" s="29">
        <v>6</v>
      </c>
      <c r="Q452" s="28"/>
      <c r="R452" s="28"/>
      <c r="S452" s="81"/>
      <c r="T452" s="185">
        <v>43176</v>
      </c>
      <c r="U452" s="326">
        <v>14.7</v>
      </c>
      <c r="V452" s="60">
        <v>1</v>
      </c>
      <c r="W452" s="167">
        <v>1</v>
      </c>
      <c r="X452" s="489" t="str">
        <f t="shared" si="33"/>
        <v/>
      </c>
      <c r="Y452" s="502"/>
      <c r="Z452" s="494" t="s">
        <v>54</v>
      </c>
      <c r="AA452" s="28" t="s">
        <v>2995</v>
      </c>
      <c r="AB452" s="27"/>
      <c r="AC452" s="28"/>
      <c r="AD452" s="27" t="s">
        <v>54</v>
      </c>
      <c r="AE452" s="28" t="s">
        <v>124</v>
      </c>
      <c r="AF452" s="29" t="s">
        <v>55</v>
      </c>
      <c r="AG452" s="29"/>
      <c r="AH452" s="27" t="s">
        <v>133</v>
      </c>
      <c r="AI452" s="27" t="s">
        <v>133</v>
      </c>
      <c r="AJ452" s="27" t="s">
        <v>54</v>
      </c>
      <c r="AK452" s="81"/>
      <c r="AL452" s="569"/>
      <c r="AM452" s="28">
        <v>32</v>
      </c>
      <c r="AN452" s="28"/>
      <c r="AO452" s="28">
        <v>2006</v>
      </c>
      <c r="AP452" s="20">
        <v>2009</v>
      </c>
      <c r="AQ452" s="182"/>
      <c r="AR452" s="28" t="s">
        <v>2604</v>
      </c>
      <c r="AS452" s="20" t="s">
        <v>2996</v>
      </c>
    </row>
    <row r="453" spans="1:45" ht="14.25" customHeight="1" x14ac:dyDescent="0.25">
      <c r="C453" t="s">
        <v>875</v>
      </c>
      <c r="D453" s="26" t="s">
        <v>711</v>
      </c>
      <c r="E453" s="435" t="s">
        <v>3380</v>
      </c>
      <c r="F453" s="27" t="s">
        <v>67</v>
      </c>
      <c r="G453" s="28" t="s">
        <v>2997</v>
      </c>
      <c r="H453" s="27" t="s">
        <v>1052</v>
      </c>
      <c r="I453" s="27">
        <v>16</v>
      </c>
      <c r="J453" s="87">
        <v>16</v>
      </c>
      <c r="K453" s="19" t="s">
        <v>800</v>
      </c>
      <c r="L453" s="52" t="s">
        <v>108</v>
      </c>
      <c r="M453" s="81" t="s">
        <v>655</v>
      </c>
      <c r="N453" s="28"/>
      <c r="O453" s="972"/>
      <c r="P453" s="29">
        <v>6</v>
      </c>
      <c r="Q453" s="28"/>
      <c r="R453" s="28"/>
      <c r="S453" s="81"/>
      <c r="T453" s="185">
        <v>43176</v>
      </c>
      <c r="U453" s="326">
        <v>14.7</v>
      </c>
      <c r="V453" s="60">
        <v>1</v>
      </c>
      <c r="W453" s="167">
        <v>1</v>
      </c>
      <c r="X453" s="489" t="str">
        <f t="shared" si="33"/>
        <v/>
      </c>
      <c r="Y453" s="502"/>
      <c r="Z453" s="494"/>
      <c r="AA453" s="28" t="s">
        <v>6195</v>
      </c>
      <c r="AB453" s="27"/>
      <c r="AC453" s="28"/>
      <c r="AD453" s="27" t="s">
        <v>54</v>
      </c>
      <c r="AE453" s="28" t="s">
        <v>158</v>
      </c>
      <c r="AF453" s="29" t="s">
        <v>55</v>
      </c>
      <c r="AG453" s="29"/>
      <c r="AH453" s="27"/>
      <c r="AI453" s="27" t="s">
        <v>465</v>
      </c>
      <c r="AJ453" s="27"/>
      <c r="AK453" s="81"/>
      <c r="AL453" s="569"/>
      <c r="AM453" s="28"/>
      <c r="AN453" s="28"/>
      <c r="AO453" s="28">
        <v>1999</v>
      </c>
      <c r="AP453" s="20">
        <v>2007</v>
      </c>
      <c r="AQ453" s="182" t="s">
        <v>3379</v>
      </c>
      <c r="AR453" s="28" t="s">
        <v>712</v>
      </c>
      <c r="AS453" s="20" t="s">
        <v>4045</v>
      </c>
    </row>
    <row r="454" spans="1:45" ht="14.25" customHeight="1" x14ac:dyDescent="0.25">
      <c r="D454" s="409" t="s">
        <v>2793</v>
      </c>
      <c r="E454" s="435" t="s">
        <v>5086</v>
      </c>
      <c r="F454" s="412" t="s">
        <v>85</v>
      </c>
      <c r="G454" s="504" t="s">
        <v>3927</v>
      </c>
      <c r="H454" s="27" t="s">
        <v>143</v>
      </c>
      <c r="I454" s="412">
        <v>32</v>
      </c>
      <c r="J454" s="415">
        <v>32</v>
      </c>
      <c r="K454" s="19"/>
      <c r="L454" s="52"/>
      <c r="M454" s="81"/>
      <c r="N454" s="28"/>
      <c r="O454" s="972"/>
      <c r="P454" s="29"/>
      <c r="Q454" s="28"/>
      <c r="R454" s="28"/>
      <c r="S454" s="81"/>
      <c r="T454" s="185"/>
      <c r="U454" s="326"/>
      <c r="V454" s="60"/>
      <c r="W454" s="578"/>
      <c r="X454" s="489"/>
      <c r="Y454" s="502"/>
      <c r="Z454" s="494"/>
      <c r="AA454" s="28" t="s">
        <v>17</v>
      </c>
      <c r="AB454" s="27">
        <v>36</v>
      </c>
      <c r="AC454" s="28" t="s">
        <v>5930</v>
      </c>
      <c r="AD454" s="27" t="s">
        <v>54</v>
      </c>
      <c r="AE454" s="28" t="s">
        <v>158</v>
      </c>
      <c r="AF454" s="29" t="s">
        <v>54</v>
      </c>
      <c r="AG454" s="29"/>
      <c r="AH454" s="27" t="s">
        <v>133</v>
      </c>
      <c r="AI454" s="27" t="s">
        <v>133</v>
      </c>
      <c r="AJ454" s="27" t="s">
        <v>54</v>
      </c>
      <c r="AK454" s="81">
        <v>68</v>
      </c>
      <c r="AL454" s="569"/>
      <c r="AM454" s="28">
        <v>32</v>
      </c>
      <c r="AN454" s="28"/>
      <c r="AO454" s="28">
        <v>2018</v>
      </c>
      <c r="AP454" s="20">
        <v>2021</v>
      </c>
      <c r="AQ454" s="182" t="s">
        <v>5760</v>
      </c>
      <c r="AR454" s="28" t="s">
        <v>2794</v>
      </c>
      <c r="AS454" s="20" t="s">
        <v>5489</v>
      </c>
    </row>
    <row r="455" spans="1:45" ht="14.25" customHeight="1" x14ac:dyDescent="0.25">
      <c r="D455" s="409" t="s">
        <v>2793</v>
      </c>
      <c r="E455" s="435" t="s">
        <v>5086</v>
      </c>
      <c r="F455" s="412" t="s">
        <v>85</v>
      </c>
      <c r="G455" s="504" t="s">
        <v>3927</v>
      </c>
      <c r="H455" s="27" t="s">
        <v>143</v>
      </c>
      <c r="I455" s="412">
        <v>32</v>
      </c>
      <c r="J455" s="415">
        <v>32</v>
      </c>
      <c r="K455" s="19"/>
      <c r="L455" s="52"/>
      <c r="M455" s="81"/>
      <c r="N455" s="28"/>
      <c r="O455" s="972"/>
      <c r="P455" s="29"/>
      <c r="Q455" s="28"/>
      <c r="R455" s="28"/>
      <c r="S455" s="81"/>
      <c r="T455" s="185"/>
      <c r="U455" s="326"/>
      <c r="V455" s="60"/>
      <c r="W455" s="578"/>
      <c r="X455" s="489"/>
      <c r="Y455" s="502"/>
      <c r="Z455" s="494" t="s">
        <v>54</v>
      </c>
      <c r="AA455" s="28" t="s">
        <v>17</v>
      </c>
      <c r="AB455" s="27">
        <v>36</v>
      </c>
      <c r="AC455" s="28" t="s">
        <v>5930</v>
      </c>
      <c r="AD455" s="27" t="s">
        <v>54</v>
      </c>
      <c r="AE455" s="28" t="s">
        <v>158</v>
      </c>
      <c r="AF455" s="29" t="s">
        <v>54</v>
      </c>
      <c r="AG455" s="29"/>
      <c r="AH455" s="27" t="s">
        <v>133</v>
      </c>
      <c r="AI455" s="27" t="s">
        <v>133</v>
      </c>
      <c r="AJ455" s="27" t="s">
        <v>54</v>
      </c>
      <c r="AK455" s="81">
        <v>68</v>
      </c>
      <c r="AL455" s="569"/>
      <c r="AM455" s="28">
        <v>32</v>
      </c>
      <c r="AN455" s="28"/>
      <c r="AO455" s="28">
        <v>2018</v>
      </c>
      <c r="AP455" s="20">
        <v>2021</v>
      </c>
      <c r="AQ455" s="182" t="s">
        <v>6067</v>
      </c>
      <c r="AR455" s="28" t="s">
        <v>6068</v>
      </c>
      <c r="AS455" s="20" t="s">
        <v>6069</v>
      </c>
    </row>
    <row r="456" spans="1:45" ht="14.25" customHeight="1" x14ac:dyDescent="0.25">
      <c r="C456" t="s">
        <v>4376</v>
      </c>
      <c r="D456" s="26" t="s">
        <v>1956</v>
      </c>
      <c r="E456" s="435" t="s">
        <v>2998</v>
      </c>
      <c r="F456" s="27" t="s">
        <v>67</v>
      </c>
      <c r="G456" s="28" t="s">
        <v>1957</v>
      </c>
      <c r="H456" s="27" t="s">
        <v>12</v>
      </c>
      <c r="I456" s="27">
        <v>8</v>
      </c>
      <c r="J456" s="87">
        <v>8</v>
      </c>
      <c r="K456" s="19" t="s">
        <v>800</v>
      </c>
      <c r="L456" s="28" t="s">
        <v>108</v>
      </c>
      <c r="M456" s="81" t="s">
        <v>3060</v>
      </c>
      <c r="N456" s="28">
        <v>185</v>
      </c>
      <c r="O456" s="972"/>
      <c r="P456" s="29">
        <v>6</v>
      </c>
      <c r="Q456" s="28"/>
      <c r="R456" s="28"/>
      <c r="S456" s="81">
        <v>357.14299999999997</v>
      </c>
      <c r="T456" s="185">
        <v>43178</v>
      </c>
      <c r="U456" s="326">
        <v>14.7</v>
      </c>
      <c r="V456" s="60">
        <v>0.33</v>
      </c>
      <c r="W456" s="167">
        <v>1</v>
      </c>
      <c r="X456" s="489">
        <f>IF(AND(N456&lt;&gt;"",S456&lt;&gt;""),1000*S456*V456/(N456*W456),"")</f>
        <v>637.06589189189185</v>
      </c>
      <c r="Y456" s="502" t="s">
        <v>174</v>
      </c>
      <c r="Z456" s="494"/>
      <c r="AA456" s="28" t="s">
        <v>17</v>
      </c>
      <c r="AB456" s="27">
        <v>8</v>
      </c>
      <c r="AC456" s="28" t="s">
        <v>73</v>
      </c>
      <c r="AD456" s="27" t="s">
        <v>54</v>
      </c>
      <c r="AE456" s="28"/>
      <c r="AF456" s="29"/>
      <c r="AG456" s="29"/>
      <c r="AH456" s="27"/>
      <c r="AI456" s="27"/>
      <c r="AJ456" s="27"/>
      <c r="AK456" s="81">
        <v>10</v>
      </c>
      <c r="AL456" s="569"/>
      <c r="AM456" s="28"/>
      <c r="AN456" s="28"/>
      <c r="AO456" s="28">
        <v>2014</v>
      </c>
      <c r="AP456" s="20">
        <v>2016</v>
      </c>
      <c r="AQ456" s="182"/>
      <c r="AR456" s="28" t="s">
        <v>1955</v>
      </c>
      <c r="AS456" s="20"/>
    </row>
    <row r="457" spans="1:45" ht="14.25" customHeight="1" x14ac:dyDescent="0.25">
      <c r="A457" t="s">
        <v>174</v>
      </c>
      <c r="B457">
        <v>1</v>
      </c>
      <c r="C457" t="s">
        <v>4376</v>
      </c>
      <c r="D457" s="26" t="s">
        <v>608</v>
      </c>
      <c r="E457" s="28"/>
      <c r="F457" s="27" t="s">
        <v>57</v>
      </c>
      <c r="G457" s="28" t="s">
        <v>609</v>
      </c>
      <c r="H457" s="27" t="s">
        <v>65</v>
      </c>
      <c r="I457" s="27">
        <v>16</v>
      </c>
      <c r="J457" s="87">
        <v>4</v>
      </c>
      <c r="K457" s="19" t="s">
        <v>800</v>
      </c>
      <c r="L457" s="52" t="s">
        <v>108</v>
      </c>
      <c r="M457" s="81"/>
      <c r="N457" s="28">
        <v>303</v>
      </c>
      <c r="O457" s="972"/>
      <c r="P457" s="29">
        <v>6</v>
      </c>
      <c r="Q457" s="28"/>
      <c r="R457" s="28"/>
      <c r="S457" s="81">
        <v>256.14800000000002</v>
      </c>
      <c r="T457" s="185">
        <v>41690</v>
      </c>
      <c r="U457" s="326">
        <v>14.7</v>
      </c>
      <c r="V457" s="60">
        <v>0.67</v>
      </c>
      <c r="W457" s="167">
        <v>1</v>
      </c>
      <c r="X457" s="489">
        <f>IF(AND(N457&lt;&gt;"",S457&lt;&gt;""),1000*S457*V457/(N457*W457),"")</f>
        <v>566.39986798679877</v>
      </c>
      <c r="Y457" s="502" t="s">
        <v>174</v>
      </c>
      <c r="Z457" s="494"/>
      <c r="AA457" s="28" t="s">
        <v>17</v>
      </c>
      <c r="AB457" s="27">
        <v>13</v>
      </c>
      <c r="AC457" s="28" t="s">
        <v>73</v>
      </c>
      <c r="AD457" s="27" t="s">
        <v>54</v>
      </c>
      <c r="AE457" s="28" t="s">
        <v>158</v>
      </c>
      <c r="AF457" s="29" t="s">
        <v>55</v>
      </c>
      <c r="AG457" s="29"/>
      <c r="AH457" s="27">
        <v>256</v>
      </c>
      <c r="AI457" s="27"/>
      <c r="AJ457" s="27"/>
      <c r="AK457" s="81">
        <v>16</v>
      </c>
      <c r="AL457" s="569"/>
      <c r="AM457" s="28"/>
      <c r="AN457" s="28"/>
      <c r="AO457" s="28">
        <v>2001</v>
      </c>
      <c r="AP457" s="20"/>
      <c r="AQ457" s="62"/>
      <c r="AR457" s="28" t="s">
        <v>610</v>
      </c>
      <c r="AS457" s="20"/>
    </row>
    <row r="458" spans="1:45" ht="14.25" customHeight="1" x14ac:dyDescent="0.25">
      <c r="B458">
        <v>1</v>
      </c>
      <c r="C458" t="s">
        <v>875</v>
      </c>
      <c r="D458" s="26" t="s">
        <v>1742</v>
      </c>
      <c r="E458" s="435" t="s">
        <v>2336</v>
      </c>
      <c r="F458" s="27" t="s">
        <v>57</v>
      </c>
      <c r="G458" s="28" t="s">
        <v>1743</v>
      </c>
      <c r="H458" s="27" t="s">
        <v>822</v>
      </c>
      <c r="I458" s="27">
        <v>16</v>
      </c>
      <c r="J458" s="87">
        <v>16</v>
      </c>
      <c r="K458" s="19" t="s">
        <v>800</v>
      </c>
      <c r="L458" s="52" t="s">
        <v>108</v>
      </c>
      <c r="M458" s="81"/>
      <c r="N458" s="28">
        <v>1735</v>
      </c>
      <c r="O458" s="972"/>
      <c r="P458" s="29">
        <v>6</v>
      </c>
      <c r="Q458" s="28"/>
      <c r="R458" s="28"/>
      <c r="S458" s="81">
        <v>126.711</v>
      </c>
      <c r="T458" s="185">
        <v>42884</v>
      </c>
      <c r="U458" s="326">
        <v>14.7</v>
      </c>
      <c r="V458" s="60">
        <v>0.67</v>
      </c>
      <c r="W458" s="167">
        <v>2</v>
      </c>
      <c r="X458" s="489">
        <f>IF(AND(N458&lt;&gt;"",S458&lt;&gt;""),1000*S458*V458/(N458*W458),"")</f>
        <v>24.465812680115278</v>
      </c>
      <c r="Y458" s="502" t="s">
        <v>2216</v>
      </c>
      <c r="Z458" s="494"/>
      <c r="AA458" s="28" t="s">
        <v>17</v>
      </c>
      <c r="AB458" s="27">
        <v>9</v>
      </c>
      <c r="AC458" s="28" t="s">
        <v>73</v>
      </c>
      <c r="AD458" s="27" t="s">
        <v>54</v>
      </c>
      <c r="AE458" s="28" t="s">
        <v>124</v>
      </c>
      <c r="AF458" s="29" t="s">
        <v>55</v>
      </c>
      <c r="AG458" s="29"/>
      <c r="AH458" s="27" t="s">
        <v>181</v>
      </c>
      <c r="AI458" s="27" t="s">
        <v>181</v>
      </c>
      <c r="AJ458" s="27" t="s">
        <v>54</v>
      </c>
      <c r="AK458" s="81"/>
      <c r="AL458" s="569"/>
      <c r="AM458" s="28">
        <v>16</v>
      </c>
      <c r="AN458" s="28"/>
      <c r="AO458" s="28">
        <v>2014</v>
      </c>
      <c r="AP458" s="20">
        <v>2017</v>
      </c>
      <c r="AQ458" s="19"/>
      <c r="AR458" s="561" t="s">
        <v>2337</v>
      </c>
      <c r="AS458" s="20" t="s">
        <v>1769</v>
      </c>
    </row>
    <row r="459" spans="1:45" ht="14.25" customHeight="1" x14ac:dyDescent="0.25">
      <c r="D459" s="591" t="s">
        <v>4778</v>
      </c>
      <c r="E459" s="555" t="s">
        <v>4779</v>
      </c>
      <c r="F459" s="592" t="s">
        <v>1812</v>
      </c>
      <c r="G459" s="593" t="s">
        <v>4780</v>
      </c>
      <c r="H459" s="592" t="s">
        <v>12</v>
      </c>
      <c r="I459" s="592">
        <v>8</v>
      </c>
      <c r="J459" s="618">
        <v>8</v>
      </c>
      <c r="K459" s="19"/>
      <c r="L459" s="52"/>
      <c r="M459" s="81"/>
      <c r="N459" s="28"/>
      <c r="O459" s="972"/>
      <c r="P459" s="29"/>
      <c r="Q459" s="28"/>
      <c r="R459" s="28"/>
      <c r="S459" s="81"/>
      <c r="T459" s="185"/>
      <c r="U459" s="326"/>
      <c r="V459" s="60"/>
      <c r="W459" s="167"/>
      <c r="X459" s="489"/>
      <c r="Y459" s="502"/>
      <c r="Z459" s="494"/>
      <c r="AA459" s="28"/>
      <c r="AB459" s="27"/>
      <c r="AC459" s="28"/>
      <c r="AD459" s="27"/>
      <c r="AE459" s="28"/>
      <c r="AF459" s="29"/>
      <c r="AG459" s="29"/>
      <c r="AH459" s="27"/>
      <c r="AI459" s="27"/>
      <c r="AJ459" s="27"/>
      <c r="AK459" s="81"/>
      <c r="AL459" s="569"/>
      <c r="AM459" s="28"/>
      <c r="AN459" s="28"/>
      <c r="AO459" s="28"/>
      <c r="AP459" s="20">
        <v>2014</v>
      </c>
      <c r="AQ459" s="182" t="s">
        <v>5707</v>
      </c>
      <c r="AR459" s="138" t="s">
        <v>4781</v>
      </c>
      <c r="AS459" s="20"/>
    </row>
    <row r="460" spans="1:45" ht="14.25" customHeight="1" x14ac:dyDescent="0.25">
      <c r="D460" s="591" t="s">
        <v>4778</v>
      </c>
      <c r="E460" s="555" t="s">
        <v>5977</v>
      </c>
      <c r="F460" s="592" t="s">
        <v>1812</v>
      </c>
      <c r="G460" s="593" t="s">
        <v>5434</v>
      </c>
      <c r="H460" s="592" t="s">
        <v>12</v>
      </c>
      <c r="I460" s="592">
        <v>8</v>
      </c>
      <c r="J460" s="618">
        <v>8</v>
      </c>
      <c r="K460" s="19"/>
      <c r="L460" s="52"/>
      <c r="M460" s="81"/>
      <c r="N460" s="28"/>
      <c r="O460" s="972"/>
      <c r="P460" s="29"/>
      <c r="Q460" s="28"/>
      <c r="R460" s="28"/>
      <c r="S460" s="81"/>
      <c r="T460" s="185"/>
      <c r="U460" s="326"/>
      <c r="V460" s="60"/>
      <c r="W460" s="167"/>
      <c r="X460" s="489"/>
      <c r="Y460" s="502"/>
      <c r="Z460" s="494"/>
      <c r="AA460" s="28"/>
      <c r="AB460" s="27"/>
      <c r="AC460" s="28"/>
      <c r="AD460" s="27"/>
      <c r="AE460" s="28"/>
      <c r="AF460" s="29"/>
      <c r="AG460" s="29"/>
      <c r="AH460" s="27"/>
      <c r="AI460" s="27"/>
      <c r="AJ460" s="27"/>
      <c r="AK460" s="81"/>
      <c r="AL460" s="569"/>
      <c r="AM460" s="28"/>
      <c r="AN460" s="28"/>
      <c r="AO460" s="28"/>
      <c r="AP460" s="20">
        <v>2021</v>
      </c>
      <c r="AQ460" s="182" t="s">
        <v>5976</v>
      </c>
      <c r="AR460" s="138" t="s">
        <v>4781</v>
      </c>
      <c r="AS460" s="20" t="s">
        <v>5979</v>
      </c>
    </row>
    <row r="461" spans="1:45" ht="14.25" customHeight="1" x14ac:dyDescent="0.25">
      <c r="B461">
        <v>1</v>
      </c>
      <c r="C461" t="s">
        <v>4376</v>
      </c>
      <c r="D461" s="591" t="s">
        <v>3689</v>
      </c>
      <c r="E461" s="555" t="s">
        <v>3690</v>
      </c>
      <c r="F461" s="592" t="s">
        <v>67</v>
      </c>
      <c r="G461" s="593" t="s">
        <v>3692</v>
      </c>
      <c r="H461" s="46" t="s">
        <v>143</v>
      </c>
      <c r="I461" s="592">
        <v>16</v>
      </c>
      <c r="J461" s="618">
        <v>16</v>
      </c>
      <c r="K461" s="19" t="s">
        <v>800</v>
      </c>
      <c r="L461" s="52" t="s">
        <v>108</v>
      </c>
      <c r="M461" s="81"/>
      <c r="N461" s="28">
        <v>1470</v>
      </c>
      <c r="O461" s="972"/>
      <c r="P461" s="29">
        <v>6</v>
      </c>
      <c r="Q461" s="28"/>
      <c r="R461" s="28"/>
      <c r="S461" s="81">
        <v>212.76599999999999</v>
      </c>
      <c r="T461" s="185">
        <v>43245</v>
      </c>
      <c r="U461" s="326">
        <v>14.7</v>
      </c>
      <c r="V461" s="60">
        <v>0.67</v>
      </c>
      <c r="W461" s="167">
        <v>1</v>
      </c>
      <c r="X461" s="489">
        <f>IF(AND(N461&lt;&gt;"",S461&lt;&gt;""),1000*S461*V461/(N461*W461),"")</f>
        <v>96.974979591836743</v>
      </c>
      <c r="Y461" s="502" t="s">
        <v>174</v>
      </c>
      <c r="Z461" s="494"/>
      <c r="AA461" s="28" t="s">
        <v>20</v>
      </c>
      <c r="AB461" s="27">
        <v>62</v>
      </c>
      <c r="AC461" s="28" t="s">
        <v>3693</v>
      </c>
      <c r="AD461" s="27" t="s">
        <v>54</v>
      </c>
      <c r="AE461" s="28"/>
      <c r="AF461" s="29" t="s">
        <v>55</v>
      </c>
      <c r="AG461" s="29"/>
      <c r="AH461" s="27" t="s">
        <v>181</v>
      </c>
      <c r="AI461" s="27" t="s">
        <v>181</v>
      </c>
      <c r="AJ461" s="27"/>
      <c r="AK461" s="81">
        <v>15</v>
      </c>
      <c r="AL461" s="569"/>
      <c r="AM461" s="28">
        <v>8</v>
      </c>
      <c r="AN461" s="28"/>
      <c r="AO461" s="28">
        <v>2015</v>
      </c>
      <c r="AP461" s="20">
        <v>2015</v>
      </c>
      <c r="AQ461" s="19"/>
      <c r="AR461" s="561" t="s">
        <v>3694</v>
      </c>
      <c r="AS461" s="20" t="s">
        <v>3824</v>
      </c>
    </row>
    <row r="462" spans="1:45" ht="14.25" customHeight="1" x14ac:dyDescent="0.25">
      <c r="D462" s="591" t="s">
        <v>5483</v>
      </c>
      <c r="E462" s="555" t="s">
        <v>5485</v>
      </c>
      <c r="F462" s="617"/>
      <c r="G462" s="42" t="s">
        <v>5484</v>
      </c>
      <c r="H462" s="46" t="s">
        <v>143</v>
      </c>
      <c r="I462" s="592">
        <v>32</v>
      </c>
      <c r="J462" s="618">
        <v>32</v>
      </c>
      <c r="K462" s="19"/>
      <c r="L462" s="52"/>
      <c r="M462" s="81"/>
      <c r="N462" s="28"/>
      <c r="O462" s="972"/>
      <c r="P462" s="29"/>
      <c r="Q462" s="28"/>
      <c r="R462" s="28"/>
      <c r="S462" s="81"/>
      <c r="T462" s="185"/>
      <c r="U462" s="326"/>
      <c r="V462" s="60"/>
      <c r="W462" s="167"/>
      <c r="X462" s="489"/>
      <c r="Y462" s="502"/>
      <c r="Z462" s="494"/>
      <c r="AA462" s="28" t="s">
        <v>17</v>
      </c>
      <c r="AB462" s="27">
        <v>48</v>
      </c>
      <c r="AC462" s="28" t="s">
        <v>1365</v>
      </c>
      <c r="AD462" s="27" t="s">
        <v>54</v>
      </c>
      <c r="AE462" s="28"/>
      <c r="AF462" s="29"/>
      <c r="AG462" s="29"/>
      <c r="AH462" s="27" t="s">
        <v>133</v>
      </c>
      <c r="AI462" s="27" t="s">
        <v>133</v>
      </c>
      <c r="AJ462" s="27" t="s">
        <v>54</v>
      </c>
      <c r="AK462" s="81">
        <v>21</v>
      </c>
      <c r="AL462" s="569"/>
      <c r="AM462" s="28">
        <v>32</v>
      </c>
      <c r="AN462" s="28"/>
      <c r="AO462" s="28">
        <v>2016</v>
      </c>
      <c r="AP462" s="20">
        <v>2016</v>
      </c>
      <c r="AQ462" s="182" t="s">
        <v>5487</v>
      </c>
      <c r="AR462" s="129" t="s">
        <v>5488</v>
      </c>
      <c r="AS462" s="20" t="s">
        <v>5486</v>
      </c>
    </row>
    <row r="463" spans="1:45" ht="14.25" customHeight="1" x14ac:dyDescent="0.25">
      <c r="D463" s="45" t="s">
        <v>6497</v>
      </c>
      <c r="E463" s="555" t="s">
        <v>6498</v>
      </c>
      <c r="F463" s="46"/>
      <c r="G463" s="42" t="s">
        <v>4579</v>
      </c>
      <c r="H463" s="46">
        <v>6502</v>
      </c>
      <c r="I463" s="46">
        <v>8</v>
      </c>
      <c r="J463" s="670">
        <v>8</v>
      </c>
      <c r="K463" s="856" t="s">
        <v>6197</v>
      </c>
      <c r="L463" s="593" t="s">
        <v>108</v>
      </c>
      <c r="M463" s="81"/>
      <c r="N463" s="28">
        <v>485</v>
      </c>
      <c r="O463" s="972">
        <v>148</v>
      </c>
      <c r="P463" s="29">
        <v>6</v>
      </c>
      <c r="Q463" s="28"/>
      <c r="R463" s="28">
        <v>2</v>
      </c>
      <c r="S463" s="81">
        <v>370.37</v>
      </c>
      <c r="T463" s="185">
        <v>44563</v>
      </c>
      <c r="U463" s="326" t="s">
        <v>6495</v>
      </c>
      <c r="V463" s="60">
        <v>0.33</v>
      </c>
      <c r="W463" s="167">
        <v>4</v>
      </c>
      <c r="X463" s="489">
        <f>IF(AND(N463&lt;&gt;"",S463&lt;&gt;""),1000*S463*V463/(N463*W463),"")</f>
        <v>63.001082474226806</v>
      </c>
      <c r="Y463" s="502"/>
      <c r="Z463" s="494"/>
      <c r="AA463" s="28" t="s">
        <v>17</v>
      </c>
      <c r="AB463" s="27">
        <v>5</v>
      </c>
      <c r="AC463" s="28" t="s">
        <v>6500</v>
      </c>
      <c r="AD463" s="27" t="s">
        <v>54</v>
      </c>
      <c r="AE463" s="28" t="s">
        <v>124</v>
      </c>
      <c r="AF463" s="29" t="s">
        <v>55</v>
      </c>
      <c r="AG463" s="29"/>
      <c r="AH463" s="27" t="s">
        <v>181</v>
      </c>
      <c r="AI463" s="27" t="s">
        <v>181</v>
      </c>
      <c r="AJ463" s="27" t="s">
        <v>54</v>
      </c>
      <c r="AK463" s="81"/>
      <c r="AL463" s="569"/>
      <c r="AM463" s="28"/>
      <c r="AN463" s="28"/>
      <c r="AO463" s="28"/>
      <c r="AP463" s="20">
        <v>2022</v>
      </c>
      <c r="AQ463" s="182"/>
      <c r="AR463" s="129" t="s">
        <v>6503</v>
      </c>
      <c r="AS463" s="20"/>
    </row>
    <row r="464" spans="1:45" ht="14.25" customHeight="1" x14ac:dyDescent="0.25">
      <c r="C464" t="s">
        <v>875</v>
      </c>
      <c r="D464" s="591" t="s">
        <v>3812</v>
      </c>
      <c r="E464" s="555" t="s">
        <v>3815</v>
      </c>
      <c r="F464" s="673" t="s">
        <v>67</v>
      </c>
      <c r="G464" s="593" t="s">
        <v>3816</v>
      </c>
      <c r="H464" s="592" t="s">
        <v>4709</v>
      </c>
      <c r="I464" s="592">
        <v>8</v>
      </c>
      <c r="J464" s="618"/>
      <c r="K464" s="19" t="s">
        <v>3818</v>
      </c>
      <c r="L464" s="52" t="s">
        <v>1610</v>
      </c>
      <c r="M464" s="81"/>
      <c r="N464" s="28">
        <v>39856</v>
      </c>
      <c r="O464" s="972"/>
      <c r="P464" s="29">
        <v>6</v>
      </c>
      <c r="Q464" s="28">
        <v>64</v>
      </c>
      <c r="R464" s="28">
        <v>81</v>
      </c>
      <c r="S464" s="81">
        <v>175</v>
      </c>
      <c r="T464" s="185">
        <v>42926</v>
      </c>
      <c r="U464" s="326" t="s">
        <v>3184</v>
      </c>
      <c r="V464" s="60">
        <v>1</v>
      </c>
      <c r="W464" s="167">
        <v>0.125</v>
      </c>
      <c r="X464" s="489">
        <f>IF(AND(N464&lt;&gt;"",S464&lt;&gt;""),1000*S464*V464/(N464*W464),"")</f>
        <v>35.126455238859897</v>
      </c>
      <c r="Y464" s="502"/>
      <c r="Z464" s="494"/>
      <c r="AA464" s="28" t="s">
        <v>107</v>
      </c>
      <c r="AB464" s="27"/>
      <c r="AC464" s="28"/>
      <c r="AD464" s="27" t="s">
        <v>54</v>
      </c>
      <c r="AE464" s="28"/>
      <c r="AF464" s="29"/>
      <c r="AG464" s="29"/>
      <c r="AH464" s="27"/>
      <c r="AI464" s="27"/>
      <c r="AJ464" s="27"/>
      <c r="AK464" s="81"/>
      <c r="AL464" s="569"/>
      <c r="AM464" s="28"/>
      <c r="AN464" s="28"/>
      <c r="AO464" s="28">
        <v>2012</v>
      </c>
      <c r="AP464" s="20">
        <v>2017</v>
      </c>
      <c r="AQ464" s="182" t="s">
        <v>3819</v>
      </c>
      <c r="AR464" s="129" t="s">
        <v>3817</v>
      </c>
      <c r="AS464" s="20" t="s">
        <v>3820</v>
      </c>
    </row>
    <row r="465" spans="1:45" ht="14.25" customHeight="1" x14ac:dyDescent="0.25">
      <c r="D465" s="591" t="s">
        <v>5232</v>
      </c>
      <c r="E465" s="555" t="s">
        <v>5233</v>
      </c>
      <c r="F465" s="592"/>
      <c r="G465" s="42" t="s">
        <v>5235</v>
      </c>
      <c r="H465" s="592">
        <v>8085</v>
      </c>
      <c r="I465" s="592">
        <v>8</v>
      </c>
      <c r="J465" s="618">
        <v>8</v>
      </c>
      <c r="K465" s="19"/>
      <c r="L465" s="52"/>
      <c r="M465" s="81"/>
      <c r="N465" s="28"/>
      <c r="O465" s="972"/>
      <c r="P465" s="29"/>
      <c r="Q465" s="28"/>
      <c r="R465" s="28"/>
      <c r="S465" s="81"/>
      <c r="T465" s="185"/>
      <c r="U465" s="326"/>
      <c r="V465" s="60"/>
      <c r="W465" s="167"/>
      <c r="X465" s="489"/>
      <c r="Y465" s="502"/>
      <c r="Z465" s="494"/>
      <c r="AA465" s="28" t="s">
        <v>20</v>
      </c>
      <c r="AB465" s="27">
        <v>7</v>
      </c>
      <c r="AC465" s="28" t="s">
        <v>5237</v>
      </c>
      <c r="AD465" s="27" t="s">
        <v>54</v>
      </c>
      <c r="AE465" s="28"/>
      <c r="AF465" s="29" t="s">
        <v>55</v>
      </c>
      <c r="AG465" s="29"/>
      <c r="AH465" s="27" t="s">
        <v>181</v>
      </c>
      <c r="AI465" s="27" t="s">
        <v>181</v>
      </c>
      <c r="AJ465" s="27" t="s">
        <v>54</v>
      </c>
      <c r="AK465" s="81">
        <v>18</v>
      </c>
      <c r="AL465" s="569"/>
      <c r="AM465" s="28">
        <v>8</v>
      </c>
      <c r="AN465" s="28"/>
      <c r="AO465" s="28"/>
      <c r="AP465" s="20">
        <v>2020</v>
      </c>
      <c r="AQ465" s="182" t="s">
        <v>5238</v>
      </c>
      <c r="AR465" s="129" t="s">
        <v>5234</v>
      </c>
      <c r="AS465" s="20"/>
    </row>
    <row r="466" spans="1:45" ht="14.25" customHeight="1" x14ac:dyDescent="0.25">
      <c r="A466" t="s">
        <v>744</v>
      </c>
      <c r="C466" t="s">
        <v>875</v>
      </c>
      <c r="D466" s="26" t="s">
        <v>391</v>
      </c>
      <c r="E466" s="435" t="s">
        <v>2338</v>
      </c>
      <c r="F466" s="27" t="s">
        <v>296</v>
      </c>
      <c r="G466" s="28" t="s">
        <v>392</v>
      </c>
      <c r="H466" s="27" t="s">
        <v>136</v>
      </c>
      <c r="I466" s="27">
        <v>32</v>
      </c>
      <c r="J466" s="87">
        <v>32</v>
      </c>
      <c r="K466" s="19" t="s">
        <v>800</v>
      </c>
      <c r="L466" s="52" t="s">
        <v>108</v>
      </c>
      <c r="M466" s="81"/>
      <c r="N466" s="28"/>
      <c r="O466" s="972"/>
      <c r="P466" s="29">
        <v>6</v>
      </c>
      <c r="Q466" s="28"/>
      <c r="R466" s="28"/>
      <c r="S466" s="81"/>
      <c r="T466" s="185">
        <v>43176</v>
      </c>
      <c r="U466" s="326">
        <v>14.7</v>
      </c>
      <c r="V466" s="60">
        <v>1</v>
      </c>
      <c r="W466" s="167">
        <v>1</v>
      </c>
      <c r="X466" s="489" t="str">
        <f>IF(AND(N466&lt;&gt;"",S466&lt;&gt;""),1000*S466*V466/(N466*W466),"")</f>
        <v/>
      </c>
      <c r="Y466" s="502"/>
      <c r="Z466" s="494"/>
      <c r="AA466" s="28" t="s">
        <v>393</v>
      </c>
      <c r="AB466" s="27">
        <v>15</v>
      </c>
      <c r="AC466" s="28" t="s">
        <v>79</v>
      </c>
      <c r="AD466" s="27" t="s">
        <v>54</v>
      </c>
      <c r="AE466" s="28" t="s">
        <v>124</v>
      </c>
      <c r="AF466" s="29" t="s">
        <v>55</v>
      </c>
      <c r="AG466" s="29"/>
      <c r="AH466" s="27" t="s">
        <v>133</v>
      </c>
      <c r="AI466" s="27" t="s">
        <v>133</v>
      </c>
      <c r="AJ466" s="27" t="s">
        <v>54</v>
      </c>
      <c r="AK466" s="81"/>
      <c r="AL466" s="569"/>
      <c r="AM466" s="28">
        <v>32</v>
      </c>
      <c r="AN466" s="28"/>
      <c r="AO466" s="28">
        <v>2010</v>
      </c>
      <c r="AP466" s="20">
        <v>2010</v>
      </c>
      <c r="AQ466" s="19"/>
      <c r="AR466" s="28" t="s">
        <v>1100</v>
      </c>
      <c r="AS466" s="20"/>
    </row>
    <row r="467" spans="1:45" ht="14.25" customHeight="1" x14ac:dyDescent="0.25">
      <c r="A467" t="s">
        <v>744</v>
      </c>
      <c r="C467" t="s">
        <v>875</v>
      </c>
      <c r="D467" s="26" t="s">
        <v>391</v>
      </c>
      <c r="E467" s="435" t="s">
        <v>2338</v>
      </c>
      <c r="F467" s="27" t="s">
        <v>296</v>
      </c>
      <c r="G467" s="28" t="s">
        <v>392</v>
      </c>
      <c r="H467" s="27" t="s">
        <v>136</v>
      </c>
      <c r="I467" s="27">
        <v>32</v>
      </c>
      <c r="J467" s="87">
        <v>32</v>
      </c>
      <c r="K467" s="19" t="s">
        <v>800</v>
      </c>
      <c r="L467" s="52" t="s">
        <v>108</v>
      </c>
      <c r="M467" s="81"/>
      <c r="N467" s="28"/>
      <c r="O467" s="972"/>
      <c r="P467" s="29">
        <v>6</v>
      </c>
      <c r="Q467" s="28"/>
      <c r="R467" s="28"/>
      <c r="S467" s="81"/>
      <c r="T467" s="185">
        <v>43176</v>
      </c>
      <c r="U467" s="326">
        <v>14.7</v>
      </c>
      <c r="V467" s="60">
        <v>1</v>
      </c>
      <c r="W467" s="167">
        <v>1</v>
      </c>
      <c r="X467" s="489" t="str">
        <f>IF(AND(N467&lt;&gt;"",S467&lt;&gt;""),1000*S467*V467/(N467*W467),"")</f>
        <v/>
      </c>
      <c r="Y467" s="502"/>
      <c r="Z467" s="494"/>
      <c r="AA467" s="28" t="s">
        <v>393</v>
      </c>
      <c r="AB467" s="27"/>
      <c r="AC467" s="28"/>
      <c r="AD467" s="27" t="s">
        <v>54</v>
      </c>
      <c r="AE467" s="28" t="s">
        <v>124</v>
      </c>
      <c r="AF467" s="29" t="s">
        <v>55</v>
      </c>
      <c r="AG467" s="29"/>
      <c r="AH467" s="27" t="s">
        <v>133</v>
      </c>
      <c r="AI467" s="27" t="s">
        <v>133</v>
      </c>
      <c r="AJ467" s="27" t="s">
        <v>54</v>
      </c>
      <c r="AK467" s="81"/>
      <c r="AL467" s="569"/>
      <c r="AM467" s="28">
        <v>32</v>
      </c>
      <c r="AN467" s="28"/>
      <c r="AO467" s="28">
        <v>2010</v>
      </c>
      <c r="AP467" s="20">
        <v>2010</v>
      </c>
      <c r="AQ467" s="19"/>
      <c r="AR467" s="28" t="s">
        <v>1100</v>
      </c>
      <c r="AS467" s="20"/>
    </row>
    <row r="468" spans="1:45" ht="14.25" customHeight="1" x14ac:dyDescent="0.25">
      <c r="A468" t="s">
        <v>746</v>
      </c>
      <c r="B468">
        <v>1</v>
      </c>
      <c r="C468" t="s">
        <v>875</v>
      </c>
      <c r="D468" s="26" t="s">
        <v>287</v>
      </c>
      <c r="E468" s="435" t="s">
        <v>2377</v>
      </c>
      <c r="F468" s="27" t="s">
        <v>296</v>
      </c>
      <c r="G468" s="28" t="s">
        <v>1462</v>
      </c>
      <c r="H468" s="27" t="s">
        <v>12</v>
      </c>
      <c r="I468" s="27">
        <v>8</v>
      </c>
      <c r="J468" s="87">
        <v>8</v>
      </c>
      <c r="K468" s="19" t="s">
        <v>800</v>
      </c>
      <c r="L468" s="52" t="s">
        <v>108</v>
      </c>
      <c r="M468" s="81"/>
      <c r="N468" s="28">
        <v>3428</v>
      </c>
      <c r="O468" s="972"/>
      <c r="P468" s="29">
        <v>6</v>
      </c>
      <c r="Q468" s="28">
        <v>1</v>
      </c>
      <c r="R468" s="28"/>
      <c r="S468" s="81">
        <v>155.304</v>
      </c>
      <c r="T468" s="185">
        <v>41826</v>
      </c>
      <c r="U468" s="326">
        <v>14.7</v>
      </c>
      <c r="V468" s="60">
        <v>0.33</v>
      </c>
      <c r="W468" s="167">
        <v>3</v>
      </c>
      <c r="X468" s="489">
        <f>IF(AND(N468&lt;&gt;"",S468&lt;&gt;""),1000*S468*V468/(N468*W468),"")</f>
        <v>4.9835005834305717</v>
      </c>
      <c r="Y468" s="502" t="s">
        <v>174</v>
      </c>
      <c r="Z468" s="494"/>
      <c r="AA468" s="28" t="s">
        <v>17</v>
      </c>
      <c r="AB468" s="27">
        <v>28</v>
      </c>
      <c r="AC468" s="28" t="s">
        <v>1311</v>
      </c>
      <c r="AD468" s="27" t="s">
        <v>54</v>
      </c>
      <c r="AE468" s="28"/>
      <c r="AF468" s="29" t="s">
        <v>55</v>
      </c>
      <c r="AG468" s="29"/>
      <c r="AH468" s="27" t="s">
        <v>1213</v>
      </c>
      <c r="AI468" s="27" t="s">
        <v>1213</v>
      </c>
      <c r="AJ468" s="27" t="s">
        <v>54</v>
      </c>
      <c r="AK468" s="81"/>
      <c r="AL468" s="569"/>
      <c r="AM468" s="28"/>
      <c r="AN468" s="28"/>
      <c r="AO468" s="28">
        <v>2010</v>
      </c>
      <c r="AP468" s="20"/>
      <c r="AQ468" s="142"/>
      <c r="AR468" s="28" t="s">
        <v>1463</v>
      </c>
      <c r="AS468" s="20" t="s">
        <v>1146</v>
      </c>
    </row>
    <row r="469" spans="1:45" ht="14.25" customHeight="1" x14ac:dyDescent="0.25">
      <c r="A469" t="s">
        <v>746</v>
      </c>
      <c r="B469">
        <v>1</v>
      </c>
      <c r="C469" t="s">
        <v>875</v>
      </c>
      <c r="D469" s="26" t="s">
        <v>281</v>
      </c>
      <c r="E469" s="435" t="s">
        <v>2267</v>
      </c>
      <c r="F469" s="27" t="s">
        <v>67</v>
      </c>
      <c r="G469" s="28" t="s">
        <v>282</v>
      </c>
      <c r="H469" s="27" t="s">
        <v>65</v>
      </c>
      <c r="I469" s="27">
        <v>32</v>
      </c>
      <c r="J469" s="87">
        <v>8</v>
      </c>
      <c r="K469" s="19" t="s">
        <v>2268</v>
      </c>
      <c r="L469" s="52" t="s">
        <v>108</v>
      </c>
      <c r="M469" s="81"/>
      <c r="N469" s="28">
        <v>2959</v>
      </c>
      <c r="O469" s="972"/>
      <c r="P469" s="29">
        <v>6</v>
      </c>
      <c r="Q469" s="28"/>
      <c r="R469" s="28">
        <v>6</v>
      </c>
      <c r="S469" s="81">
        <v>222.86600000000001</v>
      </c>
      <c r="T469" s="185">
        <v>41751</v>
      </c>
      <c r="U469" s="326">
        <v>14.7</v>
      </c>
      <c r="V469" s="60">
        <v>1</v>
      </c>
      <c r="W469" s="167">
        <v>1</v>
      </c>
      <c r="X469" s="489">
        <f>IF(AND(N469&lt;&gt;"",S469&lt;&gt;""),1000*S469*V469/(N469*W469),"")</f>
        <v>75.318012842176415</v>
      </c>
      <c r="Y469" s="502" t="s">
        <v>174</v>
      </c>
      <c r="Z469" s="494"/>
      <c r="AA469" s="28" t="s">
        <v>17</v>
      </c>
      <c r="AB469" s="27">
        <v>58</v>
      </c>
      <c r="AC469" s="28" t="s">
        <v>287</v>
      </c>
      <c r="AD469" s="27" t="s">
        <v>54</v>
      </c>
      <c r="AE469" s="28" t="s">
        <v>124</v>
      </c>
      <c r="AF469" s="29" t="s">
        <v>55</v>
      </c>
      <c r="AG469" s="29"/>
      <c r="AH469" s="27" t="s">
        <v>1213</v>
      </c>
      <c r="AI469" s="27" t="s">
        <v>1213</v>
      </c>
      <c r="AJ469" s="27"/>
      <c r="AK469" s="81">
        <v>96</v>
      </c>
      <c r="AL469" s="569"/>
      <c r="AM469" s="28"/>
      <c r="AN469" s="28"/>
      <c r="AO469" s="28">
        <v>2004</v>
      </c>
      <c r="AP469" s="20">
        <v>2012</v>
      </c>
      <c r="AQ469" s="142"/>
      <c r="AR469" s="28" t="s">
        <v>808</v>
      </c>
      <c r="AS469" s="20" t="s">
        <v>1214</v>
      </c>
    </row>
    <row r="470" spans="1:45" ht="14.25" customHeight="1" x14ac:dyDescent="0.25">
      <c r="D470" s="591" t="s">
        <v>5119</v>
      </c>
      <c r="E470" s="555" t="s">
        <v>5120</v>
      </c>
      <c r="F470" s="592" t="s">
        <v>85</v>
      </c>
      <c r="G470" s="593" t="s">
        <v>5121</v>
      </c>
      <c r="H470" s="46" t="s">
        <v>143</v>
      </c>
      <c r="I470" s="592">
        <v>32</v>
      </c>
      <c r="J470" s="618">
        <v>32</v>
      </c>
      <c r="K470" s="19"/>
      <c r="L470" s="52"/>
      <c r="M470" s="81"/>
      <c r="N470" s="28"/>
      <c r="O470" s="972"/>
      <c r="P470" s="29"/>
      <c r="Q470" s="28"/>
      <c r="R470" s="28"/>
      <c r="S470" s="81"/>
      <c r="T470" s="185"/>
      <c r="U470" s="326"/>
      <c r="V470" s="60"/>
      <c r="W470" s="167"/>
      <c r="X470" s="489"/>
      <c r="Y470" s="502"/>
      <c r="Z470" s="494"/>
      <c r="AA470" s="28" t="s">
        <v>20</v>
      </c>
      <c r="AB470" s="27"/>
      <c r="AC470" s="28"/>
      <c r="AD470" s="27"/>
      <c r="AE470" s="28"/>
      <c r="AF470" s="29" t="s">
        <v>55</v>
      </c>
      <c r="AG470" s="29"/>
      <c r="AH470" s="27" t="s">
        <v>133</v>
      </c>
      <c r="AI470" s="27" t="s">
        <v>133</v>
      </c>
      <c r="AJ470" s="27"/>
      <c r="AK470" s="81"/>
      <c r="AL470" s="569"/>
      <c r="AM470" s="28">
        <v>32</v>
      </c>
      <c r="AN470" s="28"/>
      <c r="AO470" s="28"/>
      <c r="AP470" s="20">
        <v>2017</v>
      </c>
      <c r="AQ470" s="142"/>
      <c r="AR470" s="28" t="s">
        <v>5123</v>
      </c>
      <c r="AS470" s="20"/>
    </row>
    <row r="471" spans="1:45" ht="14.25" customHeight="1" x14ac:dyDescent="0.25">
      <c r="A471" t="s">
        <v>174</v>
      </c>
      <c r="B471">
        <v>1</v>
      </c>
      <c r="C471" t="s">
        <v>4376</v>
      </c>
      <c r="D471" s="26" t="s">
        <v>394</v>
      </c>
      <c r="E471" s="28"/>
      <c r="F471" s="27" t="s">
        <v>67</v>
      </c>
      <c r="G471" s="28" t="s">
        <v>396</v>
      </c>
      <c r="H471" s="27" t="s">
        <v>143</v>
      </c>
      <c r="I471" s="27">
        <v>8</v>
      </c>
      <c r="J471" s="87">
        <v>8</v>
      </c>
      <c r="K471" s="19" t="s">
        <v>802</v>
      </c>
      <c r="L471" s="52" t="s">
        <v>108</v>
      </c>
      <c r="M471" s="81"/>
      <c r="N471" s="28">
        <v>121</v>
      </c>
      <c r="O471" s="972"/>
      <c r="P471" s="29" t="s">
        <v>744</v>
      </c>
      <c r="Q471" s="28"/>
      <c r="R471" s="28">
        <v>2</v>
      </c>
      <c r="S471" s="81">
        <v>230.52099999999999</v>
      </c>
      <c r="T471" s="185">
        <v>41779</v>
      </c>
      <c r="U471" s="326" t="s">
        <v>1267</v>
      </c>
      <c r="V471" s="60">
        <v>0.33</v>
      </c>
      <c r="W471" s="167">
        <v>1</v>
      </c>
      <c r="X471" s="489">
        <f t="shared" ref="X471:X476" si="34">IF(AND(N471&lt;&gt;"",S471&lt;&gt;""),1000*S471*V471/(N471*W471),"")</f>
        <v>628.69363636363641</v>
      </c>
      <c r="Y471" s="502" t="s">
        <v>2226</v>
      </c>
      <c r="Z471" s="494"/>
      <c r="AA471" s="28" t="s">
        <v>20</v>
      </c>
      <c r="AB471" s="27">
        <v>1</v>
      </c>
      <c r="AC471" s="28" t="s">
        <v>395</v>
      </c>
      <c r="AD471" s="27" t="s">
        <v>54</v>
      </c>
      <c r="AE471" s="28"/>
      <c r="AF471" s="29" t="s">
        <v>55</v>
      </c>
      <c r="AG471" s="29" t="s">
        <v>54</v>
      </c>
      <c r="AH471" s="27">
        <v>256</v>
      </c>
      <c r="AI471" s="27">
        <v>256</v>
      </c>
      <c r="AJ471" s="27" t="s">
        <v>54</v>
      </c>
      <c r="AK471" s="81">
        <v>16</v>
      </c>
      <c r="AL471" s="569"/>
      <c r="AM471" s="28">
        <v>4</v>
      </c>
      <c r="AN471" s="28"/>
      <c r="AO471" s="28">
        <v>2011</v>
      </c>
      <c r="AP471" s="20">
        <v>2011</v>
      </c>
      <c r="AQ471" s="182" t="s">
        <v>4465</v>
      </c>
      <c r="AR471" s="28" t="s">
        <v>957</v>
      </c>
      <c r="AS471" s="20" t="s">
        <v>6456</v>
      </c>
    </row>
    <row r="472" spans="1:45" ht="14.25" customHeight="1" x14ac:dyDescent="0.25">
      <c r="A472" t="s">
        <v>174</v>
      </c>
      <c r="B472">
        <v>1</v>
      </c>
      <c r="C472" t="s">
        <v>4376</v>
      </c>
      <c r="D472" s="26" t="s">
        <v>394</v>
      </c>
      <c r="E472" s="435" t="s">
        <v>2964</v>
      </c>
      <c r="F472" s="27" t="s">
        <v>67</v>
      </c>
      <c r="G472" s="28" t="s">
        <v>1931</v>
      </c>
      <c r="H472" s="27" t="s">
        <v>143</v>
      </c>
      <c r="I472" s="27">
        <v>8</v>
      </c>
      <c r="J472" s="87">
        <v>8</v>
      </c>
      <c r="K472" s="19"/>
      <c r="L472" s="52"/>
      <c r="M472" s="81"/>
      <c r="N472" s="28"/>
      <c r="O472" s="972"/>
      <c r="P472" s="29"/>
      <c r="Q472" s="28"/>
      <c r="R472" s="28"/>
      <c r="S472" s="81"/>
      <c r="T472" s="185"/>
      <c r="U472" s="326"/>
      <c r="V472" s="60">
        <v>0.33</v>
      </c>
      <c r="W472" s="167">
        <v>1</v>
      </c>
      <c r="X472" s="489" t="str">
        <f t="shared" si="34"/>
        <v/>
      </c>
      <c r="Y472" s="502" t="s">
        <v>2226</v>
      </c>
      <c r="Z472" s="494"/>
      <c r="AA472" s="28" t="s">
        <v>17</v>
      </c>
      <c r="AB472" s="27">
        <v>5</v>
      </c>
      <c r="AC472" s="28" t="s">
        <v>2965</v>
      </c>
      <c r="AD472" s="27" t="s">
        <v>54</v>
      </c>
      <c r="AE472" s="28"/>
      <c r="AF472" s="29" t="s">
        <v>55</v>
      </c>
      <c r="AG472" s="29" t="s">
        <v>54</v>
      </c>
      <c r="AH472" s="27">
        <v>256</v>
      </c>
      <c r="AI472" s="27">
        <v>256</v>
      </c>
      <c r="AJ472" s="27" t="s">
        <v>54</v>
      </c>
      <c r="AK472" s="81">
        <v>16</v>
      </c>
      <c r="AL472" s="569"/>
      <c r="AM472" s="28">
        <v>4</v>
      </c>
      <c r="AN472" s="28"/>
      <c r="AO472" s="28">
        <v>2005</v>
      </c>
      <c r="AP472" s="20">
        <v>2016</v>
      </c>
      <c r="AQ472" s="182" t="s">
        <v>4465</v>
      </c>
      <c r="AR472" s="28" t="s">
        <v>6457</v>
      </c>
      <c r="AS472" s="20" t="s">
        <v>6456</v>
      </c>
    </row>
    <row r="473" spans="1:45" ht="14.25" customHeight="1" x14ac:dyDescent="0.25">
      <c r="C473" t="s">
        <v>875</v>
      </c>
      <c r="D473" s="26" t="s">
        <v>1958</v>
      </c>
      <c r="E473" s="435" t="s">
        <v>2339</v>
      </c>
      <c r="F473" s="27" t="s">
        <v>57</v>
      </c>
      <c r="G473" s="28" t="s">
        <v>1959</v>
      </c>
      <c r="H473" s="27" t="s">
        <v>222</v>
      </c>
      <c r="I473" s="27">
        <v>8</v>
      </c>
      <c r="J473" s="87">
        <v>18</v>
      </c>
      <c r="K473" s="19" t="s">
        <v>800</v>
      </c>
      <c r="L473" s="52" t="s">
        <v>108</v>
      </c>
      <c r="M473" s="81" t="s">
        <v>3061</v>
      </c>
      <c r="N473" s="28"/>
      <c r="O473" s="972"/>
      <c r="P473" s="29">
        <v>6</v>
      </c>
      <c r="Q473" s="28"/>
      <c r="R473" s="28"/>
      <c r="S473" s="81"/>
      <c r="T473" s="185">
        <v>43178</v>
      </c>
      <c r="U473" s="326">
        <v>14.7</v>
      </c>
      <c r="V473" s="60">
        <v>0.33</v>
      </c>
      <c r="W473" s="167">
        <v>2</v>
      </c>
      <c r="X473" s="489" t="str">
        <f t="shared" si="34"/>
        <v/>
      </c>
      <c r="Y473" s="502" t="s">
        <v>174</v>
      </c>
      <c r="Z473" s="494"/>
      <c r="AA473" s="28" t="s">
        <v>17</v>
      </c>
      <c r="AB473" s="27">
        <v>12</v>
      </c>
      <c r="AC473" s="28" t="s">
        <v>1958</v>
      </c>
      <c r="AD473" s="27"/>
      <c r="AE473" s="28" t="s">
        <v>158</v>
      </c>
      <c r="AF473" s="29"/>
      <c r="AG473" s="29"/>
      <c r="AH473" s="27">
        <v>256</v>
      </c>
      <c r="AI473" s="27" t="s">
        <v>205</v>
      </c>
      <c r="AJ473" s="27" t="s">
        <v>54</v>
      </c>
      <c r="AK473" s="81"/>
      <c r="AL473" s="569"/>
      <c r="AM473" s="28"/>
      <c r="AN473" s="28"/>
      <c r="AO473" s="28">
        <v>2015</v>
      </c>
      <c r="AP473" s="20">
        <v>2015</v>
      </c>
      <c r="AQ473" s="19"/>
      <c r="AR473" s="28" t="s">
        <v>1960</v>
      </c>
      <c r="AS473" s="20"/>
    </row>
    <row r="474" spans="1:45" ht="15" customHeight="1" x14ac:dyDescent="0.25">
      <c r="B474">
        <v>1</v>
      </c>
      <c r="C474" t="s">
        <v>875</v>
      </c>
      <c r="D474" s="26" t="s">
        <v>1958</v>
      </c>
      <c r="E474" s="435" t="s">
        <v>2339</v>
      </c>
      <c r="F474" s="27" t="s">
        <v>57</v>
      </c>
      <c r="G474" s="28" t="s">
        <v>1959</v>
      </c>
      <c r="H474" s="27" t="s">
        <v>222</v>
      </c>
      <c r="I474" s="27">
        <v>8</v>
      </c>
      <c r="J474" s="87">
        <v>18</v>
      </c>
      <c r="K474" s="19" t="s">
        <v>800</v>
      </c>
      <c r="L474" s="28" t="s">
        <v>108</v>
      </c>
      <c r="M474" s="81"/>
      <c r="N474" s="28">
        <v>247</v>
      </c>
      <c r="O474" s="972"/>
      <c r="P474" s="29">
        <v>6</v>
      </c>
      <c r="Q474" s="28"/>
      <c r="R474" s="28">
        <v>1</v>
      </c>
      <c r="S474" s="81">
        <v>169.49199999999999</v>
      </c>
      <c r="T474" s="185">
        <v>43150</v>
      </c>
      <c r="U474" s="326">
        <v>14.7</v>
      </c>
      <c r="V474" s="60">
        <v>0.33</v>
      </c>
      <c r="W474" s="167">
        <v>2</v>
      </c>
      <c r="X474" s="489">
        <f t="shared" si="34"/>
        <v>113.22340080971659</v>
      </c>
      <c r="Y474" s="502" t="s">
        <v>174</v>
      </c>
      <c r="Z474" s="494"/>
      <c r="AA474" s="28" t="s">
        <v>17</v>
      </c>
      <c r="AB474" s="27">
        <v>12</v>
      </c>
      <c r="AC474" s="28" t="s">
        <v>1958</v>
      </c>
      <c r="AD474" s="27"/>
      <c r="AE474" s="28" t="s">
        <v>158</v>
      </c>
      <c r="AF474" s="29"/>
      <c r="AG474" s="29"/>
      <c r="AH474" s="27">
        <v>256</v>
      </c>
      <c r="AI474" s="27" t="s">
        <v>205</v>
      </c>
      <c r="AJ474" s="27" t="s">
        <v>54</v>
      </c>
      <c r="AK474" s="81"/>
      <c r="AL474" s="569"/>
      <c r="AM474" s="28"/>
      <c r="AN474" s="28"/>
      <c r="AO474" s="28">
        <v>2015</v>
      </c>
      <c r="AP474" s="20">
        <v>2015</v>
      </c>
      <c r="AQ474" s="19"/>
      <c r="AR474" s="28" t="s">
        <v>1960</v>
      </c>
      <c r="AS474" s="20"/>
    </row>
    <row r="475" spans="1:45" ht="15" customHeight="1" x14ac:dyDescent="0.25">
      <c r="A475" t="s">
        <v>746</v>
      </c>
      <c r="B475">
        <v>1</v>
      </c>
      <c r="C475" t="s">
        <v>875</v>
      </c>
      <c r="D475" s="26" t="s">
        <v>400</v>
      </c>
      <c r="E475" s="435" t="s">
        <v>2340</v>
      </c>
      <c r="F475" s="27" t="s">
        <v>57</v>
      </c>
      <c r="G475" s="28" t="s">
        <v>401</v>
      </c>
      <c r="H475" s="27" t="s">
        <v>143</v>
      </c>
      <c r="I475" s="27">
        <v>8</v>
      </c>
      <c r="J475" s="87">
        <v>16</v>
      </c>
      <c r="K475" s="19" t="s">
        <v>800</v>
      </c>
      <c r="L475" s="28" t="s">
        <v>108</v>
      </c>
      <c r="M475" s="81"/>
      <c r="N475" s="28">
        <v>232</v>
      </c>
      <c r="O475" s="972"/>
      <c r="P475" s="29">
        <v>6</v>
      </c>
      <c r="Q475" s="28"/>
      <c r="R475" s="28">
        <v>1</v>
      </c>
      <c r="S475" s="81">
        <v>175.131</v>
      </c>
      <c r="T475" s="185">
        <v>41698</v>
      </c>
      <c r="U475" s="326">
        <v>14.7</v>
      </c>
      <c r="V475" s="60">
        <v>0.11</v>
      </c>
      <c r="W475" s="167">
        <v>3</v>
      </c>
      <c r="X475" s="489">
        <f t="shared" si="34"/>
        <v>27.678750000000001</v>
      </c>
      <c r="Y475" s="502" t="s">
        <v>174</v>
      </c>
      <c r="Z475" s="494"/>
      <c r="AA475" s="28" t="s">
        <v>20</v>
      </c>
      <c r="AB475" s="27">
        <v>12</v>
      </c>
      <c r="AC475" s="28" t="s">
        <v>403</v>
      </c>
      <c r="AD475" s="27" t="s">
        <v>54</v>
      </c>
      <c r="AE475" s="28" t="s">
        <v>158</v>
      </c>
      <c r="AF475" s="29" t="s">
        <v>55</v>
      </c>
      <c r="AG475" s="29" t="s">
        <v>54</v>
      </c>
      <c r="AH475" s="27">
        <v>256</v>
      </c>
      <c r="AI475" s="27" t="s">
        <v>205</v>
      </c>
      <c r="AJ475" s="27" t="s">
        <v>54</v>
      </c>
      <c r="AK475" s="81">
        <v>29</v>
      </c>
      <c r="AL475" s="569"/>
      <c r="AM475" s="28">
        <v>8</v>
      </c>
      <c r="AN475" s="28"/>
      <c r="AO475" s="28">
        <v>2012</v>
      </c>
      <c r="AP475" s="20">
        <v>2012</v>
      </c>
      <c r="AQ475" s="19"/>
      <c r="AR475" s="28" t="s">
        <v>402</v>
      </c>
      <c r="AS475" s="20" t="s">
        <v>966</v>
      </c>
    </row>
    <row r="476" spans="1:45" ht="15" customHeight="1" x14ac:dyDescent="0.25">
      <c r="A476" t="s">
        <v>744</v>
      </c>
      <c r="B476">
        <v>1</v>
      </c>
      <c r="C476" t="s">
        <v>875</v>
      </c>
      <c r="D476" s="26" t="s">
        <v>404</v>
      </c>
      <c r="E476" s="435" t="s">
        <v>2341</v>
      </c>
      <c r="F476" s="27" t="s">
        <v>67</v>
      </c>
      <c r="G476" s="28" t="s">
        <v>406</v>
      </c>
      <c r="H476" s="27" t="s">
        <v>178</v>
      </c>
      <c r="I476" s="27">
        <v>8</v>
      </c>
      <c r="J476" s="87">
        <v>16</v>
      </c>
      <c r="K476" s="19" t="s">
        <v>800</v>
      </c>
      <c r="L476" s="28" t="s">
        <v>108</v>
      </c>
      <c r="M476" s="81"/>
      <c r="N476" s="28">
        <v>990</v>
      </c>
      <c r="O476" s="972"/>
      <c r="P476" s="29">
        <v>6</v>
      </c>
      <c r="Q476" s="28"/>
      <c r="R476" s="28"/>
      <c r="S476" s="81">
        <v>206.95400000000001</v>
      </c>
      <c r="T476" s="185">
        <v>41685</v>
      </c>
      <c r="U476" s="326">
        <v>14.7</v>
      </c>
      <c r="V476" s="60">
        <v>0.33</v>
      </c>
      <c r="W476" s="167">
        <v>1</v>
      </c>
      <c r="X476" s="489">
        <f t="shared" si="34"/>
        <v>68.984666666666669</v>
      </c>
      <c r="Y476" s="502" t="s">
        <v>2342</v>
      </c>
      <c r="Z476" s="494"/>
      <c r="AA476" s="28" t="s">
        <v>20</v>
      </c>
      <c r="AB476" s="27">
        <v>1</v>
      </c>
      <c r="AC476" s="28" t="s">
        <v>408</v>
      </c>
      <c r="AD476" s="27" t="s">
        <v>54</v>
      </c>
      <c r="AE476" s="28" t="s">
        <v>124</v>
      </c>
      <c r="AF476" s="29" t="s">
        <v>55</v>
      </c>
      <c r="AG476" s="29"/>
      <c r="AH476" s="27" t="s">
        <v>181</v>
      </c>
      <c r="AI476" s="27" t="s">
        <v>181</v>
      </c>
      <c r="AJ476" s="27" t="s">
        <v>54</v>
      </c>
      <c r="AK476" s="81">
        <v>72</v>
      </c>
      <c r="AL476" s="569"/>
      <c r="AM476" s="28">
        <v>32</v>
      </c>
      <c r="AN476" s="28">
        <v>2</v>
      </c>
      <c r="AO476" s="28">
        <v>2010</v>
      </c>
      <c r="AP476" s="20">
        <v>2013</v>
      </c>
      <c r="AQ476" s="182" t="s">
        <v>2343</v>
      </c>
      <c r="AR476" s="28" t="s">
        <v>407</v>
      </c>
      <c r="AS476" s="20"/>
    </row>
    <row r="477" spans="1:45" ht="15" customHeight="1" x14ac:dyDescent="0.25">
      <c r="C477" t="s">
        <v>875</v>
      </c>
      <c r="D477" s="26" t="s">
        <v>1895</v>
      </c>
      <c r="E477" s="435" t="s">
        <v>2378</v>
      </c>
      <c r="F477" s="27" t="s">
        <v>737</v>
      </c>
      <c r="G477" s="28" t="s">
        <v>1882</v>
      </c>
      <c r="H477" s="27" t="s">
        <v>65</v>
      </c>
      <c r="I477" s="27">
        <v>16</v>
      </c>
      <c r="J477" s="87"/>
      <c r="K477" s="19"/>
      <c r="L477" s="52"/>
      <c r="M477" s="81"/>
      <c r="N477" s="28"/>
      <c r="O477" s="972"/>
      <c r="P477" s="29"/>
      <c r="Q477" s="28"/>
      <c r="R477" s="28"/>
      <c r="S477" s="81"/>
      <c r="T477" s="185"/>
      <c r="U477" s="326"/>
      <c r="V477" s="60"/>
      <c r="W477" s="167"/>
      <c r="X477" s="489"/>
      <c r="Y477" s="502"/>
      <c r="Z477" s="494"/>
      <c r="AA477" s="28" t="s">
        <v>107</v>
      </c>
      <c r="AB477" s="27"/>
      <c r="AC477" s="28"/>
      <c r="AD477" s="27"/>
      <c r="AE477" s="28"/>
      <c r="AF477" s="29"/>
      <c r="AG477" s="29"/>
      <c r="AH477" s="27"/>
      <c r="AI477" s="27"/>
      <c r="AJ477" s="27"/>
      <c r="AK477" s="81"/>
      <c r="AL477" s="569"/>
      <c r="AM477" s="28"/>
      <c r="AN477" s="28"/>
      <c r="AO477" s="28"/>
      <c r="AP477" s="20"/>
      <c r="AQ477" s="182"/>
      <c r="AR477" s="28" t="s">
        <v>1891</v>
      </c>
      <c r="AS477" s="20"/>
    </row>
    <row r="478" spans="1:45" ht="15" customHeight="1" x14ac:dyDescent="0.25">
      <c r="B478">
        <v>1</v>
      </c>
      <c r="C478" t="s">
        <v>4376</v>
      </c>
      <c r="D478" s="26" t="s">
        <v>409</v>
      </c>
      <c r="E478" s="435" t="s">
        <v>2344</v>
      </c>
      <c r="F478" s="27" t="s">
        <v>85</v>
      </c>
      <c r="G478" s="28" t="s">
        <v>411</v>
      </c>
      <c r="H478" s="27" t="s">
        <v>12</v>
      </c>
      <c r="I478" s="27">
        <v>16</v>
      </c>
      <c r="J478" s="87">
        <v>8</v>
      </c>
      <c r="K478" s="19" t="s">
        <v>800</v>
      </c>
      <c r="L478" s="52" t="s">
        <v>108</v>
      </c>
      <c r="M478" s="81"/>
      <c r="N478" s="28">
        <v>223</v>
      </c>
      <c r="O478" s="972"/>
      <c r="P478" s="29">
        <v>6</v>
      </c>
      <c r="Q478" s="28"/>
      <c r="R478" s="28"/>
      <c r="S478" s="81">
        <v>105.26300000000001</v>
      </c>
      <c r="T478" s="185">
        <v>41685</v>
      </c>
      <c r="U478" s="326">
        <v>14.7</v>
      </c>
      <c r="V478" s="60">
        <v>0.67</v>
      </c>
      <c r="W478" s="167">
        <v>1</v>
      </c>
      <c r="X478" s="489">
        <f t="shared" ref="X478:X485" si="35">IF(AND(N478&lt;&gt;"",S478&lt;&gt;""),1000*S478*V478/(N478*W478),"")</f>
        <v>316.26103139013458</v>
      </c>
      <c r="Y478" s="502" t="s">
        <v>174</v>
      </c>
      <c r="Z478" s="494"/>
      <c r="AA478" s="28" t="s">
        <v>20</v>
      </c>
      <c r="AB478" s="27">
        <v>3</v>
      </c>
      <c r="AC478" s="28" t="s">
        <v>410</v>
      </c>
      <c r="AD478" s="27" t="s">
        <v>54</v>
      </c>
      <c r="AE478" s="28"/>
      <c r="AF478" s="29" t="s">
        <v>55</v>
      </c>
      <c r="AG478" s="29"/>
      <c r="AH478" s="27" t="s">
        <v>182</v>
      </c>
      <c r="AI478" s="27" t="s">
        <v>181</v>
      </c>
      <c r="AJ478" s="27"/>
      <c r="AK478" s="81">
        <v>16</v>
      </c>
      <c r="AL478" s="569"/>
      <c r="AM478" s="28">
        <v>16</v>
      </c>
      <c r="AN478" s="28"/>
      <c r="AO478" s="28">
        <v>2006</v>
      </c>
      <c r="AP478" s="20">
        <v>2018</v>
      </c>
      <c r="AQ478" s="19"/>
      <c r="AR478" s="28" t="s">
        <v>2345</v>
      </c>
      <c r="AS478" s="20"/>
    </row>
    <row r="479" spans="1:45" ht="15" customHeight="1" x14ac:dyDescent="0.25">
      <c r="A479" t="s">
        <v>744</v>
      </c>
      <c r="B479">
        <v>1</v>
      </c>
      <c r="C479" t="s">
        <v>875</v>
      </c>
      <c r="D479" s="26" t="s">
        <v>1571</v>
      </c>
      <c r="E479" s="435" t="s">
        <v>2346</v>
      </c>
      <c r="F479" s="27" t="s">
        <v>85</v>
      </c>
      <c r="G479" s="28" t="s">
        <v>173</v>
      </c>
      <c r="H479" s="27" t="s">
        <v>822</v>
      </c>
      <c r="I479" s="27">
        <v>16</v>
      </c>
      <c r="J479" s="87">
        <v>16</v>
      </c>
      <c r="K479" s="19" t="s">
        <v>7</v>
      </c>
      <c r="L479" s="52" t="s">
        <v>173</v>
      </c>
      <c r="M479" s="81"/>
      <c r="N479" s="28">
        <v>402</v>
      </c>
      <c r="O479" s="972"/>
      <c r="P479" s="29">
        <v>6</v>
      </c>
      <c r="Q479" s="28"/>
      <c r="R479" s="28">
        <v>2</v>
      </c>
      <c r="S479" s="81">
        <v>204</v>
      </c>
      <c r="T479" s="185">
        <v>43250</v>
      </c>
      <c r="U479" s="326">
        <v>14.7</v>
      </c>
      <c r="V479" s="60">
        <v>0.67</v>
      </c>
      <c r="W479" s="167">
        <v>8</v>
      </c>
      <c r="X479" s="489">
        <f t="shared" si="35"/>
        <v>42.5</v>
      </c>
      <c r="Y479" s="502" t="s">
        <v>2216</v>
      </c>
      <c r="Z479" s="494"/>
      <c r="AA479" s="28" t="s">
        <v>17</v>
      </c>
      <c r="AB479" s="27">
        <v>19</v>
      </c>
      <c r="AC479" s="28" t="s">
        <v>1574</v>
      </c>
      <c r="AD479" s="27" t="s">
        <v>54</v>
      </c>
      <c r="AE479" s="28" t="s">
        <v>124</v>
      </c>
      <c r="AF479" s="29" t="s">
        <v>55</v>
      </c>
      <c r="AG479" s="29"/>
      <c r="AH479" s="27" t="s">
        <v>2349</v>
      </c>
      <c r="AI479" s="27" t="s">
        <v>465</v>
      </c>
      <c r="AJ479" s="27" t="s">
        <v>54</v>
      </c>
      <c r="AK479" s="81"/>
      <c r="AL479" s="569"/>
      <c r="AM479" s="28">
        <v>16</v>
      </c>
      <c r="AN479" s="28"/>
      <c r="AO479" s="28">
        <v>2015</v>
      </c>
      <c r="AP479" s="20">
        <v>2021</v>
      </c>
      <c r="AQ479" s="182" t="s">
        <v>2347</v>
      </c>
      <c r="AR479" s="28" t="s">
        <v>5036</v>
      </c>
      <c r="AS479" s="20" t="s">
        <v>3842</v>
      </c>
    </row>
    <row r="480" spans="1:45" ht="15" customHeight="1" x14ac:dyDescent="0.25">
      <c r="A480" t="s">
        <v>744</v>
      </c>
      <c r="B480">
        <v>1</v>
      </c>
      <c r="C480" t="s">
        <v>875</v>
      </c>
      <c r="D480" s="26" t="s">
        <v>1571</v>
      </c>
      <c r="E480" s="435" t="s">
        <v>2346</v>
      </c>
      <c r="F480" s="27" t="s">
        <v>85</v>
      </c>
      <c r="G480" s="28" t="s">
        <v>173</v>
      </c>
      <c r="H480" s="27" t="s">
        <v>822</v>
      </c>
      <c r="I480" s="27">
        <v>16</v>
      </c>
      <c r="J480" s="87">
        <v>16</v>
      </c>
      <c r="K480" s="19" t="s">
        <v>1575</v>
      </c>
      <c r="L480" s="52" t="s">
        <v>108</v>
      </c>
      <c r="M480" s="81" t="s">
        <v>2350</v>
      </c>
      <c r="N480" s="28">
        <v>947</v>
      </c>
      <c r="O480" s="972"/>
      <c r="P480" s="29">
        <v>6</v>
      </c>
      <c r="Q480" s="28"/>
      <c r="R480" s="28">
        <v>2</v>
      </c>
      <c r="S480" s="81">
        <v>202.76599999999999</v>
      </c>
      <c r="T480" s="185">
        <v>43150</v>
      </c>
      <c r="U480" s="326">
        <v>14.7</v>
      </c>
      <c r="V480" s="60">
        <v>0.67</v>
      </c>
      <c r="W480" s="167">
        <v>8</v>
      </c>
      <c r="X480" s="489">
        <f t="shared" si="35"/>
        <v>17.932051214361142</v>
      </c>
      <c r="Y480" s="502" t="s">
        <v>2216</v>
      </c>
      <c r="Z480" s="494" t="s">
        <v>54</v>
      </c>
      <c r="AA480" s="28" t="s">
        <v>17</v>
      </c>
      <c r="AB480" s="27">
        <v>19</v>
      </c>
      <c r="AC480" s="28" t="s">
        <v>2351</v>
      </c>
      <c r="AD480" s="27" t="s">
        <v>54</v>
      </c>
      <c r="AE480" s="28" t="s">
        <v>124</v>
      </c>
      <c r="AF480" s="29" t="s">
        <v>55</v>
      </c>
      <c r="AG480" s="29"/>
      <c r="AH480" s="27" t="s">
        <v>2349</v>
      </c>
      <c r="AI480" s="27" t="s">
        <v>465</v>
      </c>
      <c r="AJ480" s="27" t="s">
        <v>54</v>
      </c>
      <c r="AK480" s="81"/>
      <c r="AL480" s="569"/>
      <c r="AM480" s="28">
        <v>16</v>
      </c>
      <c r="AN480" s="28"/>
      <c r="AO480" s="28">
        <v>2015</v>
      </c>
      <c r="AP480" s="20">
        <v>2021</v>
      </c>
      <c r="AQ480" s="182" t="s">
        <v>2347</v>
      </c>
      <c r="AR480" s="28" t="s">
        <v>2352</v>
      </c>
      <c r="AS480" s="20" t="s">
        <v>2348</v>
      </c>
    </row>
    <row r="481" spans="1:45" ht="15" customHeight="1" x14ac:dyDescent="0.25">
      <c r="A481" t="s">
        <v>744</v>
      </c>
      <c r="C481" t="s">
        <v>875</v>
      </c>
      <c r="D481" s="560" t="s">
        <v>1571</v>
      </c>
      <c r="E481" s="435" t="s">
        <v>2346</v>
      </c>
      <c r="F481" s="27" t="s">
        <v>85</v>
      </c>
      <c r="G481" s="28" t="s">
        <v>173</v>
      </c>
      <c r="H481" s="27" t="s">
        <v>822</v>
      </c>
      <c r="I481" s="27">
        <v>16</v>
      </c>
      <c r="J481" s="87">
        <v>16</v>
      </c>
      <c r="K481" s="19" t="s">
        <v>3243</v>
      </c>
      <c r="L481" s="52" t="s">
        <v>173</v>
      </c>
      <c r="M481" s="81"/>
      <c r="N481" s="28">
        <v>626</v>
      </c>
      <c r="O481" s="972"/>
      <c r="P481" s="29">
        <v>6</v>
      </c>
      <c r="Q481" s="28"/>
      <c r="R481" s="28">
        <v>2</v>
      </c>
      <c r="S481" s="81">
        <v>117</v>
      </c>
      <c r="T481" s="185">
        <v>43250</v>
      </c>
      <c r="U481" s="326">
        <v>14.7</v>
      </c>
      <c r="V481" s="60">
        <v>0.67</v>
      </c>
      <c r="W481" s="167">
        <v>8</v>
      </c>
      <c r="X481" s="489">
        <f t="shared" si="35"/>
        <v>15.652955271565496</v>
      </c>
      <c r="Y481" s="502" t="s">
        <v>2216</v>
      </c>
      <c r="Z481" s="494"/>
      <c r="AA481" s="28" t="s">
        <v>17</v>
      </c>
      <c r="AB481" s="27">
        <v>19</v>
      </c>
      <c r="AC481" s="28" t="s">
        <v>1574</v>
      </c>
      <c r="AD481" s="27" t="s">
        <v>54</v>
      </c>
      <c r="AE481" s="28" t="s">
        <v>124</v>
      </c>
      <c r="AF481" s="29" t="s">
        <v>55</v>
      </c>
      <c r="AG481" s="29"/>
      <c r="AH481" s="27" t="s">
        <v>2349</v>
      </c>
      <c r="AI481" s="27" t="s">
        <v>465</v>
      </c>
      <c r="AJ481" s="27" t="s">
        <v>54</v>
      </c>
      <c r="AK481" s="81"/>
      <c r="AL481" s="569"/>
      <c r="AM481" s="28">
        <v>16</v>
      </c>
      <c r="AN481" s="28"/>
      <c r="AO481" s="28">
        <v>2015</v>
      </c>
      <c r="AP481" s="20">
        <v>2021</v>
      </c>
      <c r="AQ481" s="182" t="s">
        <v>2347</v>
      </c>
      <c r="AR481" s="871" t="s">
        <v>5036</v>
      </c>
      <c r="AS481" s="20" t="s">
        <v>3842</v>
      </c>
    </row>
    <row r="482" spans="1:45" ht="14.25" customHeight="1" x14ac:dyDescent="0.25">
      <c r="A482" t="s">
        <v>744</v>
      </c>
      <c r="B482">
        <v>1</v>
      </c>
      <c r="C482" t="s">
        <v>875</v>
      </c>
      <c r="D482" s="26" t="s">
        <v>412</v>
      </c>
      <c r="E482" s="435" t="s">
        <v>2104</v>
      </c>
      <c r="F482" s="27" t="s">
        <v>67</v>
      </c>
      <c r="G482" s="28" t="s">
        <v>414</v>
      </c>
      <c r="H482" s="27" t="s">
        <v>1031</v>
      </c>
      <c r="I482" s="27">
        <v>16</v>
      </c>
      <c r="J482" s="87">
        <v>8</v>
      </c>
      <c r="K482" s="19" t="s">
        <v>802</v>
      </c>
      <c r="L482" s="52" t="s">
        <v>108</v>
      </c>
      <c r="M482" s="81"/>
      <c r="N482" s="28">
        <v>1966</v>
      </c>
      <c r="O482" s="972"/>
      <c r="P482" s="29" t="s">
        <v>744</v>
      </c>
      <c r="Q482" s="28">
        <v>2</v>
      </c>
      <c r="R482" s="28"/>
      <c r="S482" s="81">
        <v>76.86</v>
      </c>
      <c r="T482" s="185">
        <v>41685</v>
      </c>
      <c r="U482" s="326" t="s">
        <v>1267</v>
      </c>
      <c r="V482" s="60">
        <v>0.67</v>
      </c>
      <c r="W482" s="167">
        <v>2</v>
      </c>
      <c r="X482" s="489">
        <f t="shared" si="35"/>
        <v>13.096693794506614</v>
      </c>
      <c r="Y482" s="502" t="s">
        <v>2216</v>
      </c>
      <c r="Z482" s="494"/>
      <c r="AA482" s="28" t="s">
        <v>20</v>
      </c>
      <c r="AB482" s="27">
        <v>4</v>
      </c>
      <c r="AC482" s="28" t="s">
        <v>417</v>
      </c>
      <c r="AD482" s="27" t="s">
        <v>54</v>
      </c>
      <c r="AE482" s="28" t="s">
        <v>124</v>
      </c>
      <c r="AF482" s="29" t="s">
        <v>55</v>
      </c>
      <c r="AG482" s="29" t="s">
        <v>55</v>
      </c>
      <c r="AH482" s="27" t="s">
        <v>129</v>
      </c>
      <c r="AI482" s="27" t="s">
        <v>129</v>
      </c>
      <c r="AJ482" s="27" t="s">
        <v>54</v>
      </c>
      <c r="AK482" s="81"/>
      <c r="AL482" s="569"/>
      <c r="AM482" s="28"/>
      <c r="AN482" s="28"/>
      <c r="AO482" s="28">
        <v>2012</v>
      </c>
      <c r="AP482" s="20">
        <v>2013</v>
      </c>
      <c r="AQ482" s="142"/>
      <c r="AR482" s="28" t="s">
        <v>416</v>
      </c>
      <c r="AS482" s="20"/>
    </row>
    <row r="483" spans="1:45" ht="14.25" customHeight="1" x14ac:dyDescent="0.25">
      <c r="C483" t="s">
        <v>875</v>
      </c>
      <c r="D483" s="26" t="s">
        <v>2102</v>
      </c>
      <c r="E483" s="435" t="s">
        <v>2103</v>
      </c>
      <c r="F483" s="27" t="s">
        <v>67</v>
      </c>
      <c r="G483" s="28" t="s">
        <v>414</v>
      </c>
      <c r="H483" s="27" t="s">
        <v>1031</v>
      </c>
      <c r="I483" s="27">
        <v>16</v>
      </c>
      <c r="J483" s="87">
        <v>8</v>
      </c>
      <c r="K483" s="19" t="s">
        <v>800</v>
      </c>
      <c r="L483" s="52" t="s">
        <v>108</v>
      </c>
      <c r="M483" s="81" t="s">
        <v>1015</v>
      </c>
      <c r="N483" s="28"/>
      <c r="O483" s="972"/>
      <c r="P483" s="29">
        <v>6</v>
      </c>
      <c r="Q483" s="28">
        <v>1</v>
      </c>
      <c r="R483" s="28"/>
      <c r="S483" s="81"/>
      <c r="T483" s="185">
        <v>41773</v>
      </c>
      <c r="U483" s="326">
        <v>14.7</v>
      </c>
      <c r="V483" s="60">
        <v>0.67</v>
      </c>
      <c r="W483" s="167">
        <v>2</v>
      </c>
      <c r="X483" s="489" t="str">
        <f t="shared" si="35"/>
        <v/>
      </c>
      <c r="Y483" s="502"/>
      <c r="Z483" s="494" t="s">
        <v>54</v>
      </c>
      <c r="AA483" s="28" t="s">
        <v>20</v>
      </c>
      <c r="AB483" s="27">
        <v>40</v>
      </c>
      <c r="AC483" s="28" t="s">
        <v>1014</v>
      </c>
      <c r="AD483" s="27" t="s">
        <v>54</v>
      </c>
      <c r="AE483" s="28" t="s">
        <v>124</v>
      </c>
      <c r="AF483" s="29" t="s">
        <v>55</v>
      </c>
      <c r="AG483" s="29" t="s">
        <v>55</v>
      </c>
      <c r="AH483" s="27" t="s">
        <v>129</v>
      </c>
      <c r="AI483" s="27" t="s">
        <v>129</v>
      </c>
      <c r="AJ483" s="27" t="s">
        <v>54</v>
      </c>
      <c r="AK483" s="81"/>
      <c r="AL483" s="569"/>
      <c r="AM483" s="28"/>
      <c r="AN483" s="28"/>
      <c r="AO483" s="28">
        <v>2013</v>
      </c>
      <c r="AP483" s="20">
        <v>2019</v>
      </c>
      <c r="AQ483" s="142"/>
      <c r="AR483" s="28" t="s">
        <v>1013</v>
      </c>
      <c r="AS483" s="20" t="s">
        <v>4806</v>
      </c>
    </row>
    <row r="484" spans="1:45" ht="14.25" customHeight="1" x14ac:dyDescent="0.25">
      <c r="C484" t="s">
        <v>875</v>
      </c>
      <c r="D484" s="26" t="s">
        <v>2099</v>
      </c>
      <c r="E484" s="435" t="s">
        <v>2100</v>
      </c>
      <c r="F484" s="27" t="s">
        <v>67</v>
      </c>
      <c r="G484" s="28" t="s">
        <v>414</v>
      </c>
      <c r="H484" s="27" t="s">
        <v>1031</v>
      </c>
      <c r="I484" s="27">
        <v>16</v>
      </c>
      <c r="J484" s="87">
        <v>8</v>
      </c>
      <c r="K484" s="19" t="s">
        <v>800</v>
      </c>
      <c r="L484" s="52"/>
      <c r="M484" s="81"/>
      <c r="N484" s="28"/>
      <c r="O484" s="972"/>
      <c r="P484" s="29">
        <v>6</v>
      </c>
      <c r="Q484" s="28">
        <v>1</v>
      </c>
      <c r="R484" s="28"/>
      <c r="S484" s="81"/>
      <c r="T484" s="185">
        <v>41773</v>
      </c>
      <c r="U484" s="326">
        <v>14.7</v>
      </c>
      <c r="V484" s="60">
        <v>0.67</v>
      </c>
      <c r="W484" s="167">
        <v>2</v>
      </c>
      <c r="X484" s="489" t="str">
        <f t="shared" si="35"/>
        <v/>
      </c>
      <c r="Y484" s="502"/>
      <c r="Z484" s="494" t="s">
        <v>54</v>
      </c>
      <c r="AA484" s="28" t="s">
        <v>20</v>
      </c>
      <c r="AB484" s="27">
        <v>16</v>
      </c>
      <c r="AC484" s="28" t="s">
        <v>1014</v>
      </c>
      <c r="AD484" s="27" t="s">
        <v>54</v>
      </c>
      <c r="AE484" s="28" t="s">
        <v>124</v>
      </c>
      <c r="AF484" s="29" t="s">
        <v>55</v>
      </c>
      <c r="AG484" s="29" t="s">
        <v>55</v>
      </c>
      <c r="AH484" s="27" t="s">
        <v>129</v>
      </c>
      <c r="AI484" s="27" t="s">
        <v>129</v>
      </c>
      <c r="AJ484" s="27" t="s">
        <v>54</v>
      </c>
      <c r="AK484" s="81"/>
      <c r="AL484" s="569"/>
      <c r="AM484" s="28"/>
      <c r="AN484" s="28"/>
      <c r="AO484" s="28">
        <v>2013</v>
      </c>
      <c r="AP484" s="20">
        <v>2014</v>
      </c>
      <c r="AQ484" s="142"/>
      <c r="AR484" s="28" t="s">
        <v>1013</v>
      </c>
      <c r="AS484" s="20" t="s">
        <v>2101</v>
      </c>
    </row>
    <row r="485" spans="1:45" ht="14.25" customHeight="1" x14ac:dyDescent="0.25">
      <c r="A485" t="s">
        <v>744</v>
      </c>
      <c r="B485">
        <v>1</v>
      </c>
      <c r="C485" t="s">
        <v>875</v>
      </c>
      <c r="D485" s="26" t="s">
        <v>418</v>
      </c>
      <c r="E485" s="435" t="s">
        <v>2522</v>
      </c>
      <c r="F485" s="27" t="s">
        <v>67</v>
      </c>
      <c r="G485" s="28" t="s">
        <v>414</v>
      </c>
      <c r="H485" s="27" t="s">
        <v>559</v>
      </c>
      <c r="I485" s="27">
        <v>8</v>
      </c>
      <c r="J485" s="87">
        <v>8</v>
      </c>
      <c r="K485" s="19" t="s">
        <v>800</v>
      </c>
      <c r="L485" s="52" t="s">
        <v>108</v>
      </c>
      <c r="M485" s="81"/>
      <c r="N485" s="28">
        <v>854</v>
      </c>
      <c r="O485" s="972"/>
      <c r="P485" s="29">
        <v>6</v>
      </c>
      <c r="Q485" s="28"/>
      <c r="R485" s="28"/>
      <c r="S485" s="81">
        <v>119.048</v>
      </c>
      <c r="T485" s="185">
        <v>43341</v>
      </c>
      <c r="U485" s="326">
        <v>14.7</v>
      </c>
      <c r="V485" s="60">
        <v>0.33</v>
      </c>
      <c r="W485" s="167">
        <v>1</v>
      </c>
      <c r="X485" s="489">
        <f t="shared" si="35"/>
        <v>46.002154566744736</v>
      </c>
      <c r="Y485" s="502" t="s">
        <v>174</v>
      </c>
      <c r="Z485" s="494" t="s">
        <v>745</v>
      </c>
      <c r="AA485" s="28" t="s">
        <v>20</v>
      </c>
      <c r="AB485" s="27">
        <v>3</v>
      </c>
      <c r="AC485" s="28" t="s">
        <v>419</v>
      </c>
      <c r="AD485" s="27" t="s">
        <v>54</v>
      </c>
      <c r="AE485" s="28" t="s">
        <v>124</v>
      </c>
      <c r="AF485" s="29" t="s">
        <v>55</v>
      </c>
      <c r="AG485" s="29" t="s">
        <v>55</v>
      </c>
      <c r="AH485" s="27" t="s">
        <v>181</v>
      </c>
      <c r="AI485" s="27" t="s">
        <v>181</v>
      </c>
      <c r="AJ485" s="27" t="s">
        <v>54</v>
      </c>
      <c r="AK485" s="81"/>
      <c r="AL485" s="569"/>
      <c r="AM485" s="28"/>
      <c r="AN485" s="28"/>
      <c r="AO485" s="28">
        <v>2011</v>
      </c>
      <c r="AP485" s="20">
        <v>2019</v>
      </c>
      <c r="AQ485" s="19"/>
      <c r="AR485" s="28"/>
      <c r="AS485" s="20" t="s">
        <v>4545</v>
      </c>
    </row>
    <row r="486" spans="1:45" ht="14.25" customHeight="1" x14ac:dyDescent="0.25">
      <c r="D486" s="591" t="s">
        <v>6051</v>
      </c>
      <c r="E486" s="555" t="s">
        <v>6052</v>
      </c>
      <c r="F486" s="592"/>
      <c r="G486" s="593" t="s">
        <v>6054</v>
      </c>
      <c r="H486" s="592" t="s">
        <v>12</v>
      </c>
      <c r="I486" s="592">
        <v>4</v>
      </c>
      <c r="J486" s="618">
        <v>8</v>
      </c>
      <c r="K486" s="19"/>
      <c r="L486" s="52"/>
      <c r="M486" s="81"/>
      <c r="N486" s="28"/>
      <c r="O486" s="972"/>
      <c r="P486" s="29"/>
      <c r="Q486" s="28"/>
      <c r="R486" s="28"/>
      <c r="S486" s="81"/>
      <c r="T486" s="185"/>
      <c r="U486" s="326"/>
      <c r="V486" s="60"/>
      <c r="W486" s="167"/>
      <c r="X486" s="489"/>
      <c r="Y486" s="502"/>
      <c r="Z486" s="494"/>
      <c r="AA486" s="28" t="s">
        <v>17</v>
      </c>
      <c r="AB486" s="27">
        <v>1</v>
      </c>
      <c r="AC486" s="28" t="s">
        <v>6051</v>
      </c>
      <c r="AD486" s="27" t="s">
        <v>55</v>
      </c>
      <c r="AE486" s="28"/>
      <c r="AF486" s="29" t="s">
        <v>55</v>
      </c>
      <c r="AG486" s="29" t="s">
        <v>54</v>
      </c>
      <c r="AH486" s="27" t="s">
        <v>83</v>
      </c>
      <c r="AI486" s="27" t="s">
        <v>83</v>
      </c>
      <c r="AJ486" s="27"/>
      <c r="AK486" s="81"/>
      <c r="AL486" s="569"/>
      <c r="AM486" s="28"/>
      <c r="AN486" s="28"/>
      <c r="AO486" s="28"/>
      <c r="AP486" s="20">
        <v>2014</v>
      </c>
      <c r="AQ486" s="19"/>
      <c r="AR486" s="28" t="s">
        <v>6055</v>
      </c>
      <c r="AS486" s="20" t="s">
        <v>6056</v>
      </c>
    </row>
    <row r="487" spans="1:45" ht="14.25" customHeight="1" x14ac:dyDescent="0.25">
      <c r="A487" t="s">
        <v>746</v>
      </c>
      <c r="B487">
        <v>1</v>
      </c>
      <c r="C487" t="s">
        <v>875</v>
      </c>
      <c r="D487" s="26" t="s">
        <v>716</v>
      </c>
      <c r="E487" s="435" t="s">
        <v>2999</v>
      </c>
      <c r="F487" s="27" t="s">
        <v>67</v>
      </c>
      <c r="G487" s="28" t="s">
        <v>611</v>
      </c>
      <c r="H487" s="27" t="s">
        <v>65</v>
      </c>
      <c r="I487" s="27">
        <v>32</v>
      </c>
      <c r="J487" s="87">
        <v>8</v>
      </c>
      <c r="K487" s="19" t="s">
        <v>800</v>
      </c>
      <c r="L487" s="52" t="s">
        <v>108</v>
      </c>
      <c r="M487" s="81"/>
      <c r="N487" s="28">
        <v>5033</v>
      </c>
      <c r="O487" s="972"/>
      <c r="P487" s="29">
        <v>6</v>
      </c>
      <c r="Q487" s="28">
        <v>8</v>
      </c>
      <c r="R487" s="28">
        <v>33</v>
      </c>
      <c r="S487" s="81">
        <v>123.48699999999999</v>
      </c>
      <c r="T487" s="185">
        <v>41725</v>
      </c>
      <c r="U487" s="326">
        <v>14.7</v>
      </c>
      <c r="V487" s="60">
        <v>1</v>
      </c>
      <c r="W487" s="167">
        <v>1</v>
      </c>
      <c r="X487" s="489">
        <f>IF(AND(N487&lt;&gt;"",S487&lt;&gt;""),1000*S487*V487/(N487*W487),"")</f>
        <v>24.535465924895689</v>
      </c>
      <c r="Y487" s="502" t="s">
        <v>174</v>
      </c>
      <c r="Z487" s="494"/>
      <c r="AA487" s="28" t="s">
        <v>17</v>
      </c>
      <c r="AB487" s="27">
        <v>29</v>
      </c>
      <c r="AC487" s="28" t="s">
        <v>1025</v>
      </c>
      <c r="AD487" s="27" t="s">
        <v>54</v>
      </c>
      <c r="AE487" s="28" t="s">
        <v>124</v>
      </c>
      <c r="AF487" s="29" t="s">
        <v>55</v>
      </c>
      <c r="AG487" s="29"/>
      <c r="AH487" s="27" t="s">
        <v>718</v>
      </c>
      <c r="AI487" s="27" t="s">
        <v>718</v>
      </c>
      <c r="AJ487" s="27"/>
      <c r="AK487" s="81">
        <v>512</v>
      </c>
      <c r="AL487" s="569"/>
      <c r="AM487" s="28">
        <v>512</v>
      </c>
      <c r="AN487" s="28"/>
      <c r="AO487" s="28"/>
      <c r="AP487" s="20">
        <v>2014</v>
      </c>
      <c r="AQ487" s="37"/>
      <c r="AR487" s="28" t="s">
        <v>717</v>
      </c>
      <c r="AS487" s="127" t="s">
        <v>1551</v>
      </c>
    </row>
    <row r="488" spans="1:45" ht="14.25" customHeight="1" x14ac:dyDescent="0.25">
      <c r="C488" t="s">
        <v>875</v>
      </c>
      <c r="D488" s="26" t="s">
        <v>1924</v>
      </c>
      <c r="E488" s="435" t="s">
        <v>1927</v>
      </c>
      <c r="F488" s="27" t="s">
        <v>777</v>
      </c>
      <c r="G488" s="28" t="s">
        <v>1925</v>
      </c>
      <c r="H488" s="27" t="s">
        <v>143</v>
      </c>
      <c r="I488" s="27">
        <v>16</v>
      </c>
      <c r="J488" s="87">
        <v>16</v>
      </c>
      <c r="K488" s="19" t="s">
        <v>800</v>
      </c>
      <c r="L488" s="52" t="s">
        <v>108</v>
      </c>
      <c r="M488" s="81" t="s">
        <v>3067</v>
      </c>
      <c r="N488" s="28"/>
      <c r="O488" s="972"/>
      <c r="P488" s="29">
        <v>6</v>
      </c>
      <c r="Q488" s="28"/>
      <c r="R488" s="28"/>
      <c r="S488" s="81"/>
      <c r="T488" s="185">
        <v>43183</v>
      </c>
      <c r="U488" s="326">
        <v>14.7</v>
      </c>
      <c r="V488" s="60">
        <v>0.67</v>
      </c>
      <c r="W488" s="167">
        <v>1</v>
      </c>
      <c r="X488" s="489" t="str">
        <f>IF(AND(N488&lt;&gt;"",S488&lt;&gt;""),1000*S488*V488/(N488*W488),"")</f>
        <v/>
      </c>
      <c r="Y488" s="502"/>
      <c r="Z488" s="494"/>
      <c r="AA488" s="28" t="s">
        <v>20</v>
      </c>
      <c r="AB488" s="27">
        <v>3</v>
      </c>
      <c r="AC488" s="28" t="s">
        <v>3068</v>
      </c>
      <c r="AD488" s="27" t="s">
        <v>54</v>
      </c>
      <c r="AE488" s="28"/>
      <c r="AF488" s="29"/>
      <c r="AG488" s="29"/>
      <c r="AH488" s="27"/>
      <c r="AI488" s="27"/>
      <c r="AJ488" s="27"/>
      <c r="AK488" s="81"/>
      <c r="AL488" s="569"/>
      <c r="AM488" s="28"/>
      <c r="AN488" s="28"/>
      <c r="AO488" s="28"/>
      <c r="AP488" s="20"/>
      <c r="AQ488" s="182"/>
      <c r="AR488" s="28" t="s">
        <v>1926</v>
      </c>
      <c r="AS488" s="130" t="s">
        <v>3069</v>
      </c>
    </row>
    <row r="489" spans="1:45" ht="14.25" customHeight="1" x14ac:dyDescent="0.25">
      <c r="A489" t="s">
        <v>744</v>
      </c>
      <c r="B489">
        <v>1</v>
      </c>
      <c r="C489" t="s">
        <v>875</v>
      </c>
      <c r="D489" s="45" t="s">
        <v>734</v>
      </c>
      <c r="E489" s="42"/>
      <c r="F489" s="46" t="s">
        <v>107</v>
      </c>
      <c r="G489" s="42" t="s">
        <v>34</v>
      </c>
      <c r="H489" s="46" t="s">
        <v>35</v>
      </c>
      <c r="I489" s="46">
        <v>32</v>
      </c>
      <c r="J489" s="670">
        <v>32</v>
      </c>
      <c r="K489" s="19" t="s">
        <v>1567</v>
      </c>
      <c r="L489" s="52" t="s">
        <v>34</v>
      </c>
      <c r="M489" s="81" t="s">
        <v>1653</v>
      </c>
      <c r="N489" s="28">
        <v>1020</v>
      </c>
      <c r="O489" s="972"/>
      <c r="P489" s="29" t="s">
        <v>744</v>
      </c>
      <c r="Q489" s="28"/>
      <c r="R489" s="28"/>
      <c r="S489" s="81">
        <v>290</v>
      </c>
      <c r="T489" s="185">
        <v>41579</v>
      </c>
      <c r="U489" s="326" t="s">
        <v>1267</v>
      </c>
      <c r="V489" s="60">
        <v>0.9</v>
      </c>
      <c r="W489" s="167">
        <v>1</v>
      </c>
      <c r="X489" s="489">
        <f>IF(AND(N489&lt;&gt;"",S489&lt;&gt;""),1000*S489*V489/(N489*W489),"")</f>
        <v>255.88235294117646</v>
      </c>
      <c r="Y489" s="502" t="s">
        <v>2226</v>
      </c>
      <c r="Z489" s="494"/>
      <c r="AA489" s="28" t="s">
        <v>107</v>
      </c>
      <c r="AB489" s="27"/>
      <c r="AC489" s="28"/>
      <c r="AD489" s="27" t="s">
        <v>54</v>
      </c>
      <c r="AE489" s="28" t="s">
        <v>124</v>
      </c>
      <c r="AF489" s="29" t="s">
        <v>202</v>
      </c>
      <c r="AG489" s="29"/>
      <c r="AH489" s="27" t="s">
        <v>133</v>
      </c>
      <c r="AI489" s="27" t="s">
        <v>133</v>
      </c>
      <c r="AJ489" s="27" t="s">
        <v>54</v>
      </c>
      <c r="AK489" s="81"/>
      <c r="AL489" s="569"/>
      <c r="AM489" s="28">
        <v>32</v>
      </c>
      <c r="AN489" s="28"/>
      <c r="AO489" s="28">
        <v>2004</v>
      </c>
      <c r="AP489" s="20"/>
      <c r="AQ489" s="37"/>
      <c r="AR489" s="28" t="s">
        <v>735</v>
      </c>
      <c r="AS489" s="20" t="s">
        <v>1676</v>
      </c>
    </row>
    <row r="490" spans="1:45" ht="14.25" customHeight="1" x14ac:dyDescent="0.25">
      <c r="A490" t="s">
        <v>744</v>
      </c>
      <c r="B490">
        <v>1</v>
      </c>
      <c r="C490" t="s">
        <v>875</v>
      </c>
      <c r="D490" s="45" t="s">
        <v>734</v>
      </c>
      <c r="E490" s="42"/>
      <c r="F490" s="46" t="s">
        <v>107</v>
      </c>
      <c r="G490" s="42" t="s">
        <v>34</v>
      </c>
      <c r="H490" s="46" t="s">
        <v>35</v>
      </c>
      <c r="I490" s="46">
        <v>32</v>
      </c>
      <c r="J490" s="670">
        <v>32</v>
      </c>
      <c r="K490" s="19" t="s">
        <v>827</v>
      </c>
      <c r="L490" s="52" t="s">
        <v>34</v>
      </c>
      <c r="M490" s="81" t="s">
        <v>1653</v>
      </c>
      <c r="N490" s="28">
        <v>584</v>
      </c>
      <c r="O490" s="972"/>
      <c r="P490" s="29" t="s">
        <v>744</v>
      </c>
      <c r="Q490" s="28"/>
      <c r="R490" s="28"/>
      <c r="S490" s="81">
        <v>420</v>
      </c>
      <c r="T490" s="185">
        <v>42545</v>
      </c>
      <c r="U490" s="326" t="s">
        <v>1678</v>
      </c>
      <c r="V490" s="60">
        <v>0.1</v>
      </c>
      <c r="W490" s="167">
        <v>1</v>
      </c>
      <c r="X490" s="489">
        <f>IF(AND(N490&lt;&gt;"",S490&lt;&gt;""),1000*S490*V490/(N490*W490),"")</f>
        <v>71.917808219178085</v>
      </c>
      <c r="Y490" s="502" t="s">
        <v>2226</v>
      </c>
      <c r="Z490" s="494"/>
      <c r="AA490" s="28" t="s">
        <v>107</v>
      </c>
      <c r="AB490" s="27"/>
      <c r="AC490" s="28"/>
      <c r="AD490" s="27" t="s">
        <v>54</v>
      </c>
      <c r="AE490" s="28" t="s">
        <v>124</v>
      </c>
      <c r="AF490" s="29" t="s">
        <v>202</v>
      </c>
      <c r="AG490" s="29"/>
      <c r="AH490" s="27" t="s">
        <v>133</v>
      </c>
      <c r="AI490" s="27" t="s">
        <v>133</v>
      </c>
      <c r="AJ490" s="27" t="s">
        <v>54</v>
      </c>
      <c r="AK490" s="81"/>
      <c r="AL490" s="569"/>
      <c r="AM490" s="28">
        <v>32</v>
      </c>
      <c r="AN490" s="28"/>
      <c r="AO490" s="28">
        <v>2004</v>
      </c>
      <c r="AP490" s="20"/>
      <c r="AQ490" s="37"/>
      <c r="AR490" s="28" t="s">
        <v>735</v>
      </c>
      <c r="AS490" s="20" t="s">
        <v>1677</v>
      </c>
    </row>
    <row r="491" spans="1:45" ht="14.25" customHeight="1" x14ac:dyDescent="0.25">
      <c r="D491" s="409" t="s">
        <v>5353</v>
      </c>
      <c r="E491" s="435" t="s">
        <v>5354</v>
      </c>
      <c r="F491" s="412"/>
      <c r="G491" s="28" t="s">
        <v>5355</v>
      </c>
      <c r="H491" s="46" t="s">
        <v>35</v>
      </c>
      <c r="I491" s="412">
        <v>32</v>
      </c>
      <c r="J491" s="415">
        <v>32</v>
      </c>
      <c r="K491" s="19"/>
      <c r="L491" s="52"/>
      <c r="M491" s="81"/>
      <c r="N491" s="28"/>
      <c r="O491" s="972"/>
      <c r="P491" s="29"/>
      <c r="Q491" s="28"/>
      <c r="R491" s="28"/>
      <c r="S491" s="81"/>
      <c r="T491" s="185"/>
      <c r="U491" s="326"/>
      <c r="V491" s="60"/>
      <c r="W491" s="167"/>
      <c r="X491" s="489"/>
      <c r="Y491" s="502"/>
      <c r="Z491" s="494"/>
      <c r="AA491" s="28" t="s">
        <v>17</v>
      </c>
      <c r="AB491" s="27">
        <v>25</v>
      </c>
      <c r="AC491" s="28" t="s">
        <v>73</v>
      </c>
      <c r="AD491" s="27" t="s">
        <v>54</v>
      </c>
      <c r="AE491" s="28" t="s">
        <v>124</v>
      </c>
      <c r="AF491" s="29" t="s">
        <v>55</v>
      </c>
      <c r="AG491" s="29"/>
      <c r="AH491" s="27" t="s">
        <v>133</v>
      </c>
      <c r="AI491" s="27" t="s">
        <v>133</v>
      </c>
      <c r="AJ491" s="27" t="s">
        <v>54</v>
      </c>
      <c r="AK491" s="81"/>
      <c r="AL491" s="569"/>
      <c r="AM491" s="28">
        <v>32</v>
      </c>
      <c r="AN491" s="28"/>
      <c r="AO491" s="28">
        <v>2019</v>
      </c>
      <c r="AP491" s="20">
        <v>2019</v>
      </c>
      <c r="AQ491" s="182"/>
      <c r="AR491" s="28" t="s">
        <v>5356</v>
      </c>
      <c r="AS491" s="130" t="s">
        <v>5357</v>
      </c>
    </row>
    <row r="492" spans="1:45" ht="14.25" customHeight="1" x14ac:dyDescent="0.25">
      <c r="D492" s="591" t="s">
        <v>4628</v>
      </c>
      <c r="E492" s="555" t="s">
        <v>4629</v>
      </c>
      <c r="F492" s="592" t="s">
        <v>1812</v>
      </c>
      <c r="G492" s="819" t="s">
        <v>4630</v>
      </c>
      <c r="H492" s="592" t="s">
        <v>58</v>
      </c>
      <c r="I492" s="592">
        <v>32</v>
      </c>
      <c r="J492" s="618">
        <v>16</v>
      </c>
      <c r="K492" s="19"/>
      <c r="L492" s="52"/>
      <c r="M492" s="81"/>
      <c r="N492" s="28"/>
      <c r="O492" s="972"/>
      <c r="P492" s="29"/>
      <c r="Q492" s="28"/>
      <c r="R492" s="28"/>
      <c r="S492" s="81"/>
      <c r="T492" s="185"/>
      <c r="U492" s="326"/>
      <c r="V492" s="60"/>
      <c r="W492" s="167"/>
      <c r="X492" s="489"/>
      <c r="Y492" s="502"/>
      <c r="Z492" s="494"/>
      <c r="AA492" s="28"/>
      <c r="AB492" s="27"/>
      <c r="AC492" s="28"/>
      <c r="AD492" s="27"/>
      <c r="AE492" s="28"/>
      <c r="AF492" s="29"/>
      <c r="AG492" s="29"/>
      <c r="AH492" s="27"/>
      <c r="AI492" s="27"/>
      <c r="AJ492" s="27"/>
      <c r="AK492" s="81"/>
      <c r="AL492" s="569"/>
      <c r="AM492" s="28"/>
      <c r="AN492" s="28"/>
      <c r="AO492" s="28"/>
      <c r="AP492" s="20"/>
      <c r="AQ492" s="37"/>
      <c r="AR492" s="28" t="s">
        <v>4631</v>
      </c>
      <c r="AS492" s="20"/>
    </row>
    <row r="493" spans="1:45" ht="14.25" customHeight="1" x14ac:dyDescent="0.25">
      <c r="A493" t="s">
        <v>746</v>
      </c>
      <c r="B493">
        <v>1</v>
      </c>
      <c r="C493" t="s">
        <v>875</v>
      </c>
      <c r="D493" s="26" t="s">
        <v>1690</v>
      </c>
      <c r="E493" s="435" t="s">
        <v>3347</v>
      </c>
      <c r="F493" s="27" t="s">
        <v>57</v>
      </c>
      <c r="G493" s="28" t="s">
        <v>1691</v>
      </c>
      <c r="H493" s="46" t="s">
        <v>143</v>
      </c>
      <c r="I493" s="27">
        <v>8</v>
      </c>
      <c r="J493" s="87">
        <v>8</v>
      </c>
      <c r="K493" s="19" t="s">
        <v>800</v>
      </c>
      <c r="L493" s="52" t="s">
        <v>108</v>
      </c>
      <c r="M493" s="81"/>
      <c r="N493" s="28">
        <v>175</v>
      </c>
      <c r="O493" s="972"/>
      <c r="P493" s="29">
        <v>6</v>
      </c>
      <c r="Q493" s="28"/>
      <c r="R493" s="28"/>
      <c r="S493" s="81">
        <v>243.48699999999999</v>
      </c>
      <c r="T493" s="185">
        <v>42621</v>
      </c>
      <c r="U493" s="326">
        <v>14.7</v>
      </c>
      <c r="V493" s="60">
        <v>0.33</v>
      </c>
      <c r="W493" s="167">
        <v>1.5</v>
      </c>
      <c r="X493" s="489">
        <f t="shared" ref="X493:X525" si="36">IF(AND(N493&lt;&gt;"",S493&lt;&gt;""),1000*S493*V493/(N493*W493),"")</f>
        <v>306.09794285714287</v>
      </c>
      <c r="Y493" s="502" t="s">
        <v>174</v>
      </c>
      <c r="Z493" s="494"/>
      <c r="AA493" s="28" t="s">
        <v>20</v>
      </c>
      <c r="AB493" s="27">
        <v>5</v>
      </c>
      <c r="AC493" s="28" t="s">
        <v>73</v>
      </c>
      <c r="AD493" s="27" t="s">
        <v>55</v>
      </c>
      <c r="AE493" s="28" t="s">
        <v>1665</v>
      </c>
      <c r="AF493" s="29" t="s">
        <v>55</v>
      </c>
      <c r="AG493" s="29"/>
      <c r="AH493" s="27">
        <v>256</v>
      </c>
      <c r="AI493" s="27">
        <v>256</v>
      </c>
      <c r="AJ493" s="27" t="s">
        <v>54</v>
      </c>
      <c r="AK493" s="81"/>
      <c r="AL493" s="569"/>
      <c r="AM493" s="28">
        <v>4</v>
      </c>
      <c r="AN493" s="28"/>
      <c r="AO493" s="28"/>
      <c r="AP493" s="20"/>
      <c r="AQ493" s="37"/>
      <c r="AR493" s="28" t="s">
        <v>1692</v>
      </c>
      <c r="AS493" s="20" t="s">
        <v>1693</v>
      </c>
    </row>
    <row r="494" spans="1:45" ht="14.25" customHeight="1" x14ac:dyDescent="0.25">
      <c r="B494">
        <v>1</v>
      </c>
      <c r="C494" t="s">
        <v>875</v>
      </c>
      <c r="D494" s="409" t="s">
        <v>3340</v>
      </c>
      <c r="E494" s="435" t="s">
        <v>6337</v>
      </c>
      <c r="F494" s="412" t="s">
        <v>67</v>
      </c>
      <c r="G494" s="504" t="s">
        <v>633</v>
      </c>
      <c r="H494" s="592" t="s">
        <v>12</v>
      </c>
      <c r="I494" s="412">
        <v>8</v>
      </c>
      <c r="J494" s="415">
        <v>8</v>
      </c>
      <c r="K494" s="19" t="s">
        <v>800</v>
      </c>
      <c r="L494" s="52" t="s">
        <v>108</v>
      </c>
      <c r="M494" s="81"/>
      <c r="N494" s="28">
        <v>230</v>
      </c>
      <c r="O494" s="972"/>
      <c r="P494" s="29">
        <v>6</v>
      </c>
      <c r="Q494" s="28"/>
      <c r="R494" s="28"/>
      <c r="S494" s="81">
        <v>555.55600000000004</v>
      </c>
      <c r="T494" s="185">
        <v>43200</v>
      </c>
      <c r="U494" s="326">
        <v>14.7</v>
      </c>
      <c r="V494" s="60">
        <v>0.33</v>
      </c>
      <c r="W494" s="167">
        <v>1</v>
      </c>
      <c r="X494" s="489">
        <f t="shared" si="36"/>
        <v>797.10208695652182</v>
      </c>
      <c r="Y494" s="502"/>
      <c r="Z494" s="494"/>
      <c r="AA494" s="28" t="s">
        <v>20</v>
      </c>
      <c r="AB494" s="27">
        <v>1</v>
      </c>
      <c r="AC494" s="28" t="s">
        <v>3343</v>
      </c>
      <c r="AD494" s="27"/>
      <c r="AE494" s="28" t="s">
        <v>1665</v>
      </c>
      <c r="AF494" s="29" t="s">
        <v>55</v>
      </c>
      <c r="AG494" s="29"/>
      <c r="AH494" s="27">
        <v>64</v>
      </c>
      <c r="AI494" s="27"/>
      <c r="AJ494" s="27" t="s">
        <v>54</v>
      </c>
      <c r="AK494" s="81">
        <v>30</v>
      </c>
      <c r="AL494" s="569"/>
      <c r="AM494" s="28"/>
      <c r="AN494" s="28"/>
      <c r="AO494" s="28"/>
      <c r="AP494" s="20"/>
      <c r="AQ494" s="37"/>
      <c r="AR494" s="28" t="s">
        <v>3344</v>
      </c>
      <c r="AS494" s="20" t="s">
        <v>3345</v>
      </c>
    </row>
    <row r="495" spans="1:45" ht="14.25" customHeight="1" x14ac:dyDescent="0.25">
      <c r="C495" t="s">
        <v>4376</v>
      </c>
      <c r="D495" s="26" t="s">
        <v>1965</v>
      </c>
      <c r="E495" s="435" t="s">
        <v>1966</v>
      </c>
      <c r="F495" s="27" t="s">
        <v>777</v>
      </c>
      <c r="G495" s="28" t="s">
        <v>3070</v>
      </c>
      <c r="H495" s="46" t="s">
        <v>65</v>
      </c>
      <c r="I495" s="27">
        <v>16</v>
      </c>
      <c r="J495" s="87">
        <v>4</v>
      </c>
      <c r="K495" s="19" t="s">
        <v>800</v>
      </c>
      <c r="L495" s="52" t="s">
        <v>108</v>
      </c>
      <c r="M495" s="81" t="s">
        <v>3071</v>
      </c>
      <c r="N495" s="28"/>
      <c r="O495" s="972"/>
      <c r="P495" s="29">
        <v>6</v>
      </c>
      <c r="Q495" s="28"/>
      <c r="R495" s="28"/>
      <c r="S495" s="81"/>
      <c r="T495" s="185">
        <v>43183</v>
      </c>
      <c r="U495" s="326">
        <v>14.7</v>
      </c>
      <c r="V495" s="60">
        <v>0.67</v>
      </c>
      <c r="W495" s="167">
        <v>1</v>
      </c>
      <c r="X495" s="489" t="str">
        <f t="shared" si="36"/>
        <v/>
      </c>
      <c r="Y495" s="502"/>
      <c r="Z495" s="494"/>
      <c r="AA495" s="28" t="s">
        <v>20</v>
      </c>
      <c r="AB495" s="27">
        <v>1</v>
      </c>
      <c r="AC495" s="28" t="s">
        <v>73</v>
      </c>
      <c r="AD495" s="27" t="s">
        <v>54</v>
      </c>
      <c r="AE495" s="28" t="s">
        <v>124</v>
      </c>
      <c r="AF495" s="29"/>
      <c r="AG495" s="29"/>
      <c r="AH495" s="27" t="s">
        <v>83</v>
      </c>
      <c r="AI495" s="27" t="s">
        <v>83</v>
      </c>
      <c r="AJ495" s="27" t="s">
        <v>54</v>
      </c>
      <c r="AK495" s="81">
        <v>11</v>
      </c>
      <c r="AL495" s="569"/>
      <c r="AM495" s="28"/>
      <c r="AN495" s="28"/>
      <c r="AO495" s="28">
        <v>2017</v>
      </c>
      <c r="AP495" s="20">
        <v>2017</v>
      </c>
      <c r="AQ495" s="142"/>
      <c r="AR495" s="28" t="s">
        <v>3072</v>
      </c>
      <c r="AS495" s="20" t="s">
        <v>1967</v>
      </c>
    </row>
    <row r="496" spans="1:45" ht="14.25" customHeight="1" x14ac:dyDescent="0.25">
      <c r="A496" t="s">
        <v>746</v>
      </c>
      <c r="B496">
        <v>1</v>
      </c>
      <c r="C496" t="s">
        <v>875</v>
      </c>
      <c r="D496" s="26" t="s">
        <v>1791</v>
      </c>
      <c r="E496" s="435" t="s">
        <v>1422</v>
      </c>
      <c r="F496" s="27" t="s">
        <v>57</v>
      </c>
      <c r="G496" s="28" t="s">
        <v>414</v>
      </c>
      <c r="H496" s="46" t="s">
        <v>143</v>
      </c>
      <c r="I496" s="27">
        <v>32</v>
      </c>
      <c r="J496" s="87">
        <v>32</v>
      </c>
      <c r="K496" s="19" t="s">
        <v>800</v>
      </c>
      <c r="L496" s="52" t="s">
        <v>108</v>
      </c>
      <c r="M496" s="81"/>
      <c r="N496" s="28">
        <v>2103</v>
      </c>
      <c r="O496" s="972"/>
      <c r="P496" s="29">
        <v>6</v>
      </c>
      <c r="Q496" s="28"/>
      <c r="R496" s="28">
        <v>1</v>
      </c>
      <c r="S496" s="81">
        <v>104.123</v>
      </c>
      <c r="T496" s="185">
        <v>42889</v>
      </c>
      <c r="U496" s="487">
        <v>14.7</v>
      </c>
      <c r="V496" s="60">
        <v>1</v>
      </c>
      <c r="W496" s="167">
        <v>1</v>
      </c>
      <c r="X496" s="489">
        <f t="shared" si="36"/>
        <v>49.511650023775559</v>
      </c>
      <c r="Y496" s="502" t="s">
        <v>174</v>
      </c>
      <c r="Z496" s="494"/>
      <c r="AA496" s="28" t="s">
        <v>20</v>
      </c>
      <c r="AB496" s="27">
        <v>16</v>
      </c>
      <c r="AC496" s="28" t="s">
        <v>651</v>
      </c>
      <c r="AD496" s="27" t="s">
        <v>54</v>
      </c>
      <c r="AE496" s="28" t="s">
        <v>124</v>
      </c>
      <c r="AF496" s="29" t="s">
        <v>54</v>
      </c>
      <c r="AG496" s="29"/>
      <c r="AH496" s="27" t="s">
        <v>133</v>
      </c>
      <c r="AI496" s="27" t="s">
        <v>133</v>
      </c>
      <c r="AJ496" s="27"/>
      <c r="AK496" s="81"/>
      <c r="AL496" s="569"/>
      <c r="AM496" s="28">
        <v>16</v>
      </c>
      <c r="AN496" s="28"/>
      <c r="AO496" s="28">
        <v>2013</v>
      </c>
      <c r="AP496" s="20">
        <v>2017</v>
      </c>
      <c r="AQ496" s="142"/>
      <c r="AR496" s="28" t="s">
        <v>652</v>
      </c>
      <c r="AS496" s="20" t="s">
        <v>1792</v>
      </c>
    </row>
    <row r="497" spans="1:45" ht="14.25" customHeight="1" x14ac:dyDescent="0.25">
      <c r="A497" t="s">
        <v>744</v>
      </c>
      <c r="B497">
        <v>1</v>
      </c>
      <c r="C497" t="s">
        <v>875</v>
      </c>
      <c r="D497" s="26" t="s">
        <v>431</v>
      </c>
      <c r="E497" s="435" t="s">
        <v>2539</v>
      </c>
      <c r="F497" s="27" t="s">
        <v>57</v>
      </c>
      <c r="G497" s="28" t="s">
        <v>432</v>
      </c>
      <c r="H497" s="46" t="s">
        <v>1023</v>
      </c>
      <c r="I497" s="27">
        <v>16</v>
      </c>
      <c r="J497" s="87">
        <v>16</v>
      </c>
      <c r="K497" s="19" t="s">
        <v>800</v>
      </c>
      <c r="L497" s="52" t="s">
        <v>108</v>
      </c>
      <c r="M497" s="81"/>
      <c r="N497" s="28">
        <v>2225</v>
      </c>
      <c r="O497" s="972"/>
      <c r="P497" s="29">
        <v>6</v>
      </c>
      <c r="Q497" s="28">
        <v>1</v>
      </c>
      <c r="R497" s="28"/>
      <c r="S497" s="81">
        <v>179.565</v>
      </c>
      <c r="T497" s="185">
        <v>41725</v>
      </c>
      <c r="U497" s="326">
        <v>14.7</v>
      </c>
      <c r="V497" s="60">
        <v>0.67</v>
      </c>
      <c r="W497" s="167">
        <v>1</v>
      </c>
      <c r="X497" s="489">
        <f t="shared" si="36"/>
        <v>54.071258426966295</v>
      </c>
      <c r="Y497" s="502" t="s">
        <v>174</v>
      </c>
      <c r="Z497" s="494"/>
      <c r="AA497" s="28" t="s">
        <v>20</v>
      </c>
      <c r="AB497" s="27">
        <v>10</v>
      </c>
      <c r="AC497" s="28" t="s">
        <v>433</v>
      </c>
      <c r="AD497" s="27" t="s">
        <v>54</v>
      </c>
      <c r="AE497" s="28" t="s">
        <v>124</v>
      </c>
      <c r="AF497" s="29" t="s">
        <v>55</v>
      </c>
      <c r="AG497" s="29" t="s">
        <v>54</v>
      </c>
      <c r="AH497" s="27" t="s">
        <v>181</v>
      </c>
      <c r="AI497" s="27" t="s">
        <v>181</v>
      </c>
      <c r="AJ497" s="27"/>
      <c r="AK497" s="81"/>
      <c r="AL497" s="569"/>
      <c r="AM497" s="28"/>
      <c r="AN497" s="28"/>
      <c r="AO497" s="28">
        <v>2002</v>
      </c>
      <c r="AP497" s="20">
        <v>2009</v>
      </c>
      <c r="AQ497" s="19"/>
      <c r="AR497" s="28" t="s">
        <v>1024</v>
      </c>
      <c r="AS497" s="20" t="s">
        <v>1210</v>
      </c>
    </row>
    <row r="498" spans="1:45" ht="14.25" customHeight="1" x14ac:dyDescent="0.25">
      <c r="B498">
        <v>1</v>
      </c>
      <c r="C498" t="s">
        <v>875</v>
      </c>
      <c r="D498" s="26" t="s">
        <v>2317</v>
      </c>
      <c r="E498" s="435" t="s">
        <v>2318</v>
      </c>
      <c r="F498" s="27" t="s">
        <v>57</v>
      </c>
      <c r="G498" s="28" t="s">
        <v>315</v>
      </c>
      <c r="H498" s="46" t="s">
        <v>33</v>
      </c>
      <c r="I498" s="27">
        <v>32</v>
      </c>
      <c r="J498" s="87">
        <v>32</v>
      </c>
      <c r="K498" s="19" t="s">
        <v>800</v>
      </c>
      <c r="L498" s="52" t="s">
        <v>108</v>
      </c>
      <c r="M498" s="81"/>
      <c r="N498" s="28">
        <v>3021</v>
      </c>
      <c r="O498" s="972"/>
      <c r="P498" s="29">
        <v>6</v>
      </c>
      <c r="Q498" s="28">
        <v>4</v>
      </c>
      <c r="R498" s="28">
        <v>9</v>
      </c>
      <c r="S498" s="81">
        <v>333</v>
      </c>
      <c r="T498" s="185">
        <v>43150</v>
      </c>
      <c r="U498" s="326">
        <v>14.7</v>
      </c>
      <c r="V498" s="60">
        <v>1</v>
      </c>
      <c r="W498" s="167">
        <v>1</v>
      </c>
      <c r="X498" s="489">
        <f t="shared" si="36"/>
        <v>110.22840119165839</v>
      </c>
      <c r="Y498" s="502" t="s">
        <v>174</v>
      </c>
      <c r="Z498" s="494"/>
      <c r="AA498" s="28" t="s">
        <v>17</v>
      </c>
      <c r="AB498" s="27">
        <v>46</v>
      </c>
      <c r="AC498" s="28" t="s">
        <v>2317</v>
      </c>
      <c r="AD498" s="27"/>
      <c r="AE498" s="28" t="s">
        <v>158</v>
      </c>
      <c r="AF498" s="29"/>
      <c r="AG498" s="29"/>
      <c r="AH498" s="27" t="s">
        <v>133</v>
      </c>
      <c r="AI498" s="27" t="s">
        <v>133</v>
      </c>
      <c r="AJ498" s="27" t="s">
        <v>54</v>
      </c>
      <c r="AK498" s="81"/>
      <c r="AL498" s="569"/>
      <c r="AM498" s="28">
        <v>32</v>
      </c>
      <c r="AN498" s="28"/>
      <c r="AO498" s="28">
        <v>2015</v>
      </c>
      <c r="AP498" s="20">
        <v>2015</v>
      </c>
      <c r="AQ498" s="182" t="s">
        <v>2319</v>
      </c>
      <c r="AR498" s="28" t="s">
        <v>2320</v>
      </c>
      <c r="AS498" s="20"/>
    </row>
    <row r="499" spans="1:45" ht="14.25" customHeight="1" x14ac:dyDescent="0.25">
      <c r="A499" t="s">
        <v>746</v>
      </c>
      <c r="B499">
        <v>1</v>
      </c>
      <c r="C499" t="s">
        <v>4376</v>
      </c>
      <c r="D499" s="45" t="s">
        <v>26</v>
      </c>
      <c r="E499" s="555" t="s">
        <v>2540</v>
      </c>
      <c r="F499" s="46" t="s">
        <v>57</v>
      </c>
      <c r="G499" s="42" t="s">
        <v>208</v>
      </c>
      <c r="H499" s="46" t="s">
        <v>27</v>
      </c>
      <c r="I499" s="46">
        <v>16</v>
      </c>
      <c r="J499" s="670">
        <v>16</v>
      </c>
      <c r="K499" s="19" t="s">
        <v>14</v>
      </c>
      <c r="L499" s="52" t="s">
        <v>208</v>
      </c>
      <c r="M499" s="81"/>
      <c r="N499" s="28">
        <v>500</v>
      </c>
      <c r="O499" s="972"/>
      <c r="P499" s="29" t="s">
        <v>744</v>
      </c>
      <c r="Q499" s="28">
        <v>1</v>
      </c>
      <c r="R499" s="28"/>
      <c r="S499" s="81">
        <v>550</v>
      </c>
      <c r="T499" s="185"/>
      <c r="U499" s="326"/>
      <c r="V499" s="60">
        <v>0.67</v>
      </c>
      <c r="W499" s="167">
        <v>1</v>
      </c>
      <c r="X499" s="489">
        <f t="shared" si="36"/>
        <v>737</v>
      </c>
      <c r="Y499" s="502" t="s">
        <v>2226</v>
      </c>
      <c r="Z499" s="494"/>
      <c r="AA499" s="28" t="s">
        <v>20</v>
      </c>
      <c r="AB499" s="27">
        <v>18</v>
      </c>
      <c r="AC499" s="28" t="s">
        <v>351</v>
      </c>
      <c r="AD499" s="27" t="s">
        <v>54</v>
      </c>
      <c r="AE499" s="28" t="s">
        <v>158</v>
      </c>
      <c r="AF499" s="29" t="s">
        <v>55</v>
      </c>
      <c r="AG499" s="29"/>
      <c r="AH499" s="27"/>
      <c r="AI499" s="27"/>
      <c r="AJ499" s="27"/>
      <c r="AK499" s="81">
        <v>14</v>
      </c>
      <c r="AL499" s="569"/>
      <c r="AM499" s="28">
        <v>16</v>
      </c>
      <c r="AN499" s="28">
        <v>10</v>
      </c>
      <c r="AO499" s="28">
        <v>2012</v>
      </c>
      <c r="AP499" s="20">
        <v>2019</v>
      </c>
      <c r="AQ499" s="182" t="s">
        <v>5668</v>
      </c>
      <c r="AR499" s="28" t="s">
        <v>212</v>
      </c>
      <c r="AS499" s="20" t="s">
        <v>803</v>
      </c>
    </row>
    <row r="500" spans="1:45" ht="14.25" customHeight="1" x14ac:dyDescent="0.25">
      <c r="C500" t="s">
        <v>875</v>
      </c>
      <c r="D500" s="26" t="s">
        <v>2524</v>
      </c>
      <c r="E500" s="435" t="s">
        <v>2525</v>
      </c>
      <c r="F500" s="27" t="s">
        <v>67</v>
      </c>
      <c r="G500" s="28" t="s">
        <v>2526</v>
      </c>
      <c r="H500" s="46" t="s">
        <v>143</v>
      </c>
      <c r="I500" s="27">
        <v>128</v>
      </c>
      <c r="J500" s="87">
        <v>16</v>
      </c>
      <c r="K500" s="19" t="s">
        <v>3603</v>
      </c>
      <c r="L500" s="28" t="s">
        <v>108</v>
      </c>
      <c r="M500" s="81" t="s">
        <v>3632</v>
      </c>
      <c r="N500" s="28">
        <v>130160</v>
      </c>
      <c r="O500" s="972"/>
      <c r="P500" s="29" t="s">
        <v>744</v>
      </c>
      <c r="Q500" s="28">
        <v>288</v>
      </c>
      <c r="R500" s="28">
        <v>462</v>
      </c>
      <c r="S500" s="81"/>
      <c r="T500" s="185">
        <v>43231</v>
      </c>
      <c r="U500" s="326" t="s">
        <v>3562</v>
      </c>
      <c r="V500" s="60">
        <v>4</v>
      </c>
      <c r="W500" s="167">
        <v>0.25</v>
      </c>
      <c r="X500" s="489" t="str">
        <f t="shared" si="36"/>
        <v/>
      </c>
      <c r="Y500" s="502" t="s">
        <v>2226</v>
      </c>
      <c r="Z500" s="494"/>
      <c r="AA500" s="28" t="s">
        <v>479</v>
      </c>
      <c r="AB500" s="27">
        <v>27</v>
      </c>
      <c r="AC500" s="28" t="s">
        <v>3615</v>
      </c>
      <c r="AD500" s="27" t="s">
        <v>54</v>
      </c>
      <c r="AE500" s="28" t="s">
        <v>158</v>
      </c>
      <c r="AF500" s="29" t="s">
        <v>54</v>
      </c>
      <c r="AG500" s="29"/>
      <c r="AH500" s="27" t="s">
        <v>133</v>
      </c>
      <c r="AI500" s="27" t="s">
        <v>133</v>
      </c>
      <c r="AJ500" s="27"/>
      <c r="AK500" s="81"/>
      <c r="AL500" s="569"/>
      <c r="AM500" s="28">
        <v>16</v>
      </c>
      <c r="AN500" s="28"/>
      <c r="AO500" s="28">
        <v>2017</v>
      </c>
      <c r="AP500" s="20">
        <v>2017</v>
      </c>
      <c r="AQ500" s="182" t="s">
        <v>3547</v>
      </c>
      <c r="AR500" s="129" t="s">
        <v>3627</v>
      </c>
      <c r="AS500" s="20" t="s">
        <v>3626</v>
      </c>
    </row>
    <row r="501" spans="1:45" ht="14.25" customHeight="1" x14ac:dyDescent="0.25">
      <c r="B501">
        <v>1</v>
      </c>
      <c r="C501" t="s">
        <v>875</v>
      </c>
      <c r="D501" s="26" t="s">
        <v>2524</v>
      </c>
      <c r="E501" s="435" t="s">
        <v>2525</v>
      </c>
      <c r="F501" s="27" t="s">
        <v>67</v>
      </c>
      <c r="G501" s="28" t="s">
        <v>2526</v>
      </c>
      <c r="H501" s="46" t="s">
        <v>143</v>
      </c>
      <c r="I501" s="27">
        <v>128</v>
      </c>
      <c r="J501" s="87">
        <v>16</v>
      </c>
      <c r="K501" s="19" t="s">
        <v>827</v>
      </c>
      <c r="L501" s="28" t="s">
        <v>2526</v>
      </c>
      <c r="M501" s="81"/>
      <c r="N501" s="28">
        <v>32978</v>
      </c>
      <c r="O501" s="972"/>
      <c r="P501" s="29" t="s">
        <v>744</v>
      </c>
      <c r="Q501" s="28">
        <v>72</v>
      </c>
      <c r="R501" s="28">
        <v>112</v>
      </c>
      <c r="S501" s="81">
        <v>192.23</v>
      </c>
      <c r="T501" s="185">
        <v>170913</v>
      </c>
      <c r="U501" s="326" t="s">
        <v>3621</v>
      </c>
      <c r="V501" s="60">
        <v>4</v>
      </c>
      <c r="W501" s="167">
        <v>1</v>
      </c>
      <c r="X501" s="489">
        <f t="shared" si="36"/>
        <v>23.316150160713203</v>
      </c>
      <c r="Y501" s="502" t="s">
        <v>2226</v>
      </c>
      <c r="Z501" s="494"/>
      <c r="AA501" s="28" t="s">
        <v>479</v>
      </c>
      <c r="AB501" s="27">
        <v>27</v>
      </c>
      <c r="AC501" s="28" t="s">
        <v>3614</v>
      </c>
      <c r="AD501" s="27" t="s">
        <v>54</v>
      </c>
      <c r="AE501" s="28" t="s">
        <v>158</v>
      </c>
      <c r="AF501" s="29" t="s">
        <v>54</v>
      </c>
      <c r="AG501" s="29"/>
      <c r="AH501" s="27" t="s">
        <v>133</v>
      </c>
      <c r="AI501" s="27" t="s">
        <v>133</v>
      </c>
      <c r="AJ501" s="27"/>
      <c r="AK501" s="81"/>
      <c r="AL501" s="569"/>
      <c r="AM501" s="28">
        <v>16</v>
      </c>
      <c r="AN501" s="28"/>
      <c r="AO501" s="28">
        <v>2017</v>
      </c>
      <c r="AP501" s="20">
        <v>2017</v>
      </c>
      <c r="AQ501" s="182" t="s">
        <v>3547</v>
      </c>
      <c r="AR501" s="129" t="s">
        <v>3627</v>
      </c>
      <c r="AS501" s="20" t="s">
        <v>3626</v>
      </c>
    </row>
    <row r="502" spans="1:45" ht="14.25" customHeight="1" x14ac:dyDescent="0.25">
      <c r="C502" t="s">
        <v>875</v>
      </c>
      <c r="D502" s="26" t="s">
        <v>2524</v>
      </c>
      <c r="E502" s="435" t="s">
        <v>2525</v>
      </c>
      <c r="F502" s="27" t="s">
        <v>67</v>
      </c>
      <c r="G502" s="28" t="s">
        <v>2526</v>
      </c>
      <c r="H502" s="46" t="s">
        <v>143</v>
      </c>
      <c r="I502" s="27">
        <v>128</v>
      </c>
      <c r="J502" s="87">
        <v>16</v>
      </c>
      <c r="K502" s="19" t="s">
        <v>827</v>
      </c>
      <c r="L502" s="28" t="s">
        <v>2526</v>
      </c>
      <c r="M502" s="81"/>
      <c r="N502" s="28">
        <v>148078</v>
      </c>
      <c r="O502" s="972"/>
      <c r="P502" s="29" t="s">
        <v>744</v>
      </c>
      <c r="Q502" s="28">
        <v>72</v>
      </c>
      <c r="R502" s="28">
        <v>122</v>
      </c>
      <c r="S502" s="81">
        <v>184.09</v>
      </c>
      <c r="T502" s="185">
        <v>170913</v>
      </c>
      <c r="U502" s="326" t="s">
        <v>3621</v>
      </c>
      <c r="V502" s="60">
        <v>4</v>
      </c>
      <c r="W502" s="167">
        <v>0.25</v>
      </c>
      <c r="X502" s="489">
        <f t="shared" si="36"/>
        <v>19.891138454057998</v>
      </c>
      <c r="Y502" s="502" t="s">
        <v>2226</v>
      </c>
      <c r="Z502" s="494"/>
      <c r="AA502" s="28" t="s">
        <v>479</v>
      </c>
      <c r="AB502" s="27">
        <v>27</v>
      </c>
      <c r="AC502" s="28" t="s">
        <v>3615</v>
      </c>
      <c r="AD502" s="27" t="s">
        <v>54</v>
      </c>
      <c r="AE502" s="28" t="s">
        <v>158</v>
      </c>
      <c r="AF502" s="29" t="s">
        <v>54</v>
      </c>
      <c r="AG502" s="29"/>
      <c r="AH502" s="27" t="s">
        <v>133</v>
      </c>
      <c r="AI502" s="27" t="s">
        <v>133</v>
      </c>
      <c r="AJ502" s="27"/>
      <c r="AK502" s="81"/>
      <c r="AL502" s="569"/>
      <c r="AM502" s="28">
        <v>16</v>
      </c>
      <c r="AN502" s="28"/>
      <c r="AO502" s="28">
        <v>2017</v>
      </c>
      <c r="AP502" s="20">
        <v>2017</v>
      </c>
      <c r="AQ502" s="182" t="s">
        <v>3547</v>
      </c>
      <c r="AR502" s="129" t="s">
        <v>3627</v>
      </c>
      <c r="AS502" s="20" t="s">
        <v>3626</v>
      </c>
    </row>
    <row r="503" spans="1:45" ht="14.25" customHeight="1" x14ac:dyDescent="0.25">
      <c r="C503" t="s">
        <v>875</v>
      </c>
      <c r="D503" s="26" t="s">
        <v>2524</v>
      </c>
      <c r="E503" s="435" t="s">
        <v>2525</v>
      </c>
      <c r="F503" s="27" t="s">
        <v>67</v>
      </c>
      <c r="G503" s="28" t="s">
        <v>2526</v>
      </c>
      <c r="H503" s="46" t="s">
        <v>143</v>
      </c>
      <c r="I503" s="27">
        <v>128</v>
      </c>
      <c r="J503" s="87">
        <v>16</v>
      </c>
      <c r="K503" s="19" t="s">
        <v>827</v>
      </c>
      <c r="L503" s="52" t="s">
        <v>2526</v>
      </c>
      <c r="M503" s="81"/>
      <c r="N503" s="28">
        <v>50814</v>
      </c>
      <c r="O503" s="972"/>
      <c r="P503" s="29" t="s">
        <v>744</v>
      </c>
      <c r="Q503" s="28">
        <v>72</v>
      </c>
      <c r="R503" s="28">
        <v>112</v>
      </c>
      <c r="S503" s="81">
        <v>179.66</v>
      </c>
      <c r="T503" s="185">
        <v>170913</v>
      </c>
      <c r="U503" s="326" t="s">
        <v>3621</v>
      </c>
      <c r="V503" s="60">
        <v>4</v>
      </c>
      <c r="W503" s="167">
        <v>1</v>
      </c>
      <c r="X503" s="489">
        <f t="shared" si="36"/>
        <v>14.142559137245641</v>
      </c>
      <c r="Y503" s="502" t="s">
        <v>2226</v>
      </c>
      <c r="Z503" s="494"/>
      <c r="AA503" s="28" t="s">
        <v>479</v>
      </c>
      <c r="AB503" s="27">
        <v>27</v>
      </c>
      <c r="AC503" s="28" t="s">
        <v>3616</v>
      </c>
      <c r="AD503" s="27" t="s">
        <v>54</v>
      </c>
      <c r="AE503" s="28" t="s">
        <v>158</v>
      </c>
      <c r="AF503" s="29" t="s">
        <v>54</v>
      </c>
      <c r="AG503" s="29"/>
      <c r="AH503" s="27" t="s">
        <v>133</v>
      </c>
      <c r="AI503" s="27" t="s">
        <v>133</v>
      </c>
      <c r="AJ503" s="27"/>
      <c r="AK503" s="81"/>
      <c r="AL503" s="569"/>
      <c r="AM503" s="28">
        <v>16</v>
      </c>
      <c r="AN503" s="28"/>
      <c r="AO503" s="28">
        <v>2017</v>
      </c>
      <c r="AP503" s="20">
        <v>2017</v>
      </c>
      <c r="AQ503" s="182" t="s">
        <v>3547</v>
      </c>
      <c r="AR503" s="129" t="s">
        <v>3627</v>
      </c>
      <c r="AS503" s="20" t="s">
        <v>3626</v>
      </c>
    </row>
    <row r="504" spans="1:45" ht="14.25" customHeight="1" x14ac:dyDescent="0.25">
      <c r="C504" t="s">
        <v>875</v>
      </c>
      <c r="D504" s="26" t="s">
        <v>2524</v>
      </c>
      <c r="E504" s="435" t="s">
        <v>2525</v>
      </c>
      <c r="F504" s="27" t="s">
        <v>67</v>
      </c>
      <c r="G504" s="28" t="s">
        <v>2526</v>
      </c>
      <c r="H504" s="46" t="s">
        <v>143</v>
      </c>
      <c r="I504" s="27">
        <v>128</v>
      </c>
      <c r="J504" s="87">
        <v>16</v>
      </c>
      <c r="K504" s="19" t="s">
        <v>3603</v>
      </c>
      <c r="L504" s="52" t="s">
        <v>108</v>
      </c>
      <c r="M504" s="81" t="s">
        <v>3617</v>
      </c>
      <c r="N504" s="28">
        <v>35984</v>
      </c>
      <c r="O504" s="972"/>
      <c r="P504" s="29" t="s">
        <v>744</v>
      </c>
      <c r="Q504" s="28">
        <v>72</v>
      </c>
      <c r="R504" s="28">
        <v>112</v>
      </c>
      <c r="S504" s="81">
        <v>102.59</v>
      </c>
      <c r="T504" s="185">
        <v>43231</v>
      </c>
      <c r="U504" s="326" t="s">
        <v>3562</v>
      </c>
      <c r="V504" s="60">
        <v>4</v>
      </c>
      <c r="W504" s="167">
        <v>1</v>
      </c>
      <c r="X504" s="489">
        <f t="shared" si="36"/>
        <v>11.403957314361939</v>
      </c>
      <c r="Y504" s="502" t="s">
        <v>2226</v>
      </c>
      <c r="Z504" s="494"/>
      <c r="AA504" s="28" t="s">
        <v>479</v>
      </c>
      <c r="AB504" s="27">
        <v>27</v>
      </c>
      <c r="AC504" s="28" t="s">
        <v>3614</v>
      </c>
      <c r="AD504" s="27" t="s">
        <v>54</v>
      </c>
      <c r="AE504" s="28" t="s">
        <v>158</v>
      </c>
      <c r="AF504" s="29" t="s">
        <v>54</v>
      </c>
      <c r="AG504" s="29"/>
      <c r="AH504" s="27" t="s">
        <v>133</v>
      </c>
      <c r="AI504" s="27" t="s">
        <v>133</v>
      </c>
      <c r="AJ504" s="27"/>
      <c r="AK504" s="81"/>
      <c r="AL504" s="569"/>
      <c r="AM504" s="28">
        <v>16</v>
      </c>
      <c r="AN504" s="28"/>
      <c r="AO504" s="28">
        <v>2017</v>
      </c>
      <c r="AP504" s="20">
        <v>2017</v>
      </c>
      <c r="AQ504" s="182" t="s">
        <v>3547</v>
      </c>
      <c r="AR504" s="129" t="s">
        <v>3627</v>
      </c>
      <c r="AS504" s="20" t="s">
        <v>3626</v>
      </c>
    </row>
    <row r="505" spans="1:45" ht="14.25" customHeight="1" x14ac:dyDescent="0.25">
      <c r="C505" t="s">
        <v>875</v>
      </c>
      <c r="D505" s="26" t="s">
        <v>2524</v>
      </c>
      <c r="E505" s="435" t="s">
        <v>2525</v>
      </c>
      <c r="F505" s="27" t="s">
        <v>67</v>
      </c>
      <c r="G505" s="28" t="s">
        <v>2526</v>
      </c>
      <c r="H505" s="46" t="s">
        <v>143</v>
      </c>
      <c r="I505" s="27">
        <v>128</v>
      </c>
      <c r="J505" s="87">
        <v>16</v>
      </c>
      <c r="K505" s="19" t="s">
        <v>3603</v>
      </c>
      <c r="L505" s="52" t="s">
        <v>108</v>
      </c>
      <c r="M505" s="81" t="s">
        <v>3631</v>
      </c>
      <c r="N505" s="28">
        <v>50135</v>
      </c>
      <c r="O505" s="972"/>
      <c r="P505" s="29" t="s">
        <v>744</v>
      </c>
      <c r="Q505" s="28">
        <v>72</v>
      </c>
      <c r="R505" s="28">
        <v>112</v>
      </c>
      <c r="S505" s="81">
        <v>90.33</v>
      </c>
      <c r="T505" s="185">
        <v>43231</v>
      </c>
      <c r="U505" s="326" t="s">
        <v>3562</v>
      </c>
      <c r="V505" s="60">
        <v>4</v>
      </c>
      <c r="W505" s="167">
        <v>1</v>
      </c>
      <c r="X505" s="489">
        <f t="shared" si="36"/>
        <v>7.2069412586017751</v>
      </c>
      <c r="Y505" s="502" t="s">
        <v>2226</v>
      </c>
      <c r="Z505" s="494"/>
      <c r="AA505" s="28" t="s">
        <v>479</v>
      </c>
      <c r="AB505" s="27">
        <v>27</v>
      </c>
      <c r="AC505" s="28" t="s">
        <v>3616</v>
      </c>
      <c r="AD505" s="27" t="s">
        <v>54</v>
      </c>
      <c r="AE505" s="28" t="s">
        <v>158</v>
      </c>
      <c r="AF505" s="29" t="s">
        <v>54</v>
      </c>
      <c r="AG505" s="29"/>
      <c r="AH505" s="27" t="s">
        <v>133</v>
      </c>
      <c r="AI505" s="27" t="s">
        <v>133</v>
      </c>
      <c r="AJ505" s="27"/>
      <c r="AK505" s="81"/>
      <c r="AL505" s="569"/>
      <c r="AM505" s="28">
        <v>16</v>
      </c>
      <c r="AN505" s="28"/>
      <c r="AO505" s="28">
        <v>2017</v>
      </c>
      <c r="AP505" s="20">
        <v>2017</v>
      </c>
      <c r="AQ505" s="182" t="s">
        <v>3547</v>
      </c>
      <c r="AR505" s="129" t="s">
        <v>3627</v>
      </c>
      <c r="AS505" s="20" t="s">
        <v>3626</v>
      </c>
    </row>
    <row r="506" spans="1:45" ht="14.25" customHeight="1" x14ac:dyDescent="0.25">
      <c r="A506" t="s">
        <v>745</v>
      </c>
      <c r="C506" t="s">
        <v>875</v>
      </c>
      <c r="D506" s="26" t="s">
        <v>421</v>
      </c>
      <c r="E506" s="435" t="s">
        <v>2538</v>
      </c>
      <c r="F506" s="27" t="s">
        <v>85</v>
      </c>
      <c r="G506" s="28" t="s">
        <v>422</v>
      </c>
      <c r="H506" s="46" t="s">
        <v>153</v>
      </c>
      <c r="I506" s="27">
        <v>32</v>
      </c>
      <c r="J506" s="87">
        <v>32</v>
      </c>
      <c r="K506" s="19" t="s">
        <v>800</v>
      </c>
      <c r="L506" s="52" t="s">
        <v>108</v>
      </c>
      <c r="M506" s="81" t="s">
        <v>1309</v>
      </c>
      <c r="N506" s="28"/>
      <c r="O506" s="972"/>
      <c r="P506" s="29">
        <v>6</v>
      </c>
      <c r="Q506" s="28"/>
      <c r="R506" s="28"/>
      <c r="S506" s="81"/>
      <c r="T506" s="185">
        <v>41775</v>
      </c>
      <c r="U506" s="326">
        <v>14.7</v>
      </c>
      <c r="V506" s="60">
        <v>0.67</v>
      </c>
      <c r="W506" s="167">
        <v>1</v>
      </c>
      <c r="X506" s="489" t="str">
        <f t="shared" si="36"/>
        <v/>
      </c>
      <c r="Y506" s="502"/>
      <c r="Z506" s="494"/>
      <c r="AA506" s="28" t="s">
        <v>20</v>
      </c>
      <c r="AB506" s="27">
        <v>8</v>
      </c>
      <c r="AC506" s="28" t="s">
        <v>421</v>
      </c>
      <c r="AD506" s="27" t="s">
        <v>54</v>
      </c>
      <c r="AE506" s="28" t="s">
        <v>124</v>
      </c>
      <c r="AF506" s="29" t="s">
        <v>55</v>
      </c>
      <c r="AG506" s="29"/>
      <c r="AH506" s="27" t="s">
        <v>181</v>
      </c>
      <c r="AI506" s="27" t="s">
        <v>181</v>
      </c>
      <c r="AJ506" s="27" t="s">
        <v>54</v>
      </c>
      <c r="AK506" s="81"/>
      <c r="AL506" s="569"/>
      <c r="AM506" s="28"/>
      <c r="AN506" s="28"/>
      <c r="AO506" s="28">
        <v>2006</v>
      </c>
      <c r="AP506" s="20">
        <v>2009</v>
      </c>
      <c r="AQ506" s="142"/>
      <c r="AR506" s="28" t="s">
        <v>423</v>
      </c>
      <c r="AS506" s="20"/>
    </row>
    <row r="507" spans="1:45" ht="14.25" customHeight="1" x14ac:dyDescent="0.25">
      <c r="C507" t="s">
        <v>875</v>
      </c>
      <c r="D507" s="26" t="s">
        <v>1775</v>
      </c>
      <c r="E507" s="435" t="s">
        <v>1774</v>
      </c>
      <c r="F507" s="27" t="s">
        <v>777</v>
      </c>
      <c r="G507" s="28" t="s">
        <v>1778</v>
      </c>
      <c r="H507" s="46" t="s">
        <v>143</v>
      </c>
      <c r="I507" s="27">
        <v>32</v>
      </c>
      <c r="J507" s="87">
        <v>32</v>
      </c>
      <c r="K507" s="19" t="s">
        <v>802</v>
      </c>
      <c r="L507" s="52" t="s">
        <v>108</v>
      </c>
      <c r="M507" s="81" t="s">
        <v>3592</v>
      </c>
      <c r="N507" s="28"/>
      <c r="O507" s="972"/>
      <c r="P507" s="29" t="s">
        <v>744</v>
      </c>
      <c r="Q507" s="28"/>
      <c r="R507" s="28"/>
      <c r="S507" s="81"/>
      <c r="T507" s="185">
        <v>43231</v>
      </c>
      <c r="U507" s="326" t="s">
        <v>3562</v>
      </c>
      <c r="V507" s="60">
        <v>1</v>
      </c>
      <c r="W507" s="167">
        <v>1</v>
      </c>
      <c r="X507" s="489" t="str">
        <f t="shared" si="36"/>
        <v/>
      </c>
      <c r="Y507" s="502" t="s">
        <v>2226</v>
      </c>
      <c r="Z507" s="494"/>
      <c r="AA507" s="28" t="s">
        <v>20</v>
      </c>
      <c r="AB507" s="27">
        <v>22</v>
      </c>
      <c r="AC507" s="28" t="s">
        <v>1777</v>
      </c>
      <c r="AD507" s="27" t="s">
        <v>54</v>
      </c>
      <c r="AE507" s="28"/>
      <c r="AF507" s="29" t="s">
        <v>55</v>
      </c>
      <c r="AG507" s="29" t="s">
        <v>55</v>
      </c>
      <c r="AH507" s="27" t="s">
        <v>133</v>
      </c>
      <c r="AI507" s="27" t="s">
        <v>133</v>
      </c>
      <c r="AJ507" s="27" t="s">
        <v>54</v>
      </c>
      <c r="AK507" s="81"/>
      <c r="AL507" s="569"/>
      <c r="AM507" s="28">
        <v>16</v>
      </c>
      <c r="AN507" s="28">
        <v>5</v>
      </c>
      <c r="AO507" s="28">
        <v>2015</v>
      </c>
      <c r="AP507" s="20">
        <v>2017</v>
      </c>
      <c r="AQ507" s="182" t="s">
        <v>3630</v>
      </c>
      <c r="AR507" s="28" t="s">
        <v>3629</v>
      </c>
      <c r="AS507" s="20" t="s">
        <v>1776</v>
      </c>
    </row>
    <row r="508" spans="1:45" ht="14.25" customHeight="1" x14ac:dyDescent="0.25">
      <c r="C508" t="s">
        <v>875</v>
      </c>
      <c r="D508" s="26" t="s">
        <v>1775</v>
      </c>
      <c r="E508" s="435" t="s">
        <v>1774</v>
      </c>
      <c r="F508" s="27" t="s">
        <v>777</v>
      </c>
      <c r="G508" s="28" t="s">
        <v>1778</v>
      </c>
      <c r="H508" s="46" t="s">
        <v>143</v>
      </c>
      <c r="I508" s="27">
        <v>32</v>
      </c>
      <c r="J508" s="87">
        <v>32</v>
      </c>
      <c r="K508" s="19" t="s">
        <v>802</v>
      </c>
      <c r="L508" s="52" t="s">
        <v>108</v>
      </c>
      <c r="M508" s="81" t="s">
        <v>3592</v>
      </c>
      <c r="N508" s="28"/>
      <c r="O508" s="972"/>
      <c r="P508" s="29" t="s">
        <v>744</v>
      </c>
      <c r="Q508" s="28"/>
      <c r="R508" s="28"/>
      <c r="S508" s="81"/>
      <c r="T508" s="185">
        <v>43231</v>
      </c>
      <c r="U508" s="326" t="s">
        <v>3562</v>
      </c>
      <c r="V508" s="60">
        <v>1</v>
      </c>
      <c r="W508" s="167">
        <v>1</v>
      </c>
      <c r="X508" s="489" t="str">
        <f t="shared" si="36"/>
        <v/>
      </c>
      <c r="Y508" s="502" t="s">
        <v>2226</v>
      </c>
      <c r="Z508" s="494" t="s">
        <v>54</v>
      </c>
      <c r="AA508" s="28" t="s">
        <v>20</v>
      </c>
      <c r="AB508" s="27">
        <v>32</v>
      </c>
      <c r="AC508" s="28" t="s">
        <v>3628</v>
      </c>
      <c r="AD508" s="27" t="s">
        <v>54</v>
      </c>
      <c r="AE508" s="28"/>
      <c r="AF508" s="29" t="s">
        <v>55</v>
      </c>
      <c r="AG508" s="29" t="s">
        <v>55</v>
      </c>
      <c r="AH508" s="27" t="s">
        <v>133</v>
      </c>
      <c r="AI508" s="27" t="s">
        <v>133</v>
      </c>
      <c r="AJ508" s="27" t="s">
        <v>54</v>
      </c>
      <c r="AK508" s="81"/>
      <c r="AL508" s="569"/>
      <c r="AM508" s="28">
        <v>16</v>
      </c>
      <c r="AN508" s="28">
        <v>5</v>
      </c>
      <c r="AO508" s="28">
        <v>2015</v>
      </c>
      <c r="AP508" s="20">
        <v>2017</v>
      </c>
      <c r="AQ508" s="182" t="s">
        <v>3630</v>
      </c>
      <c r="AR508" s="28" t="s">
        <v>3629</v>
      </c>
      <c r="AS508" s="20" t="s">
        <v>1776</v>
      </c>
    </row>
    <row r="509" spans="1:45" ht="14.25" customHeight="1" x14ac:dyDescent="0.25">
      <c r="B509">
        <v>1</v>
      </c>
      <c r="C509" t="s">
        <v>875</v>
      </c>
      <c r="D509" s="26" t="s">
        <v>2083</v>
      </c>
      <c r="E509" s="435" t="s">
        <v>2085</v>
      </c>
      <c r="F509" s="27" t="s">
        <v>85</v>
      </c>
      <c r="G509" s="28" t="s">
        <v>3078</v>
      </c>
      <c r="H509" s="46">
        <v>8051</v>
      </c>
      <c r="I509" s="27">
        <v>8</v>
      </c>
      <c r="J509" s="87">
        <v>8</v>
      </c>
      <c r="K509" s="19" t="s">
        <v>800</v>
      </c>
      <c r="L509" s="52" t="s">
        <v>108</v>
      </c>
      <c r="M509" s="81"/>
      <c r="N509" s="28">
        <v>1991</v>
      </c>
      <c r="O509" s="972"/>
      <c r="P509" s="29">
        <v>6</v>
      </c>
      <c r="Q509" s="28">
        <v>1</v>
      </c>
      <c r="R509" s="28">
        <v>32</v>
      </c>
      <c r="S509" s="81">
        <v>132.857</v>
      </c>
      <c r="T509" s="185">
        <v>43183</v>
      </c>
      <c r="U509" s="326">
        <v>14.7</v>
      </c>
      <c r="V509" s="60">
        <v>0.33</v>
      </c>
      <c r="W509" s="167">
        <v>5</v>
      </c>
      <c r="X509" s="489">
        <f t="shared" si="36"/>
        <v>4.4040994475138122</v>
      </c>
      <c r="Y509" s="502" t="s">
        <v>174</v>
      </c>
      <c r="Z509" s="494" t="s">
        <v>54</v>
      </c>
      <c r="AA509" s="28" t="s">
        <v>20</v>
      </c>
      <c r="AB509" s="27">
        <v>66</v>
      </c>
      <c r="AC509" s="28" t="s">
        <v>2084</v>
      </c>
      <c r="AD509" s="27" t="s">
        <v>54</v>
      </c>
      <c r="AE509" s="28" t="s">
        <v>124</v>
      </c>
      <c r="AF509" s="29" t="s">
        <v>55</v>
      </c>
      <c r="AG509" s="29"/>
      <c r="AH509" s="27" t="s">
        <v>181</v>
      </c>
      <c r="AI509" s="27" t="s">
        <v>181</v>
      </c>
      <c r="AJ509" s="27" t="s">
        <v>54</v>
      </c>
      <c r="AK509" s="81"/>
      <c r="AL509" s="569"/>
      <c r="AM509" s="28"/>
      <c r="AN509" s="28"/>
      <c r="AO509" s="28">
        <v>2000</v>
      </c>
      <c r="AP509" s="20">
        <v>2018</v>
      </c>
      <c r="AQ509" s="142"/>
      <c r="AR509" s="28"/>
      <c r="AS509" s="20"/>
    </row>
    <row r="510" spans="1:45" ht="14.25" customHeight="1" x14ac:dyDescent="0.25">
      <c r="C510" t="s">
        <v>875</v>
      </c>
      <c r="D510" s="409" t="s">
        <v>3530</v>
      </c>
      <c r="E510" s="435" t="s">
        <v>3532</v>
      </c>
      <c r="F510" s="412" t="s">
        <v>1812</v>
      </c>
      <c r="G510" s="504" t="s">
        <v>77</v>
      </c>
      <c r="H510" s="592" t="s">
        <v>568</v>
      </c>
      <c r="I510" s="412">
        <v>32</v>
      </c>
      <c r="J510" s="415"/>
      <c r="K510" s="19" t="s">
        <v>10</v>
      </c>
      <c r="L510" s="52" t="s">
        <v>108</v>
      </c>
      <c r="M510" s="81" t="s">
        <v>3612</v>
      </c>
      <c r="N510" s="28"/>
      <c r="O510" s="972"/>
      <c r="P510" s="29">
        <v>4</v>
      </c>
      <c r="Q510" s="28"/>
      <c r="R510" s="28"/>
      <c r="S510" s="81"/>
      <c r="T510" s="185">
        <v>43231</v>
      </c>
      <c r="U510" s="326">
        <v>14.7</v>
      </c>
      <c r="V510" s="60">
        <v>1</v>
      </c>
      <c r="W510" s="167">
        <v>1</v>
      </c>
      <c r="X510" s="489" t="str">
        <f t="shared" si="36"/>
        <v/>
      </c>
      <c r="Y510" s="502"/>
      <c r="Z510" s="494"/>
      <c r="AA510" s="28" t="s">
        <v>20</v>
      </c>
      <c r="AB510" s="27">
        <v>18</v>
      </c>
      <c r="AC510" s="28" t="s">
        <v>1046</v>
      </c>
      <c r="AD510" s="27"/>
      <c r="AE510" s="28"/>
      <c r="AF510" s="29"/>
      <c r="AG510" s="29"/>
      <c r="AH510" s="27"/>
      <c r="AI510" s="27"/>
      <c r="AJ510" s="27"/>
      <c r="AK510" s="81"/>
      <c r="AL510" s="569"/>
      <c r="AM510" s="28"/>
      <c r="AN510" s="28"/>
      <c r="AO510" s="28">
        <v>2009</v>
      </c>
      <c r="AP510" s="20">
        <v>2009</v>
      </c>
      <c r="AQ510" s="142"/>
      <c r="AR510" s="28" t="s">
        <v>3531</v>
      </c>
      <c r="AS510" s="20" t="s">
        <v>1669</v>
      </c>
    </row>
    <row r="511" spans="1:45" ht="14.25" customHeight="1" x14ac:dyDescent="0.25">
      <c r="A511" t="s">
        <v>746</v>
      </c>
      <c r="B511">
        <v>1</v>
      </c>
      <c r="C511" t="s">
        <v>4376</v>
      </c>
      <c r="D511" s="591" t="s">
        <v>4538</v>
      </c>
      <c r="E511" s="555" t="s">
        <v>4540</v>
      </c>
      <c r="F511" s="27" t="s">
        <v>67</v>
      </c>
      <c r="G511" s="593" t="s">
        <v>4539</v>
      </c>
      <c r="H511" s="46" t="s">
        <v>143</v>
      </c>
      <c r="I511" s="592">
        <v>32</v>
      </c>
      <c r="J511" s="618">
        <v>32</v>
      </c>
      <c r="K511" s="19" t="s">
        <v>3603</v>
      </c>
      <c r="L511" s="593" t="s">
        <v>4539</v>
      </c>
      <c r="M511" s="81" t="s">
        <v>4543</v>
      </c>
      <c r="N511" s="28">
        <v>8540</v>
      </c>
      <c r="O511" s="972"/>
      <c r="P511" s="29" t="s">
        <v>744</v>
      </c>
      <c r="Q511" s="28"/>
      <c r="R511" s="28"/>
      <c r="S511" s="81">
        <v>125</v>
      </c>
      <c r="T511" s="185"/>
      <c r="U511" s="326" t="s">
        <v>4544</v>
      </c>
      <c r="V511" s="60">
        <v>1</v>
      </c>
      <c r="W511" s="167">
        <v>0.5</v>
      </c>
      <c r="X511" s="489">
        <f t="shared" si="36"/>
        <v>29.274004683840751</v>
      </c>
      <c r="Y511" s="502" t="s">
        <v>2226</v>
      </c>
      <c r="Z511" s="494"/>
      <c r="AA511" s="28" t="s">
        <v>17</v>
      </c>
      <c r="AB511" s="27"/>
      <c r="AC511" s="28"/>
      <c r="AD511" s="27"/>
      <c r="AE511" s="28"/>
      <c r="AF511" s="29"/>
      <c r="AG511" s="29"/>
      <c r="AH511" s="27"/>
      <c r="AI511" s="27"/>
      <c r="AJ511" s="27"/>
      <c r="AK511" s="81"/>
      <c r="AL511" s="569"/>
      <c r="AM511" s="28">
        <v>32</v>
      </c>
      <c r="AN511" s="28"/>
      <c r="AO511" s="28">
        <v>2013</v>
      </c>
      <c r="AP511" s="20">
        <v>2016</v>
      </c>
      <c r="AQ511" s="142"/>
      <c r="AR511" s="28" t="s">
        <v>5174</v>
      </c>
      <c r="AS511" s="20" t="s">
        <v>4542</v>
      </c>
    </row>
    <row r="512" spans="1:45" ht="14.25" customHeight="1" x14ac:dyDescent="0.25">
      <c r="A512" t="s">
        <v>746</v>
      </c>
      <c r="B512">
        <v>1</v>
      </c>
      <c r="C512" t="s">
        <v>4376</v>
      </c>
      <c r="D512" s="591" t="s">
        <v>4848</v>
      </c>
      <c r="E512" s="555" t="s">
        <v>4825</v>
      </c>
      <c r="F512" s="27" t="s">
        <v>67</v>
      </c>
      <c r="G512" s="593" t="s">
        <v>4827</v>
      </c>
      <c r="H512" s="592" t="s">
        <v>12</v>
      </c>
      <c r="I512" s="592">
        <v>8</v>
      </c>
      <c r="J512" s="618">
        <v>16</v>
      </c>
      <c r="K512" s="19" t="s">
        <v>800</v>
      </c>
      <c r="L512" s="52" t="s">
        <v>108</v>
      </c>
      <c r="M512" s="81" t="s">
        <v>4846</v>
      </c>
      <c r="N512" s="28">
        <v>117</v>
      </c>
      <c r="O512" s="972"/>
      <c r="P512" s="29">
        <v>6</v>
      </c>
      <c r="Q512" s="28"/>
      <c r="R512" s="28"/>
      <c r="S512" s="81">
        <v>555.55600000000004</v>
      </c>
      <c r="T512" s="185">
        <v>43532</v>
      </c>
      <c r="U512" s="326">
        <v>14.7</v>
      </c>
      <c r="V512" s="60">
        <v>0.15</v>
      </c>
      <c r="W512" s="167">
        <v>4</v>
      </c>
      <c r="X512" s="489">
        <f t="shared" si="36"/>
        <v>178.06282051282051</v>
      </c>
      <c r="Y512" s="502" t="s">
        <v>174</v>
      </c>
      <c r="Z512" s="494"/>
      <c r="AA512" s="28" t="s">
        <v>20</v>
      </c>
      <c r="AB512" s="27">
        <v>2</v>
      </c>
      <c r="AC512" s="28" t="s">
        <v>4831</v>
      </c>
      <c r="AD512" s="27" t="s">
        <v>54</v>
      </c>
      <c r="AE512" s="28" t="s">
        <v>158</v>
      </c>
      <c r="AF512" s="29" t="s">
        <v>55</v>
      </c>
      <c r="AG512" s="29" t="s">
        <v>55</v>
      </c>
      <c r="AH512" s="27">
        <v>256</v>
      </c>
      <c r="AI512" s="27" t="s">
        <v>249</v>
      </c>
      <c r="AJ512" s="27" t="s">
        <v>54</v>
      </c>
      <c r="AK512" s="81">
        <v>12</v>
      </c>
      <c r="AL512" s="27">
        <v>3</v>
      </c>
      <c r="AM512" s="28"/>
      <c r="AN512" s="28"/>
      <c r="AO512" s="28">
        <v>2017</v>
      </c>
      <c r="AP512" s="20">
        <v>2019</v>
      </c>
      <c r="AQ512" s="182" t="s">
        <v>4828</v>
      </c>
      <c r="AR512" s="28" t="s">
        <v>4845</v>
      </c>
      <c r="AS512" s="20" t="s">
        <v>4829</v>
      </c>
    </row>
    <row r="513" spans="1:45" ht="14.25" customHeight="1" x14ac:dyDescent="0.25">
      <c r="A513" t="s">
        <v>746</v>
      </c>
      <c r="B513">
        <v>1</v>
      </c>
      <c r="C513" t="s">
        <v>875</v>
      </c>
      <c r="D513" s="591" t="s">
        <v>4849</v>
      </c>
      <c r="E513" s="555" t="s">
        <v>4825</v>
      </c>
      <c r="F513" s="27" t="s">
        <v>67</v>
      </c>
      <c r="G513" s="593" t="s">
        <v>4827</v>
      </c>
      <c r="H513" s="592" t="s">
        <v>12</v>
      </c>
      <c r="I513" s="592">
        <v>16</v>
      </c>
      <c r="J513" s="618">
        <v>16</v>
      </c>
      <c r="K513" s="19" t="s">
        <v>800</v>
      </c>
      <c r="L513" s="52" t="s">
        <v>108</v>
      </c>
      <c r="M513" s="81" t="s">
        <v>4846</v>
      </c>
      <c r="N513" s="28">
        <v>174</v>
      </c>
      <c r="O513" s="972"/>
      <c r="P513" s="29">
        <v>6</v>
      </c>
      <c r="Q513" s="28"/>
      <c r="R513" s="28"/>
      <c r="S513" s="81">
        <v>526.31600000000003</v>
      </c>
      <c r="T513" s="185">
        <v>43532</v>
      </c>
      <c r="U513" s="326">
        <v>14.7</v>
      </c>
      <c r="V513" s="60">
        <v>0.3</v>
      </c>
      <c r="W513" s="167">
        <v>4</v>
      </c>
      <c r="X513" s="489">
        <f t="shared" si="36"/>
        <v>226.8603448275862</v>
      </c>
      <c r="Y513" s="502" t="s">
        <v>174</v>
      </c>
      <c r="Z513" s="494"/>
      <c r="AA513" s="28" t="s">
        <v>20</v>
      </c>
      <c r="AB513" s="27">
        <v>2</v>
      </c>
      <c r="AC513" s="28" t="s">
        <v>4833</v>
      </c>
      <c r="AD513" s="27" t="s">
        <v>54</v>
      </c>
      <c r="AE513" s="28" t="s">
        <v>158</v>
      </c>
      <c r="AF513" s="29" t="s">
        <v>55</v>
      </c>
      <c r="AG513" s="29" t="s">
        <v>55</v>
      </c>
      <c r="AH513" s="27" t="s">
        <v>181</v>
      </c>
      <c r="AI513" s="27" t="s">
        <v>181</v>
      </c>
      <c r="AJ513" s="27" t="s">
        <v>55</v>
      </c>
      <c r="AK513" s="81">
        <v>13</v>
      </c>
      <c r="AL513" s="27">
        <v>3</v>
      </c>
      <c r="AM513" s="28"/>
      <c r="AN513" s="28"/>
      <c r="AO513" s="28">
        <v>2017</v>
      </c>
      <c r="AP513" s="20">
        <v>2019</v>
      </c>
      <c r="AQ513" s="182" t="s">
        <v>4828</v>
      </c>
      <c r="AR513" s="28" t="s">
        <v>4844</v>
      </c>
      <c r="AS513" s="20" t="s">
        <v>4829</v>
      </c>
    </row>
    <row r="514" spans="1:45" ht="14.25" customHeight="1" x14ac:dyDescent="0.25">
      <c r="A514" t="s">
        <v>746</v>
      </c>
      <c r="B514">
        <v>1</v>
      </c>
      <c r="C514" t="s">
        <v>4376</v>
      </c>
      <c r="D514" s="591" t="s">
        <v>4850</v>
      </c>
      <c r="E514" s="555" t="s">
        <v>4825</v>
      </c>
      <c r="F514" s="27" t="s">
        <v>67</v>
      </c>
      <c r="G514" s="593" t="s">
        <v>4827</v>
      </c>
      <c r="H514" s="46" t="s">
        <v>143</v>
      </c>
      <c r="I514" s="592">
        <v>16</v>
      </c>
      <c r="J514" s="618">
        <v>16</v>
      </c>
      <c r="K514" s="19" t="s">
        <v>800</v>
      </c>
      <c r="L514" s="52" t="s">
        <v>108</v>
      </c>
      <c r="M514" s="81" t="s">
        <v>4846</v>
      </c>
      <c r="N514" s="28">
        <v>273</v>
      </c>
      <c r="O514" s="972"/>
      <c r="P514" s="29">
        <v>6</v>
      </c>
      <c r="Q514" s="28"/>
      <c r="R514" s="28"/>
      <c r="S514" s="81">
        <v>294.11799999999999</v>
      </c>
      <c r="T514" s="185">
        <v>43532</v>
      </c>
      <c r="U514" s="326">
        <v>14.7</v>
      </c>
      <c r="V514" s="60">
        <v>0.4</v>
      </c>
      <c r="W514" s="167">
        <v>3</v>
      </c>
      <c r="X514" s="489">
        <f t="shared" si="36"/>
        <v>143.64737484737486</v>
      </c>
      <c r="Y514" s="502" t="s">
        <v>174</v>
      </c>
      <c r="Z514" s="494"/>
      <c r="AA514" s="28" t="s">
        <v>20</v>
      </c>
      <c r="AB514" s="27">
        <v>7</v>
      </c>
      <c r="AC514" s="28" t="s">
        <v>4834</v>
      </c>
      <c r="AD514" s="27" t="s">
        <v>54</v>
      </c>
      <c r="AE514" s="28" t="s">
        <v>158</v>
      </c>
      <c r="AF514" s="29" t="s">
        <v>55</v>
      </c>
      <c r="AG514" s="29" t="s">
        <v>55</v>
      </c>
      <c r="AH514" s="27" t="s">
        <v>181</v>
      </c>
      <c r="AI514" s="27" t="s">
        <v>181</v>
      </c>
      <c r="AJ514" s="27" t="s">
        <v>55</v>
      </c>
      <c r="AK514" s="81">
        <v>15</v>
      </c>
      <c r="AL514" s="27">
        <v>4</v>
      </c>
      <c r="AM514" s="28">
        <v>16</v>
      </c>
      <c r="AN514" s="28"/>
      <c r="AO514" s="28">
        <v>2017</v>
      </c>
      <c r="AP514" s="20">
        <v>2019</v>
      </c>
      <c r="AQ514" s="182" t="s">
        <v>4828</v>
      </c>
      <c r="AR514" s="28" t="s">
        <v>4836</v>
      </c>
      <c r="AS514" s="20" t="s">
        <v>4829</v>
      </c>
    </row>
    <row r="515" spans="1:45" ht="14.25" customHeight="1" x14ac:dyDescent="0.25">
      <c r="A515" t="s">
        <v>746</v>
      </c>
      <c r="B515">
        <v>1</v>
      </c>
      <c r="C515" t="s">
        <v>875</v>
      </c>
      <c r="D515" s="591" t="s">
        <v>4851</v>
      </c>
      <c r="E515" s="555" t="s">
        <v>4825</v>
      </c>
      <c r="F515" s="27" t="s">
        <v>67</v>
      </c>
      <c r="G515" s="593" t="s">
        <v>4827</v>
      </c>
      <c r="H515" s="46" t="s">
        <v>143</v>
      </c>
      <c r="I515" s="592">
        <v>16</v>
      </c>
      <c r="J515" s="618">
        <v>16</v>
      </c>
      <c r="K515" s="19" t="s">
        <v>800</v>
      </c>
      <c r="L515" s="52" t="s">
        <v>108</v>
      </c>
      <c r="M515" s="81"/>
      <c r="N515" s="28">
        <v>383</v>
      </c>
      <c r="O515" s="972"/>
      <c r="P515" s="29">
        <v>6</v>
      </c>
      <c r="Q515" s="28"/>
      <c r="R515" s="28"/>
      <c r="S515" s="81">
        <v>246.91399999999999</v>
      </c>
      <c r="T515" s="185">
        <v>43532</v>
      </c>
      <c r="U515" s="326">
        <v>14.7</v>
      </c>
      <c r="V515" s="60">
        <v>0.67</v>
      </c>
      <c r="W515" s="167">
        <v>3</v>
      </c>
      <c r="X515" s="489">
        <f t="shared" si="36"/>
        <v>143.97944299390775</v>
      </c>
      <c r="Y515" s="502" t="s">
        <v>174</v>
      </c>
      <c r="Z515" s="494"/>
      <c r="AA515" s="28" t="s">
        <v>20</v>
      </c>
      <c r="AB515" s="27">
        <v>2</v>
      </c>
      <c r="AC515" s="28" t="s">
        <v>4835</v>
      </c>
      <c r="AD515" s="27" t="s">
        <v>54</v>
      </c>
      <c r="AE515" s="28" t="s">
        <v>158</v>
      </c>
      <c r="AF515" s="29" t="s">
        <v>55</v>
      </c>
      <c r="AG515" s="29" t="s">
        <v>55</v>
      </c>
      <c r="AH515" s="27" t="s">
        <v>181</v>
      </c>
      <c r="AI515" s="27" t="s">
        <v>181</v>
      </c>
      <c r="AJ515" s="27" t="s">
        <v>55</v>
      </c>
      <c r="AK515" s="81">
        <v>18</v>
      </c>
      <c r="AL515" s="27">
        <v>4</v>
      </c>
      <c r="AM515" s="28">
        <v>16</v>
      </c>
      <c r="AN515" s="28"/>
      <c r="AO515" s="28">
        <v>2017</v>
      </c>
      <c r="AP515" s="20">
        <v>2019</v>
      </c>
      <c r="AQ515" s="182" t="s">
        <v>4828</v>
      </c>
      <c r="AR515" s="28" t="s">
        <v>4839</v>
      </c>
      <c r="AS515" s="20" t="s">
        <v>4829</v>
      </c>
    </row>
    <row r="516" spans="1:45" ht="14.25" customHeight="1" x14ac:dyDescent="0.25">
      <c r="A516" t="s">
        <v>746</v>
      </c>
      <c r="B516">
        <v>1</v>
      </c>
      <c r="C516" t="s">
        <v>875</v>
      </c>
      <c r="D516" s="591" t="s">
        <v>4852</v>
      </c>
      <c r="E516" s="555" t="s">
        <v>4825</v>
      </c>
      <c r="F516" s="27" t="s">
        <v>67</v>
      </c>
      <c r="G516" s="593" t="s">
        <v>4827</v>
      </c>
      <c r="H516" s="46" t="s">
        <v>143</v>
      </c>
      <c r="I516" s="592">
        <v>16</v>
      </c>
      <c r="J516" s="618">
        <v>16</v>
      </c>
      <c r="K516" s="19" t="s">
        <v>800</v>
      </c>
      <c r="L516" s="52" t="s">
        <v>108</v>
      </c>
      <c r="M516" s="81"/>
      <c r="N516" s="28">
        <v>450</v>
      </c>
      <c r="O516" s="972"/>
      <c r="P516" s="29">
        <v>6</v>
      </c>
      <c r="Q516" s="28"/>
      <c r="R516" s="28"/>
      <c r="S516" s="81">
        <v>222.22200000000001</v>
      </c>
      <c r="T516" s="185">
        <v>43532</v>
      </c>
      <c r="U516" s="326">
        <v>14.7</v>
      </c>
      <c r="V516" s="60">
        <v>0.67</v>
      </c>
      <c r="W516" s="167">
        <v>2</v>
      </c>
      <c r="X516" s="489">
        <f t="shared" si="36"/>
        <v>165.43193333333335</v>
      </c>
      <c r="Y516" s="502" t="s">
        <v>174</v>
      </c>
      <c r="Z516" s="494"/>
      <c r="AA516" s="28" t="s">
        <v>20</v>
      </c>
      <c r="AB516" s="27">
        <v>2</v>
      </c>
      <c r="AC516" s="28" t="s">
        <v>4838</v>
      </c>
      <c r="AD516" s="27" t="s">
        <v>54</v>
      </c>
      <c r="AE516" s="28" t="s">
        <v>158</v>
      </c>
      <c r="AF516" s="29" t="s">
        <v>55</v>
      </c>
      <c r="AG516" s="29" t="s">
        <v>55</v>
      </c>
      <c r="AH516" s="27" t="s">
        <v>181</v>
      </c>
      <c r="AI516" s="27" t="s">
        <v>181</v>
      </c>
      <c r="AJ516" s="27" t="s">
        <v>55</v>
      </c>
      <c r="AK516" s="81">
        <v>27</v>
      </c>
      <c r="AL516" s="27">
        <v>4</v>
      </c>
      <c r="AM516" s="28">
        <v>16</v>
      </c>
      <c r="AN516" s="28"/>
      <c r="AO516" s="28">
        <v>2017</v>
      </c>
      <c r="AP516" s="20">
        <v>2019</v>
      </c>
      <c r="AQ516" s="182" t="s">
        <v>4828</v>
      </c>
      <c r="AR516" s="28" t="s">
        <v>4837</v>
      </c>
      <c r="AS516" s="20" t="s">
        <v>4829</v>
      </c>
    </row>
    <row r="517" spans="1:45" ht="14.25" customHeight="1" x14ac:dyDescent="0.25">
      <c r="A517" t="s">
        <v>746</v>
      </c>
      <c r="B517">
        <v>1</v>
      </c>
      <c r="C517" t="s">
        <v>875</v>
      </c>
      <c r="D517" s="591" t="s">
        <v>4853</v>
      </c>
      <c r="E517" s="555" t="s">
        <v>4825</v>
      </c>
      <c r="F517" s="27" t="s">
        <v>67</v>
      </c>
      <c r="G517" s="593" t="s">
        <v>4827</v>
      </c>
      <c r="H517" s="46" t="s">
        <v>143</v>
      </c>
      <c r="I517" s="592">
        <v>32</v>
      </c>
      <c r="J517" s="618">
        <v>16</v>
      </c>
      <c r="K517" s="19" t="s">
        <v>800</v>
      </c>
      <c r="L517" s="52" t="s">
        <v>108</v>
      </c>
      <c r="M517" s="81"/>
      <c r="N517" s="28">
        <v>624</v>
      </c>
      <c r="O517" s="972"/>
      <c r="P517" s="29">
        <v>6</v>
      </c>
      <c r="Q517" s="28"/>
      <c r="R517" s="28"/>
      <c r="S517" s="81">
        <v>303.02999999999997</v>
      </c>
      <c r="T517" s="185">
        <v>43532</v>
      </c>
      <c r="U517" s="326">
        <v>14.7</v>
      </c>
      <c r="V517" s="60">
        <v>1</v>
      </c>
      <c r="W517" s="167">
        <v>2</v>
      </c>
      <c r="X517" s="489">
        <f t="shared" si="36"/>
        <v>242.8125</v>
      </c>
      <c r="Y517" s="502" t="s">
        <v>174</v>
      </c>
      <c r="Z517" s="494"/>
      <c r="AA517" s="28" t="s">
        <v>20</v>
      </c>
      <c r="AB517" s="27">
        <v>2</v>
      </c>
      <c r="AC517" s="28" t="s">
        <v>4840</v>
      </c>
      <c r="AD517" s="27" t="s">
        <v>54</v>
      </c>
      <c r="AE517" s="28" t="s">
        <v>158</v>
      </c>
      <c r="AF517" s="29" t="s">
        <v>55</v>
      </c>
      <c r="AG517" s="29" t="s">
        <v>55</v>
      </c>
      <c r="AH517" s="27" t="s">
        <v>129</v>
      </c>
      <c r="AI517" s="27" t="s">
        <v>129</v>
      </c>
      <c r="AJ517" s="27" t="s">
        <v>55</v>
      </c>
      <c r="AK517" s="81">
        <v>32</v>
      </c>
      <c r="AL517" s="27">
        <v>5</v>
      </c>
      <c r="AM517" s="28">
        <v>16</v>
      </c>
      <c r="AN517" s="28"/>
      <c r="AO517" s="28">
        <v>2017</v>
      </c>
      <c r="AP517" s="20">
        <v>2019</v>
      </c>
      <c r="AQ517" s="182" t="s">
        <v>4828</v>
      </c>
      <c r="AR517" s="28" t="s">
        <v>4841</v>
      </c>
      <c r="AS517" s="20" t="s">
        <v>4829</v>
      </c>
    </row>
    <row r="518" spans="1:45" ht="14.25" customHeight="1" x14ac:dyDescent="0.25">
      <c r="A518" t="s">
        <v>746</v>
      </c>
      <c r="B518">
        <v>1</v>
      </c>
      <c r="C518" t="s">
        <v>875</v>
      </c>
      <c r="D518" s="591" t="s">
        <v>4854</v>
      </c>
      <c r="E518" s="555" t="s">
        <v>4825</v>
      </c>
      <c r="F518" s="27" t="s">
        <v>57</v>
      </c>
      <c r="G518" s="593" t="s">
        <v>4827</v>
      </c>
      <c r="H518" s="46" t="s">
        <v>143</v>
      </c>
      <c r="I518" s="592">
        <v>24</v>
      </c>
      <c r="J518" s="618">
        <v>24</v>
      </c>
      <c r="K518" s="19" t="s">
        <v>800</v>
      </c>
      <c r="L518" s="52" t="s">
        <v>108</v>
      </c>
      <c r="M518" s="81" t="s">
        <v>4855</v>
      </c>
      <c r="N518" s="28">
        <v>516</v>
      </c>
      <c r="O518" s="972"/>
      <c r="P518" s="29">
        <v>6</v>
      </c>
      <c r="Q518" s="28"/>
      <c r="R518" s="28"/>
      <c r="S518" s="81">
        <v>322.58100000000002</v>
      </c>
      <c r="T518" s="185">
        <v>43532</v>
      </c>
      <c r="U518" s="326">
        <v>14.7</v>
      </c>
      <c r="V518" s="60">
        <v>0.8</v>
      </c>
      <c r="W518" s="167">
        <v>2</v>
      </c>
      <c r="X518" s="489">
        <f t="shared" si="36"/>
        <v>250.06279069767444</v>
      </c>
      <c r="Y518" s="502" t="s">
        <v>174</v>
      </c>
      <c r="Z518" s="494"/>
      <c r="AA518" s="28" t="s">
        <v>20</v>
      </c>
      <c r="AB518" s="27">
        <v>1</v>
      </c>
      <c r="AC518" s="28" t="s">
        <v>4842</v>
      </c>
      <c r="AD518" s="27" t="s">
        <v>54</v>
      </c>
      <c r="AE518" s="28" t="s">
        <v>158</v>
      </c>
      <c r="AF518" s="29" t="s">
        <v>55</v>
      </c>
      <c r="AG518" s="29" t="s">
        <v>55</v>
      </c>
      <c r="AH518" s="27" t="s">
        <v>718</v>
      </c>
      <c r="AI518" s="27" t="s">
        <v>718</v>
      </c>
      <c r="AJ518" s="27" t="s">
        <v>55</v>
      </c>
      <c r="AK518" s="81">
        <v>32</v>
      </c>
      <c r="AL518" s="27">
        <v>4</v>
      </c>
      <c r="AM518" s="28">
        <v>16</v>
      </c>
      <c r="AN518" s="28"/>
      <c r="AO518" s="28">
        <v>2017</v>
      </c>
      <c r="AP518" s="20">
        <v>2019</v>
      </c>
      <c r="AQ518" s="182" t="s">
        <v>4828</v>
      </c>
      <c r="AR518" s="28" t="s">
        <v>4843</v>
      </c>
      <c r="AS518" s="20" t="s">
        <v>4829</v>
      </c>
    </row>
    <row r="519" spans="1:45" ht="14.25" customHeight="1" x14ac:dyDescent="0.25">
      <c r="A519" t="s">
        <v>746</v>
      </c>
      <c r="B519">
        <v>1</v>
      </c>
      <c r="C519" t="s">
        <v>4376</v>
      </c>
      <c r="D519" s="708" t="s">
        <v>4847</v>
      </c>
      <c r="E519" s="555" t="s">
        <v>4825</v>
      </c>
      <c r="F519" s="27" t="s">
        <v>67</v>
      </c>
      <c r="G519" s="593" t="s">
        <v>4827</v>
      </c>
      <c r="H519" s="592" t="s">
        <v>12</v>
      </c>
      <c r="I519" s="592">
        <v>8</v>
      </c>
      <c r="J519" s="618">
        <v>16</v>
      </c>
      <c r="K519" s="19" t="s">
        <v>800</v>
      </c>
      <c r="L519" s="52" t="s">
        <v>108</v>
      </c>
      <c r="M519" s="81" t="s">
        <v>4846</v>
      </c>
      <c r="N519" s="28">
        <v>101</v>
      </c>
      <c r="O519" s="972"/>
      <c r="P519" s="29">
        <v>6</v>
      </c>
      <c r="Q519" s="28"/>
      <c r="R519" s="28"/>
      <c r="S519" s="81">
        <v>526.31600000000003</v>
      </c>
      <c r="T519" s="185">
        <v>43532</v>
      </c>
      <c r="U519" s="326">
        <v>14.7</v>
      </c>
      <c r="V519" s="60">
        <v>0.15</v>
      </c>
      <c r="W519" s="167">
        <v>4</v>
      </c>
      <c r="X519" s="489">
        <f t="shared" si="36"/>
        <v>195.41435643564355</v>
      </c>
      <c r="Y519" s="502" t="s">
        <v>174</v>
      </c>
      <c r="Z519" s="494"/>
      <c r="AA519" s="28" t="s">
        <v>20</v>
      </c>
      <c r="AB519" s="27">
        <v>2</v>
      </c>
      <c r="AC519" s="28" t="s">
        <v>4832</v>
      </c>
      <c r="AD519" s="27" t="s">
        <v>54</v>
      </c>
      <c r="AE519" s="28" t="s">
        <v>158</v>
      </c>
      <c r="AF519" s="29" t="s">
        <v>55</v>
      </c>
      <c r="AG519" s="29" t="s">
        <v>55</v>
      </c>
      <c r="AH519" s="27">
        <v>256</v>
      </c>
      <c r="AI519" s="27" t="s">
        <v>205</v>
      </c>
      <c r="AJ519" s="27" t="s">
        <v>54</v>
      </c>
      <c r="AK519" s="81">
        <v>13</v>
      </c>
      <c r="AL519" s="27">
        <v>3</v>
      </c>
      <c r="AM519" s="28"/>
      <c r="AN519" s="28"/>
      <c r="AO519" s="28">
        <v>2017</v>
      </c>
      <c r="AP519" s="20">
        <v>2019</v>
      </c>
      <c r="AQ519" s="182" t="s">
        <v>4828</v>
      </c>
      <c r="AR519" s="28" t="s">
        <v>4830</v>
      </c>
      <c r="AS519" s="873" t="s">
        <v>4829</v>
      </c>
    </row>
    <row r="520" spans="1:45" ht="14.25" customHeight="1" x14ac:dyDescent="0.25">
      <c r="A520" t="s">
        <v>746</v>
      </c>
      <c r="B520">
        <v>1</v>
      </c>
      <c r="C520" t="s">
        <v>875</v>
      </c>
      <c r="D520" s="26" t="s">
        <v>427</v>
      </c>
      <c r="E520" s="435" t="s">
        <v>2518</v>
      </c>
      <c r="F520" s="27" t="s">
        <v>67</v>
      </c>
      <c r="G520" s="28" t="s">
        <v>428</v>
      </c>
      <c r="H520" s="46" t="s">
        <v>143</v>
      </c>
      <c r="I520" s="27">
        <v>8</v>
      </c>
      <c r="J520" s="87">
        <v>8</v>
      </c>
      <c r="K520" s="19" t="s">
        <v>800</v>
      </c>
      <c r="L520" s="52" t="s">
        <v>108</v>
      </c>
      <c r="M520" s="81"/>
      <c r="N520" s="28">
        <v>691</v>
      </c>
      <c r="O520" s="972"/>
      <c r="P520" s="29">
        <v>6</v>
      </c>
      <c r="Q520" s="28">
        <v>1</v>
      </c>
      <c r="R520" s="28"/>
      <c r="S520" s="81">
        <v>262.95</v>
      </c>
      <c r="T520" s="185">
        <v>41687</v>
      </c>
      <c r="U520" s="326">
        <v>14.7</v>
      </c>
      <c r="V520" s="60">
        <v>0.33</v>
      </c>
      <c r="W520" s="167">
        <v>1</v>
      </c>
      <c r="X520" s="489">
        <f t="shared" si="36"/>
        <v>125.57670043415339</v>
      </c>
      <c r="Y520" s="502" t="s">
        <v>174</v>
      </c>
      <c r="Z520" s="494"/>
      <c r="AA520" s="28" t="s">
        <v>17</v>
      </c>
      <c r="AB520" s="27">
        <v>9</v>
      </c>
      <c r="AC520" s="28" t="s">
        <v>429</v>
      </c>
      <c r="AD520" s="27" t="s">
        <v>54</v>
      </c>
      <c r="AE520" s="28" t="s">
        <v>124</v>
      </c>
      <c r="AF520" s="29" t="s">
        <v>55</v>
      </c>
      <c r="AG520" s="29"/>
      <c r="AH520" s="27" t="s">
        <v>181</v>
      </c>
      <c r="AI520" s="27" t="s">
        <v>181</v>
      </c>
      <c r="AJ520" s="27" t="s">
        <v>54</v>
      </c>
      <c r="AK520" s="81"/>
      <c r="AL520" s="569"/>
      <c r="AM520" s="28">
        <v>8</v>
      </c>
      <c r="AN520" s="28"/>
      <c r="AO520" s="28">
        <v>2006</v>
      </c>
      <c r="AP520" s="20">
        <v>2021</v>
      </c>
      <c r="AQ520" s="19"/>
      <c r="AR520" s="28" t="s">
        <v>430</v>
      </c>
      <c r="AS520" s="20"/>
    </row>
    <row r="521" spans="1:45" ht="14.25" customHeight="1" x14ac:dyDescent="0.25">
      <c r="C521" t="s">
        <v>875</v>
      </c>
      <c r="D521" s="26" t="s">
        <v>437</v>
      </c>
      <c r="E521" s="435" t="s">
        <v>2519</v>
      </c>
      <c r="F521" s="27" t="s">
        <v>85</v>
      </c>
      <c r="G521" s="28" t="s">
        <v>439</v>
      </c>
      <c r="H521" s="46" t="s">
        <v>136</v>
      </c>
      <c r="I521" s="27">
        <v>32</v>
      </c>
      <c r="J521" s="87">
        <v>32</v>
      </c>
      <c r="K521" s="19" t="s">
        <v>800</v>
      </c>
      <c r="L521" s="52" t="s">
        <v>108</v>
      </c>
      <c r="M521" s="81" t="s">
        <v>887</v>
      </c>
      <c r="N521" s="28"/>
      <c r="O521" s="972"/>
      <c r="P521" s="29">
        <v>6</v>
      </c>
      <c r="Q521" s="28"/>
      <c r="R521" s="28"/>
      <c r="S521" s="81"/>
      <c r="T521" s="185"/>
      <c r="U521" s="326">
        <v>14.7</v>
      </c>
      <c r="V521" s="60">
        <v>0.33</v>
      </c>
      <c r="W521" s="167">
        <v>1</v>
      </c>
      <c r="X521" s="489" t="str">
        <f t="shared" si="36"/>
        <v/>
      </c>
      <c r="Y521" s="502"/>
      <c r="Z521" s="494"/>
      <c r="AA521" s="28" t="s">
        <v>20</v>
      </c>
      <c r="AB521" s="27">
        <v>12</v>
      </c>
      <c r="AC521" s="28" t="s">
        <v>886</v>
      </c>
      <c r="AD521" s="27" t="s">
        <v>54</v>
      </c>
      <c r="AE521" s="28" t="s">
        <v>124</v>
      </c>
      <c r="AF521" s="29" t="s">
        <v>55</v>
      </c>
      <c r="AG521" s="29" t="s">
        <v>55</v>
      </c>
      <c r="AH521" s="27" t="s">
        <v>133</v>
      </c>
      <c r="AI521" s="27" t="s">
        <v>133</v>
      </c>
      <c r="AJ521" s="27" t="s">
        <v>54</v>
      </c>
      <c r="AK521" s="81"/>
      <c r="AL521" s="569"/>
      <c r="AM521" s="28">
        <v>32</v>
      </c>
      <c r="AN521" s="28"/>
      <c r="AO521" s="28">
        <v>2007</v>
      </c>
      <c r="AP521" s="20">
        <v>2009</v>
      </c>
      <c r="AQ521" s="19"/>
      <c r="AR521" s="28" t="s">
        <v>438</v>
      </c>
      <c r="AS521" s="20" t="s">
        <v>440</v>
      </c>
    </row>
    <row r="522" spans="1:45" ht="14.25" customHeight="1" x14ac:dyDescent="0.25">
      <c r="A522" t="s">
        <v>744</v>
      </c>
      <c r="B522">
        <v>1</v>
      </c>
      <c r="C522" t="s">
        <v>875</v>
      </c>
      <c r="D522" s="26" t="s">
        <v>1009</v>
      </c>
      <c r="E522" s="435" t="s">
        <v>2107</v>
      </c>
      <c r="F522" s="27" t="s">
        <v>57</v>
      </c>
      <c r="G522" s="28" t="s">
        <v>1010</v>
      </c>
      <c r="H522" s="46" t="s">
        <v>136</v>
      </c>
      <c r="I522" s="27">
        <v>32</v>
      </c>
      <c r="J522" s="87">
        <v>32</v>
      </c>
      <c r="K522" s="19" t="s">
        <v>800</v>
      </c>
      <c r="L522" s="28" t="s">
        <v>108</v>
      </c>
      <c r="M522" s="81"/>
      <c r="N522" s="28">
        <v>1201</v>
      </c>
      <c r="O522" s="972"/>
      <c r="P522" s="29">
        <v>6</v>
      </c>
      <c r="Q522" s="28">
        <v>3</v>
      </c>
      <c r="R522" s="28">
        <v>2</v>
      </c>
      <c r="S522" s="81">
        <v>104.932</v>
      </c>
      <c r="T522" s="185">
        <v>41733</v>
      </c>
      <c r="U522" s="326">
        <v>14.7</v>
      </c>
      <c r="V522" s="60">
        <v>1</v>
      </c>
      <c r="W522" s="167">
        <v>1</v>
      </c>
      <c r="X522" s="489">
        <f t="shared" si="36"/>
        <v>87.370524562864276</v>
      </c>
      <c r="Y522" s="502" t="s">
        <v>174</v>
      </c>
      <c r="Z522" s="494" t="s">
        <v>54</v>
      </c>
      <c r="AA522" s="28" t="s">
        <v>20</v>
      </c>
      <c r="AB522" s="27">
        <v>27</v>
      </c>
      <c r="AC522" s="28" t="s">
        <v>1011</v>
      </c>
      <c r="AD522" s="27" t="s">
        <v>54</v>
      </c>
      <c r="AE522" s="28" t="s">
        <v>124</v>
      </c>
      <c r="AF522" s="29" t="s">
        <v>55</v>
      </c>
      <c r="AG522" s="29" t="s">
        <v>55</v>
      </c>
      <c r="AH522" s="27" t="s">
        <v>133</v>
      </c>
      <c r="AI522" s="27" t="s">
        <v>133</v>
      </c>
      <c r="AJ522" s="27" t="s">
        <v>54</v>
      </c>
      <c r="AK522" s="81"/>
      <c r="AL522" s="569"/>
      <c r="AM522" s="28">
        <v>32</v>
      </c>
      <c r="AN522" s="28"/>
      <c r="AO522" s="28">
        <v>2007</v>
      </c>
      <c r="AP522" s="20">
        <v>2012</v>
      </c>
      <c r="AQ522" s="182"/>
      <c r="AR522" s="28" t="s">
        <v>440</v>
      </c>
      <c r="AS522" s="20" t="s">
        <v>1012</v>
      </c>
    </row>
    <row r="523" spans="1:45" ht="14.25" customHeight="1" x14ac:dyDescent="0.25">
      <c r="A523" t="s">
        <v>744</v>
      </c>
      <c r="B523">
        <v>1</v>
      </c>
      <c r="C523" t="s">
        <v>875</v>
      </c>
      <c r="D523" s="26" t="s">
        <v>441</v>
      </c>
      <c r="E523" s="435" t="s">
        <v>2520</v>
      </c>
      <c r="F523" s="27" t="s">
        <v>67</v>
      </c>
      <c r="G523" s="28" t="s">
        <v>442</v>
      </c>
      <c r="H523" s="46" t="s">
        <v>822</v>
      </c>
      <c r="I523" s="27">
        <v>16</v>
      </c>
      <c r="J523" s="87">
        <v>16</v>
      </c>
      <c r="K523" s="19" t="s">
        <v>771</v>
      </c>
      <c r="L523" s="28" t="s">
        <v>442</v>
      </c>
      <c r="M523" s="81"/>
      <c r="N523" s="28">
        <v>1147</v>
      </c>
      <c r="O523" s="972"/>
      <c r="P523" s="29" t="s">
        <v>744</v>
      </c>
      <c r="Q523" s="28">
        <v>1</v>
      </c>
      <c r="R523" s="28"/>
      <c r="S523" s="81">
        <v>97.68</v>
      </c>
      <c r="T523" s="185"/>
      <c r="U523" s="326"/>
      <c r="V523" s="60">
        <v>0.67</v>
      </c>
      <c r="W523" s="167">
        <v>2</v>
      </c>
      <c r="X523" s="489">
        <f t="shared" si="36"/>
        <v>28.529032258064518</v>
      </c>
      <c r="Y523" s="502" t="s">
        <v>2216</v>
      </c>
      <c r="Z523" s="494"/>
      <c r="AA523" s="28" t="s">
        <v>20</v>
      </c>
      <c r="AB523" s="27">
        <v>30</v>
      </c>
      <c r="AC523" s="28" t="s">
        <v>31</v>
      </c>
      <c r="AD523" s="27" t="s">
        <v>54</v>
      </c>
      <c r="AE523" s="28" t="s">
        <v>124</v>
      </c>
      <c r="AF523" s="29" t="s">
        <v>55</v>
      </c>
      <c r="AG523" s="29" t="s">
        <v>55</v>
      </c>
      <c r="AH523" s="27" t="s">
        <v>181</v>
      </c>
      <c r="AI523" s="27" t="s">
        <v>181</v>
      </c>
      <c r="AJ523" s="27" t="s">
        <v>54</v>
      </c>
      <c r="AK523" s="81"/>
      <c r="AL523" s="569"/>
      <c r="AM523" s="28">
        <v>16</v>
      </c>
      <c r="AN523" s="28"/>
      <c r="AO523" s="28">
        <v>2009</v>
      </c>
      <c r="AP523" s="20">
        <v>2018</v>
      </c>
      <c r="AQ523" s="19"/>
      <c r="AR523" s="28" t="s">
        <v>2521</v>
      </c>
      <c r="AS523" s="20" t="s">
        <v>1076</v>
      </c>
    </row>
    <row r="524" spans="1:45" ht="14.25" customHeight="1" x14ac:dyDescent="0.25">
      <c r="C524" t="s">
        <v>875</v>
      </c>
      <c r="D524" s="26" t="s">
        <v>1973</v>
      </c>
      <c r="E524" s="435" t="s">
        <v>5007</v>
      </c>
      <c r="F524" s="27" t="s">
        <v>3181</v>
      </c>
      <c r="G524" s="28" t="s">
        <v>1974</v>
      </c>
      <c r="H524" s="46" t="s">
        <v>238</v>
      </c>
      <c r="I524" s="27">
        <v>32</v>
      </c>
      <c r="J524" s="87">
        <v>32</v>
      </c>
      <c r="K524" s="19" t="s">
        <v>800</v>
      </c>
      <c r="L524" s="52" t="s">
        <v>108</v>
      </c>
      <c r="M524" s="81" t="s">
        <v>3080</v>
      </c>
      <c r="N524" s="28"/>
      <c r="O524" s="972"/>
      <c r="P524" s="29">
        <v>6</v>
      </c>
      <c r="Q524" s="28"/>
      <c r="R524" s="28"/>
      <c r="S524" s="81"/>
      <c r="T524" s="185">
        <v>43183</v>
      </c>
      <c r="U524" s="326">
        <v>14.7</v>
      </c>
      <c r="V524" s="60">
        <v>1</v>
      </c>
      <c r="W524" s="167">
        <v>1</v>
      </c>
      <c r="X524" s="489" t="str">
        <f t="shared" si="36"/>
        <v/>
      </c>
      <c r="Y524" s="502"/>
      <c r="Z524" s="494"/>
      <c r="AA524" s="28" t="s">
        <v>20</v>
      </c>
      <c r="AB524" s="27"/>
      <c r="AC524" s="28"/>
      <c r="AD524" s="27" t="s">
        <v>54</v>
      </c>
      <c r="AE524" s="28" t="s">
        <v>124</v>
      </c>
      <c r="AF524" s="29" t="s">
        <v>54</v>
      </c>
      <c r="AG524" s="29" t="s">
        <v>55</v>
      </c>
      <c r="AH524" s="27" t="s">
        <v>133</v>
      </c>
      <c r="AI524" s="27" t="s">
        <v>133</v>
      </c>
      <c r="AJ524" s="27" t="s">
        <v>54</v>
      </c>
      <c r="AK524" s="81"/>
      <c r="AL524" s="569"/>
      <c r="AM524" s="28">
        <v>64</v>
      </c>
      <c r="AN524" s="28"/>
      <c r="AO524" s="28">
        <v>2015</v>
      </c>
      <c r="AP524" s="20">
        <v>2019</v>
      </c>
      <c r="AQ524" s="182" t="s">
        <v>2951</v>
      </c>
      <c r="AR524" s="28" t="s">
        <v>1975</v>
      </c>
      <c r="AS524" s="20" t="s">
        <v>3079</v>
      </c>
    </row>
    <row r="525" spans="1:45" ht="14.25" customHeight="1" x14ac:dyDescent="0.25">
      <c r="B525">
        <v>1</v>
      </c>
      <c r="C525" t="s">
        <v>875</v>
      </c>
      <c r="D525" s="26" t="s">
        <v>2502</v>
      </c>
      <c r="E525" s="435" t="s">
        <v>2503</v>
      </c>
      <c r="F525" s="27" t="s">
        <v>67</v>
      </c>
      <c r="G525" s="28" t="s">
        <v>789</v>
      </c>
      <c r="H525" s="46" t="s">
        <v>136</v>
      </c>
      <c r="I525" s="27">
        <v>32</v>
      </c>
      <c r="J525" s="87">
        <v>32</v>
      </c>
      <c r="K525" s="19" t="s">
        <v>778</v>
      </c>
      <c r="L525" s="52" t="s">
        <v>789</v>
      </c>
      <c r="M525" s="81"/>
      <c r="N525" s="28">
        <v>1563</v>
      </c>
      <c r="O525" s="972"/>
      <c r="P525" s="29">
        <v>4</v>
      </c>
      <c r="Q525" s="28"/>
      <c r="R525" s="28"/>
      <c r="S525" s="81">
        <v>90.933999999999997</v>
      </c>
      <c r="T525" s="185"/>
      <c r="U525" s="326" t="s">
        <v>1270</v>
      </c>
      <c r="V525" s="60">
        <v>1</v>
      </c>
      <c r="W525" s="167">
        <v>1</v>
      </c>
      <c r="X525" s="489">
        <f t="shared" si="36"/>
        <v>58.179142674344213</v>
      </c>
      <c r="Y525" s="502" t="s">
        <v>174</v>
      </c>
      <c r="Z525" s="494" t="s">
        <v>54</v>
      </c>
      <c r="AA525" s="28" t="s">
        <v>17</v>
      </c>
      <c r="AB525" s="27">
        <v>26</v>
      </c>
      <c r="AC525" s="28" t="s">
        <v>214</v>
      </c>
      <c r="AD525" s="27"/>
      <c r="AE525" s="28" t="s">
        <v>124</v>
      </c>
      <c r="AF525" s="29"/>
      <c r="AG525" s="29"/>
      <c r="AH525" s="27" t="s">
        <v>133</v>
      </c>
      <c r="AI525" s="27" t="s">
        <v>133</v>
      </c>
      <c r="AJ525" s="27" t="s">
        <v>54</v>
      </c>
      <c r="AK525" s="81">
        <v>86</v>
      </c>
      <c r="AL525" s="569"/>
      <c r="AM525" s="28">
        <v>32</v>
      </c>
      <c r="AN525" s="28">
        <v>5</v>
      </c>
      <c r="AO525" s="28">
        <v>2010</v>
      </c>
      <c r="AP525" s="20">
        <v>2012</v>
      </c>
      <c r="AQ525" s="182" t="s">
        <v>2501</v>
      </c>
      <c r="AR525" s="28" t="s">
        <v>2504</v>
      </c>
      <c r="AS525" s="20" t="s">
        <v>2505</v>
      </c>
    </row>
    <row r="526" spans="1:45" ht="14.25" customHeight="1" x14ac:dyDescent="0.25">
      <c r="D526" s="591" t="s">
        <v>5042</v>
      </c>
      <c r="E526" s="555" t="s">
        <v>5039</v>
      </c>
      <c r="F526" s="592"/>
      <c r="G526" s="593" t="s">
        <v>5040</v>
      </c>
      <c r="H526" s="46" t="s">
        <v>178</v>
      </c>
      <c r="I526" s="592">
        <v>8</v>
      </c>
      <c r="J526" s="618">
        <v>16</v>
      </c>
      <c r="K526" s="19"/>
      <c r="L526" s="52"/>
      <c r="M526" s="81"/>
      <c r="N526" s="28"/>
      <c r="O526" s="972"/>
      <c r="P526" s="29"/>
      <c r="Q526" s="28"/>
      <c r="R526" s="28"/>
      <c r="S526" s="81"/>
      <c r="T526" s="185"/>
      <c r="U526" s="326"/>
      <c r="V526" s="60"/>
      <c r="W526" s="167"/>
      <c r="X526" s="489"/>
      <c r="Y526" s="502"/>
      <c r="Z526" s="494" t="s">
        <v>54</v>
      </c>
      <c r="AA526" s="28" t="s">
        <v>20</v>
      </c>
      <c r="AB526" s="27"/>
      <c r="AC526" s="28"/>
      <c r="AD526" s="27"/>
      <c r="AE526" s="28"/>
      <c r="AF526" s="29"/>
      <c r="AG526" s="29"/>
      <c r="AH526" s="27"/>
      <c r="AI526" s="27"/>
      <c r="AJ526" s="27"/>
      <c r="AK526" s="81"/>
      <c r="AL526" s="569"/>
      <c r="AM526" s="28"/>
      <c r="AN526" s="28"/>
      <c r="AO526" s="28"/>
      <c r="AP526" s="20">
        <v>2019</v>
      </c>
      <c r="AQ526" s="182" t="s">
        <v>5041</v>
      </c>
      <c r="AR526" s="28" t="s">
        <v>5043</v>
      </c>
      <c r="AS526" s="127" t="s">
        <v>5044</v>
      </c>
    </row>
    <row r="527" spans="1:45" ht="14.25" customHeight="1" x14ac:dyDescent="0.25">
      <c r="B527">
        <v>1</v>
      </c>
      <c r="C527" t="s">
        <v>875</v>
      </c>
      <c r="D527" s="26" t="s">
        <v>3304</v>
      </c>
      <c r="E527" s="435" t="s">
        <v>3305</v>
      </c>
      <c r="F527" s="27" t="s">
        <v>67</v>
      </c>
      <c r="G527" s="28" t="s">
        <v>1976</v>
      </c>
      <c r="H527" s="46" t="s">
        <v>445</v>
      </c>
      <c r="I527" s="27">
        <v>32</v>
      </c>
      <c r="J527" s="87">
        <v>32</v>
      </c>
      <c r="K527" s="19" t="s">
        <v>800</v>
      </c>
      <c r="L527" s="52" t="s">
        <v>108</v>
      </c>
      <c r="M527" s="81"/>
      <c r="N527" s="28">
        <v>5231</v>
      </c>
      <c r="O527" s="972"/>
      <c r="P527" s="29">
        <v>6</v>
      </c>
      <c r="Q527" s="28">
        <v>4</v>
      </c>
      <c r="R527" s="28">
        <v>8</v>
      </c>
      <c r="S527" s="81">
        <v>117.64700000000001</v>
      </c>
      <c r="T527" s="185">
        <v>43194</v>
      </c>
      <c r="U527" s="326">
        <v>14.7</v>
      </c>
      <c r="V527" s="60">
        <v>1</v>
      </c>
      <c r="W527" s="167">
        <v>1</v>
      </c>
      <c r="X527" s="489">
        <f>IF(AND(N527&lt;&gt;"",S527&lt;&gt;""),1000*S527*V527/(N527*W527),"")</f>
        <v>22.490346014146436</v>
      </c>
      <c r="Y527" s="502" t="s">
        <v>174</v>
      </c>
      <c r="Z527" s="494"/>
      <c r="AA527" s="28" t="s">
        <v>20</v>
      </c>
      <c r="AB527" s="27">
        <v>78</v>
      </c>
      <c r="AC527" s="28" t="s">
        <v>449</v>
      </c>
      <c r="AD527" s="27" t="s">
        <v>54</v>
      </c>
      <c r="AE527" s="28" t="s">
        <v>124</v>
      </c>
      <c r="AF527" s="29" t="s">
        <v>54</v>
      </c>
      <c r="AG527" s="29" t="s">
        <v>875</v>
      </c>
      <c r="AH527" s="27" t="s">
        <v>133</v>
      </c>
      <c r="AI527" s="27" t="s">
        <v>133</v>
      </c>
      <c r="AJ527" s="27" t="s">
        <v>54</v>
      </c>
      <c r="AK527" s="81"/>
      <c r="AL527" s="569"/>
      <c r="AM527" s="28">
        <v>32</v>
      </c>
      <c r="AN527" s="28"/>
      <c r="AO527" s="28">
        <v>2010</v>
      </c>
      <c r="AP527" s="20">
        <v>2015</v>
      </c>
      <c r="AQ527" s="182" t="s">
        <v>3294</v>
      </c>
      <c r="AR527" s="28" t="s">
        <v>3307</v>
      </c>
      <c r="AS527" s="20" t="s">
        <v>3171</v>
      </c>
    </row>
    <row r="528" spans="1:45" ht="14.25" customHeight="1" x14ac:dyDescent="0.25">
      <c r="A528" t="s">
        <v>746</v>
      </c>
      <c r="B528">
        <v>1</v>
      </c>
      <c r="C528" t="s">
        <v>875</v>
      </c>
      <c r="D528" s="26" t="s">
        <v>450</v>
      </c>
      <c r="E528" s="435" t="s">
        <v>2523</v>
      </c>
      <c r="F528" s="27" t="s">
        <v>67</v>
      </c>
      <c r="G528" s="28" t="s">
        <v>184</v>
      </c>
      <c r="H528" s="46" t="s">
        <v>445</v>
      </c>
      <c r="I528" s="27">
        <v>32</v>
      </c>
      <c r="J528" s="87">
        <v>32</v>
      </c>
      <c r="K528" s="19" t="s">
        <v>19</v>
      </c>
      <c r="L528" s="52" t="s">
        <v>184</v>
      </c>
      <c r="M528" s="81" t="s">
        <v>815</v>
      </c>
      <c r="N528" s="28">
        <v>5602</v>
      </c>
      <c r="O528" s="972"/>
      <c r="P528" s="29">
        <v>6</v>
      </c>
      <c r="Q528" s="28"/>
      <c r="R528" s="28"/>
      <c r="S528" s="81">
        <v>185.25399999999999</v>
      </c>
      <c r="T528" s="185">
        <v>41577</v>
      </c>
      <c r="U528" s="326"/>
      <c r="V528" s="60">
        <v>1</v>
      </c>
      <c r="W528" s="167">
        <v>1</v>
      </c>
      <c r="X528" s="489">
        <f>IF(AND(N528&lt;&gt;"",S528&lt;&gt;""),1000*S528*V528/(N528*W528),"")</f>
        <v>33.069260978222061</v>
      </c>
      <c r="Y528" s="502" t="s">
        <v>174</v>
      </c>
      <c r="Z528" s="494"/>
      <c r="AA528" s="28" t="s">
        <v>20</v>
      </c>
      <c r="AB528" s="27">
        <v>39</v>
      </c>
      <c r="AC528" s="28" t="s">
        <v>888</v>
      </c>
      <c r="AD528" s="27" t="s">
        <v>54</v>
      </c>
      <c r="AE528" s="28" t="s">
        <v>124</v>
      </c>
      <c r="AF528" s="29" t="s">
        <v>54</v>
      </c>
      <c r="AG528" s="29" t="s">
        <v>875</v>
      </c>
      <c r="AH528" s="27" t="s">
        <v>133</v>
      </c>
      <c r="AI528" s="27" t="s">
        <v>133</v>
      </c>
      <c r="AJ528" s="27" t="s">
        <v>54</v>
      </c>
      <c r="AK528" s="81"/>
      <c r="AL528" s="569"/>
      <c r="AM528" s="28">
        <v>32</v>
      </c>
      <c r="AN528" s="28"/>
      <c r="AO528" s="28">
        <v>2010</v>
      </c>
      <c r="AP528" s="20">
        <v>2013</v>
      </c>
      <c r="AQ528" s="182" t="s">
        <v>3294</v>
      </c>
      <c r="AR528" s="28" t="s">
        <v>889</v>
      </c>
      <c r="AS528" s="20" t="s">
        <v>1285</v>
      </c>
    </row>
    <row r="529" spans="1:45" ht="14.25" customHeight="1" x14ac:dyDescent="0.25">
      <c r="C529" t="s">
        <v>875</v>
      </c>
      <c r="D529" s="26" t="s">
        <v>1006</v>
      </c>
      <c r="E529" s="435" t="s">
        <v>2533</v>
      </c>
      <c r="F529" s="27" t="s">
        <v>57</v>
      </c>
      <c r="G529" s="28" t="s">
        <v>1007</v>
      </c>
      <c r="H529" s="46" t="s">
        <v>445</v>
      </c>
      <c r="I529" s="27">
        <v>32</v>
      </c>
      <c r="J529" s="87">
        <v>32</v>
      </c>
      <c r="K529" s="19" t="s">
        <v>902</v>
      </c>
      <c r="L529" s="52" t="s">
        <v>108</v>
      </c>
      <c r="M529" s="81" t="s">
        <v>1310</v>
      </c>
      <c r="N529" s="28"/>
      <c r="O529" s="972"/>
      <c r="P529" s="29">
        <v>4</v>
      </c>
      <c r="Q529" s="28"/>
      <c r="R529" s="28"/>
      <c r="S529" s="81"/>
      <c r="T529" s="185">
        <v>41775</v>
      </c>
      <c r="U529" s="59" t="s">
        <v>1358</v>
      </c>
      <c r="V529" s="60">
        <v>0.67</v>
      </c>
      <c r="W529" s="167">
        <v>2</v>
      </c>
      <c r="X529" s="489" t="str">
        <f>IF(AND(N529&lt;&gt;"",S529&lt;&gt;""),1000*S529*V529/(N529*W529),"")</f>
        <v/>
      </c>
      <c r="Y529" s="502"/>
      <c r="Z529" s="494" t="s">
        <v>54</v>
      </c>
      <c r="AA529" s="28" t="s">
        <v>20</v>
      </c>
      <c r="AB529" s="27">
        <v>39</v>
      </c>
      <c r="AC529" s="28" t="s">
        <v>79</v>
      </c>
      <c r="AD529" s="27" t="s">
        <v>54</v>
      </c>
      <c r="AE529" s="28" t="s">
        <v>124</v>
      </c>
      <c r="AF529" s="29" t="s">
        <v>54</v>
      </c>
      <c r="AG529" s="29" t="s">
        <v>875</v>
      </c>
      <c r="AH529" s="27" t="s">
        <v>133</v>
      </c>
      <c r="AI529" s="27" t="s">
        <v>133</v>
      </c>
      <c r="AJ529" s="27" t="s">
        <v>54</v>
      </c>
      <c r="AK529" s="81"/>
      <c r="AL529" s="569"/>
      <c r="AM529" s="28">
        <v>32</v>
      </c>
      <c r="AN529" s="28"/>
      <c r="AO529" s="28"/>
      <c r="AP529" s="20">
        <v>2011</v>
      </c>
      <c r="AQ529" s="182" t="s">
        <v>3294</v>
      </c>
      <c r="AR529" s="28" t="s">
        <v>1008</v>
      </c>
      <c r="AS529" s="20"/>
    </row>
    <row r="530" spans="1:45" ht="14.25" customHeight="1" x14ac:dyDescent="0.25">
      <c r="B530">
        <v>1</v>
      </c>
      <c r="C530" t="s">
        <v>875</v>
      </c>
      <c r="D530" s="26" t="s">
        <v>3297</v>
      </c>
      <c r="E530" s="435" t="s">
        <v>3296</v>
      </c>
      <c r="F530" s="27" t="s">
        <v>67</v>
      </c>
      <c r="G530" s="28" t="s">
        <v>1415</v>
      </c>
      <c r="H530" s="46" t="s">
        <v>445</v>
      </c>
      <c r="I530" s="27">
        <v>32</v>
      </c>
      <c r="J530" s="87">
        <v>32</v>
      </c>
      <c r="K530" s="19" t="s">
        <v>800</v>
      </c>
      <c r="L530" s="52" t="s">
        <v>108</v>
      </c>
      <c r="M530" s="81"/>
      <c r="N530" s="28">
        <v>4960</v>
      </c>
      <c r="O530" s="972"/>
      <c r="P530" s="29">
        <v>6</v>
      </c>
      <c r="Q530" s="28">
        <v>4</v>
      </c>
      <c r="R530" s="28">
        <v>8</v>
      </c>
      <c r="S530" s="81">
        <v>111.111</v>
      </c>
      <c r="T530" s="185">
        <v>43194</v>
      </c>
      <c r="U530" s="326">
        <v>14.7</v>
      </c>
      <c r="V530" s="60">
        <v>1</v>
      </c>
      <c r="W530" s="167">
        <v>1</v>
      </c>
      <c r="X530" s="489">
        <f>IF(AND(N530&lt;&gt;"",S530&lt;&gt;""),1000*S530*V530/(N530*W530),"")</f>
        <v>22.401411290322581</v>
      </c>
      <c r="Y530" s="502" t="s">
        <v>174</v>
      </c>
      <c r="Z530" s="494"/>
      <c r="AA530" s="28" t="s">
        <v>20</v>
      </c>
      <c r="AB530" s="27">
        <v>104</v>
      </c>
      <c r="AC530" s="28" t="s">
        <v>449</v>
      </c>
      <c r="AD530" s="27" t="s">
        <v>54</v>
      </c>
      <c r="AE530" s="28" t="s">
        <v>124</v>
      </c>
      <c r="AF530" s="29" t="s">
        <v>54</v>
      </c>
      <c r="AG530" s="29" t="s">
        <v>875</v>
      </c>
      <c r="AH530" s="27" t="s">
        <v>133</v>
      </c>
      <c r="AI530" s="27" t="s">
        <v>133</v>
      </c>
      <c r="AJ530" s="27" t="s">
        <v>54</v>
      </c>
      <c r="AK530" s="81"/>
      <c r="AL530" s="569"/>
      <c r="AM530" s="28">
        <v>32</v>
      </c>
      <c r="AN530" s="28"/>
      <c r="AO530" s="28">
        <v>2012</v>
      </c>
      <c r="AP530" s="20">
        <v>2012</v>
      </c>
      <c r="AQ530" s="182" t="s">
        <v>3294</v>
      </c>
      <c r="AR530" s="28" t="s">
        <v>3310</v>
      </c>
      <c r="AS530" s="20"/>
    </row>
    <row r="531" spans="1:45" ht="14.25" customHeight="1" x14ac:dyDescent="0.25">
      <c r="A531" t="s">
        <v>746</v>
      </c>
      <c r="B531">
        <v>1</v>
      </c>
      <c r="C531" t="s">
        <v>875</v>
      </c>
      <c r="D531" s="26" t="s">
        <v>921</v>
      </c>
      <c r="E531" s="435" t="s">
        <v>2379</v>
      </c>
      <c r="F531" s="27" t="s">
        <v>67</v>
      </c>
      <c r="G531" s="28" t="s">
        <v>1370</v>
      </c>
      <c r="H531" s="46" t="s">
        <v>445</v>
      </c>
      <c r="I531" s="27">
        <v>32</v>
      </c>
      <c r="J531" s="87">
        <v>32</v>
      </c>
      <c r="K531" s="19" t="s">
        <v>800</v>
      </c>
      <c r="L531" s="52" t="s">
        <v>108</v>
      </c>
      <c r="M531" s="81"/>
      <c r="N531" s="28">
        <v>3299</v>
      </c>
      <c r="O531" s="972"/>
      <c r="P531" s="29">
        <v>6</v>
      </c>
      <c r="Q531" s="28">
        <v>3</v>
      </c>
      <c r="R531" s="28">
        <v>3</v>
      </c>
      <c r="S531" s="81">
        <v>189</v>
      </c>
      <c r="T531" s="185">
        <v>41785</v>
      </c>
      <c r="U531" s="326">
        <v>14.7</v>
      </c>
      <c r="V531" s="60">
        <v>1</v>
      </c>
      <c r="W531" s="167">
        <v>1</v>
      </c>
      <c r="X531" s="489">
        <f>IF(AND(N531&lt;&gt;"",S531&lt;&gt;""),1000*S531*V531/(N531*W531),"")</f>
        <v>57.290087905425885</v>
      </c>
      <c r="Y531" s="502" t="s">
        <v>2216</v>
      </c>
      <c r="Z531" s="494"/>
      <c r="AA531" s="28" t="s">
        <v>20</v>
      </c>
      <c r="AB531" s="27">
        <v>39</v>
      </c>
      <c r="AC531" s="28" t="s">
        <v>1230</v>
      </c>
      <c r="AD531" s="27" t="s">
        <v>54</v>
      </c>
      <c r="AE531" s="28" t="s">
        <v>124</v>
      </c>
      <c r="AF531" s="29" t="s">
        <v>55</v>
      </c>
      <c r="AG531" s="29" t="s">
        <v>875</v>
      </c>
      <c r="AH531" s="27" t="s">
        <v>133</v>
      </c>
      <c r="AI531" s="27" t="s">
        <v>133</v>
      </c>
      <c r="AJ531" s="27" t="s">
        <v>54</v>
      </c>
      <c r="AK531" s="81"/>
      <c r="AL531" s="569"/>
      <c r="AM531" s="28">
        <v>32</v>
      </c>
      <c r="AN531" s="28"/>
      <c r="AO531" s="28">
        <v>2001</v>
      </c>
      <c r="AP531" s="20">
        <v>2018</v>
      </c>
      <c r="AQ531" s="182" t="s">
        <v>3506</v>
      </c>
      <c r="AR531" s="28" t="s">
        <v>3611</v>
      </c>
      <c r="AS531" s="20" t="s">
        <v>1371</v>
      </c>
    </row>
    <row r="532" spans="1:45" ht="14.25" customHeight="1" x14ac:dyDescent="0.25">
      <c r="D532" s="591" t="s">
        <v>5030</v>
      </c>
      <c r="E532" s="555" t="s">
        <v>5031</v>
      </c>
      <c r="F532" s="592" t="s">
        <v>67</v>
      </c>
      <c r="G532" s="593" t="s">
        <v>5032</v>
      </c>
      <c r="H532" s="46" t="s">
        <v>143</v>
      </c>
      <c r="I532" s="592">
        <v>32</v>
      </c>
      <c r="J532" s="618">
        <v>32</v>
      </c>
      <c r="K532" s="19"/>
      <c r="L532" s="52"/>
      <c r="M532" s="81"/>
      <c r="N532" s="28"/>
      <c r="O532" s="972"/>
      <c r="P532" s="29"/>
      <c r="Q532" s="28"/>
      <c r="R532" s="28"/>
      <c r="S532" s="81"/>
      <c r="T532" s="185"/>
      <c r="U532" s="326"/>
      <c r="V532" s="60"/>
      <c r="W532" s="167"/>
      <c r="X532" s="489"/>
      <c r="Y532" s="502"/>
      <c r="Z532" s="494"/>
      <c r="AA532" s="28" t="s">
        <v>20</v>
      </c>
      <c r="AB532" s="27"/>
      <c r="AC532" s="28"/>
      <c r="AD532" s="27" t="s">
        <v>54</v>
      </c>
      <c r="AE532" s="28" t="s">
        <v>124</v>
      </c>
      <c r="AF532" s="29" t="s">
        <v>54</v>
      </c>
      <c r="AG532" s="29"/>
      <c r="AH532" s="27" t="s">
        <v>133</v>
      </c>
      <c r="AI532" s="27" t="s">
        <v>133</v>
      </c>
      <c r="AJ532" s="27" t="s">
        <v>54</v>
      </c>
      <c r="AK532" s="81"/>
      <c r="AL532" s="569"/>
      <c r="AM532" s="28">
        <v>32</v>
      </c>
      <c r="AN532" s="28"/>
      <c r="AO532" s="28">
        <v>2012</v>
      </c>
      <c r="AP532" s="20">
        <v>2019</v>
      </c>
      <c r="AQ532" s="182" t="s">
        <v>5034</v>
      </c>
      <c r="AR532" s="28" t="s">
        <v>5035</v>
      </c>
      <c r="AS532" s="20" t="s">
        <v>5033</v>
      </c>
    </row>
    <row r="533" spans="1:45" ht="14.25" customHeight="1" x14ac:dyDescent="0.25">
      <c r="C533" t="s">
        <v>875</v>
      </c>
      <c r="D533" s="26" t="s">
        <v>2109</v>
      </c>
      <c r="E533" s="435" t="s">
        <v>2111</v>
      </c>
      <c r="F533" s="27" t="s">
        <v>296</v>
      </c>
      <c r="G533" s="28" t="s">
        <v>2110</v>
      </c>
      <c r="H533" s="46" t="s">
        <v>445</v>
      </c>
      <c r="I533" s="27">
        <v>32</v>
      </c>
      <c r="J533" s="87">
        <v>32</v>
      </c>
      <c r="K533" s="19" t="s">
        <v>802</v>
      </c>
      <c r="L533" s="52" t="s">
        <v>108</v>
      </c>
      <c r="M533" s="81" t="s">
        <v>3592</v>
      </c>
      <c r="N533" s="28"/>
      <c r="O533" s="972"/>
      <c r="P533" s="29">
        <v>6</v>
      </c>
      <c r="Q533" s="28"/>
      <c r="R533" s="28"/>
      <c r="S533" s="81"/>
      <c r="T533" s="185">
        <v>43297</v>
      </c>
      <c r="U533" s="326" t="s">
        <v>3562</v>
      </c>
      <c r="V533" s="60">
        <v>1</v>
      </c>
      <c r="W533" s="167">
        <v>1</v>
      </c>
      <c r="X533" s="489" t="str">
        <f>IF(AND(N533&lt;&gt;"",S533&lt;&gt;""),1000*S533*V533/(N533*W533),"")</f>
        <v/>
      </c>
      <c r="Y533" s="502" t="s">
        <v>2226</v>
      </c>
      <c r="Z533" s="494" t="s">
        <v>54</v>
      </c>
      <c r="AA533" s="28" t="s">
        <v>20</v>
      </c>
      <c r="AB533" s="27">
        <v>194</v>
      </c>
      <c r="AC533" s="28" t="s">
        <v>3082</v>
      </c>
      <c r="AD533" s="27" t="s">
        <v>54</v>
      </c>
      <c r="AE533" s="28" t="s">
        <v>124</v>
      </c>
      <c r="AF533" s="29"/>
      <c r="AG533" s="29"/>
      <c r="AH533" s="27" t="s">
        <v>133</v>
      </c>
      <c r="AI533" s="27" t="s">
        <v>133</v>
      </c>
      <c r="AJ533" s="27" t="s">
        <v>54</v>
      </c>
      <c r="AK533" s="81"/>
      <c r="AL533" s="569"/>
      <c r="AM533" s="28">
        <v>32</v>
      </c>
      <c r="AN533" s="28"/>
      <c r="AO533" s="28">
        <v>2009</v>
      </c>
      <c r="AP533" s="20">
        <v>2010</v>
      </c>
      <c r="AQ533" s="182" t="s">
        <v>3294</v>
      </c>
      <c r="AR533" s="28" t="s">
        <v>2112</v>
      </c>
      <c r="AS533" s="20" t="s">
        <v>2113</v>
      </c>
    </row>
    <row r="534" spans="1:45" ht="14.25" customHeight="1" x14ac:dyDescent="0.25">
      <c r="C534" t="s">
        <v>875</v>
      </c>
      <c r="D534" s="26" t="s">
        <v>239</v>
      </c>
      <c r="E534" s="435" t="s">
        <v>2248</v>
      </c>
      <c r="F534" s="27" t="s">
        <v>85</v>
      </c>
      <c r="G534" s="28" t="s">
        <v>240</v>
      </c>
      <c r="H534" s="46" t="s">
        <v>445</v>
      </c>
      <c r="I534" s="27">
        <v>32</v>
      </c>
      <c r="J534" s="87">
        <v>32</v>
      </c>
      <c r="K534" s="19"/>
      <c r="L534" s="52"/>
      <c r="M534" s="81"/>
      <c r="N534" s="28"/>
      <c r="O534" s="972"/>
      <c r="P534" s="29"/>
      <c r="Q534" s="28"/>
      <c r="R534" s="28"/>
      <c r="S534" s="81"/>
      <c r="T534" s="185"/>
      <c r="U534" s="326"/>
      <c r="V534" s="60"/>
      <c r="W534" s="167"/>
      <c r="X534" s="489" t="str">
        <f>IF(AND(N534&lt;&gt;"",S534&lt;&gt;""),1000*S534*V534/(N534*W534),"")</f>
        <v/>
      </c>
      <c r="Y534" s="502"/>
      <c r="Z534" s="494"/>
      <c r="AA534" s="28" t="s">
        <v>241</v>
      </c>
      <c r="AB534" s="27"/>
      <c r="AC534" s="28"/>
      <c r="AD534" s="27"/>
      <c r="AE534" s="28"/>
      <c r="AF534" s="29"/>
      <c r="AG534" s="29"/>
      <c r="AH534" s="27"/>
      <c r="AI534" s="27"/>
      <c r="AJ534" s="27"/>
      <c r="AK534" s="81"/>
      <c r="AL534" s="569"/>
      <c r="AM534" s="28"/>
      <c r="AN534" s="28"/>
      <c r="AO534" s="28">
        <v>2004</v>
      </c>
      <c r="AP534" s="20">
        <v>2009</v>
      </c>
      <c r="AQ534" s="142"/>
      <c r="AR534" s="28"/>
      <c r="AS534" s="20"/>
    </row>
    <row r="535" spans="1:45" ht="14.25" customHeight="1" x14ac:dyDescent="0.25">
      <c r="C535" t="s">
        <v>875</v>
      </c>
      <c r="D535" s="26" t="s">
        <v>3202</v>
      </c>
      <c r="E535" s="435" t="s">
        <v>3980</v>
      </c>
      <c r="F535" s="27" t="s">
        <v>85</v>
      </c>
      <c r="G535" s="28" t="s">
        <v>3981</v>
      </c>
      <c r="H535" s="46" t="s">
        <v>12</v>
      </c>
      <c r="I535" s="27">
        <v>8</v>
      </c>
      <c r="J535" s="87">
        <v>8</v>
      </c>
      <c r="K535" s="19"/>
      <c r="L535" s="52"/>
      <c r="M535" s="81"/>
      <c r="N535" s="28"/>
      <c r="O535" s="972"/>
      <c r="P535" s="29"/>
      <c r="Q535" s="28"/>
      <c r="R535" s="28"/>
      <c r="S535" s="81"/>
      <c r="T535" s="185"/>
      <c r="U535" s="326"/>
      <c r="V535" s="60"/>
      <c r="W535" s="578"/>
      <c r="X535" s="489"/>
      <c r="Y535" s="502"/>
      <c r="Z535" s="494"/>
      <c r="AA535" s="28" t="s">
        <v>6195</v>
      </c>
      <c r="AB535" s="27"/>
      <c r="AC535" s="28"/>
      <c r="AD535" s="27" t="s">
        <v>54</v>
      </c>
      <c r="AE535" s="28" t="s">
        <v>158</v>
      </c>
      <c r="AF535" s="29" t="s">
        <v>55</v>
      </c>
      <c r="AG535" s="29" t="s">
        <v>55</v>
      </c>
      <c r="AH535" s="27" t="s">
        <v>181</v>
      </c>
      <c r="AI535" s="27" t="s">
        <v>181</v>
      </c>
      <c r="AJ535" s="27" t="s">
        <v>54</v>
      </c>
      <c r="AK535" s="81">
        <v>24</v>
      </c>
      <c r="AL535" s="569"/>
      <c r="AM535" s="28"/>
      <c r="AN535" s="28"/>
      <c r="AO535" s="28">
        <v>1994</v>
      </c>
      <c r="AP535" s="20">
        <v>2005</v>
      </c>
      <c r="AQ535" s="182" t="s">
        <v>3983</v>
      </c>
      <c r="AR535" s="28" t="s">
        <v>3982</v>
      </c>
      <c r="AS535" s="20" t="s">
        <v>4044</v>
      </c>
    </row>
    <row r="536" spans="1:45" ht="14.25" customHeight="1" x14ac:dyDescent="0.25">
      <c r="A536" t="s">
        <v>174</v>
      </c>
      <c r="C536" t="s">
        <v>875</v>
      </c>
      <c r="D536" s="45" t="s">
        <v>607</v>
      </c>
      <c r="E536" s="555" t="s">
        <v>4929</v>
      </c>
      <c r="F536" s="46"/>
      <c r="G536" s="42" t="s">
        <v>606</v>
      </c>
      <c r="H536" s="46" t="s">
        <v>65</v>
      </c>
      <c r="I536" s="46">
        <v>16</v>
      </c>
      <c r="J536" s="88">
        <v>5</v>
      </c>
      <c r="K536" s="19" t="s">
        <v>800</v>
      </c>
      <c r="L536" s="52" t="s">
        <v>108</v>
      </c>
      <c r="M536" s="81" t="s">
        <v>890</v>
      </c>
      <c r="N536" s="28"/>
      <c r="O536" s="974"/>
      <c r="P536" s="29">
        <v>6</v>
      </c>
      <c r="Q536" s="28"/>
      <c r="R536" s="28"/>
      <c r="S536" s="81"/>
      <c r="T536" s="185"/>
      <c r="U536" s="326">
        <v>14.7</v>
      </c>
      <c r="V536" s="60">
        <v>0.67</v>
      </c>
      <c r="W536" s="167">
        <v>1</v>
      </c>
      <c r="X536" s="489" t="str">
        <f t="shared" ref="X536:X543" si="37">IF(AND(N536&lt;&gt;"",S536&lt;&gt;""),1000*S536*V536/(N536*W536),"")</f>
        <v/>
      </c>
      <c r="Y536" s="585"/>
      <c r="Z536" s="586"/>
      <c r="AA536" s="42" t="s">
        <v>17</v>
      </c>
      <c r="AB536" s="46">
        <v>1</v>
      </c>
      <c r="AC536" s="42" t="s">
        <v>607</v>
      </c>
      <c r="AD536" s="46"/>
      <c r="AE536" s="42"/>
      <c r="AF536" s="43" t="s">
        <v>55</v>
      </c>
      <c r="AG536" s="43"/>
      <c r="AH536" s="46" t="s">
        <v>181</v>
      </c>
      <c r="AI536" s="46" t="s">
        <v>181</v>
      </c>
      <c r="AJ536" s="46"/>
      <c r="AK536" s="82"/>
      <c r="AL536" s="587"/>
      <c r="AM536" s="42"/>
      <c r="AN536" s="42"/>
      <c r="AO536" s="42">
        <v>2000</v>
      </c>
      <c r="AP536" s="53"/>
      <c r="AQ536" s="551"/>
      <c r="AR536" s="42"/>
      <c r="AS536" s="53"/>
    </row>
    <row r="537" spans="1:45" ht="14.25" customHeight="1" x14ac:dyDescent="0.25">
      <c r="A537" t="s">
        <v>174</v>
      </c>
      <c r="B537">
        <v>1</v>
      </c>
      <c r="C537" t="s">
        <v>875</v>
      </c>
      <c r="D537" s="26" t="s">
        <v>1473</v>
      </c>
      <c r="E537" s="28"/>
      <c r="F537" s="27" t="s">
        <v>57</v>
      </c>
      <c r="G537" s="28" t="s">
        <v>615</v>
      </c>
      <c r="H537" s="46" t="s">
        <v>65</v>
      </c>
      <c r="I537" s="27">
        <v>16</v>
      </c>
      <c r="J537" s="87">
        <v>5</v>
      </c>
      <c r="K537" s="19" t="s">
        <v>800</v>
      </c>
      <c r="L537" s="52" t="s">
        <v>108</v>
      </c>
      <c r="M537" s="81" t="s">
        <v>832</v>
      </c>
      <c r="N537" s="28">
        <v>367</v>
      </c>
      <c r="O537" s="972"/>
      <c r="P537" s="29">
        <v>6</v>
      </c>
      <c r="Q537" s="28"/>
      <c r="R537" s="28"/>
      <c r="S537" s="81">
        <v>354.988</v>
      </c>
      <c r="T537" s="185">
        <v>41688</v>
      </c>
      <c r="U537" s="326">
        <v>14.7</v>
      </c>
      <c r="V537" s="60">
        <v>0.67</v>
      </c>
      <c r="W537" s="167">
        <v>1</v>
      </c>
      <c r="X537" s="489">
        <f t="shared" si="37"/>
        <v>648.07073569482293</v>
      </c>
      <c r="Y537" s="502" t="s">
        <v>174</v>
      </c>
      <c r="Z537" s="494"/>
      <c r="AA537" s="28" t="s">
        <v>17</v>
      </c>
      <c r="AB537" s="27">
        <v>1</v>
      </c>
      <c r="AC537" s="28" t="s">
        <v>614</v>
      </c>
      <c r="AD537" s="27" t="s">
        <v>54</v>
      </c>
      <c r="AE537" s="28" t="s">
        <v>158</v>
      </c>
      <c r="AF537" s="29" t="s">
        <v>55</v>
      </c>
      <c r="AG537" s="29"/>
      <c r="AH537" s="27" t="s">
        <v>181</v>
      </c>
      <c r="AI537" s="27" t="s">
        <v>181</v>
      </c>
      <c r="AJ537" s="27"/>
      <c r="AK537" s="81">
        <v>28</v>
      </c>
      <c r="AL537" s="569"/>
      <c r="AM537" s="28"/>
      <c r="AN537" s="28"/>
      <c r="AO537" s="28">
        <v>2000</v>
      </c>
      <c r="AP537" s="20"/>
      <c r="AQ537" s="62"/>
      <c r="AR537" s="28" t="s">
        <v>616</v>
      </c>
      <c r="AS537" s="20" t="s">
        <v>962</v>
      </c>
    </row>
    <row r="538" spans="1:45" ht="14.25" customHeight="1" x14ac:dyDescent="0.25">
      <c r="A538" t="s">
        <v>744</v>
      </c>
      <c r="B538">
        <v>1</v>
      </c>
      <c r="C538" t="s">
        <v>875</v>
      </c>
      <c r="D538" s="26" t="s">
        <v>1185</v>
      </c>
      <c r="E538" s="435" t="s">
        <v>2534</v>
      </c>
      <c r="F538" s="27" t="s">
        <v>296</v>
      </c>
      <c r="G538" s="28" t="s">
        <v>336</v>
      </c>
      <c r="H538" s="46" t="s">
        <v>199</v>
      </c>
      <c r="I538" s="27">
        <v>8</v>
      </c>
      <c r="J538" s="87">
        <v>14</v>
      </c>
      <c r="K538" s="19" t="s">
        <v>800</v>
      </c>
      <c r="L538" s="52" t="s">
        <v>108</v>
      </c>
      <c r="M538" s="81"/>
      <c r="N538" s="28">
        <v>378</v>
      </c>
      <c r="O538" s="972"/>
      <c r="P538" s="29">
        <v>6</v>
      </c>
      <c r="Q538" s="28"/>
      <c r="R538" s="28"/>
      <c r="S538" s="81">
        <v>252.20699999999999</v>
      </c>
      <c r="T538" s="185">
        <v>41750</v>
      </c>
      <c r="U538" s="326">
        <v>14.7</v>
      </c>
      <c r="V538" s="60">
        <v>0.33</v>
      </c>
      <c r="W538" s="167">
        <v>1</v>
      </c>
      <c r="X538" s="489">
        <f t="shared" si="37"/>
        <v>220.18071428571429</v>
      </c>
      <c r="Y538" s="502" t="s">
        <v>2216</v>
      </c>
      <c r="Z538" s="494"/>
      <c r="AA538" s="28" t="s">
        <v>20</v>
      </c>
      <c r="AB538" s="27">
        <v>3</v>
      </c>
      <c r="AC538" s="28" t="s">
        <v>1186</v>
      </c>
      <c r="AD538" s="27" t="s">
        <v>54</v>
      </c>
      <c r="AE538" s="28" t="s">
        <v>124</v>
      </c>
      <c r="AF538" s="29" t="s">
        <v>55</v>
      </c>
      <c r="AG538" s="29" t="s">
        <v>54</v>
      </c>
      <c r="AH538" s="27">
        <v>256</v>
      </c>
      <c r="AI538" s="27" t="s">
        <v>83</v>
      </c>
      <c r="AJ538" s="27" t="s">
        <v>54</v>
      </c>
      <c r="AK538" s="81"/>
      <c r="AL538" s="569"/>
      <c r="AM538" s="28"/>
      <c r="AN538" s="28"/>
      <c r="AO538" s="28">
        <v>2013</v>
      </c>
      <c r="AP538" s="20">
        <v>2014</v>
      </c>
      <c r="AQ538" s="19"/>
      <c r="AR538" s="28"/>
      <c r="AS538" s="20"/>
    </row>
    <row r="539" spans="1:45" ht="14.25" customHeight="1" x14ac:dyDescent="0.25">
      <c r="A539" t="s">
        <v>174</v>
      </c>
      <c r="B539">
        <v>1</v>
      </c>
      <c r="C539" t="s">
        <v>875</v>
      </c>
      <c r="D539" s="26" t="s">
        <v>1472</v>
      </c>
      <c r="E539" s="28"/>
      <c r="F539" s="27" t="s">
        <v>57</v>
      </c>
      <c r="G539" s="28" t="s">
        <v>615</v>
      </c>
      <c r="H539" s="46" t="s">
        <v>65</v>
      </c>
      <c r="I539" s="27">
        <v>24</v>
      </c>
      <c r="J539" s="87">
        <v>6</v>
      </c>
      <c r="K539" s="19" t="s">
        <v>1410</v>
      </c>
      <c r="L539" s="52" t="s">
        <v>108</v>
      </c>
      <c r="M539" s="81"/>
      <c r="N539" s="28">
        <v>1175</v>
      </c>
      <c r="O539" s="972"/>
      <c r="P539" s="29">
        <v>4</v>
      </c>
      <c r="Q539" s="28"/>
      <c r="R539" s="28">
        <v>16</v>
      </c>
      <c r="S539" s="81">
        <v>51.01</v>
      </c>
      <c r="T539" s="185">
        <v>41828</v>
      </c>
      <c r="U539" s="326">
        <v>14.7</v>
      </c>
      <c r="V539" s="60">
        <v>0.83</v>
      </c>
      <c r="W539" s="167">
        <v>1</v>
      </c>
      <c r="X539" s="489">
        <f t="shared" si="37"/>
        <v>36.032595744680847</v>
      </c>
      <c r="Y539" s="502" t="s">
        <v>174</v>
      </c>
      <c r="Z539" s="494"/>
      <c r="AA539" s="28" t="s">
        <v>17</v>
      </c>
      <c r="AB539" s="27">
        <v>1</v>
      </c>
      <c r="AC539" s="28" t="s">
        <v>1474</v>
      </c>
      <c r="AD539" s="27" t="s">
        <v>54</v>
      </c>
      <c r="AE539" s="28" t="s">
        <v>158</v>
      </c>
      <c r="AF539" s="29" t="s">
        <v>55</v>
      </c>
      <c r="AG539" s="29"/>
      <c r="AH539" s="27" t="s">
        <v>205</v>
      </c>
      <c r="AI539" s="27" t="s">
        <v>205</v>
      </c>
      <c r="AJ539" s="27"/>
      <c r="AK539" s="81">
        <v>28</v>
      </c>
      <c r="AL539" s="569"/>
      <c r="AM539" s="28"/>
      <c r="AN539" s="28"/>
      <c r="AO539" s="28">
        <v>2000</v>
      </c>
      <c r="AP539" s="20"/>
      <c r="AQ539" s="62"/>
      <c r="AR539" s="28" t="s">
        <v>616</v>
      </c>
      <c r="AS539" s="20" t="s">
        <v>962</v>
      </c>
    </row>
    <row r="540" spans="1:45" ht="14.25" customHeight="1" x14ac:dyDescent="0.25">
      <c r="A540" t="s">
        <v>744</v>
      </c>
      <c r="B540">
        <v>1</v>
      </c>
      <c r="C540" t="s">
        <v>875</v>
      </c>
      <c r="D540" s="26" t="s">
        <v>21</v>
      </c>
      <c r="E540" s="435" t="s">
        <v>3083</v>
      </c>
      <c r="F540" s="27" t="s">
        <v>296</v>
      </c>
      <c r="G540" s="28" t="s">
        <v>353</v>
      </c>
      <c r="H540" s="46" t="s">
        <v>222</v>
      </c>
      <c r="I540" s="27">
        <v>8</v>
      </c>
      <c r="J540" s="87">
        <v>18</v>
      </c>
      <c r="K540" s="19" t="s">
        <v>10</v>
      </c>
      <c r="L540" s="52" t="s">
        <v>353</v>
      </c>
      <c r="M540" s="81"/>
      <c r="N540" s="28">
        <v>177</v>
      </c>
      <c r="O540" s="972"/>
      <c r="P540" s="29">
        <v>4</v>
      </c>
      <c r="Q540" s="28"/>
      <c r="R540" s="28">
        <v>1</v>
      </c>
      <c r="S540" s="81">
        <v>117</v>
      </c>
      <c r="T540" s="185"/>
      <c r="U540" s="326"/>
      <c r="V540" s="60">
        <v>0.33</v>
      </c>
      <c r="W540" s="167">
        <v>2</v>
      </c>
      <c r="X540" s="489">
        <f t="shared" si="37"/>
        <v>109.06779661016949</v>
      </c>
      <c r="Y540" s="502" t="s">
        <v>174</v>
      </c>
      <c r="Z540" s="494"/>
      <c r="AA540" s="28" t="s">
        <v>20</v>
      </c>
      <c r="AB540" s="27">
        <v>18</v>
      </c>
      <c r="AC540" s="28" t="s">
        <v>352</v>
      </c>
      <c r="AD540" s="27" t="s">
        <v>54</v>
      </c>
      <c r="AE540" s="28" t="s">
        <v>158</v>
      </c>
      <c r="AF540" s="29" t="s">
        <v>55</v>
      </c>
      <c r="AG540" s="29"/>
      <c r="AH540" s="27">
        <v>256</v>
      </c>
      <c r="AI540" s="27" t="s">
        <v>205</v>
      </c>
      <c r="AJ540" s="27" t="s">
        <v>54</v>
      </c>
      <c r="AK540" s="81">
        <v>57</v>
      </c>
      <c r="AL540" s="569"/>
      <c r="AM540" s="28"/>
      <c r="AN540" s="28">
        <v>2</v>
      </c>
      <c r="AO540" s="28"/>
      <c r="AP540" s="20">
        <v>2006</v>
      </c>
      <c r="AQ540" s="19"/>
      <c r="AR540" s="28" t="s">
        <v>354</v>
      </c>
      <c r="AS540" s="20"/>
    </row>
    <row r="541" spans="1:45" ht="14.25" customHeight="1" x14ac:dyDescent="0.25">
      <c r="B541">
        <v>1</v>
      </c>
      <c r="C541" t="s">
        <v>4376</v>
      </c>
      <c r="D541" s="26" t="s">
        <v>2657</v>
      </c>
      <c r="E541" s="435" t="s">
        <v>2660</v>
      </c>
      <c r="F541" s="27" t="s">
        <v>67</v>
      </c>
      <c r="G541" s="28" t="s">
        <v>2658</v>
      </c>
      <c r="H541" s="43" t="s">
        <v>1052</v>
      </c>
      <c r="I541" s="27">
        <v>16</v>
      </c>
      <c r="J541" s="87">
        <v>5</v>
      </c>
      <c r="K541" s="19" t="s">
        <v>800</v>
      </c>
      <c r="L541" s="52" t="s">
        <v>108</v>
      </c>
      <c r="M541" s="81" t="s">
        <v>3086</v>
      </c>
      <c r="N541" s="28">
        <v>441</v>
      </c>
      <c r="O541" s="972"/>
      <c r="P541" s="29">
        <v>6</v>
      </c>
      <c r="Q541" s="28">
        <v>1</v>
      </c>
      <c r="R541" s="28">
        <v>1</v>
      </c>
      <c r="S541" s="81">
        <v>128.20500000000001</v>
      </c>
      <c r="T541" s="185">
        <v>43183</v>
      </c>
      <c r="U541" s="326">
        <v>14.7</v>
      </c>
      <c r="V541" s="60">
        <v>0.67</v>
      </c>
      <c r="W541" s="167">
        <v>1</v>
      </c>
      <c r="X541" s="489">
        <f t="shared" si="37"/>
        <v>194.77857142857147</v>
      </c>
      <c r="Y541" s="502" t="s">
        <v>174</v>
      </c>
      <c r="Z541" s="494"/>
      <c r="AA541" s="28" t="s">
        <v>20</v>
      </c>
      <c r="AB541" s="27">
        <v>7</v>
      </c>
      <c r="AC541" s="28" t="s">
        <v>2662</v>
      </c>
      <c r="AD541" s="27" t="s">
        <v>54</v>
      </c>
      <c r="AE541" s="504" t="s">
        <v>124</v>
      </c>
      <c r="AF541" s="411" t="s">
        <v>55</v>
      </c>
      <c r="AG541" s="411"/>
      <c r="AH541" s="412" t="s">
        <v>83</v>
      </c>
      <c r="AI541" s="412" t="s">
        <v>83</v>
      </c>
      <c r="AJ541" s="27"/>
      <c r="AK541" s="81">
        <v>31</v>
      </c>
      <c r="AL541" s="569"/>
      <c r="AM541" s="28"/>
      <c r="AN541" s="28"/>
      <c r="AO541" s="28">
        <v>2010</v>
      </c>
      <c r="AP541" s="20">
        <v>2014</v>
      </c>
      <c r="AQ541" s="182" t="s">
        <v>2436</v>
      </c>
      <c r="AR541" s="28" t="s">
        <v>2661</v>
      </c>
      <c r="AS541" s="20" t="s">
        <v>2659</v>
      </c>
    </row>
    <row r="542" spans="1:45" ht="14.25" customHeight="1" x14ac:dyDescent="0.25">
      <c r="B542">
        <v>1</v>
      </c>
      <c r="C542" t="s">
        <v>875</v>
      </c>
      <c r="D542" s="26" t="s">
        <v>2445</v>
      </c>
      <c r="E542" s="28"/>
      <c r="F542" s="27" t="s">
        <v>67</v>
      </c>
      <c r="G542" s="28" t="s">
        <v>2448</v>
      </c>
      <c r="H542" s="46" t="s">
        <v>12</v>
      </c>
      <c r="I542" s="27">
        <v>8</v>
      </c>
      <c r="J542" s="87">
        <v>8</v>
      </c>
      <c r="K542" s="19" t="s">
        <v>800</v>
      </c>
      <c r="L542" s="28" t="s">
        <v>108</v>
      </c>
      <c r="M542" s="81"/>
      <c r="N542" s="28">
        <v>157</v>
      </c>
      <c r="O542" s="972"/>
      <c r="P542" s="29">
        <v>6</v>
      </c>
      <c r="Q542" s="28"/>
      <c r="R542" s="28"/>
      <c r="S542" s="81">
        <v>434.78300000000002</v>
      </c>
      <c r="T542" s="185">
        <v>43183</v>
      </c>
      <c r="U542" s="326">
        <v>14.7</v>
      </c>
      <c r="V542" s="60">
        <v>0.33</v>
      </c>
      <c r="W542" s="167">
        <v>4</v>
      </c>
      <c r="X542" s="489">
        <f t="shared" si="37"/>
        <v>228.46877388535034</v>
      </c>
      <c r="Y542" s="502" t="s">
        <v>174</v>
      </c>
      <c r="Z542" s="494"/>
      <c r="AA542" s="28" t="s">
        <v>20</v>
      </c>
      <c r="AB542" s="27">
        <v>16</v>
      </c>
      <c r="AC542" s="28" t="s">
        <v>3087</v>
      </c>
      <c r="AD542" s="27" t="s">
        <v>54</v>
      </c>
      <c r="AE542" s="28" t="s">
        <v>124</v>
      </c>
      <c r="AF542" s="29" t="s">
        <v>55</v>
      </c>
      <c r="AG542" s="29" t="s">
        <v>55</v>
      </c>
      <c r="AH542" s="412" t="s">
        <v>83</v>
      </c>
      <c r="AI542" s="412" t="s">
        <v>83</v>
      </c>
      <c r="AJ542" s="27" t="s">
        <v>54</v>
      </c>
      <c r="AK542" s="81"/>
      <c r="AL542" s="569"/>
      <c r="AM542" s="28"/>
      <c r="AN542" s="28"/>
      <c r="AO542" s="28">
        <v>1995</v>
      </c>
      <c r="AP542" s="20">
        <v>1997</v>
      </c>
      <c r="AQ542" s="19" t="s">
        <v>2447</v>
      </c>
      <c r="AR542" s="28" t="s">
        <v>2446</v>
      </c>
      <c r="AS542" s="20" t="s">
        <v>3085</v>
      </c>
    </row>
    <row r="543" spans="1:45" ht="14.25" customHeight="1" x14ac:dyDescent="0.25">
      <c r="B543">
        <v>1</v>
      </c>
      <c r="C543" t="s">
        <v>875</v>
      </c>
      <c r="D543" s="26" t="s">
        <v>2445</v>
      </c>
      <c r="E543" s="28"/>
      <c r="F543" s="27" t="s">
        <v>67</v>
      </c>
      <c r="G543" s="28" t="s">
        <v>2448</v>
      </c>
      <c r="H543" s="46" t="s">
        <v>12</v>
      </c>
      <c r="I543" s="27">
        <v>8</v>
      </c>
      <c r="J543" s="87">
        <v>8</v>
      </c>
      <c r="K543" s="19" t="s">
        <v>800</v>
      </c>
      <c r="L543" s="28" t="s">
        <v>108</v>
      </c>
      <c r="M543" s="81"/>
      <c r="N543" s="28">
        <v>161</v>
      </c>
      <c r="O543" s="972"/>
      <c r="P543" s="29">
        <v>6</v>
      </c>
      <c r="Q543" s="28"/>
      <c r="R543" s="28"/>
      <c r="S543" s="81">
        <v>75.757999999999996</v>
      </c>
      <c r="T543" s="185">
        <v>43183</v>
      </c>
      <c r="U543" s="326">
        <v>14.7</v>
      </c>
      <c r="V543" s="60">
        <v>0.33</v>
      </c>
      <c r="W543" s="167">
        <v>4</v>
      </c>
      <c r="X543" s="489">
        <f t="shared" si="37"/>
        <v>38.820093167701863</v>
      </c>
      <c r="Y543" s="502" t="s">
        <v>174</v>
      </c>
      <c r="Z543" s="494"/>
      <c r="AA543" s="28" t="s">
        <v>17</v>
      </c>
      <c r="AB543" s="27">
        <v>2</v>
      </c>
      <c r="AC543" s="28" t="s">
        <v>2445</v>
      </c>
      <c r="AD543" s="27" t="s">
        <v>54</v>
      </c>
      <c r="AE543" s="28" t="s">
        <v>124</v>
      </c>
      <c r="AF543" s="29" t="s">
        <v>55</v>
      </c>
      <c r="AG543" s="29" t="s">
        <v>55</v>
      </c>
      <c r="AH543" s="412" t="s">
        <v>83</v>
      </c>
      <c r="AI543" s="412" t="s">
        <v>83</v>
      </c>
      <c r="AJ543" s="27" t="s">
        <v>54</v>
      </c>
      <c r="AK543" s="81"/>
      <c r="AL543" s="569"/>
      <c r="AM543" s="28"/>
      <c r="AN543" s="28"/>
      <c r="AO543" s="28">
        <v>1995</v>
      </c>
      <c r="AP543" s="20">
        <v>1997</v>
      </c>
      <c r="AQ543" s="19" t="s">
        <v>2447</v>
      </c>
      <c r="AR543" s="28" t="s">
        <v>2446</v>
      </c>
      <c r="AS543" s="20" t="s">
        <v>3085</v>
      </c>
    </row>
    <row r="544" spans="1:45" ht="14.25" customHeight="1" x14ac:dyDescent="0.25">
      <c r="D544" s="591" t="s">
        <v>4783</v>
      </c>
      <c r="E544" s="555" t="s">
        <v>4784</v>
      </c>
      <c r="F544" s="592" t="s">
        <v>1812</v>
      </c>
      <c r="G544" s="593" t="s">
        <v>2002</v>
      </c>
      <c r="H544" s="46" t="s">
        <v>143</v>
      </c>
      <c r="I544" s="592">
        <v>16</v>
      </c>
      <c r="J544" s="618">
        <v>16</v>
      </c>
      <c r="K544" s="19"/>
      <c r="L544" s="52"/>
      <c r="M544" s="81"/>
      <c r="N544" s="28"/>
      <c r="O544" s="972"/>
      <c r="P544" s="29"/>
      <c r="Q544" s="28"/>
      <c r="R544" s="28"/>
      <c r="S544" s="81"/>
      <c r="T544" s="185"/>
      <c r="U544" s="326"/>
      <c r="V544" s="60"/>
      <c r="W544" s="167"/>
      <c r="X544" s="489"/>
      <c r="Y544" s="502"/>
      <c r="Z544" s="494"/>
      <c r="AA544" s="28" t="s">
        <v>20</v>
      </c>
      <c r="AB544" s="27"/>
      <c r="AC544" s="28"/>
      <c r="AD544" s="27" t="s">
        <v>54</v>
      </c>
      <c r="AE544" s="28"/>
      <c r="AF544" s="29" t="s">
        <v>55</v>
      </c>
      <c r="AG544" s="29"/>
      <c r="AH544" s="27" t="s">
        <v>181</v>
      </c>
      <c r="AI544" s="27" t="s">
        <v>181</v>
      </c>
      <c r="AJ544" s="27" t="s">
        <v>55</v>
      </c>
      <c r="AK544" s="81">
        <v>20</v>
      </c>
      <c r="AL544" s="569">
        <v>2</v>
      </c>
      <c r="AM544" s="28">
        <v>8</v>
      </c>
      <c r="AN544" s="28"/>
      <c r="AO544" s="28">
        <v>2017</v>
      </c>
      <c r="AP544" s="20">
        <v>2019</v>
      </c>
      <c r="AQ544" s="182" t="s">
        <v>4786</v>
      </c>
      <c r="AR544" s="28" t="s">
        <v>4785</v>
      </c>
      <c r="AS544" s="20"/>
    </row>
    <row r="545" spans="1:45" ht="14.25" customHeight="1" x14ac:dyDescent="0.25">
      <c r="C545" t="s">
        <v>875</v>
      </c>
      <c r="D545" s="26" t="s">
        <v>1654</v>
      </c>
      <c r="E545" s="435" t="s">
        <v>1656</v>
      </c>
      <c r="F545" s="27" t="s">
        <v>67</v>
      </c>
      <c r="G545" s="28" t="s">
        <v>200</v>
      </c>
      <c r="H545" s="46" t="s">
        <v>143</v>
      </c>
      <c r="I545" s="27">
        <v>32</v>
      </c>
      <c r="J545" s="87">
        <v>32</v>
      </c>
      <c r="K545" s="19"/>
      <c r="L545" s="52"/>
      <c r="M545" s="81"/>
      <c r="N545" s="28"/>
      <c r="O545" s="972"/>
      <c r="P545" s="29"/>
      <c r="Q545" s="28"/>
      <c r="R545" s="28"/>
      <c r="S545" s="81"/>
      <c r="T545" s="185"/>
      <c r="U545" s="326"/>
      <c r="V545" s="60"/>
      <c r="W545" s="167"/>
      <c r="X545" s="489"/>
      <c r="Y545" s="502"/>
      <c r="Z545" s="494"/>
      <c r="AA545" s="28" t="s">
        <v>2401</v>
      </c>
      <c r="AB545" s="27"/>
      <c r="AC545" s="28"/>
      <c r="AD545" s="27"/>
      <c r="AE545" s="28"/>
      <c r="AF545" s="29"/>
      <c r="AG545" s="29"/>
      <c r="AH545" s="27"/>
      <c r="AI545" s="27"/>
      <c r="AJ545" s="27"/>
      <c r="AK545" s="81"/>
      <c r="AL545" s="569"/>
      <c r="AM545" s="28"/>
      <c r="AN545" s="28"/>
      <c r="AO545" s="28">
        <v>2015</v>
      </c>
      <c r="AP545" s="20"/>
      <c r="AQ545" s="182" t="s">
        <v>1655</v>
      </c>
      <c r="AR545" s="435"/>
      <c r="AS545" s="127" t="s">
        <v>1657</v>
      </c>
    </row>
    <row r="546" spans="1:45" ht="14.25" customHeight="1" x14ac:dyDescent="0.25">
      <c r="D546" s="591" t="s">
        <v>5688</v>
      </c>
      <c r="E546" s="555" t="s">
        <v>5689</v>
      </c>
      <c r="F546" s="592" t="s">
        <v>296</v>
      </c>
      <c r="G546" s="593" t="s">
        <v>5690</v>
      </c>
      <c r="H546" s="592" t="s">
        <v>222</v>
      </c>
      <c r="I546" s="592">
        <v>8</v>
      </c>
      <c r="J546" s="618">
        <v>18</v>
      </c>
      <c r="K546" s="19"/>
      <c r="L546" s="52"/>
      <c r="M546" s="81"/>
      <c r="N546" s="28"/>
      <c r="O546" s="972"/>
      <c r="P546" s="29"/>
      <c r="Q546" s="28"/>
      <c r="R546" s="28"/>
      <c r="S546" s="81"/>
      <c r="T546" s="185"/>
      <c r="U546" s="326"/>
      <c r="V546" s="60"/>
      <c r="W546" s="167"/>
      <c r="X546" s="489"/>
      <c r="Y546" s="502"/>
      <c r="Z546" s="494"/>
      <c r="AA546" s="28" t="s">
        <v>17</v>
      </c>
      <c r="AB546" s="27">
        <v>7</v>
      </c>
      <c r="AC546" s="28" t="s">
        <v>5692</v>
      </c>
      <c r="AD546" s="27" t="s">
        <v>54</v>
      </c>
      <c r="AE546" s="28" t="s">
        <v>158</v>
      </c>
      <c r="AF546" s="29" t="s">
        <v>55</v>
      </c>
      <c r="AG546" s="29"/>
      <c r="AH546" s="27">
        <v>256</v>
      </c>
      <c r="AI546" s="27" t="s">
        <v>205</v>
      </c>
      <c r="AJ546" s="27" t="s">
        <v>54</v>
      </c>
      <c r="AK546" s="81"/>
      <c r="AL546" s="569"/>
      <c r="AM546" s="28"/>
      <c r="AN546" s="28"/>
      <c r="AO546" s="28">
        <v>2015</v>
      </c>
      <c r="AP546" s="20">
        <v>2021</v>
      </c>
      <c r="AQ546" s="182"/>
      <c r="AR546" s="563" t="s">
        <v>6090</v>
      </c>
      <c r="AS546" s="127"/>
    </row>
    <row r="547" spans="1:45" ht="14.25" customHeight="1" x14ac:dyDescent="0.25">
      <c r="B547">
        <v>1</v>
      </c>
      <c r="C547" t="s">
        <v>875</v>
      </c>
      <c r="D547" s="26" t="s">
        <v>454</v>
      </c>
      <c r="E547" s="435" t="s">
        <v>2535</v>
      </c>
      <c r="F547" s="27" t="s">
        <v>85</v>
      </c>
      <c r="G547" s="28" t="s">
        <v>455</v>
      </c>
      <c r="H547" s="46" t="s">
        <v>178</v>
      </c>
      <c r="I547" s="27">
        <v>8</v>
      </c>
      <c r="J547" s="87">
        <v>16</v>
      </c>
      <c r="K547" s="19" t="s">
        <v>800</v>
      </c>
      <c r="L547" s="52" t="s">
        <v>108</v>
      </c>
      <c r="M547" s="81"/>
      <c r="N547" s="28">
        <v>2630</v>
      </c>
      <c r="O547" s="972"/>
      <c r="P547" s="29">
        <v>6</v>
      </c>
      <c r="Q547" s="28"/>
      <c r="R547" s="28">
        <v>1</v>
      </c>
      <c r="S547" s="81">
        <v>131.57900000000001</v>
      </c>
      <c r="T547" s="185">
        <v>43183</v>
      </c>
      <c r="U547" s="326">
        <v>14.7</v>
      </c>
      <c r="V547" s="60">
        <v>0.33</v>
      </c>
      <c r="W547" s="167">
        <v>1</v>
      </c>
      <c r="X547" s="489">
        <f>IF(AND(N547&lt;&gt;"",S547&lt;&gt;""),1000*S547*V547/(N547*W547),"")</f>
        <v>16.509912547528518</v>
      </c>
      <c r="Y547" s="502" t="s">
        <v>174</v>
      </c>
      <c r="Z547" s="494"/>
      <c r="AA547" s="28" t="s">
        <v>17</v>
      </c>
      <c r="AB547" s="27">
        <v>18</v>
      </c>
      <c r="AC547" s="28" t="s">
        <v>3088</v>
      </c>
      <c r="AD547" s="27" t="s">
        <v>54</v>
      </c>
      <c r="AE547" s="28" t="s">
        <v>124</v>
      </c>
      <c r="AF547" s="29" t="s">
        <v>55</v>
      </c>
      <c r="AG547" s="29" t="s">
        <v>54</v>
      </c>
      <c r="AH547" s="27" t="s">
        <v>83</v>
      </c>
      <c r="AI547" s="27" t="s">
        <v>462</v>
      </c>
      <c r="AJ547" s="27" t="s">
        <v>54</v>
      </c>
      <c r="AK547" s="81">
        <v>72</v>
      </c>
      <c r="AL547" s="569"/>
      <c r="AM547" s="28">
        <v>32</v>
      </c>
      <c r="AN547" s="28">
        <v>6</v>
      </c>
      <c r="AO547" s="28">
        <v>2003</v>
      </c>
      <c r="AP547" s="20">
        <v>2009</v>
      </c>
      <c r="AQ547" s="19"/>
      <c r="AR547" s="28" t="s">
        <v>3089</v>
      </c>
      <c r="AS547" s="20"/>
    </row>
    <row r="548" spans="1:45" ht="14.25" customHeight="1" x14ac:dyDescent="0.25">
      <c r="D548" s="45" t="s">
        <v>6475</v>
      </c>
      <c r="E548" s="555" t="s">
        <v>6476</v>
      </c>
      <c r="F548" s="46"/>
      <c r="G548" s="42" t="s">
        <v>5365</v>
      </c>
      <c r="H548" s="46" t="s">
        <v>12</v>
      </c>
      <c r="I548" s="46">
        <v>4</v>
      </c>
      <c r="J548" s="670">
        <v>8</v>
      </c>
      <c r="K548" s="19"/>
      <c r="L548" s="52"/>
      <c r="M548" s="81"/>
      <c r="N548" s="28"/>
      <c r="O548" s="972"/>
      <c r="P548" s="29"/>
      <c r="Q548" s="28"/>
      <c r="R548" s="28"/>
      <c r="S548" s="81"/>
      <c r="T548" s="185"/>
      <c r="U548" s="326"/>
      <c r="V548" s="60"/>
      <c r="W548" s="167"/>
      <c r="X548" s="489"/>
      <c r="Y548" s="502"/>
      <c r="Z548" s="494"/>
      <c r="AA548" s="28" t="s">
        <v>17</v>
      </c>
      <c r="AB548" s="27">
        <v>5</v>
      </c>
      <c r="AC548" s="28" t="s">
        <v>6475</v>
      </c>
      <c r="AD548" s="27" t="s">
        <v>54</v>
      </c>
      <c r="AE548" s="28"/>
      <c r="AF548" s="29" t="s">
        <v>55</v>
      </c>
      <c r="AG548" s="29" t="s">
        <v>54</v>
      </c>
      <c r="AH548" s="27">
        <v>16</v>
      </c>
      <c r="AI548" s="27">
        <v>128</v>
      </c>
      <c r="AJ548" s="27"/>
      <c r="AK548" s="81">
        <v>12</v>
      </c>
      <c r="AL548" s="569"/>
      <c r="AM548" s="28"/>
      <c r="AN548" s="28"/>
      <c r="AO548" s="28">
        <v>2015</v>
      </c>
      <c r="AP548" s="20">
        <v>2021</v>
      </c>
      <c r="AQ548" s="19"/>
      <c r="AR548" s="28" t="s">
        <v>6477</v>
      </c>
      <c r="AS548" s="20"/>
    </row>
    <row r="549" spans="1:45" ht="14.25" customHeight="1" x14ac:dyDescent="0.25">
      <c r="A549" t="s">
        <v>744</v>
      </c>
      <c r="B549">
        <v>1</v>
      </c>
      <c r="C549" t="s">
        <v>875</v>
      </c>
      <c r="D549" s="26" t="s">
        <v>1003</v>
      </c>
      <c r="E549" s="435" t="s">
        <v>2611</v>
      </c>
      <c r="F549" s="27" t="s">
        <v>85</v>
      </c>
      <c r="G549" s="28" t="s">
        <v>1004</v>
      </c>
      <c r="H549" s="46" t="s">
        <v>1376</v>
      </c>
      <c r="I549" s="27">
        <v>18</v>
      </c>
      <c r="J549" s="87">
        <v>18</v>
      </c>
      <c r="K549" s="19" t="s">
        <v>987</v>
      </c>
      <c r="L549" s="52" t="s">
        <v>108</v>
      </c>
      <c r="M549" s="81"/>
      <c r="N549" s="28">
        <v>1390</v>
      </c>
      <c r="O549" s="972"/>
      <c r="P549" s="29">
        <v>4</v>
      </c>
      <c r="Q549" s="28"/>
      <c r="R549" s="28">
        <v>6</v>
      </c>
      <c r="S549" s="81">
        <v>137.85499999999999</v>
      </c>
      <c r="T549" s="185">
        <v>41725</v>
      </c>
      <c r="U549" s="326">
        <v>14.7</v>
      </c>
      <c r="V549" s="60">
        <v>0.5</v>
      </c>
      <c r="W549" s="167">
        <v>10</v>
      </c>
      <c r="X549" s="489">
        <f>IF(AND(N549&lt;&gt;"",S549&lt;&gt;""),1000*S549*V549/(N549*W549),"")</f>
        <v>4.9588129496402882</v>
      </c>
      <c r="Y549" s="502" t="s">
        <v>174</v>
      </c>
      <c r="Z549" s="494"/>
      <c r="AA549" s="28" t="s">
        <v>17</v>
      </c>
      <c r="AB549" s="27">
        <v>15</v>
      </c>
      <c r="AC549" s="28" t="s">
        <v>79</v>
      </c>
      <c r="AD549" s="27" t="s">
        <v>54</v>
      </c>
      <c r="AE549" s="28" t="s">
        <v>124</v>
      </c>
      <c r="AF549" s="29" t="s">
        <v>55</v>
      </c>
      <c r="AG549" s="29" t="s">
        <v>55</v>
      </c>
      <c r="AH549" s="27" t="s">
        <v>83</v>
      </c>
      <c r="AI549" s="27" t="s">
        <v>83</v>
      </c>
      <c r="AJ549" s="27" t="s">
        <v>54</v>
      </c>
      <c r="AK549" s="81">
        <v>28</v>
      </c>
      <c r="AL549" s="569"/>
      <c r="AM549" s="28"/>
      <c r="AN549" s="28"/>
      <c r="AO549" s="28">
        <v>2011</v>
      </c>
      <c r="AP549" s="20">
        <v>2017</v>
      </c>
      <c r="AQ549" s="182" t="s">
        <v>1005</v>
      </c>
      <c r="AR549" s="28" t="s">
        <v>1019</v>
      </c>
      <c r="AS549" s="20" t="s">
        <v>1020</v>
      </c>
    </row>
    <row r="550" spans="1:45" ht="14.25" customHeight="1" x14ac:dyDescent="0.25">
      <c r="A550" t="s">
        <v>744</v>
      </c>
      <c r="B550">
        <v>1</v>
      </c>
      <c r="C550" t="s">
        <v>875</v>
      </c>
      <c r="D550" s="26" t="s">
        <v>761</v>
      </c>
      <c r="E550" s="435" t="s">
        <v>762</v>
      </c>
      <c r="F550" s="27" t="s">
        <v>67</v>
      </c>
      <c r="G550" s="28" t="s">
        <v>758</v>
      </c>
      <c r="H550" s="46" t="s">
        <v>459</v>
      </c>
      <c r="I550" s="27">
        <v>16</v>
      </c>
      <c r="J550" s="87">
        <v>16</v>
      </c>
      <c r="K550" s="19" t="s">
        <v>802</v>
      </c>
      <c r="L550" s="52" t="s">
        <v>108</v>
      </c>
      <c r="M550" s="81"/>
      <c r="N550" s="28">
        <v>2532</v>
      </c>
      <c r="O550" s="972"/>
      <c r="P550" s="29" t="s">
        <v>744</v>
      </c>
      <c r="Q550" s="28"/>
      <c r="R550" s="28"/>
      <c r="S550" s="81">
        <v>125.992</v>
      </c>
      <c r="T550" s="185">
        <v>41741</v>
      </c>
      <c r="U550" s="326" t="s">
        <v>1267</v>
      </c>
      <c r="V550" s="60">
        <v>0.67</v>
      </c>
      <c r="W550" s="167">
        <v>2</v>
      </c>
      <c r="X550" s="489">
        <f>IF(AND(N550&lt;&gt;"",S550&lt;&gt;""),1000*S550*V550/(N550*W550),"")</f>
        <v>16.669557661927332</v>
      </c>
      <c r="Y550" s="502" t="s">
        <v>2216</v>
      </c>
      <c r="Z550" s="494" t="s">
        <v>54</v>
      </c>
      <c r="AA550" s="28" t="s">
        <v>20</v>
      </c>
      <c r="AB550" s="27">
        <v>24</v>
      </c>
      <c r="AC550" s="28" t="s">
        <v>461</v>
      </c>
      <c r="AD550" s="27" t="s">
        <v>54</v>
      </c>
      <c r="AE550" s="28" t="s">
        <v>124</v>
      </c>
      <c r="AF550" s="29" t="s">
        <v>55</v>
      </c>
      <c r="AG550" s="29" t="s">
        <v>55</v>
      </c>
      <c r="AH550" s="27" t="s">
        <v>181</v>
      </c>
      <c r="AI550" s="27" t="s">
        <v>181</v>
      </c>
      <c r="AJ550" s="27"/>
      <c r="AK550" s="81">
        <v>70</v>
      </c>
      <c r="AL550" s="569">
        <v>13</v>
      </c>
      <c r="AM550" s="28">
        <v>8</v>
      </c>
      <c r="AN550" s="28"/>
      <c r="AO550" s="28">
        <v>2009</v>
      </c>
      <c r="AP550" s="20"/>
      <c r="AQ550" s="19"/>
      <c r="AR550" s="28" t="s">
        <v>763</v>
      </c>
      <c r="AS550" s="63"/>
    </row>
    <row r="551" spans="1:45" ht="14.25" customHeight="1" x14ac:dyDescent="0.25">
      <c r="D551" s="591" t="s">
        <v>6057</v>
      </c>
      <c r="E551" s="555" t="s">
        <v>6059</v>
      </c>
      <c r="F551" s="592"/>
      <c r="G551" s="593" t="s">
        <v>6058</v>
      </c>
      <c r="H551" s="46" t="s">
        <v>459</v>
      </c>
      <c r="I551" s="592">
        <v>16</v>
      </c>
      <c r="J551" s="618">
        <v>16</v>
      </c>
      <c r="K551" s="19"/>
      <c r="L551" s="52"/>
      <c r="M551" s="81"/>
      <c r="N551" s="28"/>
      <c r="O551" s="972"/>
      <c r="P551" s="29"/>
      <c r="Q551" s="28"/>
      <c r="R551" s="28"/>
      <c r="S551" s="81"/>
      <c r="T551" s="185"/>
      <c r="U551" s="326"/>
      <c r="V551" s="60"/>
      <c r="W551" s="167"/>
      <c r="X551" s="489"/>
      <c r="Y551" s="502"/>
      <c r="Z551" s="494"/>
      <c r="AA551" s="28" t="s">
        <v>17</v>
      </c>
      <c r="AB551" s="27">
        <v>9</v>
      </c>
      <c r="AC551" s="28" t="s">
        <v>2630</v>
      </c>
      <c r="AD551" s="27" t="s">
        <v>54</v>
      </c>
      <c r="AE551" s="28" t="s">
        <v>124</v>
      </c>
      <c r="AF551" s="29" t="s">
        <v>55</v>
      </c>
      <c r="AG551" s="29" t="s">
        <v>55</v>
      </c>
      <c r="AH551" s="27" t="s">
        <v>181</v>
      </c>
      <c r="AI551" s="27" t="s">
        <v>181</v>
      </c>
      <c r="AJ551" s="27"/>
      <c r="AK551" s="81">
        <v>24</v>
      </c>
      <c r="AL551" s="569">
        <v>10</v>
      </c>
      <c r="AM551" s="28">
        <v>8</v>
      </c>
      <c r="AN551" s="28"/>
      <c r="AO551" s="28"/>
      <c r="AP551" s="20">
        <v>2021</v>
      </c>
      <c r="AQ551" s="19"/>
      <c r="AR551" s="28" t="s">
        <v>6060</v>
      </c>
      <c r="AS551" s="130" t="s">
        <v>6062</v>
      </c>
    </row>
    <row r="552" spans="1:45" ht="14.25" customHeight="1" x14ac:dyDescent="0.25">
      <c r="A552" t="s">
        <v>744</v>
      </c>
      <c r="B552">
        <v>1</v>
      </c>
      <c r="C552" t="s">
        <v>875</v>
      </c>
      <c r="D552" s="26" t="s">
        <v>1236</v>
      </c>
      <c r="E552" s="435" t="s">
        <v>1237</v>
      </c>
      <c r="F552" s="27" t="s">
        <v>67</v>
      </c>
      <c r="G552" s="28" t="s">
        <v>1239</v>
      </c>
      <c r="H552" s="46" t="s">
        <v>459</v>
      </c>
      <c r="I552" s="27">
        <v>16</v>
      </c>
      <c r="J552" s="87">
        <v>16</v>
      </c>
      <c r="K552" s="19" t="s">
        <v>800</v>
      </c>
      <c r="L552" s="52" t="s">
        <v>108</v>
      </c>
      <c r="M552" s="81"/>
      <c r="N552" s="28">
        <v>5060</v>
      </c>
      <c r="O552" s="972"/>
      <c r="P552" s="29">
        <v>6</v>
      </c>
      <c r="Q552" s="28">
        <v>1</v>
      </c>
      <c r="R552" s="28"/>
      <c r="S552" s="81">
        <v>204.834</v>
      </c>
      <c r="T552" s="185">
        <v>41762</v>
      </c>
      <c r="U552" s="326">
        <v>14.7</v>
      </c>
      <c r="V552" s="60">
        <v>0.67</v>
      </c>
      <c r="W552" s="167">
        <v>2</v>
      </c>
      <c r="X552" s="489">
        <f>IF(AND(N552&lt;&gt;"",S552&lt;&gt;""),1000*S552*V552/(N552*W552),"")</f>
        <v>13.561144268774703</v>
      </c>
      <c r="Y552" s="502" t="s">
        <v>2216</v>
      </c>
      <c r="Z552" s="494" t="s">
        <v>54</v>
      </c>
      <c r="AA552" s="28" t="s">
        <v>17</v>
      </c>
      <c r="AB552" s="27">
        <v>3</v>
      </c>
      <c r="AC552" s="28" t="s">
        <v>73</v>
      </c>
      <c r="AD552" s="27" t="s">
        <v>54</v>
      </c>
      <c r="AE552" s="28" t="s">
        <v>124</v>
      </c>
      <c r="AF552" s="29" t="s">
        <v>54</v>
      </c>
      <c r="AG552" s="29" t="s">
        <v>55</v>
      </c>
      <c r="AH552" s="27" t="s">
        <v>181</v>
      </c>
      <c r="AI552" s="27" t="s">
        <v>181</v>
      </c>
      <c r="AJ552" s="27"/>
      <c r="AK552" s="81">
        <v>70</v>
      </c>
      <c r="AL552" s="569">
        <v>13</v>
      </c>
      <c r="AM552" s="28">
        <v>8</v>
      </c>
      <c r="AN552" s="28"/>
      <c r="AO552" s="28">
        <v>2008</v>
      </c>
      <c r="AP552" s="20">
        <v>2019</v>
      </c>
      <c r="AQ552" s="182" t="s">
        <v>1237</v>
      </c>
      <c r="AR552" s="28" t="s">
        <v>1238</v>
      </c>
      <c r="AS552" s="130" t="s">
        <v>4860</v>
      </c>
    </row>
    <row r="553" spans="1:45" ht="14.25" customHeight="1" x14ac:dyDescent="0.25">
      <c r="D553" s="591" t="s">
        <v>6168</v>
      </c>
      <c r="E553" s="555" t="s">
        <v>6169</v>
      </c>
      <c r="F553" s="592"/>
      <c r="G553" s="593" t="s">
        <v>336</v>
      </c>
      <c r="H553" s="592" t="s">
        <v>6216</v>
      </c>
      <c r="I553" s="592">
        <v>36</v>
      </c>
      <c r="J553" s="618">
        <v>36</v>
      </c>
      <c r="K553" s="19"/>
      <c r="L553" s="52"/>
      <c r="M553" s="81"/>
      <c r="N553" s="28"/>
      <c r="O553" s="972"/>
      <c r="P553" s="29"/>
      <c r="Q553" s="28"/>
      <c r="R553" s="28"/>
      <c r="S553" s="81"/>
      <c r="T553" s="185"/>
      <c r="U553" s="326"/>
      <c r="V553" s="60"/>
      <c r="W553" s="167"/>
      <c r="X553" s="489"/>
      <c r="Y553" s="502"/>
      <c r="Z553" s="494"/>
      <c r="AA553" s="28" t="s">
        <v>20</v>
      </c>
      <c r="AB553" s="27">
        <v>16</v>
      </c>
      <c r="AC553" s="28" t="s">
        <v>6168</v>
      </c>
      <c r="AD553" s="27" t="s">
        <v>54</v>
      </c>
      <c r="AE553" s="28"/>
      <c r="AF553" s="29"/>
      <c r="AG553" s="29"/>
      <c r="AH553" s="27" t="s">
        <v>305</v>
      </c>
      <c r="AI553" s="27" t="s">
        <v>305</v>
      </c>
      <c r="AJ553" s="27"/>
      <c r="AK553" s="81"/>
      <c r="AL553" s="569"/>
      <c r="AM553" s="28"/>
      <c r="AN553" s="28"/>
      <c r="AO553" s="28"/>
      <c r="AP553" s="20">
        <v>2018</v>
      </c>
      <c r="AQ553" s="182" t="s">
        <v>6171</v>
      </c>
      <c r="AR553" s="28" t="s">
        <v>6170</v>
      </c>
      <c r="AS553" s="130" t="s">
        <v>6173</v>
      </c>
    </row>
    <row r="554" spans="1:45" ht="14.25" customHeight="1" x14ac:dyDescent="0.25">
      <c r="A554" t="s">
        <v>744</v>
      </c>
      <c r="B554">
        <v>1</v>
      </c>
      <c r="C554" t="s">
        <v>875</v>
      </c>
      <c r="D554" s="26" t="s">
        <v>760</v>
      </c>
      <c r="E554" s="435" t="s">
        <v>2536</v>
      </c>
      <c r="F554" s="27" t="s">
        <v>85</v>
      </c>
      <c r="G554" s="28" t="s">
        <v>464</v>
      </c>
      <c r="H554" s="46" t="s">
        <v>349</v>
      </c>
      <c r="I554" s="27">
        <v>12</v>
      </c>
      <c r="J554" s="87">
        <v>12</v>
      </c>
      <c r="K554" s="19" t="s">
        <v>800</v>
      </c>
      <c r="L554" s="52" t="s">
        <v>108</v>
      </c>
      <c r="M554" s="81"/>
      <c r="N554" s="28">
        <v>1219</v>
      </c>
      <c r="O554" s="972"/>
      <c r="P554" s="29">
        <v>6</v>
      </c>
      <c r="Q554" s="28">
        <v>1</v>
      </c>
      <c r="R554" s="28"/>
      <c r="S554" s="81">
        <v>182.749</v>
      </c>
      <c r="T554" s="185">
        <v>41687</v>
      </c>
      <c r="U554" s="326">
        <v>14.7</v>
      </c>
      <c r="V554" s="60">
        <v>0.5</v>
      </c>
      <c r="W554" s="167">
        <v>2</v>
      </c>
      <c r="X554" s="489">
        <f>IF(AND(N554&lt;&gt;"",S554&lt;&gt;""),1000*S554*V554/(N554*W554),"")</f>
        <v>37.479286300246102</v>
      </c>
      <c r="Y554" s="502" t="s">
        <v>174</v>
      </c>
      <c r="Z554" s="494" t="s">
        <v>54</v>
      </c>
      <c r="AA554" s="28" t="s">
        <v>17</v>
      </c>
      <c r="AB554" s="27">
        <v>55</v>
      </c>
      <c r="AC554" s="28" t="s">
        <v>73</v>
      </c>
      <c r="AD554" s="27" t="s">
        <v>54</v>
      </c>
      <c r="AE554" s="28" t="s">
        <v>124</v>
      </c>
      <c r="AF554" s="29" t="s">
        <v>55</v>
      </c>
      <c r="AG554" s="29" t="s">
        <v>55</v>
      </c>
      <c r="AH554" s="27" t="s">
        <v>465</v>
      </c>
      <c r="AI554" s="27" t="s">
        <v>465</v>
      </c>
      <c r="AJ554" s="27"/>
      <c r="AK554" s="81"/>
      <c r="AL554" s="569"/>
      <c r="AM554" s="28">
        <v>8</v>
      </c>
      <c r="AN554" s="28"/>
      <c r="AO554" s="28">
        <v>2012</v>
      </c>
      <c r="AP554" s="20">
        <v>2016</v>
      </c>
      <c r="AQ554" s="19"/>
      <c r="AR554" s="28" t="s">
        <v>463</v>
      </c>
      <c r="AS554" s="130" t="s">
        <v>765</v>
      </c>
    </row>
    <row r="555" spans="1:45" ht="14.25" customHeight="1" x14ac:dyDescent="0.25">
      <c r="D555" s="591" t="s">
        <v>5981</v>
      </c>
      <c r="E555" s="555" t="s">
        <v>5982</v>
      </c>
      <c r="F555" s="592"/>
      <c r="G555" s="593" t="s">
        <v>4669</v>
      </c>
      <c r="H555" s="46" t="s">
        <v>349</v>
      </c>
      <c r="I555" s="592">
        <v>12</v>
      </c>
      <c r="J555" s="618">
        <v>12</v>
      </c>
      <c r="K555" s="19"/>
      <c r="L555" s="52"/>
      <c r="M555" s="81"/>
      <c r="N555" s="28"/>
      <c r="O555" s="972"/>
      <c r="P555" s="29"/>
      <c r="Q555" s="28"/>
      <c r="R555" s="28"/>
      <c r="S555" s="81"/>
      <c r="T555" s="185"/>
      <c r="U555" s="326"/>
      <c r="V555" s="60"/>
      <c r="W555" s="167"/>
      <c r="X555" s="489"/>
      <c r="Y555" s="502"/>
      <c r="Z555" s="494" t="s">
        <v>54</v>
      </c>
      <c r="AA555" s="28" t="s">
        <v>17</v>
      </c>
      <c r="AB555" s="27">
        <v>15</v>
      </c>
      <c r="AC555" s="28" t="s">
        <v>1034</v>
      </c>
      <c r="AD555" s="27" t="s">
        <v>54</v>
      </c>
      <c r="AE555" s="28" t="s">
        <v>124</v>
      </c>
      <c r="AF555" s="29" t="s">
        <v>55</v>
      </c>
      <c r="AG555" s="29" t="s">
        <v>55</v>
      </c>
      <c r="AH555" s="27" t="s">
        <v>83</v>
      </c>
      <c r="AI555" s="27" t="s">
        <v>83</v>
      </c>
      <c r="AJ555" s="27"/>
      <c r="AK555" s="81"/>
      <c r="AL555" s="569"/>
      <c r="AM555" s="28"/>
      <c r="AN555" s="28"/>
      <c r="AO555" s="28">
        <v>2016</v>
      </c>
      <c r="AP555" s="20">
        <v>2020</v>
      </c>
      <c r="AQ555" s="19"/>
      <c r="AR555" s="28" t="s">
        <v>5984</v>
      </c>
      <c r="AS555" s="130" t="s">
        <v>5985</v>
      </c>
    </row>
    <row r="556" spans="1:45" ht="14.25" customHeight="1" x14ac:dyDescent="0.25">
      <c r="A556" t="s">
        <v>744</v>
      </c>
      <c r="B556">
        <v>1</v>
      </c>
      <c r="C556" t="s">
        <v>875</v>
      </c>
      <c r="D556" s="26" t="s">
        <v>346</v>
      </c>
      <c r="E556" s="435" t="s">
        <v>2314</v>
      </c>
      <c r="F556" s="27" t="s">
        <v>57</v>
      </c>
      <c r="G556" s="28" t="s">
        <v>348</v>
      </c>
      <c r="H556" s="46" t="s">
        <v>349</v>
      </c>
      <c r="I556" s="27">
        <v>12</v>
      </c>
      <c r="J556" s="87">
        <v>12</v>
      </c>
      <c r="K556" s="19" t="s">
        <v>43</v>
      </c>
      <c r="L556" s="52" t="s">
        <v>108</v>
      </c>
      <c r="M556" s="81"/>
      <c r="N556" s="28">
        <v>1088</v>
      </c>
      <c r="O556" s="972"/>
      <c r="P556" s="29">
        <v>4</v>
      </c>
      <c r="Q556" s="28"/>
      <c r="R556" s="28">
        <v>48</v>
      </c>
      <c r="S556" s="81">
        <v>62.52</v>
      </c>
      <c r="T556" s="185">
        <v>41687</v>
      </c>
      <c r="U556" s="326" t="s">
        <v>1267</v>
      </c>
      <c r="V556" s="60">
        <v>0.5</v>
      </c>
      <c r="W556" s="167">
        <v>2</v>
      </c>
      <c r="X556" s="489">
        <f>IF(AND(N556&lt;&gt;"",S556&lt;&gt;""),1000*S556*V556/(N556*W556),"")</f>
        <v>14.365808823529411</v>
      </c>
      <c r="Y556" s="502" t="s">
        <v>2226</v>
      </c>
      <c r="Z556" s="494"/>
      <c r="AA556" s="28" t="s">
        <v>17</v>
      </c>
      <c r="AB556" s="27">
        <v>11</v>
      </c>
      <c r="AC556" s="28" t="s">
        <v>79</v>
      </c>
      <c r="AD556" s="27" t="s">
        <v>54</v>
      </c>
      <c r="AE556" s="28" t="s">
        <v>124</v>
      </c>
      <c r="AF556" s="29" t="s">
        <v>55</v>
      </c>
      <c r="AG556" s="29" t="s">
        <v>55</v>
      </c>
      <c r="AH556" s="27" t="s">
        <v>83</v>
      </c>
      <c r="AI556" s="27" t="s">
        <v>83</v>
      </c>
      <c r="AJ556" s="27"/>
      <c r="AK556" s="81"/>
      <c r="AL556" s="569"/>
      <c r="AM556" s="28"/>
      <c r="AN556" s="28"/>
      <c r="AO556" s="28">
        <v>2013</v>
      </c>
      <c r="AP556" s="20">
        <v>2013</v>
      </c>
      <c r="AQ556" s="19"/>
      <c r="AR556" s="28" t="s">
        <v>347</v>
      </c>
      <c r="AS556" s="20"/>
    </row>
    <row r="557" spans="1:45" ht="14.25" customHeight="1" x14ac:dyDescent="0.25">
      <c r="A557" t="s">
        <v>744</v>
      </c>
      <c r="B557">
        <v>1</v>
      </c>
      <c r="C557" t="s">
        <v>875</v>
      </c>
      <c r="D557" s="26" t="s">
        <v>756</v>
      </c>
      <c r="E557" s="435" t="s">
        <v>757</v>
      </c>
      <c r="F557" s="27" t="s">
        <v>67</v>
      </c>
      <c r="G557" s="28" t="s">
        <v>758</v>
      </c>
      <c r="H557" s="46" t="s">
        <v>349</v>
      </c>
      <c r="I557" s="27">
        <v>12</v>
      </c>
      <c r="J557" s="87">
        <v>12</v>
      </c>
      <c r="K557" s="19" t="s">
        <v>800</v>
      </c>
      <c r="L557" s="52" t="s">
        <v>108</v>
      </c>
      <c r="M557" s="81"/>
      <c r="N557" s="28">
        <v>505</v>
      </c>
      <c r="O557" s="972"/>
      <c r="P557" s="29">
        <v>6</v>
      </c>
      <c r="Q557" s="28"/>
      <c r="R557" s="28"/>
      <c r="S557" s="81">
        <v>366.166</v>
      </c>
      <c r="T557" s="185">
        <v>41687</v>
      </c>
      <c r="U557" s="326">
        <v>14.7</v>
      </c>
      <c r="V557" s="60">
        <v>0.5</v>
      </c>
      <c r="W557" s="167">
        <v>2</v>
      </c>
      <c r="X557" s="489">
        <f>IF(AND(N557&lt;&gt;"",S557&lt;&gt;""),1000*S557*V557/(N557*W557),"")</f>
        <v>181.27029702970296</v>
      </c>
      <c r="Y557" s="502" t="s">
        <v>174</v>
      </c>
      <c r="Z557" s="494"/>
      <c r="AA557" s="28" t="s">
        <v>20</v>
      </c>
      <c r="AB557" s="27">
        <v>18</v>
      </c>
      <c r="AC557" s="28" t="s">
        <v>760</v>
      </c>
      <c r="AD557" s="27" t="s">
        <v>54</v>
      </c>
      <c r="AE557" s="28" t="s">
        <v>124</v>
      </c>
      <c r="AF557" s="29" t="s">
        <v>55</v>
      </c>
      <c r="AG557" s="29" t="s">
        <v>55</v>
      </c>
      <c r="AH557" s="27" t="s">
        <v>465</v>
      </c>
      <c r="AI557" s="27" t="s">
        <v>465</v>
      </c>
      <c r="AJ557" s="27"/>
      <c r="AK557" s="81"/>
      <c r="AL557" s="569"/>
      <c r="AM557" s="28">
        <v>8</v>
      </c>
      <c r="AN557" s="28"/>
      <c r="AO557" s="28">
        <v>2005</v>
      </c>
      <c r="AP557" s="20">
        <v>2010</v>
      </c>
      <c r="AQ557" s="19"/>
      <c r="AR557" s="28" t="s">
        <v>759</v>
      </c>
      <c r="AS557" s="63"/>
    </row>
    <row r="558" spans="1:45" ht="14.25" customHeight="1" x14ac:dyDescent="0.25">
      <c r="A558" t="s">
        <v>744</v>
      </c>
      <c r="B558">
        <v>1</v>
      </c>
      <c r="C558" t="s">
        <v>875</v>
      </c>
      <c r="D558" s="26" t="s">
        <v>1467</v>
      </c>
      <c r="E558" s="435" t="s">
        <v>2495</v>
      </c>
      <c r="F558" s="27" t="s">
        <v>67</v>
      </c>
      <c r="G558" s="28" t="s">
        <v>1465</v>
      </c>
      <c r="H558" s="46">
        <v>6502</v>
      </c>
      <c r="I558" s="27">
        <v>8</v>
      </c>
      <c r="J558" s="87">
        <v>8</v>
      </c>
      <c r="K558" s="19" t="s">
        <v>800</v>
      </c>
      <c r="L558" s="28" t="s">
        <v>108</v>
      </c>
      <c r="M558" s="81"/>
      <c r="N558" s="28">
        <v>1052</v>
      </c>
      <c r="O558" s="972"/>
      <c r="P558" s="29">
        <v>6</v>
      </c>
      <c r="Q558" s="28"/>
      <c r="R558" s="28"/>
      <c r="S558" s="81">
        <v>242.18899999999999</v>
      </c>
      <c r="T558" s="185">
        <v>41826</v>
      </c>
      <c r="U558" s="326">
        <v>14.7</v>
      </c>
      <c r="V558" s="60">
        <v>0.33</v>
      </c>
      <c r="W558" s="167">
        <v>4</v>
      </c>
      <c r="X558" s="489">
        <f>IF(AND(N558&lt;&gt;"",S558&lt;&gt;""),1000*S558*V558/(N558*W558),"")</f>
        <v>18.992958650190115</v>
      </c>
      <c r="Y558" s="502" t="s">
        <v>174</v>
      </c>
      <c r="Z558" s="494"/>
      <c r="AA558" s="28" t="s">
        <v>20</v>
      </c>
      <c r="AB558" s="27">
        <v>1</v>
      </c>
      <c r="AC558" s="28" t="s">
        <v>1464</v>
      </c>
      <c r="AD558" s="27" t="s">
        <v>54</v>
      </c>
      <c r="AE558" s="28" t="s">
        <v>124</v>
      </c>
      <c r="AF558" s="29" t="s">
        <v>55</v>
      </c>
      <c r="AG558" s="29" t="s">
        <v>55</v>
      </c>
      <c r="AH558" s="27" t="s">
        <v>181</v>
      </c>
      <c r="AI558" s="27" t="s">
        <v>181</v>
      </c>
      <c r="AJ558" s="27" t="s">
        <v>54</v>
      </c>
      <c r="AK558" s="81"/>
      <c r="AL558" s="569"/>
      <c r="AM558" s="28"/>
      <c r="AN558" s="28"/>
      <c r="AO558" s="28">
        <v>2007</v>
      </c>
      <c r="AP558" s="20">
        <v>2011</v>
      </c>
      <c r="AQ558" s="182" t="s">
        <v>2496</v>
      </c>
      <c r="AR558" s="28" t="s">
        <v>1466</v>
      </c>
      <c r="AS558" s="20"/>
    </row>
    <row r="559" spans="1:45" ht="14.25" customHeight="1" x14ac:dyDescent="0.25">
      <c r="D559" s="591" t="s">
        <v>6070</v>
      </c>
      <c r="E559" s="555" t="s">
        <v>6073</v>
      </c>
      <c r="F559" s="592"/>
      <c r="G559" s="593" t="s">
        <v>5929</v>
      </c>
      <c r="H559" s="27" t="s">
        <v>143</v>
      </c>
      <c r="I559" s="592">
        <v>8</v>
      </c>
      <c r="J559" s="618">
        <v>16</v>
      </c>
      <c r="K559" s="19"/>
      <c r="L559" s="28"/>
      <c r="M559" s="81"/>
      <c r="N559" s="28"/>
      <c r="O559" s="972"/>
      <c r="P559" s="29"/>
      <c r="Q559" s="28"/>
      <c r="R559" s="28"/>
      <c r="S559" s="81"/>
      <c r="T559" s="185"/>
      <c r="U559" s="326"/>
      <c r="V559" s="60">
        <v>0.67</v>
      </c>
      <c r="W559" s="167">
        <v>2</v>
      </c>
      <c r="X559" s="489"/>
      <c r="Y559" s="502"/>
      <c r="Z559" s="494" t="s">
        <v>54</v>
      </c>
      <c r="AA559" s="28" t="s">
        <v>20</v>
      </c>
      <c r="AB559" s="27">
        <v>19</v>
      </c>
      <c r="AC559" s="28" t="s">
        <v>79</v>
      </c>
      <c r="AD559" s="27" t="s">
        <v>54</v>
      </c>
      <c r="AE559" s="28" t="s">
        <v>158</v>
      </c>
      <c r="AF559" s="29" t="s">
        <v>55</v>
      </c>
      <c r="AG559" s="29" t="s">
        <v>54</v>
      </c>
      <c r="AH559" s="27" t="s">
        <v>181</v>
      </c>
      <c r="AI559" s="27" t="s">
        <v>181</v>
      </c>
      <c r="AJ559" s="27" t="s">
        <v>54</v>
      </c>
      <c r="AK559" s="81">
        <v>40</v>
      </c>
      <c r="AL559" s="569">
        <v>5</v>
      </c>
      <c r="AM559" s="28">
        <v>8</v>
      </c>
      <c r="AN559" s="28">
        <v>2</v>
      </c>
      <c r="AO559" s="28"/>
      <c r="AP559" s="20">
        <v>2021</v>
      </c>
      <c r="AQ559" s="182" t="s">
        <v>6071</v>
      </c>
      <c r="AR559" s="28" t="s">
        <v>6072</v>
      </c>
      <c r="AS559" s="20" t="s">
        <v>6074</v>
      </c>
    </row>
    <row r="560" spans="1:45" ht="14.25" customHeight="1" x14ac:dyDescent="0.25">
      <c r="A560" t="s">
        <v>745</v>
      </c>
      <c r="B560">
        <v>1</v>
      </c>
      <c r="C560" t="s">
        <v>875</v>
      </c>
      <c r="D560" s="26" t="s">
        <v>623</v>
      </c>
      <c r="E560" s="28"/>
      <c r="F560" s="27" t="s">
        <v>85</v>
      </c>
      <c r="G560" s="28" t="s">
        <v>624</v>
      </c>
      <c r="H560" s="46" t="s">
        <v>199</v>
      </c>
      <c r="I560" s="27">
        <v>8</v>
      </c>
      <c r="J560" s="87">
        <v>14</v>
      </c>
      <c r="K560" s="19" t="s">
        <v>800</v>
      </c>
      <c r="L560" s="28" t="s">
        <v>108</v>
      </c>
      <c r="M560" s="81"/>
      <c r="N560" s="28">
        <v>328</v>
      </c>
      <c r="O560" s="972"/>
      <c r="P560" s="29">
        <v>6</v>
      </c>
      <c r="Q560" s="28"/>
      <c r="R560" s="28">
        <v>1</v>
      </c>
      <c r="S560" s="81">
        <v>165.04400000000001</v>
      </c>
      <c r="T560" s="185">
        <v>41725</v>
      </c>
      <c r="U560" s="326">
        <v>14.7</v>
      </c>
      <c r="V560" s="60">
        <v>0.33</v>
      </c>
      <c r="W560" s="167">
        <v>1</v>
      </c>
      <c r="X560" s="489">
        <f t="shared" ref="X560:X568" si="38">IF(AND(N560&lt;&gt;"",S560&lt;&gt;""),1000*S560*V560/(N560*W560),"")</f>
        <v>166.05036585365855</v>
      </c>
      <c r="Y560" s="502" t="s">
        <v>174</v>
      </c>
      <c r="Z560" s="494"/>
      <c r="AA560" s="28" t="s">
        <v>20</v>
      </c>
      <c r="AB560" s="27">
        <v>7</v>
      </c>
      <c r="AC560" s="28" t="s">
        <v>1022</v>
      </c>
      <c r="AD560" s="27" t="s">
        <v>54</v>
      </c>
      <c r="AE560" s="28" t="s">
        <v>124</v>
      </c>
      <c r="AF560" s="29" t="s">
        <v>55</v>
      </c>
      <c r="AG560" s="29" t="s">
        <v>54</v>
      </c>
      <c r="AH560" s="27">
        <v>256</v>
      </c>
      <c r="AI560" s="27" t="s">
        <v>83</v>
      </c>
      <c r="AJ560" s="27" t="s">
        <v>54</v>
      </c>
      <c r="AK560" s="81"/>
      <c r="AL560" s="569"/>
      <c r="AM560" s="28"/>
      <c r="AN560" s="28"/>
      <c r="AO560" s="28">
        <v>1999</v>
      </c>
      <c r="AP560" s="20"/>
      <c r="AQ560" s="19"/>
      <c r="AR560" s="28"/>
      <c r="AS560" s="20" t="s">
        <v>3391</v>
      </c>
    </row>
    <row r="561" spans="1:45" ht="14.25" customHeight="1" x14ac:dyDescent="0.25">
      <c r="C561" t="s">
        <v>875</v>
      </c>
      <c r="D561" s="26" t="s">
        <v>2473</v>
      </c>
      <c r="E561" s="435" t="s">
        <v>2475</v>
      </c>
      <c r="F561" s="27" t="s">
        <v>777</v>
      </c>
      <c r="G561" s="28" t="s">
        <v>2474</v>
      </c>
      <c r="H561" s="27" t="s">
        <v>199</v>
      </c>
      <c r="I561" s="27">
        <v>8</v>
      </c>
      <c r="J561" s="87">
        <v>12</v>
      </c>
      <c r="K561" s="19" t="s">
        <v>800</v>
      </c>
      <c r="L561" s="52" t="s">
        <v>108</v>
      </c>
      <c r="M561" s="81" t="s">
        <v>3090</v>
      </c>
      <c r="N561" s="28"/>
      <c r="O561" s="972"/>
      <c r="P561" s="29">
        <v>6</v>
      </c>
      <c r="Q561" s="28"/>
      <c r="R561" s="28"/>
      <c r="S561" s="81"/>
      <c r="T561" s="185">
        <v>43183</v>
      </c>
      <c r="U561" s="326">
        <v>14.7</v>
      </c>
      <c r="V561" s="60">
        <v>0.33</v>
      </c>
      <c r="W561" s="167">
        <v>2</v>
      </c>
      <c r="X561" s="489" t="str">
        <f t="shared" si="38"/>
        <v/>
      </c>
      <c r="Y561" s="502"/>
      <c r="Z561" s="494"/>
      <c r="AA561" s="28" t="s">
        <v>17</v>
      </c>
      <c r="AB561" s="27">
        <v>16</v>
      </c>
      <c r="AC561" s="28" t="s">
        <v>2476</v>
      </c>
      <c r="AD561" s="27" t="s">
        <v>54</v>
      </c>
      <c r="AE561" s="28" t="s">
        <v>124</v>
      </c>
      <c r="AF561" s="29" t="s">
        <v>55</v>
      </c>
      <c r="AG561" s="29" t="s">
        <v>54</v>
      </c>
      <c r="AH561" s="27">
        <v>256</v>
      </c>
      <c r="AI561" s="27" t="s">
        <v>83</v>
      </c>
      <c r="AJ561" s="27" t="s">
        <v>54</v>
      </c>
      <c r="AK561" s="81"/>
      <c r="AL561" s="569"/>
      <c r="AM561" s="28"/>
      <c r="AN561" s="28"/>
      <c r="AO561" s="28">
        <v>1998</v>
      </c>
      <c r="AP561" s="20">
        <v>2002</v>
      </c>
      <c r="AQ561" s="182"/>
      <c r="AR561" s="28"/>
      <c r="AS561" s="20" t="s">
        <v>2477</v>
      </c>
    </row>
    <row r="562" spans="1:45" ht="14.25" customHeight="1" x14ac:dyDescent="0.25">
      <c r="A562" t="s">
        <v>744</v>
      </c>
      <c r="B562">
        <v>1</v>
      </c>
      <c r="C562" t="s">
        <v>875</v>
      </c>
      <c r="D562" s="26" t="s">
        <v>59</v>
      </c>
      <c r="E562" s="435" t="s">
        <v>2545</v>
      </c>
      <c r="F562" s="27" t="s">
        <v>67</v>
      </c>
      <c r="G562" s="28" t="s">
        <v>203</v>
      </c>
      <c r="H562" s="46" t="s">
        <v>222</v>
      </c>
      <c r="I562" s="27">
        <v>8</v>
      </c>
      <c r="J562" s="87">
        <v>18</v>
      </c>
      <c r="K562" s="19" t="s">
        <v>800</v>
      </c>
      <c r="L562" s="52" t="s">
        <v>108</v>
      </c>
      <c r="M562" s="81"/>
      <c r="N562" s="28">
        <v>110</v>
      </c>
      <c r="O562" s="972"/>
      <c r="P562" s="29">
        <v>6</v>
      </c>
      <c r="Q562" s="28"/>
      <c r="R562" s="28">
        <v>2</v>
      </c>
      <c r="S562" s="81">
        <v>217</v>
      </c>
      <c r="T562" s="185">
        <v>43164</v>
      </c>
      <c r="U562" s="326">
        <v>14.7</v>
      </c>
      <c r="V562" s="60">
        <v>0.33</v>
      </c>
      <c r="W562" s="167">
        <v>2</v>
      </c>
      <c r="X562" s="489">
        <f t="shared" si="38"/>
        <v>325.5</v>
      </c>
      <c r="Y562" s="502" t="s">
        <v>174</v>
      </c>
      <c r="Z562" s="494"/>
      <c r="AA562" s="28" t="s">
        <v>17</v>
      </c>
      <c r="AB562" s="27">
        <v>1</v>
      </c>
      <c r="AC562" s="28" t="s">
        <v>2744</v>
      </c>
      <c r="AD562" s="27" t="s">
        <v>54</v>
      </c>
      <c r="AE562" s="28" t="s">
        <v>158</v>
      </c>
      <c r="AF562" s="29" t="s">
        <v>55</v>
      </c>
      <c r="AG562" s="29"/>
      <c r="AH562" s="27">
        <v>256</v>
      </c>
      <c r="AI562" s="27" t="s">
        <v>205</v>
      </c>
      <c r="AJ562" s="27" t="s">
        <v>54</v>
      </c>
      <c r="AK562" s="81"/>
      <c r="AL562" s="569"/>
      <c r="AM562" s="28"/>
      <c r="AN562" s="28"/>
      <c r="AO562" s="28">
        <v>2003</v>
      </c>
      <c r="AP562" s="20"/>
      <c r="AQ562" s="182" t="s">
        <v>2544</v>
      </c>
      <c r="AR562" s="28" t="s">
        <v>2747</v>
      </c>
      <c r="AS562" s="20" t="s">
        <v>804</v>
      </c>
    </row>
    <row r="563" spans="1:45" ht="14.25" customHeight="1" x14ac:dyDescent="0.25">
      <c r="A563" t="s">
        <v>744</v>
      </c>
      <c r="B563">
        <v>1</v>
      </c>
      <c r="C563" t="s">
        <v>875</v>
      </c>
      <c r="D563" s="26" t="s">
        <v>59</v>
      </c>
      <c r="E563" s="435" t="s">
        <v>2545</v>
      </c>
      <c r="F563" s="27" t="s">
        <v>67</v>
      </c>
      <c r="G563" s="28" t="s">
        <v>203</v>
      </c>
      <c r="H563" s="46" t="s">
        <v>222</v>
      </c>
      <c r="I563" s="27">
        <v>8</v>
      </c>
      <c r="J563" s="87">
        <v>18</v>
      </c>
      <c r="K563" s="19" t="s">
        <v>778</v>
      </c>
      <c r="L563" s="52" t="s">
        <v>108</v>
      </c>
      <c r="M563" s="81"/>
      <c r="N563" s="28">
        <v>178</v>
      </c>
      <c r="O563" s="972"/>
      <c r="P563" s="29">
        <v>4</v>
      </c>
      <c r="Q563" s="28"/>
      <c r="R563" s="28">
        <v>1</v>
      </c>
      <c r="S563" s="81">
        <v>182.21600000000001</v>
      </c>
      <c r="T563" s="185">
        <v>41684</v>
      </c>
      <c r="U563" s="326">
        <v>14.7</v>
      </c>
      <c r="V563" s="60">
        <v>0.33</v>
      </c>
      <c r="W563" s="167">
        <v>2</v>
      </c>
      <c r="X563" s="489">
        <f t="shared" si="38"/>
        <v>168.90808988764047</v>
      </c>
      <c r="Y563" s="502" t="s">
        <v>174</v>
      </c>
      <c r="Z563" s="494"/>
      <c r="AA563" s="28" t="s">
        <v>17</v>
      </c>
      <c r="AB563" s="27">
        <v>1</v>
      </c>
      <c r="AC563" s="28" t="s">
        <v>204</v>
      </c>
      <c r="AD563" s="27" t="s">
        <v>54</v>
      </c>
      <c r="AE563" s="28" t="s">
        <v>158</v>
      </c>
      <c r="AF563" s="29" t="s">
        <v>55</v>
      </c>
      <c r="AG563" s="29"/>
      <c r="AH563" s="27">
        <v>256</v>
      </c>
      <c r="AI563" s="27" t="s">
        <v>205</v>
      </c>
      <c r="AJ563" s="27" t="s">
        <v>54</v>
      </c>
      <c r="AK563" s="81"/>
      <c r="AL563" s="569"/>
      <c r="AM563" s="28"/>
      <c r="AN563" s="28"/>
      <c r="AO563" s="28">
        <v>2003</v>
      </c>
      <c r="AP563" s="20"/>
      <c r="AQ563" s="182" t="s">
        <v>2544</v>
      </c>
      <c r="AR563" s="28" t="s">
        <v>2747</v>
      </c>
      <c r="AS563" s="20" t="s">
        <v>804</v>
      </c>
    </row>
    <row r="564" spans="1:45" ht="14.25" customHeight="1" x14ac:dyDescent="0.25">
      <c r="A564" t="s">
        <v>744</v>
      </c>
      <c r="B564">
        <v>1</v>
      </c>
      <c r="C564" t="s">
        <v>875</v>
      </c>
      <c r="D564" s="26" t="s">
        <v>59</v>
      </c>
      <c r="E564" s="435" t="s">
        <v>2545</v>
      </c>
      <c r="F564" s="27" t="s">
        <v>67</v>
      </c>
      <c r="G564" s="28" t="s">
        <v>203</v>
      </c>
      <c r="H564" s="46" t="s">
        <v>222</v>
      </c>
      <c r="I564" s="27">
        <v>8</v>
      </c>
      <c r="J564" s="87">
        <v>18</v>
      </c>
      <c r="K564" s="19" t="s">
        <v>800</v>
      </c>
      <c r="L564" s="52" t="s">
        <v>108</v>
      </c>
      <c r="M564" s="81"/>
      <c r="N564" s="28">
        <v>317</v>
      </c>
      <c r="O564" s="972"/>
      <c r="P564" s="29">
        <v>6</v>
      </c>
      <c r="Q564" s="28"/>
      <c r="R564" s="28">
        <v>2</v>
      </c>
      <c r="S564" s="81">
        <v>195.185</v>
      </c>
      <c r="T564" s="185">
        <v>43164</v>
      </c>
      <c r="U564" s="326">
        <v>14.7</v>
      </c>
      <c r="V564" s="60">
        <v>0.33</v>
      </c>
      <c r="W564" s="167">
        <v>2</v>
      </c>
      <c r="X564" s="489">
        <f t="shared" si="38"/>
        <v>101.59471608832808</v>
      </c>
      <c r="Y564" s="502" t="s">
        <v>174</v>
      </c>
      <c r="Z564" s="494" t="s">
        <v>54</v>
      </c>
      <c r="AA564" s="28" t="s">
        <v>17</v>
      </c>
      <c r="AB564" s="27">
        <v>19</v>
      </c>
      <c r="AC564" s="28" t="s">
        <v>2745</v>
      </c>
      <c r="AD564" s="27" t="s">
        <v>54</v>
      </c>
      <c r="AE564" s="28" t="s">
        <v>158</v>
      </c>
      <c r="AF564" s="29" t="s">
        <v>55</v>
      </c>
      <c r="AG564" s="29"/>
      <c r="AH564" s="27">
        <v>256</v>
      </c>
      <c r="AI564" s="27" t="s">
        <v>205</v>
      </c>
      <c r="AJ564" s="27" t="s">
        <v>54</v>
      </c>
      <c r="AK564" s="81"/>
      <c r="AL564" s="569"/>
      <c r="AM564" s="28"/>
      <c r="AN564" s="28"/>
      <c r="AO564" s="28">
        <v>2003</v>
      </c>
      <c r="AP564" s="20"/>
      <c r="AQ564" s="182" t="s">
        <v>2544</v>
      </c>
      <c r="AR564" s="28" t="s">
        <v>2746</v>
      </c>
      <c r="AS564" s="20" t="s">
        <v>804</v>
      </c>
    </row>
    <row r="565" spans="1:45" ht="14.25" customHeight="1" x14ac:dyDescent="0.25">
      <c r="A565" t="s">
        <v>746</v>
      </c>
      <c r="B565">
        <v>1</v>
      </c>
      <c r="C565" t="s">
        <v>875</v>
      </c>
      <c r="D565" s="26" t="s">
        <v>3203</v>
      </c>
      <c r="E565" s="435" t="s">
        <v>3985</v>
      </c>
      <c r="F565" s="27" t="s">
        <v>67</v>
      </c>
      <c r="G565" s="28" t="s">
        <v>3984</v>
      </c>
      <c r="H565" s="46" t="s">
        <v>143</v>
      </c>
      <c r="I565" s="27">
        <v>32</v>
      </c>
      <c r="J565" s="87">
        <v>32</v>
      </c>
      <c r="K565" s="19" t="s">
        <v>800</v>
      </c>
      <c r="L565" s="52" t="s">
        <v>108</v>
      </c>
      <c r="M565" s="81" t="s">
        <v>4021</v>
      </c>
      <c r="N565" s="28">
        <v>7491</v>
      </c>
      <c r="O565" s="972"/>
      <c r="P565" s="29">
        <v>6</v>
      </c>
      <c r="Q565" s="28">
        <v>11</v>
      </c>
      <c r="R565" s="28">
        <v>1</v>
      </c>
      <c r="S565" s="81">
        <v>117.64700000000001</v>
      </c>
      <c r="T565" s="185">
        <v>43286</v>
      </c>
      <c r="U565" s="326">
        <v>14.7</v>
      </c>
      <c r="V565" s="60">
        <v>1</v>
      </c>
      <c r="W565" s="167">
        <v>1</v>
      </c>
      <c r="X565" s="489">
        <f t="shared" si="38"/>
        <v>15.705112802029102</v>
      </c>
      <c r="Y565" s="502" t="s">
        <v>174</v>
      </c>
      <c r="Z565" s="494"/>
      <c r="AA565" s="28" t="s">
        <v>17</v>
      </c>
      <c r="AB565" s="27">
        <v>42</v>
      </c>
      <c r="AC565" s="28" t="s">
        <v>79</v>
      </c>
      <c r="AD565" s="27"/>
      <c r="AE565" s="28"/>
      <c r="AF565" s="29" t="s">
        <v>54</v>
      </c>
      <c r="AG565" s="29" t="s">
        <v>55</v>
      </c>
      <c r="AH565" s="27" t="s">
        <v>181</v>
      </c>
      <c r="AI565" s="27" t="s">
        <v>181</v>
      </c>
      <c r="AJ565" s="27" t="s">
        <v>54</v>
      </c>
      <c r="AK565" s="81"/>
      <c r="AL565" s="569"/>
      <c r="AM565" s="28">
        <v>32</v>
      </c>
      <c r="AN565" s="28"/>
      <c r="AO565" s="28">
        <v>2010</v>
      </c>
      <c r="AP565" s="20">
        <v>2011</v>
      </c>
      <c r="AQ565" s="142"/>
      <c r="AR565" s="28" t="s">
        <v>4022</v>
      </c>
      <c r="AS565" s="20" t="s">
        <v>3988</v>
      </c>
    </row>
    <row r="566" spans="1:45" ht="14.25" customHeight="1" x14ac:dyDescent="0.25">
      <c r="A566" t="s">
        <v>744</v>
      </c>
      <c r="B566">
        <v>1</v>
      </c>
      <c r="C566" t="s">
        <v>875</v>
      </c>
      <c r="D566" s="26" t="s">
        <v>471</v>
      </c>
      <c r="E566" s="435" t="s">
        <v>2541</v>
      </c>
      <c r="F566" s="27" t="s">
        <v>67</v>
      </c>
      <c r="G566" s="28" t="s">
        <v>472</v>
      </c>
      <c r="H566" s="46" t="s">
        <v>33</v>
      </c>
      <c r="I566" s="27">
        <v>32</v>
      </c>
      <c r="J566" s="87">
        <v>32</v>
      </c>
      <c r="K566" s="19" t="s">
        <v>800</v>
      </c>
      <c r="L566" s="52" t="s">
        <v>108</v>
      </c>
      <c r="M566" s="81"/>
      <c r="N566" s="28">
        <v>2462</v>
      </c>
      <c r="O566" s="972"/>
      <c r="P566" s="29">
        <v>6</v>
      </c>
      <c r="Q566" s="28"/>
      <c r="R566" s="28">
        <v>3</v>
      </c>
      <c r="S566" s="81">
        <v>97.257000000000005</v>
      </c>
      <c r="T566" s="185">
        <v>41687</v>
      </c>
      <c r="U566" s="326">
        <v>14.7</v>
      </c>
      <c r="V566" s="60">
        <v>1</v>
      </c>
      <c r="W566" s="167">
        <v>1</v>
      </c>
      <c r="X566" s="489">
        <f t="shared" si="38"/>
        <v>39.503249390739235</v>
      </c>
      <c r="Y566" s="502" t="s">
        <v>174</v>
      </c>
      <c r="Z566" s="494"/>
      <c r="AA566" s="28" t="s">
        <v>17</v>
      </c>
      <c r="AB566" s="27">
        <v>22</v>
      </c>
      <c r="AC566" s="28" t="s">
        <v>471</v>
      </c>
      <c r="AD566" s="27" t="s">
        <v>54</v>
      </c>
      <c r="AE566" s="28" t="s">
        <v>124</v>
      </c>
      <c r="AF566" s="29" t="s">
        <v>55</v>
      </c>
      <c r="AG566" s="29"/>
      <c r="AH566" s="27" t="s">
        <v>133</v>
      </c>
      <c r="AI566" s="27" t="s">
        <v>133</v>
      </c>
      <c r="AJ566" s="27" t="s">
        <v>54</v>
      </c>
      <c r="AK566" s="81"/>
      <c r="AL566" s="569"/>
      <c r="AM566" s="28">
        <v>32</v>
      </c>
      <c r="AN566" s="28"/>
      <c r="AO566" s="28">
        <v>2001</v>
      </c>
      <c r="AP566" s="20">
        <v>2016</v>
      </c>
      <c r="AQ566" s="182" t="s">
        <v>3400</v>
      </c>
      <c r="AR566" s="28" t="s">
        <v>473</v>
      </c>
      <c r="AS566" s="20"/>
    </row>
    <row r="567" spans="1:45" ht="14.25" customHeight="1" x14ac:dyDescent="0.25">
      <c r="A567" t="s">
        <v>744</v>
      </c>
      <c r="B567">
        <v>1</v>
      </c>
      <c r="C567" t="s">
        <v>875</v>
      </c>
      <c r="D567" s="26" t="s">
        <v>5391</v>
      </c>
      <c r="E567" s="435" t="s">
        <v>5394</v>
      </c>
      <c r="F567" s="27"/>
      <c r="G567" s="28" t="s">
        <v>5392</v>
      </c>
      <c r="H567" s="46" t="s">
        <v>143</v>
      </c>
      <c r="I567" s="27">
        <v>32</v>
      </c>
      <c r="J567" s="87">
        <v>16</v>
      </c>
      <c r="K567" s="19"/>
      <c r="L567" s="52"/>
      <c r="M567" s="81"/>
      <c r="N567" s="28"/>
      <c r="O567" s="972"/>
      <c r="P567" s="29">
        <v>6</v>
      </c>
      <c r="Q567" s="28"/>
      <c r="R567" s="28"/>
      <c r="S567" s="81"/>
      <c r="T567" s="185"/>
      <c r="U567" s="326"/>
      <c r="V567" s="60">
        <v>1</v>
      </c>
      <c r="W567" s="167">
        <v>1</v>
      </c>
      <c r="X567" s="489" t="str">
        <f t="shared" si="38"/>
        <v/>
      </c>
      <c r="Y567" s="502" t="s">
        <v>174</v>
      </c>
      <c r="Z567" s="494"/>
      <c r="AA567" s="28" t="s">
        <v>17</v>
      </c>
      <c r="AB567" s="27">
        <v>4</v>
      </c>
      <c r="AC567" s="28" t="s">
        <v>73</v>
      </c>
      <c r="AD567" s="27" t="s">
        <v>54</v>
      </c>
      <c r="AE567" s="28" t="s">
        <v>124</v>
      </c>
      <c r="AF567" s="29" t="s">
        <v>55</v>
      </c>
      <c r="AG567" s="29"/>
      <c r="AH567" s="27" t="s">
        <v>133</v>
      </c>
      <c r="AI567" s="27" t="s">
        <v>133</v>
      </c>
      <c r="AJ567" s="27" t="s">
        <v>54</v>
      </c>
      <c r="AK567" s="81"/>
      <c r="AL567" s="569"/>
      <c r="AM567" s="28">
        <v>8</v>
      </c>
      <c r="AN567" s="28"/>
      <c r="AO567" s="28"/>
      <c r="AP567" s="20">
        <v>2018</v>
      </c>
      <c r="AQ567" s="182" t="s">
        <v>5393</v>
      </c>
      <c r="AR567" s="28"/>
      <c r="AS567" s="20"/>
    </row>
    <row r="568" spans="1:45" ht="14.25" customHeight="1" x14ac:dyDescent="0.25">
      <c r="C568" t="s">
        <v>875</v>
      </c>
      <c r="D568" s="26" t="s">
        <v>1979</v>
      </c>
      <c r="E568" s="435" t="s">
        <v>2542</v>
      </c>
      <c r="F568" s="27" t="s">
        <v>67</v>
      </c>
      <c r="G568" s="28" t="s">
        <v>1980</v>
      </c>
      <c r="H568" s="46" t="s">
        <v>33</v>
      </c>
      <c r="I568" s="27">
        <v>32</v>
      </c>
      <c r="J568" s="87">
        <v>32</v>
      </c>
      <c r="K568" s="19" t="s">
        <v>800</v>
      </c>
      <c r="L568" s="52" t="s">
        <v>108</v>
      </c>
      <c r="M568" s="81" t="s">
        <v>777</v>
      </c>
      <c r="N568" s="28"/>
      <c r="O568" s="972"/>
      <c r="P568" s="29">
        <v>6</v>
      </c>
      <c r="Q568" s="28"/>
      <c r="R568" s="28"/>
      <c r="S568" s="81"/>
      <c r="T568" s="185">
        <v>43192</v>
      </c>
      <c r="U568" s="326">
        <v>14.7</v>
      </c>
      <c r="V568" s="60">
        <v>1</v>
      </c>
      <c r="W568" s="167">
        <v>1</v>
      </c>
      <c r="X568" s="489" t="str">
        <f t="shared" si="38"/>
        <v/>
      </c>
      <c r="Y568" s="502"/>
      <c r="Z568" s="494"/>
      <c r="AA568" s="28" t="s">
        <v>17</v>
      </c>
      <c r="AB568" s="27">
        <v>20</v>
      </c>
      <c r="AC568" s="28" t="s">
        <v>471</v>
      </c>
      <c r="AD568" s="27" t="s">
        <v>54</v>
      </c>
      <c r="AE568" s="28" t="s">
        <v>124</v>
      </c>
      <c r="AF568" s="29" t="s">
        <v>54</v>
      </c>
      <c r="AG568" s="29"/>
      <c r="AH568" s="27" t="s">
        <v>133</v>
      </c>
      <c r="AI568" s="27" t="s">
        <v>133</v>
      </c>
      <c r="AJ568" s="27" t="s">
        <v>54</v>
      </c>
      <c r="AK568" s="81"/>
      <c r="AL568" s="569"/>
      <c r="AM568" s="28">
        <v>32</v>
      </c>
      <c r="AN568" s="28"/>
      <c r="AO568" s="28">
        <v>2015</v>
      </c>
      <c r="AP568" s="20">
        <v>2015</v>
      </c>
      <c r="AQ568" s="19"/>
      <c r="AR568" s="28" t="s">
        <v>2543</v>
      </c>
      <c r="AS568" s="20" t="s">
        <v>1981</v>
      </c>
    </row>
    <row r="569" spans="1:45" ht="14.25" customHeight="1" x14ac:dyDescent="0.25">
      <c r="D569" s="591" t="s">
        <v>6130</v>
      </c>
      <c r="E569" s="555" t="s">
        <v>6131</v>
      </c>
      <c r="F569" s="592"/>
      <c r="G569" s="593" t="s">
        <v>6132</v>
      </c>
      <c r="H569" s="592">
        <v>8080</v>
      </c>
      <c r="I569" s="592">
        <v>8</v>
      </c>
      <c r="J569" s="618">
        <v>8</v>
      </c>
      <c r="K569" s="19"/>
      <c r="L569" s="52"/>
      <c r="M569" s="81"/>
      <c r="N569" s="28"/>
      <c r="O569" s="972"/>
      <c r="P569" s="29"/>
      <c r="Q569" s="28"/>
      <c r="R569" s="28"/>
      <c r="S569" s="81"/>
      <c r="T569" s="185"/>
      <c r="U569" s="326"/>
      <c r="V569" s="60"/>
      <c r="W569" s="167"/>
      <c r="X569" s="489"/>
      <c r="Y569" s="502"/>
      <c r="Z569" s="494" t="s">
        <v>54</v>
      </c>
      <c r="AA569" s="28" t="s">
        <v>479</v>
      </c>
      <c r="AB569" s="27">
        <v>28</v>
      </c>
      <c r="AC569" s="28" t="s">
        <v>6134</v>
      </c>
      <c r="AD569" s="27" t="s">
        <v>54</v>
      </c>
      <c r="AE569" s="28" t="s">
        <v>124</v>
      </c>
      <c r="AF569" s="29" t="s">
        <v>55</v>
      </c>
      <c r="AG569" s="29"/>
      <c r="AH569" s="27" t="s">
        <v>181</v>
      </c>
      <c r="AI569" s="27" t="s">
        <v>181</v>
      </c>
      <c r="AJ569" s="27" t="s">
        <v>54</v>
      </c>
      <c r="AK569" s="81"/>
      <c r="AL569" s="569"/>
      <c r="AM569" s="28"/>
      <c r="AN569" s="28"/>
      <c r="AO569" s="28"/>
      <c r="AP569" s="20">
        <v>2021</v>
      </c>
      <c r="AQ569" s="182" t="s">
        <v>6135</v>
      </c>
      <c r="AR569" s="28" t="s">
        <v>6136</v>
      </c>
      <c r="AS569" s="20"/>
    </row>
    <row r="570" spans="1:45" ht="14.25" customHeight="1" x14ac:dyDescent="0.25">
      <c r="C570" t="s">
        <v>875</v>
      </c>
      <c r="D570" s="26" t="s">
        <v>1658</v>
      </c>
      <c r="E570" s="435" t="s">
        <v>2497</v>
      </c>
      <c r="F570" s="27" t="s">
        <v>741</v>
      </c>
      <c r="G570" s="28" t="s">
        <v>698</v>
      </c>
      <c r="H570" s="46" t="s">
        <v>459</v>
      </c>
      <c r="I570" s="27">
        <v>16</v>
      </c>
      <c r="J570" s="87">
        <v>16</v>
      </c>
      <c r="K570" s="19" t="s">
        <v>1659</v>
      </c>
      <c r="L570" s="52" t="s">
        <v>698</v>
      </c>
      <c r="M570" s="81"/>
      <c r="N570" s="28">
        <v>2687</v>
      </c>
      <c r="O570" s="972"/>
      <c r="P570" s="29">
        <v>4</v>
      </c>
      <c r="Q570" s="28"/>
      <c r="R570" s="28"/>
      <c r="S570" s="81">
        <v>20</v>
      </c>
      <c r="T570" s="185">
        <v>39814</v>
      </c>
      <c r="U570" s="326"/>
      <c r="V570" s="60">
        <v>0.67</v>
      </c>
      <c r="W570" s="167">
        <v>2</v>
      </c>
      <c r="X570" s="489">
        <f>IF(AND(N570&lt;&gt;"",S570&lt;&gt;""),1000*S570*V570/(N570*W570),"")</f>
        <v>2.4934871604019353</v>
      </c>
      <c r="Y570" s="502" t="s">
        <v>2226</v>
      </c>
      <c r="Z570" s="494"/>
      <c r="AA570" s="28" t="s">
        <v>1660</v>
      </c>
      <c r="AB570" s="27">
        <v>17</v>
      </c>
      <c r="AC570" s="28" t="s">
        <v>79</v>
      </c>
      <c r="AD570" s="27" t="s">
        <v>54</v>
      </c>
      <c r="AE570" s="28" t="s">
        <v>124</v>
      </c>
      <c r="AF570" s="29"/>
      <c r="AG570" s="29" t="s">
        <v>55</v>
      </c>
      <c r="AH570" s="27" t="s">
        <v>181</v>
      </c>
      <c r="AI570" s="27" t="s">
        <v>181</v>
      </c>
      <c r="AJ570" s="27" t="s">
        <v>54</v>
      </c>
      <c r="AK570" s="81">
        <v>70</v>
      </c>
      <c r="AL570" s="569">
        <v>13</v>
      </c>
      <c r="AM570" s="28">
        <v>8</v>
      </c>
      <c r="AN570" s="28"/>
      <c r="AO570" s="28">
        <v>2009</v>
      </c>
      <c r="AP570" s="20"/>
      <c r="AQ570" s="182" t="s">
        <v>1648</v>
      </c>
      <c r="AR570" s="28" t="s">
        <v>1661</v>
      </c>
      <c r="AS570" s="20" t="s">
        <v>1662</v>
      </c>
    </row>
    <row r="571" spans="1:45" ht="14.25" customHeight="1" x14ac:dyDescent="0.25">
      <c r="A571" t="s">
        <v>174</v>
      </c>
      <c r="B571">
        <v>1</v>
      </c>
      <c r="C571" t="s">
        <v>875</v>
      </c>
      <c r="D571" s="26" t="s">
        <v>719</v>
      </c>
      <c r="E571" s="435" t="s">
        <v>2690</v>
      </c>
      <c r="F571" s="27" t="s">
        <v>67</v>
      </c>
      <c r="G571" s="28" t="s">
        <v>720</v>
      </c>
      <c r="H571" s="46" t="s">
        <v>12</v>
      </c>
      <c r="I571" s="27">
        <v>8</v>
      </c>
      <c r="J571" s="87" t="s">
        <v>71</v>
      </c>
      <c r="K571" s="19" t="s">
        <v>800</v>
      </c>
      <c r="L571" s="52" t="s">
        <v>108</v>
      </c>
      <c r="M571" s="81"/>
      <c r="N571" s="28">
        <v>267</v>
      </c>
      <c r="O571" s="972"/>
      <c r="P571" s="29">
        <v>6</v>
      </c>
      <c r="Q571" s="28"/>
      <c r="R571" s="28"/>
      <c r="S571" s="81">
        <v>346.62</v>
      </c>
      <c r="T571" s="185">
        <v>41732</v>
      </c>
      <c r="U571" s="326">
        <v>14.7</v>
      </c>
      <c r="V571" s="60">
        <v>0.33</v>
      </c>
      <c r="W571" s="167">
        <v>1</v>
      </c>
      <c r="X571" s="489">
        <f>IF(AND(N571&lt;&gt;"",S571&lt;&gt;""),1000*S571*V571/(N571*W571),"")</f>
        <v>428.40674157303374</v>
      </c>
      <c r="Y571" s="502" t="s">
        <v>174</v>
      </c>
      <c r="Z571" s="494"/>
      <c r="AA571" s="28" t="s">
        <v>20</v>
      </c>
      <c r="AB571" s="27">
        <v>4</v>
      </c>
      <c r="AC571" s="28" t="s">
        <v>722</v>
      </c>
      <c r="AD571" s="27" t="s">
        <v>54</v>
      </c>
      <c r="AE571" s="28"/>
      <c r="AF571" s="29" t="s">
        <v>55</v>
      </c>
      <c r="AG571" s="29"/>
      <c r="AH571" s="27" t="s">
        <v>181</v>
      </c>
      <c r="AI571" s="27" t="s">
        <v>181</v>
      </c>
      <c r="AJ571" s="27" t="s">
        <v>54</v>
      </c>
      <c r="AK571" s="81">
        <v>43</v>
      </c>
      <c r="AL571" s="569"/>
      <c r="AM571" s="28"/>
      <c r="AN571" s="28"/>
      <c r="AO571" s="28">
        <v>1998</v>
      </c>
      <c r="AP571" s="20">
        <v>2000</v>
      </c>
      <c r="AQ571" s="37"/>
      <c r="AR571" s="28" t="s">
        <v>721</v>
      </c>
      <c r="AS571" s="20"/>
    </row>
    <row r="572" spans="1:45" ht="14.25" customHeight="1" x14ac:dyDescent="0.25">
      <c r="D572" s="591" t="s">
        <v>5290</v>
      </c>
      <c r="E572" s="555" t="s">
        <v>5291</v>
      </c>
      <c r="F572" s="592"/>
      <c r="G572" s="42" t="s">
        <v>5294</v>
      </c>
      <c r="H572" s="592" t="s">
        <v>4953</v>
      </c>
      <c r="I572" s="592">
        <v>64</v>
      </c>
      <c r="J572" s="618">
        <v>32</v>
      </c>
      <c r="K572" s="19" t="s">
        <v>5295</v>
      </c>
      <c r="L572" s="52"/>
      <c r="M572" s="81" t="s">
        <v>5297</v>
      </c>
      <c r="N572" s="28"/>
      <c r="O572" s="972"/>
      <c r="P572" s="29"/>
      <c r="Q572" s="28"/>
      <c r="R572" s="28"/>
      <c r="S572" s="81"/>
      <c r="T572" s="185"/>
      <c r="U572" s="326"/>
      <c r="V572" s="60"/>
      <c r="W572" s="167"/>
      <c r="X572" s="489"/>
      <c r="Y572" s="502"/>
      <c r="Z572" s="494"/>
      <c r="AA572" s="28" t="s">
        <v>17</v>
      </c>
      <c r="AB572" s="27">
        <v>285</v>
      </c>
      <c r="AC572" s="28"/>
      <c r="AD572" s="27" t="s">
        <v>54</v>
      </c>
      <c r="AE572" s="28" t="s">
        <v>124</v>
      </c>
      <c r="AF572" s="29" t="s">
        <v>54</v>
      </c>
      <c r="AG572" s="29"/>
      <c r="AH572" s="27" t="s">
        <v>4002</v>
      </c>
      <c r="AI572" s="27" t="s">
        <v>4002</v>
      </c>
      <c r="AJ572" s="27" t="s">
        <v>54</v>
      </c>
      <c r="AK572" s="81"/>
      <c r="AL572" s="569"/>
      <c r="AM572" s="28">
        <v>32</v>
      </c>
      <c r="AN572" s="28"/>
      <c r="AO572" s="28">
        <v>2019</v>
      </c>
      <c r="AP572" s="20">
        <v>2020</v>
      </c>
      <c r="AQ572" s="37"/>
      <c r="AR572" s="28" t="s">
        <v>5296</v>
      </c>
      <c r="AS572" s="20" t="s">
        <v>5292</v>
      </c>
    </row>
    <row r="573" spans="1:45" ht="14.25" customHeight="1" x14ac:dyDescent="0.25">
      <c r="A573" t="s">
        <v>744</v>
      </c>
      <c r="B573">
        <v>1</v>
      </c>
      <c r="C573" t="s">
        <v>875</v>
      </c>
      <c r="D573" s="26" t="s">
        <v>474</v>
      </c>
      <c r="E573" s="435" t="s">
        <v>2498</v>
      </c>
      <c r="F573" s="27" t="s">
        <v>67</v>
      </c>
      <c r="G573" s="28" t="s">
        <v>189</v>
      </c>
      <c r="H573" s="46" t="s">
        <v>199</v>
      </c>
      <c r="I573" s="27">
        <v>8</v>
      </c>
      <c r="J573" s="87">
        <v>14</v>
      </c>
      <c r="K573" s="19" t="s">
        <v>800</v>
      </c>
      <c r="L573" s="52" t="s">
        <v>108</v>
      </c>
      <c r="M573" s="81" t="s">
        <v>3317</v>
      </c>
      <c r="N573" s="28">
        <v>409</v>
      </c>
      <c r="O573" s="972"/>
      <c r="P573" s="29">
        <v>6</v>
      </c>
      <c r="Q573" s="28"/>
      <c r="R573" s="28"/>
      <c r="S573" s="81">
        <v>238.09200000000001</v>
      </c>
      <c r="T573" s="185">
        <v>43194</v>
      </c>
      <c r="U573" s="326">
        <v>14.7</v>
      </c>
      <c r="V573" s="60">
        <v>0.33</v>
      </c>
      <c r="W573" s="167">
        <v>1</v>
      </c>
      <c r="X573" s="489">
        <f>IF(AND(N573&lt;&gt;"",S573&lt;&gt;""),1000*S573*V573/(N573*W573),"")</f>
        <v>192.1035696821516</v>
      </c>
      <c r="Y573" s="502" t="s">
        <v>174</v>
      </c>
      <c r="Z573" s="494"/>
      <c r="AA573" s="28" t="s">
        <v>17</v>
      </c>
      <c r="AB573" s="27">
        <v>10</v>
      </c>
      <c r="AC573" s="28" t="s">
        <v>3318</v>
      </c>
      <c r="AD573" s="27" t="s">
        <v>54</v>
      </c>
      <c r="AE573" s="28" t="s">
        <v>124</v>
      </c>
      <c r="AF573" s="29" t="s">
        <v>55</v>
      </c>
      <c r="AG573" s="29" t="s">
        <v>54</v>
      </c>
      <c r="AH573" s="27">
        <v>256</v>
      </c>
      <c r="AI573" s="27" t="s">
        <v>83</v>
      </c>
      <c r="AJ573" s="27" t="s">
        <v>54</v>
      </c>
      <c r="AK573" s="81"/>
      <c r="AL573" s="569"/>
      <c r="AM573" s="28"/>
      <c r="AN573" s="28"/>
      <c r="AO573" s="28">
        <v>2002</v>
      </c>
      <c r="AP573" s="20">
        <v>2009</v>
      </c>
      <c r="AQ573" s="19"/>
      <c r="AR573" s="28" t="s">
        <v>475</v>
      </c>
      <c r="AS573" s="20" t="s">
        <v>3319</v>
      </c>
    </row>
    <row r="574" spans="1:45" ht="14.25" customHeight="1" x14ac:dyDescent="0.25">
      <c r="C574" t="s">
        <v>875</v>
      </c>
      <c r="D574" s="26" t="s">
        <v>2442</v>
      </c>
      <c r="E574" s="28"/>
      <c r="F574" s="27" t="s">
        <v>777</v>
      </c>
      <c r="G574" s="28" t="s">
        <v>2443</v>
      </c>
      <c r="H574" s="46" t="s">
        <v>12</v>
      </c>
      <c r="I574" s="27">
        <v>8</v>
      </c>
      <c r="J574" s="87">
        <v>8</v>
      </c>
      <c r="K574" s="19" t="s">
        <v>1409</v>
      </c>
      <c r="L574" s="52" t="s">
        <v>108</v>
      </c>
      <c r="M574" s="81" t="s">
        <v>1310</v>
      </c>
      <c r="N574" s="28"/>
      <c r="O574" s="972"/>
      <c r="P574" s="29">
        <v>6</v>
      </c>
      <c r="Q574" s="28"/>
      <c r="R574" s="28"/>
      <c r="S574" s="81"/>
      <c r="T574" s="185">
        <v>43183</v>
      </c>
      <c r="U574" s="326">
        <v>14.7</v>
      </c>
      <c r="V574" s="60">
        <v>0.33</v>
      </c>
      <c r="W574" s="167">
        <v>3</v>
      </c>
      <c r="X574" s="489" t="str">
        <f>IF(AND(N574&lt;&gt;"",S574&lt;&gt;""),1000*S574*V574/(N574*W574),"")</f>
        <v/>
      </c>
      <c r="Y574" s="502"/>
      <c r="Z574" s="494"/>
      <c r="AA574" s="28" t="s">
        <v>17</v>
      </c>
      <c r="AB574" s="27">
        <v>2</v>
      </c>
      <c r="AC574" s="28" t="s">
        <v>2442</v>
      </c>
      <c r="AD574" s="27" t="s">
        <v>54</v>
      </c>
      <c r="AE574" s="28" t="s">
        <v>124</v>
      </c>
      <c r="AF574" s="29" t="s">
        <v>55</v>
      </c>
      <c r="AG574" s="29" t="s">
        <v>55</v>
      </c>
      <c r="AH574" s="412" t="s">
        <v>83</v>
      </c>
      <c r="AI574" s="412" t="s">
        <v>83</v>
      </c>
      <c r="AJ574" s="27" t="s">
        <v>54</v>
      </c>
      <c r="AK574" s="81"/>
      <c r="AL574" s="569"/>
      <c r="AM574" s="28"/>
      <c r="AN574" s="28"/>
      <c r="AO574" s="28">
        <v>1992</v>
      </c>
      <c r="AP574" s="20"/>
      <c r="AQ574" s="19"/>
      <c r="AR574" s="28" t="s">
        <v>2444</v>
      </c>
      <c r="AS574" s="20"/>
    </row>
    <row r="575" spans="1:45" ht="14.25" customHeight="1" x14ac:dyDescent="0.25">
      <c r="D575" s="591" t="s">
        <v>4741</v>
      </c>
      <c r="E575" s="555" t="s">
        <v>4742</v>
      </c>
      <c r="F575" s="592" t="s">
        <v>1812</v>
      </c>
      <c r="G575" s="593" t="s">
        <v>4743</v>
      </c>
      <c r="H575" s="46" t="s">
        <v>143</v>
      </c>
      <c r="I575" s="592">
        <v>32</v>
      </c>
      <c r="J575" s="618">
        <v>32</v>
      </c>
      <c r="K575" s="19"/>
      <c r="L575" s="52"/>
      <c r="M575" s="81"/>
      <c r="N575" s="28"/>
      <c r="O575" s="972"/>
      <c r="P575" s="29"/>
      <c r="Q575" s="28"/>
      <c r="R575" s="28"/>
      <c r="S575" s="81"/>
      <c r="T575" s="185"/>
      <c r="U575" s="326"/>
      <c r="V575" s="60"/>
      <c r="W575" s="167"/>
      <c r="X575" s="489"/>
      <c r="Y575" s="502"/>
      <c r="Z575" s="494"/>
      <c r="AA575" s="28" t="s">
        <v>17</v>
      </c>
      <c r="AB575" s="27"/>
      <c r="AC575" s="28"/>
      <c r="AD575" s="27" t="s">
        <v>54</v>
      </c>
      <c r="AE575" s="28"/>
      <c r="AF575" s="29" t="s">
        <v>55</v>
      </c>
      <c r="AG575" s="29" t="s">
        <v>55</v>
      </c>
      <c r="AH575" s="27" t="s">
        <v>133</v>
      </c>
      <c r="AI575" s="27" t="s">
        <v>133</v>
      </c>
      <c r="AJ575" s="27"/>
      <c r="AK575" s="81">
        <v>16</v>
      </c>
      <c r="AL575" s="569"/>
      <c r="AM575" s="28">
        <v>32</v>
      </c>
      <c r="AN575" s="28"/>
      <c r="AO575" s="28">
        <v>2018</v>
      </c>
      <c r="AP575" s="20">
        <v>2018</v>
      </c>
      <c r="AQ575" s="19"/>
      <c r="AR575" s="28" t="s">
        <v>4744</v>
      </c>
      <c r="AS575" s="20" t="s">
        <v>4745</v>
      </c>
    </row>
    <row r="576" spans="1:45" ht="14.25" customHeight="1" x14ac:dyDescent="0.25">
      <c r="D576" s="591" t="s">
        <v>5169</v>
      </c>
      <c r="E576" s="555" t="s">
        <v>5167</v>
      </c>
      <c r="F576" s="592" t="s">
        <v>107</v>
      </c>
      <c r="G576" s="593" t="s">
        <v>5168</v>
      </c>
      <c r="H576" s="46" t="s">
        <v>143</v>
      </c>
      <c r="I576" s="592">
        <v>32</v>
      </c>
      <c r="J576" s="618">
        <v>32</v>
      </c>
      <c r="K576" s="19"/>
      <c r="L576" s="52"/>
      <c r="M576" s="81"/>
      <c r="N576" s="28"/>
      <c r="O576" s="972"/>
      <c r="P576" s="29"/>
      <c r="Q576" s="28"/>
      <c r="R576" s="28"/>
      <c r="S576" s="81"/>
      <c r="T576" s="185"/>
      <c r="U576" s="326"/>
      <c r="V576" s="60"/>
      <c r="W576" s="167"/>
      <c r="X576" s="489"/>
      <c r="Y576" s="502"/>
      <c r="Z576" s="494"/>
      <c r="AA576" s="28" t="s">
        <v>20</v>
      </c>
      <c r="AB576" s="27"/>
      <c r="AC576" s="28"/>
      <c r="AD576" s="27"/>
      <c r="AE576" s="28"/>
      <c r="AF576" s="29"/>
      <c r="AG576" s="29"/>
      <c r="AH576" s="27" t="s">
        <v>133</v>
      </c>
      <c r="AI576" s="27" t="s">
        <v>133</v>
      </c>
      <c r="AJ576" s="27"/>
      <c r="AK576" s="81"/>
      <c r="AL576" s="569"/>
      <c r="AM576" s="28">
        <v>512</v>
      </c>
      <c r="AN576" s="28">
        <v>5</v>
      </c>
      <c r="AO576" s="28">
        <v>2014</v>
      </c>
      <c r="AP576" s="20">
        <v>2020</v>
      </c>
      <c r="AQ576" s="182" t="s">
        <v>5170</v>
      </c>
      <c r="AR576" s="28" t="s">
        <v>5171</v>
      </c>
      <c r="AS576" s="20" t="s">
        <v>5173</v>
      </c>
    </row>
    <row r="577" spans="1:45" ht="14.25" customHeight="1" x14ac:dyDescent="0.25">
      <c r="B577">
        <v>1</v>
      </c>
      <c r="C577" t="s">
        <v>875</v>
      </c>
      <c r="D577" s="26" t="s">
        <v>5175</v>
      </c>
      <c r="E577" s="435" t="s">
        <v>1978</v>
      </c>
      <c r="F577" s="27" t="s">
        <v>67</v>
      </c>
      <c r="G577" s="593" t="s">
        <v>5168</v>
      </c>
      <c r="H577" s="46" t="s">
        <v>143</v>
      </c>
      <c r="I577" s="27">
        <v>32</v>
      </c>
      <c r="J577" s="87">
        <v>32</v>
      </c>
      <c r="K577" s="19" t="s">
        <v>800</v>
      </c>
      <c r="L577" s="52" t="s">
        <v>108</v>
      </c>
      <c r="M577" s="81"/>
      <c r="N577" s="28">
        <v>9498</v>
      </c>
      <c r="O577" s="972"/>
      <c r="P577" s="29">
        <v>6</v>
      </c>
      <c r="Q577" s="28"/>
      <c r="R577" s="28">
        <v>20</v>
      </c>
      <c r="S577" s="81">
        <v>160</v>
      </c>
      <c r="T577" s="185">
        <v>43183</v>
      </c>
      <c r="U577" s="326">
        <v>14.7</v>
      </c>
      <c r="V577" s="60">
        <v>1</v>
      </c>
      <c r="W577" s="167">
        <v>0.125</v>
      </c>
      <c r="X577" s="489">
        <f>IF(AND(N577&lt;&gt;"",S577&lt;&gt;""),1000*S577*V577/(N577*W577),"")</f>
        <v>134.76521372920615</v>
      </c>
      <c r="Y577" s="502" t="s">
        <v>174</v>
      </c>
      <c r="Z577" s="494"/>
      <c r="AA577" s="28" t="s">
        <v>20</v>
      </c>
      <c r="AB577" s="27">
        <v>9</v>
      </c>
      <c r="AC577" s="28" t="s">
        <v>79</v>
      </c>
      <c r="AD577" s="27" t="s">
        <v>54</v>
      </c>
      <c r="AE577" s="28" t="s">
        <v>124</v>
      </c>
      <c r="AF577" s="29"/>
      <c r="AG577" s="29"/>
      <c r="AH577" s="27"/>
      <c r="AI577" s="27"/>
      <c r="AJ577" s="27"/>
      <c r="AK577" s="81"/>
      <c r="AL577" s="569"/>
      <c r="AM577" s="28"/>
      <c r="AN577" s="28"/>
      <c r="AO577" s="28">
        <v>2014</v>
      </c>
      <c r="AP577" s="20"/>
      <c r="AQ577" s="182"/>
      <c r="AR577" s="28" t="s">
        <v>3084</v>
      </c>
      <c r="AS577" s="20" t="s">
        <v>1977</v>
      </c>
    </row>
    <row r="578" spans="1:45" ht="14.25" customHeight="1" x14ac:dyDescent="0.25">
      <c r="B578">
        <v>1</v>
      </c>
      <c r="C578" t="s">
        <v>875</v>
      </c>
      <c r="D578" s="26" t="s">
        <v>3328</v>
      </c>
      <c r="E578" s="435" t="s">
        <v>3329</v>
      </c>
      <c r="F578" s="27" t="s">
        <v>67</v>
      </c>
      <c r="G578" s="28" t="s">
        <v>3331</v>
      </c>
      <c r="H578" s="46" t="s">
        <v>12</v>
      </c>
      <c r="I578" s="27">
        <v>8</v>
      </c>
      <c r="J578" s="87">
        <v>8</v>
      </c>
      <c r="K578" s="19" t="s">
        <v>800</v>
      </c>
      <c r="L578" s="52" t="s">
        <v>108</v>
      </c>
      <c r="M578" s="81"/>
      <c r="N578" s="28">
        <v>301</v>
      </c>
      <c r="O578" s="972"/>
      <c r="P578" s="29">
        <v>6</v>
      </c>
      <c r="Q578" s="28"/>
      <c r="R578" s="28"/>
      <c r="S578" s="81">
        <v>357.14299999999997</v>
      </c>
      <c r="T578" s="185">
        <v>43200</v>
      </c>
      <c r="U578" s="326">
        <v>14.7</v>
      </c>
      <c r="V578" s="60">
        <v>0.33</v>
      </c>
      <c r="W578" s="167">
        <v>3</v>
      </c>
      <c r="X578" s="489">
        <f>IF(AND(N578&lt;&gt;"",S578&lt;&gt;""),1000*S578*V578/(N578*W578),"")</f>
        <v>130.5173754152824</v>
      </c>
      <c r="Y578" s="502"/>
      <c r="Z578" s="494"/>
      <c r="AA578" s="28" t="s">
        <v>20</v>
      </c>
      <c r="AB578" s="27">
        <v>1</v>
      </c>
      <c r="AC578" s="28" t="s">
        <v>3328</v>
      </c>
      <c r="AD578" s="27" t="s">
        <v>54</v>
      </c>
      <c r="AE578" s="28" t="s">
        <v>158</v>
      </c>
      <c r="AF578" s="29" t="s">
        <v>55</v>
      </c>
      <c r="AG578" s="29" t="s">
        <v>54</v>
      </c>
      <c r="AH578" s="412" t="s">
        <v>181</v>
      </c>
      <c r="AI578" s="412" t="s">
        <v>364</v>
      </c>
      <c r="AJ578" s="27" t="s">
        <v>54</v>
      </c>
      <c r="AK578" s="81">
        <v>40</v>
      </c>
      <c r="AL578" s="569">
        <v>3</v>
      </c>
      <c r="AM578" s="28"/>
      <c r="AN578" s="28"/>
      <c r="AO578" s="28">
        <v>2011</v>
      </c>
      <c r="AP578" s="20">
        <v>2018</v>
      </c>
      <c r="AQ578" s="182" t="s">
        <v>3332</v>
      </c>
      <c r="AR578" s="28" t="s">
        <v>3330</v>
      </c>
      <c r="AS578" s="20" t="s">
        <v>3336</v>
      </c>
    </row>
    <row r="579" spans="1:45" ht="15" customHeight="1" x14ac:dyDescent="0.25">
      <c r="C579" t="s">
        <v>875</v>
      </c>
      <c r="D579" s="26" t="s">
        <v>1982</v>
      </c>
      <c r="E579" s="435" t="s">
        <v>3449</v>
      </c>
      <c r="F579" s="27" t="s">
        <v>777</v>
      </c>
      <c r="G579" s="28" t="s">
        <v>1983</v>
      </c>
      <c r="H579" s="46">
        <v>8051</v>
      </c>
      <c r="I579" s="27">
        <v>8</v>
      </c>
      <c r="J579" s="87">
        <v>8</v>
      </c>
      <c r="K579" s="19" t="s">
        <v>802</v>
      </c>
      <c r="L579" s="52" t="s">
        <v>108</v>
      </c>
      <c r="M579" s="81" t="s">
        <v>1310</v>
      </c>
      <c r="N579" s="28"/>
      <c r="O579" s="972"/>
      <c r="P579" s="29" t="s">
        <v>744</v>
      </c>
      <c r="Q579" s="28"/>
      <c r="R579" s="28"/>
      <c r="S579" s="81"/>
      <c r="T579" s="185">
        <v>43246</v>
      </c>
      <c r="U579" s="326" t="s">
        <v>3562</v>
      </c>
      <c r="V579" s="60">
        <v>0.33</v>
      </c>
      <c r="W579" s="167">
        <v>3</v>
      </c>
      <c r="X579" s="489" t="str">
        <f>IF(AND(N579&lt;&gt;"",S579&lt;&gt;""),1000*S579*V579/(N579*W579),"")</f>
        <v/>
      </c>
      <c r="Y579" s="502" t="s">
        <v>2226</v>
      </c>
      <c r="Z579" s="494"/>
      <c r="AA579" s="28" t="s">
        <v>479</v>
      </c>
      <c r="AB579" s="27"/>
      <c r="AC579" s="28" t="s">
        <v>3452</v>
      </c>
      <c r="AD579" s="27" t="s">
        <v>54</v>
      </c>
      <c r="AE579" s="28" t="s">
        <v>124</v>
      </c>
      <c r="AF579" s="29" t="s">
        <v>55</v>
      </c>
      <c r="AG579" s="29" t="s">
        <v>54</v>
      </c>
      <c r="AH579" s="27" t="s">
        <v>181</v>
      </c>
      <c r="AI579" s="27" t="s">
        <v>181</v>
      </c>
      <c r="AJ579" s="27" t="s">
        <v>54</v>
      </c>
      <c r="AK579" s="81"/>
      <c r="AL579" s="569"/>
      <c r="AM579" s="28"/>
      <c r="AN579" s="28"/>
      <c r="AO579" s="28">
        <v>2017</v>
      </c>
      <c r="AP579" s="20">
        <v>2018</v>
      </c>
      <c r="AQ579" s="182" t="s">
        <v>1984</v>
      </c>
      <c r="AR579" s="28" t="s">
        <v>3453</v>
      </c>
      <c r="AS579" s="127"/>
    </row>
    <row r="580" spans="1:45" ht="14.25" customHeight="1" x14ac:dyDescent="0.25">
      <c r="B580">
        <v>1</v>
      </c>
      <c r="C580" t="s">
        <v>875</v>
      </c>
      <c r="D580" s="26" t="s">
        <v>1982</v>
      </c>
      <c r="E580" s="435" t="s">
        <v>3450</v>
      </c>
      <c r="F580" s="27" t="s">
        <v>67</v>
      </c>
      <c r="G580" s="28" t="s">
        <v>1983</v>
      </c>
      <c r="H580" s="46">
        <v>8051</v>
      </c>
      <c r="I580" s="27">
        <v>8</v>
      </c>
      <c r="J580" s="87">
        <v>8</v>
      </c>
      <c r="K580" s="19" t="s">
        <v>802</v>
      </c>
      <c r="L580" s="52" t="s">
        <v>108</v>
      </c>
      <c r="M580" s="81" t="s">
        <v>3455</v>
      </c>
      <c r="N580" s="28">
        <v>2376</v>
      </c>
      <c r="O580" s="972"/>
      <c r="P580" s="29" t="s">
        <v>744</v>
      </c>
      <c r="Q580" s="28">
        <v>2</v>
      </c>
      <c r="R580" s="28">
        <v>41</v>
      </c>
      <c r="S580" s="81">
        <v>130.11000000000001</v>
      </c>
      <c r="T580" s="185">
        <v>43246</v>
      </c>
      <c r="U580" s="326" t="s">
        <v>3562</v>
      </c>
      <c r="V580" s="60">
        <v>0.33</v>
      </c>
      <c r="W580" s="167">
        <v>3</v>
      </c>
      <c r="X580" s="489">
        <f>IF(AND(N580&lt;&gt;"",S580&lt;&gt;""),1000*S580*V580/(N580*W580),"")</f>
        <v>6.0236111111111121</v>
      </c>
      <c r="Y580" s="502" t="s">
        <v>2226</v>
      </c>
      <c r="Z580" s="494"/>
      <c r="AA580" s="28" t="s">
        <v>479</v>
      </c>
      <c r="AB580" s="27">
        <v>25</v>
      </c>
      <c r="AC580" s="28" t="s">
        <v>3451</v>
      </c>
      <c r="AD580" s="27" t="s">
        <v>54</v>
      </c>
      <c r="AE580" s="28" t="s">
        <v>124</v>
      </c>
      <c r="AF580" s="29" t="s">
        <v>55</v>
      </c>
      <c r="AG580" s="29" t="s">
        <v>54</v>
      </c>
      <c r="AH580" s="27" t="s">
        <v>181</v>
      </c>
      <c r="AI580" s="27" t="s">
        <v>181</v>
      </c>
      <c r="AJ580" s="27" t="s">
        <v>54</v>
      </c>
      <c r="AK580" s="81"/>
      <c r="AL580" s="569"/>
      <c r="AM580" s="28"/>
      <c r="AN580" s="28"/>
      <c r="AO580" s="28">
        <v>2017</v>
      </c>
      <c r="AP580" s="20">
        <v>2018</v>
      </c>
      <c r="AQ580" s="182" t="s">
        <v>1984</v>
      </c>
      <c r="AR580" s="28" t="s">
        <v>3454</v>
      </c>
      <c r="AS580" s="127"/>
    </row>
    <row r="581" spans="1:45" ht="14.25" customHeight="1" x14ac:dyDescent="0.25">
      <c r="D581" s="45" t="s">
        <v>6483</v>
      </c>
      <c r="E581" s="555" t="s">
        <v>6484</v>
      </c>
      <c r="F581" s="46"/>
      <c r="G581" s="42" t="s">
        <v>4579</v>
      </c>
      <c r="H581" s="46" t="s">
        <v>12</v>
      </c>
      <c r="I581" s="46">
        <v>16</v>
      </c>
      <c r="J581" s="670">
        <v>16</v>
      </c>
      <c r="K581" s="856" t="s">
        <v>6197</v>
      </c>
      <c r="L581" s="593" t="s">
        <v>108</v>
      </c>
      <c r="M581" s="81"/>
      <c r="N581" s="28">
        <v>166</v>
      </c>
      <c r="O581" s="972">
        <v>67</v>
      </c>
      <c r="P581" s="29">
        <v>6</v>
      </c>
      <c r="Q581" s="28"/>
      <c r="R581" s="28"/>
      <c r="S581" s="81">
        <v>625</v>
      </c>
      <c r="T581" s="185">
        <v>44563</v>
      </c>
      <c r="U581" s="326" t="s">
        <v>6495</v>
      </c>
      <c r="V581" s="60">
        <v>0.67</v>
      </c>
      <c r="W581" s="167">
        <v>2</v>
      </c>
      <c r="X581" s="996">
        <f t="shared" ref="X581" si="39">IF(AND(N581&lt;&gt;"",S581&lt;&gt;""),1000*S581*V581/(N581*W581),"")</f>
        <v>1261.2951807228915</v>
      </c>
      <c r="Y581" s="502"/>
      <c r="Z581" s="494"/>
      <c r="AA581" s="28" t="s">
        <v>17</v>
      </c>
      <c r="AB581" s="27">
        <v>6</v>
      </c>
      <c r="AC581" s="28" t="s">
        <v>6491</v>
      </c>
      <c r="AD581" s="27" t="s">
        <v>54</v>
      </c>
      <c r="AE581" s="28" t="s">
        <v>158</v>
      </c>
      <c r="AF581" s="29" t="s">
        <v>55</v>
      </c>
      <c r="AG581" s="29"/>
      <c r="AH581" s="27" t="s">
        <v>83</v>
      </c>
      <c r="AI581" s="27" t="s">
        <v>83</v>
      </c>
      <c r="AJ581" s="27"/>
      <c r="AK581" s="81">
        <v>14</v>
      </c>
      <c r="AL581" s="569"/>
      <c r="AM581" s="28"/>
      <c r="AN581" s="28"/>
      <c r="AO581" s="28"/>
      <c r="AP581" s="20">
        <v>2020</v>
      </c>
      <c r="AQ581" s="182"/>
      <c r="AR581" s="28" t="s">
        <v>6487</v>
      </c>
      <c r="AS581" s="130" t="s">
        <v>6493</v>
      </c>
    </row>
    <row r="582" spans="1:45" ht="14.25" customHeight="1" x14ac:dyDescent="0.25">
      <c r="D582" s="45" t="s">
        <v>6483</v>
      </c>
      <c r="E582" s="555" t="s">
        <v>6484</v>
      </c>
      <c r="F582" s="46"/>
      <c r="G582" s="42" t="s">
        <v>4579</v>
      </c>
      <c r="H582" s="46" t="s">
        <v>12</v>
      </c>
      <c r="I582" s="46">
        <v>16</v>
      </c>
      <c r="J582" s="670">
        <v>16</v>
      </c>
      <c r="K582" s="856" t="s">
        <v>6197</v>
      </c>
      <c r="L582" s="593" t="s">
        <v>108</v>
      </c>
      <c r="M582" s="81"/>
      <c r="N582" s="28">
        <v>230</v>
      </c>
      <c r="O582" s="972">
        <v>131</v>
      </c>
      <c r="P582" s="29">
        <v>6</v>
      </c>
      <c r="Q582" s="28"/>
      <c r="R582" s="28">
        <v>1</v>
      </c>
      <c r="S582" s="81">
        <v>450.45</v>
      </c>
      <c r="T582" s="185">
        <v>44563</v>
      </c>
      <c r="U582" s="326" t="s">
        <v>6495</v>
      </c>
      <c r="V582" s="60">
        <v>0.67</v>
      </c>
      <c r="W582" s="167">
        <v>2</v>
      </c>
      <c r="X582" s="996">
        <f t="shared" ref="X582" si="40">IF(AND(N582&lt;&gt;"",S582&lt;&gt;""),1000*S582*V582/(N582*W582),"")</f>
        <v>656.09021739130435</v>
      </c>
      <c r="Y582" s="502"/>
      <c r="Z582" s="494"/>
      <c r="AA582" s="28" t="s">
        <v>17</v>
      </c>
      <c r="AB582" s="27">
        <v>6</v>
      </c>
      <c r="AC582" s="28" t="s">
        <v>6492</v>
      </c>
      <c r="AD582" s="27" t="s">
        <v>54</v>
      </c>
      <c r="AE582" s="28" t="s">
        <v>158</v>
      </c>
      <c r="AF582" s="29" t="s">
        <v>55</v>
      </c>
      <c r="AG582" s="29"/>
      <c r="AH582" s="27" t="s">
        <v>83</v>
      </c>
      <c r="AI582" s="27" t="s">
        <v>83</v>
      </c>
      <c r="AJ582" s="27"/>
      <c r="AK582" s="81">
        <v>14</v>
      </c>
      <c r="AL582" s="569"/>
      <c r="AM582" s="28"/>
      <c r="AN582" s="28"/>
      <c r="AO582" s="28"/>
      <c r="AP582" s="20">
        <v>2020</v>
      </c>
      <c r="AQ582" s="182"/>
      <c r="AR582" s="28" t="s">
        <v>6487</v>
      </c>
      <c r="AS582" s="130" t="s">
        <v>6494</v>
      </c>
    </row>
    <row r="583" spans="1:45" ht="14.25" customHeight="1" x14ac:dyDescent="0.25">
      <c r="C583" t="s">
        <v>875</v>
      </c>
      <c r="D583" s="26" t="s">
        <v>3778</v>
      </c>
      <c r="E583" s="435" t="s">
        <v>4166</v>
      </c>
      <c r="F583" s="29"/>
      <c r="G583" s="28" t="s">
        <v>4165</v>
      </c>
      <c r="H583" s="46" t="s">
        <v>668</v>
      </c>
      <c r="I583" s="27">
        <v>32</v>
      </c>
      <c r="J583" s="87">
        <v>128</v>
      </c>
      <c r="K583" s="19" t="s">
        <v>800</v>
      </c>
      <c r="L583" s="52" t="s">
        <v>108</v>
      </c>
      <c r="M583" s="81" t="s">
        <v>4167</v>
      </c>
      <c r="N583" s="28">
        <v>1660</v>
      </c>
      <c r="O583" s="972"/>
      <c r="P583" s="29">
        <v>6</v>
      </c>
      <c r="Q583" s="28"/>
      <c r="R583" s="28">
        <v>1</v>
      </c>
      <c r="S583" s="81">
        <v>232.55799999999999</v>
      </c>
      <c r="T583" s="185">
        <v>43288</v>
      </c>
      <c r="U583" s="326">
        <v>14.7</v>
      </c>
      <c r="V583" s="60">
        <v>1</v>
      </c>
      <c r="W583" s="167">
        <v>1</v>
      </c>
      <c r="X583" s="489">
        <f>IF(AND(N583&lt;&gt;"",S583&lt;&gt;""),1000*S583*V583/(N583*W583),"")</f>
        <v>140.09518072289157</v>
      </c>
      <c r="Y583" s="502"/>
      <c r="Z583" s="494"/>
      <c r="AA583" s="28" t="s">
        <v>17</v>
      </c>
      <c r="AB583" s="27">
        <v>26</v>
      </c>
      <c r="AC583" s="28" t="s">
        <v>2630</v>
      </c>
      <c r="AD583" s="27" t="s">
        <v>54</v>
      </c>
      <c r="AE583" s="28" t="s">
        <v>124</v>
      </c>
      <c r="AF583" s="29" t="s">
        <v>55</v>
      </c>
      <c r="AG583" s="29"/>
      <c r="AH583" s="27"/>
      <c r="AI583" s="27"/>
      <c r="AJ583" s="27"/>
      <c r="AK583" s="81">
        <v>73</v>
      </c>
      <c r="AL583" s="569"/>
      <c r="AM583" s="28">
        <v>32</v>
      </c>
      <c r="AN583" s="28">
        <v>4</v>
      </c>
      <c r="AO583" s="28">
        <v>2005</v>
      </c>
      <c r="AP583" s="20">
        <v>2015</v>
      </c>
      <c r="AQ583" s="182" t="s">
        <v>4164</v>
      </c>
      <c r="AR583" s="28" t="s">
        <v>4168</v>
      </c>
      <c r="AS583" s="20" t="s">
        <v>4169</v>
      </c>
    </row>
    <row r="584" spans="1:45" ht="14.25" customHeight="1" x14ac:dyDescent="0.25">
      <c r="C584" t="s">
        <v>875</v>
      </c>
      <c r="D584" s="26" t="s">
        <v>1985</v>
      </c>
      <c r="E584" s="435" t="s">
        <v>1987</v>
      </c>
      <c r="F584" s="27" t="s">
        <v>393</v>
      </c>
      <c r="G584" s="28" t="s">
        <v>1988</v>
      </c>
      <c r="H584" s="46"/>
      <c r="I584" s="27"/>
      <c r="J584" s="87">
        <v>8</v>
      </c>
      <c r="K584" s="19"/>
      <c r="L584" s="52"/>
      <c r="M584" s="81"/>
      <c r="N584" s="28"/>
      <c r="O584" s="972"/>
      <c r="P584" s="29"/>
      <c r="Q584" s="28"/>
      <c r="R584" s="28"/>
      <c r="S584" s="81"/>
      <c r="T584" s="185"/>
      <c r="U584" s="326"/>
      <c r="V584" s="60"/>
      <c r="W584" s="167"/>
      <c r="X584" s="489"/>
      <c r="Y584" s="502"/>
      <c r="Z584" s="494"/>
      <c r="AA584" s="28" t="s">
        <v>393</v>
      </c>
      <c r="AB584" s="27"/>
      <c r="AC584" s="28"/>
      <c r="AD584" s="27"/>
      <c r="AE584" s="28"/>
      <c r="AF584" s="29"/>
      <c r="AG584" s="29"/>
      <c r="AH584" s="27"/>
      <c r="AI584" s="27"/>
      <c r="AJ584" s="27"/>
      <c r="AK584" s="81"/>
      <c r="AL584" s="569"/>
      <c r="AM584" s="28"/>
      <c r="AN584" s="28"/>
      <c r="AO584" s="28">
        <v>2013</v>
      </c>
      <c r="AP584" s="20"/>
      <c r="AQ584" s="182" t="s">
        <v>1987</v>
      </c>
      <c r="AR584" s="28" t="s">
        <v>1986</v>
      </c>
      <c r="AS584" s="20"/>
    </row>
    <row r="585" spans="1:45" ht="14.25" customHeight="1" x14ac:dyDescent="0.25">
      <c r="D585" s="591" t="s">
        <v>5099</v>
      </c>
      <c r="E585" s="555" t="s">
        <v>5615</v>
      </c>
      <c r="F585" s="592" t="s">
        <v>67</v>
      </c>
      <c r="G585" s="593" t="s">
        <v>5616</v>
      </c>
      <c r="H585" s="46" t="s">
        <v>143</v>
      </c>
      <c r="I585" s="592">
        <v>16</v>
      </c>
      <c r="J585" s="618">
        <v>16</v>
      </c>
      <c r="K585" s="19"/>
      <c r="L585" s="52"/>
      <c r="M585" s="81"/>
      <c r="N585" s="28"/>
      <c r="O585" s="972"/>
      <c r="P585" s="29"/>
      <c r="Q585" s="28"/>
      <c r="R585" s="28"/>
      <c r="S585" s="81"/>
      <c r="T585" s="185"/>
      <c r="U585" s="326"/>
      <c r="V585" s="60"/>
      <c r="W585" s="167"/>
      <c r="X585" s="489"/>
      <c r="Y585" s="502"/>
      <c r="Z585" s="494" t="s">
        <v>54</v>
      </c>
      <c r="AA585" s="28" t="s">
        <v>17</v>
      </c>
      <c r="AB585" s="27">
        <v>40</v>
      </c>
      <c r="AC585" s="28" t="s">
        <v>5617</v>
      </c>
      <c r="AD585" s="27" t="s">
        <v>54</v>
      </c>
      <c r="AE585" s="28" t="s">
        <v>124</v>
      </c>
      <c r="AF585" s="29" t="s">
        <v>55</v>
      </c>
      <c r="AG585" s="29" t="s">
        <v>55</v>
      </c>
      <c r="AH585" s="27" t="s">
        <v>181</v>
      </c>
      <c r="AI585" s="27" t="s">
        <v>181</v>
      </c>
      <c r="AJ585" s="27" t="s">
        <v>55</v>
      </c>
      <c r="AK585" s="81">
        <v>18</v>
      </c>
      <c r="AL585" s="569">
        <v>4</v>
      </c>
      <c r="AM585" s="28">
        <v>16</v>
      </c>
      <c r="AN585" s="28"/>
      <c r="AO585" s="28"/>
      <c r="AP585" s="20">
        <v>2020</v>
      </c>
      <c r="AQ585" s="182" t="s">
        <v>5101</v>
      </c>
      <c r="AR585" s="28" t="s">
        <v>5103</v>
      </c>
      <c r="AS585" s="20" t="s">
        <v>5105</v>
      </c>
    </row>
    <row r="586" spans="1:45" ht="14.25" customHeight="1" x14ac:dyDescent="0.25">
      <c r="A586" t="s">
        <v>174</v>
      </c>
      <c r="B586">
        <v>1</v>
      </c>
      <c r="C586" t="s">
        <v>875</v>
      </c>
      <c r="D586" s="26" t="s">
        <v>476</v>
      </c>
      <c r="E586" s="435" t="s">
        <v>2546</v>
      </c>
      <c r="F586" s="27" t="s">
        <v>85</v>
      </c>
      <c r="G586" s="28" t="s">
        <v>478</v>
      </c>
      <c r="H586" s="46" t="s">
        <v>143</v>
      </c>
      <c r="I586" s="27">
        <v>32</v>
      </c>
      <c r="J586" s="87">
        <v>32</v>
      </c>
      <c r="K586" s="19" t="s">
        <v>802</v>
      </c>
      <c r="L586" s="52" t="s">
        <v>108</v>
      </c>
      <c r="M586" s="81"/>
      <c r="N586" s="28">
        <v>3075</v>
      </c>
      <c r="O586" s="972"/>
      <c r="P586" s="29" t="s">
        <v>744</v>
      </c>
      <c r="Q586" s="28">
        <v>4</v>
      </c>
      <c r="R586" s="28"/>
      <c r="S586" s="81">
        <v>144.363</v>
      </c>
      <c r="T586" s="185">
        <v>41742</v>
      </c>
      <c r="U586" s="326" t="s">
        <v>1267</v>
      </c>
      <c r="V586" s="60">
        <v>1</v>
      </c>
      <c r="W586" s="167">
        <v>1</v>
      </c>
      <c r="X586" s="489">
        <f>IF(AND(N586&lt;&gt;"",S586&lt;&gt;""),1000*S586*V586/(N586*W586),"")</f>
        <v>46.94731707317073</v>
      </c>
      <c r="Y586" s="502" t="s">
        <v>2226</v>
      </c>
      <c r="Z586" s="494"/>
      <c r="AA586" s="28" t="s">
        <v>479</v>
      </c>
      <c r="AB586" s="27">
        <v>8</v>
      </c>
      <c r="AC586" s="28" t="s">
        <v>476</v>
      </c>
      <c r="AD586" s="27" t="s">
        <v>54</v>
      </c>
      <c r="AE586" s="28" t="s">
        <v>124</v>
      </c>
      <c r="AF586" s="29" t="s">
        <v>55</v>
      </c>
      <c r="AG586" s="29"/>
      <c r="AH586" s="27" t="s">
        <v>133</v>
      </c>
      <c r="AI586" s="27" t="s">
        <v>133</v>
      </c>
      <c r="AJ586" s="27" t="s">
        <v>54</v>
      </c>
      <c r="AK586" s="81"/>
      <c r="AL586" s="569"/>
      <c r="AM586" s="28">
        <v>32</v>
      </c>
      <c r="AN586" s="28">
        <v>4</v>
      </c>
      <c r="AO586" s="28">
        <v>2010</v>
      </c>
      <c r="AP586" s="20">
        <v>2011</v>
      </c>
      <c r="AQ586" s="19"/>
      <c r="AR586" s="28" t="s">
        <v>477</v>
      </c>
      <c r="AS586" s="20" t="s">
        <v>480</v>
      </c>
    </row>
    <row r="587" spans="1:45" ht="14.25" customHeight="1" x14ac:dyDescent="0.25">
      <c r="B587">
        <v>1</v>
      </c>
      <c r="C587" t="s">
        <v>875</v>
      </c>
      <c r="D587" s="26" t="s">
        <v>1896</v>
      </c>
      <c r="E587" s="435" t="s">
        <v>3390</v>
      </c>
      <c r="F587" s="27" t="s">
        <v>67</v>
      </c>
      <c r="G587" s="28" t="s">
        <v>1897</v>
      </c>
      <c r="H587" s="46" t="s">
        <v>143</v>
      </c>
      <c r="I587" s="27">
        <v>8</v>
      </c>
      <c r="J587" s="87">
        <v>16</v>
      </c>
      <c r="K587" s="19" t="s">
        <v>800</v>
      </c>
      <c r="L587" s="52" t="s">
        <v>108</v>
      </c>
      <c r="M587" s="81"/>
      <c r="N587" s="28">
        <v>468</v>
      </c>
      <c r="O587" s="972"/>
      <c r="P587" s="29">
        <v>6</v>
      </c>
      <c r="Q587" s="28"/>
      <c r="R587" s="28"/>
      <c r="S587" s="81">
        <v>135.13499999999999</v>
      </c>
      <c r="T587" s="185">
        <v>43183</v>
      </c>
      <c r="U587" s="326">
        <v>14.7</v>
      </c>
      <c r="V587" s="60">
        <v>0.33</v>
      </c>
      <c r="W587" s="167">
        <v>1</v>
      </c>
      <c r="X587" s="489">
        <f>IF(AND(N587&lt;&gt;"",S587&lt;&gt;""),1000*S587*V587/(N587*W587),"")</f>
        <v>95.287500000000009</v>
      </c>
      <c r="Y587" s="502" t="s">
        <v>174</v>
      </c>
      <c r="Z587" s="494"/>
      <c r="AA587" s="28" t="s">
        <v>20</v>
      </c>
      <c r="AB587" s="27">
        <v>1</v>
      </c>
      <c r="AC587" s="28" t="s">
        <v>1898</v>
      </c>
      <c r="AD587" s="27"/>
      <c r="AE587" s="28"/>
      <c r="AF587" s="29" t="s">
        <v>55</v>
      </c>
      <c r="AG587" s="29"/>
      <c r="AH587" s="27">
        <v>256</v>
      </c>
      <c r="AI587" s="27" t="s">
        <v>465</v>
      </c>
      <c r="AJ587" s="27" t="s">
        <v>54</v>
      </c>
      <c r="AK587" s="81"/>
      <c r="AL587" s="569"/>
      <c r="AM587" s="28"/>
      <c r="AN587" s="28"/>
      <c r="AO587" s="28">
        <v>1998</v>
      </c>
      <c r="AP587" s="20">
        <v>1999</v>
      </c>
      <c r="AQ587" s="19"/>
      <c r="AR587" s="28" t="s">
        <v>1899</v>
      </c>
      <c r="AS587" s="20"/>
    </row>
    <row r="588" spans="1:45" ht="14.25" customHeight="1" x14ac:dyDescent="0.25">
      <c r="D588" s="591" t="s">
        <v>5432</v>
      </c>
      <c r="E588" s="555" t="s">
        <v>5433</v>
      </c>
      <c r="F588" s="592"/>
      <c r="G588" s="42" t="s">
        <v>5434</v>
      </c>
      <c r="H588" s="592" t="s">
        <v>3987</v>
      </c>
      <c r="I588" s="592"/>
      <c r="J588" s="618"/>
      <c r="K588" s="19"/>
      <c r="L588" s="52"/>
      <c r="M588" s="81"/>
      <c r="N588" s="28"/>
      <c r="O588" s="972"/>
      <c r="P588" s="29"/>
      <c r="Q588" s="28"/>
      <c r="R588" s="28"/>
      <c r="S588" s="81"/>
      <c r="T588" s="185"/>
      <c r="U588" s="326"/>
      <c r="V588" s="60"/>
      <c r="W588" s="167"/>
      <c r="X588" s="489"/>
      <c r="Y588" s="502"/>
      <c r="Z588" s="494"/>
      <c r="AA588" s="28"/>
      <c r="AB588" s="27"/>
      <c r="AC588" s="28"/>
      <c r="AD588" s="27"/>
      <c r="AE588" s="28"/>
      <c r="AF588" s="29"/>
      <c r="AG588" s="29"/>
      <c r="AH588" s="27"/>
      <c r="AI588" s="27"/>
      <c r="AJ588" s="27"/>
      <c r="AK588" s="81"/>
      <c r="AL588" s="569"/>
      <c r="AM588" s="28"/>
      <c r="AN588" s="28"/>
      <c r="AO588" s="28"/>
      <c r="AP588" s="20">
        <v>2021</v>
      </c>
      <c r="AQ588" s="19"/>
      <c r="AR588" s="28"/>
      <c r="AS588" s="20" t="s">
        <v>5435</v>
      </c>
    </row>
    <row r="589" spans="1:45" ht="14.25" customHeight="1" x14ac:dyDescent="0.25">
      <c r="C589" t="s">
        <v>875</v>
      </c>
      <c r="D589" s="26" t="s">
        <v>1989</v>
      </c>
      <c r="E589" s="28"/>
      <c r="F589" s="27" t="s">
        <v>777</v>
      </c>
      <c r="G589" s="28" t="s">
        <v>1991</v>
      </c>
      <c r="H589" s="46" t="s">
        <v>33</v>
      </c>
      <c r="I589" s="27">
        <v>32</v>
      </c>
      <c r="J589" s="87">
        <v>32</v>
      </c>
      <c r="K589" s="19" t="s">
        <v>800</v>
      </c>
      <c r="L589" s="52" t="s">
        <v>108</v>
      </c>
      <c r="M589" s="81" t="s">
        <v>3439</v>
      </c>
      <c r="N589" s="28"/>
      <c r="O589" s="972"/>
      <c r="P589" s="29">
        <v>6</v>
      </c>
      <c r="Q589" s="28"/>
      <c r="R589" s="28"/>
      <c r="S589" s="81"/>
      <c r="T589" s="185">
        <v>43183</v>
      </c>
      <c r="U589" s="326">
        <v>14.7</v>
      </c>
      <c r="V589" s="60">
        <v>1</v>
      </c>
      <c r="W589" s="167">
        <v>1</v>
      </c>
      <c r="X589" s="489" t="str">
        <f>IF(AND(N589&lt;&gt;"",S589&lt;&gt;""),1000*S589*V589/(N589*W589),"")</f>
        <v/>
      </c>
      <c r="Y589" s="502"/>
      <c r="Z589" s="494"/>
      <c r="AA589" s="28" t="s">
        <v>20</v>
      </c>
      <c r="AB589" s="27"/>
      <c r="AC589" s="28"/>
      <c r="AD589" s="27"/>
      <c r="AE589" s="28"/>
      <c r="AF589" s="29"/>
      <c r="AG589" s="29"/>
      <c r="AH589" s="27"/>
      <c r="AI589" s="27"/>
      <c r="AJ589" s="27"/>
      <c r="AK589" s="81"/>
      <c r="AL589" s="569"/>
      <c r="AM589" s="28"/>
      <c r="AN589" s="28"/>
      <c r="AO589" s="28">
        <v>1994</v>
      </c>
      <c r="AP589" s="20">
        <v>1995</v>
      </c>
      <c r="AQ589" s="19"/>
      <c r="AR589" s="28" t="s">
        <v>3091</v>
      </c>
      <c r="AS589" s="20" t="s">
        <v>3440</v>
      </c>
    </row>
    <row r="590" spans="1:45" ht="14.25" customHeight="1" x14ac:dyDescent="0.25">
      <c r="B590">
        <v>1</v>
      </c>
      <c r="C590" t="s">
        <v>875</v>
      </c>
      <c r="D590" s="45" t="s">
        <v>1990</v>
      </c>
      <c r="E590" s="555" t="s">
        <v>5780</v>
      </c>
      <c r="F590" s="46" t="s">
        <v>67</v>
      </c>
      <c r="G590" s="42" t="s">
        <v>5779</v>
      </c>
      <c r="H590" s="46">
        <v>8051</v>
      </c>
      <c r="I590" s="46">
        <v>8</v>
      </c>
      <c r="J590" s="670">
        <v>8</v>
      </c>
      <c r="K590" s="19" t="s">
        <v>800</v>
      </c>
      <c r="L590" s="52" t="s">
        <v>108</v>
      </c>
      <c r="M590" s="81"/>
      <c r="N590" s="28">
        <v>1031</v>
      </c>
      <c r="O590" s="972"/>
      <c r="P590" s="29">
        <v>6</v>
      </c>
      <c r="Q590" s="28">
        <v>1</v>
      </c>
      <c r="R590" s="28"/>
      <c r="S590" s="81">
        <v>138.88900000000001</v>
      </c>
      <c r="T590" s="185">
        <v>43184</v>
      </c>
      <c r="U590" s="326">
        <v>14.7</v>
      </c>
      <c r="V590" s="60">
        <v>0.33</v>
      </c>
      <c r="W590" s="167">
        <v>4</v>
      </c>
      <c r="X590" s="489">
        <f>IF(AND(N590&lt;&gt;"",S590&lt;&gt;""),1000*S590*V590/(N590*W590),"")</f>
        <v>11.113814258001941</v>
      </c>
      <c r="Y590" s="502" t="s">
        <v>174</v>
      </c>
      <c r="Z590" s="494"/>
      <c r="AA590" s="28" t="s">
        <v>20</v>
      </c>
      <c r="AB590" s="27">
        <v>2</v>
      </c>
      <c r="AC590" s="28" t="s">
        <v>1990</v>
      </c>
      <c r="AD590" s="27" t="s">
        <v>54</v>
      </c>
      <c r="AE590" s="28" t="s">
        <v>124</v>
      </c>
      <c r="AF590" s="29" t="s">
        <v>55</v>
      </c>
      <c r="AG590" s="29" t="s">
        <v>55</v>
      </c>
      <c r="AH590" s="27" t="s">
        <v>181</v>
      </c>
      <c r="AI590" s="27" t="s">
        <v>181</v>
      </c>
      <c r="AJ590" s="27" t="s">
        <v>54</v>
      </c>
      <c r="AK590" s="81"/>
      <c r="AL590" s="569"/>
      <c r="AM590" s="28"/>
      <c r="AN590" s="28"/>
      <c r="AO590" s="28">
        <v>2015</v>
      </c>
      <c r="AP590" s="20">
        <v>2019</v>
      </c>
      <c r="AQ590" s="19"/>
      <c r="AR590" s="28"/>
      <c r="AS590" s="20"/>
    </row>
    <row r="591" spans="1:45" ht="14.25" customHeight="1" x14ac:dyDescent="0.25">
      <c r="D591" s="409" t="s">
        <v>5498</v>
      </c>
      <c r="E591" s="435" t="s">
        <v>5499</v>
      </c>
      <c r="F591" s="608"/>
      <c r="G591" s="28" t="s">
        <v>5500</v>
      </c>
      <c r="H591" s="46" t="s">
        <v>143</v>
      </c>
      <c r="I591" s="412">
        <v>16</v>
      </c>
      <c r="J591" s="415">
        <v>16</v>
      </c>
      <c r="K591" s="19"/>
      <c r="L591" s="52"/>
      <c r="M591" s="81"/>
      <c r="N591" s="28"/>
      <c r="O591" s="972"/>
      <c r="P591" s="29"/>
      <c r="Q591" s="28"/>
      <c r="R591" s="28"/>
      <c r="S591" s="81"/>
      <c r="T591" s="185"/>
      <c r="U591" s="326"/>
      <c r="V591" s="60"/>
      <c r="W591" s="167"/>
      <c r="X591" s="489"/>
      <c r="Y591" s="502"/>
      <c r="Z591" s="494" t="s">
        <v>54</v>
      </c>
      <c r="AA591" s="28" t="s">
        <v>17</v>
      </c>
      <c r="AB591" s="27">
        <v>14</v>
      </c>
      <c r="AC591" s="28" t="s">
        <v>5502</v>
      </c>
      <c r="AD591" s="27" t="s">
        <v>54</v>
      </c>
      <c r="AE591" s="28" t="s">
        <v>158</v>
      </c>
      <c r="AF591" s="29" t="s">
        <v>55</v>
      </c>
      <c r="AG591" s="29"/>
      <c r="AH591" s="27" t="s">
        <v>181</v>
      </c>
      <c r="AI591" s="27" t="s">
        <v>181</v>
      </c>
      <c r="AJ591" s="27" t="s">
        <v>55</v>
      </c>
      <c r="AK591" s="81">
        <v>35</v>
      </c>
      <c r="AL591" s="569"/>
      <c r="AM591" s="28">
        <v>16</v>
      </c>
      <c r="AN591" s="28"/>
      <c r="AO591" s="28"/>
      <c r="AP591" s="20">
        <v>2019</v>
      </c>
      <c r="AQ591" s="19"/>
      <c r="AR591" s="28" t="s">
        <v>5503</v>
      </c>
      <c r="AS591" s="20" t="s">
        <v>5504</v>
      </c>
    </row>
    <row r="592" spans="1:45" ht="14.25" customHeight="1" x14ac:dyDescent="0.25">
      <c r="A592" t="s">
        <v>174</v>
      </c>
      <c r="B592">
        <v>1</v>
      </c>
      <c r="C592" t="s">
        <v>875</v>
      </c>
      <c r="D592" s="26" t="s">
        <v>1516</v>
      </c>
      <c r="E592" s="435" t="s">
        <v>1521</v>
      </c>
      <c r="F592" s="27" t="s">
        <v>67</v>
      </c>
      <c r="G592" s="28" t="s">
        <v>1517</v>
      </c>
      <c r="H592" s="46" t="s">
        <v>568</v>
      </c>
      <c r="I592" s="27">
        <v>16</v>
      </c>
      <c r="J592" s="87">
        <v>16</v>
      </c>
      <c r="K592" s="19" t="s">
        <v>800</v>
      </c>
      <c r="L592" s="52" t="s">
        <v>108</v>
      </c>
      <c r="M592" s="81"/>
      <c r="N592" s="28">
        <v>590</v>
      </c>
      <c r="O592" s="972"/>
      <c r="P592" s="29">
        <v>6</v>
      </c>
      <c r="Q592" s="28"/>
      <c r="R592" s="28"/>
      <c r="S592" s="81">
        <v>318.87799999999999</v>
      </c>
      <c r="T592" s="185">
        <v>42004</v>
      </c>
      <c r="U592" s="326">
        <v>14.7</v>
      </c>
      <c r="V592" s="60">
        <v>1.4</v>
      </c>
      <c r="W592" s="167">
        <v>2.7</v>
      </c>
      <c r="X592" s="489">
        <f>IF(AND(N592&lt;&gt;"",S592&lt;&gt;""),1000*S592*V592/(N592*W592),"")</f>
        <v>280.24431889516632</v>
      </c>
      <c r="Y592" s="502" t="s">
        <v>174</v>
      </c>
      <c r="Z592" s="494"/>
      <c r="AA592" s="28" t="s">
        <v>17</v>
      </c>
      <c r="AB592" s="27">
        <v>1</v>
      </c>
      <c r="AC592" s="28" t="s">
        <v>1516</v>
      </c>
      <c r="AD592" s="27" t="s">
        <v>54</v>
      </c>
      <c r="AE592" s="28" t="s">
        <v>124</v>
      </c>
      <c r="AF592" s="29" t="s">
        <v>55</v>
      </c>
      <c r="AG592" s="29" t="s">
        <v>55</v>
      </c>
      <c r="AH592" s="27" t="s">
        <v>181</v>
      </c>
      <c r="AI592" s="27" t="s">
        <v>181</v>
      </c>
      <c r="AJ592" s="27" t="s">
        <v>55</v>
      </c>
      <c r="AK592" s="81"/>
      <c r="AL592" s="569"/>
      <c r="AM592" s="28"/>
      <c r="AN592" s="28"/>
      <c r="AO592" s="28">
        <v>2004</v>
      </c>
      <c r="AP592" s="20"/>
      <c r="AQ592" s="182"/>
      <c r="AR592" s="28" t="s">
        <v>1520</v>
      </c>
      <c r="AS592" s="20" t="s">
        <v>1518</v>
      </c>
    </row>
    <row r="593" spans="1:45" ht="14.25" customHeight="1" x14ac:dyDescent="0.25">
      <c r="D593" s="26" t="s">
        <v>481</v>
      </c>
      <c r="E593" s="435" t="s">
        <v>4726</v>
      </c>
      <c r="F593" s="27" t="s">
        <v>85</v>
      </c>
      <c r="G593" s="28" t="s">
        <v>311</v>
      </c>
      <c r="H593" s="46" t="s">
        <v>143</v>
      </c>
      <c r="I593" s="27">
        <v>64</v>
      </c>
      <c r="J593" s="87">
        <v>32</v>
      </c>
      <c r="K593" s="19"/>
      <c r="L593" s="52"/>
      <c r="M593" s="81"/>
      <c r="N593" s="28"/>
      <c r="O593" s="972"/>
      <c r="P593" s="29"/>
      <c r="Q593" s="28"/>
      <c r="R593" s="28"/>
      <c r="S593" s="81"/>
      <c r="T593" s="185"/>
      <c r="U593" s="326"/>
      <c r="V593" s="60"/>
      <c r="W593" s="167"/>
      <c r="X593" s="489"/>
      <c r="Y593" s="502"/>
      <c r="Z593" s="494"/>
      <c r="AA593" s="28" t="s">
        <v>20</v>
      </c>
      <c r="AB593" s="27">
        <v>63</v>
      </c>
      <c r="AC593" s="28" t="s">
        <v>481</v>
      </c>
      <c r="AD593" s="27" t="s">
        <v>54</v>
      </c>
      <c r="AE593" s="28"/>
      <c r="AF593" s="29" t="s">
        <v>54</v>
      </c>
      <c r="AG593" s="29" t="s">
        <v>54</v>
      </c>
      <c r="AH593" s="27" t="s">
        <v>133</v>
      </c>
      <c r="AI593" s="27" t="s">
        <v>133</v>
      </c>
      <c r="AJ593" s="27" t="s">
        <v>54</v>
      </c>
      <c r="AK593" s="81">
        <v>105</v>
      </c>
      <c r="AL593" s="569">
        <v>2</v>
      </c>
      <c r="AM593" s="28">
        <v>96</v>
      </c>
      <c r="AN593" s="28">
        <v>9</v>
      </c>
      <c r="AO593" s="28">
        <v>2005</v>
      </c>
      <c r="AP593" s="20">
        <v>2013</v>
      </c>
      <c r="AQ593" s="182"/>
      <c r="AR593" s="28" t="s">
        <v>4727</v>
      </c>
      <c r="AS593" s="20" t="s">
        <v>4728</v>
      </c>
    </row>
    <row r="594" spans="1:45" ht="14.25" customHeight="1" x14ac:dyDescent="0.25">
      <c r="D594" s="591" t="s">
        <v>4990</v>
      </c>
      <c r="E594" s="555" t="s">
        <v>4991</v>
      </c>
      <c r="F594" s="617"/>
      <c r="G594" s="593" t="s">
        <v>4992</v>
      </c>
      <c r="H594" s="46" t="s">
        <v>35</v>
      </c>
      <c r="I594" s="592">
        <v>32</v>
      </c>
      <c r="J594" s="618">
        <v>32</v>
      </c>
      <c r="K594" s="19"/>
      <c r="L594" s="52"/>
      <c r="M594" s="81"/>
      <c r="N594" s="28"/>
      <c r="O594" s="972"/>
      <c r="P594" s="29"/>
      <c r="Q594" s="28"/>
      <c r="R594" s="28"/>
      <c r="S594" s="81"/>
      <c r="T594" s="185"/>
      <c r="U594" s="326"/>
      <c r="V594" s="60"/>
      <c r="W594" s="167"/>
      <c r="X594" s="489"/>
      <c r="Y594" s="502"/>
      <c r="Z594" s="494"/>
      <c r="AA594" s="28" t="s">
        <v>20</v>
      </c>
      <c r="AB594" s="27"/>
      <c r="AC594" s="28"/>
      <c r="AD594" s="27" t="s">
        <v>54</v>
      </c>
      <c r="AE594" s="28" t="s">
        <v>124</v>
      </c>
      <c r="AF594" s="29" t="s">
        <v>202</v>
      </c>
      <c r="AG594" s="29"/>
      <c r="AH594" s="27" t="s">
        <v>133</v>
      </c>
      <c r="AI594" s="27" t="s">
        <v>133</v>
      </c>
      <c r="AJ594" s="27" t="s">
        <v>54</v>
      </c>
      <c r="AK594" s="81"/>
      <c r="AL594" s="569"/>
      <c r="AM594" s="28">
        <v>32</v>
      </c>
      <c r="AN594" s="28"/>
      <c r="AO594" s="28"/>
      <c r="AP594" s="20">
        <v>2019</v>
      </c>
      <c r="AQ594" s="182" t="s">
        <v>5478</v>
      </c>
      <c r="AR594" s="28" t="s">
        <v>5476</v>
      </c>
      <c r="AS594" s="20" t="s">
        <v>5477</v>
      </c>
    </row>
    <row r="595" spans="1:45" ht="14.25" customHeight="1" x14ac:dyDescent="0.25">
      <c r="A595" t="s">
        <v>744</v>
      </c>
      <c r="C595" t="s">
        <v>875</v>
      </c>
      <c r="D595" s="26" t="s">
        <v>628</v>
      </c>
      <c r="E595" s="28"/>
      <c r="F595" s="27" t="s">
        <v>57</v>
      </c>
      <c r="G595" s="28" t="s">
        <v>1523</v>
      </c>
      <c r="H595" s="46" t="s">
        <v>199</v>
      </c>
      <c r="I595" s="27">
        <v>8</v>
      </c>
      <c r="J595" s="87">
        <v>14</v>
      </c>
      <c r="K595" s="19" t="s">
        <v>800</v>
      </c>
      <c r="L595" s="52" t="s">
        <v>108</v>
      </c>
      <c r="M595" s="81" t="s">
        <v>878</v>
      </c>
      <c r="N595" s="28"/>
      <c r="O595" s="972"/>
      <c r="P595" s="29">
        <v>6</v>
      </c>
      <c r="Q595" s="28"/>
      <c r="R595" s="28"/>
      <c r="S595" s="81"/>
      <c r="T595" s="185"/>
      <c r="U595" s="326">
        <v>14.7</v>
      </c>
      <c r="V595" s="60">
        <v>0.33</v>
      </c>
      <c r="W595" s="167">
        <v>1</v>
      </c>
      <c r="X595" s="489" t="str">
        <f>IF(AND(N595&lt;&gt;"",S595&lt;&gt;""),1000*S595*V595/(N595*W595),"")</f>
        <v/>
      </c>
      <c r="Y595" s="502"/>
      <c r="Z595" s="494"/>
      <c r="AA595" s="28" t="s">
        <v>17</v>
      </c>
      <c r="AB595" s="27">
        <v>20</v>
      </c>
      <c r="AC595" s="28" t="s">
        <v>630</v>
      </c>
      <c r="AD595" s="27" t="s">
        <v>54</v>
      </c>
      <c r="AE595" s="28" t="s">
        <v>124</v>
      </c>
      <c r="AF595" s="29" t="s">
        <v>55</v>
      </c>
      <c r="AG595" s="29" t="s">
        <v>54</v>
      </c>
      <c r="AH595" s="27">
        <v>256</v>
      </c>
      <c r="AI595" s="27" t="s">
        <v>83</v>
      </c>
      <c r="AJ595" s="27" t="s">
        <v>54</v>
      </c>
      <c r="AK595" s="81"/>
      <c r="AL595" s="569"/>
      <c r="AM595" s="28"/>
      <c r="AN595" s="28"/>
      <c r="AO595" s="28">
        <v>1999</v>
      </c>
      <c r="AP595" s="20"/>
      <c r="AQ595" s="19"/>
      <c r="AR595" s="28" t="s">
        <v>2499</v>
      </c>
      <c r="AS595" s="63" t="s">
        <v>627</v>
      </c>
    </row>
    <row r="596" spans="1:45" ht="14.25" customHeight="1" x14ac:dyDescent="0.25">
      <c r="C596" t="s">
        <v>875</v>
      </c>
      <c r="D596" s="26" t="s">
        <v>1992</v>
      </c>
      <c r="E596" s="435" t="s">
        <v>1994</v>
      </c>
      <c r="F596" s="27" t="s">
        <v>67</v>
      </c>
      <c r="G596" s="28" t="s">
        <v>2736</v>
      </c>
      <c r="H596" s="46"/>
      <c r="I596" s="27"/>
      <c r="J596" s="87"/>
      <c r="K596" s="19"/>
      <c r="L596" s="52"/>
      <c r="M596" s="81"/>
      <c r="N596" s="28"/>
      <c r="O596" s="972"/>
      <c r="P596" s="29"/>
      <c r="Q596" s="28"/>
      <c r="R596" s="28"/>
      <c r="S596" s="81"/>
      <c r="T596" s="185">
        <v>43246</v>
      </c>
      <c r="U596" s="326"/>
      <c r="V596" s="60"/>
      <c r="W596" s="167"/>
      <c r="X596" s="489"/>
      <c r="Y596" s="502" t="s">
        <v>2216</v>
      </c>
      <c r="Z596" s="494"/>
      <c r="AA596" s="28"/>
      <c r="AB596" s="27"/>
      <c r="AC596" s="28" t="s">
        <v>3456</v>
      </c>
      <c r="AD596" s="27"/>
      <c r="AE596" s="28"/>
      <c r="AF596" s="29"/>
      <c r="AG596" s="29"/>
      <c r="AH596" s="27"/>
      <c r="AI596" s="27"/>
      <c r="AJ596" s="27"/>
      <c r="AK596" s="81"/>
      <c r="AL596" s="569"/>
      <c r="AM596" s="28"/>
      <c r="AN596" s="28"/>
      <c r="AO596" s="28">
        <v>2008</v>
      </c>
      <c r="AP596" s="20">
        <v>2018</v>
      </c>
      <c r="AQ596" s="182" t="s">
        <v>2735</v>
      </c>
      <c r="AR596" s="28" t="s">
        <v>1993</v>
      </c>
      <c r="AS596" s="130" t="s">
        <v>3833</v>
      </c>
    </row>
    <row r="597" spans="1:45" ht="14.25" customHeight="1" x14ac:dyDescent="0.25">
      <c r="D597" s="591" t="s">
        <v>5583</v>
      </c>
      <c r="E597" s="555" t="s">
        <v>5584</v>
      </c>
      <c r="F597" s="617"/>
      <c r="G597" s="593" t="s">
        <v>5585</v>
      </c>
      <c r="H597" s="592" t="s">
        <v>12</v>
      </c>
      <c r="I597" s="592">
        <v>8</v>
      </c>
      <c r="J597" s="618">
        <v>8</v>
      </c>
      <c r="K597" s="19"/>
      <c r="L597" s="52"/>
      <c r="M597" s="81"/>
      <c r="N597" s="28"/>
      <c r="O597" s="972"/>
      <c r="P597" s="29"/>
      <c r="Q597" s="28"/>
      <c r="R597" s="28"/>
      <c r="S597" s="81"/>
      <c r="T597" s="185"/>
      <c r="U597" s="326"/>
      <c r="V597" s="60"/>
      <c r="W597" s="167"/>
      <c r="X597" s="489"/>
      <c r="Y597" s="502"/>
      <c r="Z597" s="494"/>
      <c r="AA597" s="28" t="s">
        <v>20</v>
      </c>
      <c r="AB597" s="27"/>
      <c r="AC597" s="28"/>
      <c r="AD597" s="27"/>
      <c r="AE597" s="28"/>
      <c r="AF597" s="29"/>
      <c r="AG597" s="29"/>
      <c r="AH597" s="27"/>
      <c r="AI597" s="27"/>
      <c r="AJ597" s="27"/>
      <c r="AK597" s="81"/>
      <c r="AL597" s="569"/>
      <c r="AM597" s="28"/>
      <c r="AN597" s="28"/>
      <c r="AO597" s="28"/>
      <c r="AP597" s="20"/>
      <c r="AQ597" s="182" t="s">
        <v>5587</v>
      </c>
      <c r="AR597" s="28" t="s">
        <v>5588</v>
      </c>
      <c r="AS597" s="130" t="s">
        <v>5586</v>
      </c>
    </row>
    <row r="598" spans="1:45" ht="14.25" customHeight="1" x14ac:dyDescent="0.25">
      <c r="C598" t="s">
        <v>875</v>
      </c>
      <c r="D598" s="26" t="s">
        <v>2952</v>
      </c>
      <c r="E598" s="435" t="s">
        <v>2956</v>
      </c>
      <c r="F598" s="27" t="s">
        <v>3181</v>
      </c>
      <c r="G598" s="28" t="s">
        <v>2953</v>
      </c>
      <c r="H598" s="592" t="s">
        <v>1613</v>
      </c>
      <c r="I598" s="27">
        <v>32</v>
      </c>
      <c r="J598" s="87">
        <v>32</v>
      </c>
      <c r="K598" s="19" t="s">
        <v>800</v>
      </c>
      <c r="L598" s="52" t="s">
        <v>108</v>
      </c>
      <c r="M598" s="81" t="s">
        <v>3118</v>
      </c>
      <c r="N598" s="28"/>
      <c r="O598" s="972"/>
      <c r="P598" s="29">
        <v>6</v>
      </c>
      <c r="Q598" s="28"/>
      <c r="R598" s="28"/>
      <c r="S598" s="81"/>
      <c r="T598" s="185">
        <v>43184</v>
      </c>
      <c r="U598" s="326">
        <v>14.7</v>
      </c>
      <c r="V598" s="60">
        <v>1</v>
      </c>
      <c r="W598" s="167">
        <v>1</v>
      </c>
      <c r="X598" s="489"/>
      <c r="Y598" s="502"/>
      <c r="Z598" s="494"/>
      <c r="AA598" s="28" t="s">
        <v>17</v>
      </c>
      <c r="AB598" s="27"/>
      <c r="AC598" s="28"/>
      <c r="AD598" s="27" t="s">
        <v>54</v>
      </c>
      <c r="AE598" s="28" t="s">
        <v>124</v>
      </c>
      <c r="AF598" s="29" t="s">
        <v>55</v>
      </c>
      <c r="AG598" s="29"/>
      <c r="AH598" s="27" t="s">
        <v>133</v>
      </c>
      <c r="AI598" s="27" t="s">
        <v>133</v>
      </c>
      <c r="AJ598" s="27" t="s">
        <v>54</v>
      </c>
      <c r="AK598" s="81"/>
      <c r="AL598" s="569"/>
      <c r="AM598" s="28">
        <v>32</v>
      </c>
      <c r="AN598" s="28"/>
      <c r="AO598" s="28">
        <v>2017</v>
      </c>
      <c r="AP598" s="20">
        <v>2018</v>
      </c>
      <c r="AQ598" s="182" t="s">
        <v>2955</v>
      </c>
      <c r="AR598" s="28" t="s">
        <v>2954</v>
      </c>
      <c r="AS598" s="130"/>
    </row>
    <row r="599" spans="1:45" ht="14.25" customHeight="1" x14ac:dyDescent="0.25">
      <c r="C599" t="s">
        <v>875</v>
      </c>
      <c r="D599" s="26" t="s">
        <v>1995</v>
      </c>
      <c r="E599" s="435" t="s">
        <v>1996</v>
      </c>
      <c r="F599" s="27" t="s">
        <v>67</v>
      </c>
      <c r="G599" s="28" t="s">
        <v>3114</v>
      </c>
      <c r="H599" s="46" t="s">
        <v>559</v>
      </c>
      <c r="I599" s="27">
        <v>8</v>
      </c>
      <c r="J599" s="87">
        <v>8</v>
      </c>
      <c r="K599" s="19" t="s">
        <v>3255</v>
      </c>
      <c r="L599" s="52" t="s">
        <v>108</v>
      </c>
      <c r="M599" s="81"/>
      <c r="N599" s="28">
        <v>11224</v>
      </c>
      <c r="O599" s="972"/>
      <c r="P599" s="29">
        <v>4</v>
      </c>
      <c r="Q599" s="28"/>
      <c r="R599" s="28">
        <v>60</v>
      </c>
      <c r="S599" s="81"/>
      <c r="T599" s="185">
        <v>43190</v>
      </c>
      <c r="U599" s="326">
        <v>14.7</v>
      </c>
      <c r="V599" s="60">
        <v>0.33</v>
      </c>
      <c r="W599" s="167">
        <v>4</v>
      </c>
      <c r="X599" s="489" t="str">
        <f>IF(AND(N599&lt;&gt;"",S599&lt;&gt;""),1000*S599*V599/(N599*W599),"")</f>
        <v/>
      </c>
      <c r="Y599" s="502" t="s">
        <v>174</v>
      </c>
      <c r="Z599" s="494" t="s">
        <v>54</v>
      </c>
      <c r="AA599" s="28" t="s">
        <v>17</v>
      </c>
      <c r="AB599" s="27">
        <v>29</v>
      </c>
      <c r="AC599" s="28" t="s">
        <v>3115</v>
      </c>
      <c r="AD599" s="27" t="s">
        <v>54</v>
      </c>
      <c r="AE599" s="28" t="s">
        <v>124</v>
      </c>
      <c r="AF599" s="29" t="s">
        <v>55</v>
      </c>
      <c r="AG599" s="29" t="s">
        <v>55</v>
      </c>
      <c r="AH599" s="27" t="s">
        <v>181</v>
      </c>
      <c r="AI599" s="27" t="s">
        <v>181</v>
      </c>
      <c r="AJ599" s="27" t="s">
        <v>54</v>
      </c>
      <c r="AK599" s="81"/>
      <c r="AL599" s="569"/>
      <c r="AM599" s="28"/>
      <c r="AN599" s="28"/>
      <c r="AO599" s="28">
        <v>2015</v>
      </c>
      <c r="AP599" s="20"/>
      <c r="AQ599" s="182"/>
      <c r="AR599" s="28" t="s">
        <v>3116</v>
      </c>
      <c r="AS599" s="130" t="s">
        <v>1997</v>
      </c>
    </row>
    <row r="600" spans="1:45" ht="14.25" customHeight="1" x14ac:dyDescent="0.25">
      <c r="B600">
        <v>1</v>
      </c>
      <c r="C600" t="s">
        <v>875</v>
      </c>
      <c r="D600" s="45" t="s">
        <v>496</v>
      </c>
      <c r="E600" s="555" t="s">
        <v>2547</v>
      </c>
      <c r="F600" s="46" t="s">
        <v>96</v>
      </c>
      <c r="G600" s="42" t="s">
        <v>498</v>
      </c>
      <c r="H600" s="46" t="s">
        <v>143</v>
      </c>
      <c r="I600" s="46">
        <v>16</v>
      </c>
      <c r="J600" s="670">
        <v>16</v>
      </c>
      <c r="K600" s="19" t="s">
        <v>800</v>
      </c>
      <c r="L600" s="52" t="s">
        <v>108</v>
      </c>
      <c r="M600" s="81"/>
      <c r="N600" s="28">
        <v>349</v>
      </c>
      <c r="O600" s="972"/>
      <c r="P600" s="29">
        <v>6</v>
      </c>
      <c r="Q600" s="28">
        <v>1</v>
      </c>
      <c r="R600" s="28"/>
      <c r="S600" s="81">
        <v>526.31600000000003</v>
      </c>
      <c r="T600" s="185">
        <v>41687</v>
      </c>
      <c r="U600" s="326">
        <v>14.7</v>
      </c>
      <c r="V600" s="60">
        <v>0.67</v>
      </c>
      <c r="W600" s="167">
        <v>3</v>
      </c>
      <c r="X600" s="489">
        <f>IF(AND(N600&lt;&gt;"",S600&lt;&gt;""),1000*S600*V600/(N600*W600),"")</f>
        <v>336.80202483285581</v>
      </c>
      <c r="Y600" s="502" t="s">
        <v>174</v>
      </c>
      <c r="Z600" s="494" t="s">
        <v>745</v>
      </c>
      <c r="AA600" s="28" t="s">
        <v>17</v>
      </c>
      <c r="AB600" s="27">
        <v>13</v>
      </c>
      <c r="AC600" s="28" t="s">
        <v>497</v>
      </c>
      <c r="AD600" s="27" t="s">
        <v>54</v>
      </c>
      <c r="AE600" s="28" t="s">
        <v>158</v>
      </c>
      <c r="AF600" s="29" t="s">
        <v>55</v>
      </c>
      <c r="AG600" s="29"/>
      <c r="AH600" s="27" t="s">
        <v>249</v>
      </c>
      <c r="AI600" s="27" t="s">
        <v>249</v>
      </c>
      <c r="AJ600" s="27"/>
      <c r="AK600" s="81"/>
      <c r="AL600" s="569"/>
      <c r="AM600" s="28">
        <v>8</v>
      </c>
      <c r="AN600" s="28">
        <v>4</v>
      </c>
      <c r="AO600" s="28">
        <v>2001</v>
      </c>
      <c r="AP600" s="20">
        <v>2009</v>
      </c>
      <c r="AQ600" s="19"/>
      <c r="AR600" s="28" t="s">
        <v>3551</v>
      </c>
      <c r="AS600" s="20" t="s">
        <v>3834</v>
      </c>
    </row>
    <row r="601" spans="1:45" ht="14.25" customHeight="1" x14ac:dyDescent="0.25">
      <c r="C601" t="s">
        <v>4376</v>
      </c>
      <c r="D601" s="409" t="s">
        <v>4435</v>
      </c>
      <c r="E601" s="435" t="s">
        <v>4436</v>
      </c>
      <c r="F601" s="412" t="s">
        <v>1812</v>
      </c>
      <c r="G601" s="504"/>
      <c r="H601" s="592" t="s">
        <v>12</v>
      </c>
      <c r="I601" s="412">
        <v>8</v>
      </c>
      <c r="J601" s="415">
        <v>8</v>
      </c>
      <c r="K601" s="19"/>
      <c r="L601" s="52"/>
      <c r="M601" s="81"/>
      <c r="N601" s="28"/>
      <c r="O601" s="972"/>
      <c r="P601" s="29"/>
      <c r="Q601" s="28"/>
      <c r="R601" s="28"/>
      <c r="S601" s="81"/>
      <c r="T601" s="185"/>
      <c r="U601" s="326"/>
      <c r="V601" s="60"/>
      <c r="W601" s="167"/>
      <c r="X601" s="489"/>
      <c r="Y601" s="502"/>
      <c r="Z601" s="494"/>
      <c r="AA601" s="28" t="s">
        <v>17</v>
      </c>
      <c r="AB601" s="27"/>
      <c r="AC601" s="28"/>
      <c r="AD601" s="27"/>
      <c r="AE601" s="28"/>
      <c r="AF601" s="29" t="s">
        <v>55</v>
      </c>
      <c r="AG601" s="29"/>
      <c r="AH601" s="27">
        <v>32</v>
      </c>
      <c r="AI601" s="27">
        <v>32</v>
      </c>
      <c r="AJ601" s="27" t="s">
        <v>54</v>
      </c>
      <c r="AK601" s="81">
        <v>8</v>
      </c>
      <c r="AL601" s="569"/>
      <c r="AM601" s="28"/>
      <c r="AN601" s="28"/>
      <c r="AO601" s="28"/>
      <c r="AP601" s="20">
        <v>2017</v>
      </c>
      <c r="AQ601" s="19"/>
      <c r="AR601" s="28"/>
      <c r="AS601" s="20"/>
    </row>
    <row r="602" spans="1:45" ht="14.25" customHeight="1" x14ac:dyDescent="0.25">
      <c r="A602" t="s">
        <v>174</v>
      </c>
      <c r="B602">
        <v>1</v>
      </c>
      <c r="C602" t="s">
        <v>875</v>
      </c>
      <c r="D602" s="45" t="s">
        <v>647</v>
      </c>
      <c r="E602" s="555" t="s">
        <v>2550</v>
      </c>
      <c r="F602" s="46" t="s">
        <v>57</v>
      </c>
      <c r="G602" s="42" t="s">
        <v>648</v>
      </c>
      <c r="H602" s="46" t="s">
        <v>143</v>
      </c>
      <c r="I602" s="46">
        <v>32</v>
      </c>
      <c r="J602" s="670">
        <v>32</v>
      </c>
      <c r="K602" s="19" t="s">
        <v>800</v>
      </c>
      <c r="L602" s="52" t="s">
        <v>108</v>
      </c>
      <c r="M602" s="81"/>
      <c r="N602" s="28">
        <v>1186</v>
      </c>
      <c r="O602" s="972"/>
      <c r="P602" s="29">
        <v>6</v>
      </c>
      <c r="Q602" s="28">
        <v>4</v>
      </c>
      <c r="R602" s="28">
        <v>6</v>
      </c>
      <c r="S602" s="81">
        <v>109.529</v>
      </c>
      <c r="T602" s="185">
        <v>41688</v>
      </c>
      <c r="U602" s="326">
        <v>14.7</v>
      </c>
      <c r="V602" s="60">
        <v>0.67</v>
      </c>
      <c r="W602" s="167">
        <v>1</v>
      </c>
      <c r="X602" s="489">
        <f>IF(AND(N602&lt;&gt;"",S602&lt;&gt;""),1000*S602*V602/(N602*W602),"")</f>
        <v>61.875573355817885</v>
      </c>
      <c r="Y602" s="502" t="s">
        <v>174</v>
      </c>
      <c r="Z602" s="494"/>
      <c r="AA602" s="28" t="s">
        <v>20</v>
      </c>
      <c r="AB602" s="27">
        <v>8</v>
      </c>
      <c r="AC602" s="28" t="s">
        <v>649</v>
      </c>
      <c r="AD602" s="27" t="s">
        <v>54</v>
      </c>
      <c r="AE602" s="28" t="s">
        <v>124</v>
      </c>
      <c r="AF602" s="29" t="s">
        <v>55</v>
      </c>
      <c r="AG602" s="29"/>
      <c r="AH602" s="27" t="s">
        <v>133</v>
      </c>
      <c r="AI602" s="27" t="s">
        <v>133</v>
      </c>
      <c r="AJ602" s="27"/>
      <c r="AK602" s="81"/>
      <c r="AL602" s="569"/>
      <c r="AM602" s="28"/>
      <c r="AN602" s="28"/>
      <c r="AO602" s="28">
        <v>2011</v>
      </c>
      <c r="AP602" s="20"/>
      <c r="AQ602" s="37"/>
      <c r="AR602" s="28" t="s">
        <v>650</v>
      </c>
      <c r="AS602" s="20"/>
    </row>
    <row r="603" spans="1:45" ht="14.25" customHeight="1" x14ac:dyDescent="0.25">
      <c r="D603" s="409" t="s">
        <v>3745</v>
      </c>
      <c r="E603" s="435" t="s">
        <v>5206</v>
      </c>
      <c r="F603" s="412" t="s">
        <v>67</v>
      </c>
      <c r="G603" s="28" t="s">
        <v>3746</v>
      </c>
      <c r="H603" s="46" t="s">
        <v>143</v>
      </c>
      <c r="I603" s="412">
        <v>16</v>
      </c>
      <c r="J603" s="415">
        <v>16</v>
      </c>
      <c r="K603" s="19"/>
      <c r="L603" s="52"/>
      <c r="M603" s="81"/>
      <c r="N603" s="28"/>
      <c r="O603" s="972"/>
      <c r="P603" s="29"/>
      <c r="Q603" s="28"/>
      <c r="R603" s="28"/>
      <c r="S603" s="81"/>
      <c r="T603" s="185"/>
      <c r="U603" s="326"/>
      <c r="V603" s="60">
        <v>0.67</v>
      </c>
      <c r="W603" s="167"/>
      <c r="X603" s="489"/>
      <c r="Y603" s="502"/>
      <c r="Z603" s="494"/>
      <c r="AA603" s="28" t="s">
        <v>17</v>
      </c>
      <c r="AB603" s="27">
        <v>12</v>
      </c>
      <c r="AC603" s="28" t="s">
        <v>1034</v>
      </c>
      <c r="AD603" s="27" t="s">
        <v>54</v>
      </c>
      <c r="AE603" s="28" t="s">
        <v>124</v>
      </c>
      <c r="AF603" s="29" t="s">
        <v>55</v>
      </c>
      <c r="AG603" s="29"/>
      <c r="AH603" s="27" t="s">
        <v>181</v>
      </c>
      <c r="AI603" s="27" t="s">
        <v>181</v>
      </c>
      <c r="AJ603" s="27" t="s">
        <v>55</v>
      </c>
      <c r="AK603" s="81">
        <v>9</v>
      </c>
      <c r="AL603" s="569"/>
      <c r="AM603" s="28">
        <v>8</v>
      </c>
      <c r="AN603" s="28"/>
      <c r="AO603" s="28">
        <v>2000</v>
      </c>
      <c r="AP603" s="20">
        <v>2015</v>
      </c>
      <c r="AQ603" s="182" t="s">
        <v>5205</v>
      </c>
      <c r="AR603" s="28" t="s">
        <v>5207</v>
      </c>
      <c r="AS603" s="20" t="s">
        <v>5208</v>
      </c>
    </row>
    <row r="604" spans="1:45" ht="14.25" customHeight="1" x14ac:dyDescent="0.25">
      <c r="A604" t="s">
        <v>744</v>
      </c>
      <c r="B604">
        <v>1</v>
      </c>
      <c r="C604" t="s">
        <v>875</v>
      </c>
      <c r="D604" s="26" t="s">
        <v>492</v>
      </c>
      <c r="E604" s="435" t="s">
        <v>2549</v>
      </c>
      <c r="F604" s="27" t="s">
        <v>67</v>
      </c>
      <c r="G604" s="28" t="s">
        <v>493</v>
      </c>
      <c r="H604" s="46" t="s">
        <v>199</v>
      </c>
      <c r="I604" s="27">
        <v>8</v>
      </c>
      <c r="J604" s="87">
        <v>14</v>
      </c>
      <c r="K604" s="19" t="s">
        <v>800</v>
      </c>
      <c r="L604" s="52" t="s">
        <v>108</v>
      </c>
      <c r="M604" s="81"/>
      <c r="N604" s="28">
        <v>375</v>
      </c>
      <c r="O604" s="972"/>
      <c r="P604" s="29">
        <v>6</v>
      </c>
      <c r="Q604" s="28"/>
      <c r="R604" s="28"/>
      <c r="S604" s="81">
        <v>392.15699999999998</v>
      </c>
      <c r="T604" s="185">
        <v>43333</v>
      </c>
      <c r="U604" s="326">
        <v>14.7</v>
      </c>
      <c r="V604" s="60">
        <v>0.33</v>
      </c>
      <c r="W604" s="167">
        <v>2</v>
      </c>
      <c r="X604" s="489">
        <f t="shared" ref="X604:X610" si="41">IF(AND(N604&lt;&gt;"",S604&lt;&gt;""),1000*S604*V604/(N604*W604),"")</f>
        <v>172.54908</v>
      </c>
      <c r="Y604" s="502" t="s">
        <v>2216</v>
      </c>
      <c r="Z604" s="494"/>
      <c r="AA604" s="28" t="s">
        <v>20</v>
      </c>
      <c r="AB604" s="27">
        <v>1</v>
      </c>
      <c r="AC604" s="28" t="s">
        <v>891</v>
      </c>
      <c r="AD604" s="27" t="s">
        <v>54</v>
      </c>
      <c r="AE604" s="28" t="s">
        <v>124</v>
      </c>
      <c r="AF604" s="29" t="s">
        <v>55</v>
      </c>
      <c r="AG604" s="29" t="s">
        <v>54</v>
      </c>
      <c r="AH604" s="27">
        <v>256</v>
      </c>
      <c r="AI604" s="27" t="s">
        <v>83</v>
      </c>
      <c r="AJ604" s="27" t="s">
        <v>54</v>
      </c>
      <c r="AK604" s="81"/>
      <c r="AL604" s="569"/>
      <c r="AM604" s="28"/>
      <c r="AN604" s="28"/>
      <c r="AO604" s="28">
        <v>2002</v>
      </c>
      <c r="AP604" s="20">
        <v>2018</v>
      </c>
      <c r="AQ604" s="19"/>
      <c r="AR604" s="28" t="s">
        <v>892</v>
      </c>
      <c r="AS604" s="20" t="s">
        <v>4528</v>
      </c>
    </row>
    <row r="605" spans="1:45" ht="14.25" customHeight="1" x14ac:dyDescent="0.25">
      <c r="A605" t="s">
        <v>746</v>
      </c>
      <c r="B605">
        <v>1</v>
      </c>
      <c r="C605" t="s">
        <v>875</v>
      </c>
      <c r="D605" s="26" t="s">
        <v>651</v>
      </c>
      <c r="E605" s="435" t="s">
        <v>2387</v>
      </c>
      <c r="F605" s="27" t="s">
        <v>57</v>
      </c>
      <c r="G605" s="28" t="s">
        <v>648</v>
      </c>
      <c r="H605" s="46" t="s">
        <v>143</v>
      </c>
      <c r="I605" s="27">
        <v>32</v>
      </c>
      <c r="J605" s="87">
        <v>32</v>
      </c>
      <c r="K605" s="19" t="s">
        <v>4805</v>
      </c>
      <c r="L605" s="52" t="s">
        <v>108</v>
      </c>
      <c r="M605" s="81"/>
      <c r="N605" s="28">
        <v>2001</v>
      </c>
      <c r="O605" s="972">
        <v>392</v>
      </c>
      <c r="P605" s="29">
        <v>6</v>
      </c>
      <c r="Q605" s="28">
        <v>4</v>
      </c>
      <c r="R605" s="28"/>
      <c r="S605" s="81">
        <v>176.678</v>
      </c>
      <c r="T605" s="185">
        <v>44064</v>
      </c>
      <c r="U605" s="326" t="s">
        <v>5298</v>
      </c>
      <c r="V605" s="60">
        <v>1</v>
      </c>
      <c r="W605" s="167">
        <v>1</v>
      </c>
      <c r="X605" s="489">
        <f t="shared" si="41"/>
        <v>88.294852573713143</v>
      </c>
      <c r="Y605" s="502" t="s">
        <v>1833</v>
      </c>
      <c r="Z605" s="494"/>
      <c r="AA605" s="28" t="s">
        <v>20</v>
      </c>
      <c r="AB605" s="27">
        <v>8</v>
      </c>
      <c r="AC605" s="28" t="s">
        <v>977</v>
      </c>
      <c r="AD605" s="27" t="s">
        <v>54</v>
      </c>
      <c r="AE605" s="28" t="s">
        <v>124</v>
      </c>
      <c r="AF605" s="29" t="s">
        <v>54</v>
      </c>
      <c r="AG605" s="29"/>
      <c r="AH605" s="27" t="s">
        <v>133</v>
      </c>
      <c r="AI605" s="27" t="s">
        <v>133</v>
      </c>
      <c r="AJ605" s="27"/>
      <c r="AK605" s="81"/>
      <c r="AL605" s="569"/>
      <c r="AM605" s="28">
        <v>16</v>
      </c>
      <c r="AN605" s="28"/>
      <c r="AO605" s="28">
        <v>2013</v>
      </c>
      <c r="AP605" s="20">
        <v>2017</v>
      </c>
      <c r="AQ605" s="182" t="s">
        <v>3408</v>
      </c>
      <c r="AR605" s="28" t="s">
        <v>3409</v>
      </c>
      <c r="AS605" s="20" t="s">
        <v>3407</v>
      </c>
    </row>
    <row r="606" spans="1:45" ht="14.25" customHeight="1" x14ac:dyDescent="0.25">
      <c r="A606" t="s">
        <v>746</v>
      </c>
      <c r="B606">
        <v>1</v>
      </c>
      <c r="C606" t="s">
        <v>875</v>
      </c>
      <c r="D606" s="26" t="s">
        <v>651</v>
      </c>
      <c r="E606" s="435" t="s">
        <v>2387</v>
      </c>
      <c r="F606" s="27" t="s">
        <v>57</v>
      </c>
      <c r="G606" s="28" t="s">
        <v>648</v>
      </c>
      <c r="H606" s="46" t="s">
        <v>143</v>
      </c>
      <c r="I606" s="27">
        <v>32</v>
      </c>
      <c r="J606" s="87">
        <v>32</v>
      </c>
      <c r="K606" s="19" t="s">
        <v>6197</v>
      </c>
      <c r="L606" s="52" t="s">
        <v>108</v>
      </c>
      <c r="M606" s="81"/>
      <c r="N606" s="28">
        <v>1936</v>
      </c>
      <c r="O606" s="972">
        <v>392</v>
      </c>
      <c r="P606" s="29">
        <v>6</v>
      </c>
      <c r="Q606" s="28">
        <v>4</v>
      </c>
      <c r="R606" s="28"/>
      <c r="S606" s="81">
        <v>212.76599999999999</v>
      </c>
      <c r="T606" s="185">
        <v>44543</v>
      </c>
      <c r="U606" s="326" t="s">
        <v>5998</v>
      </c>
      <c r="V606" s="60">
        <v>1</v>
      </c>
      <c r="W606" s="167">
        <v>1</v>
      </c>
      <c r="X606" s="489">
        <f t="shared" si="41"/>
        <v>109.89979338842976</v>
      </c>
      <c r="Y606" s="502" t="s">
        <v>1833</v>
      </c>
      <c r="Z606" s="494"/>
      <c r="AA606" s="28" t="s">
        <v>20</v>
      </c>
      <c r="AB606" s="27">
        <v>8</v>
      </c>
      <c r="AC606" s="28" t="s">
        <v>977</v>
      </c>
      <c r="AD606" s="27" t="s">
        <v>54</v>
      </c>
      <c r="AE606" s="28" t="s">
        <v>124</v>
      </c>
      <c r="AF606" s="29" t="s">
        <v>54</v>
      </c>
      <c r="AG606" s="29"/>
      <c r="AH606" s="27" t="s">
        <v>133</v>
      </c>
      <c r="AI606" s="27" t="s">
        <v>133</v>
      </c>
      <c r="AJ606" s="27"/>
      <c r="AK606" s="81"/>
      <c r="AL606" s="569"/>
      <c r="AM606" s="28">
        <v>16</v>
      </c>
      <c r="AN606" s="28"/>
      <c r="AO606" s="28">
        <v>2013</v>
      </c>
      <c r="AP606" s="20">
        <v>2017</v>
      </c>
      <c r="AQ606" s="182" t="s">
        <v>3408</v>
      </c>
      <c r="AR606" s="28" t="s">
        <v>3409</v>
      </c>
      <c r="AS606" s="20" t="s">
        <v>3407</v>
      </c>
    </row>
    <row r="607" spans="1:45" ht="14.25" customHeight="1" x14ac:dyDescent="0.25">
      <c r="A607" t="s">
        <v>746</v>
      </c>
      <c r="B607">
        <v>1</v>
      </c>
      <c r="C607" t="s">
        <v>875</v>
      </c>
      <c r="D607" s="26" t="s">
        <v>651</v>
      </c>
      <c r="E607" s="435" t="s">
        <v>2387</v>
      </c>
      <c r="F607" s="27" t="s">
        <v>57</v>
      </c>
      <c r="G607" s="28" t="s">
        <v>648</v>
      </c>
      <c r="H607" s="46" t="s">
        <v>143</v>
      </c>
      <c r="I607" s="27">
        <v>32</v>
      </c>
      <c r="J607" s="87">
        <v>32</v>
      </c>
      <c r="K607" s="19" t="s">
        <v>800</v>
      </c>
      <c r="L607" s="52" t="s">
        <v>108</v>
      </c>
      <c r="M607" s="81"/>
      <c r="N607" s="28">
        <v>2441</v>
      </c>
      <c r="O607" s="972"/>
      <c r="P607" s="29">
        <v>6</v>
      </c>
      <c r="Q607" s="28">
        <v>4</v>
      </c>
      <c r="R607" s="28">
        <v>1</v>
      </c>
      <c r="S607" s="81">
        <v>92.191000000000003</v>
      </c>
      <c r="T607" s="185">
        <v>41688</v>
      </c>
      <c r="U607" s="326">
        <v>14.7</v>
      </c>
      <c r="V607" s="60">
        <v>1</v>
      </c>
      <c r="W607" s="167">
        <v>1</v>
      </c>
      <c r="X607" s="489">
        <f t="shared" si="41"/>
        <v>37.767718148299878</v>
      </c>
      <c r="Y607" s="502" t="s">
        <v>1833</v>
      </c>
      <c r="Z607" s="494"/>
      <c r="AA607" s="28" t="s">
        <v>20</v>
      </c>
      <c r="AB607" s="27">
        <v>8</v>
      </c>
      <c r="AC607" s="28" t="s">
        <v>977</v>
      </c>
      <c r="AD607" s="27" t="s">
        <v>54</v>
      </c>
      <c r="AE607" s="28" t="s">
        <v>124</v>
      </c>
      <c r="AF607" s="29" t="s">
        <v>54</v>
      </c>
      <c r="AG607" s="29"/>
      <c r="AH607" s="27" t="s">
        <v>133</v>
      </c>
      <c r="AI607" s="27" t="s">
        <v>133</v>
      </c>
      <c r="AJ607" s="27"/>
      <c r="AK607" s="81"/>
      <c r="AL607" s="569"/>
      <c r="AM607" s="28">
        <v>16</v>
      </c>
      <c r="AN607" s="28"/>
      <c r="AO607" s="28">
        <v>2013</v>
      </c>
      <c r="AP607" s="20">
        <v>2017</v>
      </c>
      <c r="AQ607" s="182" t="s">
        <v>3408</v>
      </c>
      <c r="AR607" s="28" t="s">
        <v>3409</v>
      </c>
      <c r="AS607" s="20" t="s">
        <v>3407</v>
      </c>
    </row>
    <row r="608" spans="1:45" s="208" customFormat="1" ht="14.25" customHeight="1" x14ac:dyDescent="0.25">
      <c r="A608" s="208" t="s">
        <v>746</v>
      </c>
      <c r="B608" s="208">
        <v>1</v>
      </c>
      <c r="C608" s="208" t="s">
        <v>875</v>
      </c>
      <c r="D608" s="202" t="s">
        <v>651</v>
      </c>
      <c r="E608" s="733" t="s">
        <v>2387</v>
      </c>
      <c r="F608" s="205" t="s">
        <v>57</v>
      </c>
      <c r="G608" s="734" t="s">
        <v>648</v>
      </c>
      <c r="H608" s="762" t="s">
        <v>143</v>
      </c>
      <c r="I608" s="205">
        <v>32</v>
      </c>
      <c r="J608" s="207">
        <v>32</v>
      </c>
      <c r="K608" s="735" t="s">
        <v>6197</v>
      </c>
      <c r="L608" s="736" t="s">
        <v>108</v>
      </c>
      <c r="M608" s="737" t="s">
        <v>6436</v>
      </c>
      <c r="N608" s="734"/>
      <c r="O608" s="973"/>
      <c r="P608" s="204">
        <v>6</v>
      </c>
      <c r="Q608" s="734">
        <v>4</v>
      </c>
      <c r="R608" s="734"/>
      <c r="S608" s="737">
        <v>212.76599999999999</v>
      </c>
      <c r="T608" s="738">
        <v>44543</v>
      </c>
      <c r="U608" s="739" t="s">
        <v>5998</v>
      </c>
      <c r="V608" s="740">
        <v>1</v>
      </c>
      <c r="W608" s="741">
        <v>1</v>
      </c>
      <c r="X608" s="742" t="str">
        <f t="shared" si="41"/>
        <v/>
      </c>
      <c r="Y608" s="743" t="s">
        <v>1833</v>
      </c>
      <c r="Z608" s="744"/>
      <c r="AA608" s="734" t="s">
        <v>20</v>
      </c>
      <c r="AB608" s="205">
        <v>8</v>
      </c>
      <c r="AC608" s="734" t="s">
        <v>5387</v>
      </c>
      <c r="AD608" s="205" t="s">
        <v>54</v>
      </c>
      <c r="AE608" s="734" t="s">
        <v>124</v>
      </c>
      <c r="AF608" s="204" t="s">
        <v>54</v>
      </c>
      <c r="AG608" s="204"/>
      <c r="AH608" s="205" t="s">
        <v>133</v>
      </c>
      <c r="AI608" s="205" t="s">
        <v>133</v>
      </c>
      <c r="AJ608" s="205"/>
      <c r="AK608" s="737"/>
      <c r="AL608" s="745"/>
      <c r="AM608" s="734">
        <v>16</v>
      </c>
      <c r="AN608" s="734"/>
      <c r="AO608" s="734">
        <v>2013</v>
      </c>
      <c r="AP608" s="746">
        <v>2017</v>
      </c>
      <c r="AQ608" s="747" t="s">
        <v>3408</v>
      </c>
      <c r="AR608" s="734" t="s">
        <v>3409</v>
      </c>
      <c r="AS608" s="746" t="s">
        <v>3407</v>
      </c>
    </row>
    <row r="609" spans="1:45" ht="14.25" customHeight="1" x14ac:dyDescent="0.25">
      <c r="A609" t="s">
        <v>746</v>
      </c>
      <c r="B609">
        <v>1</v>
      </c>
      <c r="C609" t="s">
        <v>875</v>
      </c>
      <c r="D609" s="26" t="s">
        <v>651</v>
      </c>
      <c r="E609" s="435" t="s">
        <v>2387</v>
      </c>
      <c r="F609" s="27" t="s">
        <v>57</v>
      </c>
      <c r="G609" s="28" t="s">
        <v>648</v>
      </c>
      <c r="H609" s="46" t="s">
        <v>143</v>
      </c>
      <c r="I609" s="27">
        <v>32</v>
      </c>
      <c r="J609" s="87">
        <v>32</v>
      </c>
      <c r="K609" s="19" t="s">
        <v>5386</v>
      </c>
      <c r="L609" s="52" t="s">
        <v>108</v>
      </c>
      <c r="M609" s="81"/>
      <c r="N609" s="28">
        <v>2913</v>
      </c>
      <c r="O609" s="972"/>
      <c r="P609" s="29">
        <v>6</v>
      </c>
      <c r="Q609" s="28"/>
      <c r="R609" s="28">
        <v>48</v>
      </c>
      <c r="S609" s="81">
        <v>50</v>
      </c>
      <c r="T609" s="185">
        <v>44065</v>
      </c>
      <c r="U609" s="326" t="s">
        <v>5298</v>
      </c>
      <c r="V609" s="60">
        <v>1</v>
      </c>
      <c r="W609" s="167">
        <v>1</v>
      </c>
      <c r="X609" s="489">
        <f t="shared" si="41"/>
        <v>17.164435290078956</v>
      </c>
      <c r="Y609" s="502" t="s">
        <v>1833</v>
      </c>
      <c r="Z609" s="494"/>
      <c r="AA609" s="28" t="s">
        <v>20</v>
      </c>
      <c r="AB609" s="27">
        <v>8</v>
      </c>
      <c r="AC609" s="28" t="s">
        <v>5387</v>
      </c>
      <c r="AD609" s="27" t="s">
        <v>54</v>
      </c>
      <c r="AE609" s="28" t="s">
        <v>124</v>
      </c>
      <c r="AF609" s="29" t="s">
        <v>54</v>
      </c>
      <c r="AG609" s="29"/>
      <c r="AH609" s="27" t="s">
        <v>133</v>
      </c>
      <c r="AI609" s="27" t="s">
        <v>133</v>
      </c>
      <c r="AJ609" s="27"/>
      <c r="AK609" s="81"/>
      <c r="AL609" s="569"/>
      <c r="AM609" s="28">
        <v>16</v>
      </c>
      <c r="AN609" s="28"/>
      <c r="AO609" s="28">
        <v>2013</v>
      </c>
      <c r="AP609" s="20">
        <v>2017</v>
      </c>
      <c r="AQ609" s="182" t="s">
        <v>3408</v>
      </c>
      <c r="AR609" s="28" t="s">
        <v>3409</v>
      </c>
      <c r="AS609" s="20" t="s">
        <v>3407</v>
      </c>
    </row>
    <row r="610" spans="1:45" ht="14.25" customHeight="1" x14ac:dyDescent="0.25">
      <c r="A610" t="s">
        <v>744</v>
      </c>
      <c r="C610" t="s">
        <v>875</v>
      </c>
      <c r="D610" s="26" t="s">
        <v>494</v>
      </c>
      <c r="E610" s="435" t="s">
        <v>2551</v>
      </c>
      <c r="F610" s="27" t="s">
        <v>67</v>
      </c>
      <c r="G610" s="28" t="s">
        <v>495</v>
      </c>
      <c r="H610" s="46" t="s">
        <v>199</v>
      </c>
      <c r="I610" s="27">
        <v>8</v>
      </c>
      <c r="J610" s="87">
        <v>14</v>
      </c>
      <c r="K610" s="19" t="s">
        <v>800</v>
      </c>
      <c r="L610" s="52" t="s">
        <v>108</v>
      </c>
      <c r="M610" s="81" t="s">
        <v>1148</v>
      </c>
      <c r="N610" s="28"/>
      <c r="O610" s="972"/>
      <c r="P610" s="29">
        <v>6</v>
      </c>
      <c r="Q610" s="28"/>
      <c r="R610" s="28"/>
      <c r="S610" s="81"/>
      <c r="T610" s="185"/>
      <c r="U610" s="326">
        <v>14.7</v>
      </c>
      <c r="V610" s="60">
        <v>0.33</v>
      </c>
      <c r="W610" s="167">
        <v>1</v>
      </c>
      <c r="X610" s="489" t="str">
        <f t="shared" si="41"/>
        <v/>
      </c>
      <c r="Y610" s="502"/>
      <c r="Z610" s="494"/>
      <c r="AA610" s="28" t="s">
        <v>17</v>
      </c>
      <c r="AB610" s="27">
        <v>15</v>
      </c>
      <c r="AC610" s="28" t="s">
        <v>73</v>
      </c>
      <c r="AD610" s="27" t="s">
        <v>54</v>
      </c>
      <c r="AE610" s="28" t="s">
        <v>124</v>
      </c>
      <c r="AF610" s="29" t="s">
        <v>55</v>
      </c>
      <c r="AG610" s="29" t="s">
        <v>54</v>
      </c>
      <c r="AH610" s="27">
        <v>256</v>
      </c>
      <c r="AI610" s="27" t="s">
        <v>83</v>
      </c>
      <c r="AJ610" s="27" t="s">
        <v>54</v>
      </c>
      <c r="AK610" s="81"/>
      <c r="AL610" s="569"/>
      <c r="AM610" s="28"/>
      <c r="AN610" s="28"/>
      <c r="AO610" s="28">
        <v>2002</v>
      </c>
      <c r="AP610" s="20">
        <v>2011</v>
      </c>
      <c r="AQ610" s="19"/>
      <c r="AR610" s="28" t="s">
        <v>893</v>
      </c>
      <c r="AS610" s="20"/>
    </row>
    <row r="611" spans="1:45" ht="14.25" customHeight="1" x14ac:dyDescent="0.25">
      <c r="D611" s="591" t="s">
        <v>5363</v>
      </c>
      <c r="E611" s="555" t="s">
        <v>5364</v>
      </c>
      <c r="F611" s="592" t="s">
        <v>85</v>
      </c>
      <c r="G611" s="42" t="s">
        <v>5365</v>
      </c>
      <c r="H611" s="46" t="s">
        <v>143</v>
      </c>
      <c r="I611" s="592">
        <v>64</v>
      </c>
      <c r="J611" s="618">
        <v>16</v>
      </c>
      <c r="K611" s="19"/>
      <c r="L611" s="52"/>
      <c r="M611" s="81"/>
      <c r="N611" s="28"/>
      <c r="O611" s="972"/>
      <c r="P611" s="29"/>
      <c r="Q611" s="28"/>
      <c r="R611" s="28"/>
      <c r="S611" s="81"/>
      <c r="T611" s="185"/>
      <c r="U611" s="326"/>
      <c r="V611" s="60"/>
      <c r="W611" s="167"/>
      <c r="X611" s="489"/>
      <c r="Y611" s="502"/>
      <c r="Z611" s="494"/>
      <c r="AA611" s="28" t="s">
        <v>17</v>
      </c>
      <c r="AB611" s="27">
        <v>16</v>
      </c>
      <c r="AC611" s="28" t="s">
        <v>5363</v>
      </c>
      <c r="AD611" s="27"/>
      <c r="AE611" s="28"/>
      <c r="AF611" s="29" t="s">
        <v>55</v>
      </c>
      <c r="AG611" s="29"/>
      <c r="AH611" s="27"/>
      <c r="AI611" s="27"/>
      <c r="AJ611" s="27" t="s">
        <v>54</v>
      </c>
      <c r="AK611" s="81">
        <v>39</v>
      </c>
      <c r="AL611" s="569"/>
      <c r="AM611" s="28">
        <v>16</v>
      </c>
      <c r="AN611" s="28"/>
      <c r="AO611" s="28"/>
      <c r="AP611" s="20">
        <v>2021</v>
      </c>
      <c r="AQ611" s="19"/>
      <c r="AR611" s="28" t="s">
        <v>5402</v>
      </c>
      <c r="AS611" s="20" t="s">
        <v>5810</v>
      </c>
    </row>
    <row r="612" spans="1:45" ht="14.25" customHeight="1" x14ac:dyDescent="0.25">
      <c r="B612">
        <v>1</v>
      </c>
      <c r="C612" t="s">
        <v>875</v>
      </c>
      <c r="D612" s="26" t="s">
        <v>1999</v>
      </c>
      <c r="E612" s="435" t="s">
        <v>3119</v>
      </c>
      <c r="F612" s="27" t="s">
        <v>67</v>
      </c>
      <c r="G612" s="28" t="s">
        <v>624</v>
      </c>
      <c r="H612" s="46" t="s">
        <v>199</v>
      </c>
      <c r="I612" s="27">
        <v>8</v>
      </c>
      <c r="J612" s="87">
        <v>12</v>
      </c>
      <c r="K612" s="19" t="s">
        <v>800</v>
      </c>
      <c r="L612" s="52" t="s">
        <v>108</v>
      </c>
      <c r="M612" s="81"/>
      <c r="N612" s="28">
        <v>355</v>
      </c>
      <c r="O612" s="972"/>
      <c r="P612" s="29">
        <v>6</v>
      </c>
      <c r="Q612" s="28"/>
      <c r="R612" s="28"/>
      <c r="S612" s="81">
        <v>153.846</v>
      </c>
      <c r="T612" s="185">
        <v>43184</v>
      </c>
      <c r="U612" s="326">
        <v>14.7</v>
      </c>
      <c r="V612" s="60">
        <v>0.33</v>
      </c>
      <c r="W612" s="167">
        <v>2</v>
      </c>
      <c r="X612" s="489">
        <f>IF(AND(N612&lt;&gt;"",S612&lt;&gt;""),1000*S612*V612/(N612*W612),"")</f>
        <v>71.505887323943668</v>
      </c>
      <c r="Y612" s="502" t="s">
        <v>174</v>
      </c>
      <c r="Z612" s="494"/>
      <c r="AA612" s="28" t="s">
        <v>20</v>
      </c>
      <c r="AB612" s="27">
        <v>8</v>
      </c>
      <c r="AC612" s="28" t="s">
        <v>73</v>
      </c>
      <c r="AD612" s="27" t="s">
        <v>54</v>
      </c>
      <c r="AE612" s="28" t="s">
        <v>124</v>
      </c>
      <c r="AF612" s="29" t="s">
        <v>55</v>
      </c>
      <c r="AG612" s="29" t="s">
        <v>54</v>
      </c>
      <c r="AH612" s="27">
        <v>256</v>
      </c>
      <c r="AI612" s="27" t="s">
        <v>205</v>
      </c>
      <c r="AJ612" s="27" t="s">
        <v>54</v>
      </c>
      <c r="AK612" s="81"/>
      <c r="AL612" s="569"/>
      <c r="AM612" s="28"/>
      <c r="AN612" s="28"/>
      <c r="AO612" s="28">
        <v>1999</v>
      </c>
      <c r="AP612" s="20">
        <v>1999</v>
      </c>
      <c r="AQ612" s="182" t="s">
        <v>3121</v>
      </c>
      <c r="AR612" s="28" t="s">
        <v>2000</v>
      </c>
      <c r="AS612" s="20" t="s">
        <v>3120</v>
      </c>
    </row>
    <row r="613" spans="1:45" ht="14.25" customHeight="1" x14ac:dyDescent="0.25">
      <c r="D613" s="26" t="s">
        <v>5335</v>
      </c>
      <c r="E613" s="435" t="s">
        <v>5336</v>
      </c>
      <c r="F613" s="27"/>
      <c r="G613" s="28" t="s">
        <v>5337</v>
      </c>
      <c r="H613" s="46" t="s">
        <v>178</v>
      </c>
      <c r="I613" s="27">
        <v>8</v>
      </c>
      <c r="J613" s="87">
        <v>16</v>
      </c>
      <c r="K613" s="19"/>
      <c r="L613" s="52"/>
      <c r="M613" s="81"/>
      <c r="N613" s="28"/>
      <c r="O613" s="972"/>
      <c r="P613" s="29"/>
      <c r="Q613" s="28"/>
      <c r="R613" s="28"/>
      <c r="S613" s="81"/>
      <c r="T613" s="185"/>
      <c r="U613" s="326"/>
      <c r="V613" s="60"/>
      <c r="W613" s="167"/>
      <c r="X613" s="489"/>
      <c r="Y613" s="502"/>
      <c r="Z613" s="494"/>
      <c r="AA613" s="28" t="s">
        <v>20</v>
      </c>
      <c r="AB613" s="27">
        <v>6</v>
      </c>
      <c r="AC613" s="28" t="s">
        <v>5340</v>
      </c>
      <c r="AD613" s="27" t="s">
        <v>54</v>
      </c>
      <c r="AE613" s="28" t="s">
        <v>124</v>
      </c>
      <c r="AF613" s="29" t="s">
        <v>55</v>
      </c>
      <c r="AG613" s="29" t="s">
        <v>54</v>
      </c>
      <c r="AH613" s="27" t="s">
        <v>181</v>
      </c>
      <c r="AI613" s="27" t="s">
        <v>181</v>
      </c>
      <c r="AJ613" s="27" t="s">
        <v>54</v>
      </c>
      <c r="AK613" s="81"/>
      <c r="AL613" s="569"/>
      <c r="AM613" s="28"/>
      <c r="AN613" s="28"/>
      <c r="AO613" s="28">
        <v>2020</v>
      </c>
      <c r="AP613" s="20">
        <v>2020</v>
      </c>
      <c r="AQ613" s="182"/>
      <c r="AR613" s="28" t="s">
        <v>5339</v>
      </c>
      <c r="AS613" s="20"/>
    </row>
    <row r="614" spans="1:45" ht="14.25" customHeight="1" x14ac:dyDescent="0.25">
      <c r="C614" t="s">
        <v>875</v>
      </c>
      <c r="D614" s="26" t="s">
        <v>2153</v>
      </c>
      <c r="E614" s="28"/>
      <c r="F614" s="27" t="s">
        <v>107</v>
      </c>
      <c r="G614" s="28" t="s">
        <v>2154</v>
      </c>
      <c r="H614" s="46" t="s">
        <v>143</v>
      </c>
      <c r="I614" s="27">
        <v>16</v>
      </c>
      <c r="J614" s="87">
        <v>16</v>
      </c>
      <c r="K614" s="19"/>
      <c r="L614" s="52"/>
      <c r="M614" s="81"/>
      <c r="N614" s="28"/>
      <c r="O614" s="987"/>
      <c r="P614" s="29"/>
      <c r="Q614" s="28"/>
      <c r="R614" s="28"/>
      <c r="S614" s="81"/>
      <c r="T614" s="185"/>
      <c r="U614" s="326"/>
      <c r="V614" s="60"/>
      <c r="W614" s="167"/>
      <c r="X614" s="489"/>
      <c r="Y614" s="502"/>
      <c r="Z614" s="494"/>
      <c r="AA614" s="28" t="s">
        <v>107</v>
      </c>
      <c r="AB614" s="27"/>
      <c r="AC614" s="28"/>
      <c r="AD614" s="27"/>
      <c r="AE614" s="28"/>
      <c r="AF614" s="29"/>
      <c r="AG614" s="29"/>
      <c r="AH614" s="27"/>
      <c r="AI614" s="27"/>
      <c r="AJ614" s="27"/>
      <c r="AK614" s="81"/>
      <c r="AL614" s="569"/>
      <c r="AM614" s="28"/>
      <c r="AN614" s="28"/>
      <c r="AO614" s="28">
        <v>2004</v>
      </c>
      <c r="AP614" s="20"/>
      <c r="AQ614" s="19"/>
      <c r="AR614" s="28" t="s">
        <v>2155</v>
      </c>
      <c r="AS614" s="20"/>
    </row>
    <row r="615" spans="1:45" ht="14.25" customHeight="1" x14ac:dyDescent="0.25">
      <c r="D615" s="409" t="s">
        <v>5865</v>
      </c>
      <c r="E615" s="435" t="s">
        <v>5866</v>
      </c>
      <c r="F615" s="412"/>
      <c r="G615" s="504" t="s">
        <v>5867</v>
      </c>
      <c r="H615" s="46" t="s">
        <v>143</v>
      </c>
      <c r="I615" s="412">
        <v>32</v>
      </c>
      <c r="J615" s="415">
        <v>32</v>
      </c>
      <c r="K615" s="19"/>
      <c r="L615" s="52"/>
      <c r="M615" s="81"/>
      <c r="N615" s="28"/>
      <c r="O615" s="972"/>
      <c r="P615" s="29"/>
      <c r="Q615" s="28"/>
      <c r="R615" s="28"/>
      <c r="S615" s="81"/>
      <c r="T615" s="185"/>
      <c r="U615" s="326"/>
      <c r="V615" s="60"/>
      <c r="W615" s="167"/>
      <c r="X615" s="489"/>
      <c r="Y615" s="502"/>
      <c r="Z615" s="494"/>
      <c r="AA615" s="28" t="s">
        <v>20</v>
      </c>
      <c r="AB615" s="27">
        <v>33</v>
      </c>
      <c r="AC615" s="28" t="s">
        <v>5869</v>
      </c>
      <c r="AD615" s="27" t="s">
        <v>2246</v>
      </c>
      <c r="AE615" s="28"/>
      <c r="AF615" s="29" t="s">
        <v>55</v>
      </c>
      <c r="AG615" s="29"/>
      <c r="AH615" s="27" t="s">
        <v>133</v>
      </c>
      <c r="AI615" s="27" t="s">
        <v>133</v>
      </c>
      <c r="AJ615" s="27"/>
      <c r="AK615" s="81"/>
      <c r="AL615" s="569"/>
      <c r="AM615" s="28">
        <v>32</v>
      </c>
      <c r="AN615" s="28"/>
      <c r="AO615" s="28"/>
      <c r="AP615" s="20">
        <v>2019</v>
      </c>
      <c r="AQ615" s="182"/>
      <c r="AR615" s="28" t="s">
        <v>5868</v>
      </c>
      <c r="AS615" s="130"/>
    </row>
    <row r="616" spans="1:45" ht="14.25" customHeight="1" x14ac:dyDescent="0.25">
      <c r="A616" t="s">
        <v>744</v>
      </c>
      <c r="C616" t="s">
        <v>875</v>
      </c>
      <c r="D616" s="26" t="s">
        <v>490</v>
      </c>
      <c r="E616" s="435" t="s">
        <v>2548</v>
      </c>
      <c r="F616" s="27" t="s">
        <v>67</v>
      </c>
      <c r="G616" s="28" t="s">
        <v>4275</v>
      </c>
      <c r="H616" s="46" t="s">
        <v>178</v>
      </c>
      <c r="I616" s="27">
        <v>8</v>
      </c>
      <c r="J616" s="87">
        <v>16</v>
      </c>
      <c r="K616" s="19" t="s">
        <v>802</v>
      </c>
      <c r="L616" s="52" t="s">
        <v>108</v>
      </c>
      <c r="M616" s="81" t="s">
        <v>903</v>
      </c>
      <c r="N616" s="28"/>
      <c r="O616" s="972"/>
      <c r="P616" s="29">
        <v>4</v>
      </c>
      <c r="Q616" s="28"/>
      <c r="R616" s="28"/>
      <c r="S616" s="81"/>
      <c r="T616" s="185">
        <v>43296</v>
      </c>
      <c r="U616" s="326" t="s">
        <v>3562</v>
      </c>
      <c r="V616" s="60">
        <v>0.33</v>
      </c>
      <c r="W616" s="167">
        <v>1</v>
      </c>
      <c r="X616" s="489" t="str">
        <f>IF(AND(N616&lt;&gt;"",S616&lt;&gt;""),1000*S616*V616/(N616*W616),"")</f>
        <v/>
      </c>
      <c r="Y616" s="502" t="s">
        <v>2226</v>
      </c>
      <c r="Z616" s="494"/>
      <c r="AA616" s="28" t="s">
        <v>17</v>
      </c>
      <c r="AB616" s="27">
        <v>15</v>
      </c>
      <c r="AC616" s="28" t="s">
        <v>491</v>
      </c>
      <c r="AD616" s="27" t="s">
        <v>54</v>
      </c>
      <c r="AE616" s="28" t="s">
        <v>124</v>
      </c>
      <c r="AF616" s="29" t="s">
        <v>55</v>
      </c>
      <c r="AG616" s="29" t="s">
        <v>54</v>
      </c>
      <c r="AH616" s="27">
        <v>128</v>
      </c>
      <c r="AI616" s="27">
        <v>512</v>
      </c>
      <c r="AJ616" s="27" t="s">
        <v>54</v>
      </c>
      <c r="AK616" s="81">
        <v>92</v>
      </c>
      <c r="AL616" s="569"/>
      <c r="AM616" s="28">
        <v>16</v>
      </c>
      <c r="AN616" s="28">
        <v>3</v>
      </c>
      <c r="AO616" s="28">
        <v>2002</v>
      </c>
      <c r="AP616" s="20">
        <v>2009</v>
      </c>
      <c r="AQ616" s="19"/>
      <c r="AR616" s="28" t="s">
        <v>4276</v>
      </c>
      <c r="AS616" s="20" t="s">
        <v>4322</v>
      </c>
    </row>
    <row r="617" spans="1:45" ht="14.25" customHeight="1" x14ac:dyDescent="0.25">
      <c r="A617" t="s">
        <v>746</v>
      </c>
      <c r="B617">
        <v>1</v>
      </c>
      <c r="C617" t="s">
        <v>875</v>
      </c>
      <c r="D617" s="45" t="s">
        <v>1479</v>
      </c>
      <c r="E617" s="555" t="s">
        <v>2552</v>
      </c>
      <c r="F617" s="46" t="s">
        <v>57</v>
      </c>
      <c r="G617" s="42" t="s">
        <v>1480</v>
      </c>
      <c r="H617" s="46" t="s">
        <v>143</v>
      </c>
      <c r="I617" s="46">
        <v>32</v>
      </c>
      <c r="J617" s="670">
        <v>32</v>
      </c>
      <c r="K617" s="19" t="s">
        <v>800</v>
      </c>
      <c r="L617" s="52" t="s">
        <v>108</v>
      </c>
      <c r="M617" s="81" t="s">
        <v>1481</v>
      </c>
      <c r="N617" s="28">
        <v>2167</v>
      </c>
      <c r="O617" s="972"/>
      <c r="P617" s="29">
        <v>6</v>
      </c>
      <c r="Q617" s="28"/>
      <c r="R617" s="28">
        <v>1</v>
      </c>
      <c r="S617" s="81">
        <v>145.07499999999999</v>
      </c>
      <c r="T617" s="185">
        <v>41855</v>
      </c>
      <c r="U617" s="326">
        <v>14.7</v>
      </c>
      <c r="V617" s="60">
        <v>1</v>
      </c>
      <c r="W617" s="167">
        <v>3</v>
      </c>
      <c r="X617" s="489">
        <f>IF(AND(N617&lt;&gt;"",S617&lt;&gt;""),1000*S617*V617/(N617*W617),"")</f>
        <v>22.315797569604676</v>
      </c>
      <c r="Y617" s="502" t="s">
        <v>174</v>
      </c>
      <c r="Z617" s="494"/>
      <c r="AA617" s="28" t="s">
        <v>17</v>
      </c>
      <c r="AB617" s="27">
        <v>12</v>
      </c>
      <c r="AC617" s="28" t="s">
        <v>1479</v>
      </c>
      <c r="AD617" s="27" t="s">
        <v>54</v>
      </c>
      <c r="AE617" s="28" t="s">
        <v>124</v>
      </c>
      <c r="AF617" s="29" t="s">
        <v>55</v>
      </c>
      <c r="AG617" s="29" t="s">
        <v>54</v>
      </c>
      <c r="AH617" s="27" t="s">
        <v>133</v>
      </c>
      <c r="AI617" s="27" t="s">
        <v>133</v>
      </c>
      <c r="AJ617" s="27" t="s">
        <v>54</v>
      </c>
      <c r="AK617" s="81"/>
      <c r="AL617" s="569"/>
      <c r="AM617" s="28">
        <v>16</v>
      </c>
      <c r="AN617" s="28"/>
      <c r="AO617" s="28">
        <v>2014</v>
      </c>
      <c r="AP617" s="20"/>
      <c r="AQ617" s="19"/>
      <c r="AR617" s="28" t="s">
        <v>2553</v>
      </c>
      <c r="AS617" s="20"/>
    </row>
    <row r="618" spans="1:45" ht="14.25" customHeight="1" x14ac:dyDescent="0.25">
      <c r="B618">
        <v>1</v>
      </c>
      <c r="C618" t="s">
        <v>875</v>
      </c>
      <c r="D618" s="26" t="s">
        <v>2001</v>
      </c>
      <c r="E618" s="435" t="s">
        <v>3123</v>
      </c>
      <c r="F618" s="27" t="s">
        <v>67</v>
      </c>
      <c r="G618" s="28" t="s">
        <v>2002</v>
      </c>
      <c r="H618" s="46" t="s">
        <v>143</v>
      </c>
      <c r="I618" s="27">
        <v>32</v>
      </c>
      <c r="J618" s="87">
        <v>32</v>
      </c>
      <c r="K618" s="19" t="s">
        <v>800</v>
      </c>
      <c r="L618" s="52" t="s">
        <v>108</v>
      </c>
      <c r="M618" s="81"/>
      <c r="N618" s="28">
        <v>1445</v>
      </c>
      <c r="O618" s="972"/>
      <c r="P618" s="29">
        <v>6</v>
      </c>
      <c r="Q618" s="28"/>
      <c r="R618" s="28">
        <v>6</v>
      </c>
      <c r="S618" s="81">
        <v>161.29</v>
      </c>
      <c r="T618" s="185">
        <v>43184</v>
      </c>
      <c r="U618" s="326">
        <v>14.7</v>
      </c>
      <c r="V618" s="60">
        <v>1</v>
      </c>
      <c r="W618" s="167">
        <v>1</v>
      </c>
      <c r="X618" s="489">
        <f>IF(AND(N618&lt;&gt;"",S618&lt;&gt;""),1000*S618*V618/(N618*W618),"")</f>
        <v>111.61937716262976</v>
      </c>
      <c r="Y618" s="502" t="s">
        <v>174</v>
      </c>
      <c r="Z618" s="494"/>
      <c r="AA618" s="28" t="s">
        <v>20</v>
      </c>
      <c r="AB618" s="27">
        <v>22</v>
      </c>
      <c r="AC618" s="28" t="s">
        <v>2003</v>
      </c>
      <c r="AD618" s="27" t="s">
        <v>54</v>
      </c>
      <c r="AE618" s="28" t="s">
        <v>124</v>
      </c>
      <c r="AF618" s="29" t="s">
        <v>55</v>
      </c>
      <c r="AG618" s="29"/>
      <c r="AH618" s="27" t="s">
        <v>133</v>
      </c>
      <c r="AI618" s="27" t="s">
        <v>133</v>
      </c>
      <c r="AJ618" s="27" t="s">
        <v>54</v>
      </c>
      <c r="AK618" s="81">
        <v>21</v>
      </c>
      <c r="AL618" s="569"/>
      <c r="AM618" s="28">
        <v>32</v>
      </c>
      <c r="AN618" s="28"/>
      <c r="AO618" s="28">
        <v>2008</v>
      </c>
      <c r="AP618" s="20">
        <v>2019</v>
      </c>
      <c r="AQ618" s="182" t="s">
        <v>5642</v>
      </c>
      <c r="AR618" s="28" t="s">
        <v>5643</v>
      </c>
      <c r="AS618" s="20" t="s">
        <v>6080</v>
      </c>
    </row>
    <row r="619" spans="1:45" ht="14.25" customHeight="1" x14ac:dyDescent="0.25">
      <c r="B619">
        <v>1</v>
      </c>
      <c r="C619" t="s">
        <v>875</v>
      </c>
      <c r="D619" s="26" t="s">
        <v>2416</v>
      </c>
      <c r="E619" s="435" t="s">
        <v>3125</v>
      </c>
      <c r="F619" s="27" t="s">
        <v>67</v>
      </c>
      <c r="G619" s="28" t="s">
        <v>2004</v>
      </c>
      <c r="H619" s="46" t="s">
        <v>222</v>
      </c>
      <c r="I619" s="27">
        <v>8</v>
      </c>
      <c r="J619" s="87">
        <v>14</v>
      </c>
      <c r="K619" s="19" t="s">
        <v>800</v>
      </c>
      <c r="L619" s="52" t="s">
        <v>108</v>
      </c>
      <c r="M619" s="81"/>
      <c r="N619" s="28">
        <v>109</v>
      </c>
      <c r="O619" s="972"/>
      <c r="P619" s="29">
        <v>6</v>
      </c>
      <c r="Q619" s="28"/>
      <c r="R619" s="28"/>
      <c r="S619" s="81">
        <v>370.37</v>
      </c>
      <c r="T619" s="185">
        <v>43184</v>
      </c>
      <c r="U619" s="326">
        <v>14.7</v>
      </c>
      <c r="V619" s="60">
        <v>0.33</v>
      </c>
      <c r="W619" s="167">
        <v>2</v>
      </c>
      <c r="X619" s="489">
        <f>IF(AND(N619&lt;&gt;"",S619&lt;&gt;""),1000*S619*V619/(N619*W619),"")</f>
        <v>560.65183486238539</v>
      </c>
      <c r="Y619" s="502" t="s">
        <v>174</v>
      </c>
      <c r="Z619" s="494"/>
      <c r="AA619" s="28" t="s">
        <v>20</v>
      </c>
      <c r="AB619" s="27">
        <v>1</v>
      </c>
      <c r="AC619" s="28" t="s">
        <v>2416</v>
      </c>
      <c r="AD619" s="27" t="s">
        <v>149</v>
      </c>
      <c r="AE619" s="28"/>
      <c r="AF619" s="29" t="s">
        <v>55</v>
      </c>
      <c r="AG619" s="29" t="s">
        <v>54</v>
      </c>
      <c r="AH619" s="27">
        <v>256</v>
      </c>
      <c r="AI619" s="27" t="s">
        <v>249</v>
      </c>
      <c r="AJ619" s="27" t="s">
        <v>54</v>
      </c>
      <c r="AK619" s="81">
        <v>35</v>
      </c>
      <c r="AL619" s="569"/>
      <c r="AM619" s="28"/>
      <c r="AN619" s="28"/>
      <c r="AO619" s="28">
        <v>2006</v>
      </c>
      <c r="AP619" s="20">
        <v>2006</v>
      </c>
      <c r="AQ619" s="182" t="s">
        <v>3124</v>
      </c>
      <c r="AR619" s="28" t="s">
        <v>957</v>
      </c>
      <c r="AS619" s="20" t="s">
        <v>3126</v>
      </c>
    </row>
    <row r="620" spans="1:45" ht="14.25" customHeight="1" x14ac:dyDescent="0.25">
      <c r="D620" s="591" t="s">
        <v>2685</v>
      </c>
      <c r="E620" s="555" t="s">
        <v>2686</v>
      </c>
      <c r="F620" s="592" t="s">
        <v>1812</v>
      </c>
      <c r="G620" s="593" t="s">
        <v>4663</v>
      </c>
      <c r="H620" s="592" t="s">
        <v>1613</v>
      </c>
      <c r="I620" s="592">
        <v>64</v>
      </c>
      <c r="J620" s="618">
        <v>32</v>
      </c>
      <c r="K620" s="19"/>
      <c r="L620" s="52"/>
      <c r="M620" s="81"/>
      <c r="N620" s="28"/>
      <c r="O620" s="972"/>
      <c r="P620" s="29"/>
      <c r="Q620" s="28"/>
      <c r="R620" s="28"/>
      <c r="S620" s="81"/>
      <c r="T620" s="185"/>
      <c r="U620" s="326"/>
      <c r="V620" s="60">
        <v>1</v>
      </c>
      <c r="W620" s="167">
        <v>1</v>
      </c>
      <c r="X620" s="489"/>
      <c r="Y620" s="502"/>
      <c r="Z620" s="494"/>
      <c r="AA620" s="28"/>
      <c r="AB620" s="27"/>
      <c r="AC620" s="28"/>
      <c r="AD620" s="27" t="s">
        <v>54</v>
      </c>
      <c r="AE620" s="28" t="s">
        <v>124</v>
      </c>
      <c r="AF620" s="29" t="s">
        <v>54</v>
      </c>
      <c r="AG620" s="29"/>
      <c r="AH620" s="27" t="s">
        <v>133</v>
      </c>
      <c r="AI620" s="27" t="s">
        <v>133</v>
      </c>
      <c r="AJ620" s="27" t="s">
        <v>54</v>
      </c>
      <c r="AK620" s="81"/>
      <c r="AL620" s="569"/>
      <c r="AM620" s="28">
        <v>32</v>
      </c>
      <c r="AN620" s="28">
        <v>6</v>
      </c>
      <c r="AO620" s="28">
        <v>2018</v>
      </c>
      <c r="AP620" s="20">
        <v>2020</v>
      </c>
      <c r="AQ620" s="182" t="s">
        <v>5359</v>
      </c>
      <c r="AR620" s="28" t="s">
        <v>4664</v>
      </c>
      <c r="AS620" s="20"/>
    </row>
    <row r="621" spans="1:45" ht="14.25" customHeight="1" x14ac:dyDescent="0.25">
      <c r="D621" s="591" t="s">
        <v>5491</v>
      </c>
      <c r="E621" s="555" t="s">
        <v>5139</v>
      </c>
      <c r="F621" s="592"/>
      <c r="G621" s="593" t="s">
        <v>142</v>
      </c>
      <c r="H621" s="592" t="s">
        <v>1613</v>
      </c>
      <c r="I621" s="592">
        <v>32</v>
      </c>
      <c r="J621" s="618">
        <v>32</v>
      </c>
      <c r="K621" s="19"/>
      <c r="L621" s="52"/>
      <c r="M621" s="81"/>
      <c r="N621" s="28"/>
      <c r="O621" s="972"/>
      <c r="P621" s="29"/>
      <c r="Q621" s="28"/>
      <c r="R621" s="28"/>
      <c r="S621" s="81"/>
      <c r="T621" s="185"/>
      <c r="U621" s="326"/>
      <c r="V621" s="60"/>
      <c r="W621" s="167"/>
      <c r="X621" s="489"/>
      <c r="Y621" s="502"/>
      <c r="Z621" s="494"/>
      <c r="AA621" s="28" t="s">
        <v>20</v>
      </c>
      <c r="AB621" s="27"/>
      <c r="AC621" s="28"/>
      <c r="AD621" s="27" t="s">
        <v>54</v>
      </c>
      <c r="AE621" s="28" t="s">
        <v>124</v>
      </c>
      <c r="AF621" s="29"/>
      <c r="AG621" s="29"/>
      <c r="AH621" s="27" t="s">
        <v>133</v>
      </c>
      <c r="AI621" s="27" t="s">
        <v>133</v>
      </c>
      <c r="AJ621" s="27" t="s">
        <v>54</v>
      </c>
      <c r="AK621" s="81"/>
      <c r="AL621" s="569"/>
      <c r="AM621" s="28">
        <v>32</v>
      </c>
      <c r="AN621" s="28"/>
      <c r="AO621" s="28"/>
      <c r="AP621" s="20">
        <v>2020</v>
      </c>
      <c r="AQ621" s="182" t="s">
        <v>5494</v>
      </c>
      <c r="AR621" s="28" t="s">
        <v>5495</v>
      </c>
      <c r="AS621" s="20" t="s">
        <v>5497</v>
      </c>
    </row>
    <row r="622" spans="1:45" ht="14.25" customHeight="1" x14ac:dyDescent="0.25">
      <c r="D622" s="591" t="s">
        <v>6419</v>
      </c>
      <c r="E622" s="555" t="s">
        <v>6420</v>
      </c>
      <c r="F622" s="592"/>
      <c r="G622" s="593" t="s">
        <v>6422</v>
      </c>
      <c r="H622" s="592" t="s">
        <v>1613</v>
      </c>
      <c r="I622" s="592">
        <v>64</v>
      </c>
      <c r="J622" s="618">
        <v>32</v>
      </c>
      <c r="K622" s="19"/>
      <c r="L622" s="52"/>
      <c r="M622" s="81"/>
      <c r="N622" s="28"/>
      <c r="O622" s="972"/>
      <c r="P622" s="29"/>
      <c r="Q622" s="28"/>
      <c r="R622" s="28"/>
      <c r="S622" s="81"/>
      <c r="T622" s="185"/>
      <c r="U622" s="326"/>
      <c r="V622" s="60"/>
      <c r="W622" s="167"/>
      <c r="X622" s="489"/>
      <c r="Y622" s="502"/>
      <c r="Z622" s="494"/>
      <c r="AA622" s="28" t="s">
        <v>479</v>
      </c>
      <c r="AB622" s="27"/>
      <c r="AC622" s="28"/>
      <c r="AD622" s="27" t="s">
        <v>54</v>
      </c>
      <c r="AE622" s="28" t="s">
        <v>124</v>
      </c>
      <c r="AF622" s="29" t="s">
        <v>54</v>
      </c>
      <c r="AG622" s="29"/>
      <c r="AH622" s="27" t="s">
        <v>4002</v>
      </c>
      <c r="AI622" s="27" t="s">
        <v>4002</v>
      </c>
      <c r="AJ622" s="27" t="s">
        <v>54</v>
      </c>
      <c r="AK622" s="81"/>
      <c r="AL622" s="569"/>
      <c r="AM622" s="28">
        <v>32</v>
      </c>
      <c r="AN622" s="28"/>
      <c r="AO622" s="28"/>
      <c r="AP622" s="20">
        <v>2021</v>
      </c>
      <c r="AQ622" s="182"/>
      <c r="AR622" s="28" t="s">
        <v>6421</v>
      </c>
      <c r="AS622" s="20"/>
    </row>
    <row r="623" spans="1:45" ht="14.25" customHeight="1" x14ac:dyDescent="0.25">
      <c r="C623" t="s">
        <v>875</v>
      </c>
      <c r="D623" s="26" t="s">
        <v>3457</v>
      </c>
      <c r="E623" s="435" t="s">
        <v>3458</v>
      </c>
      <c r="F623" s="27" t="s">
        <v>1773</v>
      </c>
      <c r="G623" s="28" t="s">
        <v>3460</v>
      </c>
      <c r="H623" s="592" t="s">
        <v>1613</v>
      </c>
      <c r="I623" s="27">
        <v>32</v>
      </c>
      <c r="J623" s="87">
        <v>32</v>
      </c>
      <c r="K623" s="19" t="s">
        <v>30</v>
      </c>
      <c r="L623" s="52" t="s">
        <v>108</v>
      </c>
      <c r="M623" s="81"/>
      <c r="N623" s="28"/>
      <c r="O623" s="972"/>
      <c r="P623" s="29">
        <v>6</v>
      </c>
      <c r="Q623" s="28"/>
      <c r="R623" s="28"/>
      <c r="S623" s="81"/>
      <c r="T623" s="185">
        <v>43191</v>
      </c>
      <c r="U623" s="326">
        <v>14.7</v>
      </c>
      <c r="V623" s="60">
        <v>1</v>
      </c>
      <c r="W623" s="167">
        <v>1</v>
      </c>
      <c r="X623" s="489"/>
      <c r="Y623" s="502"/>
      <c r="Z623" s="494"/>
      <c r="AA623" s="28" t="s">
        <v>17</v>
      </c>
      <c r="AB623" s="27"/>
      <c r="AC623" s="28" t="s">
        <v>3483</v>
      </c>
      <c r="AD623" s="27" t="s">
        <v>54</v>
      </c>
      <c r="AE623" s="28" t="s">
        <v>124</v>
      </c>
      <c r="AF623" s="29"/>
      <c r="AG623" s="29"/>
      <c r="AH623" s="27" t="s">
        <v>133</v>
      </c>
      <c r="AI623" s="27" t="s">
        <v>133</v>
      </c>
      <c r="AJ623" s="27" t="s">
        <v>54</v>
      </c>
      <c r="AK623" s="81"/>
      <c r="AL623" s="569"/>
      <c r="AM623" s="28">
        <v>32</v>
      </c>
      <c r="AN623" s="28"/>
      <c r="AO623" s="28"/>
      <c r="AP623" s="20">
        <v>2018</v>
      </c>
      <c r="AQ623" s="182" t="s">
        <v>3461</v>
      </c>
      <c r="AR623" s="28" t="s">
        <v>4585</v>
      </c>
      <c r="AS623" s="20" t="s">
        <v>3484</v>
      </c>
    </row>
    <row r="624" spans="1:45" ht="14.25" customHeight="1" x14ac:dyDescent="0.25">
      <c r="D624" s="591" t="s">
        <v>4925</v>
      </c>
      <c r="E624" s="555" t="s">
        <v>4926</v>
      </c>
      <c r="F624" s="592" t="s">
        <v>1812</v>
      </c>
      <c r="G624" s="593" t="s">
        <v>3015</v>
      </c>
      <c r="H624" s="592" t="s">
        <v>1613</v>
      </c>
      <c r="I624" s="592">
        <v>32</v>
      </c>
      <c r="J624" s="618">
        <v>32</v>
      </c>
      <c r="K624" s="19"/>
      <c r="L624" s="52"/>
      <c r="M624" s="81"/>
      <c r="N624" s="28"/>
      <c r="O624" s="972"/>
      <c r="P624" s="29"/>
      <c r="Q624" s="28"/>
      <c r="R624" s="28"/>
      <c r="S624" s="81"/>
      <c r="T624" s="185"/>
      <c r="U624" s="326"/>
      <c r="V624" s="60"/>
      <c r="W624" s="167"/>
      <c r="X624" s="489"/>
      <c r="Y624" s="502"/>
      <c r="Z624" s="494"/>
      <c r="AA624" s="28" t="s">
        <v>2401</v>
      </c>
      <c r="AB624" s="27"/>
      <c r="AC624" s="28"/>
      <c r="AD624" s="27" t="s">
        <v>54</v>
      </c>
      <c r="AE624" s="28" t="s">
        <v>124</v>
      </c>
      <c r="AF624" s="29" t="s">
        <v>54</v>
      </c>
      <c r="AG624" s="29"/>
      <c r="AH624" s="27" t="s">
        <v>133</v>
      </c>
      <c r="AI624" s="27" t="s">
        <v>133</v>
      </c>
      <c r="AJ624" s="27" t="s">
        <v>54</v>
      </c>
      <c r="AK624" s="81">
        <v>45</v>
      </c>
      <c r="AL624" s="569"/>
      <c r="AM624" s="28">
        <v>32</v>
      </c>
      <c r="AN624" s="28"/>
      <c r="AO624" s="28"/>
      <c r="AP624" s="20"/>
      <c r="AQ624" s="182" t="s">
        <v>4927</v>
      </c>
      <c r="AR624" s="28" t="s">
        <v>4928</v>
      </c>
      <c r="AS624" s="20"/>
    </row>
    <row r="625" spans="1:45" ht="14.25" customHeight="1" x14ac:dyDescent="0.25">
      <c r="D625" s="591" t="s">
        <v>4970</v>
      </c>
      <c r="E625" s="555" t="s">
        <v>4971</v>
      </c>
      <c r="F625" s="592" t="s">
        <v>1812</v>
      </c>
      <c r="G625" s="593" t="s">
        <v>3850</v>
      </c>
      <c r="H625" s="592" t="s">
        <v>1613</v>
      </c>
      <c r="I625" s="592">
        <v>32</v>
      </c>
      <c r="J625" s="618">
        <v>32</v>
      </c>
      <c r="K625" s="19"/>
      <c r="L625" s="52"/>
      <c r="M625" s="81"/>
      <c r="N625" s="28"/>
      <c r="O625" s="972"/>
      <c r="P625" s="29"/>
      <c r="Q625" s="28"/>
      <c r="R625" s="28"/>
      <c r="S625" s="81"/>
      <c r="T625" s="185"/>
      <c r="U625" s="326"/>
      <c r="V625" s="60"/>
      <c r="W625" s="167"/>
      <c r="X625" s="489"/>
      <c r="Y625" s="502"/>
      <c r="Z625" s="494"/>
      <c r="AA625" s="28"/>
      <c r="AB625" s="27"/>
      <c r="AC625" s="28"/>
      <c r="AD625" s="27" t="s">
        <v>54</v>
      </c>
      <c r="AE625" s="28" t="s">
        <v>124</v>
      </c>
      <c r="AF625" s="29" t="s">
        <v>54</v>
      </c>
      <c r="AG625" s="29"/>
      <c r="AH625" s="27" t="s">
        <v>133</v>
      </c>
      <c r="AI625" s="27" t="s">
        <v>133</v>
      </c>
      <c r="AJ625" s="27" t="s">
        <v>54</v>
      </c>
      <c r="AK625" s="81">
        <v>45</v>
      </c>
      <c r="AL625" s="569"/>
      <c r="AM625" s="28">
        <v>32</v>
      </c>
      <c r="AN625" s="28"/>
      <c r="AO625" s="28">
        <v>2018</v>
      </c>
      <c r="AP625" s="20">
        <v>2020</v>
      </c>
      <c r="AQ625" s="182" t="s">
        <v>5139</v>
      </c>
      <c r="AR625" s="28" t="s">
        <v>5138</v>
      </c>
      <c r="AS625" s="20" t="s">
        <v>4972</v>
      </c>
    </row>
    <row r="626" spans="1:45" ht="14.25" customHeight="1" x14ac:dyDescent="0.25">
      <c r="D626" s="591" t="s">
        <v>5326</v>
      </c>
      <c r="E626" s="555" t="s">
        <v>5327</v>
      </c>
      <c r="F626" s="592"/>
      <c r="G626" s="42" t="s">
        <v>5328</v>
      </c>
      <c r="H626" s="592" t="s">
        <v>1613</v>
      </c>
      <c r="I626" s="592">
        <v>32</v>
      </c>
      <c r="J626" s="618">
        <v>32</v>
      </c>
      <c r="K626" s="19"/>
      <c r="L626" s="52"/>
      <c r="M626" s="81"/>
      <c r="N626" s="28"/>
      <c r="O626" s="972"/>
      <c r="P626" s="29"/>
      <c r="Q626" s="28"/>
      <c r="R626" s="28"/>
      <c r="S626" s="81"/>
      <c r="T626" s="185"/>
      <c r="U626" s="326"/>
      <c r="V626" s="60"/>
      <c r="W626" s="167"/>
      <c r="X626" s="489"/>
      <c r="Y626" s="502"/>
      <c r="Z626" s="494"/>
      <c r="AA626" s="28" t="s">
        <v>4478</v>
      </c>
      <c r="AB626" s="27"/>
      <c r="AC626" s="28"/>
      <c r="AD626" s="27" t="s">
        <v>54</v>
      </c>
      <c r="AE626" s="28" t="s">
        <v>124</v>
      </c>
      <c r="AF626" s="29" t="s">
        <v>54</v>
      </c>
      <c r="AG626" s="29"/>
      <c r="AH626" s="27" t="s">
        <v>133</v>
      </c>
      <c r="AI626" s="27" t="s">
        <v>133</v>
      </c>
      <c r="AJ626" s="27" t="s">
        <v>54</v>
      </c>
      <c r="AK626" s="81">
        <v>45</v>
      </c>
      <c r="AL626" s="569"/>
      <c r="AM626" s="28">
        <v>32</v>
      </c>
      <c r="AN626" s="28">
        <v>5</v>
      </c>
      <c r="AO626" s="28"/>
      <c r="AP626" s="20">
        <v>2020</v>
      </c>
      <c r="AQ626" s="182" t="s">
        <v>5330</v>
      </c>
      <c r="AR626" s="28" t="s">
        <v>5329</v>
      </c>
      <c r="AS626" s="20" t="s">
        <v>5334</v>
      </c>
    </row>
    <row r="627" spans="1:45" ht="14.25" customHeight="1" x14ac:dyDescent="0.25">
      <c r="C627" t="s">
        <v>875</v>
      </c>
      <c r="D627" s="26" t="s">
        <v>2006</v>
      </c>
      <c r="E627" s="435" t="s">
        <v>2395</v>
      </c>
      <c r="F627" s="27" t="s">
        <v>67</v>
      </c>
      <c r="G627" s="28" t="s">
        <v>4277</v>
      </c>
      <c r="H627" s="592" t="s">
        <v>1613</v>
      </c>
      <c r="I627" s="27">
        <v>32</v>
      </c>
      <c r="J627" s="87">
        <v>32</v>
      </c>
      <c r="K627" s="19" t="s">
        <v>802</v>
      </c>
      <c r="L627" s="52" t="s">
        <v>108</v>
      </c>
      <c r="M627" s="81" t="s">
        <v>4279</v>
      </c>
      <c r="N627" s="28">
        <v>2616</v>
      </c>
      <c r="O627" s="972"/>
      <c r="P627" s="29" t="s">
        <v>744</v>
      </c>
      <c r="Q627" s="28"/>
      <c r="R627" s="28"/>
      <c r="S627" s="81">
        <v>178.44</v>
      </c>
      <c r="T627" s="185">
        <v>43296</v>
      </c>
      <c r="U627" s="326" t="s">
        <v>3562</v>
      </c>
      <c r="V627" s="60">
        <v>1</v>
      </c>
      <c r="W627" s="167">
        <v>1</v>
      </c>
      <c r="X627" s="489">
        <f>IF(AND(N627&lt;&gt;"",S627&lt;&gt;""),1000*S627*V627/(N627*W627),"")</f>
        <v>68.211009174311926</v>
      </c>
      <c r="Y627" s="502" t="s">
        <v>2226</v>
      </c>
      <c r="Z627" s="494" t="s">
        <v>745</v>
      </c>
      <c r="AA627" s="28" t="s">
        <v>479</v>
      </c>
      <c r="AB627" s="27">
        <v>7</v>
      </c>
      <c r="AC627" s="28" t="s">
        <v>4278</v>
      </c>
      <c r="AD627" s="27" t="s">
        <v>54</v>
      </c>
      <c r="AE627" s="28" t="s">
        <v>124</v>
      </c>
      <c r="AF627" s="29" t="s">
        <v>55</v>
      </c>
      <c r="AG627" s="29"/>
      <c r="AH627" s="27" t="s">
        <v>133</v>
      </c>
      <c r="AI627" s="27" t="s">
        <v>133</v>
      </c>
      <c r="AJ627" s="27" t="s">
        <v>54</v>
      </c>
      <c r="AK627" s="81"/>
      <c r="AL627" s="569"/>
      <c r="AM627" s="28">
        <v>32</v>
      </c>
      <c r="AN627" s="28">
        <v>6</v>
      </c>
      <c r="AO627" s="28">
        <v>2016</v>
      </c>
      <c r="AP627" s="20">
        <v>2017</v>
      </c>
      <c r="AQ627" s="182" t="s">
        <v>5381</v>
      </c>
      <c r="AR627" s="28" t="s">
        <v>3189</v>
      </c>
      <c r="AS627" s="20" t="s">
        <v>4280</v>
      </c>
    </row>
    <row r="628" spans="1:45" ht="14.25" customHeight="1" x14ac:dyDescent="0.25">
      <c r="D628" s="591" t="s">
        <v>4911</v>
      </c>
      <c r="E628" s="555" t="s">
        <v>4912</v>
      </c>
      <c r="F628" s="592" t="s">
        <v>1812</v>
      </c>
      <c r="G628" s="593" t="s">
        <v>4913</v>
      </c>
      <c r="H628" s="592" t="s">
        <v>1613</v>
      </c>
      <c r="I628" s="592">
        <v>32</v>
      </c>
      <c r="J628" s="618">
        <v>32</v>
      </c>
      <c r="K628" s="19"/>
      <c r="L628" s="66"/>
      <c r="M628" s="81"/>
      <c r="N628" s="28"/>
      <c r="O628" s="972"/>
      <c r="P628" s="29"/>
      <c r="Q628" s="28"/>
      <c r="R628" s="28"/>
      <c r="S628" s="81"/>
      <c r="T628" s="185"/>
      <c r="U628" s="326"/>
      <c r="V628" s="60">
        <v>1</v>
      </c>
      <c r="W628" s="167">
        <v>1</v>
      </c>
      <c r="X628" s="489"/>
      <c r="Y628" s="502"/>
      <c r="Z628" s="494"/>
      <c r="AA628" s="28" t="s">
        <v>20</v>
      </c>
      <c r="AB628" s="27"/>
      <c r="AC628" s="28"/>
      <c r="AD628" s="27" t="s">
        <v>54</v>
      </c>
      <c r="AE628" s="28" t="s">
        <v>124</v>
      </c>
      <c r="AF628" s="29" t="s">
        <v>55</v>
      </c>
      <c r="AG628" s="29"/>
      <c r="AH628" s="27" t="s">
        <v>133</v>
      </c>
      <c r="AI628" s="27" t="s">
        <v>133</v>
      </c>
      <c r="AJ628" s="27" t="s">
        <v>54</v>
      </c>
      <c r="AK628" s="81">
        <v>45</v>
      </c>
      <c r="AL628" s="569"/>
      <c r="AM628" s="28">
        <v>32</v>
      </c>
      <c r="AN628" s="28"/>
      <c r="AO628" s="28">
        <v>2019</v>
      </c>
      <c r="AP628" s="20">
        <v>2019</v>
      </c>
      <c r="AQ628" s="182" t="s">
        <v>4915</v>
      </c>
      <c r="AR628" s="28" t="s">
        <v>4914</v>
      </c>
      <c r="AS628" s="20"/>
    </row>
    <row r="629" spans="1:45" ht="14.25" customHeight="1" x14ac:dyDescent="0.25">
      <c r="D629" s="591" t="s">
        <v>6137</v>
      </c>
      <c r="E629" s="555" t="s">
        <v>6138</v>
      </c>
      <c r="F629" s="592"/>
      <c r="G629" s="593" t="s">
        <v>6139</v>
      </c>
      <c r="H629" s="592" t="s">
        <v>1613</v>
      </c>
      <c r="I629" s="592">
        <v>64</v>
      </c>
      <c r="J629" s="618">
        <v>32</v>
      </c>
      <c r="K629" s="19"/>
      <c r="L629" s="66"/>
      <c r="M629" s="81"/>
      <c r="N629" s="28"/>
      <c r="O629" s="972"/>
      <c r="P629" s="29"/>
      <c r="Q629" s="28"/>
      <c r="R629" s="28"/>
      <c r="S629" s="81"/>
      <c r="T629" s="185"/>
      <c r="U629" s="326"/>
      <c r="V629" s="60"/>
      <c r="W629" s="167"/>
      <c r="X629" s="489"/>
      <c r="Y629" s="502"/>
      <c r="Z629" s="494" t="s">
        <v>54</v>
      </c>
      <c r="AA629" s="28" t="s">
        <v>479</v>
      </c>
      <c r="AB629" s="27">
        <v>35</v>
      </c>
      <c r="AC629" s="28" t="s">
        <v>6140</v>
      </c>
      <c r="AD629" s="27" t="s">
        <v>54</v>
      </c>
      <c r="AE629" s="28" t="s">
        <v>124</v>
      </c>
      <c r="AF629" s="29" t="s">
        <v>55</v>
      </c>
      <c r="AG629" s="29"/>
      <c r="AH629" s="27" t="s">
        <v>2668</v>
      </c>
      <c r="AI629" s="27" t="s">
        <v>2668</v>
      </c>
      <c r="AJ629" s="27" t="s">
        <v>54</v>
      </c>
      <c r="AK629" s="81"/>
      <c r="AL629" s="569"/>
      <c r="AM629" s="28">
        <v>32</v>
      </c>
      <c r="AN629" s="28">
        <v>3</v>
      </c>
      <c r="AO629" s="28">
        <v>2021</v>
      </c>
      <c r="AP629" s="20">
        <v>2021</v>
      </c>
      <c r="AQ629" s="182"/>
      <c r="AR629" s="28" t="s">
        <v>6142</v>
      </c>
      <c r="AS629" s="20" t="s">
        <v>6143</v>
      </c>
    </row>
    <row r="630" spans="1:45" ht="14.25" customHeight="1" x14ac:dyDescent="0.25">
      <c r="D630" s="591" t="s">
        <v>5203</v>
      </c>
      <c r="E630" s="555" t="s">
        <v>4555</v>
      </c>
      <c r="F630" s="592" t="s">
        <v>57</v>
      </c>
      <c r="G630" s="593" t="s">
        <v>4556</v>
      </c>
      <c r="H630" s="592" t="s">
        <v>1613</v>
      </c>
      <c r="I630" s="592">
        <v>32</v>
      </c>
      <c r="J630" s="618">
        <v>32</v>
      </c>
      <c r="K630" s="19" t="s">
        <v>800</v>
      </c>
      <c r="L630" s="593" t="s">
        <v>4556</v>
      </c>
      <c r="M630" s="81"/>
      <c r="N630" s="28">
        <v>1000</v>
      </c>
      <c r="O630" s="972"/>
      <c r="P630" s="29">
        <v>6</v>
      </c>
      <c r="Q630" s="28"/>
      <c r="R630" s="28"/>
      <c r="S630" s="81">
        <v>220</v>
      </c>
      <c r="T630" s="185">
        <v>44228</v>
      </c>
      <c r="U630" s="59" t="s">
        <v>5298</v>
      </c>
      <c r="V630" s="60">
        <v>1</v>
      </c>
      <c r="W630" s="167">
        <v>1</v>
      </c>
      <c r="X630" s="489">
        <f>IF(AND(N630&lt;&gt;"",S630&lt;&gt;""),1000*S630*V630/(N630*W630),"")</f>
        <v>220</v>
      </c>
      <c r="Y630" s="502"/>
      <c r="Z630" s="494"/>
      <c r="AA630" s="28" t="s">
        <v>20</v>
      </c>
      <c r="AB630" s="27">
        <v>4</v>
      </c>
      <c r="AC630" s="28" t="s">
        <v>4554</v>
      </c>
      <c r="AD630" s="27" t="s">
        <v>54</v>
      </c>
      <c r="AE630" s="28" t="s">
        <v>124</v>
      </c>
      <c r="AF630" s="29" t="s">
        <v>55</v>
      </c>
      <c r="AG630" s="29"/>
      <c r="AH630" s="27" t="s">
        <v>133</v>
      </c>
      <c r="AI630" s="27" t="s">
        <v>133</v>
      </c>
      <c r="AJ630" s="27" t="s">
        <v>54</v>
      </c>
      <c r="AK630" s="81">
        <v>45</v>
      </c>
      <c r="AL630" s="569"/>
      <c r="AM630" s="28">
        <v>32</v>
      </c>
      <c r="AN630" s="28"/>
      <c r="AO630" s="28">
        <v>2018</v>
      </c>
      <c r="AP630" s="20">
        <v>2021</v>
      </c>
      <c r="AQ630" s="182" t="s">
        <v>5716</v>
      </c>
      <c r="AR630" s="28" t="s">
        <v>4572</v>
      </c>
      <c r="AS630" s="20" t="s">
        <v>5403</v>
      </c>
    </row>
    <row r="631" spans="1:45" ht="14.25" customHeight="1" x14ac:dyDescent="0.25">
      <c r="D631" s="591" t="s">
        <v>4686</v>
      </c>
      <c r="E631" s="555" t="s">
        <v>4687</v>
      </c>
      <c r="F631" s="592" t="s">
        <v>1812</v>
      </c>
      <c r="G631" s="593" t="s">
        <v>4690</v>
      </c>
      <c r="H631" s="592" t="s">
        <v>1613</v>
      </c>
      <c r="I631" s="592">
        <v>32</v>
      </c>
      <c r="J631" s="618">
        <v>32</v>
      </c>
      <c r="K631" s="19"/>
      <c r="L631" s="66"/>
      <c r="M631" s="81"/>
      <c r="N631" s="28">
        <v>306</v>
      </c>
      <c r="O631" s="972"/>
      <c r="P631" s="29">
        <v>4</v>
      </c>
      <c r="Q631" s="28"/>
      <c r="R631" s="28"/>
      <c r="S631" s="81"/>
      <c r="T631" s="185"/>
      <c r="U631" s="326"/>
      <c r="V631" s="60">
        <v>1</v>
      </c>
      <c r="W631" s="167">
        <v>6.7</v>
      </c>
      <c r="X631" s="489"/>
      <c r="Y631" s="502" t="s">
        <v>4656</v>
      </c>
      <c r="Z631" s="494"/>
      <c r="AA631" s="28" t="s">
        <v>20</v>
      </c>
      <c r="AB631" s="27">
        <v>11</v>
      </c>
      <c r="AC631" s="28"/>
      <c r="AD631" s="27" t="s">
        <v>54</v>
      </c>
      <c r="AE631" s="28" t="s">
        <v>124</v>
      </c>
      <c r="AF631" s="29" t="s">
        <v>55</v>
      </c>
      <c r="AG631" s="29"/>
      <c r="AH631" s="27" t="s">
        <v>133</v>
      </c>
      <c r="AI631" s="27" t="s">
        <v>133</v>
      </c>
      <c r="AJ631" s="27" t="s">
        <v>54</v>
      </c>
      <c r="AK631" s="81">
        <v>45</v>
      </c>
      <c r="AL631" s="569"/>
      <c r="AM631" s="28">
        <v>32</v>
      </c>
      <c r="AN631" s="28"/>
      <c r="AO631" s="28">
        <v>2018</v>
      </c>
      <c r="AP631" s="20">
        <v>2018</v>
      </c>
      <c r="AQ631" s="182" t="s">
        <v>4695</v>
      </c>
      <c r="AR631" s="28" t="s">
        <v>4697</v>
      </c>
      <c r="AS631" s="20" t="s">
        <v>4689</v>
      </c>
    </row>
    <row r="632" spans="1:45" ht="14.25" customHeight="1" x14ac:dyDescent="0.25">
      <c r="D632" s="591" t="s">
        <v>5730</v>
      </c>
      <c r="E632" s="555" t="s">
        <v>5724</v>
      </c>
      <c r="F632" s="592" t="s">
        <v>67</v>
      </c>
      <c r="G632" s="593" t="s">
        <v>5725</v>
      </c>
      <c r="H632" s="592" t="s">
        <v>1613</v>
      </c>
      <c r="I632" s="592">
        <v>32</v>
      </c>
      <c r="J632" s="618">
        <v>32</v>
      </c>
      <c r="K632" s="19"/>
      <c r="L632" s="66"/>
      <c r="M632" s="81"/>
      <c r="N632" s="28"/>
      <c r="O632" s="972"/>
      <c r="P632" s="29"/>
      <c r="Q632" s="28"/>
      <c r="R632" s="28"/>
      <c r="S632" s="81"/>
      <c r="T632" s="185"/>
      <c r="U632" s="326"/>
      <c r="V632" s="60"/>
      <c r="W632" s="167"/>
      <c r="X632" s="489"/>
      <c r="Y632" s="502"/>
      <c r="Z632" s="494"/>
      <c r="AA632" s="28" t="s">
        <v>20</v>
      </c>
      <c r="AB632" s="27">
        <v>45</v>
      </c>
      <c r="AC632" s="28" t="s">
        <v>5729</v>
      </c>
      <c r="AD632" s="27" t="s">
        <v>54</v>
      </c>
      <c r="AE632" s="28" t="s">
        <v>124</v>
      </c>
      <c r="AF632" s="29" t="s">
        <v>55</v>
      </c>
      <c r="AG632" s="29"/>
      <c r="AH632" s="27" t="s">
        <v>133</v>
      </c>
      <c r="AI632" s="27" t="s">
        <v>133</v>
      </c>
      <c r="AJ632" s="27" t="s">
        <v>54</v>
      </c>
      <c r="AK632" s="81">
        <v>45</v>
      </c>
      <c r="AL632" s="569"/>
      <c r="AM632" s="28">
        <v>32</v>
      </c>
      <c r="AN632" s="28"/>
      <c r="AO632" s="28">
        <v>2020</v>
      </c>
      <c r="AP632" s="20">
        <v>2021</v>
      </c>
      <c r="AQ632" s="182" t="s">
        <v>5727</v>
      </c>
      <c r="AR632" s="28" t="s">
        <v>5728</v>
      </c>
      <c r="AS632" s="20"/>
    </row>
    <row r="633" spans="1:45" ht="14.25" customHeight="1" x14ac:dyDescent="0.25">
      <c r="D633" s="591" t="s">
        <v>4649</v>
      </c>
      <c r="E633" s="555" t="s">
        <v>4650</v>
      </c>
      <c r="F633" s="592" t="s">
        <v>1812</v>
      </c>
      <c r="G633" s="593" t="s">
        <v>4651</v>
      </c>
      <c r="H633" s="592" t="s">
        <v>1613</v>
      </c>
      <c r="I633" s="592">
        <v>32</v>
      </c>
      <c r="J633" s="618">
        <v>32</v>
      </c>
      <c r="K633" s="19" t="s">
        <v>4657</v>
      </c>
      <c r="L633" s="593" t="s">
        <v>4651</v>
      </c>
      <c r="M633" s="81"/>
      <c r="N633" s="28">
        <v>1653</v>
      </c>
      <c r="O633" s="972"/>
      <c r="P633" s="29">
        <v>4</v>
      </c>
      <c r="Q633" s="28"/>
      <c r="R633" s="28"/>
      <c r="S633" s="81"/>
      <c r="T633" s="185">
        <v>43430</v>
      </c>
      <c r="U633" s="326"/>
      <c r="V633" s="60">
        <v>1</v>
      </c>
      <c r="W633" s="167">
        <v>6.7</v>
      </c>
      <c r="X633" s="489" t="str">
        <f>IF(AND(N633&lt;&gt;"",S633&lt;&gt;""),1000*S633*V633/(N633*W633),"")</f>
        <v/>
      </c>
      <c r="Y633" s="502" t="s">
        <v>4656</v>
      </c>
      <c r="Z633" s="494"/>
      <c r="AA633" s="28" t="s">
        <v>479</v>
      </c>
      <c r="AB633" s="27">
        <v>8</v>
      </c>
      <c r="AC633" s="28" t="s">
        <v>4660</v>
      </c>
      <c r="AD633" s="27" t="s">
        <v>54</v>
      </c>
      <c r="AE633" s="28" t="s">
        <v>124</v>
      </c>
      <c r="AF633" s="29" t="s">
        <v>55</v>
      </c>
      <c r="AG633" s="29"/>
      <c r="AH633" s="27" t="s">
        <v>133</v>
      </c>
      <c r="AI633" s="27" t="s">
        <v>133</v>
      </c>
      <c r="AJ633" s="27" t="s">
        <v>54</v>
      </c>
      <c r="AK633" s="81">
        <v>45</v>
      </c>
      <c r="AL633" s="569"/>
      <c r="AM633" s="28">
        <v>32</v>
      </c>
      <c r="AN633" s="28"/>
      <c r="AO633" s="28">
        <v>2018</v>
      </c>
      <c r="AP633" s="20">
        <v>2018</v>
      </c>
      <c r="AQ633" s="182" t="s">
        <v>4654</v>
      </c>
      <c r="AR633" s="28" t="s">
        <v>4659</v>
      </c>
      <c r="AS633" s="20" t="s">
        <v>4658</v>
      </c>
    </row>
    <row r="634" spans="1:45" ht="14.25" customHeight="1" x14ac:dyDescent="0.25">
      <c r="D634" s="591" t="s">
        <v>4649</v>
      </c>
      <c r="E634" s="555" t="s">
        <v>4650</v>
      </c>
      <c r="F634" s="592" t="s">
        <v>1812</v>
      </c>
      <c r="G634" s="593" t="s">
        <v>4651</v>
      </c>
      <c r="H634" s="592" t="s">
        <v>1613</v>
      </c>
      <c r="I634" s="592">
        <v>32</v>
      </c>
      <c r="J634" s="618">
        <v>32</v>
      </c>
      <c r="K634" s="19" t="s">
        <v>4655</v>
      </c>
      <c r="L634" s="593" t="s">
        <v>4651</v>
      </c>
      <c r="M634" s="81"/>
      <c r="N634" s="28">
        <v>1060</v>
      </c>
      <c r="O634" s="972"/>
      <c r="P634" s="29">
        <v>4</v>
      </c>
      <c r="Q634" s="28"/>
      <c r="R634" s="28"/>
      <c r="S634" s="81">
        <v>20</v>
      </c>
      <c r="T634" s="185">
        <v>43430</v>
      </c>
      <c r="U634" s="326"/>
      <c r="V634" s="60">
        <v>1</v>
      </c>
      <c r="W634" s="167">
        <v>6.7</v>
      </c>
      <c r="X634" s="489">
        <f>IF(AND(N634&lt;&gt;"",S634&lt;&gt;""),1000*S634*V634/(N634*W634),"")</f>
        <v>2.8161081385525204</v>
      </c>
      <c r="Y634" s="502" t="s">
        <v>4656</v>
      </c>
      <c r="Z634" s="494"/>
      <c r="AA634" s="28" t="s">
        <v>479</v>
      </c>
      <c r="AB634" s="27">
        <v>8</v>
      </c>
      <c r="AC634" s="28" t="s">
        <v>4660</v>
      </c>
      <c r="AD634" s="27" t="s">
        <v>54</v>
      </c>
      <c r="AE634" s="28" t="s">
        <v>124</v>
      </c>
      <c r="AF634" s="29" t="s">
        <v>55</v>
      </c>
      <c r="AG634" s="29"/>
      <c r="AH634" s="27" t="s">
        <v>133</v>
      </c>
      <c r="AI634" s="27" t="s">
        <v>133</v>
      </c>
      <c r="AJ634" s="27" t="s">
        <v>54</v>
      </c>
      <c r="AK634" s="81">
        <v>45</v>
      </c>
      <c r="AL634" s="569"/>
      <c r="AM634" s="28">
        <v>32</v>
      </c>
      <c r="AN634" s="28"/>
      <c r="AO634" s="28">
        <v>2018</v>
      </c>
      <c r="AP634" s="20">
        <v>2018</v>
      </c>
      <c r="AQ634" s="182" t="s">
        <v>4654</v>
      </c>
      <c r="AR634" s="28" t="s">
        <v>4659</v>
      </c>
      <c r="AS634" s="20" t="s">
        <v>4658</v>
      </c>
    </row>
    <row r="635" spans="1:45" ht="14.25" customHeight="1" x14ac:dyDescent="0.25">
      <c r="A635" t="s">
        <v>746</v>
      </c>
      <c r="B635">
        <v>1</v>
      </c>
      <c r="C635" t="s">
        <v>875</v>
      </c>
      <c r="D635" s="26" t="s">
        <v>3190</v>
      </c>
      <c r="E635" s="435" t="s">
        <v>1717</v>
      </c>
      <c r="F635" s="27" t="s">
        <v>57</v>
      </c>
      <c r="G635" s="28" t="s">
        <v>654</v>
      </c>
      <c r="H635" s="592" t="s">
        <v>1613</v>
      </c>
      <c r="I635" s="27">
        <v>32</v>
      </c>
      <c r="J635" s="87">
        <v>32</v>
      </c>
      <c r="K635" s="19" t="s">
        <v>1720</v>
      </c>
      <c r="L635" s="52" t="s">
        <v>654</v>
      </c>
      <c r="M635" s="81"/>
      <c r="N635" s="28">
        <v>320</v>
      </c>
      <c r="O635" s="972"/>
      <c r="P635" s="29">
        <v>6</v>
      </c>
      <c r="Q635" s="28"/>
      <c r="R635" s="28">
        <v>1</v>
      </c>
      <c r="S635" s="81">
        <v>375</v>
      </c>
      <c r="T635" s="185">
        <v>42747</v>
      </c>
      <c r="U635" s="326" t="s">
        <v>1721</v>
      </c>
      <c r="V635" s="60">
        <v>1</v>
      </c>
      <c r="W635" s="167">
        <v>1</v>
      </c>
      <c r="X635" s="489">
        <f>IF(AND(N635&lt;&gt;"",S635&lt;&gt;""),1000*S635*V635/(N635*W635),"")</f>
        <v>1171.875</v>
      </c>
      <c r="Y635" s="502" t="s">
        <v>174</v>
      </c>
      <c r="Z635" s="494"/>
      <c r="AA635" s="28" t="s">
        <v>107</v>
      </c>
      <c r="AB635" s="27"/>
      <c r="AC635" s="28"/>
      <c r="AD635" s="27" t="s">
        <v>54</v>
      </c>
      <c r="AE635" s="28" t="s">
        <v>124</v>
      </c>
      <c r="AF635" s="29" t="s">
        <v>55</v>
      </c>
      <c r="AG635" s="29"/>
      <c r="AH635" s="27" t="s">
        <v>133</v>
      </c>
      <c r="AI635" s="27" t="s">
        <v>133</v>
      </c>
      <c r="AJ635" s="27" t="s">
        <v>54</v>
      </c>
      <c r="AK635" s="81">
        <v>45</v>
      </c>
      <c r="AL635" s="569"/>
      <c r="AM635" s="28">
        <v>32</v>
      </c>
      <c r="AN635" s="28">
        <v>3</v>
      </c>
      <c r="AO635" s="28">
        <v>2015</v>
      </c>
      <c r="AP635" s="20">
        <v>2018</v>
      </c>
      <c r="AQ635" s="182" t="s">
        <v>3263</v>
      </c>
      <c r="AR635" s="28" t="s">
        <v>4394</v>
      </c>
      <c r="AS635" s="20" t="s">
        <v>1718</v>
      </c>
    </row>
    <row r="636" spans="1:45" ht="14.25" customHeight="1" x14ac:dyDescent="0.25">
      <c r="D636" s="591" t="s">
        <v>6263</v>
      </c>
      <c r="E636" s="555" t="s">
        <v>6264</v>
      </c>
      <c r="F636" s="592"/>
      <c r="G636" s="593" t="s">
        <v>6266</v>
      </c>
      <c r="H636" s="592" t="s">
        <v>1613</v>
      </c>
      <c r="I636" s="592">
        <v>32</v>
      </c>
      <c r="J636" s="618">
        <v>32</v>
      </c>
      <c r="K636" s="19"/>
      <c r="L636" s="52"/>
      <c r="M636" s="81"/>
      <c r="N636" s="28"/>
      <c r="O636" s="972"/>
      <c r="P636" s="29"/>
      <c r="Q636" s="28"/>
      <c r="R636" s="28"/>
      <c r="S636" s="81"/>
      <c r="T636" s="185"/>
      <c r="U636" s="326"/>
      <c r="V636" s="60"/>
      <c r="W636" s="167"/>
      <c r="X636" s="489"/>
      <c r="Y636" s="502"/>
      <c r="Z636" s="494"/>
      <c r="AA636" s="28" t="s">
        <v>20</v>
      </c>
      <c r="AB636" s="27">
        <v>18</v>
      </c>
      <c r="AC636" s="28" t="s">
        <v>6268</v>
      </c>
      <c r="AD636" s="27" t="s">
        <v>54</v>
      </c>
      <c r="AE636" s="28" t="s">
        <v>124</v>
      </c>
      <c r="AF636" s="29" t="s">
        <v>55</v>
      </c>
      <c r="AG636" s="29"/>
      <c r="AH636" s="27" t="s">
        <v>133</v>
      </c>
      <c r="AI636" s="27" t="s">
        <v>133</v>
      </c>
      <c r="AJ636" s="27" t="s">
        <v>54</v>
      </c>
      <c r="AK636" s="81"/>
      <c r="AL636" s="569"/>
      <c r="AM636" s="28">
        <v>32</v>
      </c>
      <c r="AN636" s="28">
        <v>5</v>
      </c>
      <c r="AO636" s="28">
        <v>2019</v>
      </c>
      <c r="AP636" s="20">
        <v>2021</v>
      </c>
      <c r="AQ636" s="182" t="s">
        <v>6267</v>
      </c>
      <c r="AR636" s="28" t="s">
        <v>6265</v>
      </c>
      <c r="AS636" s="20"/>
    </row>
    <row r="637" spans="1:45" ht="14.25" customHeight="1" x14ac:dyDescent="0.25">
      <c r="D637" s="591" t="s">
        <v>5737</v>
      </c>
      <c r="E637" s="555" t="s">
        <v>5738</v>
      </c>
      <c r="F637" s="592" t="s">
        <v>67</v>
      </c>
      <c r="G637" s="593" t="s">
        <v>5740</v>
      </c>
      <c r="H637" s="592" t="s">
        <v>1613</v>
      </c>
      <c r="I637" s="592">
        <v>32</v>
      </c>
      <c r="J637" s="618">
        <v>32</v>
      </c>
      <c r="K637" s="19"/>
      <c r="L637" s="52"/>
      <c r="M637" s="81"/>
      <c r="N637" s="28"/>
      <c r="O637" s="972"/>
      <c r="P637" s="29"/>
      <c r="Q637" s="28"/>
      <c r="R637" s="28"/>
      <c r="S637" s="81"/>
      <c r="T637" s="185"/>
      <c r="U637" s="326"/>
      <c r="V637" s="60"/>
      <c r="W637" s="167"/>
      <c r="X637" s="489"/>
      <c r="Y637" s="502"/>
      <c r="Z637" s="494"/>
      <c r="AA637" s="28" t="s">
        <v>2608</v>
      </c>
      <c r="AB637" s="27">
        <v>12</v>
      </c>
      <c r="AC637" s="28" t="s">
        <v>5736</v>
      </c>
      <c r="AD637" s="27" t="s">
        <v>54</v>
      </c>
      <c r="AE637" s="28" t="s">
        <v>124</v>
      </c>
      <c r="AF637" s="29" t="s">
        <v>55</v>
      </c>
      <c r="AG637" s="29"/>
      <c r="AH637" s="27" t="s">
        <v>133</v>
      </c>
      <c r="AI637" s="27" t="s">
        <v>133</v>
      </c>
      <c r="AJ637" s="27" t="s">
        <v>54</v>
      </c>
      <c r="AK637" s="81">
        <v>45</v>
      </c>
      <c r="AL637" s="569"/>
      <c r="AM637" s="28">
        <v>32</v>
      </c>
      <c r="AN637" s="28"/>
      <c r="AO637" s="28">
        <v>2017</v>
      </c>
      <c r="AP637" s="20">
        <v>2020</v>
      </c>
      <c r="AQ637" s="182"/>
      <c r="AR637" s="28" t="s">
        <v>5739</v>
      </c>
      <c r="AS637" s="20"/>
    </row>
    <row r="638" spans="1:45" ht="14.25" customHeight="1" x14ac:dyDescent="0.25">
      <c r="C638" t="s">
        <v>875</v>
      </c>
      <c r="D638" s="26" t="s">
        <v>4384</v>
      </c>
      <c r="E638" s="435" t="s">
        <v>3469</v>
      </c>
      <c r="F638" s="27" t="s">
        <v>67</v>
      </c>
      <c r="G638" s="28"/>
      <c r="H638" s="592" t="s">
        <v>1613</v>
      </c>
      <c r="I638" s="27">
        <v>32</v>
      </c>
      <c r="J638" s="87">
        <v>32</v>
      </c>
      <c r="K638" s="19" t="s">
        <v>800</v>
      </c>
      <c r="L638" s="52" t="s">
        <v>108</v>
      </c>
      <c r="M638" s="81" t="s">
        <v>828</v>
      </c>
      <c r="N638" s="28"/>
      <c r="O638" s="972"/>
      <c r="P638" s="29">
        <v>6</v>
      </c>
      <c r="Q638" s="28"/>
      <c r="R638" s="28"/>
      <c r="S638" s="81"/>
      <c r="T638" s="185">
        <v>43230</v>
      </c>
      <c r="U638" s="326">
        <v>14.7</v>
      </c>
      <c r="V638" s="60">
        <v>1</v>
      </c>
      <c r="W638" s="167">
        <v>1</v>
      </c>
      <c r="X638" s="489" t="str">
        <f>IF(AND(N638&lt;&gt;"",S638&lt;&gt;""),1000*S638*V638/(N638*W638),"")</f>
        <v/>
      </c>
      <c r="Y638" s="502"/>
      <c r="Z638" s="494"/>
      <c r="AA638" s="28" t="s">
        <v>20</v>
      </c>
      <c r="AB638" s="27">
        <v>141</v>
      </c>
      <c r="AC638" s="28" t="s">
        <v>3471</v>
      </c>
      <c r="AD638" s="27" t="s">
        <v>54</v>
      </c>
      <c r="AE638" s="28" t="s">
        <v>124</v>
      </c>
      <c r="AF638" s="29" t="s">
        <v>55</v>
      </c>
      <c r="AG638" s="29"/>
      <c r="AH638" s="27" t="s">
        <v>133</v>
      </c>
      <c r="AI638" s="27" t="s">
        <v>133</v>
      </c>
      <c r="AJ638" s="27" t="s">
        <v>54</v>
      </c>
      <c r="AK638" s="81"/>
      <c r="AL638" s="569"/>
      <c r="AM638" s="28">
        <v>32</v>
      </c>
      <c r="AN638" s="28"/>
      <c r="AO638" s="28">
        <v>2016</v>
      </c>
      <c r="AP638" s="20">
        <v>2018</v>
      </c>
      <c r="AQ638" s="182"/>
      <c r="AR638" s="28" t="s">
        <v>3470</v>
      </c>
      <c r="AS638" s="20" t="s">
        <v>3610</v>
      </c>
    </row>
    <row r="639" spans="1:45" s="7" customFormat="1" ht="14.25" customHeight="1" x14ac:dyDescent="0.25">
      <c r="A639"/>
      <c r="B639">
        <v>1</v>
      </c>
      <c r="C639" t="s">
        <v>875</v>
      </c>
      <c r="D639" s="26" t="s">
        <v>4384</v>
      </c>
      <c r="E639" s="435" t="s">
        <v>3469</v>
      </c>
      <c r="F639" s="27" t="s">
        <v>67</v>
      </c>
      <c r="G639" s="28"/>
      <c r="H639" s="592" t="s">
        <v>1613</v>
      </c>
      <c r="I639" s="27">
        <v>32</v>
      </c>
      <c r="J639" s="87">
        <v>32</v>
      </c>
      <c r="K639" s="19" t="s">
        <v>800</v>
      </c>
      <c r="L639" s="52" t="s">
        <v>108</v>
      </c>
      <c r="M639" s="81"/>
      <c r="N639" s="28">
        <v>14119</v>
      </c>
      <c r="O639" s="972"/>
      <c r="P639" s="29">
        <v>6</v>
      </c>
      <c r="Q639" s="28"/>
      <c r="R639" s="28">
        <v>32</v>
      </c>
      <c r="S639" s="81">
        <v>62.112000000000002</v>
      </c>
      <c r="T639" s="185">
        <v>43230</v>
      </c>
      <c r="U639" s="326">
        <v>14.7</v>
      </c>
      <c r="V639" s="60">
        <v>1</v>
      </c>
      <c r="W639" s="167">
        <v>1</v>
      </c>
      <c r="X639" s="489">
        <f>IF(AND(N639&lt;&gt;"",S639&lt;&gt;""),1000*S639*V639/(N639*W639),"")</f>
        <v>4.3991784120688431</v>
      </c>
      <c r="Y639" s="502" t="s">
        <v>174</v>
      </c>
      <c r="Z639" s="494"/>
      <c r="AA639" s="28" t="s">
        <v>20</v>
      </c>
      <c r="AB639" s="27">
        <v>141</v>
      </c>
      <c r="AC639" s="28" t="s">
        <v>3604</v>
      </c>
      <c r="AD639" s="27" t="s">
        <v>54</v>
      </c>
      <c r="AE639" s="28" t="s">
        <v>124</v>
      </c>
      <c r="AF639" s="29" t="s">
        <v>55</v>
      </c>
      <c r="AG639" s="29"/>
      <c r="AH639" s="27" t="s">
        <v>133</v>
      </c>
      <c r="AI639" s="27" t="s">
        <v>133</v>
      </c>
      <c r="AJ639" s="27" t="s">
        <v>54</v>
      </c>
      <c r="AK639" s="81"/>
      <c r="AL639" s="569"/>
      <c r="AM639" s="28">
        <v>32</v>
      </c>
      <c r="AN639" s="28"/>
      <c r="AO639" s="28">
        <v>2016</v>
      </c>
      <c r="AP639" s="20">
        <v>2018</v>
      </c>
      <c r="AQ639" s="182"/>
      <c r="AR639" s="28" t="s">
        <v>3470</v>
      </c>
      <c r="AS639" s="20" t="s">
        <v>3610</v>
      </c>
    </row>
    <row r="640" spans="1:45" ht="14.25" customHeight="1" x14ac:dyDescent="0.25">
      <c r="C640" t="s">
        <v>875</v>
      </c>
      <c r="D640" s="26" t="s">
        <v>4384</v>
      </c>
      <c r="E640" s="435" t="s">
        <v>3469</v>
      </c>
      <c r="F640" s="27" t="s">
        <v>1812</v>
      </c>
      <c r="G640" s="28"/>
      <c r="H640" s="592" t="s">
        <v>1613</v>
      </c>
      <c r="I640" s="27">
        <v>32</v>
      </c>
      <c r="J640" s="87">
        <v>32</v>
      </c>
      <c r="K640" s="19"/>
      <c r="L640" s="52"/>
      <c r="M640" s="81"/>
      <c r="N640" s="28"/>
      <c r="O640" s="972"/>
      <c r="P640" s="29"/>
      <c r="Q640" s="28"/>
      <c r="R640" s="28"/>
      <c r="S640" s="81"/>
      <c r="T640" s="185"/>
      <c r="U640" s="326"/>
      <c r="V640" s="60"/>
      <c r="W640" s="167"/>
      <c r="X640" s="489"/>
      <c r="Y640" s="502"/>
      <c r="Z640" s="494"/>
      <c r="AA640" s="28" t="s">
        <v>20</v>
      </c>
      <c r="AB640" s="27"/>
      <c r="AC640" s="28"/>
      <c r="AD640" s="27" t="s">
        <v>54</v>
      </c>
      <c r="AE640" s="28" t="s">
        <v>124</v>
      </c>
      <c r="AF640" s="29" t="s">
        <v>55</v>
      </c>
      <c r="AG640" s="29"/>
      <c r="AH640" s="27" t="s">
        <v>133</v>
      </c>
      <c r="AI640" s="27" t="s">
        <v>133</v>
      </c>
      <c r="AJ640" s="27" t="s">
        <v>54</v>
      </c>
      <c r="AK640" s="81"/>
      <c r="AL640" s="569"/>
      <c r="AM640" s="28">
        <v>32</v>
      </c>
      <c r="AN640" s="28"/>
      <c r="AO640" s="28">
        <v>2017</v>
      </c>
      <c r="AP640" s="20">
        <v>2018</v>
      </c>
      <c r="AQ640" s="182"/>
      <c r="AR640" s="28" t="s">
        <v>4385</v>
      </c>
      <c r="AS640" s="20" t="s">
        <v>4386</v>
      </c>
    </row>
    <row r="641" spans="1:45" ht="14.25" customHeight="1" x14ac:dyDescent="0.25">
      <c r="D641" s="591" t="s">
        <v>4879</v>
      </c>
      <c r="E641" s="555" t="s">
        <v>5361</v>
      </c>
      <c r="F641" s="592" t="s">
        <v>67</v>
      </c>
      <c r="G641" s="593" t="s">
        <v>4881</v>
      </c>
      <c r="H641" s="592" t="s">
        <v>1613</v>
      </c>
      <c r="I641" s="592">
        <v>32</v>
      </c>
      <c r="J641" s="618">
        <v>32</v>
      </c>
      <c r="K641" s="19"/>
      <c r="L641" s="52"/>
      <c r="M641" s="81"/>
      <c r="N641" s="28"/>
      <c r="O641" s="972"/>
      <c r="P641" s="29"/>
      <c r="Q641" s="28"/>
      <c r="R641" s="28"/>
      <c r="S641" s="81"/>
      <c r="T641" s="185"/>
      <c r="U641" s="326"/>
      <c r="V641" s="60"/>
      <c r="W641" s="167"/>
      <c r="X641" s="489"/>
      <c r="Y641" s="502"/>
      <c r="Z641" s="494"/>
      <c r="AA641" s="28" t="s">
        <v>479</v>
      </c>
      <c r="AB641" s="27">
        <v>27</v>
      </c>
      <c r="AC641" s="28" t="s">
        <v>5360</v>
      </c>
      <c r="AD641" s="27" t="s">
        <v>54</v>
      </c>
      <c r="AE641" s="28" t="s">
        <v>124</v>
      </c>
      <c r="AF641" s="29" t="s">
        <v>55</v>
      </c>
      <c r="AG641" s="29"/>
      <c r="AH641" s="27" t="s">
        <v>133</v>
      </c>
      <c r="AI641" s="27" t="s">
        <v>133</v>
      </c>
      <c r="AJ641" s="27" t="s">
        <v>54</v>
      </c>
      <c r="AK641" s="81"/>
      <c r="AL641" s="569"/>
      <c r="AM641" s="28">
        <v>32</v>
      </c>
      <c r="AN641" s="28"/>
      <c r="AO641" s="28"/>
      <c r="AP641" s="20">
        <v>2020</v>
      </c>
      <c r="AQ641" s="182" t="s">
        <v>4880</v>
      </c>
      <c r="AR641" s="28" t="s">
        <v>5362</v>
      </c>
      <c r="AS641" s="20" t="s">
        <v>6269</v>
      </c>
    </row>
    <row r="642" spans="1:45" ht="14.25" customHeight="1" x14ac:dyDescent="0.25">
      <c r="D642" s="591" t="s">
        <v>5554</v>
      </c>
      <c r="E642" s="555" t="s">
        <v>5555</v>
      </c>
      <c r="F642" s="617"/>
      <c r="G642" s="42" t="s">
        <v>5550</v>
      </c>
      <c r="H642" s="592" t="s">
        <v>1613</v>
      </c>
      <c r="I642" s="592">
        <v>32</v>
      </c>
      <c r="J642" s="618">
        <v>32</v>
      </c>
      <c r="K642" s="19"/>
      <c r="L642" s="52"/>
      <c r="M642" s="81"/>
      <c r="N642" s="28"/>
      <c r="O642" s="972"/>
      <c r="P642" s="29"/>
      <c r="Q642" s="28"/>
      <c r="R642" s="28"/>
      <c r="S642" s="81"/>
      <c r="T642" s="185"/>
      <c r="U642" s="326"/>
      <c r="V642" s="60">
        <v>1</v>
      </c>
      <c r="W642" s="167">
        <v>20</v>
      </c>
      <c r="X642" s="489"/>
      <c r="Y642" s="502"/>
      <c r="Z642" s="494"/>
      <c r="AA642" s="28" t="s">
        <v>20</v>
      </c>
      <c r="AB642" s="27">
        <v>19</v>
      </c>
      <c r="AC642" s="28" t="s">
        <v>5557</v>
      </c>
      <c r="AD642" s="27" t="s">
        <v>54</v>
      </c>
      <c r="AE642" s="28" t="s">
        <v>124</v>
      </c>
      <c r="AF642" s="29" t="s">
        <v>55</v>
      </c>
      <c r="AG642" s="29"/>
      <c r="AH642" s="27" t="s">
        <v>133</v>
      </c>
      <c r="AI642" s="27" t="s">
        <v>133</v>
      </c>
      <c r="AJ642" s="27" t="s">
        <v>54</v>
      </c>
      <c r="AK642" s="81"/>
      <c r="AL642" s="569"/>
      <c r="AM642" s="28">
        <v>32</v>
      </c>
      <c r="AN642" s="28"/>
      <c r="AO642" s="28"/>
      <c r="AP642" s="20">
        <v>2018</v>
      </c>
      <c r="AQ642" s="182"/>
      <c r="AR642" s="28" t="s">
        <v>5556</v>
      </c>
      <c r="AS642" s="20" t="s">
        <v>5558</v>
      </c>
    </row>
    <row r="643" spans="1:45" ht="14.25" customHeight="1" x14ac:dyDescent="0.25">
      <c r="D643" s="591" t="s">
        <v>6373</v>
      </c>
      <c r="E643" s="555" t="s">
        <v>6370</v>
      </c>
      <c r="F643" s="592"/>
      <c r="G643" s="593" t="s">
        <v>6372</v>
      </c>
      <c r="H643" s="592" t="s">
        <v>1613</v>
      </c>
      <c r="I643" s="592">
        <v>32</v>
      </c>
      <c r="J643" s="618">
        <v>32</v>
      </c>
      <c r="K643" s="19"/>
      <c r="L643" s="52"/>
      <c r="M643" s="81"/>
      <c r="N643" s="28"/>
      <c r="O643" s="972"/>
      <c r="P643" s="29"/>
      <c r="Q643" s="28"/>
      <c r="R643" s="28"/>
      <c r="S643" s="81"/>
      <c r="T643" s="185"/>
      <c r="U643" s="326"/>
      <c r="V643" s="60"/>
      <c r="W643" s="167"/>
      <c r="X643" s="489"/>
      <c r="Y643" s="502"/>
      <c r="Z643" s="494"/>
      <c r="AA643" s="28" t="s">
        <v>20</v>
      </c>
      <c r="AB643" s="27">
        <v>17</v>
      </c>
      <c r="AC643" s="28" t="s">
        <v>6374</v>
      </c>
      <c r="AD643" s="27" t="s">
        <v>54</v>
      </c>
      <c r="AE643" s="28" t="s">
        <v>124</v>
      </c>
      <c r="AF643" s="29" t="s">
        <v>55</v>
      </c>
      <c r="AG643" s="29"/>
      <c r="AH643" s="27" t="s">
        <v>133</v>
      </c>
      <c r="AI643" s="27" t="s">
        <v>133</v>
      </c>
      <c r="AJ643" s="27" t="s">
        <v>54</v>
      </c>
      <c r="AK643" s="81"/>
      <c r="AL643" s="569"/>
      <c r="AM643" s="28">
        <v>32</v>
      </c>
      <c r="AN643" s="28"/>
      <c r="AO643" s="28"/>
      <c r="AP643" s="20">
        <v>2021</v>
      </c>
      <c r="AQ643" s="182"/>
      <c r="AR643" s="28" t="s">
        <v>6371</v>
      </c>
      <c r="AS643" s="20"/>
    </row>
    <row r="644" spans="1:45" ht="14.25" customHeight="1" x14ac:dyDescent="0.25">
      <c r="D644" s="591" t="s">
        <v>5753</v>
      </c>
      <c r="E644" s="555" t="s">
        <v>5754</v>
      </c>
      <c r="F644" s="592" t="s">
        <v>67</v>
      </c>
      <c r="G644" s="593" t="s">
        <v>5758</v>
      </c>
      <c r="H644" s="592" t="s">
        <v>1613</v>
      </c>
      <c r="I644" s="592">
        <v>32</v>
      </c>
      <c r="J644" s="618">
        <v>32</v>
      </c>
      <c r="K644" s="19" t="s">
        <v>5759</v>
      </c>
      <c r="L644" s="52" t="s">
        <v>694</v>
      </c>
      <c r="M644" s="81"/>
      <c r="N644" s="28">
        <v>1507</v>
      </c>
      <c r="O644" s="972"/>
      <c r="P644" s="29">
        <v>4</v>
      </c>
      <c r="Q644" s="28"/>
      <c r="R644" s="28">
        <v>4</v>
      </c>
      <c r="S644" s="81">
        <v>60</v>
      </c>
      <c r="T644" s="185">
        <v>44250</v>
      </c>
      <c r="U644" s="326"/>
      <c r="V644" s="60">
        <v>1</v>
      </c>
      <c r="W644" s="167">
        <v>1</v>
      </c>
      <c r="X644" s="489">
        <f>IF(AND(N644&lt;&gt;"",S644&lt;&gt;""),1000*S644*V644/(N644*W644),"")</f>
        <v>39.814200398142006</v>
      </c>
      <c r="Y644" s="502" t="s">
        <v>4698</v>
      </c>
      <c r="Z644" s="494" t="s">
        <v>54</v>
      </c>
      <c r="AA644" s="28"/>
      <c r="AB644" s="27"/>
      <c r="AC644" s="28"/>
      <c r="AD644" s="27" t="s">
        <v>54</v>
      </c>
      <c r="AE644" s="28" t="s">
        <v>124</v>
      </c>
      <c r="AF644" s="29" t="s">
        <v>55</v>
      </c>
      <c r="AG644" s="29"/>
      <c r="AH644" s="27" t="s">
        <v>133</v>
      </c>
      <c r="AI644" s="27" t="s">
        <v>133</v>
      </c>
      <c r="AJ644" s="27" t="s">
        <v>54</v>
      </c>
      <c r="AK644" s="81"/>
      <c r="AL644" s="569"/>
      <c r="AM644" s="28">
        <v>32</v>
      </c>
      <c r="AN644" s="28">
        <v>5</v>
      </c>
      <c r="AO644" s="28"/>
      <c r="AP644" s="20">
        <v>2021</v>
      </c>
      <c r="AQ644" s="182"/>
      <c r="AR644" s="28" t="s">
        <v>5757</v>
      </c>
      <c r="AS644" s="20"/>
    </row>
    <row r="645" spans="1:45" ht="14.25" customHeight="1" x14ac:dyDescent="0.25">
      <c r="C645" t="s">
        <v>875</v>
      </c>
      <c r="D645" s="26" t="s">
        <v>3472</v>
      </c>
      <c r="E645" s="435" t="s">
        <v>3473</v>
      </c>
      <c r="F645" s="27" t="s">
        <v>2401</v>
      </c>
      <c r="G645" s="28" t="s">
        <v>3476</v>
      </c>
      <c r="H645" s="592" t="s">
        <v>1613</v>
      </c>
      <c r="I645" s="27">
        <v>32</v>
      </c>
      <c r="J645" s="87">
        <v>32</v>
      </c>
      <c r="K645" s="19"/>
      <c r="L645" s="52"/>
      <c r="M645" s="81"/>
      <c r="N645" s="28"/>
      <c r="O645" s="972"/>
      <c r="P645" s="29"/>
      <c r="Q645" s="28"/>
      <c r="R645" s="28"/>
      <c r="S645" s="81"/>
      <c r="T645" s="185"/>
      <c r="U645" s="326"/>
      <c r="V645" s="60"/>
      <c r="W645" s="167"/>
      <c r="X645" s="489"/>
      <c r="Y645" s="502"/>
      <c r="Z645" s="494" t="s">
        <v>54</v>
      </c>
      <c r="AA645" s="28" t="s">
        <v>2401</v>
      </c>
      <c r="AB645" s="27"/>
      <c r="AC645" s="28"/>
      <c r="AD645" s="27"/>
      <c r="AE645" s="28"/>
      <c r="AF645" s="29"/>
      <c r="AG645" s="29"/>
      <c r="AH645" s="27"/>
      <c r="AI645" s="27"/>
      <c r="AJ645" s="27"/>
      <c r="AK645" s="81"/>
      <c r="AL645" s="569"/>
      <c r="AM645" s="28"/>
      <c r="AN645" s="28"/>
      <c r="AO645" s="28"/>
      <c r="AP645" s="20">
        <v>2017</v>
      </c>
      <c r="AQ645" s="182" t="s">
        <v>3474</v>
      </c>
      <c r="AR645" s="28" t="s">
        <v>3475</v>
      </c>
      <c r="AS645" s="20"/>
    </row>
    <row r="646" spans="1:45" ht="14.25" customHeight="1" x14ac:dyDescent="0.25">
      <c r="B646">
        <v>1</v>
      </c>
      <c r="C646" t="s">
        <v>875</v>
      </c>
      <c r="D646" s="26" t="s">
        <v>2005</v>
      </c>
      <c r="E646" s="435" t="s">
        <v>2406</v>
      </c>
      <c r="F646" s="27" t="s">
        <v>67</v>
      </c>
      <c r="G646" s="28" t="s">
        <v>4372</v>
      </c>
      <c r="H646" s="592" t="s">
        <v>1613</v>
      </c>
      <c r="I646" s="27">
        <v>32</v>
      </c>
      <c r="J646" s="87">
        <v>32</v>
      </c>
      <c r="K646" s="19" t="s">
        <v>3803</v>
      </c>
      <c r="L646" s="52" t="s">
        <v>3804</v>
      </c>
      <c r="M646" s="81"/>
      <c r="N646" s="28">
        <v>8614</v>
      </c>
      <c r="O646" s="972"/>
      <c r="P646" s="29">
        <v>4</v>
      </c>
      <c r="Q646" s="28">
        <v>2</v>
      </c>
      <c r="R646" s="28">
        <v>10</v>
      </c>
      <c r="S646" s="81">
        <v>122.4</v>
      </c>
      <c r="T646" s="185"/>
      <c r="U646" s="326" t="s">
        <v>3806</v>
      </c>
      <c r="V646" s="60">
        <v>1</v>
      </c>
      <c r="W646" s="167">
        <v>1</v>
      </c>
      <c r="X646" s="489">
        <f>IF(AND(N646&lt;&gt;"",S646&lt;&gt;""),1000*S646*V646/(N646*W646),"")</f>
        <v>14.209426514975622</v>
      </c>
      <c r="Y646" s="502"/>
      <c r="Z646" s="494"/>
      <c r="AA646" s="28" t="s">
        <v>107</v>
      </c>
      <c r="AB646" s="27"/>
      <c r="AC646" s="28"/>
      <c r="AD646" s="27" t="s">
        <v>54</v>
      </c>
      <c r="AE646" s="28" t="s">
        <v>124</v>
      </c>
      <c r="AF646" s="29" t="s">
        <v>55</v>
      </c>
      <c r="AG646" s="29"/>
      <c r="AH646" s="27" t="s">
        <v>133</v>
      </c>
      <c r="AI646" s="27" t="s">
        <v>133</v>
      </c>
      <c r="AJ646" s="27" t="s">
        <v>54</v>
      </c>
      <c r="AK646" s="81"/>
      <c r="AL646" s="569"/>
      <c r="AM646" s="28">
        <v>32</v>
      </c>
      <c r="AN646" s="28"/>
      <c r="AO646" s="28">
        <v>2016</v>
      </c>
      <c r="AP646" s="20">
        <v>2018</v>
      </c>
      <c r="AQ646" s="182" t="s">
        <v>2405</v>
      </c>
      <c r="AR646" s="28" t="s">
        <v>3805</v>
      </c>
      <c r="AS646" s="20" t="s">
        <v>3165</v>
      </c>
    </row>
    <row r="647" spans="1:45" ht="14.25" customHeight="1" x14ac:dyDescent="0.25">
      <c r="D647" s="591" t="s">
        <v>5176</v>
      </c>
      <c r="E647" s="555" t="s">
        <v>5177</v>
      </c>
      <c r="F647" s="592"/>
      <c r="G647" s="819" t="s">
        <v>5178</v>
      </c>
      <c r="H647" s="592" t="s">
        <v>1613</v>
      </c>
      <c r="I647" s="592">
        <v>32</v>
      </c>
      <c r="J647" s="618">
        <v>32</v>
      </c>
      <c r="K647" s="19"/>
      <c r="L647" s="52"/>
      <c r="M647" s="81"/>
      <c r="N647" s="28"/>
      <c r="O647" s="972"/>
      <c r="P647" s="29"/>
      <c r="Q647" s="28"/>
      <c r="R647" s="28"/>
      <c r="S647" s="81"/>
      <c r="T647" s="185"/>
      <c r="U647" s="326"/>
      <c r="V647" s="60"/>
      <c r="W647" s="167"/>
      <c r="X647" s="489"/>
      <c r="Y647" s="502"/>
      <c r="Z647" s="494"/>
      <c r="AA647" s="28" t="s">
        <v>5180</v>
      </c>
      <c r="AB647" s="27"/>
      <c r="AC647" s="28"/>
      <c r="AD647" s="27" t="s">
        <v>54</v>
      </c>
      <c r="AE647" s="28" t="s">
        <v>124</v>
      </c>
      <c r="AF647" s="29" t="s">
        <v>55</v>
      </c>
      <c r="AG647" s="29"/>
      <c r="AH647" s="27" t="s">
        <v>133</v>
      </c>
      <c r="AI647" s="27" t="s">
        <v>133</v>
      </c>
      <c r="AJ647" s="27" t="s">
        <v>54</v>
      </c>
      <c r="AK647" s="81"/>
      <c r="AL647" s="569"/>
      <c r="AM647" s="28">
        <v>32</v>
      </c>
      <c r="AN647" s="28">
        <v>6</v>
      </c>
      <c r="AO647" s="28"/>
      <c r="AP647" s="20">
        <v>2020</v>
      </c>
      <c r="AQ647" s="182"/>
      <c r="AR647" s="28" t="s">
        <v>5179</v>
      </c>
      <c r="AS647" s="20"/>
    </row>
    <row r="648" spans="1:45" ht="14.25" customHeight="1" x14ac:dyDescent="0.25">
      <c r="D648" s="591" t="s">
        <v>5539</v>
      </c>
      <c r="E648" s="555" t="s">
        <v>5540</v>
      </c>
      <c r="F648" s="617"/>
      <c r="G648" s="42" t="s">
        <v>5541</v>
      </c>
      <c r="H648" s="592" t="s">
        <v>1613</v>
      </c>
      <c r="I648" s="592">
        <v>32</v>
      </c>
      <c r="J648" s="618">
        <v>32</v>
      </c>
      <c r="K648" s="19"/>
      <c r="L648" s="66"/>
      <c r="M648" s="81"/>
      <c r="N648" s="28"/>
      <c r="O648" s="972"/>
      <c r="P648" s="29"/>
      <c r="Q648" s="28"/>
      <c r="R648" s="28"/>
      <c r="S648" s="81"/>
      <c r="T648" s="185"/>
      <c r="U648" s="326"/>
      <c r="V648" s="60"/>
      <c r="W648" s="167"/>
      <c r="X648" s="489"/>
      <c r="Y648" s="502"/>
      <c r="Z648" s="494"/>
      <c r="AA648" s="28"/>
      <c r="AB648" s="27"/>
      <c r="AC648" s="28"/>
      <c r="AD648" s="27"/>
      <c r="AE648" s="28"/>
      <c r="AF648" s="29"/>
      <c r="AG648" s="29"/>
      <c r="AH648" s="27"/>
      <c r="AI648" s="27"/>
      <c r="AJ648" s="27"/>
      <c r="AK648" s="81"/>
      <c r="AL648" s="569"/>
      <c r="AM648" s="28"/>
      <c r="AN648" s="28"/>
      <c r="AO648" s="28"/>
      <c r="AP648" s="20"/>
      <c r="AQ648" s="182" t="s">
        <v>5543</v>
      </c>
      <c r="AR648" s="28"/>
      <c r="AS648" s="20"/>
    </row>
    <row r="649" spans="1:45" ht="14.25" customHeight="1" x14ac:dyDescent="0.25">
      <c r="D649" s="708" t="s">
        <v>5262</v>
      </c>
      <c r="E649" s="555" t="s">
        <v>5263</v>
      </c>
      <c r="F649" s="592" t="s">
        <v>67</v>
      </c>
      <c r="G649" s="42" t="s">
        <v>173</v>
      </c>
      <c r="H649" s="592" t="s">
        <v>1613</v>
      </c>
      <c r="I649" s="592">
        <v>32</v>
      </c>
      <c r="J649" s="618">
        <v>32</v>
      </c>
      <c r="K649" s="19" t="s">
        <v>5264</v>
      </c>
      <c r="L649" s="42" t="s">
        <v>173</v>
      </c>
      <c r="M649" s="81" t="s">
        <v>5270</v>
      </c>
      <c r="N649" s="28">
        <v>848</v>
      </c>
      <c r="O649" s="972"/>
      <c r="P649" s="29">
        <v>4</v>
      </c>
      <c r="Q649" s="28"/>
      <c r="R649" s="28"/>
      <c r="S649" s="81">
        <v>111</v>
      </c>
      <c r="T649" s="185">
        <v>44005</v>
      </c>
      <c r="U649" s="326" t="s">
        <v>5265</v>
      </c>
      <c r="V649" s="60">
        <v>1</v>
      </c>
      <c r="W649" s="167">
        <v>4</v>
      </c>
      <c r="X649" s="489">
        <f>IF(AND(N649&lt;&gt;"",S649&lt;&gt;""),1000*S649*V649/(N649*W649),"")</f>
        <v>32.724056603773583</v>
      </c>
      <c r="Y649" s="502" t="s">
        <v>4656</v>
      </c>
      <c r="Z649" s="494" t="s">
        <v>54</v>
      </c>
      <c r="AA649" s="28" t="s">
        <v>17</v>
      </c>
      <c r="AB649" s="27">
        <v>25</v>
      </c>
      <c r="AC649" s="28" t="s">
        <v>5268</v>
      </c>
      <c r="AD649" s="27" t="s">
        <v>54</v>
      </c>
      <c r="AE649" s="28" t="s">
        <v>124</v>
      </c>
      <c r="AF649" s="29" t="s">
        <v>55</v>
      </c>
      <c r="AG649" s="29"/>
      <c r="AH649" s="27" t="s">
        <v>133</v>
      </c>
      <c r="AI649" s="27" t="s">
        <v>133</v>
      </c>
      <c r="AJ649" s="27" t="s">
        <v>54</v>
      </c>
      <c r="AK649" s="81"/>
      <c r="AL649" s="569"/>
      <c r="AM649" s="28">
        <v>32</v>
      </c>
      <c r="AN649" s="28"/>
      <c r="AO649" s="28">
        <v>2020</v>
      </c>
      <c r="AP649" s="20">
        <v>2021</v>
      </c>
      <c r="AQ649" s="182" t="s">
        <v>5269</v>
      </c>
      <c r="AR649" s="871" t="s">
        <v>5708</v>
      </c>
      <c r="AS649" s="873" t="s">
        <v>5266</v>
      </c>
    </row>
    <row r="650" spans="1:45" ht="14.25" customHeight="1" x14ac:dyDescent="0.25">
      <c r="D650" s="591" t="s">
        <v>6346</v>
      </c>
      <c r="E650" s="555" t="s">
        <v>6347</v>
      </c>
      <c r="F650" s="592" t="s">
        <v>107</v>
      </c>
      <c r="G650" s="593" t="s">
        <v>6348</v>
      </c>
      <c r="H650" s="592" t="s">
        <v>1613</v>
      </c>
      <c r="I650" s="592">
        <v>32</v>
      </c>
      <c r="J650" s="618">
        <v>32</v>
      </c>
      <c r="K650" s="19" t="s">
        <v>6349</v>
      </c>
      <c r="L650" s="66" t="s">
        <v>6350</v>
      </c>
      <c r="M650" s="81" t="s">
        <v>6353</v>
      </c>
      <c r="N650" s="28">
        <v>1509</v>
      </c>
      <c r="O650" s="972"/>
      <c r="P650" s="29" t="s">
        <v>744</v>
      </c>
      <c r="Q650" s="28"/>
      <c r="R650" s="28">
        <v>2</v>
      </c>
      <c r="S650" s="81">
        <v>566.25</v>
      </c>
      <c r="T650" s="185">
        <v>44473</v>
      </c>
      <c r="U650" s="326" t="s">
        <v>6354</v>
      </c>
      <c r="V650" s="60">
        <v>1</v>
      </c>
      <c r="W650" s="167">
        <v>1</v>
      </c>
      <c r="X650" s="489">
        <f t="shared" ref="X650:X652" si="42">IF(AND(N650&lt;&gt;"",S650&lt;&gt;""),1000*S650*V650/(N650*W650),"")</f>
        <v>375.24850894632209</v>
      </c>
      <c r="Y650" s="502" t="s">
        <v>2226</v>
      </c>
      <c r="Z650" s="494"/>
      <c r="AA650" s="28" t="s">
        <v>107</v>
      </c>
      <c r="AB650" s="27"/>
      <c r="AC650" s="28"/>
      <c r="AD650" s="27" t="s">
        <v>54</v>
      </c>
      <c r="AE650" s="28" t="s">
        <v>124</v>
      </c>
      <c r="AF650" s="29" t="s">
        <v>55</v>
      </c>
      <c r="AG650" s="29"/>
      <c r="AH650" s="27" t="s">
        <v>133</v>
      </c>
      <c r="AI650" s="27" t="s">
        <v>133</v>
      </c>
      <c r="AJ650" s="27" t="s">
        <v>54</v>
      </c>
      <c r="AK650" s="81"/>
      <c r="AL650" s="569"/>
      <c r="AM650" s="28">
        <v>32</v>
      </c>
      <c r="AN650" s="28">
        <v>5</v>
      </c>
      <c r="AO650" s="28"/>
      <c r="AP650" s="20">
        <v>2021</v>
      </c>
      <c r="AQ650" s="182"/>
      <c r="AR650" s="965" t="s">
        <v>6356</v>
      </c>
      <c r="AS650" s="966" t="s">
        <v>6355</v>
      </c>
    </row>
    <row r="651" spans="1:45" ht="14.25" customHeight="1" x14ac:dyDescent="0.25">
      <c r="D651" s="591" t="s">
        <v>6346</v>
      </c>
      <c r="E651" s="555" t="s">
        <v>6347</v>
      </c>
      <c r="F651" s="592" t="s">
        <v>107</v>
      </c>
      <c r="G651" s="593" t="s">
        <v>6348</v>
      </c>
      <c r="H651" s="592" t="s">
        <v>1613</v>
      </c>
      <c r="I651" s="592">
        <v>32</v>
      </c>
      <c r="J651" s="618">
        <v>32</v>
      </c>
      <c r="K651" s="19" t="s">
        <v>6351</v>
      </c>
      <c r="L651" s="66" t="s">
        <v>6350</v>
      </c>
      <c r="M651" s="81" t="s">
        <v>6353</v>
      </c>
      <c r="N651" s="28">
        <v>1580</v>
      </c>
      <c r="O651" s="972"/>
      <c r="P651" s="29" t="s">
        <v>744</v>
      </c>
      <c r="Q651" s="28"/>
      <c r="R651" s="28">
        <v>2</v>
      </c>
      <c r="S651" s="81">
        <v>361.93</v>
      </c>
      <c r="T651" s="185">
        <v>44473</v>
      </c>
      <c r="U651" s="326" t="s">
        <v>6354</v>
      </c>
      <c r="V651" s="60">
        <v>1</v>
      </c>
      <c r="W651" s="167">
        <v>1</v>
      </c>
      <c r="X651" s="489">
        <f t="shared" si="42"/>
        <v>229.06962025316454</v>
      </c>
      <c r="Y651" s="502" t="s">
        <v>2226</v>
      </c>
      <c r="Z651" s="494"/>
      <c r="AA651" s="28" t="s">
        <v>107</v>
      </c>
      <c r="AB651" s="27"/>
      <c r="AC651" s="28"/>
      <c r="AD651" s="27" t="s">
        <v>54</v>
      </c>
      <c r="AE651" s="28" t="s">
        <v>124</v>
      </c>
      <c r="AF651" s="29" t="s">
        <v>55</v>
      </c>
      <c r="AG651" s="29"/>
      <c r="AH651" s="27" t="s">
        <v>133</v>
      </c>
      <c r="AI651" s="27" t="s">
        <v>133</v>
      </c>
      <c r="AJ651" s="27" t="s">
        <v>54</v>
      </c>
      <c r="AK651" s="81"/>
      <c r="AL651" s="569"/>
      <c r="AM651" s="28">
        <v>32</v>
      </c>
      <c r="AN651" s="28">
        <v>5</v>
      </c>
      <c r="AO651" s="28"/>
      <c r="AP651" s="20">
        <v>2021</v>
      </c>
      <c r="AQ651" s="182"/>
      <c r="AR651" s="965" t="s">
        <v>6356</v>
      </c>
      <c r="AS651" s="966" t="s">
        <v>6355</v>
      </c>
    </row>
    <row r="652" spans="1:45" ht="14.25" customHeight="1" x14ac:dyDescent="0.25">
      <c r="D652" s="591" t="s">
        <v>6346</v>
      </c>
      <c r="E652" s="555" t="s">
        <v>6347</v>
      </c>
      <c r="F652" s="592" t="s">
        <v>107</v>
      </c>
      <c r="G652" s="593" t="s">
        <v>6348</v>
      </c>
      <c r="H652" s="592" t="s">
        <v>1613</v>
      </c>
      <c r="I652" s="592">
        <v>32</v>
      </c>
      <c r="J652" s="618">
        <v>32</v>
      </c>
      <c r="K652" s="19" t="s">
        <v>6352</v>
      </c>
      <c r="L652" s="66" t="s">
        <v>6350</v>
      </c>
      <c r="M652" s="81" t="s">
        <v>6353</v>
      </c>
      <c r="N652" s="28">
        <v>1375</v>
      </c>
      <c r="O652" s="972"/>
      <c r="P652" s="29" t="s">
        <v>744</v>
      </c>
      <c r="Q652" s="28"/>
      <c r="R652" s="28">
        <v>2</v>
      </c>
      <c r="S652" s="81">
        <v>305.62</v>
      </c>
      <c r="T652" s="185">
        <v>44473</v>
      </c>
      <c r="U652" s="326" t="s">
        <v>6354</v>
      </c>
      <c r="V652" s="60">
        <v>1</v>
      </c>
      <c r="W652" s="167">
        <v>1</v>
      </c>
      <c r="X652" s="489">
        <f t="shared" si="42"/>
        <v>222.26909090909092</v>
      </c>
      <c r="Y652" s="502" t="s">
        <v>2226</v>
      </c>
      <c r="Z652" s="494"/>
      <c r="AA652" s="28" t="s">
        <v>107</v>
      </c>
      <c r="AB652" s="27"/>
      <c r="AC652" s="28"/>
      <c r="AD652" s="27" t="s">
        <v>54</v>
      </c>
      <c r="AE652" s="28" t="s">
        <v>124</v>
      </c>
      <c r="AF652" s="29" t="s">
        <v>55</v>
      </c>
      <c r="AG652" s="29"/>
      <c r="AH652" s="27" t="s">
        <v>133</v>
      </c>
      <c r="AI652" s="27" t="s">
        <v>133</v>
      </c>
      <c r="AJ652" s="27" t="s">
        <v>54</v>
      </c>
      <c r="AK652" s="81"/>
      <c r="AL652" s="569"/>
      <c r="AM652" s="28">
        <v>32</v>
      </c>
      <c r="AN652" s="28">
        <v>5</v>
      </c>
      <c r="AO652" s="28"/>
      <c r="AP652" s="20">
        <v>2021</v>
      </c>
      <c r="AQ652" s="182"/>
      <c r="AR652" s="965" t="s">
        <v>6356</v>
      </c>
      <c r="AS652" s="966" t="s">
        <v>6355</v>
      </c>
    </row>
    <row r="653" spans="1:45" ht="14.25" customHeight="1" x14ac:dyDescent="0.25">
      <c r="D653" s="591" t="s">
        <v>6212</v>
      </c>
      <c r="E653" s="555" t="s">
        <v>6210</v>
      </c>
      <c r="F653" s="592"/>
      <c r="G653" s="593" t="s">
        <v>6211</v>
      </c>
      <c r="H653" s="592" t="s">
        <v>1613</v>
      </c>
      <c r="I653" s="592">
        <v>32</v>
      </c>
      <c r="J653" s="618">
        <v>32</v>
      </c>
      <c r="K653" s="19"/>
      <c r="L653" s="66"/>
      <c r="M653" s="81"/>
      <c r="N653" s="28"/>
      <c r="O653" s="972"/>
      <c r="P653" s="29"/>
      <c r="Q653" s="28"/>
      <c r="R653" s="28"/>
      <c r="S653" s="81"/>
      <c r="T653" s="185"/>
      <c r="U653" s="326"/>
      <c r="V653" s="60"/>
      <c r="W653" s="167"/>
      <c r="X653" s="489"/>
      <c r="Y653" s="502"/>
      <c r="Z653" s="494"/>
      <c r="AA653" s="28" t="s">
        <v>20</v>
      </c>
      <c r="AB653" s="27"/>
      <c r="AC653" s="28"/>
      <c r="AD653" s="27" t="s">
        <v>54</v>
      </c>
      <c r="AE653" s="28" t="s">
        <v>124</v>
      </c>
      <c r="AF653" s="29" t="s">
        <v>55</v>
      </c>
      <c r="AG653" s="29"/>
      <c r="AH653" s="27" t="s">
        <v>133</v>
      </c>
      <c r="AI653" s="27" t="s">
        <v>133</v>
      </c>
      <c r="AJ653" s="27" t="s">
        <v>54</v>
      </c>
      <c r="AK653" s="81"/>
      <c r="AL653" s="569"/>
      <c r="AM653" s="28">
        <v>32</v>
      </c>
      <c r="AN653" s="28"/>
      <c r="AO653" s="28"/>
      <c r="AP653" s="20">
        <v>2021</v>
      </c>
      <c r="AQ653" s="182" t="s">
        <v>6213</v>
      </c>
      <c r="AR653" s="28" t="s">
        <v>6214</v>
      </c>
      <c r="AS653" s="873"/>
    </row>
    <row r="654" spans="1:45" ht="14.25" customHeight="1" x14ac:dyDescent="0.25">
      <c r="A654" t="s">
        <v>746</v>
      </c>
      <c r="B654">
        <v>1</v>
      </c>
      <c r="C654" t="s">
        <v>875</v>
      </c>
      <c r="D654" s="26" t="s">
        <v>1607</v>
      </c>
      <c r="E654" s="435" t="s">
        <v>1612</v>
      </c>
      <c r="F654" s="27" t="s">
        <v>57</v>
      </c>
      <c r="G654" s="28" t="s">
        <v>1609</v>
      </c>
      <c r="H654" s="592" t="s">
        <v>1613</v>
      </c>
      <c r="I654" s="27">
        <v>32</v>
      </c>
      <c r="J654" s="87">
        <v>32</v>
      </c>
      <c r="K654" s="19" t="s">
        <v>827</v>
      </c>
      <c r="L654" s="52" t="s">
        <v>1610</v>
      </c>
      <c r="M654" s="81"/>
      <c r="N654" s="28">
        <v>1082</v>
      </c>
      <c r="O654" s="972"/>
      <c r="P654" s="29" t="s">
        <v>744</v>
      </c>
      <c r="Q654" s="28"/>
      <c r="R654" s="326" t="s">
        <v>170</v>
      </c>
      <c r="S654" s="81">
        <v>244</v>
      </c>
      <c r="T654" s="185">
        <v>41688</v>
      </c>
      <c r="U654" s="326">
        <v>14.7</v>
      </c>
      <c r="V654" s="60">
        <v>0.98</v>
      </c>
      <c r="W654" s="167">
        <v>1</v>
      </c>
      <c r="X654" s="489">
        <f>IF(AND(N654&lt;&gt;"",S654&lt;&gt;""),1000*S654*V654/(N654*W654),"")</f>
        <v>220.9981515711645</v>
      </c>
      <c r="Y654" s="502" t="s">
        <v>2226</v>
      </c>
      <c r="Z654" s="494"/>
      <c r="AA654" s="28" t="s">
        <v>17</v>
      </c>
      <c r="AB654" s="27">
        <v>13</v>
      </c>
      <c r="AC654" s="28" t="s">
        <v>1608</v>
      </c>
      <c r="AD654" s="27" t="s">
        <v>54</v>
      </c>
      <c r="AE654" s="28" t="s">
        <v>124</v>
      </c>
      <c r="AF654" s="29" t="s">
        <v>55</v>
      </c>
      <c r="AG654" s="29"/>
      <c r="AH654" s="27" t="s">
        <v>133</v>
      </c>
      <c r="AI654" s="27" t="s">
        <v>133</v>
      </c>
      <c r="AJ654" s="27" t="s">
        <v>54</v>
      </c>
      <c r="AK654" s="81"/>
      <c r="AL654" s="569"/>
      <c r="AM654" s="28">
        <v>32</v>
      </c>
      <c r="AN654" s="28"/>
      <c r="AO654" s="28">
        <v>2016</v>
      </c>
      <c r="AP654" s="20"/>
      <c r="AQ654" s="142"/>
      <c r="AR654" s="28" t="s">
        <v>1604</v>
      </c>
      <c r="AS654" s="20" t="s">
        <v>1611</v>
      </c>
    </row>
    <row r="655" spans="1:45" ht="14.25" customHeight="1" x14ac:dyDescent="0.25">
      <c r="D655" s="591" t="s">
        <v>4474</v>
      </c>
      <c r="E655" s="555" t="s">
        <v>4475</v>
      </c>
      <c r="F655" s="592" t="s">
        <v>1812</v>
      </c>
      <c r="G655" s="593" t="s">
        <v>4476</v>
      </c>
      <c r="H655" s="592" t="s">
        <v>1613</v>
      </c>
      <c r="I655" s="592">
        <v>32</v>
      </c>
      <c r="J655" s="618">
        <v>32</v>
      </c>
      <c r="K655" s="19"/>
      <c r="L655" s="52"/>
      <c r="M655" s="81"/>
      <c r="N655" s="28"/>
      <c r="O655" s="972"/>
      <c r="P655" s="29"/>
      <c r="Q655" s="28"/>
      <c r="R655" s="326"/>
      <c r="S655" s="81"/>
      <c r="T655" s="185"/>
      <c r="U655" s="326"/>
      <c r="V655" s="60"/>
      <c r="W655" s="167"/>
      <c r="X655" s="489"/>
      <c r="Y655" s="502"/>
      <c r="Z655" s="494"/>
      <c r="AA655" s="28" t="s">
        <v>4478</v>
      </c>
      <c r="AB655" s="27"/>
      <c r="AC655" s="28"/>
      <c r="AD655" s="27" t="s">
        <v>54</v>
      </c>
      <c r="AE655" s="28" t="s">
        <v>124</v>
      </c>
      <c r="AF655" s="29" t="s">
        <v>55</v>
      </c>
      <c r="AG655" s="29"/>
      <c r="AH655" s="27" t="s">
        <v>133</v>
      </c>
      <c r="AI655" s="27" t="s">
        <v>133</v>
      </c>
      <c r="AJ655" s="27" t="s">
        <v>54</v>
      </c>
      <c r="AK655" s="81"/>
      <c r="AL655" s="569"/>
      <c r="AM655" s="28">
        <v>32</v>
      </c>
      <c r="AN655" s="28">
        <v>3</v>
      </c>
      <c r="AO655" s="28">
        <v>2018</v>
      </c>
      <c r="AP655" s="20">
        <v>2018</v>
      </c>
      <c r="AQ655" s="142"/>
      <c r="AR655" s="28" t="s">
        <v>4477</v>
      </c>
      <c r="AS655" s="20"/>
    </row>
    <row r="656" spans="1:45" ht="14.25" customHeight="1" x14ac:dyDescent="0.25">
      <c r="D656" s="591" t="s">
        <v>6381</v>
      </c>
      <c r="E656" s="555" t="s">
        <v>6382</v>
      </c>
      <c r="F656" s="592"/>
      <c r="G656" s="819" t="s">
        <v>6383</v>
      </c>
      <c r="H656" s="592" t="s">
        <v>1613</v>
      </c>
      <c r="I656" s="592">
        <v>32</v>
      </c>
      <c r="J656" s="618">
        <v>32</v>
      </c>
      <c r="K656" s="19"/>
      <c r="L656" s="52"/>
      <c r="M656" s="81"/>
      <c r="N656" s="28"/>
      <c r="O656" s="972"/>
      <c r="P656" s="29"/>
      <c r="Q656" s="28"/>
      <c r="R656" s="326"/>
      <c r="S656" s="81"/>
      <c r="T656" s="185"/>
      <c r="U656" s="326"/>
      <c r="V656" s="60"/>
      <c r="W656" s="167"/>
      <c r="X656" s="489"/>
      <c r="Y656" s="502"/>
      <c r="Z656" s="494"/>
      <c r="AA656" s="28" t="s">
        <v>17</v>
      </c>
      <c r="AB656" s="27" t="s">
        <v>6387</v>
      </c>
      <c r="AC656" s="28" t="s">
        <v>6386</v>
      </c>
      <c r="AD656" s="27" t="s">
        <v>54</v>
      </c>
      <c r="AE656" s="28" t="s">
        <v>124</v>
      </c>
      <c r="AF656" s="29" t="s">
        <v>55</v>
      </c>
      <c r="AG656" s="29"/>
      <c r="AH656" s="27" t="s">
        <v>133</v>
      </c>
      <c r="AI656" s="27" t="s">
        <v>133</v>
      </c>
      <c r="AJ656" s="27" t="s">
        <v>54</v>
      </c>
      <c r="AK656" s="81"/>
      <c r="AL656" s="569"/>
      <c r="AM656" s="28">
        <v>32</v>
      </c>
      <c r="AN656" s="28"/>
      <c r="AO656" s="28"/>
      <c r="AP656" s="20">
        <v>2021</v>
      </c>
      <c r="AQ656" s="182" t="s">
        <v>6393</v>
      </c>
      <c r="AR656" s="28" t="s">
        <v>6388</v>
      </c>
      <c r="AS656" s="20" t="s">
        <v>6385</v>
      </c>
    </row>
    <row r="657" spans="1:45" ht="14.25" customHeight="1" x14ac:dyDescent="0.25">
      <c r="A657" t="s">
        <v>746</v>
      </c>
      <c r="B657">
        <v>1</v>
      </c>
      <c r="C657" t="s">
        <v>875</v>
      </c>
      <c r="D657" s="26" t="s">
        <v>1601</v>
      </c>
      <c r="E657" s="435" t="s">
        <v>1603</v>
      </c>
      <c r="F657" s="27" t="s">
        <v>57</v>
      </c>
      <c r="G657" s="28" t="s">
        <v>1605</v>
      </c>
      <c r="H657" s="592" t="s">
        <v>1613</v>
      </c>
      <c r="I657" s="27">
        <v>32</v>
      </c>
      <c r="J657" s="87">
        <v>32</v>
      </c>
      <c r="K657" s="19" t="s">
        <v>5200</v>
      </c>
      <c r="L657" s="52" t="s">
        <v>1605</v>
      </c>
      <c r="M657" s="81" t="s">
        <v>1700</v>
      </c>
      <c r="N657" s="28">
        <v>761</v>
      </c>
      <c r="O657" s="972"/>
      <c r="P657" s="29">
        <v>6</v>
      </c>
      <c r="Q657" s="28"/>
      <c r="R657" s="28"/>
      <c r="S657" s="81">
        <v>769</v>
      </c>
      <c r="T657" s="185">
        <v>42667</v>
      </c>
      <c r="U657" s="326" t="s">
        <v>1698</v>
      </c>
      <c r="V657" s="60">
        <v>1</v>
      </c>
      <c r="W657" s="167">
        <v>3</v>
      </c>
      <c r="X657" s="489">
        <f>IF(AND(N657&lt;&gt;"",S657&lt;&gt;""),1000*S657*V657/(N657*W657),"")</f>
        <v>336.83749452474814</v>
      </c>
      <c r="Y657" s="502" t="s">
        <v>174</v>
      </c>
      <c r="Z657" s="494" t="s">
        <v>54</v>
      </c>
      <c r="AA657" s="28" t="s">
        <v>20</v>
      </c>
      <c r="AB657" s="27">
        <v>1</v>
      </c>
      <c r="AC657" s="28" t="s">
        <v>1602</v>
      </c>
      <c r="AD657" s="27" t="s">
        <v>54</v>
      </c>
      <c r="AE657" s="28" t="s">
        <v>124</v>
      </c>
      <c r="AF657" s="29" t="s">
        <v>55</v>
      </c>
      <c r="AG657" s="29"/>
      <c r="AH657" s="27" t="s">
        <v>133</v>
      </c>
      <c r="AI657" s="27" t="s">
        <v>133</v>
      </c>
      <c r="AJ657" s="27" t="s">
        <v>54</v>
      </c>
      <c r="AK657" s="81"/>
      <c r="AL657" s="569"/>
      <c r="AM657" s="28">
        <v>32</v>
      </c>
      <c r="AN657" s="28"/>
      <c r="AO657" s="28">
        <v>2016</v>
      </c>
      <c r="AP657" s="20">
        <v>2020</v>
      </c>
      <c r="AQ657" s="142"/>
      <c r="AR657" s="28" t="s">
        <v>5037</v>
      </c>
      <c r="AS657" s="20" t="s">
        <v>1699</v>
      </c>
    </row>
    <row r="658" spans="1:45" ht="14.25" customHeight="1" x14ac:dyDescent="0.25">
      <c r="A658" t="s">
        <v>746</v>
      </c>
      <c r="B658">
        <v>1</v>
      </c>
      <c r="C658" t="s">
        <v>875</v>
      </c>
      <c r="D658" s="26" t="s">
        <v>1601</v>
      </c>
      <c r="E658" s="435" t="s">
        <v>1603</v>
      </c>
      <c r="F658" s="27" t="s">
        <v>57</v>
      </c>
      <c r="G658" s="28" t="s">
        <v>1605</v>
      </c>
      <c r="H658" s="592" t="s">
        <v>1613</v>
      </c>
      <c r="I658" s="27">
        <v>32</v>
      </c>
      <c r="J658" s="87">
        <v>32</v>
      </c>
      <c r="K658" s="19" t="s">
        <v>2411</v>
      </c>
      <c r="L658" s="52" t="s">
        <v>1605</v>
      </c>
      <c r="M658" s="81" t="s">
        <v>1700</v>
      </c>
      <c r="N658" s="28">
        <v>761</v>
      </c>
      <c r="O658" s="972"/>
      <c r="P658" s="29">
        <v>6</v>
      </c>
      <c r="Q658" s="28"/>
      <c r="R658" s="28"/>
      <c r="S658" s="81">
        <v>454</v>
      </c>
      <c r="T658" s="185">
        <v>42667</v>
      </c>
      <c r="U658" s="326" t="s">
        <v>1698</v>
      </c>
      <c r="V658" s="60">
        <v>1</v>
      </c>
      <c r="W658" s="167">
        <v>3</v>
      </c>
      <c r="X658" s="489">
        <f>IF(AND(N658&lt;&gt;"",S658&lt;&gt;""),1000*S658*V658/(N658*W658),"")</f>
        <v>198.86114761279018</v>
      </c>
      <c r="Y658" s="502" t="s">
        <v>174</v>
      </c>
      <c r="Z658" s="494" t="s">
        <v>54</v>
      </c>
      <c r="AA658" s="28" t="s">
        <v>20</v>
      </c>
      <c r="AB658" s="27">
        <v>1</v>
      </c>
      <c r="AC658" s="28" t="s">
        <v>1602</v>
      </c>
      <c r="AD658" s="27" t="s">
        <v>54</v>
      </c>
      <c r="AE658" s="28" t="s">
        <v>124</v>
      </c>
      <c r="AF658" s="29" t="s">
        <v>55</v>
      </c>
      <c r="AG658" s="29"/>
      <c r="AH658" s="27" t="s">
        <v>133</v>
      </c>
      <c r="AI658" s="27" t="s">
        <v>133</v>
      </c>
      <c r="AJ658" s="27" t="s">
        <v>54</v>
      </c>
      <c r="AK658" s="81"/>
      <c r="AL658" s="569"/>
      <c r="AM658" s="28">
        <v>32</v>
      </c>
      <c r="AN658" s="28"/>
      <c r="AO658" s="28">
        <v>2016</v>
      </c>
      <c r="AP658" s="20">
        <v>2020</v>
      </c>
      <c r="AQ658" s="142"/>
      <c r="AR658" s="28" t="s">
        <v>5037</v>
      </c>
      <c r="AS658" s="20" t="s">
        <v>5201</v>
      </c>
    </row>
    <row r="659" spans="1:45" ht="14.25" customHeight="1" x14ac:dyDescent="0.25">
      <c r="B659">
        <v>1</v>
      </c>
      <c r="C659" t="s">
        <v>875</v>
      </c>
      <c r="D659" s="26" t="s">
        <v>2433</v>
      </c>
      <c r="E659" s="435" t="s">
        <v>2434</v>
      </c>
      <c r="F659" s="27" t="s">
        <v>57</v>
      </c>
      <c r="G659" s="28" t="s">
        <v>1538</v>
      </c>
      <c r="H659" s="592" t="s">
        <v>1613</v>
      </c>
      <c r="I659" s="27">
        <v>32</v>
      </c>
      <c r="J659" s="87">
        <v>32</v>
      </c>
      <c r="K659" s="19" t="s">
        <v>800</v>
      </c>
      <c r="L659" s="52" t="s">
        <v>108</v>
      </c>
      <c r="M659" s="81"/>
      <c r="N659" s="28">
        <v>2467</v>
      </c>
      <c r="O659" s="972"/>
      <c r="P659" s="29">
        <v>6</v>
      </c>
      <c r="Q659" s="28"/>
      <c r="R659" s="28"/>
      <c r="S659" s="81">
        <v>116.279</v>
      </c>
      <c r="T659" s="185">
        <v>43333</v>
      </c>
      <c r="U659" s="326">
        <v>14.7</v>
      </c>
      <c r="V659" s="60">
        <v>1</v>
      </c>
      <c r="W659" s="167">
        <v>1</v>
      </c>
      <c r="X659" s="489">
        <f>IF(AND(N659&lt;&gt;"",S659&lt;&gt;""),1000*S659*V659/(N659*W659),"")</f>
        <v>47.133765707336849</v>
      </c>
      <c r="Y659" s="502" t="s">
        <v>174</v>
      </c>
      <c r="Z659" s="494" t="s">
        <v>745</v>
      </c>
      <c r="AA659" s="28" t="s">
        <v>17</v>
      </c>
      <c r="AB659" s="27">
        <v>24</v>
      </c>
      <c r="AC659" s="28" t="s">
        <v>1537</v>
      </c>
      <c r="AD659" s="27" t="s">
        <v>54</v>
      </c>
      <c r="AE659" s="28" t="s">
        <v>124</v>
      </c>
      <c r="AF659" s="29" t="s">
        <v>55</v>
      </c>
      <c r="AG659" s="29" t="s">
        <v>55</v>
      </c>
      <c r="AH659" s="27" t="s">
        <v>133</v>
      </c>
      <c r="AI659" s="27" t="s">
        <v>133</v>
      </c>
      <c r="AJ659" s="27" t="s">
        <v>54</v>
      </c>
      <c r="AK659" s="81">
        <v>30</v>
      </c>
      <c r="AL659" s="569"/>
      <c r="AM659" s="28">
        <v>32</v>
      </c>
      <c r="AN659" s="28"/>
      <c r="AO659" s="28">
        <v>2014</v>
      </c>
      <c r="AP659" s="20">
        <v>2020</v>
      </c>
      <c r="AQ659" s="142"/>
      <c r="AR659" s="28" t="s">
        <v>1540</v>
      </c>
      <c r="AS659" s="20" t="s">
        <v>1539</v>
      </c>
    </row>
    <row r="660" spans="1:45" ht="14.25" customHeight="1" x14ac:dyDescent="0.25">
      <c r="C660" t="s">
        <v>875</v>
      </c>
      <c r="D660" s="26" t="s">
        <v>2007</v>
      </c>
      <c r="E660" s="435" t="s">
        <v>2389</v>
      </c>
      <c r="F660" s="27" t="s">
        <v>1812</v>
      </c>
      <c r="G660" s="28" t="s">
        <v>4371</v>
      </c>
      <c r="H660" s="592" t="s">
        <v>1613</v>
      </c>
      <c r="I660" s="27">
        <v>32</v>
      </c>
      <c r="J660" s="87">
        <v>32</v>
      </c>
      <c r="K660" s="19" t="s">
        <v>802</v>
      </c>
      <c r="L660" s="52" t="s">
        <v>108</v>
      </c>
      <c r="M660" s="81" t="s">
        <v>1310</v>
      </c>
      <c r="N660" s="28"/>
      <c r="O660" s="972"/>
      <c r="P660" s="29" t="s">
        <v>744</v>
      </c>
      <c r="Q660" s="28"/>
      <c r="R660" s="28"/>
      <c r="S660" s="81"/>
      <c r="T660" s="185">
        <v>43186</v>
      </c>
      <c r="U660" s="326" t="s">
        <v>3562</v>
      </c>
      <c r="V660" s="60"/>
      <c r="W660" s="167"/>
      <c r="X660" s="489"/>
      <c r="Y660" s="502"/>
      <c r="Z660" s="494"/>
      <c r="AA660" s="28" t="s">
        <v>479</v>
      </c>
      <c r="AB660" s="27">
        <v>9</v>
      </c>
      <c r="AC660" s="28"/>
      <c r="AD660" s="27" t="s">
        <v>54</v>
      </c>
      <c r="AE660" s="28" t="s">
        <v>124</v>
      </c>
      <c r="AF660" s="29" t="s">
        <v>55</v>
      </c>
      <c r="AG660" s="29"/>
      <c r="AH660" s="27" t="s">
        <v>133</v>
      </c>
      <c r="AI660" s="27" t="s">
        <v>133</v>
      </c>
      <c r="AJ660" s="27" t="s">
        <v>54</v>
      </c>
      <c r="AK660" s="81"/>
      <c r="AL660" s="569"/>
      <c r="AM660" s="28">
        <v>32</v>
      </c>
      <c r="AN660" s="28"/>
      <c r="AO660" s="28">
        <v>2015</v>
      </c>
      <c r="AP660" s="20">
        <v>2020</v>
      </c>
      <c r="AQ660" s="182" t="s">
        <v>2390</v>
      </c>
      <c r="AR660" s="28" t="s">
        <v>3188</v>
      </c>
      <c r="AS660" s="20"/>
    </row>
    <row r="661" spans="1:45" ht="14.25" customHeight="1" x14ac:dyDescent="0.25">
      <c r="D661" s="591" t="s">
        <v>5563</v>
      </c>
      <c r="E661" s="555" t="s">
        <v>5564</v>
      </c>
      <c r="F661" s="617" t="s">
        <v>5566</v>
      </c>
      <c r="G661" s="42" t="s">
        <v>2175</v>
      </c>
      <c r="H661" s="592" t="s">
        <v>1613</v>
      </c>
      <c r="I661" s="592">
        <v>32</v>
      </c>
      <c r="J661" s="618">
        <v>32</v>
      </c>
      <c r="K661" s="19"/>
      <c r="L661" s="52"/>
      <c r="M661" s="81"/>
      <c r="N661" s="28"/>
      <c r="O661" s="972"/>
      <c r="P661" s="29"/>
      <c r="Q661" s="28"/>
      <c r="R661" s="28"/>
      <c r="S661" s="81"/>
      <c r="T661" s="185"/>
      <c r="U661" s="326"/>
      <c r="V661" s="60"/>
      <c r="W661" s="167"/>
      <c r="X661" s="489"/>
      <c r="Y661" s="502"/>
      <c r="Z661" s="494"/>
      <c r="AA661" s="28" t="s">
        <v>5568</v>
      </c>
      <c r="AB661" s="27">
        <v>8</v>
      </c>
      <c r="AC661" s="28"/>
      <c r="AD661" s="27" t="s">
        <v>54</v>
      </c>
      <c r="AE661" s="28" t="s">
        <v>124</v>
      </c>
      <c r="AF661" s="29" t="s">
        <v>55</v>
      </c>
      <c r="AG661" s="29"/>
      <c r="AH661" s="27" t="s">
        <v>133</v>
      </c>
      <c r="AI661" s="27" t="s">
        <v>133</v>
      </c>
      <c r="AJ661" s="27" t="s">
        <v>54</v>
      </c>
      <c r="AK661" s="81">
        <v>45</v>
      </c>
      <c r="AL661" s="569"/>
      <c r="AM661" s="28">
        <v>32</v>
      </c>
      <c r="AN661" s="28"/>
      <c r="AO661" s="28"/>
      <c r="AP661" s="20">
        <v>2020</v>
      </c>
      <c r="AQ661" s="182" t="s">
        <v>5567</v>
      </c>
      <c r="AR661" s="28" t="s">
        <v>5565</v>
      </c>
      <c r="AS661" s="20"/>
    </row>
    <row r="662" spans="1:45" ht="14.25" customHeight="1" x14ac:dyDescent="0.25">
      <c r="D662" s="591" t="s">
        <v>4700</v>
      </c>
      <c r="E662" s="555" t="s">
        <v>4692</v>
      </c>
      <c r="F662" s="592" t="s">
        <v>1812</v>
      </c>
      <c r="G662" s="593" t="s">
        <v>4701</v>
      </c>
      <c r="H662" s="592" t="s">
        <v>1613</v>
      </c>
      <c r="I662" s="592">
        <v>32</v>
      </c>
      <c r="J662" s="618">
        <v>32</v>
      </c>
      <c r="K662" s="19"/>
      <c r="L662" s="52"/>
      <c r="M662" s="81"/>
      <c r="N662" s="28"/>
      <c r="O662" s="972"/>
      <c r="P662" s="29"/>
      <c r="Q662" s="28"/>
      <c r="R662" s="28"/>
      <c r="S662" s="81"/>
      <c r="T662" s="185"/>
      <c r="U662" s="326"/>
      <c r="V662" s="60"/>
      <c r="W662" s="167"/>
      <c r="X662" s="489"/>
      <c r="Y662" s="502" t="s">
        <v>4656</v>
      </c>
      <c r="Z662" s="494"/>
      <c r="AA662" s="28" t="s">
        <v>20</v>
      </c>
      <c r="AB662" s="27"/>
      <c r="AC662" s="28"/>
      <c r="AD662" s="27" t="s">
        <v>54</v>
      </c>
      <c r="AE662" s="28" t="s">
        <v>124</v>
      </c>
      <c r="AF662" s="29" t="s">
        <v>55</v>
      </c>
      <c r="AG662" s="29"/>
      <c r="AH662" s="27" t="s">
        <v>133</v>
      </c>
      <c r="AI662" s="27" t="s">
        <v>133</v>
      </c>
      <c r="AJ662" s="27" t="s">
        <v>54</v>
      </c>
      <c r="AK662" s="81">
        <v>45</v>
      </c>
      <c r="AL662" s="569"/>
      <c r="AM662" s="28">
        <v>32</v>
      </c>
      <c r="AN662" s="28">
        <v>4</v>
      </c>
      <c r="AO662" s="28">
        <v>2018</v>
      </c>
      <c r="AP662" s="20">
        <v>2018</v>
      </c>
      <c r="AQ662" s="182" t="s">
        <v>4695</v>
      </c>
      <c r="AR662" s="28" t="s">
        <v>4702</v>
      </c>
      <c r="AS662" s="20"/>
    </row>
    <row r="663" spans="1:45" ht="14.25" customHeight="1" x14ac:dyDescent="0.25">
      <c r="D663" s="45" t="s">
        <v>6471</v>
      </c>
      <c r="E663" s="555" t="s">
        <v>6267</v>
      </c>
      <c r="F663" s="46"/>
      <c r="G663" s="42" t="s">
        <v>6266</v>
      </c>
      <c r="H663" s="46" t="s">
        <v>1613</v>
      </c>
      <c r="I663" s="46">
        <v>32</v>
      </c>
      <c r="J663" s="670">
        <v>32</v>
      </c>
      <c r="K663" s="19"/>
      <c r="L663" s="52"/>
      <c r="M663" s="81"/>
      <c r="N663" s="28"/>
      <c r="O663" s="972"/>
      <c r="P663" s="29"/>
      <c r="Q663" s="28"/>
      <c r="R663" s="28"/>
      <c r="S663" s="81"/>
      <c r="T663" s="185"/>
      <c r="U663" s="326"/>
      <c r="V663" s="60"/>
      <c r="W663" s="167"/>
      <c r="X663" s="489"/>
      <c r="Y663" s="502"/>
      <c r="Z663" s="494"/>
      <c r="AA663" s="28" t="s">
        <v>20</v>
      </c>
      <c r="AB663" s="27">
        <v>54</v>
      </c>
      <c r="AC663" s="28" t="s">
        <v>6474</v>
      </c>
      <c r="AD663" s="27" t="s">
        <v>54</v>
      </c>
      <c r="AE663" s="28" t="s">
        <v>124</v>
      </c>
      <c r="AF663" s="29" t="s">
        <v>55</v>
      </c>
      <c r="AG663" s="29"/>
      <c r="AH663" s="27" t="s">
        <v>133</v>
      </c>
      <c r="AI663" s="27" t="s">
        <v>133</v>
      </c>
      <c r="AJ663" s="27" t="s">
        <v>54</v>
      </c>
      <c r="AK663" s="81">
        <v>45</v>
      </c>
      <c r="AL663" s="569"/>
      <c r="AM663" s="28">
        <v>32</v>
      </c>
      <c r="AN663" s="28"/>
      <c r="AO663" s="28">
        <v>2018</v>
      </c>
      <c r="AP663" s="20">
        <v>2021</v>
      </c>
      <c r="AQ663" s="182"/>
      <c r="AR663" s="28" t="s">
        <v>6473</v>
      </c>
      <c r="AS663" s="20"/>
    </row>
    <row r="664" spans="1:45" ht="14.25" customHeight="1" x14ac:dyDescent="0.25">
      <c r="C664" t="s">
        <v>875</v>
      </c>
      <c r="D664" s="26" t="s">
        <v>2008</v>
      </c>
      <c r="E664" s="435" t="s">
        <v>2388</v>
      </c>
      <c r="F664" s="27" t="s">
        <v>2401</v>
      </c>
      <c r="G664" s="28" t="s">
        <v>3465</v>
      </c>
      <c r="H664" s="592" t="s">
        <v>1613</v>
      </c>
      <c r="I664" s="27">
        <v>32</v>
      </c>
      <c r="J664" s="87">
        <v>32</v>
      </c>
      <c r="K664" s="19"/>
      <c r="L664" s="52"/>
      <c r="M664" s="81"/>
      <c r="N664" s="28"/>
      <c r="O664" s="972"/>
      <c r="P664" s="29"/>
      <c r="Q664" s="28"/>
      <c r="R664" s="28"/>
      <c r="S664" s="81"/>
      <c r="T664" s="185"/>
      <c r="U664" s="326"/>
      <c r="V664" s="60"/>
      <c r="W664" s="167"/>
      <c r="X664" s="489"/>
      <c r="Y664" s="502"/>
      <c r="Z664" s="494" t="s">
        <v>54</v>
      </c>
      <c r="AA664" s="28" t="s">
        <v>2401</v>
      </c>
      <c r="AB664" s="27"/>
      <c r="AC664" s="28"/>
      <c r="AD664" s="27" t="s">
        <v>54</v>
      </c>
      <c r="AE664" s="28" t="s">
        <v>124</v>
      </c>
      <c r="AF664" s="29" t="s">
        <v>55</v>
      </c>
      <c r="AG664" s="29"/>
      <c r="AH664" s="27" t="s">
        <v>133</v>
      </c>
      <c r="AI664" s="27" t="s">
        <v>133</v>
      </c>
      <c r="AJ664" s="27" t="s">
        <v>54</v>
      </c>
      <c r="AK664" s="81"/>
      <c r="AL664" s="569"/>
      <c r="AM664" s="28">
        <v>32</v>
      </c>
      <c r="AN664" s="28"/>
      <c r="AO664" s="28">
        <v>2016</v>
      </c>
      <c r="AP664" s="20">
        <v>2018</v>
      </c>
      <c r="AQ664" s="182"/>
      <c r="AR664" s="28"/>
      <c r="AS664" s="20"/>
    </row>
    <row r="665" spans="1:45" ht="14.25" customHeight="1" x14ac:dyDescent="0.25">
      <c r="C665" t="s">
        <v>4376</v>
      </c>
      <c r="D665" s="591" t="s">
        <v>4603</v>
      </c>
      <c r="E665" s="555" t="s">
        <v>4604</v>
      </c>
      <c r="F665" s="592" t="s">
        <v>1812</v>
      </c>
      <c r="G665" s="593" t="s">
        <v>4459</v>
      </c>
      <c r="H665" s="592" t="s">
        <v>1613</v>
      </c>
      <c r="I665" s="592">
        <v>32</v>
      </c>
      <c r="J665" s="87">
        <v>32</v>
      </c>
      <c r="K665" s="19" t="s">
        <v>1804</v>
      </c>
      <c r="L665" s="593" t="s">
        <v>4459</v>
      </c>
      <c r="M665" s="81"/>
      <c r="N665" s="28">
        <v>3291</v>
      </c>
      <c r="O665" s="972"/>
      <c r="P665" s="29">
        <v>6</v>
      </c>
      <c r="Q665" s="28">
        <v>12</v>
      </c>
      <c r="R665" s="28">
        <v>1</v>
      </c>
      <c r="S665" s="81">
        <v>100</v>
      </c>
      <c r="T665" s="185">
        <v>44082</v>
      </c>
      <c r="U665" s="326">
        <v>14.7</v>
      </c>
      <c r="V665" s="60">
        <v>1</v>
      </c>
      <c r="W665" s="167">
        <v>1</v>
      </c>
      <c r="X665" s="489">
        <f>IF(AND(N665&lt;&gt;"",S665&lt;&gt;""),1000*S665*V665/(N665*W665),"")</f>
        <v>30.38590094196293</v>
      </c>
      <c r="Y665" s="502"/>
      <c r="Z665" s="494"/>
      <c r="AA665" s="28" t="s">
        <v>17</v>
      </c>
      <c r="AB665" s="27">
        <v>14</v>
      </c>
      <c r="AC665" s="28" t="s">
        <v>229</v>
      </c>
      <c r="AD665" s="27" t="s">
        <v>54</v>
      </c>
      <c r="AE665" s="28" t="s">
        <v>124</v>
      </c>
      <c r="AF665" s="29" t="s">
        <v>55</v>
      </c>
      <c r="AG665" s="29"/>
      <c r="AH665" s="27" t="s">
        <v>133</v>
      </c>
      <c r="AI665" s="27" t="s">
        <v>133</v>
      </c>
      <c r="AJ665" s="27" t="s">
        <v>54</v>
      </c>
      <c r="AK665" s="81"/>
      <c r="AL665" s="569"/>
      <c r="AM665" s="28">
        <v>32</v>
      </c>
      <c r="AN665" s="28"/>
      <c r="AO665" s="28">
        <v>2015</v>
      </c>
      <c r="AP665" s="20">
        <v>2020</v>
      </c>
      <c r="AQ665" s="182" t="s">
        <v>4456</v>
      </c>
      <c r="AR665" s="28" t="s">
        <v>4606</v>
      </c>
      <c r="AS665" s="20" t="s">
        <v>4605</v>
      </c>
    </row>
    <row r="666" spans="1:45" ht="14.25" customHeight="1" x14ac:dyDescent="0.25">
      <c r="D666" s="591" t="s">
        <v>5210</v>
      </c>
      <c r="E666" s="555" t="s">
        <v>5211</v>
      </c>
      <c r="F666" s="592"/>
      <c r="G666" s="42" t="s">
        <v>5212</v>
      </c>
      <c r="H666" s="592" t="s">
        <v>1613</v>
      </c>
      <c r="I666" s="592">
        <v>32</v>
      </c>
      <c r="J666" s="618">
        <v>32</v>
      </c>
      <c r="K666" s="19" t="s">
        <v>2408</v>
      </c>
      <c r="L666" s="52" t="s">
        <v>5212</v>
      </c>
      <c r="M666" s="81"/>
      <c r="N666" s="28">
        <v>28166</v>
      </c>
      <c r="O666" s="972"/>
      <c r="P666" s="29">
        <v>6</v>
      </c>
      <c r="Q666" s="28"/>
      <c r="R666" s="28"/>
      <c r="S666" s="81">
        <v>89.8</v>
      </c>
      <c r="T666" s="185"/>
      <c r="U666" s="326"/>
      <c r="V666" s="60">
        <v>1</v>
      </c>
      <c r="W666" s="167">
        <v>1</v>
      </c>
      <c r="X666" s="489">
        <f>IF(AND(N666&lt;&gt;"",S666&lt;&gt;""),1000*S666*V666/(N666*W666),"")</f>
        <v>3.1882411418021728</v>
      </c>
      <c r="Y666" s="502"/>
      <c r="Z666" s="494"/>
      <c r="AA666" s="28" t="s">
        <v>479</v>
      </c>
      <c r="AB666" s="27"/>
      <c r="AC666" s="28"/>
      <c r="AD666" s="27" t="s">
        <v>54</v>
      </c>
      <c r="AE666" s="28" t="s">
        <v>124</v>
      </c>
      <c r="AF666" s="29" t="s">
        <v>55</v>
      </c>
      <c r="AG666" s="29"/>
      <c r="AH666" s="27" t="s">
        <v>133</v>
      </c>
      <c r="AI666" s="27" t="s">
        <v>133</v>
      </c>
      <c r="AJ666" s="27" t="s">
        <v>54</v>
      </c>
      <c r="AK666" s="81"/>
      <c r="AL666" s="569"/>
      <c r="AM666" s="28">
        <v>32</v>
      </c>
      <c r="AN666" s="28"/>
      <c r="AO666" s="28"/>
      <c r="AP666" s="20">
        <v>2020</v>
      </c>
      <c r="AQ666" s="182"/>
      <c r="AR666" s="28" t="s">
        <v>5213</v>
      </c>
      <c r="AS666" s="20" t="s">
        <v>5214</v>
      </c>
    </row>
    <row r="667" spans="1:45" ht="14.25" customHeight="1" x14ac:dyDescent="0.25">
      <c r="D667" s="591" t="s">
        <v>5673</v>
      </c>
      <c r="E667" s="555" t="s">
        <v>5672</v>
      </c>
      <c r="F667" s="592" t="s">
        <v>296</v>
      </c>
      <c r="G667" s="593" t="s">
        <v>3804</v>
      </c>
      <c r="H667" s="592" t="s">
        <v>1613</v>
      </c>
      <c r="I667" s="592">
        <v>32</v>
      </c>
      <c r="J667" s="618">
        <v>32</v>
      </c>
      <c r="K667" s="19"/>
      <c r="L667" s="52"/>
      <c r="M667" s="81"/>
      <c r="N667" s="28"/>
      <c r="O667" s="972"/>
      <c r="P667" s="29"/>
      <c r="Q667" s="28"/>
      <c r="R667" s="28"/>
      <c r="S667" s="81"/>
      <c r="T667" s="185"/>
      <c r="U667" s="326"/>
      <c r="V667" s="60"/>
      <c r="W667" s="167"/>
      <c r="X667" s="489"/>
      <c r="Y667" s="502"/>
      <c r="Z667" s="494"/>
      <c r="AA667" s="28"/>
      <c r="AB667" s="27"/>
      <c r="AC667" s="28"/>
      <c r="AD667" s="27" t="s">
        <v>54</v>
      </c>
      <c r="AE667" s="28" t="s">
        <v>124</v>
      </c>
      <c r="AF667" s="29" t="s">
        <v>55</v>
      </c>
      <c r="AG667" s="29"/>
      <c r="AH667" s="27" t="s">
        <v>133</v>
      </c>
      <c r="AI667" s="27" t="s">
        <v>133</v>
      </c>
      <c r="AJ667" s="27" t="s">
        <v>54</v>
      </c>
      <c r="AK667" s="81"/>
      <c r="AL667" s="569"/>
      <c r="AM667" s="28">
        <v>32</v>
      </c>
      <c r="AN667" s="28"/>
      <c r="AO667" s="28">
        <v>2018</v>
      </c>
      <c r="AP667" s="20">
        <v>2020</v>
      </c>
      <c r="AQ667" s="182" t="s">
        <v>5676</v>
      </c>
      <c r="AR667" s="28" t="s">
        <v>5674</v>
      </c>
      <c r="AS667" s="20" t="s">
        <v>5675</v>
      </c>
    </row>
    <row r="668" spans="1:45" ht="14.25" customHeight="1" x14ac:dyDescent="0.25">
      <c r="D668" s="591" t="s">
        <v>5798</v>
      </c>
      <c r="E668" s="555" t="s">
        <v>5799</v>
      </c>
      <c r="F668" s="592"/>
      <c r="G668" s="593" t="s">
        <v>5800</v>
      </c>
      <c r="H668" s="592" t="s">
        <v>1613</v>
      </c>
      <c r="I668" s="592">
        <v>32</v>
      </c>
      <c r="J668" s="618">
        <v>32</v>
      </c>
      <c r="K668" s="19" t="s">
        <v>800</v>
      </c>
      <c r="L668" s="593" t="s">
        <v>5800</v>
      </c>
      <c r="M668" s="81"/>
      <c r="N668" s="28">
        <v>545</v>
      </c>
      <c r="O668" s="972"/>
      <c r="P668" s="29">
        <v>6</v>
      </c>
      <c r="Q668" s="28"/>
      <c r="R668" s="28"/>
      <c r="S668" s="81">
        <v>200</v>
      </c>
      <c r="T668" s="185">
        <v>44249</v>
      </c>
      <c r="U668" s="326"/>
      <c r="V668" s="60">
        <v>1</v>
      </c>
      <c r="W668" s="167">
        <v>1</v>
      </c>
      <c r="X668" s="489">
        <f>IF(AND(N668&lt;&gt;"",S668&lt;&gt;""),1000*S668*V668/(N668*W668),"")</f>
        <v>366.97247706422019</v>
      </c>
      <c r="Y668" s="502" t="s">
        <v>5802</v>
      </c>
      <c r="Z668" s="494"/>
      <c r="AA668" s="28" t="s">
        <v>20</v>
      </c>
      <c r="AB668" s="27">
        <v>4</v>
      </c>
      <c r="AC668" s="28" t="s">
        <v>3147</v>
      </c>
      <c r="AD668" s="27" t="s">
        <v>54</v>
      </c>
      <c r="AE668" s="28" t="s">
        <v>124</v>
      </c>
      <c r="AF668" s="29" t="s">
        <v>55</v>
      </c>
      <c r="AG668" s="29"/>
      <c r="AH668" s="27" t="s">
        <v>133</v>
      </c>
      <c r="AI668" s="27" t="s">
        <v>133</v>
      </c>
      <c r="AJ668" s="27" t="s">
        <v>54</v>
      </c>
      <c r="AK668" s="81"/>
      <c r="AL668" s="569"/>
      <c r="AM668" s="28">
        <v>32</v>
      </c>
      <c r="AN668" s="28">
        <v>5</v>
      </c>
      <c r="AO668" s="28"/>
      <c r="AP668" s="20">
        <v>2021</v>
      </c>
      <c r="AQ668" s="182"/>
      <c r="AR668" s="28" t="s">
        <v>5803</v>
      </c>
      <c r="AS668" s="20" t="s">
        <v>5804</v>
      </c>
    </row>
    <row r="669" spans="1:45" ht="14.25" customHeight="1" x14ac:dyDescent="0.25">
      <c r="B669">
        <v>1</v>
      </c>
      <c r="C669" t="s">
        <v>875</v>
      </c>
      <c r="D669" s="26" t="s">
        <v>2009</v>
      </c>
      <c r="E669" s="435" t="s">
        <v>2397</v>
      </c>
      <c r="F669" s="27" t="s">
        <v>67</v>
      </c>
      <c r="G669" s="28" t="s">
        <v>2018</v>
      </c>
      <c r="H669" s="592" t="s">
        <v>1613</v>
      </c>
      <c r="I669" s="27">
        <v>32</v>
      </c>
      <c r="J669" s="87">
        <v>32</v>
      </c>
      <c r="K669" s="19" t="s">
        <v>800</v>
      </c>
      <c r="L669" s="52" t="s">
        <v>108</v>
      </c>
      <c r="M669" s="81"/>
      <c r="N669" s="28">
        <v>13997</v>
      </c>
      <c r="O669" s="972"/>
      <c r="P669" s="29">
        <v>6</v>
      </c>
      <c r="Q669" s="28">
        <v>4</v>
      </c>
      <c r="R669" s="28">
        <v>62</v>
      </c>
      <c r="S669" s="81">
        <v>129.87</v>
      </c>
      <c r="T669" s="185">
        <v>43186</v>
      </c>
      <c r="U669" s="326">
        <v>14.7</v>
      </c>
      <c r="V669" s="60">
        <v>1</v>
      </c>
      <c r="W669" s="167">
        <v>1</v>
      </c>
      <c r="X669" s="489">
        <f>IF(AND(N669&lt;&gt;"",S669&lt;&gt;""),1000*S669*V669/(N669*W669),"")</f>
        <v>9.2784168036007717</v>
      </c>
      <c r="Y669" s="502" t="s">
        <v>174</v>
      </c>
      <c r="Z669" s="494"/>
      <c r="AA669" s="28" t="s">
        <v>17</v>
      </c>
      <c r="AB669" s="27">
        <v>65</v>
      </c>
      <c r="AC669" s="28" t="s">
        <v>3191</v>
      </c>
      <c r="AD669" s="27" t="s">
        <v>54</v>
      </c>
      <c r="AE669" s="28" t="s">
        <v>124</v>
      </c>
      <c r="AF669" s="29" t="s">
        <v>55</v>
      </c>
      <c r="AG669" s="29"/>
      <c r="AH669" s="27" t="s">
        <v>133</v>
      </c>
      <c r="AI669" s="27" t="s">
        <v>133</v>
      </c>
      <c r="AJ669" s="27" t="s">
        <v>54</v>
      </c>
      <c r="AK669" s="81"/>
      <c r="AL669" s="569"/>
      <c r="AM669" s="28">
        <v>32</v>
      </c>
      <c r="AN669" s="28"/>
      <c r="AO669" s="28">
        <v>2015</v>
      </c>
      <c r="AP669" s="20">
        <v>2017</v>
      </c>
      <c r="AQ669" s="182"/>
      <c r="AR669" s="28" t="s">
        <v>3192</v>
      </c>
      <c r="AS669" s="20" t="s">
        <v>3193</v>
      </c>
    </row>
    <row r="670" spans="1:45" ht="14.25" customHeight="1" x14ac:dyDescent="0.25">
      <c r="C670" t="s">
        <v>875</v>
      </c>
      <c r="D670" s="26" t="s">
        <v>2010</v>
      </c>
      <c r="E670" s="435" t="s">
        <v>2391</v>
      </c>
      <c r="F670" s="27" t="s">
        <v>1812</v>
      </c>
      <c r="G670" s="28" t="s">
        <v>4369</v>
      </c>
      <c r="H670" s="592" t="s">
        <v>1613</v>
      </c>
      <c r="I670" s="27">
        <v>32</v>
      </c>
      <c r="J670" s="87">
        <v>32</v>
      </c>
      <c r="K670" s="19" t="s">
        <v>802</v>
      </c>
      <c r="L670" s="52" t="s">
        <v>108</v>
      </c>
      <c r="M670" s="81"/>
      <c r="N670" s="28"/>
      <c r="O670" s="972"/>
      <c r="P670" s="29" t="s">
        <v>744</v>
      </c>
      <c r="Q670" s="28"/>
      <c r="R670" s="28"/>
      <c r="S670" s="81"/>
      <c r="T670" s="185">
        <v>43186</v>
      </c>
      <c r="U670" s="326" t="s">
        <v>3562</v>
      </c>
      <c r="V670" s="60"/>
      <c r="W670" s="167"/>
      <c r="X670" s="489"/>
      <c r="Y670" s="502"/>
      <c r="Z670" s="494"/>
      <c r="AA670" s="28" t="s">
        <v>479</v>
      </c>
      <c r="AB670" s="27"/>
      <c r="AC670" s="28"/>
      <c r="AD670" s="27" t="s">
        <v>54</v>
      </c>
      <c r="AE670" s="28" t="s">
        <v>124</v>
      </c>
      <c r="AF670" s="29" t="s">
        <v>55</v>
      </c>
      <c r="AG670" s="29"/>
      <c r="AH670" s="27" t="s">
        <v>133</v>
      </c>
      <c r="AI670" s="27" t="s">
        <v>133</v>
      </c>
      <c r="AJ670" s="27" t="s">
        <v>54</v>
      </c>
      <c r="AK670" s="81"/>
      <c r="AL670" s="569"/>
      <c r="AM670" s="28">
        <v>32</v>
      </c>
      <c r="AN670" s="28"/>
      <c r="AO670" s="28"/>
      <c r="AP670" s="20"/>
      <c r="AQ670" s="182" t="s">
        <v>2392</v>
      </c>
      <c r="AR670" s="28"/>
      <c r="AS670" s="20"/>
    </row>
    <row r="671" spans="1:45" ht="14.25" customHeight="1" x14ac:dyDescent="0.25">
      <c r="D671" s="591" t="s">
        <v>5793</v>
      </c>
      <c r="E671" s="555" t="s">
        <v>5794</v>
      </c>
      <c r="F671" s="592"/>
      <c r="G671" s="593" t="s">
        <v>5779</v>
      </c>
      <c r="H671" s="592" t="s">
        <v>1613</v>
      </c>
      <c r="I671" s="592">
        <v>32</v>
      </c>
      <c r="J671" s="618">
        <v>32</v>
      </c>
      <c r="K671" s="19"/>
      <c r="L671" s="52"/>
      <c r="M671" s="81"/>
      <c r="N671" s="28"/>
      <c r="O671" s="972"/>
      <c r="P671" s="29"/>
      <c r="Q671" s="28"/>
      <c r="R671" s="28"/>
      <c r="S671" s="81"/>
      <c r="T671" s="185"/>
      <c r="U671" s="326"/>
      <c r="V671" s="60"/>
      <c r="W671" s="167"/>
      <c r="X671" s="489"/>
      <c r="Y671" s="502"/>
      <c r="Z671" s="494"/>
      <c r="AA671" s="28" t="s">
        <v>20</v>
      </c>
      <c r="AB671" s="27">
        <v>17</v>
      </c>
      <c r="AC671" s="28"/>
      <c r="AD671" s="27" t="s">
        <v>54</v>
      </c>
      <c r="AE671" s="28" t="s">
        <v>124</v>
      </c>
      <c r="AF671" s="29" t="s">
        <v>55</v>
      </c>
      <c r="AG671" s="29"/>
      <c r="AH671" s="27" t="s">
        <v>133</v>
      </c>
      <c r="AI671" s="27" t="s">
        <v>133</v>
      </c>
      <c r="AJ671" s="27" t="s">
        <v>54</v>
      </c>
      <c r="AK671" s="81"/>
      <c r="AL671" s="569"/>
      <c r="AM671" s="28">
        <v>32</v>
      </c>
      <c r="AN671" s="28"/>
      <c r="AO671" s="28"/>
      <c r="AP671" s="20">
        <v>2020</v>
      </c>
      <c r="AQ671" s="182"/>
      <c r="AR671" s="28" t="s">
        <v>5795</v>
      </c>
      <c r="AS671" s="20"/>
    </row>
    <row r="672" spans="1:45" ht="14.25" customHeight="1" x14ac:dyDescent="0.25">
      <c r="D672" s="591" t="s">
        <v>5741</v>
      </c>
      <c r="E672" s="555" t="s">
        <v>5742</v>
      </c>
      <c r="F672" s="592"/>
      <c r="G672" s="593" t="s">
        <v>5743</v>
      </c>
      <c r="H672" s="592" t="s">
        <v>1613</v>
      </c>
      <c r="I672" s="592">
        <v>32</v>
      </c>
      <c r="J672" s="618">
        <v>32</v>
      </c>
      <c r="K672" s="19"/>
      <c r="L672" s="52"/>
      <c r="M672" s="81"/>
      <c r="N672" s="28"/>
      <c r="O672" s="972"/>
      <c r="P672" s="29"/>
      <c r="Q672" s="28"/>
      <c r="R672" s="28"/>
      <c r="S672" s="81"/>
      <c r="T672" s="185"/>
      <c r="U672" s="326"/>
      <c r="V672" s="60"/>
      <c r="W672" s="167"/>
      <c r="X672" s="489"/>
      <c r="Y672" s="502"/>
      <c r="Z672" s="494"/>
      <c r="AA672" s="28" t="s">
        <v>4478</v>
      </c>
      <c r="AB672" s="27">
        <v>33</v>
      </c>
      <c r="AC672" s="28"/>
      <c r="AD672" s="27" t="s">
        <v>54</v>
      </c>
      <c r="AE672" s="28" t="s">
        <v>124</v>
      </c>
      <c r="AF672" s="29" t="s">
        <v>55</v>
      </c>
      <c r="AG672" s="29"/>
      <c r="AH672" s="27" t="s">
        <v>133</v>
      </c>
      <c r="AI672" s="27" t="s">
        <v>133</v>
      </c>
      <c r="AJ672" s="27" t="s">
        <v>54</v>
      </c>
      <c r="AK672" s="81"/>
      <c r="AL672" s="569"/>
      <c r="AM672" s="28">
        <v>32</v>
      </c>
      <c r="AN672" s="28"/>
      <c r="AO672" s="28"/>
      <c r="AP672" s="20">
        <v>2020</v>
      </c>
      <c r="AQ672" s="182"/>
      <c r="AR672" s="28" t="s">
        <v>5745</v>
      </c>
      <c r="AS672" s="20"/>
    </row>
    <row r="673" spans="2:45" ht="14.25" customHeight="1" x14ac:dyDescent="0.25">
      <c r="D673" s="409" t="s">
        <v>5347</v>
      </c>
      <c r="E673" s="435" t="s">
        <v>5348</v>
      </c>
      <c r="F673" s="412"/>
      <c r="G673" s="28" t="s">
        <v>5350</v>
      </c>
      <c r="H673" s="592" t="s">
        <v>1613</v>
      </c>
      <c r="I673" s="412">
        <v>32</v>
      </c>
      <c r="J673" s="415">
        <v>32</v>
      </c>
      <c r="K673" s="19"/>
      <c r="L673" s="52"/>
      <c r="M673" s="81"/>
      <c r="N673" s="28"/>
      <c r="O673" s="972"/>
      <c r="P673" s="29"/>
      <c r="Q673" s="28"/>
      <c r="R673" s="28"/>
      <c r="S673" s="81"/>
      <c r="T673" s="185"/>
      <c r="U673" s="326"/>
      <c r="V673" s="60"/>
      <c r="W673" s="167"/>
      <c r="X673" s="489"/>
      <c r="Y673" s="502"/>
      <c r="Z673" s="494" t="s">
        <v>54</v>
      </c>
      <c r="AA673" s="28" t="s">
        <v>20</v>
      </c>
      <c r="AB673" s="27">
        <v>31</v>
      </c>
      <c r="AC673" s="28" t="s">
        <v>5352</v>
      </c>
      <c r="AD673" s="27" t="s">
        <v>54</v>
      </c>
      <c r="AE673" s="28" t="s">
        <v>124</v>
      </c>
      <c r="AF673" s="29" t="s">
        <v>55</v>
      </c>
      <c r="AG673" s="29"/>
      <c r="AH673" s="27" t="s">
        <v>133</v>
      </c>
      <c r="AI673" s="27" t="s">
        <v>133</v>
      </c>
      <c r="AJ673" s="27" t="s">
        <v>54</v>
      </c>
      <c r="AK673" s="81"/>
      <c r="AL673" s="569"/>
      <c r="AM673" s="28">
        <v>32</v>
      </c>
      <c r="AN673" s="28"/>
      <c r="AO673" s="28">
        <v>2019</v>
      </c>
      <c r="AP673" s="20">
        <v>2020</v>
      </c>
      <c r="AQ673" s="182" t="s">
        <v>5351</v>
      </c>
      <c r="AR673" s="28" t="s">
        <v>5349</v>
      </c>
      <c r="AS673" s="20"/>
    </row>
    <row r="674" spans="2:45" ht="14.25" customHeight="1" x14ac:dyDescent="0.25">
      <c r="C674" t="s">
        <v>875</v>
      </c>
      <c r="D674" s="26" t="s">
        <v>2396</v>
      </c>
      <c r="E674" s="435" t="s">
        <v>2393</v>
      </c>
      <c r="F674" s="27" t="s">
        <v>1812</v>
      </c>
      <c r="G674" s="28" t="s">
        <v>4370</v>
      </c>
      <c r="H674" s="592" t="s">
        <v>1613</v>
      </c>
      <c r="I674" s="27">
        <v>32</v>
      </c>
      <c r="J674" s="87">
        <v>32</v>
      </c>
      <c r="K674" s="19" t="s">
        <v>802</v>
      </c>
      <c r="L674" s="52" t="s">
        <v>108</v>
      </c>
      <c r="M674" s="81"/>
      <c r="N674" s="28"/>
      <c r="O674" s="972"/>
      <c r="P674" s="29" t="s">
        <v>744</v>
      </c>
      <c r="Q674" s="28"/>
      <c r="R674" s="28"/>
      <c r="S674" s="81"/>
      <c r="T674" s="185">
        <v>43212</v>
      </c>
      <c r="U674" s="326" t="s">
        <v>3562</v>
      </c>
      <c r="V674" s="60"/>
      <c r="W674" s="167"/>
      <c r="X674" s="489"/>
      <c r="Y674" s="502"/>
      <c r="Z674" s="494"/>
      <c r="AA674" s="28" t="s">
        <v>479</v>
      </c>
      <c r="AB674" s="27">
        <v>47</v>
      </c>
      <c r="AC674" s="28" t="s">
        <v>3606</v>
      </c>
      <c r="AD674" s="27" t="s">
        <v>54</v>
      </c>
      <c r="AE674" s="28" t="s">
        <v>124</v>
      </c>
      <c r="AF674" s="29" t="s">
        <v>55</v>
      </c>
      <c r="AG674" s="29"/>
      <c r="AH674" s="27" t="s">
        <v>133</v>
      </c>
      <c r="AI674" s="27" t="s">
        <v>133</v>
      </c>
      <c r="AJ674" s="27" t="s">
        <v>54</v>
      </c>
      <c r="AK674" s="81"/>
      <c r="AL674" s="569"/>
      <c r="AM674" s="28">
        <v>32</v>
      </c>
      <c r="AN674" s="28"/>
      <c r="AO674" s="28">
        <v>2017</v>
      </c>
      <c r="AP674" s="20">
        <v>2018</v>
      </c>
      <c r="AQ674" s="182" t="s">
        <v>2394</v>
      </c>
      <c r="AR674" s="28"/>
      <c r="AS674" s="20"/>
    </row>
    <row r="675" spans="2:45" ht="14.25" customHeight="1" x14ac:dyDescent="0.25">
      <c r="C675" t="s">
        <v>875</v>
      </c>
      <c r="D675" s="45" t="s">
        <v>2396</v>
      </c>
      <c r="E675" s="555" t="s">
        <v>2393</v>
      </c>
      <c r="F675" s="46" t="s">
        <v>1812</v>
      </c>
      <c r="G675" s="42" t="s">
        <v>4370</v>
      </c>
      <c r="H675" s="592" t="s">
        <v>1613</v>
      </c>
      <c r="I675" s="46">
        <v>32</v>
      </c>
      <c r="J675" s="670">
        <v>32</v>
      </c>
      <c r="K675" s="19"/>
      <c r="L675" s="52"/>
      <c r="M675" s="81"/>
      <c r="N675" s="28"/>
      <c r="O675" s="972"/>
      <c r="P675" s="29"/>
      <c r="Q675" s="28"/>
      <c r="R675" s="28"/>
      <c r="S675" s="81"/>
      <c r="T675" s="185"/>
      <c r="U675" s="326"/>
      <c r="V675" s="60"/>
      <c r="W675" s="167"/>
      <c r="X675" s="489"/>
      <c r="Y675" s="502"/>
      <c r="Z675" s="494"/>
      <c r="AA675" s="28" t="s">
        <v>479</v>
      </c>
      <c r="AB675" s="27">
        <v>47</v>
      </c>
      <c r="AC675" s="28" t="s">
        <v>3605</v>
      </c>
      <c r="AD675" s="27" t="s">
        <v>54</v>
      </c>
      <c r="AE675" s="28" t="s">
        <v>124</v>
      </c>
      <c r="AF675" s="29" t="s">
        <v>55</v>
      </c>
      <c r="AG675" s="29"/>
      <c r="AH675" s="27" t="s">
        <v>133</v>
      </c>
      <c r="AI675" s="27" t="s">
        <v>133</v>
      </c>
      <c r="AJ675" s="27" t="s">
        <v>54</v>
      </c>
      <c r="AK675" s="81"/>
      <c r="AL675" s="569"/>
      <c r="AM675" s="28">
        <v>32</v>
      </c>
      <c r="AN675" s="28"/>
      <c r="AO675" s="28">
        <v>2017</v>
      </c>
      <c r="AP675" s="20">
        <v>2021</v>
      </c>
      <c r="AQ675" s="182" t="s">
        <v>2394</v>
      </c>
      <c r="AR675" s="28"/>
      <c r="AS675" s="20"/>
    </row>
    <row r="676" spans="2:45" ht="14.25" customHeight="1" x14ac:dyDescent="0.25">
      <c r="D676" s="591" t="s">
        <v>4691</v>
      </c>
      <c r="E676" s="555" t="s">
        <v>4692</v>
      </c>
      <c r="F676" s="592" t="s">
        <v>1812</v>
      </c>
      <c r="G676" s="593" t="s">
        <v>4694</v>
      </c>
      <c r="H676" s="592" t="s">
        <v>1613</v>
      </c>
      <c r="I676" s="592">
        <v>32</v>
      </c>
      <c r="J676" s="618">
        <v>32</v>
      </c>
      <c r="K676" s="19" t="s">
        <v>4657</v>
      </c>
      <c r="L676" s="52"/>
      <c r="M676" s="81"/>
      <c r="N676" s="28"/>
      <c r="O676" s="972"/>
      <c r="P676" s="29">
        <v>4</v>
      </c>
      <c r="Q676" s="28"/>
      <c r="R676" s="28"/>
      <c r="S676" s="81"/>
      <c r="T676" s="185"/>
      <c r="U676" s="326"/>
      <c r="V676" s="60"/>
      <c r="W676" s="167"/>
      <c r="X676" s="489"/>
      <c r="Y676" s="502" t="s">
        <v>4698</v>
      </c>
      <c r="Z676" s="494"/>
      <c r="AA676" s="28" t="s">
        <v>20</v>
      </c>
      <c r="AB676" s="27">
        <v>17</v>
      </c>
      <c r="AC676" s="28" t="s">
        <v>6119</v>
      </c>
      <c r="AD676" s="27" t="s">
        <v>54</v>
      </c>
      <c r="AE676" s="28" t="s">
        <v>124</v>
      </c>
      <c r="AF676" s="29" t="s">
        <v>55</v>
      </c>
      <c r="AG676" s="29"/>
      <c r="AH676" s="27" t="s">
        <v>133</v>
      </c>
      <c r="AI676" s="27" t="s">
        <v>133</v>
      </c>
      <c r="AJ676" s="27" t="s">
        <v>54</v>
      </c>
      <c r="AK676" s="81">
        <v>45</v>
      </c>
      <c r="AL676" s="569"/>
      <c r="AM676" s="28">
        <v>32</v>
      </c>
      <c r="AN676" s="28"/>
      <c r="AO676" s="28">
        <v>2018</v>
      </c>
      <c r="AP676" s="20">
        <v>2021</v>
      </c>
      <c r="AQ676" s="182" t="s">
        <v>4695</v>
      </c>
      <c r="AR676" s="28" t="s">
        <v>4696</v>
      </c>
      <c r="AS676" s="127" t="s">
        <v>5261</v>
      </c>
    </row>
    <row r="677" spans="2:45" ht="14.25" customHeight="1" x14ac:dyDescent="0.25">
      <c r="D677" s="591" t="s">
        <v>4691</v>
      </c>
      <c r="E677" s="555" t="s">
        <v>4692</v>
      </c>
      <c r="F677" s="592" t="s">
        <v>1812</v>
      </c>
      <c r="G677" s="593" t="s">
        <v>4694</v>
      </c>
      <c r="H677" s="592" t="s">
        <v>1613</v>
      </c>
      <c r="I677" s="592">
        <v>32</v>
      </c>
      <c r="J677" s="618">
        <v>32</v>
      </c>
      <c r="K677" s="19" t="s">
        <v>6117</v>
      </c>
      <c r="L677" s="52" t="s">
        <v>4694</v>
      </c>
      <c r="M677" s="81"/>
      <c r="N677" s="28">
        <v>215</v>
      </c>
      <c r="O677" s="972"/>
      <c r="P677" s="29">
        <v>6</v>
      </c>
      <c r="Q677" s="28"/>
      <c r="R677" s="28">
        <v>0.5</v>
      </c>
      <c r="S677" s="81"/>
      <c r="T677" s="185">
        <v>44466</v>
      </c>
      <c r="U677" s="326"/>
      <c r="V677" s="60">
        <v>1</v>
      </c>
      <c r="W677" s="167">
        <v>32</v>
      </c>
      <c r="X677" s="489"/>
      <c r="Y677" s="502" t="s">
        <v>174</v>
      </c>
      <c r="Z677" s="494"/>
      <c r="AA677" s="28" t="s">
        <v>20</v>
      </c>
      <c r="AB677" s="27">
        <v>52</v>
      </c>
      <c r="AC677" s="28" t="s">
        <v>6119</v>
      </c>
      <c r="AD677" s="27" t="s">
        <v>54</v>
      </c>
      <c r="AE677" s="28" t="s">
        <v>124</v>
      </c>
      <c r="AF677" s="29" t="s">
        <v>55</v>
      </c>
      <c r="AG677" s="29"/>
      <c r="AH677" s="27" t="s">
        <v>133</v>
      </c>
      <c r="AI677" s="27" t="s">
        <v>133</v>
      </c>
      <c r="AJ677" s="27" t="s">
        <v>54</v>
      </c>
      <c r="AK677" s="81">
        <v>45</v>
      </c>
      <c r="AL677" s="569"/>
      <c r="AM677" s="28">
        <v>32</v>
      </c>
      <c r="AN677" s="28"/>
      <c r="AO677" s="28">
        <v>2018</v>
      </c>
      <c r="AP677" s="20">
        <v>2021</v>
      </c>
      <c r="AQ677" s="182" t="s">
        <v>4695</v>
      </c>
      <c r="AR677" s="28" t="s">
        <v>6118</v>
      </c>
      <c r="AS677" s="127" t="s">
        <v>5261</v>
      </c>
    </row>
    <row r="678" spans="2:45" ht="14.25" customHeight="1" x14ac:dyDescent="0.25">
      <c r="D678" s="26" t="s">
        <v>4387</v>
      </c>
      <c r="E678" s="435" t="s">
        <v>6416</v>
      </c>
      <c r="F678" s="27" t="s">
        <v>1812</v>
      </c>
      <c r="G678" s="28" t="s">
        <v>6417</v>
      </c>
      <c r="H678" s="592" t="s">
        <v>1613</v>
      </c>
      <c r="I678" s="27">
        <v>32</v>
      </c>
      <c r="J678" s="87">
        <v>32</v>
      </c>
      <c r="K678" s="19"/>
      <c r="L678" s="52"/>
      <c r="M678" s="81"/>
      <c r="N678" s="28"/>
      <c r="O678" s="972"/>
      <c r="P678" s="29"/>
      <c r="Q678" s="28"/>
      <c r="R678" s="28"/>
      <c r="S678" s="81"/>
      <c r="T678" s="185"/>
      <c r="U678" s="326"/>
      <c r="V678" s="60">
        <v>1</v>
      </c>
      <c r="W678" s="167">
        <v>1</v>
      </c>
      <c r="X678" s="489" t="str">
        <f>IF(AND(N678&lt;&gt;"",S678&lt;&gt;""),1000*S678*V678/(N678*W678),"")</f>
        <v/>
      </c>
      <c r="Y678" s="502"/>
      <c r="Z678" s="494"/>
      <c r="AA678" s="28" t="s">
        <v>4478</v>
      </c>
      <c r="AB678" s="27">
        <v>25</v>
      </c>
      <c r="AC678" s="28"/>
      <c r="AD678" s="27" t="s">
        <v>54</v>
      </c>
      <c r="AE678" s="28" t="s">
        <v>124</v>
      </c>
      <c r="AF678" s="29" t="s">
        <v>55</v>
      </c>
      <c r="AG678" s="29"/>
      <c r="AH678" s="27" t="s">
        <v>133</v>
      </c>
      <c r="AI678" s="27" t="s">
        <v>133</v>
      </c>
      <c r="AJ678" s="27" t="s">
        <v>54</v>
      </c>
      <c r="AK678" s="81"/>
      <c r="AL678" s="569"/>
      <c r="AM678" s="28">
        <v>32</v>
      </c>
      <c r="AN678" s="28">
        <v>3</v>
      </c>
      <c r="AO678" s="28">
        <v>2014</v>
      </c>
      <c r="AP678" s="20">
        <v>2021</v>
      </c>
      <c r="AQ678" s="182" t="s">
        <v>5841</v>
      </c>
      <c r="AR678" s="28" t="s">
        <v>6415</v>
      </c>
      <c r="AS678" s="20" t="s">
        <v>6414</v>
      </c>
    </row>
    <row r="679" spans="2:45" ht="14.25" customHeight="1" x14ac:dyDescent="0.25">
      <c r="C679" t="s">
        <v>875</v>
      </c>
      <c r="D679" s="26" t="s">
        <v>3194</v>
      </c>
      <c r="E679" s="435" t="s">
        <v>4392</v>
      </c>
      <c r="F679" s="27" t="s">
        <v>737</v>
      </c>
      <c r="G679" s="28"/>
      <c r="H679" s="592" t="s">
        <v>1613</v>
      </c>
      <c r="I679" s="27">
        <v>32</v>
      </c>
      <c r="J679" s="87">
        <v>32</v>
      </c>
      <c r="K679" s="19"/>
      <c r="L679" s="52"/>
      <c r="M679" s="81"/>
      <c r="N679" s="28"/>
      <c r="O679" s="972"/>
      <c r="P679" s="29"/>
      <c r="Q679" s="28"/>
      <c r="R679" s="28"/>
      <c r="S679" s="81"/>
      <c r="T679" s="185"/>
      <c r="U679" s="326"/>
      <c r="V679" s="60"/>
      <c r="W679" s="167"/>
      <c r="X679" s="489"/>
      <c r="Y679" s="502"/>
      <c r="Z679" s="494"/>
      <c r="AA679" s="28" t="s">
        <v>107</v>
      </c>
      <c r="AB679" s="27"/>
      <c r="AC679" s="28"/>
      <c r="AD679" s="27" t="s">
        <v>54</v>
      </c>
      <c r="AE679" s="28" t="s">
        <v>124</v>
      </c>
      <c r="AF679" s="29" t="s">
        <v>55</v>
      </c>
      <c r="AG679" s="29"/>
      <c r="AH679" s="27" t="s">
        <v>133</v>
      </c>
      <c r="AI679" s="27" t="s">
        <v>133</v>
      </c>
      <c r="AJ679" s="27" t="s">
        <v>54</v>
      </c>
      <c r="AK679" s="81"/>
      <c r="AL679" s="569"/>
      <c r="AM679" s="28">
        <v>32</v>
      </c>
      <c r="AN679" s="28"/>
      <c r="AO679" s="28"/>
      <c r="AP679" s="20"/>
      <c r="AQ679" s="182" t="s">
        <v>4393</v>
      </c>
      <c r="AR679" s="28" t="s">
        <v>4408</v>
      </c>
      <c r="AS679" s="20" t="s">
        <v>4407</v>
      </c>
    </row>
    <row r="680" spans="2:45" ht="14.25" customHeight="1" x14ac:dyDescent="0.25">
      <c r="C680" t="s">
        <v>875</v>
      </c>
      <c r="D680" s="26" t="s">
        <v>3194</v>
      </c>
      <c r="E680" s="435" t="s">
        <v>4392</v>
      </c>
      <c r="F680" s="27" t="s">
        <v>737</v>
      </c>
      <c r="G680" s="28"/>
      <c r="H680" s="592" t="s">
        <v>1613</v>
      </c>
      <c r="I680" s="27">
        <v>64</v>
      </c>
      <c r="J680" s="87">
        <v>32</v>
      </c>
      <c r="K680" s="19"/>
      <c r="L680" s="52"/>
      <c r="M680" s="81"/>
      <c r="N680" s="28"/>
      <c r="O680" s="972"/>
      <c r="P680" s="29"/>
      <c r="Q680" s="28"/>
      <c r="R680" s="28"/>
      <c r="S680" s="81"/>
      <c r="T680" s="185"/>
      <c r="U680" s="326"/>
      <c r="V680" s="60"/>
      <c r="W680" s="167"/>
      <c r="X680" s="489"/>
      <c r="Y680" s="502"/>
      <c r="Z680" s="494"/>
      <c r="AA680" s="28" t="s">
        <v>107</v>
      </c>
      <c r="AB680" s="27"/>
      <c r="AC680" s="28"/>
      <c r="AD680" s="27" t="s">
        <v>54</v>
      </c>
      <c r="AE680" s="28" t="s">
        <v>124</v>
      </c>
      <c r="AF680" s="29" t="s">
        <v>55</v>
      </c>
      <c r="AG680" s="29"/>
      <c r="AH680" s="27" t="s">
        <v>133</v>
      </c>
      <c r="AI680" s="27" t="s">
        <v>133</v>
      </c>
      <c r="AJ680" s="27" t="s">
        <v>54</v>
      </c>
      <c r="AK680" s="81"/>
      <c r="AL680" s="569"/>
      <c r="AM680" s="28">
        <v>32</v>
      </c>
      <c r="AN680" s="28"/>
      <c r="AO680" s="28"/>
      <c r="AP680" s="20"/>
      <c r="AQ680" s="182" t="s">
        <v>4393</v>
      </c>
      <c r="AR680" s="28" t="s">
        <v>4409</v>
      </c>
      <c r="AS680" s="20" t="s">
        <v>4407</v>
      </c>
    </row>
    <row r="681" spans="2:45" ht="14.25" customHeight="1" x14ac:dyDescent="0.25">
      <c r="C681" t="s">
        <v>875</v>
      </c>
      <c r="D681" s="26" t="s">
        <v>2011</v>
      </c>
      <c r="E681" s="435" t="s">
        <v>2398</v>
      </c>
      <c r="F681" s="27" t="s">
        <v>2401</v>
      </c>
      <c r="G681" s="28" t="s">
        <v>3015</v>
      </c>
      <c r="H681" s="592" t="s">
        <v>1613</v>
      </c>
      <c r="I681" s="27">
        <v>32</v>
      </c>
      <c r="J681" s="87">
        <v>32</v>
      </c>
      <c r="K681" s="19"/>
      <c r="L681" s="52"/>
      <c r="M681" s="81"/>
      <c r="N681" s="28"/>
      <c r="O681" s="972"/>
      <c r="P681" s="29"/>
      <c r="Q681" s="28"/>
      <c r="R681" s="28"/>
      <c r="S681" s="81"/>
      <c r="T681" s="185"/>
      <c r="U681" s="326"/>
      <c r="V681" s="60"/>
      <c r="W681" s="167"/>
      <c r="X681" s="489"/>
      <c r="Y681" s="502"/>
      <c r="Z681" s="494"/>
      <c r="AA681" s="28" t="s">
        <v>2401</v>
      </c>
      <c r="AB681" s="27"/>
      <c r="AC681" s="28"/>
      <c r="AD681" s="27" t="s">
        <v>54</v>
      </c>
      <c r="AE681" s="28" t="s">
        <v>124</v>
      </c>
      <c r="AF681" s="29" t="s">
        <v>55</v>
      </c>
      <c r="AG681" s="29"/>
      <c r="AH681" s="27" t="s">
        <v>133</v>
      </c>
      <c r="AI681" s="27" t="s">
        <v>133</v>
      </c>
      <c r="AJ681" s="27" t="s">
        <v>54</v>
      </c>
      <c r="AK681" s="81"/>
      <c r="AL681" s="569"/>
      <c r="AM681" s="28">
        <v>32</v>
      </c>
      <c r="AN681" s="28"/>
      <c r="AO681" s="28"/>
      <c r="AP681" s="20"/>
      <c r="AQ681" s="182"/>
      <c r="AR681" s="28" t="s">
        <v>3195</v>
      </c>
      <c r="AS681" s="20"/>
    </row>
    <row r="682" spans="2:45" ht="14.25" customHeight="1" x14ac:dyDescent="0.25">
      <c r="D682" s="591" t="s">
        <v>4749</v>
      </c>
      <c r="E682" s="555" t="s">
        <v>4747</v>
      </c>
      <c r="F682" s="592" t="s">
        <v>1812</v>
      </c>
      <c r="G682" s="593" t="s">
        <v>4748</v>
      </c>
      <c r="H682" s="592" t="s">
        <v>1613</v>
      </c>
      <c r="I682" s="592">
        <v>32</v>
      </c>
      <c r="J682" s="618">
        <v>32</v>
      </c>
      <c r="K682" s="19"/>
      <c r="L682" s="52"/>
      <c r="M682" s="81"/>
      <c r="N682" s="28"/>
      <c r="O682" s="972"/>
      <c r="P682" s="29"/>
      <c r="Q682" s="28"/>
      <c r="R682" s="28"/>
      <c r="S682" s="81"/>
      <c r="T682" s="185"/>
      <c r="U682" s="326"/>
      <c r="V682" s="60"/>
      <c r="W682" s="167"/>
      <c r="X682" s="489"/>
      <c r="Y682" s="502"/>
      <c r="Z682" s="494" t="s">
        <v>54</v>
      </c>
      <c r="AA682" s="28" t="s">
        <v>20</v>
      </c>
      <c r="AC682" t="s">
        <v>79</v>
      </c>
      <c r="AD682" s="27" t="s">
        <v>54</v>
      </c>
      <c r="AE682" s="28" t="s">
        <v>124</v>
      </c>
      <c r="AF682" s="29" t="s">
        <v>55</v>
      </c>
      <c r="AG682" s="29"/>
      <c r="AH682" s="27" t="s">
        <v>133</v>
      </c>
      <c r="AI682" s="27" t="s">
        <v>133</v>
      </c>
      <c r="AJ682" s="27" t="s">
        <v>54</v>
      </c>
      <c r="AK682" s="81"/>
      <c r="AL682" s="569"/>
      <c r="AM682" s="28">
        <v>32</v>
      </c>
      <c r="AN682" s="28"/>
      <c r="AO682" s="28">
        <v>2019</v>
      </c>
      <c r="AP682" s="20">
        <v>2021</v>
      </c>
      <c r="AQ682" s="182" t="s">
        <v>6379</v>
      </c>
      <c r="AR682" s="28" t="s">
        <v>4750</v>
      </c>
      <c r="AS682" s="20"/>
    </row>
    <row r="683" spans="2:45" ht="14.25" customHeight="1" x14ac:dyDescent="0.25">
      <c r="D683" s="591" t="s">
        <v>5271</v>
      </c>
      <c r="E683" s="555" t="s">
        <v>5272</v>
      </c>
      <c r="F683" s="592"/>
      <c r="G683" s="42" t="s">
        <v>5273</v>
      </c>
      <c r="H683" s="592" t="s">
        <v>1613</v>
      </c>
      <c r="I683" s="592">
        <v>32</v>
      </c>
      <c r="J683" s="618">
        <v>32</v>
      </c>
      <c r="K683" s="856" t="s">
        <v>4805</v>
      </c>
      <c r="L683" s="52" t="s">
        <v>108</v>
      </c>
      <c r="M683" s="81"/>
      <c r="N683" s="28">
        <v>1775</v>
      </c>
      <c r="O683" s="972"/>
      <c r="P683" s="29">
        <v>6</v>
      </c>
      <c r="Q683" s="28"/>
      <c r="R683" s="28"/>
      <c r="S683" s="81">
        <v>208.333</v>
      </c>
      <c r="T683" s="185">
        <v>44008</v>
      </c>
      <c r="U683" s="326" t="s">
        <v>5278</v>
      </c>
      <c r="V683" s="60">
        <v>1</v>
      </c>
      <c r="W683" s="167">
        <v>1</v>
      </c>
      <c r="X683" s="489">
        <f>IF(AND(N683&lt;&gt;"",S683&lt;&gt;""),1000*S683*V683/(N683*W683),"")</f>
        <v>117.37070422535211</v>
      </c>
      <c r="Y683" s="502"/>
      <c r="Z683" s="494"/>
      <c r="AA683" s="28" t="s">
        <v>20</v>
      </c>
      <c r="AB683" s="27">
        <v>21</v>
      </c>
      <c r="AC683" s="28" t="s">
        <v>5275</v>
      </c>
      <c r="AD683" s="27" t="s">
        <v>54</v>
      </c>
      <c r="AE683" s="28" t="s">
        <v>124</v>
      </c>
      <c r="AF683" s="29" t="s">
        <v>55</v>
      </c>
      <c r="AG683" s="29"/>
      <c r="AH683" s="27" t="s">
        <v>133</v>
      </c>
      <c r="AI683" s="27" t="s">
        <v>133</v>
      </c>
      <c r="AJ683" s="27" t="s">
        <v>54</v>
      </c>
      <c r="AK683" s="81"/>
      <c r="AL683" s="569"/>
      <c r="AM683" s="28">
        <v>32</v>
      </c>
      <c r="AN683" s="28">
        <v>3</v>
      </c>
      <c r="AO683" s="28"/>
      <c r="AP683" s="20">
        <v>2020</v>
      </c>
      <c r="AQ683" s="182" t="s">
        <v>5276</v>
      </c>
      <c r="AR683" s="28" t="s">
        <v>5277</v>
      </c>
      <c r="AS683" s="20" t="s">
        <v>5274</v>
      </c>
    </row>
    <row r="684" spans="2:45" ht="14.25" customHeight="1" x14ac:dyDescent="0.25">
      <c r="D684" s="591" t="s">
        <v>5271</v>
      </c>
      <c r="E684" s="555" t="s">
        <v>5272</v>
      </c>
      <c r="F684" s="592"/>
      <c r="G684" s="42" t="s">
        <v>5273</v>
      </c>
      <c r="H684" s="592" t="s">
        <v>1613</v>
      </c>
      <c r="I684" s="592">
        <v>32</v>
      </c>
      <c r="J684" s="618">
        <v>32</v>
      </c>
      <c r="K684" s="19" t="s">
        <v>968</v>
      </c>
      <c r="L684" s="52" t="s">
        <v>108</v>
      </c>
      <c r="M684" s="81"/>
      <c r="N684" s="28">
        <v>1784</v>
      </c>
      <c r="O684" s="972"/>
      <c r="P684" s="29">
        <v>6</v>
      </c>
      <c r="Q684" s="28"/>
      <c r="R684" s="28"/>
      <c r="S684" s="81">
        <v>116</v>
      </c>
      <c r="T684" s="185">
        <v>44007</v>
      </c>
      <c r="U684" s="326" t="s">
        <v>5278</v>
      </c>
      <c r="V684" s="60">
        <v>1</v>
      </c>
      <c r="W684" s="167">
        <v>1</v>
      </c>
      <c r="X684" s="489">
        <f>IF(AND(N684&lt;&gt;"",S684&lt;&gt;""),1000*S684*V684/(N684*W684),"")</f>
        <v>65.02242152466367</v>
      </c>
      <c r="Y684" s="502"/>
      <c r="Z684" s="494"/>
      <c r="AA684" s="28" t="s">
        <v>20</v>
      </c>
      <c r="AB684" s="27">
        <v>21</v>
      </c>
      <c r="AC684" s="28" t="s">
        <v>5275</v>
      </c>
      <c r="AD684" s="27" t="s">
        <v>54</v>
      </c>
      <c r="AE684" s="28" t="s">
        <v>124</v>
      </c>
      <c r="AF684" s="29" t="s">
        <v>55</v>
      </c>
      <c r="AG684" s="29"/>
      <c r="AH684" s="27" t="s">
        <v>133</v>
      </c>
      <c r="AI684" s="27" t="s">
        <v>133</v>
      </c>
      <c r="AJ684" s="27" t="s">
        <v>54</v>
      </c>
      <c r="AK684" s="81"/>
      <c r="AL684" s="569"/>
      <c r="AM684" s="28">
        <v>32</v>
      </c>
      <c r="AN684" s="28">
        <v>3</v>
      </c>
      <c r="AO684" s="28"/>
      <c r="AP684" s="20">
        <v>2020</v>
      </c>
      <c r="AQ684" s="182" t="s">
        <v>5276</v>
      </c>
      <c r="AR684" s="28" t="s">
        <v>5277</v>
      </c>
      <c r="AS684" s="20" t="s">
        <v>5274</v>
      </c>
    </row>
    <row r="685" spans="2:45" ht="14.25" customHeight="1" x14ac:dyDescent="0.25">
      <c r="D685" s="591" t="s">
        <v>4969</v>
      </c>
      <c r="E685" s="555" t="s">
        <v>5226</v>
      </c>
      <c r="F685" s="592" t="s">
        <v>1812</v>
      </c>
      <c r="G685" s="593" t="s">
        <v>4932</v>
      </c>
      <c r="H685" s="592" t="s">
        <v>1613</v>
      </c>
      <c r="I685" s="592">
        <v>32</v>
      </c>
      <c r="J685" s="618">
        <v>32</v>
      </c>
      <c r="K685" s="19" t="s">
        <v>6109</v>
      </c>
      <c r="L685" s="593" t="s">
        <v>4932</v>
      </c>
      <c r="M685" s="81" t="s">
        <v>6110</v>
      </c>
      <c r="N685" s="28">
        <v>30128</v>
      </c>
      <c r="O685" s="972"/>
      <c r="P685" s="29">
        <v>6</v>
      </c>
      <c r="Q685" s="28">
        <v>4</v>
      </c>
      <c r="R685" s="28">
        <v>62</v>
      </c>
      <c r="S685" s="81"/>
      <c r="T685" s="185"/>
      <c r="U685" s="326"/>
      <c r="V685" s="60">
        <v>1</v>
      </c>
      <c r="W685" s="167">
        <v>1</v>
      </c>
      <c r="X685" s="489"/>
      <c r="Y685" s="502"/>
      <c r="Z685" s="494"/>
      <c r="AA685" s="28" t="s">
        <v>479</v>
      </c>
      <c r="AB685" s="27"/>
      <c r="AC685" s="28"/>
      <c r="AD685" s="27" t="s">
        <v>54</v>
      </c>
      <c r="AE685" s="28" t="s">
        <v>124</v>
      </c>
      <c r="AF685" s="29"/>
      <c r="AG685" s="29"/>
      <c r="AH685" s="27" t="s">
        <v>133</v>
      </c>
      <c r="AI685" s="27" t="s">
        <v>133</v>
      </c>
      <c r="AJ685" s="27" t="s">
        <v>54</v>
      </c>
      <c r="AK685" s="81"/>
      <c r="AL685" s="569"/>
      <c r="AM685" s="28">
        <v>32</v>
      </c>
      <c r="AN685" s="28"/>
      <c r="AO685" s="28">
        <v>2019</v>
      </c>
      <c r="AP685" s="20">
        <v>2020</v>
      </c>
      <c r="AQ685" s="182" t="s">
        <v>4936</v>
      </c>
      <c r="AR685" s="28" t="s">
        <v>4934</v>
      </c>
      <c r="AS685" s="20" t="s">
        <v>4968</v>
      </c>
    </row>
    <row r="686" spans="2:45" ht="14.25" customHeight="1" x14ac:dyDescent="0.25">
      <c r="B686">
        <v>1</v>
      </c>
      <c r="C686" t="s">
        <v>875</v>
      </c>
      <c r="D686" s="26" t="s">
        <v>2012</v>
      </c>
      <c r="E686" s="435" t="s">
        <v>3142</v>
      </c>
      <c r="F686" s="27" t="s">
        <v>67</v>
      </c>
      <c r="G686" s="28" t="s">
        <v>2409</v>
      </c>
      <c r="H686" s="592" t="s">
        <v>1613</v>
      </c>
      <c r="I686" s="27">
        <v>32</v>
      </c>
      <c r="J686" s="87">
        <v>32</v>
      </c>
      <c r="K686" s="19" t="s">
        <v>2408</v>
      </c>
      <c r="L686" s="52"/>
      <c r="M686" s="81"/>
      <c r="N686" s="28">
        <v>1551</v>
      </c>
      <c r="O686" s="972"/>
      <c r="P686" s="29"/>
      <c r="Q686" s="28"/>
      <c r="R686" s="28">
        <v>1</v>
      </c>
      <c r="S686" s="81">
        <v>123</v>
      </c>
      <c r="T686" s="185"/>
      <c r="U686" s="326"/>
      <c r="V686" s="60">
        <v>1</v>
      </c>
      <c r="W686" s="167">
        <v>1</v>
      </c>
      <c r="X686" s="489">
        <f>IF(AND(N686&lt;&gt;"",S686&lt;&gt;""),1000*S686*V686/(N686*W686),"")</f>
        <v>79.303675048355899</v>
      </c>
      <c r="Y686" s="502" t="s">
        <v>174</v>
      </c>
      <c r="Z686" s="494"/>
      <c r="AA686" s="28" t="s">
        <v>479</v>
      </c>
      <c r="AB686" s="27">
        <v>46</v>
      </c>
      <c r="AC686" s="28"/>
      <c r="AD686" s="27" t="s">
        <v>54</v>
      </c>
      <c r="AE686" s="28" t="s">
        <v>124</v>
      </c>
      <c r="AF686" s="29" t="s">
        <v>55</v>
      </c>
      <c r="AG686" s="29"/>
      <c r="AH686" s="27" t="s">
        <v>133</v>
      </c>
      <c r="AI686" s="27" t="s">
        <v>133</v>
      </c>
      <c r="AJ686" s="27" t="s">
        <v>54</v>
      </c>
      <c r="AK686" s="81"/>
      <c r="AL686" s="569"/>
      <c r="AM686" s="28">
        <v>32</v>
      </c>
      <c r="AN686" s="28"/>
      <c r="AO686" s="28">
        <v>2017</v>
      </c>
      <c r="AP686" s="20"/>
      <c r="AQ686" s="182"/>
      <c r="AR686" s="28" t="s">
        <v>2400</v>
      </c>
      <c r="AS686" s="20" t="s">
        <v>2407</v>
      </c>
    </row>
    <row r="687" spans="2:45" ht="14.25" customHeight="1" x14ac:dyDescent="0.25">
      <c r="D687" s="591" t="s">
        <v>5158</v>
      </c>
      <c r="E687" s="555" t="s">
        <v>5157</v>
      </c>
      <c r="F687" s="592"/>
      <c r="G687" s="593" t="s">
        <v>5160</v>
      </c>
      <c r="H687" s="592" t="s">
        <v>1613</v>
      </c>
      <c r="I687" s="592">
        <v>32</v>
      </c>
      <c r="J687" s="618">
        <v>32</v>
      </c>
      <c r="K687" s="19"/>
      <c r="L687" s="52"/>
      <c r="M687" s="81"/>
      <c r="N687" s="28"/>
      <c r="O687" s="972"/>
      <c r="P687" s="29"/>
      <c r="Q687" s="28"/>
      <c r="R687" s="28"/>
      <c r="S687" s="81"/>
      <c r="T687" s="185"/>
      <c r="U687" s="326"/>
      <c r="V687" s="60"/>
      <c r="W687" s="167"/>
      <c r="X687" s="489"/>
      <c r="Y687" s="502"/>
      <c r="Z687" s="494"/>
      <c r="AA687" s="28" t="s">
        <v>4478</v>
      </c>
      <c r="AB687" s="27"/>
      <c r="AC687" s="28"/>
      <c r="AD687" s="27"/>
      <c r="AE687" s="28"/>
      <c r="AF687" s="29"/>
      <c r="AG687" s="29"/>
      <c r="AH687" s="27"/>
      <c r="AI687" s="27"/>
      <c r="AJ687" s="27"/>
      <c r="AK687" s="81"/>
      <c r="AL687" s="569"/>
      <c r="AM687" s="28"/>
      <c r="AN687" s="28"/>
      <c r="AO687" s="28"/>
      <c r="AP687" s="20"/>
      <c r="AQ687" s="182" t="s">
        <v>5162</v>
      </c>
      <c r="AR687" s="28" t="s">
        <v>5161</v>
      </c>
      <c r="AS687" s="20"/>
    </row>
    <row r="688" spans="2:45" ht="14.25" customHeight="1" x14ac:dyDescent="0.25">
      <c r="D688" s="591" t="s">
        <v>6028</v>
      </c>
      <c r="E688" s="555" t="s">
        <v>6029</v>
      </c>
      <c r="F688" s="592"/>
      <c r="G688" s="593" t="s">
        <v>6031</v>
      </c>
      <c r="H688" s="592" t="s">
        <v>1613</v>
      </c>
      <c r="I688" s="592">
        <v>32</v>
      </c>
      <c r="J688" s="618">
        <v>32</v>
      </c>
      <c r="K688" s="19"/>
      <c r="L688" s="52"/>
      <c r="M688" s="81"/>
      <c r="N688" s="28"/>
      <c r="O688" s="972"/>
      <c r="P688" s="29"/>
      <c r="Q688" s="28"/>
      <c r="R688" s="28"/>
      <c r="S688" s="81"/>
      <c r="T688" s="185"/>
      <c r="U688" s="326"/>
      <c r="V688" s="60">
        <v>1</v>
      </c>
      <c r="W688" s="167">
        <v>2</v>
      </c>
      <c r="X688" s="489"/>
      <c r="Y688" s="502"/>
      <c r="Z688" s="494"/>
      <c r="AA688" s="28" t="s">
        <v>20</v>
      </c>
      <c r="AB688" s="27">
        <v>7</v>
      </c>
      <c r="AC688" s="28" t="s">
        <v>6032</v>
      </c>
      <c r="AD688" s="27" t="s">
        <v>54</v>
      </c>
      <c r="AE688" s="28" t="s">
        <v>124</v>
      </c>
      <c r="AF688" s="29" t="s">
        <v>55</v>
      </c>
      <c r="AG688" s="29"/>
      <c r="AH688" s="27" t="s">
        <v>133</v>
      </c>
      <c r="AI688" s="27" t="s">
        <v>133</v>
      </c>
      <c r="AJ688" s="27" t="s">
        <v>54</v>
      </c>
      <c r="AK688" s="81"/>
      <c r="AL688" s="569"/>
      <c r="AM688" s="28">
        <v>32</v>
      </c>
      <c r="AN688" s="28"/>
      <c r="AO688" s="28"/>
      <c r="AP688" s="20">
        <v>2021</v>
      </c>
      <c r="AQ688" s="182" t="s">
        <v>6033</v>
      </c>
      <c r="AR688" s="28" t="s">
        <v>6030</v>
      </c>
      <c r="AS688" s="20"/>
    </row>
    <row r="689" spans="1:45" ht="14.25" customHeight="1" x14ac:dyDescent="0.25">
      <c r="C689" t="s">
        <v>875</v>
      </c>
      <c r="D689" s="26" t="s">
        <v>2013</v>
      </c>
      <c r="E689" s="435" t="s">
        <v>2402</v>
      </c>
      <c r="F689" s="27" t="s">
        <v>3213</v>
      </c>
      <c r="G689" s="28" t="s">
        <v>2410</v>
      </c>
      <c r="H689" s="592" t="s">
        <v>1613</v>
      </c>
      <c r="I689" s="27">
        <v>32</v>
      </c>
      <c r="J689" s="87">
        <v>32</v>
      </c>
      <c r="K689" s="19" t="s">
        <v>800</v>
      </c>
      <c r="L689" s="52" t="s">
        <v>108</v>
      </c>
      <c r="M689" s="81" t="s">
        <v>1310</v>
      </c>
      <c r="N689" s="28"/>
      <c r="O689" s="972"/>
      <c r="P689" s="29"/>
      <c r="Q689" s="28"/>
      <c r="R689" s="28"/>
      <c r="S689" s="81"/>
      <c r="T689" s="185">
        <v>43187</v>
      </c>
      <c r="U689" s="326">
        <v>14.7</v>
      </c>
      <c r="V689" s="60">
        <v>1</v>
      </c>
      <c r="W689" s="167">
        <v>1</v>
      </c>
      <c r="X689" s="489"/>
      <c r="Y689" s="502"/>
      <c r="Z689" s="494"/>
      <c r="AA689" s="28" t="s">
        <v>20</v>
      </c>
      <c r="AB689" s="27"/>
      <c r="AC689" s="28"/>
      <c r="AD689" s="27" t="s">
        <v>54</v>
      </c>
      <c r="AE689" s="28" t="s">
        <v>124</v>
      </c>
      <c r="AF689" s="29" t="s">
        <v>55</v>
      </c>
      <c r="AG689" s="29"/>
      <c r="AH689" s="27" t="s">
        <v>133</v>
      </c>
      <c r="AI689" s="27" t="s">
        <v>133</v>
      </c>
      <c r="AJ689" s="27" t="s">
        <v>54</v>
      </c>
      <c r="AK689" s="81"/>
      <c r="AL689" s="569"/>
      <c r="AM689" s="28">
        <v>32</v>
      </c>
      <c r="AN689" s="28"/>
      <c r="AO689" s="28">
        <v>2015</v>
      </c>
      <c r="AP689" s="20">
        <v>2015</v>
      </c>
      <c r="AQ689" s="182"/>
      <c r="AR689" s="28"/>
      <c r="AS689" s="20"/>
    </row>
    <row r="690" spans="1:45" ht="14.25" customHeight="1" x14ac:dyDescent="0.25">
      <c r="D690" s="591" t="s">
        <v>6145</v>
      </c>
      <c r="E690" s="555" t="s">
        <v>6144</v>
      </c>
      <c r="F690" s="592" t="s">
        <v>6149</v>
      </c>
      <c r="G690" s="593" t="s">
        <v>6139</v>
      </c>
      <c r="H690" s="592" t="s">
        <v>1613</v>
      </c>
      <c r="I690" s="592">
        <v>32</v>
      </c>
      <c r="J690" s="618">
        <v>32</v>
      </c>
      <c r="K690" s="19" t="s">
        <v>1804</v>
      </c>
      <c r="L690" s="593" t="s">
        <v>6139</v>
      </c>
      <c r="M690" s="81"/>
      <c r="N690" s="28">
        <v>2422</v>
      </c>
      <c r="O690" s="972"/>
      <c r="P690" s="29">
        <v>6</v>
      </c>
      <c r="Q690" s="28"/>
      <c r="R690" s="28"/>
      <c r="S690" s="81">
        <v>150</v>
      </c>
      <c r="T690" s="185"/>
      <c r="U690" s="326"/>
      <c r="V690" s="60">
        <v>1</v>
      </c>
      <c r="W690" s="167">
        <v>2</v>
      </c>
      <c r="X690" s="489">
        <f t="shared" ref="X690:X695" si="43">IF(AND(N690&lt;&gt;"",S690&lt;&gt;""),1000*S690*V690/(N690*W690),"")</f>
        <v>30.96614368290669</v>
      </c>
      <c r="Y690" s="502"/>
      <c r="Z690" s="494"/>
      <c r="AA690" s="28" t="s">
        <v>20</v>
      </c>
      <c r="AB690" s="27">
        <v>26</v>
      </c>
      <c r="AC690" s="28" t="s">
        <v>6148</v>
      </c>
      <c r="AD690" s="27" t="s">
        <v>54</v>
      </c>
      <c r="AE690" s="28" t="s">
        <v>124</v>
      </c>
      <c r="AF690" s="29" t="s">
        <v>55</v>
      </c>
      <c r="AG690" s="29"/>
      <c r="AH690" s="27" t="s">
        <v>133</v>
      </c>
      <c r="AI690" s="27" t="s">
        <v>133</v>
      </c>
      <c r="AJ690" s="27" t="s">
        <v>54</v>
      </c>
      <c r="AK690" s="81"/>
      <c r="AL690" s="569"/>
      <c r="AM690" s="28">
        <v>32</v>
      </c>
      <c r="AN690" s="28">
        <v>5</v>
      </c>
      <c r="AO690" s="28"/>
      <c r="AP690" s="20">
        <v>2019</v>
      </c>
      <c r="AQ690" s="182"/>
      <c r="AR690" s="28" t="s">
        <v>6146</v>
      </c>
      <c r="AS690" s="20"/>
    </row>
    <row r="691" spans="1:45" s="208" customFormat="1" ht="14.25" customHeight="1" x14ac:dyDescent="0.25">
      <c r="D691" s="758" t="s">
        <v>6145</v>
      </c>
      <c r="E691" s="759" t="s">
        <v>6144</v>
      </c>
      <c r="F691" s="762" t="s">
        <v>6149</v>
      </c>
      <c r="G691" s="761" t="s">
        <v>6139</v>
      </c>
      <c r="H691" s="762" t="s">
        <v>1613</v>
      </c>
      <c r="I691" s="762">
        <v>32</v>
      </c>
      <c r="J691" s="934">
        <v>32</v>
      </c>
      <c r="K691" s="735" t="s">
        <v>6272</v>
      </c>
      <c r="L691" s="761" t="s">
        <v>108</v>
      </c>
      <c r="M691" s="737" t="s">
        <v>6273</v>
      </c>
      <c r="N691" s="734">
        <v>2422</v>
      </c>
      <c r="O691" s="973"/>
      <c r="P691" s="204">
        <v>6</v>
      </c>
      <c r="Q691" s="734"/>
      <c r="R691" s="734"/>
      <c r="S691" s="737"/>
      <c r="T691" s="738">
        <v>44503</v>
      </c>
      <c r="U691" s="739" t="s">
        <v>5998</v>
      </c>
      <c r="V691" s="740">
        <v>1</v>
      </c>
      <c r="W691" s="741">
        <v>2</v>
      </c>
      <c r="X691" s="742" t="str">
        <f t="shared" si="43"/>
        <v/>
      </c>
      <c r="Y691" s="743"/>
      <c r="Z691" s="744"/>
      <c r="AA691" s="734" t="s">
        <v>20</v>
      </c>
      <c r="AB691" s="205">
        <v>26</v>
      </c>
      <c r="AC691" s="734" t="s">
        <v>6148</v>
      </c>
      <c r="AD691" s="205" t="s">
        <v>54</v>
      </c>
      <c r="AE691" s="734" t="s">
        <v>124</v>
      </c>
      <c r="AF691" s="204" t="s">
        <v>55</v>
      </c>
      <c r="AG691" s="204"/>
      <c r="AH691" s="205" t="s">
        <v>133</v>
      </c>
      <c r="AI691" s="205" t="s">
        <v>133</v>
      </c>
      <c r="AJ691" s="205" t="s">
        <v>54</v>
      </c>
      <c r="AK691" s="737"/>
      <c r="AL691" s="745"/>
      <c r="AM691" s="734">
        <v>32</v>
      </c>
      <c r="AN691" s="734">
        <v>5</v>
      </c>
      <c r="AO691" s="734"/>
      <c r="AP691" s="746">
        <v>2019</v>
      </c>
      <c r="AQ691" s="747"/>
      <c r="AR691" s="734" t="s">
        <v>6146</v>
      </c>
      <c r="AS691" s="746"/>
    </row>
    <row r="692" spans="1:45" ht="14.25" customHeight="1" x14ac:dyDescent="0.25">
      <c r="B692">
        <v>1</v>
      </c>
      <c r="C692" t="s">
        <v>875</v>
      </c>
      <c r="D692" s="26" t="s">
        <v>2014</v>
      </c>
      <c r="E692" s="435" t="s">
        <v>4891</v>
      </c>
      <c r="F692" s="27" t="s">
        <v>57</v>
      </c>
      <c r="G692" s="28" t="s">
        <v>4699</v>
      </c>
      <c r="H692" s="592" t="s">
        <v>1613</v>
      </c>
      <c r="I692" s="27">
        <v>32</v>
      </c>
      <c r="J692" s="87">
        <v>32</v>
      </c>
      <c r="K692" s="19" t="s">
        <v>1804</v>
      </c>
      <c r="L692" s="52" t="s">
        <v>1806</v>
      </c>
      <c r="M692" s="81"/>
      <c r="N692" s="28"/>
      <c r="O692" s="972"/>
      <c r="P692" s="29">
        <v>6</v>
      </c>
      <c r="Q692" s="28"/>
      <c r="R692" s="28"/>
      <c r="S692" s="81"/>
      <c r="T692" s="185"/>
      <c r="U692" s="326"/>
      <c r="V692" s="60">
        <v>0.52</v>
      </c>
      <c r="W692" s="167">
        <v>1</v>
      </c>
      <c r="X692" s="489" t="str">
        <f t="shared" si="43"/>
        <v/>
      </c>
      <c r="Y692" s="502" t="s">
        <v>174</v>
      </c>
      <c r="Z692" s="494"/>
      <c r="AA692" s="28" t="s">
        <v>4890</v>
      </c>
      <c r="AB692" s="27"/>
      <c r="AC692" s="28"/>
      <c r="AD692" s="27" t="s">
        <v>54</v>
      </c>
      <c r="AE692" s="28" t="s">
        <v>124</v>
      </c>
      <c r="AF692" s="29"/>
      <c r="AG692" s="29"/>
      <c r="AH692" s="27" t="s">
        <v>462</v>
      </c>
      <c r="AI692" s="27" t="s">
        <v>462</v>
      </c>
      <c r="AJ692" s="27" t="s">
        <v>54</v>
      </c>
      <c r="AK692" s="81"/>
      <c r="AL692" s="569"/>
      <c r="AM692" s="28"/>
      <c r="AN692" s="28"/>
      <c r="AO692" s="28"/>
      <c r="AP692" s="20">
        <v>2018</v>
      </c>
      <c r="AQ692" s="182"/>
      <c r="AR692" s="28" t="s">
        <v>4892</v>
      </c>
      <c r="AS692" s="20" t="s">
        <v>4893</v>
      </c>
    </row>
    <row r="693" spans="1:45" ht="14.25" customHeight="1" x14ac:dyDescent="0.25">
      <c r="B693">
        <v>1</v>
      </c>
      <c r="C693" t="s">
        <v>875</v>
      </c>
      <c r="D693" s="26" t="s">
        <v>2014</v>
      </c>
      <c r="E693" s="435" t="s">
        <v>2385</v>
      </c>
      <c r="F693" s="27" t="s">
        <v>57</v>
      </c>
      <c r="G693" s="28" t="s">
        <v>4699</v>
      </c>
      <c r="H693" s="592" t="s">
        <v>1613</v>
      </c>
      <c r="I693" s="27">
        <v>32</v>
      </c>
      <c r="J693" s="87">
        <v>32</v>
      </c>
      <c r="K693" s="19" t="s">
        <v>1804</v>
      </c>
      <c r="L693" s="52" t="s">
        <v>1806</v>
      </c>
      <c r="M693" s="81"/>
      <c r="N693" s="28">
        <v>481</v>
      </c>
      <c r="O693" s="972"/>
      <c r="P693" s="29">
        <v>6</v>
      </c>
      <c r="Q693" s="28"/>
      <c r="R693" s="28"/>
      <c r="S693" s="81">
        <v>346</v>
      </c>
      <c r="T693" s="185"/>
      <c r="U693" s="326"/>
      <c r="V693" s="60">
        <v>0.52</v>
      </c>
      <c r="W693" s="167">
        <v>1</v>
      </c>
      <c r="X693" s="489">
        <f t="shared" si="43"/>
        <v>374.05405405405406</v>
      </c>
      <c r="Y693" s="502" t="s">
        <v>174</v>
      </c>
      <c r="Z693" s="494"/>
      <c r="AA693" s="28" t="s">
        <v>2401</v>
      </c>
      <c r="AB693" s="27"/>
      <c r="AC693" s="28" t="s">
        <v>1805</v>
      </c>
      <c r="AD693" s="27" t="s">
        <v>54</v>
      </c>
      <c r="AE693" s="28" t="s">
        <v>124</v>
      </c>
      <c r="AF693" s="29"/>
      <c r="AG693" s="29"/>
      <c r="AH693" s="27" t="s">
        <v>462</v>
      </c>
      <c r="AI693" s="27" t="s">
        <v>462</v>
      </c>
      <c r="AJ693" s="27" t="s">
        <v>54</v>
      </c>
      <c r="AK693" s="81"/>
      <c r="AL693" s="569"/>
      <c r="AM693" s="28"/>
      <c r="AN693" s="28"/>
      <c r="AO693" s="28"/>
      <c r="AP693" s="20">
        <v>2018</v>
      </c>
      <c r="AQ693" s="182" t="s">
        <v>4695</v>
      </c>
      <c r="AR693" s="28" t="s">
        <v>3197</v>
      </c>
      <c r="AS693" s="20" t="s">
        <v>3477</v>
      </c>
    </row>
    <row r="694" spans="1:45" ht="14.25" customHeight="1" x14ac:dyDescent="0.25">
      <c r="B694">
        <v>1</v>
      </c>
      <c r="C694" t="s">
        <v>875</v>
      </c>
      <c r="D694" s="26" t="s">
        <v>2014</v>
      </c>
      <c r="E694" s="435" t="s">
        <v>2385</v>
      </c>
      <c r="F694" s="27" t="s">
        <v>2401</v>
      </c>
      <c r="G694" s="28" t="s">
        <v>4699</v>
      </c>
      <c r="H694" s="592" t="s">
        <v>1613</v>
      </c>
      <c r="I694" s="27">
        <v>32</v>
      </c>
      <c r="J694" s="87">
        <v>32</v>
      </c>
      <c r="K694" s="19" t="s">
        <v>968</v>
      </c>
      <c r="L694" s="52" t="s">
        <v>1806</v>
      </c>
      <c r="M694" s="81"/>
      <c r="N694" s="28">
        <v>1399</v>
      </c>
      <c r="O694" s="972"/>
      <c r="P694" s="29">
        <v>6</v>
      </c>
      <c r="Q694" s="28"/>
      <c r="R694" s="28"/>
      <c r="S694" s="81">
        <v>295</v>
      </c>
      <c r="T694" s="185"/>
      <c r="U694" s="326"/>
      <c r="V694" s="60">
        <v>1</v>
      </c>
      <c r="W694" s="167">
        <v>1</v>
      </c>
      <c r="X694" s="489">
        <f t="shared" si="43"/>
        <v>210.86490350250179</v>
      </c>
      <c r="Y694" s="502" t="s">
        <v>174</v>
      </c>
      <c r="Z694" s="494" t="s">
        <v>54</v>
      </c>
      <c r="AA694" s="28" t="s">
        <v>2401</v>
      </c>
      <c r="AB694" s="27"/>
      <c r="AC694" s="28" t="s">
        <v>4740</v>
      </c>
      <c r="AD694" s="27" t="s">
        <v>54</v>
      </c>
      <c r="AE694" s="28" t="s">
        <v>124</v>
      </c>
      <c r="AF694" s="29" t="s">
        <v>55</v>
      </c>
      <c r="AG694" s="29"/>
      <c r="AH694" s="27" t="s">
        <v>133</v>
      </c>
      <c r="AI694" s="27" t="s">
        <v>133</v>
      </c>
      <c r="AJ694" s="27" t="s">
        <v>54</v>
      </c>
      <c r="AK694" s="81"/>
      <c r="AL694" s="569"/>
      <c r="AM694" s="28">
        <v>32</v>
      </c>
      <c r="AN694" s="28"/>
      <c r="AO694" s="28"/>
      <c r="AP694" s="20">
        <v>2018</v>
      </c>
      <c r="AQ694" s="182" t="s">
        <v>4695</v>
      </c>
      <c r="AR694" s="28" t="s">
        <v>3197</v>
      </c>
      <c r="AS694" s="20" t="s">
        <v>3477</v>
      </c>
    </row>
    <row r="695" spans="1:45" ht="14.25" customHeight="1" x14ac:dyDescent="0.25">
      <c r="C695" t="s">
        <v>875</v>
      </c>
      <c r="D695" s="26" t="s">
        <v>2015</v>
      </c>
      <c r="E695" s="435" t="s">
        <v>2596</v>
      </c>
      <c r="F695" s="27" t="s">
        <v>777</v>
      </c>
      <c r="G695" s="28" t="s">
        <v>2595</v>
      </c>
      <c r="H695" s="592" t="s">
        <v>1613</v>
      </c>
      <c r="I695" s="27">
        <v>64</v>
      </c>
      <c r="J695" s="87">
        <v>32</v>
      </c>
      <c r="K695" s="19" t="s">
        <v>800</v>
      </c>
      <c r="L695" s="28" t="s">
        <v>108</v>
      </c>
      <c r="M695" s="81" t="s">
        <v>3212</v>
      </c>
      <c r="N695" s="28"/>
      <c r="O695" s="972"/>
      <c r="P695" s="29">
        <v>6</v>
      </c>
      <c r="Q695" s="28"/>
      <c r="R695" s="28"/>
      <c r="S695" s="81"/>
      <c r="T695" s="185">
        <v>43187</v>
      </c>
      <c r="U695" s="326">
        <v>14.7</v>
      </c>
      <c r="V695" s="60">
        <v>1</v>
      </c>
      <c r="W695" s="167">
        <v>1</v>
      </c>
      <c r="X695" s="489" t="str">
        <f t="shared" si="43"/>
        <v/>
      </c>
      <c r="Y695" s="502"/>
      <c r="Z695" s="494" t="s">
        <v>54</v>
      </c>
      <c r="AA695" s="28" t="s">
        <v>357</v>
      </c>
      <c r="AB695" s="27"/>
      <c r="AC695" s="28"/>
      <c r="AD695" s="27" t="s">
        <v>54</v>
      </c>
      <c r="AE695" s="28" t="s">
        <v>124</v>
      </c>
      <c r="AF695" s="29" t="s">
        <v>55</v>
      </c>
      <c r="AG695" s="29"/>
      <c r="AH695" s="27" t="s">
        <v>133</v>
      </c>
      <c r="AI695" s="27" t="s">
        <v>133</v>
      </c>
      <c r="AJ695" s="27" t="s">
        <v>54</v>
      </c>
      <c r="AK695" s="81"/>
      <c r="AL695" s="569"/>
      <c r="AM695" s="28">
        <v>32</v>
      </c>
      <c r="AN695" s="28"/>
      <c r="AO695" s="28">
        <v>2016</v>
      </c>
      <c r="AP695" s="20">
        <v>2018</v>
      </c>
      <c r="AQ695" s="182" t="s">
        <v>2399</v>
      </c>
      <c r="AR695" s="28" t="s">
        <v>2597</v>
      </c>
      <c r="AS695" s="20" t="s">
        <v>3196</v>
      </c>
    </row>
    <row r="696" spans="1:45" ht="14.25" customHeight="1" x14ac:dyDescent="0.25">
      <c r="C696" t="s">
        <v>875</v>
      </c>
      <c r="D696" s="26" t="s">
        <v>2016</v>
      </c>
      <c r="E696" s="435" t="s">
        <v>2403</v>
      </c>
      <c r="F696" s="27" t="s">
        <v>2401</v>
      </c>
      <c r="G696" s="28" t="s">
        <v>3015</v>
      </c>
      <c r="H696" s="592" t="s">
        <v>1613</v>
      </c>
      <c r="I696" s="27">
        <v>32</v>
      </c>
      <c r="J696" s="87">
        <v>32</v>
      </c>
      <c r="K696" s="19"/>
      <c r="L696" s="52"/>
      <c r="M696" s="81"/>
      <c r="N696" s="28"/>
      <c r="O696" s="972"/>
      <c r="P696" s="29"/>
      <c r="Q696" s="28"/>
      <c r="R696" s="28"/>
      <c r="S696" s="81"/>
      <c r="T696" s="185"/>
      <c r="U696" s="326"/>
      <c r="V696" s="60"/>
      <c r="W696" s="167"/>
      <c r="X696" s="489"/>
      <c r="Y696" s="502"/>
      <c r="Z696" s="494"/>
      <c r="AA696" s="28" t="s">
        <v>2401</v>
      </c>
      <c r="AB696" s="27"/>
      <c r="AC696" s="28"/>
      <c r="AD696" s="27" t="s">
        <v>54</v>
      </c>
      <c r="AE696" s="28" t="s">
        <v>124</v>
      </c>
      <c r="AF696" s="29" t="s">
        <v>55</v>
      </c>
      <c r="AG696" s="29"/>
      <c r="AH696" s="27" t="s">
        <v>133</v>
      </c>
      <c r="AI696" s="27" t="s">
        <v>133</v>
      </c>
      <c r="AJ696" s="27" t="s">
        <v>54</v>
      </c>
      <c r="AK696" s="81"/>
      <c r="AL696" s="569"/>
      <c r="AM696" s="28">
        <v>32</v>
      </c>
      <c r="AN696" s="28"/>
      <c r="AO696" s="28">
        <v>2015</v>
      </c>
      <c r="AP696" s="20">
        <v>2017</v>
      </c>
      <c r="AQ696" s="182"/>
      <c r="AR696" s="28" t="s">
        <v>2404</v>
      </c>
      <c r="AS696" s="20"/>
    </row>
    <row r="697" spans="1:45" ht="14.25" customHeight="1" x14ac:dyDescent="0.25">
      <c r="A697" t="s">
        <v>746</v>
      </c>
      <c r="C697" t="s">
        <v>875</v>
      </c>
      <c r="D697" s="26" t="s">
        <v>499</v>
      </c>
      <c r="E697" s="435" t="s">
        <v>2506</v>
      </c>
      <c r="F697" s="27" t="s">
        <v>57</v>
      </c>
      <c r="G697" s="28" t="s">
        <v>500</v>
      </c>
      <c r="H697" s="46" t="s">
        <v>143</v>
      </c>
      <c r="I697" s="27">
        <v>16</v>
      </c>
      <c r="J697" s="87">
        <v>16</v>
      </c>
      <c r="K697" s="19" t="s">
        <v>800</v>
      </c>
      <c r="L697" s="52" t="s">
        <v>108</v>
      </c>
      <c r="M697" s="81" t="s">
        <v>1101</v>
      </c>
      <c r="N697" s="28"/>
      <c r="O697" s="972"/>
      <c r="P697" s="29">
        <v>6</v>
      </c>
      <c r="Q697" s="28">
        <v>1</v>
      </c>
      <c r="R697" s="28"/>
      <c r="S697" s="81"/>
      <c r="T697" s="185"/>
      <c r="U697" s="326">
        <v>14.7</v>
      </c>
      <c r="V697" s="60">
        <v>0.67</v>
      </c>
      <c r="W697" s="167">
        <v>1</v>
      </c>
      <c r="X697" s="489" t="str">
        <f>IF(AND(N697&lt;&gt;"",S697&lt;&gt;""),1000*S697*V697/(N697*W697),"")</f>
        <v/>
      </c>
      <c r="Y697" s="502" t="s">
        <v>174</v>
      </c>
      <c r="Z697" s="494"/>
      <c r="AA697" s="28" t="s">
        <v>17</v>
      </c>
      <c r="AB697" s="27">
        <v>26</v>
      </c>
      <c r="AC697" s="28" t="s">
        <v>499</v>
      </c>
      <c r="AD697" s="27" t="s">
        <v>54</v>
      </c>
      <c r="AE697" s="28" t="s">
        <v>158</v>
      </c>
      <c r="AF697" s="29" t="s">
        <v>55</v>
      </c>
      <c r="AG697" s="29"/>
      <c r="AH697" s="27" t="s">
        <v>181</v>
      </c>
      <c r="AI697" s="27" t="s">
        <v>181</v>
      </c>
      <c r="AJ697" s="27"/>
      <c r="AK697" s="81"/>
      <c r="AL697" s="569"/>
      <c r="AM697" s="28">
        <v>16</v>
      </c>
      <c r="AN697" s="28">
        <v>5</v>
      </c>
      <c r="AO697" s="28">
        <v>2006</v>
      </c>
      <c r="AP697" s="20">
        <v>2010</v>
      </c>
      <c r="AQ697" s="19" t="s">
        <v>501</v>
      </c>
      <c r="AR697" s="28" t="s">
        <v>502</v>
      </c>
      <c r="AS697" s="20"/>
    </row>
    <row r="698" spans="1:45" ht="14.25" customHeight="1" x14ac:dyDescent="0.25">
      <c r="D698" s="591" t="s">
        <v>5958</v>
      </c>
      <c r="E698" s="555" t="s">
        <v>5959</v>
      </c>
      <c r="F698" s="592" t="s">
        <v>85</v>
      </c>
      <c r="G698" s="593" t="s">
        <v>5960</v>
      </c>
      <c r="H698" s="46" t="s">
        <v>143</v>
      </c>
      <c r="I698" s="592">
        <v>16</v>
      </c>
      <c r="J698" s="618">
        <v>16</v>
      </c>
      <c r="K698" s="19"/>
      <c r="L698" s="52"/>
      <c r="M698" s="81"/>
      <c r="N698" s="28"/>
      <c r="O698" s="972"/>
      <c r="P698" s="29"/>
      <c r="Q698" s="28"/>
      <c r="R698" s="28"/>
      <c r="S698" s="81"/>
      <c r="T698" s="185"/>
      <c r="U698" s="326"/>
      <c r="V698" s="60"/>
      <c r="W698" s="167"/>
      <c r="X698" s="489"/>
      <c r="Y698" s="502"/>
      <c r="Z698" s="494"/>
      <c r="AA698" s="28" t="s">
        <v>20</v>
      </c>
      <c r="AB698" s="27">
        <v>8</v>
      </c>
      <c r="AC698" s="28" t="s">
        <v>79</v>
      </c>
      <c r="AD698" s="27" t="s">
        <v>54</v>
      </c>
      <c r="AE698" s="28" t="s">
        <v>158</v>
      </c>
      <c r="AF698" s="29" t="s">
        <v>55</v>
      </c>
      <c r="AG698" s="29"/>
      <c r="AH698" s="27" t="s">
        <v>181</v>
      </c>
      <c r="AI698" s="27" t="s">
        <v>181</v>
      </c>
      <c r="AJ698" s="27" t="s">
        <v>54</v>
      </c>
      <c r="AK698" s="81">
        <v>32</v>
      </c>
      <c r="AL698" s="569"/>
      <c r="AM698" s="28">
        <v>16</v>
      </c>
      <c r="AN698" s="28"/>
      <c r="AO698" s="28">
        <v>2013</v>
      </c>
      <c r="AP698" s="20">
        <v>2021</v>
      </c>
      <c r="AQ698" s="19"/>
      <c r="AR698" s="28"/>
      <c r="AS698" s="20" t="s">
        <v>5961</v>
      </c>
    </row>
    <row r="699" spans="1:45" ht="14.25" customHeight="1" x14ac:dyDescent="0.25">
      <c r="A699" s="7" t="s">
        <v>746</v>
      </c>
      <c r="B699" s="7">
        <v>1</v>
      </c>
      <c r="C699" t="s">
        <v>875</v>
      </c>
      <c r="D699" s="26" t="s">
        <v>1724</v>
      </c>
      <c r="E699" s="435" t="s">
        <v>2507</v>
      </c>
      <c r="F699" s="27" t="s">
        <v>85</v>
      </c>
      <c r="G699" s="28" t="s">
        <v>108</v>
      </c>
      <c r="H699" s="46" t="s">
        <v>143</v>
      </c>
      <c r="I699" s="27">
        <v>24</v>
      </c>
      <c r="J699" s="87">
        <v>24</v>
      </c>
      <c r="K699" s="856" t="s">
        <v>4805</v>
      </c>
      <c r="L699" s="52" t="s">
        <v>108</v>
      </c>
      <c r="M699" s="81" t="s">
        <v>5288</v>
      </c>
      <c r="N699" s="28">
        <v>627</v>
      </c>
      <c r="O699" s="975"/>
      <c r="P699" s="29">
        <v>6</v>
      </c>
      <c r="Q699" s="28"/>
      <c r="R699" s="28"/>
      <c r="S699" s="81">
        <v>381.67899999999997</v>
      </c>
      <c r="T699" s="185">
        <v>44011</v>
      </c>
      <c r="U699" s="326" t="s">
        <v>5278</v>
      </c>
      <c r="V699" s="60">
        <v>0.83299999999999996</v>
      </c>
      <c r="W699" s="167">
        <v>1</v>
      </c>
      <c r="X699" s="542">
        <f>IF(AND(N699&lt;&gt;"",S699&lt;&gt;""),1000*S699*V699/(N699*W699),"")</f>
        <v>507.07911802232849</v>
      </c>
      <c r="Y699" s="543" t="s">
        <v>174</v>
      </c>
      <c r="Z699" s="544"/>
      <c r="AA699" s="28" t="s">
        <v>17</v>
      </c>
      <c r="AB699" s="27">
        <v>2</v>
      </c>
      <c r="AC699" s="28" t="s">
        <v>1725</v>
      </c>
      <c r="AD699" s="27"/>
      <c r="AE699" s="28"/>
      <c r="AF699" s="29" t="s">
        <v>55</v>
      </c>
      <c r="AG699" s="29"/>
      <c r="AH699" s="27" t="s">
        <v>718</v>
      </c>
      <c r="AI699" s="27" t="s">
        <v>718</v>
      </c>
      <c r="AJ699" s="27" t="s">
        <v>55</v>
      </c>
      <c r="AK699" s="81">
        <v>30</v>
      </c>
      <c r="AL699" s="569"/>
      <c r="AM699" s="28">
        <v>64</v>
      </c>
      <c r="AN699" s="28">
        <v>1</v>
      </c>
      <c r="AO699" s="28">
        <v>2016</v>
      </c>
      <c r="AP699" s="20">
        <v>2017</v>
      </c>
      <c r="AQ699" s="19"/>
      <c r="AR699" s="28" t="s">
        <v>3289</v>
      </c>
      <c r="AS699" s="20" t="s">
        <v>5202</v>
      </c>
    </row>
    <row r="700" spans="1:45" ht="14.25" customHeight="1" x14ac:dyDescent="0.25">
      <c r="A700" s="7" t="s">
        <v>746</v>
      </c>
      <c r="B700" s="7">
        <v>1</v>
      </c>
      <c r="C700" t="s">
        <v>875</v>
      </c>
      <c r="D700" s="26" t="s">
        <v>1724</v>
      </c>
      <c r="E700" s="435" t="s">
        <v>2507</v>
      </c>
      <c r="F700" s="27" t="s">
        <v>85</v>
      </c>
      <c r="G700" s="28" t="s">
        <v>108</v>
      </c>
      <c r="H700" s="46" t="s">
        <v>143</v>
      </c>
      <c r="I700" s="27">
        <v>24</v>
      </c>
      <c r="J700" s="87">
        <v>24</v>
      </c>
      <c r="K700" s="19" t="s">
        <v>800</v>
      </c>
      <c r="L700" s="52" t="s">
        <v>108</v>
      </c>
      <c r="M700" s="81"/>
      <c r="N700" s="28">
        <v>384</v>
      </c>
      <c r="O700" s="975"/>
      <c r="P700" s="29">
        <v>6</v>
      </c>
      <c r="Q700" s="28"/>
      <c r="R700" s="28">
        <v>1</v>
      </c>
      <c r="S700" s="81">
        <v>170</v>
      </c>
      <c r="T700" s="185">
        <v>42528</v>
      </c>
      <c r="U700" s="326">
        <v>14.7</v>
      </c>
      <c r="V700" s="60">
        <v>0.83299999999999996</v>
      </c>
      <c r="W700" s="167">
        <v>1</v>
      </c>
      <c r="X700" s="542">
        <f>IF(AND(N700&lt;&gt;"",S700&lt;&gt;""),1000*S700*V700/(N700*W700),"")</f>
        <v>368.77604166666669</v>
      </c>
      <c r="Y700" s="543" t="s">
        <v>174</v>
      </c>
      <c r="Z700" s="544"/>
      <c r="AA700" s="28" t="s">
        <v>17</v>
      </c>
      <c r="AB700" s="27">
        <v>2</v>
      </c>
      <c r="AC700" s="28" t="s">
        <v>1725</v>
      </c>
      <c r="AD700" s="27"/>
      <c r="AE700" s="28"/>
      <c r="AF700" s="29" t="s">
        <v>55</v>
      </c>
      <c r="AG700" s="29"/>
      <c r="AH700" s="27" t="s">
        <v>718</v>
      </c>
      <c r="AI700" s="27" t="s">
        <v>718</v>
      </c>
      <c r="AJ700" s="27" t="s">
        <v>55</v>
      </c>
      <c r="AK700" s="81">
        <v>30</v>
      </c>
      <c r="AL700" s="569"/>
      <c r="AM700" s="28">
        <v>64</v>
      </c>
      <c r="AN700" s="28">
        <v>1</v>
      </c>
      <c r="AO700" s="28">
        <v>2016</v>
      </c>
      <c r="AP700" s="20">
        <v>2017</v>
      </c>
      <c r="AQ700" s="19"/>
      <c r="AR700" s="28" t="s">
        <v>3289</v>
      </c>
      <c r="AS700" s="20" t="s">
        <v>5202</v>
      </c>
    </row>
    <row r="701" spans="1:45" ht="14.25" customHeight="1" x14ac:dyDescent="0.25">
      <c r="A701" s="7" t="s">
        <v>746</v>
      </c>
      <c r="B701" s="7">
        <v>1</v>
      </c>
      <c r="C701" t="s">
        <v>875</v>
      </c>
      <c r="D701" s="26" t="s">
        <v>1724</v>
      </c>
      <c r="E701" s="435" t="s">
        <v>2507</v>
      </c>
      <c r="F701" s="27" t="s">
        <v>85</v>
      </c>
      <c r="G701" s="28" t="s">
        <v>108</v>
      </c>
      <c r="H701" s="46" t="s">
        <v>143</v>
      </c>
      <c r="I701" s="27">
        <v>24</v>
      </c>
      <c r="J701" s="87">
        <v>24</v>
      </c>
      <c r="K701" s="19" t="s">
        <v>800</v>
      </c>
      <c r="L701" s="52" t="s">
        <v>108</v>
      </c>
      <c r="M701" s="81"/>
      <c r="N701" s="28">
        <v>382</v>
      </c>
      <c r="O701" s="975"/>
      <c r="P701" s="29">
        <v>6</v>
      </c>
      <c r="Q701" s="28"/>
      <c r="R701" s="28">
        <v>1</v>
      </c>
      <c r="S701" s="81">
        <v>120</v>
      </c>
      <c r="T701" s="185">
        <v>42528</v>
      </c>
      <c r="U701" s="326">
        <v>14.7</v>
      </c>
      <c r="V701" s="60">
        <v>0.83299999999999996</v>
      </c>
      <c r="W701" s="167">
        <v>1</v>
      </c>
      <c r="X701" s="542">
        <f>IF(AND(N701&lt;&gt;"",S701&lt;&gt;""),1000*S701*V701/(N701*W701),"")</f>
        <v>261.67539267015707</v>
      </c>
      <c r="Y701" s="543" t="s">
        <v>174</v>
      </c>
      <c r="Z701" s="544"/>
      <c r="AA701" s="28" t="s">
        <v>17</v>
      </c>
      <c r="AB701" s="27">
        <v>2</v>
      </c>
      <c r="AC701" s="28" t="s">
        <v>1577</v>
      </c>
      <c r="AD701" s="27"/>
      <c r="AE701" s="28"/>
      <c r="AF701" s="29" t="s">
        <v>55</v>
      </c>
      <c r="AG701" s="29"/>
      <c r="AH701" s="27" t="s">
        <v>718</v>
      </c>
      <c r="AI701" s="27" t="s">
        <v>718</v>
      </c>
      <c r="AJ701" s="27" t="s">
        <v>54</v>
      </c>
      <c r="AK701" s="81">
        <v>55</v>
      </c>
      <c r="AL701" s="569"/>
      <c r="AM701" s="28">
        <v>64</v>
      </c>
      <c r="AN701" s="28">
        <v>1</v>
      </c>
      <c r="AO701" s="28">
        <v>2016</v>
      </c>
      <c r="AP701" s="20">
        <v>2017</v>
      </c>
      <c r="AQ701" s="19"/>
      <c r="AR701" s="28" t="s">
        <v>3288</v>
      </c>
      <c r="AS701" s="20" t="s">
        <v>3287</v>
      </c>
    </row>
    <row r="702" spans="1:45" ht="14.25" customHeight="1" x14ac:dyDescent="0.25">
      <c r="A702" s="7" t="s">
        <v>746</v>
      </c>
      <c r="B702" s="7">
        <v>1</v>
      </c>
      <c r="C702" t="s">
        <v>875</v>
      </c>
      <c r="D702" s="26" t="s">
        <v>1724</v>
      </c>
      <c r="E702" s="435" t="s">
        <v>2507</v>
      </c>
      <c r="F702" s="27" t="s">
        <v>85</v>
      </c>
      <c r="G702" s="28" t="s">
        <v>108</v>
      </c>
      <c r="H702" s="46" t="s">
        <v>143</v>
      </c>
      <c r="I702" s="27">
        <v>24</v>
      </c>
      <c r="J702" s="87">
        <v>24</v>
      </c>
      <c r="K702" s="856" t="s">
        <v>4805</v>
      </c>
      <c r="L702" s="52" t="s">
        <v>108</v>
      </c>
      <c r="M702" s="81" t="s">
        <v>5289</v>
      </c>
      <c r="N702" s="28">
        <v>9000</v>
      </c>
      <c r="O702" s="975"/>
      <c r="P702" s="29">
        <v>6</v>
      </c>
      <c r="Q702" s="28"/>
      <c r="R702" s="28"/>
      <c r="S702" s="81">
        <v>150</v>
      </c>
      <c r="T702" s="185">
        <v>44011</v>
      </c>
      <c r="U702" s="326" t="s">
        <v>5278</v>
      </c>
      <c r="V702" s="60">
        <v>0.83299999999999996</v>
      </c>
      <c r="W702" s="167">
        <v>1</v>
      </c>
      <c r="X702" s="542">
        <f>IF(AND(N702&lt;&gt;"",S702&lt;&gt;""),1000*S702*V702/(N702*W702),"")</f>
        <v>13.883333333333333</v>
      </c>
      <c r="Y702" s="543" t="s">
        <v>174</v>
      </c>
      <c r="Z702" s="544"/>
      <c r="AA702" s="28" t="s">
        <v>17</v>
      </c>
      <c r="AB702" s="27">
        <v>2</v>
      </c>
      <c r="AC702" s="28" t="s">
        <v>1577</v>
      </c>
      <c r="AD702" s="27"/>
      <c r="AE702" s="28"/>
      <c r="AF702" s="29" t="s">
        <v>55</v>
      </c>
      <c r="AG702" s="29"/>
      <c r="AH702" s="27" t="s">
        <v>718</v>
      </c>
      <c r="AI702" s="27" t="s">
        <v>718</v>
      </c>
      <c r="AJ702" s="27" t="s">
        <v>54</v>
      </c>
      <c r="AK702" s="81">
        <v>55</v>
      </c>
      <c r="AL702" s="569"/>
      <c r="AM702" s="28">
        <v>64</v>
      </c>
      <c r="AN702" s="28">
        <v>1</v>
      </c>
      <c r="AO702" s="28">
        <v>2016</v>
      </c>
      <c r="AP702" s="20">
        <v>2017</v>
      </c>
      <c r="AQ702" s="19"/>
      <c r="AR702" s="28" t="s">
        <v>3288</v>
      </c>
      <c r="AS702" s="20" t="s">
        <v>3287</v>
      </c>
    </row>
    <row r="703" spans="1:45" ht="14.25" customHeight="1" x14ac:dyDescent="0.25">
      <c r="D703" s="409" t="s">
        <v>5572</v>
      </c>
      <c r="E703" s="435" t="s">
        <v>2558</v>
      </c>
      <c r="F703" s="608" t="s">
        <v>85</v>
      </c>
      <c r="G703" s="504" t="s">
        <v>311</v>
      </c>
      <c r="H703" s="46" t="s">
        <v>143</v>
      </c>
      <c r="I703" s="412">
        <v>64</v>
      </c>
      <c r="J703" s="415">
        <v>8</v>
      </c>
      <c r="K703" s="19"/>
      <c r="L703" s="52"/>
      <c r="M703" s="81"/>
      <c r="N703" s="28"/>
      <c r="O703" s="972"/>
      <c r="P703" s="29"/>
      <c r="Q703" s="28"/>
      <c r="R703" s="28"/>
      <c r="S703" s="81"/>
      <c r="T703" s="185"/>
      <c r="U703" s="326"/>
      <c r="V703" s="60"/>
      <c r="W703" s="167"/>
      <c r="X703" s="489"/>
      <c r="Y703" s="502"/>
      <c r="Z703" s="494"/>
      <c r="AA703" s="28" t="s">
        <v>479</v>
      </c>
      <c r="AB703" s="27">
        <v>3</v>
      </c>
      <c r="AC703" s="28" t="s">
        <v>5572</v>
      </c>
      <c r="AD703" s="27" t="s">
        <v>54</v>
      </c>
      <c r="AE703" s="28" t="s">
        <v>124</v>
      </c>
      <c r="AF703" s="29" t="s">
        <v>54</v>
      </c>
      <c r="AG703" s="29"/>
      <c r="AH703" s="27"/>
      <c r="AI703" s="27"/>
      <c r="AJ703" s="27" t="s">
        <v>54</v>
      </c>
      <c r="AK703" s="81"/>
      <c r="AL703" s="569"/>
      <c r="AM703" s="28">
        <v>32</v>
      </c>
      <c r="AN703" s="28"/>
      <c r="AO703" s="28">
        <v>2020</v>
      </c>
      <c r="AP703" s="20">
        <v>2021</v>
      </c>
      <c r="AQ703" s="182"/>
      <c r="AR703" s="28" t="s">
        <v>5574</v>
      </c>
      <c r="AS703" s="20" t="s">
        <v>5575</v>
      </c>
    </row>
    <row r="704" spans="1:45" ht="14.25" customHeight="1" x14ac:dyDescent="0.25">
      <c r="A704" t="s">
        <v>746</v>
      </c>
      <c r="B704">
        <v>1</v>
      </c>
      <c r="C704" t="s">
        <v>875</v>
      </c>
      <c r="D704" s="45" t="s">
        <v>503</v>
      </c>
      <c r="E704" s="555" t="s">
        <v>2555</v>
      </c>
      <c r="F704" s="46" t="s">
        <v>85</v>
      </c>
      <c r="G704" s="42" t="s">
        <v>311</v>
      </c>
      <c r="H704" s="46" t="s">
        <v>12</v>
      </c>
      <c r="I704" s="46">
        <v>32</v>
      </c>
      <c r="J704" s="670">
        <v>8</v>
      </c>
      <c r="K704" s="19" t="s">
        <v>800</v>
      </c>
      <c r="L704" s="52" t="s">
        <v>108</v>
      </c>
      <c r="M704" s="81"/>
      <c r="N704" s="28">
        <v>11216</v>
      </c>
      <c r="O704" s="972"/>
      <c r="P704" s="29">
        <v>6</v>
      </c>
      <c r="Q704" s="28">
        <v>4</v>
      </c>
      <c r="R704" s="28">
        <v>6</v>
      </c>
      <c r="S704" s="81">
        <v>123.45699999999999</v>
      </c>
      <c r="T704" s="185">
        <v>41764</v>
      </c>
      <c r="U704" s="326" t="s">
        <v>1255</v>
      </c>
      <c r="V704" s="60">
        <v>0.67</v>
      </c>
      <c r="W704" s="167">
        <v>2</v>
      </c>
      <c r="X704" s="489">
        <f>IF(AND(N704&lt;&gt;"",S704&lt;&gt;""),1000*S704*V704/(N704*W704),"")</f>
        <v>3.6874193116975751</v>
      </c>
      <c r="Y704" s="502" t="s">
        <v>174</v>
      </c>
      <c r="Z704" s="494"/>
      <c r="AA704" s="28" t="s">
        <v>20</v>
      </c>
      <c r="AB704" s="27">
        <v>10</v>
      </c>
      <c r="AC704" s="28" t="s">
        <v>1244</v>
      </c>
      <c r="AD704" s="27" t="s">
        <v>54</v>
      </c>
      <c r="AE704" s="28"/>
      <c r="AF704" s="29" t="s">
        <v>55</v>
      </c>
      <c r="AG704" s="29"/>
      <c r="AH704" s="27" t="s">
        <v>133</v>
      </c>
      <c r="AI704" s="27" t="s">
        <v>133</v>
      </c>
      <c r="AJ704" s="27" t="s">
        <v>54</v>
      </c>
      <c r="AK704" s="81"/>
      <c r="AL704" s="569"/>
      <c r="AM704" s="28">
        <v>16</v>
      </c>
      <c r="AN704" s="28"/>
      <c r="AO704" s="28">
        <v>2013</v>
      </c>
      <c r="AP704" s="20">
        <v>2013</v>
      </c>
      <c r="AQ704" s="182" t="s">
        <v>2558</v>
      </c>
      <c r="AR704" s="28" t="s">
        <v>504</v>
      </c>
      <c r="AS704" s="20" t="s">
        <v>1243</v>
      </c>
    </row>
    <row r="705" spans="1:45" ht="14.25" customHeight="1" x14ac:dyDescent="0.25">
      <c r="B705">
        <v>1</v>
      </c>
      <c r="C705" t="s">
        <v>875</v>
      </c>
      <c r="D705" s="26" t="s">
        <v>2017</v>
      </c>
      <c r="E705" s="435" t="s">
        <v>3127</v>
      </c>
      <c r="F705" s="27" t="s">
        <v>85</v>
      </c>
      <c r="G705" s="28" t="s">
        <v>311</v>
      </c>
      <c r="H705" s="46">
        <v>6809</v>
      </c>
      <c r="I705" s="27">
        <v>8</v>
      </c>
      <c r="J705" s="87">
        <v>8</v>
      </c>
      <c r="K705" s="19" t="s">
        <v>800</v>
      </c>
      <c r="L705" s="52" t="s">
        <v>108</v>
      </c>
      <c r="M705" s="81" t="s">
        <v>3129</v>
      </c>
      <c r="N705" s="28">
        <v>7506</v>
      </c>
      <c r="O705" s="972"/>
      <c r="P705" s="29">
        <v>6</v>
      </c>
      <c r="Q705" s="28">
        <v>1</v>
      </c>
      <c r="R705" s="28">
        <v>2</v>
      </c>
      <c r="S705" s="81">
        <v>106.383</v>
      </c>
      <c r="T705" s="185">
        <v>43184</v>
      </c>
      <c r="U705" s="326">
        <v>14.7</v>
      </c>
      <c r="V705" s="60">
        <v>0.33</v>
      </c>
      <c r="W705" s="167">
        <v>4</v>
      </c>
      <c r="X705" s="489">
        <f>IF(AND(N705&lt;&gt;"",S705&lt;&gt;""),1000*S705*V705/(N705*W705),"")</f>
        <v>1.1692775779376499</v>
      </c>
      <c r="Y705" s="502" t="s">
        <v>174</v>
      </c>
      <c r="Z705" s="494"/>
      <c r="AA705" s="28" t="s">
        <v>20</v>
      </c>
      <c r="AB705" s="27">
        <v>4</v>
      </c>
      <c r="AC705" s="28" t="s">
        <v>2017</v>
      </c>
      <c r="AD705" s="27" t="s">
        <v>54</v>
      </c>
      <c r="AE705" s="28" t="s">
        <v>124</v>
      </c>
      <c r="AF705" s="29" t="s">
        <v>55</v>
      </c>
      <c r="AG705" s="29" t="s">
        <v>55</v>
      </c>
      <c r="AH705" s="27" t="s">
        <v>133</v>
      </c>
      <c r="AI705" s="27" t="s">
        <v>133</v>
      </c>
      <c r="AJ705" s="27" t="s">
        <v>54</v>
      </c>
      <c r="AK705" s="81"/>
      <c r="AL705" s="569"/>
      <c r="AM705" s="28">
        <v>8</v>
      </c>
      <c r="AN705" s="28"/>
      <c r="AO705" s="28">
        <v>2012</v>
      </c>
      <c r="AP705" s="20">
        <v>2015</v>
      </c>
      <c r="AQ705" s="182" t="s">
        <v>3130</v>
      </c>
      <c r="AR705" s="28" t="s">
        <v>3128</v>
      </c>
      <c r="AS705" s="130" t="s">
        <v>3134</v>
      </c>
    </row>
    <row r="706" spans="1:45" ht="14.25" customHeight="1" x14ac:dyDescent="0.25">
      <c r="A706" t="s">
        <v>745</v>
      </c>
      <c r="C706" t="s">
        <v>875</v>
      </c>
      <c r="D706" s="26" t="s">
        <v>999</v>
      </c>
      <c r="E706" s="435" t="s">
        <v>2610</v>
      </c>
      <c r="F706" s="27" t="s">
        <v>85</v>
      </c>
      <c r="G706" s="28" t="s">
        <v>311</v>
      </c>
      <c r="H706" s="46">
        <v>68000</v>
      </c>
      <c r="I706" s="27">
        <v>16</v>
      </c>
      <c r="J706" s="87">
        <v>16</v>
      </c>
      <c r="K706" s="19" t="s">
        <v>967</v>
      </c>
      <c r="L706" s="52" t="s">
        <v>108</v>
      </c>
      <c r="M706" s="81" t="s">
        <v>1002</v>
      </c>
      <c r="N706" s="28">
        <v>13639</v>
      </c>
      <c r="O706" s="972"/>
      <c r="P706" s="29">
        <v>4</v>
      </c>
      <c r="Q706" s="28">
        <v>12</v>
      </c>
      <c r="R706" s="28">
        <v>17</v>
      </c>
      <c r="S706" s="81"/>
      <c r="T706" s="185">
        <v>41724</v>
      </c>
      <c r="U706" s="326">
        <v>14.7</v>
      </c>
      <c r="V706" s="60">
        <v>0.67</v>
      </c>
      <c r="W706" s="167">
        <v>4</v>
      </c>
      <c r="X706" s="489" t="str">
        <f>IF(AND(N706&lt;&gt;"",S706&lt;&gt;""),1000*S706*V706/(N706*W706),"")</f>
        <v/>
      </c>
      <c r="Y706" s="502" t="s">
        <v>174</v>
      </c>
      <c r="Z706" s="494" t="s">
        <v>54</v>
      </c>
      <c r="AA706" s="28" t="s">
        <v>20</v>
      </c>
      <c r="AB706" s="27">
        <v>49</v>
      </c>
      <c r="AC706" s="28" t="s">
        <v>1000</v>
      </c>
      <c r="AD706" s="27" t="s">
        <v>54</v>
      </c>
      <c r="AE706" s="28" t="s">
        <v>124</v>
      </c>
      <c r="AF706" s="29" t="s">
        <v>55</v>
      </c>
      <c r="AG706" s="29" t="s">
        <v>55</v>
      </c>
      <c r="AH706" s="27" t="s">
        <v>133</v>
      </c>
      <c r="AI706" s="27" t="s">
        <v>133</v>
      </c>
      <c r="AJ706" s="27" t="s">
        <v>54</v>
      </c>
      <c r="AK706" s="81"/>
      <c r="AL706" s="569"/>
      <c r="AM706" s="28">
        <v>16</v>
      </c>
      <c r="AN706" s="28"/>
      <c r="AO706" s="28">
        <v>2011</v>
      </c>
      <c r="AP706" s="20">
        <v>2011</v>
      </c>
      <c r="AQ706" s="182" t="s">
        <v>2558</v>
      </c>
      <c r="AR706" s="28" t="s">
        <v>1001</v>
      </c>
      <c r="AS706" s="20"/>
    </row>
    <row r="707" spans="1:45" ht="14.25" customHeight="1" x14ac:dyDescent="0.25">
      <c r="A707" t="s">
        <v>745</v>
      </c>
      <c r="B707">
        <v>1</v>
      </c>
      <c r="C707" t="s">
        <v>875</v>
      </c>
      <c r="D707" s="26" t="s">
        <v>505</v>
      </c>
      <c r="E707" s="435" t="s">
        <v>2556</v>
      </c>
      <c r="F707" s="27" t="s">
        <v>96</v>
      </c>
      <c r="G707" s="28" t="s">
        <v>311</v>
      </c>
      <c r="H707" s="46" t="s">
        <v>1031</v>
      </c>
      <c r="I707" s="27">
        <v>16</v>
      </c>
      <c r="J707" s="87">
        <v>8</v>
      </c>
      <c r="K707" s="19" t="s">
        <v>800</v>
      </c>
      <c r="L707" s="28" t="s">
        <v>108</v>
      </c>
      <c r="M707" s="81"/>
      <c r="N707" s="28">
        <v>4514</v>
      </c>
      <c r="O707" s="972"/>
      <c r="P707" s="29">
        <v>6</v>
      </c>
      <c r="Q707" s="28">
        <v>4</v>
      </c>
      <c r="R707" s="28"/>
      <c r="S707" s="81">
        <v>173.61099999999999</v>
      </c>
      <c r="T707" s="185">
        <v>41688</v>
      </c>
      <c r="U707" s="326">
        <v>14.7</v>
      </c>
      <c r="V707" s="60">
        <v>0.67</v>
      </c>
      <c r="W707" s="167">
        <v>3</v>
      </c>
      <c r="X707" s="489">
        <f>IF(AND(N707&lt;&gt;"",S707&lt;&gt;""),1000*S707*V707/(N707*W707),"")</f>
        <v>8.5895266578053473</v>
      </c>
      <c r="Y707" s="502" t="s">
        <v>174</v>
      </c>
      <c r="Z707" s="494"/>
      <c r="AA707" s="28" t="s">
        <v>20</v>
      </c>
      <c r="AB707" s="27">
        <v>57</v>
      </c>
      <c r="AC707" s="28" t="s">
        <v>505</v>
      </c>
      <c r="AD707" s="27" t="s">
        <v>54</v>
      </c>
      <c r="AE707" s="28" t="s">
        <v>124</v>
      </c>
      <c r="AF707" s="29" t="s">
        <v>55</v>
      </c>
      <c r="AG707" s="29" t="s">
        <v>55</v>
      </c>
      <c r="AH707" s="27" t="s">
        <v>129</v>
      </c>
      <c r="AI707" s="27" t="s">
        <v>129</v>
      </c>
      <c r="AJ707" s="27" t="s">
        <v>54</v>
      </c>
      <c r="AK707" s="81"/>
      <c r="AL707" s="569"/>
      <c r="AM707" s="28"/>
      <c r="AN707" s="28"/>
      <c r="AO707" s="28">
        <v>2012</v>
      </c>
      <c r="AP707" s="20">
        <v>2013</v>
      </c>
      <c r="AQ707" s="182" t="s">
        <v>2558</v>
      </c>
      <c r="AR707" s="28" t="s">
        <v>1156</v>
      </c>
      <c r="AS707" s="20"/>
    </row>
    <row r="708" spans="1:45" ht="14.25" customHeight="1" x14ac:dyDescent="0.25">
      <c r="C708" t="s">
        <v>875</v>
      </c>
      <c r="D708" s="26" t="s">
        <v>1900</v>
      </c>
      <c r="E708" s="435" t="s">
        <v>1913</v>
      </c>
      <c r="F708" s="27" t="s">
        <v>737</v>
      </c>
      <c r="G708" s="28" t="s">
        <v>1901</v>
      </c>
      <c r="H708" s="46" t="s">
        <v>65</v>
      </c>
      <c r="I708" s="27">
        <v>16</v>
      </c>
      <c r="J708" s="87">
        <v>16</v>
      </c>
      <c r="K708" s="19"/>
      <c r="L708" s="52"/>
      <c r="M708" s="81"/>
      <c r="N708" s="28"/>
      <c r="O708" s="972"/>
      <c r="P708" s="29"/>
      <c r="Q708" s="28"/>
      <c r="R708" s="28"/>
      <c r="S708" s="81"/>
      <c r="T708" s="185"/>
      <c r="U708" s="326"/>
      <c r="V708" s="60"/>
      <c r="W708" s="167"/>
      <c r="X708" s="489"/>
      <c r="Y708" s="502"/>
      <c r="Z708" s="494"/>
      <c r="AA708" s="28" t="s">
        <v>107</v>
      </c>
      <c r="AB708" s="27"/>
      <c r="AC708" s="28"/>
      <c r="AD708" s="27"/>
      <c r="AE708" s="28"/>
      <c r="AF708" s="29"/>
      <c r="AG708" s="29"/>
      <c r="AH708" s="27"/>
      <c r="AI708" s="27"/>
      <c r="AJ708" s="27"/>
      <c r="AK708" s="81"/>
      <c r="AL708" s="569"/>
      <c r="AM708" s="28"/>
      <c r="AN708" s="28"/>
      <c r="AO708" s="28"/>
      <c r="AP708" s="20"/>
      <c r="AQ708" s="19"/>
      <c r="AR708" s="28" t="s">
        <v>1914</v>
      </c>
      <c r="AS708" s="127"/>
    </row>
    <row r="709" spans="1:45" ht="14.25" customHeight="1" x14ac:dyDescent="0.25">
      <c r="A709" t="s">
        <v>744</v>
      </c>
      <c r="B709">
        <v>1</v>
      </c>
      <c r="C709" t="s">
        <v>875</v>
      </c>
      <c r="D709" s="45" t="s">
        <v>506</v>
      </c>
      <c r="E709" s="555" t="s">
        <v>2554</v>
      </c>
      <c r="F709" s="46" t="s">
        <v>67</v>
      </c>
      <c r="G709" s="42" t="s">
        <v>507</v>
      </c>
      <c r="H709" s="46" t="s">
        <v>238</v>
      </c>
      <c r="I709" s="46">
        <v>64</v>
      </c>
      <c r="J709" s="670">
        <v>32</v>
      </c>
      <c r="K709" s="19" t="s">
        <v>800</v>
      </c>
      <c r="L709" s="52" t="s">
        <v>108</v>
      </c>
      <c r="M709" s="81"/>
      <c r="N709" s="28">
        <v>52845</v>
      </c>
      <c r="O709" s="972"/>
      <c r="P709" s="29">
        <v>6</v>
      </c>
      <c r="Q709" s="28">
        <v>8</v>
      </c>
      <c r="R709" s="28">
        <v>59</v>
      </c>
      <c r="S709" s="81">
        <v>55.555999999999997</v>
      </c>
      <c r="T709" s="185">
        <v>41764</v>
      </c>
      <c r="U709" s="326" t="s">
        <v>1255</v>
      </c>
      <c r="V709" s="60">
        <v>2</v>
      </c>
      <c r="W709" s="167">
        <v>1</v>
      </c>
      <c r="X709" s="489">
        <f>IF(AND(N709&lt;&gt;"",S709&lt;&gt;""),1000*S709*V709/(N709*W709),"")</f>
        <v>2.1026019490964138</v>
      </c>
      <c r="Y709" s="502" t="s">
        <v>2216</v>
      </c>
      <c r="Z709" s="494"/>
      <c r="AA709" s="28" t="s">
        <v>20</v>
      </c>
      <c r="AB709" s="27">
        <v>136</v>
      </c>
      <c r="AC709" s="28" t="s">
        <v>509</v>
      </c>
      <c r="AD709" s="27" t="s">
        <v>54</v>
      </c>
      <c r="AE709" s="28" t="s">
        <v>124</v>
      </c>
      <c r="AF709" s="29" t="s">
        <v>54</v>
      </c>
      <c r="AG709" s="29" t="s">
        <v>55</v>
      </c>
      <c r="AH709" s="27" t="s">
        <v>133</v>
      </c>
      <c r="AI709" s="27" t="s">
        <v>133</v>
      </c>
      <c r="AJ709" s="27" t="s">
        <v>54</v>
      </c>
      <c r="AK709" s="81"/>
      <c r="AL709" s="569"/>
      <c r="AM709" s="28">
        <v>32</v>
      </c>
      <c r="AN709" s="28"/>
      <c r="AO709" s="28">
        <v>2007</v>
      </c>
      <c r="AP709" s="20">
        <v>2012</v>
      </c>
      <c r="AQ709" s="182" t="s">
        <v>2949</v>
      </c>
      <c r="AR709" s="28" t="s">
        <v>508</v>
      </c>
      <c r="AS709" s="20" t="s">
        <v>1351</v>
      </c>
    </row>
    <row r="710" spans="1:45" ht="14.25" customHeight="1" x14ac:dyDescent="0.25">
      <c r="A710" t="s">
        <v>746</v>
      </c>
      <c r="B710">
        <v>1</v>
      </c>
      <c r="C710" t="s">
        <v>4376</v>
      </c>
      <c r="D710" s="409" t="s">
        <v>4353</v>
      </c>
      <c r="E710" s="435" t="s">
        <v>4354</v>
      </c>
      <c r="F710" s="412" t="s">
        <v>67</v>
      </c>
      <c r="G710" s="504" t="s">
        <v>1911</v>
      </c>
      <c r="H710" s="592" t="s">
        <v>65</v>
      </c>
      <c r="I710" s="412">
        <v>16</v>
      </c>
      <c r="J710" s="415">
        <v>4</v>
      </c>
      <c r="K710" s="19" t="s">
        <v>800</v>
      </c>
      <c r="L710" s="52" t="s">
        <v>108</v>
      </c>
      <c r="M710" s="81"/>
      <c r="N710" s="28">
        <v>514</v>
      </c>
      <c r="O710" s="972"/>
      <c r="P710" s="29">
        <v>6</v>
      </c>
      <c r="Q710" s="28"/>
      <c r="R710" s="28"/>
      <c r="S710" s="81">
        <v>476.19</v>
      </c>
      <c r="T710" s="185">
        <v>43304</v>
      </c>
      <c r="U710" s="326">
        <v>14.7</v>
      </c>
      <c r="V710" s="60">
        <v>0.67</v>
      </c>
      <c r="W710" s="167">
        <v>1</v>
      </c>
      <c r="X710" s="489">
        <f>IF(AND(N710&lt;&gt;"",S710&lt;&gt;""),1000*S710*V710/(N710*W710),"")</f>
        <v>620.71459143968877</v>
      </c>
      <c r="Y710" s="502" t="s">
        <v>174</v>
      </c>
      <c r="Z710" s="494" t="s">
        <v>745</v>
      </c>
      <c r="AA710" s="28" t="s">
        <v>20</v>
      </c>
      <c r="AB710" s="27">
        <v>1</v>
      </c>
      <c r="AC710" s="28" t="s">
        <v>4353</v>
      </c>
      <c r="AD710" s="27" t="s">
        <v>54</v>
      </c>
      <c r="AE710" s="28"/>
      <c r="AF710" s="29" t="s">
        <v>55</v>
      </c>
      <c r="AG710" s="29" t="s">
        <v>55</v>
      </c>
      <c r="AH710" s="27" t="s">
        <v>181</v>
      </c>
      <c r="AI710" s="27" t="s">
        <v>181</v>
      </c>
      <c r="AJ710" s="27" t="s">
        <v>54</v>
      </c>
      <c r="AK710" s="81">
        <v>12</v>
      </c>
      <c r="AL710" s="569"/>
      <c r="AM710" s="28"/>
      <c r="AN710" s="28"/>
      <c r="AO710" s="28">
        <v>2012</v>
      </c>
      <c r="AP710" s="20">
        <v>2017</v>
      </c>
      <c r="AQ710" s="182"/>
      <c r="AR710" s="28" t="s">
        <v>4359</v>
      </c>
      <c r="AS710" s="20" t="s">
        <v>4366</v>
      </c>
    </row>
    <row r="711" spans="1:45" ht="14.25" customHeight="1" x14ac:dyDescent="0.25">
      <c r="D711" s="45" t="s">
        <v>6443</v>
      </c>
      <c r="E711" s="555" t="s">
        <v>6446</v>
      </c>
      <c r="F711" s="46"/>
      <c r="G711" s="42" t="s">
        <v>6444</v>
      </c>
      <c r="H711" s="46" t="s">
        <v>65</v>
      </c>
      <c r="I711" s="46">
        <v>16</v>
      </c>
      <c r="J711" s="670">
        <v>16</v>
      </c>
      <c r="K711" s="19" t="s">
        <v>6449</v>
      </c>
      <c r="L711" s="42" t="s">
        <v>6444</v>
      </c>
      <c r="M711" s="81"/>
      <c r="N711" s="28">
        <v>3306</v>
      </c>
      <c r="O711" s="972">
        <v>1622</v>
      </c>
      <c r="P711" s="29">
        <v>4</v>
      </c>
      <c r="Q711" s="28"/>
      <c r="R711" s="28">
        <v>86</v>
      </c>
      <c r="S711" s="81">
        <v>50</v>
      </c>
      <c r="T711" s="185">
        <v>43424</v>
      </c>
      <c r="U711" s="326" t="s">
        <v>1267</v>
      </c>
      <c r="V711" s="60">
        <v>0.67</v>
      </c>
      <c r="W711" s="167">
        <v>1</v>
      </c>
      <c r="X711" s="489">
        <f>IF(AND(N711&lt;&gt;"",S711&lt;&gt;""),1000*S711*V711/(N711*W711),"")</f>
        <v>10.133091349062312</v>
      </c>
      <c r="Y711" s="502" t="s">
        <v>2226</v>
      </c>
      <c r="Z711" s="494"/>
      <c r="AA711" s="28" t="s">
        <v>17</v>
      </c>
      <c r="AB711" s="27">
        <v>17</v>
      </c>
      <c r="AC711" s="28" t="s">
        <v>6443</v>
      </c>
      <c r="AD711" s="27" t="s">
        <v>54</v>
      </c>
      <c r="AE711" s="28" t="s">
        <v>158</v>
      </c>
      <c r="AF711" s="29" t="s">
        <v>55</v>
      </c>
      <c r="AG711" s="29"/>
      <c r="AH711" s="27" t="s">
        <v>181</v>
      </c>
      <c r="AI711" s="27" t="s">
        <v>181</v>
      </c>
      <c r="AJ711" s="27"/>
      <c r="AK711" s="81">
        <v>32</v>
      </c>
      <c r="AL711" s="569"/>
      <c r="AM711" s="28"/>
      <c r="AN711" s="28"/>
      <c r="AO711" s="28">
        <v>2017</v>
      </c>
      <c r="AP711" s="20">
        <v>2020</v>
      </c>
      <c r="AQ711" s="182" t="s">
        <v>6448</v>
      </c>
      <c r="AR711" s="28"/>
      <c r="AS711" s="20" t="s">
        <v>6447</v>
      </c>
    </row>
    <row r="712" spans="1:45" ht="14.25" customHeight="1" x14ac:dyDescent="0.25">
      <c r="D712" s="591" t="s">
        <v>5071</v>
      </c>
      <c r="E712" s="555" t="s">
        <v>5072</v>
      </c>
      <c r="F712" s="412" t="s">
        <v>67</v>
      </c>
      <c r="G712" s="504" t="s">
        <v>5074</v>
      </c>
      <c r="H712" s="46" t="s">
        <v>822</v>
      </c>
      <c r="I712" s="592">
        <v>16</v>
      </c>
      <c r="J712" s="618">
        <v>16</v>
      </c>
      <c r="K712" s="19" t="s">
        <v>1804</v>
      </c>
      <c r="L712" s="52" t="s">
        <v>5074</v>
      </c>
      <c r="M712" s="81"/>
      <c r="N712" s="28">
        <v>449</v>
      </c>
      <c r="O712" s="972"/>
      <c r="P712" s="29">
        <v>6</v>
      </c>
      <c r="Q712" s="28"/>
      <c r="R712" s="28"/>
      <c r="S712" s="81">
        <v>100</v>
      </c>
      <c r="T712" s="185"/>
      <c r="U712" s="326"/>
      <c r="V712" s="60">
        <v>0.67</v>
      </c>
      <c r="W712" s="167">
        <v>9</v>
      </c>
      <c r="X712" s="489">
        <f>IF(AND(N712&lt;&gt;"",S712&lt;&gt;""),1000*S712*V712/(N712*W712),"")</f>
        <v>16.580054441969811</v>
      </c>
      <c r="Y712" s="502"/>
      <c r="Z712" s="494"/>
      <c r="AA712" s="28" t="s">
        <v>17</v>
      </c>
      <c r="AB712" s="27">
        <v>1</v>
      </c>
      <c r="AC712" s="28" t="s">
        <v>5071</v>
      </c>
      <c r="AD712" s="27"/>
      <c r="AE712" s="28"/>
      <c r="AF712" s="29"/>
      <c r="AG712" s="29"/>
      <c r="AH712" s="27" t="s">
        <v>181</v>
      </c>
      <c r="AI712" s="27" t="s">
        <v>181</v>
      </c>
      <c r="AJ712" s="27" t="s">
        <v>54</v>
      </c>
      <c r="AK712" s="81"/>
      <c r="AL712" s="569"/>
      <c r="AM712" s="28"/>
      <c r="AN712" s="28"/>
      <c r="AO712" s="28">
        <v>2019</v>
      </c>
      <c r="AP712" s="20">
        <v>2019</v>
      </c>
      <c r="AQ712" s="182"/>
      <c r="AR712" s="28" t="s">
        <v>5073</v>
      </c>
      <c r="AS712" s="20" t="s">
        <v>5075</v>
      </c>
    </row>
    <row r="713" spans="1:45" ht="14.25" customHeight="1" x14ac:dyDescent="0.25">
      <c r="D713" s="591" t="s">
        <v>5645</v>
      </c>
      <c r="E713" s="555" t="s">
        <v>5646</v>
      </c>
      <c r="F713" s="592" t="s">
        <v>67</v>
      </c>
      <c r="G713" s="593" t="s">
        <v>1911</v>
      </c>
      <c r="H713" s="592" t="s">
        <v>65</v>
      </c>
      <c r="I713" s="592">
        <v>64</v>
      </c>
      <c r="J713" s="618">
        <v>8</v>
      </c>
      <c r="K713" s="19"/>
      <c r="L713" s="52"/>
      <c r="M713" s="81"/>
      <c r="N713" s="28"/>
      <c r="O713" s="972"/>
      <c r="P713" s="29"/>
      <c r="Q713" s="28"/>
      <c r="R713" s="28"/>
      <c r="S713" s="81"/>
      <c r="T713" s="185"/>
      <c r="U713" s="326"/>
      <c r="V713" s="60"/>
      <c r="W713" s="167"/>
      <c r="X713" s="489"/>
      <c r="Y713" s="502"/>
      <c r="Z713" s="494"/>
      <c r="AA713" s="28" t="s">
        <v>20</v>
      </c>
      <c r="AB713" s="27">
        <v>4</v>
      </c>
      <c r="AC713" s="28" t="s">
        <v>5645</v>
      </c>
      <c r="AD713" s="27"/>
      <c r="AE713" s="28"/>
      <c r="AF713" s="29"/>
      <c r="AG713" s="29"/>
      <c r="AH713" s="27" t="s">
        <v>4002</v>
      </c>
      <c r="AI713" s="27" t="s">
        <v>4002</v>
      </c>
      <c r="AJ713" s="27" t="s">
        <v>54</v>
      </c>
      <c r="AK713" s="81">
        <v>56</v>
      </c>
      <c r="AL713" s="569"/>
      <c r="AM713" s="28"/>
      <c r="AN713" s="28"/>
      <c r="AO713" s="28"/>
      <c r="AP713" s="20">
        <v>2017</v>
      </c>
      <c r="AQ713" s="182"/>
      <c r="AR713" s="28" t="s">
        <v>5648</v>
      </c>
      <c r="AS713" s="20" t="s">
        <v>5647</v>
      </c>
    </row>
    <row r="714" spans="1:45" ht="14.25" customHeight="1" x14ac:dyDescent="0.25">
      <c r="B714">
        <v>1</v>
      </c>
      <c r="C714" t="s">
        <v>875</v>
      </c>
      <c r="D714" s="26" t="s">
        <v>2086</v>
      </c>
      <c r="E714" s="435" t="s">
        <v>2091</v>
      </c>
      <c r="F714" s="27" t="s">
        <v>67</v>
      </c>
      <c r="G714" s="28" t="s">
        <v>1675</v>
      </c>
      <c r="H714" s="46" t="s">
        <v>143</v>
      </c>
      <c r="I714" s="27">
        <v>32</v>
      </c>
      <c r="J714" s="87">
        <v>32</v>
      </c>
      <c r="K714" s="19" t="s">
        <v>775</v>
      </c>
      <c r="L714" s="52" t="s">
        <v>108</v>
      </c>
      <c r="M714" s="81" t="s">
        <v>3150</v>
      </c>
      <c r="N714" s="28">
        <v>2820</v>
      </c>
      <c r="O714" s="972"/>
      <c r="P714" s="29">
        <v>6</v>
      </c>
      <c r="Q714" s="28">
        <v>1</v>
      </c>
      <c r="R714" s="28">
        <v>10</v>
      </c>
      <c r="S714" s="81">
        <v>133.333</v>
      </c>
      <c r="T714" s="185">
        <v>43185</v>
      </c>
      <c r="U714" s="326">
        <v>14.7</v>
      </c>
      <c r="V714" s="60">
        <v>1</v>
      </c>
      <c r="W714" s="167">
        <v>1</v>
      </c>
      <c r="X714" s="489">
        <f>IF(AND(N714&lt;&gt;"",S714&lt;&gt;""),1000*S714*V714/(N714*W714),"")</f>
        <v>47.281205673758862</v>
      </c>
      <c r="Y714" s="502" t="s">
        <v>174</v>
      </c>
      <c r="Z714" s="494" t="s">
        <v>54</v>
      </c>
      <c r="AA714" s="28" t="s">
        <v>20</v>
      </c>
      <c r="AB714" s="27">
        <v>31</v>
      </c>
      <c r="AC714" s="28" t="s">
        <v>2077</v>
      </c>
      <c r="AD714" s="27"/>
      <c r="AE714" s="28"/>
      <c r="AF714" s="29" t="s">
        <v>55</v>
      </c>
      <c r="AG714" s="29" t="s">
        <v>55</v>
      </c>
      <c r="AH714" s="27" t="s">
        <v>133</v>
      </c>
      <c r="AI714" s="27" t="s">
        <v>133</v>
      </c>
      <c r="AJ714" s="27" t="s">
        <v>55</v>
      </c>
      <c r="AK714" s="81">
        <v>20</v>
      </c>
      <c r="AL714" s="569"/>
      <c r="AM714" s="28">
        <v>16</v>
      </c>
      <c r="AN714" s="28">
        <v>5</v>
      </c>
      <c r="AO714" s="28">
        <v>2015</v>
      </c>
      <c r="AP714" s="20"/>
      <c r="AQ714" s="182"/>
      <c r="AR714" s="28"/>
      <c r="AS714" s="20" t="s">
        <v>2090</v>
      </c>
    </row>
    <row r="715" spans="1:45" ht="14.25" customHeight="1" x14ac:dyDescent="0.25">
      <c r="B715">
        <v>1</v>
      </c>
      <c r="C715" t="s">
        <v>875</v>
      </c>
      <c r="D715" s="26" t="s">
        <v>2019</v>
      </c>
      <c r="E715" s="435" t="s">
        <v>3131</v>
      </c>
      <c r="F715" s="27" t="s">
        <v>67</v>
      </c>
      <c r="G715" s="28" t="s">
        <v>1778</v>
      </c>
      <c r="H715" s="46" t="s">
        <v>1031</v>
      </c>
      <c r="I715" s="27">
        <v>16</v>
      </c>
      <c r="J715" s="87">
        <v>8</v>
      </c>
      <c r="K715" s="19" t="s">
        <v>2020</v>
      </c>
      <c r="L715" s="52" t="s">
        <v>1778</v>
      </c>
      <c r="M715" s="81"/>
      <c r="N715" s="28">
        <v>1750</v>
      </c>
      <c r="O715" s="972"/>
      <c r="P715" s="29" t="s">
        <v>744</v>
      </c>
      <c r="Q715" s="28"/>
      <c r="R715" s="28"/>
      <c r="S715" s="81">
        <v>60</v>
      </c>
      <c r="T715" s="185"/>
      <c r="U715" s="326"/>
      <c r="V715" s="60">
        <v>0.67</v>
      </c>
      <c r="W715" s="167">
        <v>2</v>
      </c>
      <c r="X715" s="489">
        <f>IF(AND(N715&lt;&gt;"",S715&lt;&gt;""),1000*S715*V715/(N715*W715),"")</f>
        <v>11.485714285714286</v>
      </c>
      <c r="Y715" s="502" t="s">
        <v>2226</v>
      </c>
      <c r="Z715" s="494" t="s">
        <v>54</v>
      </c>
      <c r="AA715" s="28" t="s">
        <v>479</v>
      </c>
      <c r="AB715" s="27">
        <v>50</v>
      </c>
      <c r="AC715" s="28" t="s">
        <v>229</v>
      </c>
      <c r="AD715" s="27" t="s">
        <v>54</v>
      </c>
      <c r="AE715" s="28"/>
      <c r="AF715" s="29" t="s">
        <v>55</v>
      </c>
      <c r="AG715" s="29"/>
      <c r="AH715" s="27" t="s">
        <v>129</v>
      </c>
      <c r="AI715" s="27" t="s">
        <v>129</v>
      </c>
      <c r="AJ715" s="27" t="s">
        <v>54</v>
      </c>
      <c r="AK715" s="81"/>
      <c r="AL715" s="569"/>
      <c r="AM715" s="28"/>
      <c r="AN715" s="28"/>
      <c r="AO715" s="28">
        <v>2017</v>
      </c>
      <c r="AP715" s="20">
        <v>2021</v>
      </c>
      <c r="AQ715" s="182" t="s">
        <v>2114</v>
      </c>
      <c r="AR715" s="28" t="s">
        <v>5863</v>
      </c>
      <c r="AS715" s="20" t="s">
        <v>5864</v>
      </c>
    </row>
    <row r="716" spans="1:45" ht="14.25" customHeight="1" x14ac:dyDescent="0.25">
      <c r="C716" t="s">
        <v>4376</v>
      </c>
      <c r="D716" s="26" t="s">
        <v>2648</v>
      </c>
      <c r="E716" s="435" t="s">
        <v>3133</v>
      </c>
      <c r="F716" s="27" t="s">
        <v>67</v>
      </c>
      <c r="G716" s="28" t="s">
        <v>2649</v>
      </c>
      <c r="H716" s="46" t="s">
        <v>12</v>
      </c>
      <c r="I716" s="27">
        <v>8</v>
      </c>
      <c r="J716" s="87">
        <v>8</v>
      </c>
      <c r="K716" s="19" t="s">
        <v>800</v>
      </c>
      <c r="L716" s="52" t="s">
        <v>108</v>
      </c>
      <c r="M716" s="81" t="s">
        <v>3136</v>
      </c>
      <c r="N716" s="28">
        <v>48</v>
      </c>
      <c r="O716" s="972"/>
      <c r="P716" s="29">
        <v>6</v>
      </c>
      <c r="Q716" s="28"/>
      <c r="R716" s="28"/>
      <c r="S716" s="81">
        <v>200</v>
      </c>
      <c r="T716" s="185">
        <v>43184</v>
      </c>
      <c r="U716" s="326">
        <v>14.7</v>
      </c>
      <c r="V716" s="60">
        <v>0.1</v>
      </c>
      <c r="W716" s="167">
        <v>4</v>
      </c>
      <c r="X716" s="489">
        <f>IF(AND(N716&lt;&gt;"",S716&lt;&gt;""),1000*S716*V716/(N716*W716),"")</f>
        <v>104.16666666666667</v>
      </c>
      <c r="Y716" s="502" t="s">
        <v>174</v>
      </c>
      <c r="Z716" s="494"/>
      <c r="AA716" s="28" t="s">
        <v>17</v>
      </c>
      <c r="AB716" s="27">
        <v>15</v>
      </c>
      <c r="AC716" s="28" t="s">
        <v>3135</v>
      </c>
      <c r="AD716" s="27"/>
      <c r="AE716" s="28"/>
      <c r="AF716" s="29" t="s">
        <v>55</v>
      </c>
      <c r="AG716" s="29"/>
      <c r="AH716" s="27">
        <v>16</v>
      </c>
      <c r="AI716" s="27">
        <v>16</v>
      </c>
      <c r="AJ716" s="27" t="s">
        <v>54</v>
      </c>
      <c r="AK716" s="81">
        <v>5</v>
      </c>
      <c r="AL716" s="569"/>
      <c r="AM716" s="28"/>
      <c r="AN716" s="28"/>
      <c r="AO716" s="28">
        <v>2012</v>
      </c>
      <c r="AP716" s="20">
        <v>2017</v>
      </c>
      <c r="AQ716" s="182" t="s">
        <v>3132</v>
      </c>
      <c r="AR716" s="28" t="s">
        <v>2650</v>
      </c>
      <c r="AS716" s="127" t="s">
        <v>2651</v>
      </c>
    </row>
    <row r="717" spans="1:45" ht="14.25" customHeight="1" x14ac:dyDescent="0.25">
      <c r="C717" t="s">
        <v>875</v>
      </c>
      <c r="D717" s="26" t="s">
        <v>2605</v>
      </c>
      <c r="E717" s="435" t="s">
        <v>2606</v>
      </c>
      <c r="F717" s="27" t="s">
        <v>2608</v>
      </c>
      <c r="G717" s="28" t="s">
        <v>2607</v>
      </c>
      <c r="H717" s="46" t="s">
        <v>33</v>
      </c>
      <c r="I717" s="27">
        <v>32</v>
      </c>
      <c r="J717" s="87">
        <v>32</v>
      </c>
      <c r="K717" s="19"/>
      <c r="L717" s="52"/>
      <c r="M717" s="81"/>
      <c r="N717" s="28"/>
      <c r="O717" s="972"/>
      <c r="P717" s="29"/>
      <c r="Q717" s="28"/>
      <c r="R717" s="28"/>
      <c r="S717" s="81"/>
      <c r="T717" s="185"/>
      <c r="U717" s="326"/>
      <c r="V717" s="60"/>
      <c r="W717" s="167"/>
      <c r="X717" s="489"/>
      <c r="Y717" s="502"/>
      <c r="Z717" s="494"/>
      <c r="AA717" s="28" t="s">
        <v>2608</v>
      </c>
      <c r="AB717" s="27"/>
      <c r="AC717" s="28"/>
      <c r="AD717" s="27" t="s">
        <v>54</v>
      </c>
      <c r="AE717" s="28" t="s">
        <v>124</v>
      </c>
      <c r="AF717" s="29" t="s">
        <v>55</v>
      </c>
      <c r="AG717" s="29"/>
      <c r="AH717" s="27" t="s">
        <v>133</v>
      </c>
      <c r="AI717" s="27" t="s">
        <v>133</v>
      </c>
      <c r="AJ717" s="27" t="s">
        <v>54</v>
      </c>
      <c r="AK717" s="81"/>
      <c r="AL717" s="569"/>
      <c r="AM717" s="28">
        <v>32</v>
      </c>
      <c r="AN717" s="28"/>
      <c r="AO717" s="28">
        <v>2006</v>
      </c>
      <c r="AP717" s="20">
        <v>2009</v>
      </c>
      <c r="AQ717" s="182"/>
      <c r="AR717" s="28" t="s">
        <v>2609</v>
      </c>
      <c r="AS717" s="20"/>
    </row>
    <row r="718" spans="1:45" ht="14.25" customHeight="1" x14ac:dyDescent="0.25">
      <c r="A718" t="s">
        <v>746</v>
      </c>
      <c r="B718">
        <v>1</v>
      </c>
      <c r="C718" t="s">
        <v>875</v>
      </c>
      <c r="D718" s="26" t="s">
        <v>4486</v>
      </c>
      <c r="E718" s="435" t="s">
        <v>4488</v>
      </c>
      <c r="F718" s="27" t="s">
        <v>1812</v>
      </c>
      <c r="G718" s="28" t="s">
        <v>4487</v>
      </c>
      <c r="H718" s="27" t="s">
        <v>143</v>
      </c>
      <c r="I718" s="27">
        <v>16</v>
      </c>
      <c r="J718" s="87">
        <v>16</v>
      </c>
      <c r="K718" s="19"/>
      <c r="L718" s="52"/>
      <c r="M718" s="81"/>
      <c r="N718" s="28"/>
      <c r="O718" s="972"/>
      <c r="P718" s="29"/>
      <c r="Q718" s="28"/>
      <c r="R718" s="28"/>
      <c r="S718" s="81"/>
      <c r="T718" s="185"/>
      <c r="U718" s="326"/>
      <c r="V718" s="60">
        <v>0.67</v>
      </c>
      <c r="W718" s="167">
        <v>1</v>
      </c>
      <c r="X718" s="489" t="str">
        <f>IF(AND(N718&lt;&gt;"",S718&lt;&gt;""),1000*S718*V718/(N718*W718),"")</f>
        <v/>
      </c>
      <c r="Y718" s="502"/>
      <c r="Z718" s="494"/>
      <c r="AA718" s="28" t="s">
        <v>17</v>
      </c>
      <c r="AB718" s="27"/>
      <c r="AC718" s="28" t="s">
        <v>512</v>
      </c>
      <c r="AD718" s="27" t="s">
        <v>54</v>
      </c>
      <c r="AE718" s="28" t="s">
        <v>158</v>
      </c>
      <c r="AF718" s="29" t="s">
        <v>55</v>
      </c>
      <c r="AG718" s="29"/>
      <c r="AH718" s="27" t="s">
        <v>181</v>
      </c>
      <c r="AI718" s="27" t="s">
        <v>181</v>
      </c>
      <c r="AJ718" s="27"/>
      <c r="AK718" s="81"/>
      <c r="AL718" s="569"/>
      <c r="AM718" s="28">
        <v>64</v>
      </c>
      <c r="AN718" s="28"/>
      <c r="AO718" s="28"/>
      <c r="AP718" s="20">
        <v>2017</v>
      </c>
      <c r="AQ718" s="19"/>
      <c r="AR718" s="28" t="s">
        <v>4490</v>
      </c>
      <c r="AS718" s="20" t="s">
        <v>4489</v>
      </c>
    </row>
    <row r="719" spans="1:45" ht="14.25" customHeight="1" x14ac:dyDescent="0.25">
      <c r="A719" t="s">
        <v>746</v>
      </c>
      <c r="B719">
        <v>1</v>
      </c>
      <c r="C719" t="s">
        <v>875</v>
      </c>
      <c r="D719" s="26" t="s">
        <v>510</v>
      </c>
      <c r="E719" s="435" t="s">
        <v>2557</v>
      </c>
      <c r="F719" s="27" t="s">
        <v>67</v>
      </c>
      <c r="G719" s="28" t="s">
        <v>511</v>
      </c>
      <c r="H719" s="27" t="s">
        <v>143</v>
      </c>
      <c r="I719" s="27">
        <v>16</v>
      </c>
      <c r="J719" s="87">
        <v>8</v>
      </c>
      <c r="K719" s="19" t="s">
        <v>800</v>
      </c>
      <c r="L719" s="52" t="s">
        <v>108</v>
      </c>
      <c r="M719" s="81"/>
      <c r="N719" s="28">
        <v>479</v>
      </c>
      <c r="O719" s="972"/>
      <c r="P719" s="29">
        <v>6</v>
      </c>
      <c r="Q719" s="28">
        <v>1</v>
      </c>
      <c r="R719" s="28"/>
      <c r="S719" s="81">
        <v>164.20400000000001</v>
      </c>
      <c r="T719" s="185">
        <v>41687</v>
      </c>
      <c r="U719" s="326">
        <v>14.7</v>
      </c>
      <c r="V719" s="60">
        <v>0.67</v>
      </c>
      <c r="W719" s="167">
        <v>1</v>
      </c>
      <c r="X719" s="489">
        <f>IF(AND(N719&lt;&gt;"",S719&lt;&gt;""),1000*S719*V719/(N719*W719),"")</f>
        <v>229.67991649269314</v>
      </c>
      <c r="Y719" s="502" t="s">
        <v>174</v>
      </c>
      <c r="Z719" s="494"/>
      <c r="AA719" s="28" t="s">
        <v>20</v>
      </c>
      <c r="AB719" s="27">
        <v>13</v>
      </c>
      <c r="AC719" s="28" t="s">
        <v>512</v>
      </c>
      <c r="AD719" s="27" t="s">
        <v>54</v>
      </c>
      <c r="AE719" s="28"/>
      <c r="AF719" s="29" t="s">
        <v>55</v>
      </c>
      <c r="AG719" s="29"/>
      <c r="AH719" s="27" t="s">
        <v>181</v>
      </c>
      <c r="AI719" s="27" t="s">
        <v>181</v>
      </c>
      <c r="AJ719" s="27"/>
      <c r="AK719" s="81"/>
      <c r="AL719" s="569"/>
      <c r="AM719" s="28">
        <v>32</v>
      </c>
      <c r="AN719" s="28"/>
      <c r="AO719" s="28">
        <v>2008</v>
      </c>
      <c r="AP719" s="20">
        <v>2009</v>
      </c>
      <c r="AQ719" s="19" t="s">
        <v>514</v>
      </c>
      <c r="AR719" s="28"/>
      <c r="AS719" s="20" t="s">
        <v>513</v>
      </c>
    </row>
    <row r="720" spans="1:45" ht="14.25" customHeight="1" x14ac:dyDescent="0.25">
      <c r="B720">
        <v>1</v>
      </c>
      <c r="C720" t="s">
        <v>875</v>
      </c>
      <c r="D720" s="26" t="s">
        <v>2652</v>
      </c>
      <c r="E720" s="435" t="s">
        <v>3143</v>
      </c>
      <c r="F720" s="27" t="s">
        <v>67</v>
      </c>
      <c r="G720" s="28" t="s">
        <v>2653</v>
      </c>
      <c r="H720" s="27" t="s">
        <v>143</v>
      </c>
      <c r="I720" s="27">
        <v>32</v>
      </c>
      <c r="J720" s="87">
        <v>32</v>
      </c>
      <c r="K720" s="19" t="s">
        <v>800</v>
      </c>
      <c r="L720" s="52" t="s">
        <v>108</v>
      </c>
      <c r="M720" s="81"/>
      <c r="N720" s="28">
        <v>1604</v>
      </c>
      <c r="O720" s="972"/>
      <c r="P720" s="29">
        <v>6</v>
      </c>
      <c r="Q720" s="28"/>
      <c r="R720" s="28"/>
      <c r="S720" s="81">
        <v>208.333</v>
      </c>
      <c r="T720" s="185">
        <v>43185</v>
      </c>
      <c r="U720" s="326">
        <v>14.7</v>
      </c>
      <c r="V720" s="60">
        <v>1</v>
      </c>
      <c r="W720" s="167">
        <v>1</v>
      </c>
      <c r="X720" s="489">
        <f>IF(AND(N720&lt;&gt;"",S720&lt;&gt;""),1000*S720*V720/(N720*W720),"")</f>
        <v>129.88341645885288</v>
      </c>
      <c r="Y720" s="502" t="s">
        <v>174</v>
      </c>
      <c r="Z720" s="494"/>
      <c r="AA720" s="28" t="s">
        <v>17</v>
      </c>
      <c r="AB720" s="27">
        <v>13</v>
      </c>
      <c r="AC720" s="28" t="s">
        <v>2654</v>
      </c>
      <c r="AD720" s="27"/>
      <c r="AE720" s="28"/>
      <c r="AF720" s="29"/>
      <c r="AG720" s="29" t="s">
        <v>54</v>
      </c>
      <c r="AH720" s="27" t="s">
        <v>133</v>
      </c>
      <c r="AI720" s="27" t="s">
        <v>133</v>
      </c>
      <c r="AJ720" s="27"/>
      <c r="AK720" s="81"/>
      <c r="AL720" s="569"/>
      <c r="AM720" s="28">
        <v>32</v>
      </c>
      <c r="AN720" s="28"/>
      <c r="AO720" s="28">
        <v>2000</v>
      </c>
      <c r="AP720" s="20">
        <v>2000</v>
      </c>
      <c r="AQ720" s="19"/>
      <c r="AR720" s="28" t="s">
        <v>3144</v>
      </c>
      <c r="AS720" s="20" t="s">
        <v>3145</v>
      </c>
    </row>
    <row r="721" spans="1:45" ht="14.25" customHeight="1" x14ac:dyDescent="0.25">
      <c r="B721">
        <v>1</v>
      </c>
      <c r="C721" t="s">
        <v>875</v>
      </c>
      <c r="D721" s="26" t="s">
        <v>1903</v>
      </c>
      <c r="E721" s="435" t="s">
        <v>3389</v>
      </c>
      <c r="F721" s="27" t="s">
        <v>107</v>
      </c>
      <c r="G721" s="28" t="s">
        <v>1902</v>
      </c>
      <c r="H721" s="27" t="s">
        <v>65</v>
      </c>
      <c r="I721" s="27">
        <v>32</v>
      </c>
      <c r="J721" s="87">
        <v>8</v>
      </c>
      <c r="K721" s="19" t="s">
        <v>7</v>
      </c>
      <c r="L721" s="52" t="s">
        <v>1902</v>
      </c>
      <c r="M721" s="81"/>
      <c r="N721" s="28">
        <v>1977</v>
      </c>
      <c r="O721" s="972"/>
      <c r="P721" s="29">
        <v>6</v>
      </c>
      <c r="Q721" s="28"/>
      <c r="R721" s="28"/>
      <c r="S721" s="81">
        <v>150</v>
      </c>
      <c r="T721" s="185"/>
      <c r="U721" s="326"/>
      <c r="V721" s="60">
        <v>1</v>
      </c>
      <c r="W721" s="167">
        <v>1</v>
      </c>
      <c r="X721" s="489">
        <f>IF(AND(N721&lt;&gt;"",S721&lt;&gt;""),1000*S721*V721/(N721*W721),"")</f>
        <v>75.872534142640362</v>
      </c>
      <c r="Y721" s="502" t="s">
        <v>174</v>
      </c>
      <c r="Z721" s="494"/>
      <c r="AA721" s="28" t="s">
        <v>107</v>
      </c>
      <c r="AB721" s="27"/>
      <c r="AC721" s="28"/>
      <c r="AD721" s="27"/>
      <c r="AE721" s="28"/>
      <c r="AF721" s="29"/>
      <c r="AG721" s="29"/>
      <c r="AH721" s="27"/>
      <c r="AI721" s="27"/>
      <c r="AJ721" s="27"/>
      <c r="AK721" s="81"/>
      <c r="AL721" s="569"/>
      <c r="AM721" s="28"/>
      <c r="AN721" s="28"/>
      <c r="AO721" s="28"/>
      <c r="AP721" s="20">
        <v>2010</v>
      </c>
      <c r="AQ721" s="19"/>
      <c r="AR721" s="28" t="s">
        <v>2021</v>
      </c>
      <c r="AS721" s="20"/>
    </row>
    <row r="722" spans="1:45" ht="14.25" customHeight="1" x14ac:dyDescent="0.25">
      <c r="D722" s="591" t="s">
        <v>6394</v>
      </c>
      <c r="E722" s="555" t="s">
        <v>6395</v>
      </c>
      <c r="F722" s="592"/>
      <c r="G722" s="593" t="s">
        <v>6396</v>
      </c>
      <c r="H722" s="592" t="s">
        <v>12</v>
      </c>
      <c r="I722" s="592">
        <v>16</v>
      </c>
      <c r="J722" s="618">
        <v>16</v>
      </c>
      <c r="K722" s="19"/>
      <c r="L722" s="52"/>
      <c r="M722" s="81"/>
      <c r="N722" s="28"/>
      <c r="O722" s="972"/>
      <c r="P722" s="29"/>
      <c r="Q722" s="28"/>
      <c r="R722" s="28"/>
      <c r="S722" s="81"/>
      <c r="T722" s="185"/>
      <c r="U722" s="326"/>
      <c r="V722" s="60"/>
      <c r="W722" s="167"/>
      <c r="X722" s="489"/>
      <c r="Y722" s="502"/>
      <c r="Z722" s="494"/>
      <c r="AA722" s="28" t="s">
        <v>20</v>
      </c>
      <c r="AB722" s="27">
        <v>76</v>
      </c>
      <c r="AC722" s="28" t="s">
        <v>6398</v>
      </c>
      <c r="AD722" s="27" t="s">
        <v>54</v>
      </c>
      <c r="AE722" s="28" t="s">
        <v>158</v>
      </c>
      <c r="AF722" s="29" t="s">
        <v>55</v>
      </c>
      <c r="AG722" s="29"/>
      <c r="AH722" s="27" t="s">
        <v>181</v>
      </c>
      <c r="AI722" s="27" t="s">
        <v>181</v>
      </c>
      <c r="AJ722" s="27"/>
      <c r="AK722" s="81"/>
      <c r="AL722" s="569"/>
      <c r="AM722" s="28"/>
      <c r="AN722" s="28"/>
      <c r="AO722" s="28"/>
      <c r="AP722" s="20">
        <v>2021</v>
      </c>
      <c r="AQ722" s="182" t="s">
        <v>6400</v>
      </c>
      <c r="AR722" s="28" t="s">
        <v>6397</v>
      </c>
      <c r="AS722" s="20" t="s">
        <v>6399</v>
      </c>
    </row>
    <row r="723" spans="1:45" ht="14.25" customHeight="1" x14ac:dyDescent="0.25">
      <c r="A723" t="s">
        <v>746</v>
      </c>
      <c r="C723" t="s">
        <v>875</v>
      </c>
      <c r="D723" s="26" t="s">
        <v>516</v>
      </c>
      <c r="E723" s="435" t="s">
        <v>2560</v>
      </c>
      <c r="F723" s="27" t="s">
        <v>57</v>
      </c>
      <c r="G723" s="28" t="s">
        <v>518</v>
      </c>
      <c r="H723" s="27" t="s">
        <v>143</v>
      </c>
      <c r="I723" s="27">
        <v>16</v>
      </c>
      <c r="J723" s="87">
        <v>16</v>
      </c>
      <c r="K723" s="19" t="s">
        <v>800</v>
      </c>
      <c r="L723" s="52" t="s">
        <v>108</v>
      </c>
      <c r="M723" s="81" t="s">
        <v>898</v>
      </c>
      <c r="N723" s="28"/>
      <c r="O723" s="972"/>
      <c r="P723" s="29">
        <v>6</v>
      </c>
      <c r="Q723" s="28"/>
      <c r="R723" s="28"/>
      <c r="S723" s="81"/>
      <c r="T723" s="185"/>
      <c r="U723" s="326">
        <v>14.7</v>
      </c>
      <c r="V723" s="60">
        <v>0.67</v>
      </c>
      <c r="W723" s="167">
        <v>1</v>
      </c>
      <c r="X723" s="489" t="str">
        <f>IF(AND(N723&lt;&gt;"",S723&lt;&gt;""),1000*S723*V723/(N723*W723),"")</f>
        <v/>
      </c>
      <c r="Y723" s="502"/>
      <c r="Z723" s="494"/>
      <c r="AA723" s="28" t="s">
        <v>17</v>
      </c>
      <c r="AB723" s="27">
        <v>18</v>
      </c>
      <c r="AC723" s="28" t="s">
        <v>516</v>
      </c>
      <c r="AD723" s="27"/>
      <c r="AE723" s="28" t="s">
        <v>124</v>
      </c>
      <c r="AF723" s="29" t="s">
        <v>55</v>
      </c>
      <c r="AG723" s="29"/>
      <c r="AH723" s="27" t="s">
        <v>181</v>
      </c>
      <c r="AI723" s="27" t="s">
        <v>181</v>
      </c>
      <c r="AJ723" s="27"/>
      <c r="AK723" s="81">
        <v>122</v>
      </c>
      <c r="AL723" s="569"/>
      <c r="AM723" s="28">
        <v>16</v>
      </c>
      <c r="AN723" s="28">
        <v>4</v>
      </c>
      <c r="AO723" s="28">
        <v>2011</v>
      </c>
      <c r="AP723" s="20">
        <v>2012</v>
      </c>
      <c r="AQ723" s="19"/>
      <c r="AR723" s="28" t="s">
        <v>517</v>
      </c>
      <c r="AS723" s="20" t="s">
        <v>523</v>
      </c>
    </row>
    <row r="724" spans="1:45" ht="14.25" customHeight="1" x14ac:dyDescent="0.25">
      <c r="D724" s="591" t="s">
        <v>4260</v>
      </c>
      <c r="E724" s="555" t="s">
        <v>4259</v>
      </c>
      <c r="F724" s="592"/>
      <c r="G724" s="593" t="s">
        <v>5008</v>
      </c>
      <c r="H724" s="27" t="s">
        <v>143</v>
      </c>
      <c r="I724" s="592">
        <v>32</v>
      </c>
      <c r="J724" s="618">
        <v>32</v>
      </c>
      <c r="K724" s="19"/>
      <c r="L724" s="52"/>
      <c r="M724" s="81"/>
      <c r="N724" s="28"/>
      <c r="O724" s="972"/>
      <c r="P724" s="29"/>
      <c r="Q724" s="28"/>
      <c r="R724" s="28"/>
      <c r="S724" s="81"/>
      <c r="T724" s="185"/>
      <c r="U724" s="326"/>
      <c r="V724" s="60"/>
      <c r="W724" s="167"/>
      <c r="X724" s="489"/>
      <c r="Y724" s="502"/>
      <c r="Z724" s="494"/>
      <c r="AA724" s="28"/>
      <c r="AB724" s="27"/>
      <c r="AC724" s="28"/>
      <c r="AD724" s="27"/>
      <c r="AE724" s="28" t="s">
        <v>124</v>
      </c>
      <c r="AF724" s="29"/>
      <c r="AG724" s="29"/>
      <c r="AH724" s="27" t="s">
        <v>133</v>
      </c>
      <c r="AI724" s="27" t="s">
        <v>133</v>
      </c>
      <c r="AJ724" s="27"/>
      <c r="AK724" s="81"/>
      <c r="AL724" s="569"/>
      <c r="AM724" s="28"/>
      <c r="AN724" s="28"/>
      <c r="AO724" s="28"/>
      <c r="AP724" s="20"/>
      <c r="AQ724" s="182" t="s">
        <v>5010</v>
      </c>
      <c r="AR724" s="28" t="s">
        <v>5009</v>
      </c>
      <c r="AS724" s="20" t="s">
        <v>5011</v>
      </c>
    </row>
    <row r="725" spans="1:45" ht="14.25" customHeight="1" x14ac:dyDescent="0.25">
      <c r="A725" t="s">
        <v>744</v>
      </c>
      <c r="B725">
        <v>1</v>
      </c>
      <c r="C725" t="s">
        <v>875</v>
      </c>
      <c r="D725" s="26" t="s">
        <v>213</v>
      </c>
      <c r="E725" s="435" t="s">
        <v>2500</v>
      </c>
      <c r="F725" s="27" t="s">
        <v>57</v>
      </c>
      <c r="G725" s="28" t="s">
        <v>789</v>
      </c>
      <c r="H725" s="27" t="s">
        <v>136</v>
      </c>
      <c r="I725" s="27">
        <v>32</v>
      </c>
      <c r="J725" s="87">
        <v>32</v>
      </c>
      <c r="K725" s="19" t="s">
        <v>778</v>
      </c>
      <c r="L725" s="52" t="s">
        <v>789</v>
      </c>
      <c r="M725" s="81"/>
      <c r="N725" s="28">
        <v>1563</v>
      </c>
      <c r="O725" s="972"/>
      <c r="P725" s="29">
        <v>4</v>
      </c>
      <c r="Q725" s="28"/>
      <c r="R725" s="28"/>
      <c r="S725" s="81">
        <v>90.933999999999997</v>
      </c>
      <c r="T725" s="185"/>
      <c r="U725" s="326" t="s">
        <v>1270</v>
      </c>
      <c r="V725" s="60">
        <v>1</v>
      </c>
      <c r="W725" s="167">
        <v>1</v>
      </c>
      <c r="X725" s="489">
        <f>IF(AND(N725&lt;&gt;"",S725&lt;&gt;""),1000*S725*V725/(N725*W725),"")</f>
        <v>58.179142674344213</v>
      </c>
      <c r="Y725" s="502" t="s">
        <v>174</v>
      </c>
      <c r="Z725" s="494"/>
      <c r="AA725" s="28" t="s">
        <v>17</v>
      </c>
      <c r="AB725" s="27">
        <v>26</v>
      </c>
      <c r="AC725" s="28" t="s">
        <v>214</v>
      </c>
      <c r="AD725" s="27"/>
      <c r="AE725" s="28" t="s">
        <v>124</v>
      </c>
      <c r="AF725" s="29"/>
      <c r="AG725" s="29"/>
      <c r="AH725" s="27" t="s">
        <v>133</v>
      </c>
      <c r="AI725" s="27" t="s">
        <v>133</v>
      </c>
      <c r="AJ725" s="27" t="s">
        <v>54</v>
      </c>
      <c r="AK725" s="81">
        <v>86</v>
      </c>
      <c r="AL725" s="569"/>
      <c r="AM725" s="28">
        <v>32</v>
      </c>
      <c r="AN725" s="28">
        <v>5</v>
      </c>
      <c r="AO725" s="28">
        <v>2010</v>
      </c>
      <c r="AP725" s="20">
        <v>2012</v>
      </c>
      <c r="AQ725" s="182" t="s">
        <v>2501</v>
      </c>
      <c r="AR725" s="28"/>
      <c r="AS725" s="20"/>
    </row>
    <row r="726" spans="1:45" ht="14.25" customHeight="1" x14ac:dyDescent="0.25">
      <c r="B726">
        <v>1</v>
      </c>
      <c r="C726" t="s">
        <v>875</v>
      </c>
      <c r="D726" s="45" t="s">
        <v>2025</v>
      </c>
      <c r="E726" s="555" t="s">
        <v>2027</v>
      </c>
      <c r="F726" s="46" t="s">
        <v>741</v>
      </c>
      <c r="G726" s="42" t="s">
        <v>2026</v>
      </c>
      <c r="H726" s="27" t="s">
        <v>143</v>
      </c>
      <c r="I726" s="46">
        <v>64</v>
      </c>
      <c r="J726" s="670">
        <v>32</v>
      </c>
      <c r="K726" s="19" t="s">
        <v>800</v>
      </c>
      <c r="L726" s="52" t="s">
        <v>108</v>
      </c>
      <c r="M726" s="81" t="s">
        <v>3162</v>
      </c>
      <c r="N726" s="28">
        <v>135009</v>
      </c>
      <c r="O726" s="972"/>
      <c r="P726" s="29">
        <v>6</v>
      </c>
      <c r="Q726" s="28">
        <v>32</v>
      </c>
      <c r="R726" s="28"/>
      <c r="S726" s="81">
        <v>74.906999999999996</v>
      </c>
      <c r="T726" s="185">
        <v>43185</v>
      </c>
      <c r="U726" s="326">
        <v>14.7</v>
      </c>
      <c r="V726" s="60">
        <v>1</v>
      </c>
      <c r="W726" s="167">
        <v>1</v>
      </c>
      <c r="X726" s="489">
        <f>IF(AND(N726&lt;&gt;"",S726&lt;&gt;""),1000*S726*V726/(N726*W726),"")</f>
        <v>0.55482967802146521</v>
      </c>
      <c r="Y726" s="502" t="s">
        <v>174</v>
      </c>
      <c r="Z726" s="494"/>
      <c r="AA726" s="28" t="s">
        <v>20</v>
      </c>
      <c r="AB726" s="27">
        <v>28</v>
      </c>
      <c r="AC726" s="28" t="s">
        <v>3147</v>
      </c>
      <c r="AD726" s="27"/>
      <c r="AE726" s="28"/>
      <c r="AF726" s="29" t="s">
        <v>55</v>
      </c>
      <c r="AG726" s="29" t="s">
        <v>54</v>
      </c>
      <c r="AH726" s="27"/>
      <c r="AI726" s="27"/>
      <c r="AJ726" s="27" t="s">
        <v>54</v>
      </c>
      <c r="AK726" s="81">
        <v>137</v>
      </c>
      <c r="AL726" s="569"/>
      <c r="AM726" s="28">
        <v>32</v>
      </c>
      <c r="AN726" s="629" t="s">
        <v>3148</v>
      </c>
      <c r="AO726" s="28">
        <v>2012</v>
      </c>
      <c r="AP726" s="20">
        <v>2012</v>
      </c>
      <c r="AQ726" s="182" t="s">
        <v>3149</v>
      </c>
      <c r="AR726" s="28" t="s">
        <v>3151</v>
      </c>
      <c r="AS726" s="20" t="s">
        <v>3146</v>
      </c>
    </row>
    <row r="727" spans="1:45" ht="14.25" customHeight="1" x14ac:dyDescent="0.25">
      <c r="C727" t="s">
        <v>4376</v>
      </c>
      <c r="D727" s="409" t="s">
        <v>4470</v>
      </c>
      <c r="E727" s="435" t="s">
        <v>4471</v>
      </c>
      <c r="F727" s="412" t="s">
        <v>1812</v>
      </c>
      <c r="G727" s="504" t="s">
        <v>4137</v>
      </c>
      <c r="H727" s="27" t="s">
        <v>143</v>
      </c>
      <c r="I727" s="412">
        <v>32</v>
      </c>
      <c r="J727" s="415">
        <v>32</v>
      </c>
      <c r="K727" s="19"/>
      <c r="L727" s="52"/>
      <c r="M727" s="81"/>
      <c r="N727" s="28"/>
      <c r="O727" s="972"/>
      <c r="P727" s="29"/>
      <c r="Q727" s="28"/>
      <c r="R727" s="28"/>
      <c r="S727" s="81"/>
      <c r="T727" s="185"/>
      <c r="U727" s="326"/>
      <c r="V727" s="60"/>
      <c r="W727" s="167"/>
      <c r="X727" s="489"/>
      <c r="Y727" s="502"/>
      <c r="Z727" s="494"/>
      <c r="AA727" s="28" t="s">
        <v>17</v>
      </c>
      <c r="AB727" s="27"/>
      <c r="AC727" s="28"/>
      <c r="AD727" s="27"/>
      <c r="AE727" s="28"/>
      <c r="AF727" s="29"/>
      <c r="AG727" s="29"/>
      <c r="AH727" s="27"/>
      <c r="AI727" s="27"/>
      <c r="AJ727" s="27"/>
      <c r="AK727" s="81">
        <v>8</v>
      </c>
      <c r="AL727" s="569"/>
      <c r="AM727" s="28"/>
      <c r="AN727" s="629"/>
      <c r="AO727" s="28">
        <v>2018</v>
      </c>
      <c r="AP727" s="20">
        <v>2019</v>
      </c>
      <c r="AQ727" s="182" t="s">
        <v>4473</v>
      </c>
      <c r="AR727" s="28" t="s">
        <v>4472</v>
      </c>
      <c r="AS727" s="20" t="s">
        <v>5070</v>
      </c>
    </row>
    <row r="728" spans="1:45" ht="14.25" customHeight="1" x14ac:dyDescent="0.25">
      <c r="D728" s="591" t="s">
        <v>5465</v>
      </c>
      <c r="E728" s="555" t="s">
        <v>5466</v>
      </c>
      <c r="F728" s="617"/>
      <c r="G728" s="42"/>
      <c r="H728" s="27" t="s">
        <v>33</v>
      </c>
      <c r="I728" s="592">
        <v>16</v>
      </c>
      <c r="J728" s="618">
        <v>16</v>
      </c>
      <c r="K728" s="19"/>
      <c r="L728" s="52"/>
      <c r="M728" s="81"/>
      <c r="N728" s="28"/>
      <c r="O728" s="972"/>
      <c r="P728" s="29"/>
      <c r="Q728" s="28"/>
      <c r="R728" s="28"/>
      <c r="S728" s="81"/>
      <c r="T728" s="185"/>
      <c r="U728" s="326"/>
      <c r="V728" s="60"/>
      <c r="W728" s="167"/>
      <c r="X728" s="489"/>
      <c r="Y728" s="502"/>
      <c r="Z728" s="494"/>
      <c r="AA728" s="28" t="s">
        <v>20</v>
      </c>
      <c r="AB728" s="27">
        <v>2</v>
      </c>
      <c r="AC728" s="28" t="s">
        <v>5465</v>
      </c>
      <c r="AD728" s="27"/>
      <c r="AE728" s="28"/>
      <c r="AF728" s="29"/>
      <c r="AG728" s="29"/>
      <c r="AH728" s="27" t="s">
        <v>181</v>
      </c>
      <c r="AI728" s="27" t="s">
        <v>181</v>
      </c>
      <c r="AJ728" s="27"/>
      <c r="AK728" s="81"/>
      <c r="AL728" s="569"/>
      <c r="AM728" s="28"/>
      <c r="AN728" s="629"/>
      <c r="AO728" s="28"/>
      <c r="AP728" s="20"/>
      <c r="AQ728" s="182" t="s">
        <v>5468</v>
      </c>
      <c r="AR728" s="28"/>
      <c r="AS728" s="20"/>
    </row>
    <row r="729" spans="1:45" ht="14.25" customHeight="1" x14ac:dyDescent="0.25">
      <c r="D729" s="591" t="s">
        <v>5709</v>
      </c>
      <c r="E729" s="555" t="s">
        <v>5710</v>
      </c>
      <c r="F729" s="592" t="s">
        <v>296</v>
      </c>
      <c r="G729" s="593" t="s">
        <v>5711</v>
      </c>
      <c r="H729" s="27" t="s">
        <v>33</v>
      </c>
      <c r="I729" s="592">
        <v>32</v>
      </c>
      <c r="J729" s="618">
        <v>32</v>
      </c>
      <c r="K729" s="19"/>
      <c r="L729" s="52"/>
      <c r="M729" s="81"/>
      <c r="N729" s="28"/>
      <c r="O729" s="972"/>
      <c r="P729" s="29"/>
      <c r="Q729" s="28"/>
      <c r="R729" s="28"/>
      <c r="S729" s="81"/>
      <c r="T729" s="185"/>
      <c r="U729" s="326"/>
      <c r="V729" s="60"/>
      <c r="W729" s="167"/>
      <c r="X729" s="489"/>
      <c r="Y729" s="502"/>
      <c r="Z729" s="494"/>
      <c r="AA729" s="28" t="s">
        <v>17</v>
      </c>
      <c r="AB729" s="27">
        <v>30</v>
      </c>
      <c r="AC729" s="28" t="s">
        <v>5713</v>
      </c>
      <c r="AD729" s="27"/>
      <c r="AE729" s="28"/>
      <c r="AF729" s="29" t="s">
        <v>55</v>
      </c>
      <c r="AG729" s="29"/>
      <c r="AH729" s="27" t="s">
        <v>133</v>
      </c>
      <c r="AI729" s="27" t="s">
        <v>133</v>
      </c>
      <c r="AJ729" s="27" t="s">
        <v>54</v>
      </c>
      <c r="AK729" s="81"/>
      <c r="AL729" s="569"/>
      <c r="AM729" s="28">
        <v>32</v>
      </c>
      <c r="AN729" s="629"/>
      <c r="AO729" s="28"/>
      <c r="AP729" s="20">
        <v>2019</v>
      </c>
      <c r="AQ729" s="182"/>
      <c r="AR729" s="28" t="s">
        <v>5712</v>
      </c>
      <c r="AS729" s="20"/>
    </row>
    <row r="730" spans="1:45" ht="14.25" customHeight="1" x14ac:dyDescent="0.25">
      <c r="D730" s="591" t="s">
        <v>4986</v>
      </c>
      <c r="E730" s="555" t="s">
        <v>4985</v>
      </c>
      <c r="F730" s="592" t="s">
        <v>57</v>
      </c>
      <c r="G730" s="593" t="s">
        <v>4988</v>
      </c>
      <c r="H730" s="27" t="s">
        <v>349</v>
      </c>
      <c r="I730" s="592">
        <v>12</v>
      </c>
      <c r="J730" s="618">
        <v>12</v>
      </c>
      <c r="K730" s="19"/>
      <c r="L730" s="52"/>
      <c r="M730" s="81"/>
      <c r="N730" s="28"/>
      <c r="O730" s="972"/>
      <c r="P730" s="29"/>
      <c r="Q730" s="28"/>
      <c r="R730" s="28"/>
      <c r="S730" s="81"/>
      <c r="T730" s="185"/>
      <c r="U730" s="326"/>
      <c r="V730" s="60"/>
      <c r="W730" s="167"/>
      <c r="X730" s="489"/>
      <c r="Y730" s="502"/>
      <c r="Z730" s="494"/>
      <c r="AA730" s="28" t="s">
        <v>17</v>
      </c>
      <c r="AB730" s="27">
        <v>34</v>
      </c>
      <c r="AC730" s="28" t="s">
        <v>6167</v>
      </c>
      <c r="AD730" s="27" t="s">
        <v>54</v>
      </c>
      <c r="AE730" s="28" t="s">
        <v>124</v>
      </c>
      <c r="AF730" s="29" t="s">
        <v>55</v>
      </c>
      <c r="AG730" s="29" t="s">
        <v>55</v>
      </c>
      <c r="AH730" s="27" t="s">
        <v>465</v>
      </c>
      <c r="AI730" s="27" t="s">
        <v>465</v>
      </c>
      <c r="AJ730" s="27"/>
      <c r="AK730" s="81"/>
      <c r="AL730" s="569"/>
      <c r="AM730" s="28">
        <v>8</v>
      </c>
      <c r="AN730" s="629"/>
      <c r="AO730" s="28">
        <v>2019</v>
      </c>
      <c r="AP730" s="20">
        <v>2019</v>
      </c>
      <c r="AQ730" s="182"/>
      <c r="AR730" s="28" t="s">
        <v>4987</v>
      </c>
      <c r="AS730" s="20" t="s">
        <v>4989</v>
      </c>
    </row>
    <row r="731" spans="1:45" ht="14.25" customHeight="1" x14ac:dyDescent="0.25">
      <c r="A731" t="s">
        <v>744</v>
      </c>
      <c r="B731">
        <v>1</v>
      </c>
      <c r="C731" t="s">
        <v>875</v>
      </c>
      <c r="D731" s="26" t="s">
        <v>1364</v>
      </c>
      <c r="E731" s="435" t="s">
        <v>1366</v>
      </c>
      <c r="F731" s="27" t="s">
        <v>67</v>
      </c>
      <c r="G731" s="28" t="s">
        <v>1368</v>
      </c>
      <c r="H731" s="27" t="s">
        <v>559</v>
      </c>
      <c r="I731" s="27">
        <v>8</v>
      </c>
      <c r="J731" s="87">
        <v>8</v>
      </c>
      <c r="K731" s="19" t="s">
        <v>775</v>
      </c>
      <c r="L731" s="28" t="s">
        <v>108</v>
      </c>
      <c r="M731" s="81" t="s">
        <v>1369</v>
      </c>
      <c r="N731" s="28">
        <v>2568</v>
      </c>
      <c r="O731" s="972"/>
      <c r="P731" s="29">
        <v>6</v>
      </c>
      <c r="Q731" s="28"/>
      <c r="R731" s="28">
        <v>15</v>
      </c>
      <c r="S731" s="81">
        <v>93.144999999999996</v>
      </c>
      <c r="T731" s="185">
        <v>41784</v>
      </c>
      <c r="U731" s="326">
        <v>14.7</v>
      </c>
      <c r="V731" s="60">
        <v>0.33</v>
      </c>
      <c r="W731" s="167">
        <v>3</v>
      </c>
      <c r="X731" s="489">
        <f>IF(AND(N731&lt;&gt;"",S731&lt;&gt;""),1000*S731*V731/(N731*W731),"")</f>
        <v>3.9898559190031158</v>
      </c>
      <c r="Y731" s="502" t="s">
        <v>174</v>
      </c>
      <c r="Z731" s="494"/>
      <c r="AA731" s="28" t="s">
        <v>17</v>
      </c>
      <c r="AB731" s="27">
        <v>25</v>
      </c>
      <c r="AC731" s="28" t="s">
        <v>1365</v>
      </c>
      <c r="AD731" s="27" t="s">
        <v>54</v>
      </c>
      <c r="AE731" s="28" t="s">
        <v>124</v>
      </c>
      <c r="AF731" s="29" t="s">
        <v>55</v>
      </c>
      <c r="AG731" s="29" t="s">
        <v>55</v>
      </c>
      <c r="AH731" s="27" t="s">
        <v>181</v>
      </c>
      <c r="AI731" s="27" t="s">
        <v>181</v>
      </c>
      <c r="AJ731" s="27" t="s">
        <v>54</v>
      </c>
      <c r="AK731" s="81"/>
      <c r="AL731" s="569"/>
      <c r="AM731" s="28"/>
      <c r="AN731" s="28"/>
      <c r="AO731" s="28">
        <v>2013</v>
      </c>
      <c r="AP731" s="20">
        <v>2014</v>
      </c>
      <c r="AQ731" s="19"/>
      <c r="AR731" s="28" t="s">
        <v>1367</v>
      </c>
      <c r="AS731" s="127"/>
    </row>
    <row r="732" spans="1:45" ht="14.25" customHeight="1" x14ac:dyDescent="0.25">
      <c r="D732" s="591" t="s">
        <v>5253</v>
      </c>
      <c r="E732" s="555" t="s">
        <v>5252</v>
      </c>
      <c r="F732" s="592"/>
      <c r="G732" s="42" t="s">
        <v>5255</v>
      </c>
      <c r="H732" s="27" t="s">
        <v>178</v>
      </c>
      <c r="I732" s="592">
        <v>8</v>
      </c>
      <c r="J732" s="618">
        <v>16</v>
      </c>
      <c r="K732" s="19" t="s">
        <v>968</v>
      </c>
      <c r="L732" s="52"/>
      <c r="M732" s="81"/>
      <c r="N732" s="28"/>
      <c r="O732" s="972"/>
      <c r="P732" s="29"/>
      <c r="Q732" s="28"/>
      <c r="R732" s="28"/>
      <c r="S732" s="81"/>
      <c r="T732" s="185"/>
      <c r="U732" s="326"/>
      <c r="V732" s="60"/>
      <c r="W732" s="167"/>
      <c r="X732" s="489"/>
      <c r="Y732" s="502" t="s">
        <v>5258</v>
      </c>
      <c r="Z732" s="494" t="s">
        <v>54</v>
      </c>
      <c r="AA732" s="28" t="s">
        <v>20</v>
      </c>
      <c r="AB732" s="27">
        <v>8</v>
      </c>
      <c r="AC732" s="28" t="s">
        <v>79</v>
      </c>
      <c r="AD732" s="27" t="s">
        <v>54</v>
      </c>
      <c r="AE732" s="28" t="s">
        <v>124</v>
      </c>
      <c r="AF732" s="29" t="s">
        <v>55</v>
      </c>
      <c r="AG732" s="29"/>
      <c r="AH732" s="27" t="s">
        <v>181</v>
      </c>
      <c r="AI732" s="27" t="s">
        <v>181</v>
      </c>
      <c r="AJ732" s="27" t="s">
        <v>54</v>
      </c>
      <c r="AK732" s="81"/>
      <c r="AL732" s="569"/>
      <c r="AM732" s="28"/>
      <c r="AN732" s="28"/>
      <c r="AO732" s="28">
        <v>2019</v>
      </c>
      <c r="AP732" s="20">
        <v>2020</v>
      </c>
      <c r="AQ732" s="182" t="s">
        <v>5259</v>
      </c>
      <c r="AR732" s="28" t="s">
        <v>5257</v>
      </c>
      <c r="AS732" s="130" t="s">
        <v>5256</v>
      </c>
    </row>
    <row r="733" spans="1:45" ht="14.25" customHeight="1" x14ac:dyDescent="0.25">
      <c r="D733" s="591" t="s">
        <v>5404</v>
      </c>
      <c r="E733" s="555" t="s">
        <v>5405</v>
      </c>
      <c r="F733" s="617"/>
      <c r="G733" s="42" t="s">
        <v>5406</v>
      </c>
      <c r="H733" s="27" t="s">
        <v>143</v>
      </c>
      <c r="I733" s="592">
        <v>32</v>
      </c>
      <c r="J733" s="618">
        <v>16</v>
      </c>
      <c r="K733" s="19"/>
      <c r="L733" s="52"/>
      <c r="M733" s="81"/>
      <c r="N733" s="28"/>
      <c r="O733" s="972"/>
      <c r="P733" s="29"/>
      <c r="Q733" s="28"/>
      <c r="R733" s="28"/>
      <c r="S733" s="81"/>
      <c r="T733" s="185"/>
      <c r="U733" s="326"/>
      <c r="V733" s="60"/>
      <c r="W733" s="167"/>
      <c r="X733" s="489"/>
      <c r="Y733" s="502" t="s">
        <v>2226</v>
      </c>
      <c r="Z733" s="494"/>
      <c r="AA733" s="28" t="s">
        <v>17</v>
      </c>
      <c r="AB733" s="27">
        <v>15</v>
      </c>
      <c r="AC733" s="28" t="s">
        <v>5408</v>
      </c>
      <c r="AD733" s="27" t="s">
        <v>54</v>
      </c>
      <c r="AE733" s="28" t="s">
        <v>158</v>
      </c>
      <c r="AF733" s="29" t="s">
        <v>55</v>
      </c>
      <c r="AG733" s="29"/>
      <c r="AH733" s="27" t="s">
        <v>133</v>
      </c>
      <c r="AI733" s="27" t="s">
        <v>133</v>
      </c>
      <c r="AJ733" s="27" t="s">
        <v>54</v>
      </c>
      <c r="AK733" s="81">
        <v>32</v>
      </c>
      <c r="AL733" s="569"/>
      <c r="AM733" s="28">
        <v>7</v>
      </c>
      <c r="AN733" s="28"/>
      <c r="AO733" s="28">
        <v>2019</v>
      </c>
      <c r="AP733" s="20">
        <v>2020</v>
      </c>
      <c r="AQ733" s="19"/>
      <c r="AR733" s="28" t="s">
        <v>5407</v>
      </c>
      <c r="AS733" s="127"/>
    </row>
    <row r="734" spans="1:45" ht="14.25" customHeight="1" x14ac:dyDescent="0.25">
      <c r="D734" s="591" t="s">
        <v>5870</v>
      </c>
      <c r="E734" s="555" t="s">
        <v>5871</v>
      </c>
      <c r="F734" s="592"/>
      <c r="G734" s="593" t="s">
        <v>5873</v>
      </c>
      <c r="H734" s="27" t="s">
        <v>35</v>
      </c>
      <c r="I734" s="592">
        <v>32</v>
      </c>
      <c r="J734" s="618">
        <v>32</v>
      </c>
      <c r="K734" s="19" t="s">
        <v>3570</v>
      </c>
      <c r="L734" s="593" t="s">
        <v>5873</v>
      </c>
      <c r="M734" s="81" t="s">
        <v>5875</v>
      </c>
      <c r="N734" s="28">
        <v>613</v>
      </c>
      <c r="O734" s="972"/>
      <c r="P734" s="29">
        <v>4</v>
      </c>
      <c r="Q734" s="28"/>
      <c r="R734" s="28">
        <v>1</v>
      </c>
      <c r="S734" s="81">
        <v>180.4</v>
      </c>
      <c r="T734" s="185"/>
      <c r="U734" s="326" t="s">
        <v>3621</v>
      </c>
      <c r="V734" s="60">
        <v>1</v>
      </c>
      <c r="W734" s="167">
        <v>5</v>
      </c>
      <c r="X734" s="489">
        <f>IF(AND(N734&lt;&gt;"",S734&lt;&gt;""),1000*S734*V734/(N734*W734),"")</f>
        <v>58.858075040783035</v>
      </c>
      <c r="Y734" s="502"/>
      <c r="Z734" s="494"/>
      <c r="AA734" s="28" t="s">
        <v>17</v>
      </c>
      <c r="AB734" s="27">
        <v>13</v>
      </c>
      <c r="AC734" s="28" t="s">
        <v>5874</v>
      </c>
      <c r="AD734" s="27" t="s">
        <v>54</v>
      </c>
      <c r="AE734" s="28" t="s">
        <v>124</v>
      </c>
      <c r="AF734" s="29" t="s">
        <v>202</v>
      </c>
      <c r="AG734" s="29"/>
      <c r="AH734" s="27" t="s">
        <v>133</v>
      </c>
      <c r="AI734" s="27" t="s">
        <v>133</v>
      </c>
      <c r="AJ734" s="27" t="s">
        <v>54</v>
      </c>
      <c r="AK734" s="81"/>
      <c r="AL734" s="569"/>
      <c r="AM734" s="28">
        <v>32</v>
      </c>
      <c r="AN734" s="28"/>
      <c r="AO734" s="28"/>
      <c r="AP734" s="20">
        <v>2019</v>
      </c>
      <c r="AQ734" s="182"/>
      <c r="AR734" s="28" t="s">
        <v>5872</v>
      </c>
      <c r="AS734" s="130" t="s">
        <v>5558</v>
      </c>
    </row>
    <row r="735" spans="1:45" ht="14.25" customHeight="1" x14ac:dyDescent="0.25">
      <c r="C735" t="s">
        <v>875</v>
      </c>
      <c r="D735" s="26" t="s">
        <v>2028</v>
      </c>
      <c r="E735" s="435" t="s">
        <v>2108</v>
      </c>
      <c r="F735" s="27" t="s">
        <v>85</v>
      </c>
      <c r="G735" s="28" t="s">
        <v>2029</v>
      </c>
      <c r="H735" s="27" t="s">
        <v>238</v>
      </c>
      <c r="I735" s="27">
        <v>64</v>
      </c>
      <c r="J735" s="87">
        <v>32</v>
      </c>
      <c r="K735" s="19" t="s">
        <v>800</v>
      </c>
      <c r="L735" s="52" t="s">
        <v>108</v>
      </c>
      <c r="M735" s="81" t="s">
        <v>777</v>
      </c>
      <c r="N735" s="28"/>
      <c r="O735" s="972"/>
      <c r="P735" s="29">
        <v>6</v>
      </c>
      <c r="Q735" s="28"/>
      <c r="R735" s="28"/>
      <c r="S735" s="81"/>
      <c r="T735" s="185">
        <v>43192</v>
      </c>
      <c r="U735" s="326">
        <v>14.7</v>
      </c>
      <c r="V735" s="60">
        <v>2</v>
      </c>
      <c r="W735" s="167">
        <v>1</v>
      </c>
      <c r="X735" s="489" t="str">
        <f>IF(AND(N735&lt;&gt;"",S735&lt;&gt;""),1000*S735*V735/(N735*W735),"")</f>
        <v/>
      </c>
      <c r="Y735" s="502"/>
      <c r="Z735" s="494" t="s">
        <v>54</v>
      </c>
      <c r="AA735" s="28" t="s">
        <v>20</v>
      </c>
      <c r="AB735" s="27">
        <v>263</v>
      </c>
      <c r="AC735" s="28" t="s">
        <v>2030</v>
      </c>
      <c r="AD735" s="27" t="s">
        <v>55</v>
      </c>
      <c r="AE735" s="28"/>
      <c r="AF735" s="29" t="s">
        <v>54</v>
      </c>
      <c r="AG735" s="29"/>
      <c r="AH735" s="27"/>
      <c r="AI735" s="27"/>
      <c r="AJ735" s="27"/>
      <c r="AK735" s="81"/>
      <c r="AL735" s="569"/>
      <c r="AM735" s="28"/>
      <c r="AN735" s="28"/>
      <c r="AO735" s="28">
        <v>2009</v>
      </c>
      <c r="AP735" s="20">
        <v>2010</v>
      </c>
      <c r="AQ735" s="182"/>
      <c r="AR735" s="28" t="s">
        <v>3272</v>
      </c>
      <c r="AS735" s="130" t="s">
        <v>3273</v>
      </c>
    </row>
    <row r="736" spans="1:45" ht="14.25" customHeight="1" x14ac:dyDescent="0.25">
      <c r="B736">
        <v>1</v>
      </c>
      <c r="C736" t="s">
        <v>875</v>
      </c>
      <c r="D736" s="26" t="s">
        <v>2031</v>
      </c>
      <c r="E736" s="435" t="s">
        <v>2035</v>
      </c>
      <c r="F736" s="27" t="s">
        <v>67</v>
      </c>
      <c r="G736" s="28" t="s">
        <v>2034</v>
      </c>
      <c r="H736" s="27" t="s">
        <v>143</v>
      </c>
      <c r="I736" s="27">
        <v>18</v>
      </c>
      <c r="J736" s="87">
        <v>18</v>
      </c>
      <c r="K736" s="19" t="s">
        <v>800</v>
      </c>
      <c r="L736" s="52" t="s">
        <v>108</v>
      </c>
      <c r="M736" s="81"/>
      <c r="N736" s="28">
        <v>853</v>
      </c>
      <c r="O736" s="972"/>
      <c r="P736" s="29">
        <v>6</v>
      </c>
      <c r="Q736" s="28">
        <v>1</v>
      </c>
      <c r="R736" s="28">
        <v>2</v>
      </c>
      <c r="S736" s="81">
        <v>120.482</v>
      </c>
      <c r="T736" s="185">
        <v>43184</v>
      </c>
      <c r="U736" s="326">
        <v>14.7</v>
      </c>
      <c r="V736" s="60">
        <v>0.67</v>
      </c>
      <c r="W736" s="167">
        <v>1</v>
      </c>
      <c r="X736" s="489">
        <f>IF(AND(N736&lt;&gt;"",S736&lt;&gt;""),1000*S736*V736/(N736*W736),"")</f>
        <v>94.634161781946077</v>
      </c>
      <c r="Y736" s="502" t="s">
        <v>174</v>
      </c>
      <c r="Z736" s="494" t="s">
        <v>54</v>
      </c>
      <c r="AA736" s="28" t="s">
        <v>20</v>
      </c>
      <c r="AB736" s="27">
        <v>38</v>
      </c>
      <c r="AC736" s="28" t="s">
        <v>2032</v>
      </c>
      <c r="AD736" s="27" t="s">
        <v>54</v>
      </c>
      <c r="AE736" s="28" t="s">
        <v>158</v>
      </c>
      <c r="AF736" s="29"/>
      <c r="AG736" s="29"/>
      <c r="AH736" s="27"/>
      <c r="AI736" s="27"/>
      <c r="AJ736" s="27"/>
      <c r="AK736" s="81"/>
      <c r="AL736" s="569"/>
      <c r="AM736" s="28"/>
      <c r="AN736" s="28"/>
      <c r="AO736" s="28">
        <v>2012</v>
      </c>
      <c r="AP736" s="20">
        <v>2014</v>
      </c>
      <c r="AQ736" s="182"/>
      <c r="AR736" s="28" t="s">
        <v>2033</v>
      </c>
      <c r="AS736" s="20"/>
    </row>
    <row r="737" spans="1:45" ht="15" customHeight="1" x14ac:dyDescent="0.25">
      <c r="B737">
        <v>1</v>
      </c>
      <c r="C737" t="s">
        <v>875</v>
      </c>
      <c r="D737" s="26" t="s">
        <v>2036</v>
      </c>
      <c r="E737" s="435" t="s">
        <v>2037</v>
      </c>
      <c r="F737" s="27" t="s">
        <v>67</v>
      </c>
      <c r="G737" s="28" t="s">
        <v>3139</v>
      </c>
      <c r="H737" s="27" t="s">
        <v>1031</v>
      </c>
      <c r="I737" s="27">
        <v>32</v>
      </c>
      <c r="J737" s="87">
        <v>8</v>
      </c>
      <c r="K737" s="19" t="s">
        <v>800</v>
      </c>
      <c r="L737" s="52" t="s">
        <v>108</v>
      </c>
      <c r="M737" s="81"/>
      <c r="N737" s="28">
        <v>32144</v>
      </c>
      <c r="O737" s="972"/>
      <c r="P737" s="29">
        <v>6</v>
      </c>
      <c r="Q737" s="28">
        <v>4</v>
      </c>
      <c r="R737" s="28">
        <v>28</v>
      </c>
      <c r="S737" s="81">
        <v>73.47</v>
      </c>
      <c r="T737" s="185">
        <v>43185</v>
      </c>
      <c r="U737" s="326">
        <v>14.7</v>
      </c>
      <c r="V737" s="60">
        <v>1</v>
      </c>
      <c r="W737" s="167">
        <v>2</v>
      </c>
      <c r="X737" s="489">
        <f>IF(AND(N737&lt;&gt;"",S737&lt;&gt;""),1000*S737*V737/(N737*W737),"")</f>
        <v>1.1428260328521653</v>
      </c>
      <c r="Y737" s="502" t="s">
        <v>174</v>
      </c>
      <c r="Z737" s="494"/>
      <c r="AA737" s="28" t="s">
        <v>20</v>
      </c>
      <c r="AB737" s="27">
        <v>37</v>
      </c>
      <c r="AC737" s="28" t="s">
        <v>3138</v>
      </c>
      <c r="AD737" s="27" t="s">
        <v>54</v>
      </c>
      <c r="AE737" s="28" t="s">
        <v>124</v>
      </c>
      <c r="AF737" s="29" t="s">
        <v>54</v>
      </c>
      <c r="AG737" s="29"/>
      <c r="AH737" s="27" t="s">
        <v>133</v>
      </c>
      <c r="AI737" s="27" t="s">
        <v>133</v>
      </c>
      <c r="AJ737" s="27" t="s">
        <v>54</v>
      </c>
      <c r="AK737" s="81"/>
      <c r="AL737" s="569"/>
      <c r="AM737" s="28"/>
      <c r="AN737" s="28"/>
      <c r="AO737" s="28">
        <v>2016</v>
      </c>
      <c r="AP737" s="20">
        <v>2016</v>
      </c>
      <c r="AQ737" s="182" t="s">
        <v>3140</v>
      </c>
      <c r="AR737" s="28" t="s">
        <v>3141</v>
      </c>
      <c r="AS737" s="127" t="s">
        <v>3137</v>
      </c>
    </row>
    <row r="738" spans="1:45" ht="15" customHeight="1" x14ac:dyDescent="0.25">
      <c r="D738" s="591" t="s">
        <v>5621</v>
      </c>
      <c r="E738" s="555" t="s">
        <v>5622</v>
      </c>
      <c r="F738" s="617" t="s">
        <v>5625</v>
      </c>
      <c r="G738" s="593" t="s">
        <v>5623</v>
      </c>
      <c r="H738" s="412" t="s">
        <v>5624</v>
      </c>
      <c r="I738" s="592">
        <v>16</v>
      </c>
      <c r="J738" s="618">
        <v>16</v>
      </c>
      <c r="K738" s="65"/>
      <c r="L738" s="66"/>
      <c r="M738" s="82"/>
      <c r="N738" s="42"/>
      <c r="O738" s="974"/>
      <c r="P738" s="43"/>
      <c r="Q738" s="42"/>
      <c r="R738" s="42"/>
      <c r="S738" s="82"/>
      <c r="T738" s="186"/>
      <c r="U738" s="395"/>
      <c r="V738" s="67"/>
      <c r="W738" s="583"/>
      <c r="X738" s="584"/>
      <c r="Y738" s="585"/>
      <c r="Z738" s="586"/>
      <c r="AA738" s="42" t="s">
        <v>17</v>
      </c>
      <c r="AB738" s="46">
        <v>17</v>
      </c>
      <c r="AC738" s="42" t="s">
        <v>1034</v>
      </c>
      <c r="AD738" s="46" t="s">
        <v>54</v>
      </c>
      <c r="AE738" s="42"/>
      <c r="AF738" s="43" t="s">
        <v>55</v>
      </c>
      <c r="AG738" s="43"/>
      <c r="AH738" s="46" t="s">
        <v>718</v>
      </c>
      <c r="AI738" s="46" t="s">
        <v>718</v>
      </c>
      <c r="AJ738" s="46" t="s">
        <v>54</v>
      </c>
      <c r="AK738" s="82"/>
      <c r="AL738" s="587"/>
      <c r="AM738" s="42"/>
      <c r="AN738" s="42"/>
      <c r="AO738" s="42">
        <v>2020</v>
      </c>
      <c r="AP738" s="53">
        <v>2021</v>
      </c>
      <c r="AQ738" s="193" t="s">
        <v>5817</v>
      </c>
      <c r="AR738" s="42" t="s">
        <v>5816</v>
      </c>
      <c r="AS738" s="844"/>
    </row>
    <row r="739" spans="1:45" ht="14.25" customHeight="1" x14ac:dyDescent="0.25">
      <c r="D739" s="591" t="s">
        <v>3861</v>
      </c>
      <c r="E739" s="843" t="s">
        <v>5135</v>
      </c>
      <c r="F739" s="592" t="s">
        <v>1812</v>
      </c>
      <c r="G739" s="593" t="s">
        <v>5136</v>
      </c>
      <c r="H739" s="27" t="s">
        <v>143</v>
      </c>
      <c r="I739" s="592">
        <v>32</v>
      </c>
      <c r="J739" s="618">
        <v>32</v>
      </c>
      <c r="K739" s="65"/>
      <c r="L739" s="66"/>
      <c r="M739" s="82"/>
      <c r="N739" s="42"/>
      <c r="O739" s="974"/>
      <c r="P739" s="43"/>
      <c r="Q739" s="42"/>
      <c r="R739" s="42"/>
      <c r="S739" s="82"/>
      <c r="T739" s="186"/>
      <c r="U739" s="395"/>
      <c r="V739" s="67"/>
      <c r="W739" s="583"/>
      <c r="X739" s="584"/>
      <c r="Y739" s="585"/>
      <c r="Z739" s="586"/>
      <c r="AA739" s="42" t="s">
        <v>20</v>
      </c>
      <c r="AB739" s="46"/>
      <c r="AC739" s="42"/>
      <c r="AD739" s="46"/>
      <c r="AE739" s="42"/>
      <c r="AF739" s="43"/>
      <c r="AG739" s="43"/>
      <c r="AH739" s="46"/>
      <c r="AI739" s="46"/>
      <c r="AJ739" s="46"/>
      <c r="AK739" s="82"/>
      <c r="AL739" s="587"/>
      <c r="AM739" s="42"/>
      <c r="AN739" s="42"/>
      <c r="AO739" s="42"/>
      <c r="AP739" s="53">
        <v>2018</v>
      </c>
      <c r="AQ739" s="193" t="s">
        <v>3860</v>
      </c>
      <c r="AR739" s="853" t="s">
        <v>5137</v>
      </c>
      <c r="AS739" s="53" t="s">
        <v>5134</v>
      </c>
    </row>
    <row r="740" spans="1:45" ht="14.25" customHeight="1" x14ac:dyDescent="0.25">
      <c r="A740" t="s">
        <v>746</v>
      </c>
      <c r="B740">
        <v>1</v>
      </c>
      <c r="C740" t="s">
        <v>875</v>
      </c>
      <c r="D740" s="45" t="s">
        <v>519</v>
      </c>
      <c r="E740" s="555" t="s">
        <v>2508</v>
      </c>
      <c r="F740" s="46" t="s">
        <v>67</v>
      </c>
      <c r="G740" s="42" t="s">
        <v>521</v>
      </c>
      <c r="H740" s="27" t="s">
        <v>65</v>
      </c>
      <c r="I740" s="46">
        <v>8</v>
      </c>
      <c r="J740" s="88">
        <v>9</v>
      </c>
      <c r="K740" s="19" t="s">
        <v>30</v>
      </c>
      <c r="L740" s="52" t="s">
        <v>521</v>
      </c>
      <c r="M740" s="81"/>
      <c r="N740" s="28">
        <v>196</v>
      </c>
      <c r="O740" s="974"/>
      <c r="P740" s="29">
        <v>6</v>
      </c>
      <c r="Q740" s="28"/>
      <c r="R740" s="28"/>
      <c r="S740" s="81">
        <v>473.9</v>
      </c>
      <c r="T740" s="185"/>
      <c r="U740" s="326">
        <v>14.7</v>
      </c>
      <c r="V740" s="60">
        <v>0.33</v>
      </c>
      <c r="W740" s="167">
        <v>1</v>
      </c>
      <c r="X740" s="489">
        <f>IF(AND(N740&lt;&gt;"",S740&lt;&gt;""),1000*S740*V740/(N740*W740),"")</f>
        <v>797.89285714285711</v>
      </c>
      <c r="Y740" s="585" t="s">
        <v>1833</v>
      </c>
      <c r="Z740" s="586"/>
      <c r="AA740" s="42" t="s">
        <v>20</v>
      </c>
      <c r="AB740" s="46">
        <v>3</v>
      </c>
      <c r="AC740" s="42" t="s">
        <v>229</v>
      </c>
      <c r="AD740" s="46" t="s">
        <v>54</v>
      </c>
      <c r="AE740" s="42" t="s">
        <v>158</v>
      </c>
      <c r="AF740" s="43" t="s">
        <v>55</v>
      </c>
      <c r="AG740" s="43" t="s">
        <v>54</v>
      </c>
      <c r="AH740" s="46" t="s">
        <v>249</v>
      </c>
      <c r="AI740" s="46" t="s">
        <v>364</v>
      </c>
      <c r="AJ740" s="46" t="s">
        <v>54</v>
      </c>
      <c r="AK740" s="82">
        <v>41</v>
      </c>
      <c r="AL740" s="587"/>
      <c r="AM740" s="42">
        <v>3</v>
      </c>
      <c r="AN740" s="42"/>
      <c r="AO740" s="42">
        <v>2012</v>
      </c>
      <c r="AP740" s="53">
        <v>2014</v>
      </c>
      <c r="AQ740" s="193" t="s">
        <v>2509</v>
      </c>
      <c r="AR740" s="42" t="s">
        <v>522</v>
      </c>
      <c r="AS740" s="53" t="s">
        <v>1457</v>
      </c>
    </row>
    <row r="741" spans="1:45" ht="15" customHeight="1" x14ac:dyDescent="0.25">
      <c r="A741" t="s">
        <v>746</v>
      </c>
      <c r="B741">
        <v>1</v>
      </c>
      <c r="C741" t="s">
        <v>875</v>
      </c>
      <c r="D741" s="26" t="s">
        <v>3966</v>
      </c>
      <c r="E741" s="435" t="s">
        <v>3968</v>
      </c>
      <c r="F741" s="27" t="s">
        <v>67</v>
      </c>
      <c r="G741" s="28" t="s">
        <v>3969</v>
      </c>
      <c r="H741" s="27" t="s">
        <v>65</v>
      </c>
      <c r="I741" s="27">
        <v>16</v>
      </c>
      <c r="J741" s="87">
        <v>5</v>
      </c>
      <c r="K741" s="19" t="s">
        <v>3970</v>
      </c>
      <c r="L741" s="52" t="s">
        <v>108</v>
      </c>
      <c r="M741" s="81"/>
      <c r="N741" s="28">
        <v>5101</v>
      </c>
      <c r="O741" s="972"/>
      <c r="P741" s="29">
        <v>4</v>
      </c>
      <c r="Q741" s="28">
        <v>6</v>
      </c>
      <c r="R741" s="28">
        <v>29</v>
      </c>
      <c r="S741" s="81">
        <v>65.7</v>
      </c>
      <c r="T741" s="185">
        <v>43275</v>
      </c>
      <c r="U741" s="326" t="s">
        <v>3562</v>
      </c>
      <c r="V741" s="60">
        <v>0.67</v>
      </c>
      <c r="W741" s="167">
        <v>0.33300000000000002</v>
      </c>
      <c r="X741" s="489">
        <f>IF(AND(N741&lt;&gt;"",S741&lt;&gt;""),1000*S741*V741/(N741*W741),"")</f>
        <v>25.914367612073942</v>
      </c>
      <c r="Y741" s="502" t="s">
        <v>174</v>
      </c>
      <c r="Z741" s="494"/>
      <c r="AA741" s="28" t="s">
        <v>20</v>
      </c>
      <c r="AB741" s="27">
        <v>9</v>
      </c>
      <c r="AC741" s="28" t="s">
        <v>3967</v>
      </c>
      <c r="AD741" s="27" t="s">
        <v>54</v>
      </c>
      <c r="AE741" s="28" t="s">
        <v>158</v>
      </c>
      <c r="AF741" s="29" t="s">
        <v>55</v>
      </c>
      <c r="AG741" s="29" t="s">
        <v>55</v>
      </c>
      <c r="AH741" s="27" t="s">
        <v>181</v>
      </c>
      <c r="AI741" s="27" t="s">
        <v>83</v>
      </c>
      <c r="AJ741" s="27" t="s">
        <v>55</v>
      </c>
      <c r="AK741" s="81"/>
      <c r="AL741" s="569"/>
      <c r="AM741" s="28"/>
      <c r="AN741" s="28"/>
      <c r="AO741" s="28">
        <v>2009</v>
      </c>
      <c r="AP741" s="20">
        <v>2011</v>
      </c>
      <c r="AQ741" s="182" t="s">
        <v>3175</v>
      </c>
      <c r="AR741" s="28" t="s">
        <v>3972</v>
      </c>
      <c r="AS741" s="20" t="s">
        <v>3971</v>
      </c>
    </row>
    <row r="742" spans="1:45" ht="14.25" customHeight="1" x14ac:dyDescent="0.25">
      <c r="D742" s="409" t="s">
        <v>5876</v>
      </c>
      <c r="E742" s="435" t="s">
        <v>5877</v>
      </c>
      <c r="F742" s="412"/>
      <c r="G742" s="504" t="s">
        <v>1469</v>
      </c>
      <c r="H742" s="412" t="s">
        <v>1052</v>
      </c>
      <c r="I742" s="412">
        <v>16</v>
      </c>
      <c r="J742" s="415">
        <v>16</v>
      </c>
      <c r="K742" s="19"/>
      <c r="L742" s="52"/>
      <c r="M742" s="81"/>
      <c r="N742" s="28"/>
      <c r="O742" s="972"/>
      <c r="P742" s="29"/>
      <c r="Q742" s="28"/>
      <c r="R742" s="28"/>
      <c r="S742" s="81"/>
      <c r="T742" s="185"/>
      <c r="U742" s="326"/>
      <c r="V742" s="60"/>
      <c r="W742" s="167"/>
      <c r="X742" s="489"/>
      <c r="Y742" s="502" t="s">
        <v>174</v>
      </c>
      <c r="Z742" s="494"/>
      <c r="AA742" s="28" t="s">
        <v>20</v>
      </c>
      <c r="AB742" s="27">
        <v>2</v>
      </c>
      <c r="AC742" s="28" t="s">
        <v>73</v>
      </c>
      <c r="AD742" s="27"/>
      <c r="AE742" s="28"/>
      <c r="AF742" s="29"/>
      <c r="AG742" s="29"/>
      <c r="AH742" s="27" t="s">
        <v>181</v>
      </c>
      <c r="AI742" s="27" t="s">
        <v>181</v>
      </c>
      <c r="AJ742" s="27" t="s">
        <v>55</v>
      </c>
      <c r="AK742" s="81">
        <v>23</v>
      </c>
      <c r="AL742" s="569"/>
      <c r="AM742" s="28"/>
      <c r="AN742" s="28"/>
      <c r="AO742" s="28"/>
      <c r="AP742" s="20">
        <v>2017</v>
      </c>
      <c r="AQ742" s="19"/>
      <c r="AR742" s="28" t="s">
        <v>5878</v>
      </c>
      <c r="AS742" s="20" t="s">
        <v>5879</v>
      </c>
    </row>
    <row r="743" spans="1:45" ht="14.25" customHeight="1" x14ac:dyDescent="0.25">
      <c r="A743" t="s">
        <v>744</v>
      </c>
      <c r="B743">
        <v>1</v>
      </c>
      <c r="C743" t="s">
        <v>875</v>
      </c>
      <c r="D743" s="26" t="s">
        <v>529</v>
      </c>
      <c r="E743" s="435" t="s">
        <v>2561</v>
      </c>
      <c r="F743" s="27" t="s">
        <v>57</v>
      </c>
      <c r="G743" s="28" t="s">
        <v>173</v>
      </c>
      <c r="H743" s="27" t="s">
        <v>153</v>
      </c>
      <c r="I743" s="27">
        <v>32</v>
      </c>
      <c r="J743" s="87">
        <v>32</v>
      </c>
      <c r="K743" s="19" t="s">
        <v>800</v>
      </c>
      <c r="L743" s="52" t="s">
        <v>108</v>
      </c>
      <c r="M743" s="81"/>
      <c r="N743" s="28">
        <v>2312</v>
      </c>
      <c r="O743" s="972"/>
      <c r="P743" s="29">
        <v>6</v>
      </c>
      <c r="Q743" s="28">
        <v>3</v>
      </c>
      <c r="R743" s="28"/>
      <c r="S743" s="81">
        <v>178.98699999999999</v>
      </c>
      <c r="T743" s="185">
        <v>41690</v>
      </c>
      <c r="U743" s="326">
        <v>14.7</v>
      </c>
      <c r="V743" s="60">
        <v>1</v>
      </c>
      <c r="W743" s="167">
        <v>1</v>
      </c>
      <c r="X743" s="489">
        <f>IF(AND(N743&lt;&gt;"",S743&lt;&gt;""),1000*S743*V743/(N743*W743),"")</f>
        <v>77.416522491349482</v>
      </c>
      <c r="Y743" s="502" t="s">
        <v>2216</v>
      </c>
      <c r="Z743" s="494"/>
      <c r="AA743" s="28" t="s">
        <v>17</v>
      </c>
      <c r="AB743" s="27">
        <v>16</v>
      </c>
      <c r="AC743" s="28" t="s">
        <v>229</v>
      </c>
      <c r="AD743" s="27" t="s">
        <v>54</v>
      </c>
      <c r="AE743" s="28" t="s">
        <v>124</v>
      </c>
      <c r="AF743" s="29" t="s">
        <v>55</v>
      </c>
      <c r="AG743" s="29"/>
      <c r="AH743" s="27" t="s">
        <v>133</v>
      </c>
      <c r="AI743" s="27" t="s">
        <v>133</v>
      </c>
      <c r="AJ743" s="27" t="s">
        <v>54</v>
      </c>
      <c r="AK743" s="81"/>
      <c r="AL743" s="569"/>
      <c r="AM743" s="28">
        <v>32</v>
      </c>
      <c r="AN743" s="28">
        <v>8</v>
      </c>
      <c r="AO743" s="28">
        <v>2011</v>
      </c>
      <c r="AP743" s="20">
        <v>2014</v>
      </c>
      <c r="AQ743" s="19"/>
      <c r="AR743" s="28" t="s">
        <v>530</v>
      </c>
      <c r="AS743" s="20" t="s">
        <v>895</v>
      </c>
    </row>
    <row r="744" spans="1:45" ht="14.25" customHeight="1" x14ac:dyDescent="0.25">
      <c r="B744">
        <v>1</v>
      </c>
      <c r="C744" t="s">
        <v>875</v>
      </c>
      <c r="D744" s="45" t="s">
        <v>2598</v>
      </c>
      <c r="E744" s="555" t="s">
        <v>2599</v>
      </c>
      <c r="F744" s="46" t="s">
        <v>57</v>
      </c>
      <c r="G744" s="42" t="s">
        <v>173</v>
      </c>
      <c r="H744" s="27" t="s">
        <v>153</v>
      </c>
      <c r="I744" s="46">
        <v>32</v>
      </c>
      <c r="J744" s="670">
        <v>32</v>
      </c>
      <c r="K744" s="19" t="s">
        <v>800</v>
      </c>
      <c r="L744" s="52" t="s">
        <v>108</v>
      </c>
      <c r="M744" s="81"/>
      <c r="N744" s="28">
        <v>3514</v>
      </c>
      <c r="O744" s="972"/>
      <c r="P744" s="29">
        <v>6</v>
      </c>
      <c r="Q744" s="28">
        <v>3</v>
      </c>
      <c r="R744" s="28">
        <v>4</v>
      </c>
      <c r="S744" s="81">
        <v>158.72999999999999</v>
      </c>
      <c r="T744" s="185">
        <v>43218</v>
      </c>
      <c r="U744" s="326">
        <v>14.7</v>
      </c>
      <c r="V744" s="60">
        <v>1</v>
      </c>
      <c r="W744" s="167">
        <v>1</v>
      </c>
      <c r="X744" s="489">
        <f>IF(AND(N744&lt;&gt;"",S744&lt;&gt;""),1000*S744*V744/(N744*W744),"")</f>
        <v>45.170745589072283</v>
      </c>
      <c r="Y744" s="502" t="s">
        <v>174</v>
      </c>
      <c r="Z744" s="494" t="s">
        <v>54</v>
      </c>
      <c r="AA744" s="28" t="s">
        <v>17</v>
      </c>
      <c r="AB744" s="27">
        <v>40</v>
      </c>
      <c r="AC744" s="28" t="s">
        <v>3509</v>
      </c>
      <c r="AD744" s="27" t="s">
        <v>54</v>
      </c>
      <c r="AE744" s="28" t="s">
        <v>124</v>
      </c>
      <c r="AF744" s="29" t="s">
        <v>55</v>
      </c>
      <c r="AG744" s="29"/>
      <c r="AH744" s="27" t="s">
        <v>133</v>
      </c>
      <c r="AI744" s="27" t="s">
        <v>133</v>
      </c>
      <c r="AJ744" s="27" t="s">
        <v>54</v>
      </c>
      <c r="AK744" s="81"/>
      <c r="AL744" s="569"/>
      <c r="AM744" s="28">
        <v>32</v>
      </c>
      <c r="AN744" s="28">
        <v>8</v>
      </c>
      <c r="AO744" s="28">
        <v>2012</v>
      </c>
      <c r="AP744" s="20">
        <v>2015</v>
      </c>
      <c r="AQ744" s="19"/>
      <c r="AR744" s="28" t="s">
        <v>2600</v>
      </c>
      <c r="AS744" s="20" t="s">
        <v>3510</v>
      </c>
    </row>
    <row r="745" spans="1:45" ht="14.25" customHeight="1" x14ac:dyDescent="0.25">
      <c r="C745" t="s">
        <v>4376</v>
      </c>
      <c r="D745" s="26" t="s">
        <v>3152</v>
      </c>
      <c r="E745" s="435" t="s">
        <v>2466</v>
      </c>
      <c r="F745" s="27" t="s">
        <v>67</v>
      </c>
      <c r="G745" s="28" t="s">
        <v>2464</v>
      </c>
      <c r="H745" s="27" t="s">
        <v>65</v>
      </c>
      <c r="I745" s="27">
        <v>16</v>
      </c>
      <c r="J745" s="87">
        <v>3</v>
      </c>
      <c r="K745" s="19" t="s">
        <v>800</v>
      </c>
      <c r="L745" s="52" t="s">
        <v>108</v>
      </c>
      <c r="M745" s="81"/>
      <c r="N745" s="28">
        <v>143</v>
      </c>
      <c r="O745" s="972"/>
      <c r="P745" s="29">
        <v>6</v>
      </c>
      <c r="Q745" s="28"/>
      <c r="R745" s="28"/>
      <c r="S745" s="81">
        <v>416.66699999999997</v>
      </c>
      <c r="T745" s="185">
        <v>43185</v>
      </c>
      <c r="U745" s="326">
        <v>14.7</v>
      </c>
      <c r="V745" s="60">
        <v>0.2</v>
      </c>
      <c r="W745" s="167">
        <v>1.2</v>
      </c>
      <c r="X745" s="489">
        <f>IF(AND(N745&lt;&gt;"",S745&lt;&gt;""),1000*S745*V745/(N745*W745),"")</f>
        <v>485.62587412587419</v>
      </c>
      <c r="Y745" s="502" t="s">
        <v>174</v>
      </c>
      <c r="Z745" s="494"/>
      <c r="AA745" s="28" t="s">
        <v>17</v>
      </c>
      <c r="AB745" s="27">
        <v>8</v>
      </c>
      <c r="AC745" s="28" t="s">
        <v>2463</v>
      </c>
      <c r="AD745" s="27" t="s">
        <v>54</v>
      </c>
      <c r="AE745" s="28" t="s">
        <v>124</v>
      </c>
      <c r="AF745" s="29" t="s">
        <v>55</v>
      </c>
      <c r="AG745" s="29" t="s">
        <v>55</v>
      </c>
      <c r="AH745" s="27" t="s">
        <v>181</v>
      </c>
      <c r="AI745" s="27" t="s">
        <v>181</v>
      </c>
      <c r="AJ745" s="27" t="s">
        <v>55</v>
      </c>
      <c r="AK745" s="81">
        <v>8</v>
      </c>
      <c r="AL745" s="569">
        <v>2</v>
      </c>
      <c r="AM745" s="28"/>
      <c r="AN745" s="28"/>
      <c r="AO745" s="28">
        <v>2001</v>
      </c>
      <c r="AP745" s="20">
        <v>2001</v>
      </c>
      <c r="AQ745" s="182" t="s">
        <v>2465</v>
      </c>
      <c r="AR745" s="28" t="s">
        <v>2467</v>
      </c>
      <c r="AS745" s="20" t="s">
        <v>2468</v>
      </c>
    </row>
    <row r="746" spans="1:45" ht="14.25" customHeight="1" x14ac:dyDescent="0.25">
      <c r="B746">
        <v>1</v>
      </c>
      <c r="C746" t="s">
        <v>875</v>
      </c>
      <c r="D746" s="26" t="s">
        <v>524</v>
      </c>
      <c r="E746" s="435" t="s">
        <v>2559</v>
      </c>
      <c r="F746" s="27" t="s">
        <v>85</v>
      </c>
      <c r="G746" s="28" t="s">
        <v>525</v>
      </c>
      <c r="H746" s="27" t="s">
        <v>1031</v>
      </c>
      <c r="I746" s="27">
        <v>16</v>
      </c>
      <c r="J746" s="87">
        <v>8</v>
      </c>
      <c r="K746" s="19" t="s">
        <v>800</v>
      </c>
      <c r="L746" s="52" t="s">
        <v>108</v>
      </c>
      <c r="M746" s="81"/>
      <c r="N746" s="28">
        <v>1916</v>
      </c>
      <c r="O746" s="972"/>
      <c r="P746" s="29">
        <v>6</v>
      </c>
      <c r="Q746" s="28"/>
      <c r="R746" s="28"/>
      <c r="S746" s="81">
        <v>172.41399999999999</v>
      </c>
      <c r="T746" s="185">
        <v>43185</v>
      </c>
      <c r="U746" s="326">
        <v>14.7</v>
      </c>
      <c r="V746" s="60">
        <v>0.67</v>
      </c>
      <c r="W746" s="167">
        <v>3</v>
      </c>
      <c r="X746" s="489">
        <f>IF(AND(N746&lt;&gt;"",S746&lt;&gt;""),1000*S746*V746/(N746*W746),"")</f>
        <v>20.096969380654141</v>
      </c>
      <c r="Y746" s="502" t="s">
        <v>174</v>
      </c>
      <c r="Z746" s="494"/>
      <c r="AA746" s="28" t="s">
        <v>20</v>
      </c>
      <c r="AB746" s="27">
        <v>1</v>
      </c>
      <c r="AC746" s="28" t="s">
        <v>524</v>
      </c>
      <c r="AD746" s="27" t="s">
        <v>54</v>
      </c>
      <c r="AE746" s="28" t="s">
        <v>124</v>
      </c>
      <c r="AF746" s="29" t="s">
        <v>55</v>
      </c>
      <c r="AG746" s="29" t="s">
        <v>55</v>
      </c>
      <c r="AH746" s="27" t="s">
        <v>181</v>
      </c>
      <c r="AI746" s="27" t="s">
        <v>181</v>
      </c>
      <c r="AJ746" s="27" t="s">
        <v>54</v>
      </c>
      <c r="AK746" s="81"/>
      <c r="AL746" s="569"/>
      <c r="AM746" s="28">
        <v>7</v>
      </c>
      <c r="AN746" s="28"/>
      <c r="AO746" s="28">
        <v>2012</v>
      </c>
      <c r="AP746" s="20">
        <v>2013</v>
      </c>
      <c r="AQ746" s="19"/>
      <c r="AR746" s="28" t="s">
        <v>3153</v>
      </c>
      <c r="AS746" s="20" t="s">
        <v>526</v>
      </c>
    </row>
    <row r="747" spans="1:45" ht="14.25" customHeight="1" x14ac:dyDescent="0.25">
      <c r="D747" s="591" t="s">
        <v>5786</v>
      </c>
      <c r="E747" s="555" t="s">
        <v>5787</v>
      </c>
      <c r="F747" s="592"/>
      <c r="G747" s="593" t="s">
        <v>5779</v>
      </c>
      <c r="H747" s="412" t="s">
        <v>1613</v>
      </c>
      <c r="I747" s="592">
        <v>32</v>
      </c>
      <c r="J747" s="618">
        <v>32</v>
      </c>
      <c r="K747" s="19"/>
      <c r="L747" s="52"/>
      <c r="M747" s="81"/>
      <c r="N747" s="28"/>
      <c r="O747" s="972"/>
      <c r="P747" s="29"/>
      <c r="Q747" s="28"/>
      <c r="R747" s="28"/>
      <c r="S747" s="81"/>
      <c r="T747" s="185"/>
      <c r="U747" s="326"/>
      <c r="V747" s="60"/>
      <c r="W747" s="167"/>
      <c r="X747" s="489"/>
      <c r="Y747" s="502"/>
      <c r="Z747" s="494"/>
      <c r="AA747" s="28" t="s">
        <v>20</v>
      </c>
      <c r="AB747" s="27">
        <v>15</v>
      </c>
      <c r="AC747" s="28" t="s">
        <v>5791</v>
      </c>
      <c r="AD747" s="27" t="s">
        <v>54</v>
      </c>
      <c r="AE747" s="28" t="s">
        <v>124</v>
      </c>
      <c r="AF747" s="29" t="s">
        <v>55</v>
      </c>
      <c r="AG747" s="29"/>
      <c r="AH747" s="27" t="s">
        <v>133</v>
      </c>
      <c r="AI747" s="27" t="s">
        <v>133</v>
      </c>
      <c r="AJ747" s="27" t="s">
        <v>54</v>
      </c>
      <c r="AK747" s="81"/>
      <c r="AL747" s="569"/>
      <c r="AM747" s="28">
        <v>32</v>
      </c>
      <c r="AN747" s="28"/>
      <c r="AO747" s="28">
        <v>2019</v>
      </c>
      <c r="AP747" s="20">
        <v>2020</v>
      </c>
      <c r="AQ747" s="19"/>
      <c r="AR747" s="28" t="s">
        <v>5790</v>
      </c>
      <c r="AS747" s="20" t="s">
        <v>5789</v>
      </c>
    </row>
    <row r="748" spans="1:45" ht="14.25" customHeight="1" x14ac:dyDescent="0.25">
      <c r="B748">
        <v>1</v>
      </c>
      <c r="C748" t="s">
        <v>875</v>
      </c>
      <c r="D748" s="26" t="s">
        <v>2457</v>
      </c>
      <c r="E748" s="435" t="s">
        <v>2460</v>
      </c>
      <c r="F748" s="27" t="s">
        <v>67</v>
      </c>
      <c r="G748" s="28" t="s">
        <v>2458</v>
      </c>
      <c r="H748" s="27" t="s">
        <v>143</v>
      </c>
      <c r="I748" s="27">
        <v>32</v>
      </c>
      <c r="J748" s="87">
        <v>32</v>
      </c>
      <c r="K748" s="19" t="s">
        <v>2461</v>
      </c>
      <c r="L748" s="52" t="s">
        <v>2458</v>
      </c>
      <c r="M748" s="81"/>
      <c r="N748" s="28">
        <v>207</v>
      </c>
      <c r="O748" s="972"/>
      <c r="P748" s="29" t="s">
        <v>744</v>
      </c>
      <c r="Q748" s="28"/>
      <c r="R748" s="64" t="s">
        <v>3256</v>
      </c>
      <c r="S748" s="81">
        <v>126.17</v>
      </c>
      <c r="T748" s="185">
        <v>40049</v>
      </c>
      <c r="U748" s="326" t="s">
        <v>3257</v>
      </c>
      <c r="V748" s="60">
        <v>1</v>
      </c>
      <c r="W748" s="167">
        <v>16</v>
      </c>
      <c r="X748" s="489">
        <f t="shared" ref="X748:X753" si="44">IF(AND(N748&lt;&gt;"",S748&lt;&gt;""),1000*S748*V748/(N748*W748),"")</f>
        <v>38.094806763285021</v>
      </c>
      <c r="Y748" s="502" t="s">
        <v>2226</v>
      </c>
      <c r="Z748" s="494"/>
      <c r="AA748" s="28" t="s">
        <v>20</v>
      </c>
      <c r="AB748" s="27"/>
      <c r="AC748" s="28"/>
      <c r="AD748" s="27"/>
      <c r="AE748" s="28"/>
      <c r="AF748" s="29"/>
      <c r="AG748" s="29"/>
      <c r="AH748" s="27"/>
      <c r="AI748" s="27"/>
      <c r="AJ748" s="27"/>
      <c r="AK748" s="81"/>
      <c r="AL748" s="569"/>
      <c r="AM748" s="28"/>
      <c r="AN748" s="28"/>
      <c r="AO748" s="28">
        <v>2005</v>
      </c>
      <c r="AP748" s="20">
        <v>2009</v>
      </c>
      <c r="AQ748" s="19"/>
      <c r="AR748" s="28" t="s">
        <v>2462</v>
      </c>
      <c r="AS748" s="20" t="s">
        <v>2459</v>
      </c>
    </row>
    <row r="749" spans="1:45" ht="14.25" customHeight="1" x14ac:dyDescent="0.25">
      <c r="A749" t="s">
        <v>744</v>
      </c>
      <c r="B749">
        <v>1</v>
      </c>
      <c r="C749" t="s">
        <v>875</v>
      </c>
      <c r="D749" s="26" t="s">
        <v>1110</v>
      </c>
      <c r="E749" s="435" t="s">
        <v>1111</v>
      </c>
      <c r="F749" s="27" t="s">
        <v>57</v>
      </c>
      <c r="G749" s="28" t="s">
        <v>1112</v>
      </c>
      <c r="H749" s="27">
        <v>68000</v>
      </c>
      <c r="I749" s="27">
        <v>16</v>
      </c>
      <c r="J749" s="87">
        <v>16</v>
      </c>
      <c r="K749" s="19" t="s">
        <v>802</v>
      </c>
      <c r="L749" s="52" t="s">
        <v>108</v>
      </c>
      <c r="M749" s="81"/>
      <c r="N749" s="28">
        <v>7388</v>
      </c>
      <c r="O749" s="972"/>
      <c r="P749" s="29" t="s">
        <v>744</v>
      </c>
      <c r="Q749" s="28"/>
      <c r="R749" s="28"/>
      <c r="S749" s="81">
        <v>55.27</v>
      </c>
      <c r="T749" s="185">
        <v>41739</v>
      </c>
      <c r="U749" s="326" t="s">
        <v>1267</v>
      </c>
      <c r="V749" s="60">
        <v>0.67</v>
      </c>
      <c r="W749" s="167">
        <v>4</v>
      </c>
      <c r="X749" s="489">
        <f t="shared" si="44"/>
        <v>1.2530759339469411</v>
      </c>
      <c r="Y749" s="502" t="s">
        <v>2226</v>
      </c>
      <c r="Z749" s="494"/>
      <c r="AA749" s="28" t="s">
        <v>17</v>
      </c>
      <c r="AB749" s="27">
        <v>11</v>
      </c>
      <c r="AC749" s="28" t="s">
        <v>1114</v>
      </c>
      <c r="AD749" s="27" t="s">
        <v>54</v>
      </c>
      <c r="AE749" s="28" t="s">
        <v>124</v>
      </c>
      <c r="AF749" s="29" t="s">
        <v>55</v>
      </c>
      <c r="AG749" s="29" t="s">
        <v>55</v>
      </c>
      <c r="AH749" s="27" t="s">
        <v>133</v>
      </c>
      <c r="AI749" s="27" t="s">
        <v>133</v>
      </c>
      <c r="AJ749" s="27" t="s">
        <v>54</v>
      </c>
      <c r="AK749" s="81"/>
      <c r="AL749" s="569"/>
      <c r="AM749" s="28">
        <v>16</v>
      </c>
      <c r="AN749" s="28"/>
      <c r="AO749" s="28">
        <v>2003</v>
      </c>
      <c r="AP749" s="20">
        <v>2013</v>
      </c>
      <c r="AQ749" s="19"/>
      <c r="AR749" s="28" t="s">
        <v>1113</v>
      </c>
      <c r="AS749" s="127"/>
    </row>
    <row r="750" spans="1:45" ht="14.25" customHeight="1" x14ac:dyDescent="0.25">
      <c r="C750" t="s">
        <v>875</v>
      </c>
      <c r="D750" s="26" t="s">
        <v>2038</v>
      </c>
      <c r="E750" s="435" t="s">
        <v>2041</v>
      </c>
      <c r="F750" s="27" t="s">
        <v>85</v>
      </c>
      <c r="G750" s="28" t="s">
        <v>2039</v>
      </c>
      <c r="H750" s="27" t="s">
        <v>143</v>
      </c>
      <c r="I750" s="27">
        <v>32</v>
      </c>
      <c r="J750" s="87">
        <v>32</v>
      </c>
      <c r="K750" s="19" t="s">
        <v>800</v>
      </c>
      <c r="L750" s="52" t="s">
        <v>108</v>
      </c>
      <c r="M750" s="81" t="s">
        <v>3609</v>
      </c>
      <c r="N750" s="28"/>
      <c r="O750" s="972"/>
      <c r="P750" s="29">
        <v>6</v>
      </c>
      <c r="Q750" s="28"/>
      <c r="R750" s="28"/>
      <c r="S750" s="81"/>
      <c r="T750" s="185">
        <v>43230</v>
      </c>
      <c r="U750" s="326">
        <v>14.7</v>
      </c>
      <c r="V750" s="60">
        <v>1</v>
      </c>
      <c r="W750" s="167">
        <v>1</v>
      </c>
      <c r="X750" s="489" t="str">
        <f t="shared" si="44"/>
        <v/>
      </c>
      <c r="Y750" s="502"/>
      <c r="Z750" s="494"/>
      <c r="AA750" s="28" t="s">
        <v>20</v>
      </c>
      <c r="AB750" s="27">
        <v>4</v>
      </c>
      <c r="AC750" s="28" t="s">
        <v>73</v>
      </c>
      <c r="AD750" s="27" t="s">
        <v>149</v>
      </c>
      <c r="AE750" s="28" t="s">
        <v>158</v>
      </c>
      <c r="AF750" s="29"/>
      <c r="AG750" s="29"/>
      <c r="AH750" s="27"/>
      <c r="AI750" s="27"/>
      <c r="AJ750" s="27"/>
      <c r="AK750" s="81"/>
      <c r="AL750" s="569"/>
      <c r="AM750" s="28"/>
      <c r="AN750" s="28"/>
      <c r="AO750" s="28">
        <v>2015</v>
      </c>
      <c r="AP750" s="20">
        <v>2016</v>
      </c>
      <c r="AQ750" s="182"/>
      <c r="AR750" s="28" t="s">
        <v>2040</v>
      </c>
      <c r="AS750" s="20" t="s">
        <v>3555</v>
      </c>
    </row>
    <row r="751" spans="1:45" ht="14.25" customHeight="1" x14ac:dyDescent="0.25">
      <c r="C751" t="s">
        <v>875</v>
      </c>
      <c r="D751" s="26" t="s">
        <v>1509</v>
      </c>
      <c r="E751" s="435" t="s">
        <v>2510</v>
      </c>
      <c r="F751" s="27" t="s">
        <v>85</v>
      </c>
      <c r="G751" s="28" t="s">
        <v>1512</v>
      </c>
      <c r="H751" s="27" t="s">
        <v>33</v>
      </c>
      <c r="I751" s="27">
        <v>32</v>
      </c>
      <c r="J751" s="87">
        <v>16</v>
      </c>
      <c r="K751" s="19" t="s">
        <v>800</v>
      </c>
      <c r="L751" s="52" t="s">
        <v>108</v>
      </c>
      <c r="M751" s="81"/>
      <c r="N751" s="28">
        <v>1050</v>
      </c>
      <c r="O751" s="972"/>
      <c r="P751" s="29">
        <v>6</v>
      </c>
      <c r="Q751" s="28">
        <v>1</v>
      </c>
      <c r="R751" s="28"/>
      <c r="S751" s="81">
        <v>141.82400000000001</v>
      </c>
      <c r="T751" s="185">
        <v>41957</v>
      </c>
      <c r="U751" s="326">
        <v>14.7</v>
      </c>
      <c r="V751" s="60">
        <v>1</v>
      </c>
      <c r="W751" s="167">
        <v>1</v>
      </c>
      <c r="X751" s="489">
        <f t="shared" si="44"/>
        <v>135.0704761904762</v>
      </c>
      <c r="Y751" s="502" t="s">
        <v>174</v>
      </c>
      <c r="Z751" s="494" t="s">
        <v>745</v>
      </c>
      <c r="AA751" s="28" t="s">
        <v>17</v>
      </c>
      <c r="AB751" s="27">
        <v>2</v>
      </c>
      <c r="AC751" s="28" t="s">
        <v>1510</v>
      </c>
      <c r="AD751" s="27" t="s">
        <v>54</v>
      </c>
      <c r="AE751" s="28" t="s">
        <v>124</v>
      </c>
      <c r="AF751" s="29" t="s">
        <v>55</v>
      </c>
      <c r="AG751" s="29" t="s">
        <v>55</v>
      </c>
      <c r="AH751" s="27" t="s">
        <v>133</v>
      </c>
      <c r="AI751" s="27" t="s">
        <v>133</v>
      </c>
      <c r="AJ751" s="27" t="s">
        <v>54</v>
      </c>
      <c r="AK751" s="81">
        <v>26</v>
      </c>
      <c r="AL751" s="569"/>
      <c r="AM751" s="28">
        <v>16</v>
      </c>
      <c r="AN751" s="28"/>
      <c r="AO751" s="28">
        <v>2014</v>
      </c>
      <c r="AP751" s="20">
        <v>2015</v>
      </c>
      <c r="AQ751" s="19"/>
      <c r="AR751" s="28" t="s">
        <v>4319</v>
      </c>
      <c r="AS751" s="20"/>
    </row>
    <row r="752" spans="1:45" ht="14.25" customHeight="1" x14ac:dyDescent="0.25">
      <c r="A752" t="s">
        <v>746</v>
      </c>
      <c r="B752">
        <v>1</v>
      </c>
      <c r="C752" t="s">
        <v>875</v>
      </c>
      <c r="D752" s="26" t="s">
        <v>1509</v>
      </c>
      <c r="E752" s="435" t="s">
        <v>2510</v>
      </c>
      <c r="F752" s="27" t="s">
        <v>85</v>
      </c>
      <c r="G752" s="28" t="s">
        <v>1512</v>
      </c>
      <c r="H752" s="27" t="s">
        <v>33</v>
      </c>
      <c r="I752" s="27">
        <v>32</v>
      </c>
      <c r="J752" s="87">
        <v>16</v>
      </c>
      <c r="K752" s="19" t="s">
        <v>800</v>
      </c>
      <c r="L752" s="52" t="s">
        <v>108</v>
      </c>
      <c r="M752" s="81"/>
      <c r="N752" s="28">
        <v>1797</v>
      </c>
      <c r="O752" s="972"/>
      <c r="P752" s="29">
        <v>6</v>
      </c>
      <c r="Q752" s="28">
        <v>1</v>
      </c>
      <c r="R752" s="28">
        <v>2</v>
      </c>
      <c r="S752" s="81">
        <v>185.185</v>
      </c>
      <c r="T752" s="185">
        <v>43297</v>
      </c>
      <c r="U752" s="326">
        <v>14.7</v>
      </c>
      <c r="V752" s="60">
        <v>1</v>
      </c>
      <c r="W752" s="167">
        <v>1</v>
      </c>
      <c r="X752" s="489">
        <f t="shared" si="44"/>
        <v>103.05230940456316</v>
      </c>
      <c r="Y752" s="502" t="s">
        <v>174</v>
      </c>
      <c r="Z752" s="494" t="s">
        <v>54</v>
      </c>
      <c r="AA752" s="28" t="s">
        <v>17</v>
      </c>
      <c r="AB752" s="27">
        <v>28</v>
      </c>
      <c r="AC752" s="28" t="s">
        <v>4318</v>
      </c>
      <c r="AD752" s="27" t="s">
        <v>54</v>
      </c>
      <c r="AE752" s="28" t="s">
        <v>124</v>
      </c>
      <c r="AF752" s="29" t="s">
        <v>55</v>
      </c>
      <c r="AG752" s="29" t="s">
        <v>55</v>
      </c>
      <c r="AH752" s="27" t="s">
        <v>133</v>
      </c>
      <c r="AI752" s="27" t="s">
        <v>133</v>
      </c>
      <c r="AJ752" s="27" t="s">
        <v>54</v>
      </c>
      <c r="AK752" s="81">
        <v>26</v>
      </c>
      <c r="AL752" s="569"/>
      <c r="AM752" s="28">
        <v>16</v>
      </c>
      <c r="AN752" s="28"/>
      <c r="AO752" s="28">
        <v>2014</v>
      </c>
      <c r="AP752" s="20">
        <v>2015</v>
      </c>
      <c r="AQ752" s="19"/>
      <c r="AR752" s="28" t="s">
        <v>4320</v>
      </c>
      <c r="AS752" s="20" t="s">
        <v>4321</v>
      </c>
    </row>
    <row r="753" spans="1:45" ht="14.25" customHeight="1" x14ac:dyDescent="0.25">
      <c r="C753" t="s">
        <v>875</v>
      </c>
      <c r="D753" s="26" t="s">
        <v>1509</v>
      </c>
      <c r="E753" s="435" t="s">
        <v>2510</v>
      </c>
      <c r="F753" s="27" t="s">
        <v>85</v>
      </c>
      <c r="G753" s="28" t="s">
        <v>1512</v>
      </c>
      <c r="H753" s="27" t="s">
        <v>33</v>
      </c>
      <c r="I753" s="27">
        <v>32</v>
      </c>
      <c r="J753" s="87">
        <v>16</v>
      </c>
      <c r="K753" s="19" t="s">
        <v>800</v>
      </c>
      <c r="L753" s="28" t="s">
        <v>108</v>
      </c>
      <c r="M753" s="81"/>
      <c r="N753" s="28">
        <v>1177</v>
      </c>
      <c r="O753" s="972"/>
      <c r="P753" s="29">
        <v>6</v>
      </c>
      <c r="Q753" s="28">
        <v>1</v>
      </c>
      <c r="R753" s="28"/>
      <c r="S753" s="81">
        <v>116.279</v>
      </c>
      <c r="T753" s="185">
        <v>41957</v>
      </c>
      <c r="U753" s="326">
        <v>14.7</v>
      </c>
      <c r="V753" s="60">
        <v>1</v>
      </c>
      <c r="W753" s="167">
        <v>1</v>
      </c>
      <c r="X753" s="489">
        <f t="shared" si="44"/>
        <v>98.792693288020388</v>
      </c>
      <c r="Y753" s="502" t="s">
        <v>174</v>
      </c>
      <c r="Z753" s="494" t="s">
        <v>745</v>
      </c>
      <c r="AA753" s="28" t="s">
        <v>17</v>
      </c>
      <c r="AB753" s="27">
        <v>2</v>
      </c>
      <c r="AC753" s="28" t="s">
        <v>1510</v>
      </c>
      <c r="AD753" s="27" t="s">
        <v>54</v>
      </c>
      <c r="AE753" s="28" t="s">
        <v>124</v>
      </c>
      <c r="AF753" s="29" t="s">
        <v>55</v>
      </c>
      <c r="AG753" s="29" t="s">
        <v>55</v>
      </c>
      <c r="AH753" s="27" t="s">
        <v>133</v>
      </c>
      <c r="AI753" s="27" t="s">
        <v>133</v>
      </c>
      <c r="AJ753" s="27" t="s">
        <v>54</v>
      </c>
      <c r="AK753" s="81">
        <v>26</v>
      </c>
      <c r="AL753" s="569"/>
      <c r="AM753" s="28">
        <v>16</v>
      </c>
      <c r="AN753" s="28"/>
      <c r="AO753" s="28">
        <v>2014</v>
      </c>
      <c r="AP753" s="20">
        <v>2015</v>
      </c>
      <c r="AQ753" s="19"/>
      <c r="AR753" s="28" t="s">
        <v>4319</v>
      </c>
      <c r="AS753" s="20"/>
    </row>
    <row r="754" spans="1:45" ht="14.25" customHeight="1" x14ac:dyDescent="0.25">
      <c r="D754" s="591" t="s">
        <v>5140</v>
      </c>
      <c r="E754" s="555" t="s">
        <v>5141</v>
      </c>
      <c r="F754" s="592"/>
      <c r="G754" s="593" t="s">
        <v>5142</v>
      </c>
      <c r="H754" s="27" t="s">
        <v>143</v>
      </c>
      <c r="I754" s="592">
        <v>16</v>
      </c>
      <c r="J754" s="618">
        <v>16</v>
      </c>
      <c r="K754" s="19"/>
      <c r="L754" s="52"/>
      <c r="M754" s="81"/>
      <c r="N754" s="28"/>
      <c r="O754" s="972"/>
      <c r="P754" s="29"/>
      <c r="Q754" s="28"/>
      <c r="R754" s="28"/>
      <c r="S754" s="81"/>
      <c r="T754" s="185"/>
      <c r="U754" s="326"/>
      <c r="V754" s="60"/>
      <c r="W754" s="167"/>
      <c r="X754" s="489"/>
      <c r="Y754" s="502"/>
      <c r="Z754" s="494"/>
      <c r="AA754" s="28" t="s">
        <v>20</v>
      </c>
      <c r="AB754" s="27">
        <v>10</v>
      </c>
      <c r="AC754" s="28" t="s">
        <v>5143</v>
      </c>
      <c r="AD754" s="27" t="s">
        <v>54</v>
      </c>
      <c r="AE754" s="28" t="s">
        <v>158</v>
      </c>
      <c r="AF754" s="29" t="s">
        <v>55</v>
      </c>
      <c r="AG754" s="29" t="s">
        <v>54</v>
      </c>
      <c r="AH754" s="27" t="s">
        <v>181</v>
      </c>
      <c r="AI754" s="27" t="s">
        <v>181</v>
      </c>
      <c r="AJ754" s="27" t="s">
        <v>54</v>
      </c>
      <c r="AK754" s="81">
        <v>31</v>
      </c>
      <c r="AL754" s="569"/>
      <c r="AM754" s="28">
        <v>16</v>
      </c>
      <c r="AN754" s="28">
        <v>5</v>
      </c>
      <c r="AO754" s="28"/>
      <c r="AP754" s="20">
        <v>2020</v>
      </c>
      <c r="AQ754" s="19"/>
      <c r="AR754" s="28" t="s">
        <v>5145</v>
      </c>
      <c r="AS754" s="20"/>
    </row>
    <row r="755" spans="1:45" ht="14.25" customHeight="1" x14ac:dyDescent="0.25">
      <c r="D755" s="45" t="s">
        <v>6453</v>
      </c>
      <c r="E755" s="555" t="s">
        <v>6452</v>
      </c>
      <c r="F755" s="46" t="s">
        <v>6454</v>
      </c>
      <c r="G755" s="42" t="s">
        <v>6450</v>
      </c>
      <c r="H755" s="46" t="s">
        <v>143</v>
      </c>
      <c r="I755" s="46" t="s">
        <v>6451</v>
      </c>
      <c r="J755" s="670" t="s">
        <v>6451</v>
      </c>
      <c r="K755" s="19"/>
      <c r="L755" s="52"/>
      <c r="M755" s="81"/>
      <c r="N755" s="28"/>
      <c r="O755" s="972"/>
      <c r="P755" s="29"/>
      <c r="Q755" s="28"/>
      <c r="R755" s="28"/>
      <c r="S755" s="81"/>
      <c r="T755" s="185"/>
      <c r="U755" s="326"/>
      <c r="V755" s="60"/>
      <c r="W755" s="167"/>
      <c r="X755" s="489"/>
      <c r="Y755" s="502"/>
      <c r="Z755" s="494"/>
      <c r="AA755" s="28" t="s">
        <v>655</v>
      </c>
      <c r="AB755" s="27"/>
      <c r="AC755" s="28"/>
      <c r="AD755" s="27" t="s">
        <v>54</v>
      </c>
      <c r="AE755" s="28"/>
      <c r="AF755" s="29"/>
      <c r="AG755" s="29" t="s">
        <v>54</v>
      </c>
      <c r="AH755" s="27"/>
      <c r="AI755" s="27"/>
      <c r="AJ755" s="27"/>
      <c r="AK755" s="81"/>
      <c r="AL755" s="569"/>
      <c r="AM755" s="27" t="s">
        <v>6451</v>
      </c>
      <c r="AN755" s="28"/>
      <c r="AO755" s="28">
        <v>2014</v>
      </c>
      <c r="AP755" s="20">
        <v>2021</v>
      </c>
      <c r="AQ755" s="182" t="s">
        <v>4465</v>
      </c>
      <c r="AR755" s="28" t="s">
        <v>6459</v>
      </c>
      <c r="AS755" s="20" t="s">
        <v>6458</v>
      </c>
    </row>
    <row r="756" spans="1:45" ht="14.25" customHeight="1" x14ac:dyDescent="0.25">
      <c r="A756" t="s">
        <v>746</v>
      </c>
      <c r="C756" t="s">
        <v>875</v>
      </c>
      <c r="D756" s="26" t="s">
        <v>531</v>
      </c>
      <c r="E756" s="435" t="s">
        <v>2511</v>
      </c>
      <c r="F756" s="27" t="s">
        <v>57</v>
      </c>
      <c r="G756" s="28" t="s">
        <v>532</v>
      </c>
      <c r="H756" s="27" t="s">
        <v>143</v>
      </c>
      <c r="I756" s="27">
        <v>32</v>
      </c>
      <c r="J756" s="87">
        <v>32</v>
      </c>
      <c r="K756" s="19"/>
      <c r="L756" s="52"/>
      <c r="M756" s="81" t="s">
        <v>828</v>
      </c>
      <c r="N756" s="28"/>
      <c r="O756" s="972"/>
      <c r="P756" s="29"/>
      <c r="Q756" s="28"/>
      <c r="R756" s="28"/>
      <c r="S756" s="81"/>
      <c r="T756" s="185"/>
      <c r="U756" s="326"/>
      <c r="V756" s="60"/>
      <c r="W756" s="167"/>
      <c r="X756" s="489" t="str">
        <f>IF(AND(N756&lt;&gt;"",S756&lt;&gt;""),1000*S756*V756/(N756*W756),"")</f>
        <v/>
      </c>
      <c r="Y756" s="502"/>
      <c r="Z756" s="494"/>
      <c r="AA756" s="28" t="s">
        <v>20</v>
      </c>
      <c r="AB756" s="27">
        <v>12</v>
      </c>
      <c r="AC756" s="28" t="s">
        <v>531</v>
      </c>
      <c r="AD756" s="27"/>
      <c r="AE756" s="28"/>
      <c r="AF756" s="29" t="s">
        <v>55</v>
      </c>
      <c r="AG756" s="29"/>
      <c r="AH756" s="27" t="s">
        <v>133</v>
      </c>
      <c r="AI756" s="27" t="s">
        <v>133</v>
      </c>
      <c r="AJ756" s="27"/>
      <c r="AK756" s="81"/>
      <c r="AL756" s="569"/>
      <c r="AM756" s="28">
        <v>32</v>
      </c>
      <c r="AN756" s="28"/>
      <c r="AO756" s="28">
        <v>2001</v>
      </c>
      <c r="AP756" s="20">
        <v>2009</v>
      </c>
      <c r="AQ756" s="19"/>
      <c r="AR756" s="28" t="s">
        <v>533</v>
      </c>
      <c r="AS756" s="20" t="s">
        <v>828</v>
      </c>
    </row>
    <row r="757" spans="1:45" ht="14.25" customHeight="1" x14ac:dyDescent="0.25">
      <c r="D757" s="591" t="s">
        <v>5461</v>
      </c>
      <c r="E757" s="555" t="s">
        <v>3808</v>
      </c>
      <c r="F757" s="617" t="s">
        <v>85</v>
      </c>
      <c r="G757" s="42" t="s">
        <v>3809</v>
      </c>
      <c r="H757" s="412" t="s">
        <v>4709</v>
      </c>
      <c r="I757" s="27">
        <v>32</v>
      </c>
      <c r="J757" s="87">
        <v>32</v>
      </c>
      <c r="K757" s="19"/>
      <c r="L757" s="52"/>
      <c r="M757" s="81"/>
      <c r="N757" s="28"/>
      <c r="O757" s="972"/>
      <c r="P757" s="29"/>
      <c r="Q757" s="28"/>
      <c r="R757" s="28"/>
      <c r="S757" s="81"/>
      <c r="T757" s="185"/>
      <c r="U757" s="326"/>
      <c r="V757" s="60"/>
      <c r="W757" s="167"/>
      <c r="X757" s="489"/>
      <c r="Y757" s="502"/>
      <c r="Z757" s="494"/>
      <c r="AA757" s="28" t="s">
        <v>20</v>
      </c>
      <c r="AB757" s="27">
        <v>47</v>
      </c>
      <c r="AC757" s="28" t="s">
        <v>5464</v>
      </c>
      <c r="AD757" s="27"/>
      <c r="AE757" s="28"/>
      <c r="AF757" s="29"/>
      <c r="AG757" s="29"/>
      <c r="AH757" s="27"/>
      <c r="AI757" s="27"/>
      <c r="AJ757" s="27"/>
      <c r="AK757" s="81"/>
      <c r="AL757" s="569"/>
      <c r="AM757" s="28"/>
      <c r="AN757" s="28"/>
      <c r="AO757" s="28">
        <v>2007</v>
      </c>
      <c r="AP757" s="20">
        <v>2008</v>
      </c>
      <c r="AQ757" s="19"/>
      <c r="AR757" s="28" t="s">
        <v>5463</v>
      </c>
      <c r="AS757" s="20"/>
    </row>
    <row r="758" spans="1:45" ht="14.25" customHeight="1" x14ac:dyDescent="0.25">
      <c r="A758" t="s">
        <v>744</v>
      </c>
      <c r="B758">
        <v>1</v>
      </c>
      <c r="C758" t="s">
        <v>875</v>
      </c>
      <c r="D758" s="26" t="s">
        <v>1294</v>
      </c>
      <c r="E758" s="28"/>
      <c r="F758" s="27" t="s">
        <v>67</v>
      </c>
      <c r="G758" s="28" t="s">
        <v>1298</v>
      </c>
      <c r="H758" s="27" t="s">
        <v>1295</v>
      </c>
      <c r="I758" s="27">
        <v>8</v>
      </c>
      <c r="J758" s="87">
        <v>12</v>
      </c>
      <c r="K758" s="19" t="s">
        <v>800</v>
      </c>
      <c r="L758" s="52" t="s">
        <v>108</v>
      </c>
      <c r="M758" s="81"/>
      <c r="N758" s="28">
        <v>474</v>
      </c>
      <c r="O758" s="972"/>
      <c r="P758" s="29">
        <v>6</v>
      </c>
      <c r="Q758" s="28"/>
      <c r="R758" s="28">
        <v>1</v>
      </c>
      <c r="S758" s="81">
        <v>196.541</v>
      </c>
      <c r="T758" s="185">
        <v>41774</v>
      </c>
      <c r="U758" s="326">
        <v>14.7</v>
      </c>
      <c r="V758" s="60">
        <v>0.33</v>
      </c>
      <c r="W758" s="167">
        <v>1</v>
      </c>
      <c r="X758" s="489">
        <f>IF(AND(N758&lt;&gt;"",S758&lt;&gt;""),1000*S758*V758/(N758*W758),"")</f>
        <v>136.83234177215192</v>
      </c>
      <c r="Y758" s="502" t="s">
        <v>2216</v>
      </c>
      <c r="Z758" s="494"/>
      <c r="AA758" s="28" t="s">
        <v>17</v>
      </c>
      <c r="AB758" s="27">
        <v>7</v>
      </c>
      <c r="AC758" s="28" t="s">
        <v>1294</v>
      </c>
      <c r="AD758" s="27" t="s">
        <v>54</v>
      </c>
      <c r="AE758" s="28" t="s">
        <v>124</v>
      </c>
      <c r="AF758" s="29" t="s">
        <v>55</v>
      </c>
      <c r="AG758" s="29" t="s">
        <v>55</v>
      </c>
      <c r="AH758" s="27">
        <v>256</v>
      </c>
      <c r="AI758" s="27" t="s">
        <v>205</v>
      </c>
      <c r="AJ758" s="27" t="s">
        <v>54</v>
      </c>
      <c r="AK758" s="81"/>
      <c r="AL758" s="569"/>
      <c r="AM758" s="28"/>
      <c r="AN758" s="28"/>
      <c r="AO758" s="28">
        <v>2011</v>
      </c>
      <c r="AP758" s="20">
        <v>2011</v>
      </c>
      <c r="AQ758" s="182" t="s">
        <v>1297</v>
      </c>
      <c r="AR758" s="28" t="s">
        <v>1296</v>
      </c>
      <c r="AS758" s="130" t="s">
        <v>2512</v>
      </c>
    </row>
    <row r="759" spans="1:45" ht="14.25" customHeight="1" x14ac:dyDescent="0.25">
      <c r="D759" s="591" t="s">
        <v>5306</v>
      </c>
      <c r="E759" s="555" t="s">
        <v>5302</v>
      </c>
      <c r="F759" s="592" t="s">
        <v>67</v>
      </c>
      <c r="G759" s="42" t="s">
        <v>5303</v>
      </c>
      <c r="H759" s="412" t="s">
        <v>5973</v>
      </c>
      <c r="I759" s="592">
        <v>4</v>
      </c>
      <c r="J759" s="618">
        <v>12</v>
      </c>
      <c r="K759" s="19"/>
      <c r="L759" s="52"/>
      <c r="M759" s="81"/>
      <c r="N759" s="28"/>
      <c r="O759" s="972"/>
      <c r="P759" s="29"/>
      <c r="Q759" s="28"/>
      <c r="R759" s="28"/>
      <c r="S759" s="81"/>
      <c r="T759" s="185"/>
      <c r="U759" s="326"/>
      <c r="V759" s="60"/>
      <c r="W759" s="167"/>
      <c r="X759" s="489"/>
      <c r="Y759" s="502"/>
      <c r="Z759" s="494"/>
      <c r="AA759" s="28" t="s">
        <v>17</v>
      </c>
      <c r="AB759" s="27">
        <v>26</v>
      </c>
      <c r="AC759" s="28" t="s">
        <v>5306</v>
      </c>
      <c r="AD759" s="27" t="s">
        <v>54</v>
      </c>
      <c r="AE759" s="28" t="s">
        <v>124</v>
      </c>
      <c r="AF759" s="29" t="s">
        <v>55</v>
      </c>
      <c r="AG759" s="29" t="s">
        <v>54</v>
      </c>
      <c r="AH759" s="27">
        <v>12</v>
      </c>
      <c r="AI759" s="27">
        <v>512</v>
      </c>
      <c r="AJ759" s="27"/>
      <c r="AK759" s="81"/>
      <c r="AL759" s="569"/>
      <c r="AM759" s="28"/>
      <c r="AN759" s="28"/>
      <c r="AO759" s="28">
        <v>2019</v>
      </c>
      <c r="AP759" s="20">
        <v>2020</v>
      </c>
      <c r="AQ759" s="182" t="s">
        <v>5305</v>
      </c>
      <c r="AR759" s="28" t="s">
        <v>5304</v>
      </c>
      <c r="AS759" s="20" t="s">
        <v>5307</v>
      </c>
    </row>
    <row r="760" spans="1:45" ht="14.25" customHeight="1" x14ac:dyDescent="0.25">
      <c r="D760" s="591" t="s">
        <v>2696</v>
      </c>
      <c r="E760" s="555" t="s">
        <v>5308</v>
      </c>
      <c r="F760" s="592" t="s">
        <v>67</v>
      </c>
      <c r="G760" s="42" t="s">
        <v>5303</v>
      </c>
      <c r="H760" s="412">
        <v>8080</v>
      </c>
      <c r="I760" s="592">
        <v>8</v>
      </c>
      <c r="J760" s="618">
        <v>8</v>
      </c>
      <c r="K760" s="19"/>
      <c r="L760" s="52"/>
      <c r="M760" s="81"/>
      <c r="N760" s="28"/>
      <c r="O760" s="972"/>
      <c r="P760" s="29"/>
      <c r="Q760" s="28"/>
      <c r="R760" s="28"/>
      <c r="S760" s="81"/>
      <c r="T760" s="185"/>
      <c r="U760" s="326"/>
      <c r="V760" s="60"/>
      <c r="W760" s="167"/>
      <c r="X760" s="489"/>
      <c r="Y760" s="502"/>
      <c r="Z760" s="494"/>
      <c r="AA760" s="28" t="s">
        <v>17</v>
      </c>
      <c r="AB760" s="27">
        <v>15</v>
      </c>
      <c r="AC760" s="28" t="s">
        <v>2696</v>
      </c>
      <c r="AD760" s="27" t="s">
        <v>54</v>
      </c>
      <c r="AE760" s="28" t="s">
        <v>124</v>
      </c>
      <c r="AF760" s="29" t="s">
        <v>55</v>
      </c>
      <c r="AG760" s="29" t="s">
        <v>55</v>
      </c>
      <c r="AH760" s="27" t="s">
        <v>181</v>
      </c>
      <c r="AI760" s="27" t="s">
        <v>181</v>
      </c>
      <c r="AJ760" s="27" t="s">
        <v>54</v>
      </c>
      <c r="AK760" s="81"/>
      <c r="AL760" s="569"/>
      <c r="AM760" s="28"/>
      <c r="AN760" s="28"/>
      <c r="AO760" s="28">
        <v>2017</v>
      </c>
      <c r="AP760" s="20">
        <v>2018</v>
      </c>
      <c r="AQ760" s="182" t="s">
        <v>5309</v>
      </c>
      <c r="AR760" s="28" t="s">
        <v>5311</v>
      </c>
      <c r="AS760" s="20"/>
    </row>
    <row r="761" spans="1:45" ht="14.25" customHeight="1" x14ac:dyDescent="0.25">
      <c r="C761" t="s">
        <v>875</v>
      </c>
      <c r="D761" s="26" t="s">
        <v>4304</v>
      </c>
      <c r="E761" s="435" t="s">
        <v>4305</v>
      </c>
      <c r="F761" s="27" t="s">
        <v>57</v>
      </c>
      <c r="G761" s="28" t="s">
        <v>535</v>
      </c>
      <c r="H761" s="27">
        <v>6801</v>
      </c>
      <c r="I761" s="27">
        <v>8</v>
      </c>
      <c r="J761" s="87">
        <v>8</v>
      </c>
      <c r="K761" s="19" t="s">
        <v>800</v>
      </c>
      <c r="L761" s="52" t="s">
        <v>108</v>
      </c>
      <c r="M761" s="81"/>
      <c r="N761" s="28"/>
      <c r="O761" s="972"/>
      <c r="P761" s="29">
        <v>6</v>
      </c>
      <c r="Q761" s="28"/>
      <c r="R761" s="28"/>
      <c r="S761" s="81"/>
      <c r="T761" s="185"/>
      <c r="U761" s="326">
        <v>14.7</v>
      </c>
      <c r="V761" s="60">
        <v>0.33</v>
      </c>
      <c r="W761" s="167">
        <v>4</v>
      </c>
      <c r="X761" s="489" t="str">
        <f t="shared" ref="X761:X783" si="45">IF(AND(N761&lt;&gt;"",S761&lt;&gt;""),1000*S761*V761/(N761*W761),"")</f>
        <v/>
      </c>
      <c r="Y761" s="502"/>
      <c r="Z761" s="494"/>
      <c r="AA761" s="28" t="s">
        <v>17</v>
      </c>
      <c r="AB761" s="27"/>
      <c r="AC761" s="28"/>
      <c r="AD761" s="27" t="s">
        <v>54</v>
      </c>
      <c r="AE761" s="28" t="s">
        <v>124</v>
      </c>
      <c r="AF761" s="29" t="s">
        <v>55</v>
      </c>
      <c r="AG761" s="29" t="s">
        <v>55</v>
      </c>
      <c r="AH761" s="27" t="s">
        <v>181</v>
      </c>
      <c r="AI761" s="27" t="s">
        <v>181</v>
      </c>
      <c r="AJ761" s="27" t="s">
        <v>54</v>
      </c>
      <c r="AK761" s="81"/>
      <c r="AL761" s="569"/>
      <c r="AM761" s="28"/>
      <c r="AN761" s="28"/>
      <c r="AO761" s="28">
        <v>2003</v>
      </c>
      <c r="AP761" s="20">
        <v>2009</v>
      </c>
      <c r="AQ761" s="182"/>
      <c r="AR761" s="28"/>
      <c r="AS761" s="20"/>
    </row>
    <row r="762" spans="1:45" ht="14.25" customHeight="1" x14ac:dyDescent="0.25">
      <c r="A762" t="s">
        <v>744</v>
      </c>
      <c r="B762">
        <v>1</v>
      </c>
      <c r="C762" t="s">
        <v>875</v>
      </c>
      <c r="D762" s="26" t="s">
        <v>865</v>
      </c>
      <c r="E762" s="435" t="s">
        <v>2483</v>
      </c>
      <c r="F762" s="27" t="s">
        <v>57</v>
      </c>
      <c r="G762" s="28" t="s">
        <v>535</v>
      </c>
      <c r="H762" s="27">
        <v>6805</v>
      </c>
      <c r="I762" s="27">
        <v>8</v>
      </c>
      <c r="J762" s="87">
        <v>8</v>
      </c>
      <c r="K762" s="19" t="s">
        <v>800</v>
      </c>
      <c r="L762" s="52" t="s">
        <v>108</v>
      </c>
      <c r="M762" s="81"/>
      <c r="N762" s="28">
        <v>834</v>
      </c>
      <c r="O762" s="972"/>
      <c r="P762" s="29">
        <v>6</v>
      </c>
      <c r="Q762" s="28"/>
      <c r="R762" s="28"/>
      <c r="S762" s="81">
        <v>203.95699999999999</v>
      </c>
      <c r="T762" s="185">
        <v>41690</v>
      </c>
      <c r="U762" s="326">
        <v>14.7</v>
      </c>
      <c r="V762" s="60">
        <v>0.33</v>
      </c>
      <c r="W762" s="167">
        <v>4</v>
      </c>
      <c r="X762" s="489">
        <f t="shared" si="45"/>
        <v>20.17560251798561</v>
      </c>
      <c r="Y762" s="502" t="s">
        <v>174</v>
      </c>
      <c r="Z762" s="494" t="s">
        <v>54</v>
      </c>
      <c r="AA762" s="28" t="s">
        <v>17</v>
      </c>
      <c r="AB762" s="27">
        <v>10</v>
      </c>
      <c r="AC762" s="28" t="s">
        <v>867</v>
      </c>
      <c r="AD762" s="27" t="s">
        <v>54</v>
      </c>
      <c r="AE762" s="28" t="s">
        <v>124</v>
      </c>
      <c r="AF762" s="29" t="s">
        <v>55</v>
      </c>
      <c r="AG762" s="29" t="s">
        <v>55</v>
      </c>
      <c r="AH762" s="27" t="s">
        <v>181</v>
      </c>
      <c r="AI762" s="27" t="s">
        <v>181</v>
      </c>
      <c r="AJ762" s="27" t="s">
        <v>54</v>
      </c>
      <c r="AK762" s="81"/>
      <c r="AL762" s="569"/>
      <c r="AM762" s="28"/>
      <c r="AN762" s="28"/>
      <c r="AO762" s="28">
        <v>2003</v>
      </c>
      <c r="AP762" s="20">
        <v>2009</v>
      </c>
      <c r="AQ762" s="182" t="s">
        <v>2486</v>
      </c>
      <c r="AR762" s="28"/>
      <c r="AS762" s="20"/>
    </row>
    <row r="763" spans="1:45" ht="14.25" customHeight="1" x14ac:dyDescent="0.25">
      <c r="A763" t="s">
        <v>744</v>
      </c>
      <c r="B763">
        <v>1</v>
      </c>
      <c r="C763" t="s">
        <v>875</v>
      </c>
      <c r="D763" s="26" t="s">
        <v>370</v>
      </c>
      <c r="E763" s="435" t="s">
        <v>5721</v>
      </c>
      <c r="F763" s="27" t="s">
        <v>67</v>
      </c>
      <c r="G763" s="28" t="s">
        <v>535</v>
      </c>
      <c r="H763" s="27">
        <v>6809</v>
      </c>
      <c r="I763" s="27">
        <v>8</v>
      </c>
      <c r="J763" s="87">
        <v>8</v>
      </c>
      <c r="K763" s="19" t="s">
        <v>800</v>
      </c>
      <c r="L763" s="52" t="s">
        <v>108</v>
      </c>
      <c r="M763" s="81"/>
      <c r="N763" s="28">
        <v>1631</v>
      </c>
      <c r="O763" s="972"/>
      <c r="P763" s="29">
        <v>6</v>
      </c>
      <c r="Q763" s="28"/>
      <c r="R763" s="28">
        <v>41</v>
      </c>
      <c r="S763" s="81">
        <v>88.495999999999995</v>
      </c>
      <c r="T763" s="185">
        <v>43235</v>
      </c>
      <c r="U763" s="326">
        <v>14.7</v>
      </c>
      <c r="V763" s="60">
        <v>0.33</v>
      </c>
      <c r="W763" s="167">
        <v>3</v>
      </c>
      <c r="X763" s="489">
        <f t="shared" si="45"/>
        <v>5.9684610668301659</v>
      </c>
      <c r="Y763" s="502" t="s">
        <v>2216</v>
      </c>
      <c r="Z763" s="494" t="s">
        <v>54</v>
      </c>
      <c r="AA763" s="28" t="s">
        <v>17</v>
      </c>
      <c r="AB763" s="27">
        <v>40</v>
      </c>
      <c r="AC763" s="28" t="s">
        <v>810</v>
      </c>
      <c r="AD763" s="27" t="s">
        <v>54</v>
      </c>
      <c r="AE763" s="28" t="s">
        <v>124</v>
      </c>
      <c r="AF763" s="29" t="s">
        <v>55</v>
      </c>
      <c r="AG763" s="29" t="s">
        <v>55</v>
      </c>
      <c r="AH763" s="27" t="s">
        <v>181</v>
      </c>
      <c r="AI763" s="27" t="s">
        <v>181</v>
      </c>
      <c r="AJ763" s="27" t="s">
        <v>54</v>
      </c>
      <c r="AK763" s="81"/>
      <c r="AL763" s="569"/>
      <c r="AM763" s="28"/>
      <c r="AN763" s="28"/>
      <c r="AO763" s="28">
        <v>2003</v>
      </c>
      <c r="AP763" s="20">
        <v>2021</v>
      </c>
      <c r="AQ763" s="182" t="s">
        <v>2486</v>
      </c>
      <c r="AR763" s="28" t="s">
        <v>809</v>
      </c>
      <c r="AS763" s="20" t="s">
        <v>5723</v>
      </c>
    </row>
    <row r="764" spans="1:45" ht="14.25" customHeight="1" x14ac:dyDescent="0.25">
      <c r="A764" t="s">
        <v>744</v>
      </c>
      <c r="B764">
        <v>1</v>
      </c>
      <c r="C764" t="s">
        <v>875</v>
      </c>
      <c r="D764" s="26" t="s">
        <v>534</v>
      </c>
      <c r="E764" s="435" t="s">
        <v>2484</v>
      </c>
      <c r="F764" s="27" t="s">
        <v>85</v>
      </c>
      <c r="G764" s="28" t="s">
        <v>535</v>
      </c>
      <c r="H764" s="27" t="s">
        <v>881</v>
      </c>
      <c r="I764" s="27">
        <v>8</v>
      </c>
      <c r="J764" s="87">
        <v>8</v>
      </c>
      <c r="K764" s="19" t="s">
        <v>800</v>
      </c>
      <c r="L764" s="52" t="s">
        <v>108</v>
      </c>
      <c r="M764" s="81"/>
      <c r="N764" s="28">
        <v>1218</v>
      </c>
      <c r="O764" s="972"/>
      <c r="P764" s="29">
        <v>6</v>
      </c>
      <c r="Q764" s="28"/>
      <c r="R764" s="28"/>
      <c r="S764" s="81">
        <v>152.78800000000001</v>
      </c>
      <c r="T764" s="185">
        <v>41688</v>
      </c>
      <c r="U764" s="326">
        <v>14.7</v>
      </c>
      <c r="V764" s="60">
        <v>0.33</v>
      </c>
      <c r="W764" s="167">
        <v>4</v>
      </c>
      <c r="X764" s="489">
        <f t="shared" si="45"/>
        <v>10.348940886699507</v>
      </c>
      <c r="Y764" s="502" t="s">
        <v>174</v>
      </c>
      <c r="Z764" s="494" t="s">
        <v>54</v>
      </c>
      <c r="AA764" s="28" t="s">
        <v>17</v>
      </c>
      <c r="AB764" s="27">
        <v>17</v>
      </c>
      <c r="AC764" s="28" t="s">
        <v>536</v>
      </c>
      <c r="AD764" s="27" t="s">
        <v>54</v>
      </c>
      <c r="AE764" s="28" t="s">
        <v>124</v>
      </c>
      <c r="AF764" s="29" t="s">
        <v>55</v>
      </c>
      <c r="AG764" s="29" t="s">
        <v>55</v>
      </c>
      <c r="AH764" s="27" t="s">
        <v>181</v>
      </c>
      <c r="AI764" s="27" t="s">
        <v>181</v>
      </c>
      <c r="AJ764" s="27" t="s">
        <v>54</v>
      </c>
      <c r="AK764" s="81"/>
      <c r="AL764" s="569"/>
      <c r="AM764" s="28"/>
      <c r="AN764" s="28"/>
      <c r="AO764" s="28">
        <v>2003</v>
      </c>
      <c r="AP764" s="20">
        <v>2009</v>
      </c>
      <c r="AQ764" s="182" t="s">
        <v>2486</v>
      </c>
      <c r="AR764" s="28" t="s">
        <v>537</v>
      </c>
      <c r="AS764" s="20"/>
    </row>
    <row r="765" spans="1:45" ht="14.25" customHeight="1" x14ac:dyDescent="0.25">
      <c r="A765" t="s">
        <v>744</v>
      </c>
      <c r="B765">
        <v>1</v>
      </c>
      <c r="C765" t="s">
        <v>875</v>
      </c>
      <c r="D765" s="26" t="s">
        <v>539</v>
      </c>
      <c r="E765" s="435" t="s">
        <v>2485</v>
      </c>
      <c r="F765" s="27" t="s">
        <v>67</v>
      </c>
      <c r="G765" s="28" t="s">
        <v>535</v>
      </c>
      <c r="H765" s="27">
        <v>6801</v>
      </c>
      <c r="I765" s="27">
        <v>8</v>
      </c>
      <c r="J765" s="87">
        <v>8</v>
      </c>
      <c r="K765" s="19" t="s">
        <v>794</v>
      </c>
      <c r="L765" s="52" t="s">
        <v>108</v>
      </c>
      <c r="M765" s="81"/>
      <c r="N765" s="28">
        <v>2235</v>
      </c>
      <c r="O765" s="972"/>
      <c r="P765" s="29">
        <v>4</v>
      </c>
      <c r="Q765" s="28"/>
      <c r="R765" s="28">
        <v>4</v>
      </c>
      <c r="S765" s="81">
        <v>46.323999999999998</v>
      </c>
      <c r="T765" s="185">
        <v>41685</v>
      </c>
      <c r="U765" s="326">
        <v>14.7</v>
      </c>
      <c r="V765" s="60">
        <v>0.33</v>
      </c>
      <c r="W765" s="167">
        <v>4</v>
      </c>
      <c r="X765" s="489">
        <f t="shared" si="45"/>
        <v>1.7099463087248323</v>
      </c>
      <c r="Y765" s="502" t="s">
        <v>174</v>
      </c>
      <c r="Z765" s="494" t="s">
        <v>54</v>
      </c>
      <c r="AA765" s="28" t="s">
        <v>17</v>
      </c>
      <c r="AB765" s="27">
        <v>21</v>
      </c>
      <c r="AC765" s="28" t="s">
        <v>538</v>
      </c>
      <c r="AD765" s="27" t="s">
        <v>54</v>
      </c>
      <c r="AE765" s="28" t="s">
        <v>124</v>
      </c>
      <c r="AF765" s="29" t="s">
        <v>55</v>
      </c>
      <c r="AG765" s="29" t="s">
        <v>55</v>
      </c>
      <c r="AH765" s="27" t="s">
        <v>181</v>
      </c>
      <c r="AI765" s="27" t="s">
        <v>181</v>
      </c>
      <c r="AJ765" s="27" t="s">
        <v>54</v>
      </c>
      <c r="AK765" s="81"/>
      <c r="AL765" s="569"/>
      <c r="AM765" s="28"/>
      <c r="AN765" s="28"/>
      <c r="AO765" s="28">
        <v>2003</v>
      </c>
      <c r="AP765" s="20">
        <v>2009</v>
      </c>
      <c r="AQ765" s="182" t="s">
        <v>2486</v>
      </c>
      <c r="AR765" s="28"/>
      <c r="AS765" s="20"/>
    </row>
    <row r="766" spans="1:45" ht="14.25" customHeight="1" x14ac:dyDescent="0.25">
      <c r="A766" t="s">
        <v>745</v>
      </c>
      <c r="B766">
        <v>1</v>
      </c>
      <c r="C766" t="s">
        <v>875</v>
      </c>
      <c r="D766" s="26" t="s">
        <v>995</v>
      </c>
      <c r="E766" s="435" t="s">
        <v>2619</v>
      </c>
      <c r="F766" s="27" t="s">
        <v>67</v>
      </c>
      <c r="G766" s="28" t="s">
        <v>997</v>
      </c>
      <c r="H766" s="27">
        <v>6801</v>
      </c>
      <c r="I766" s="27">
        <v>8</v>
      </c>
      <c r="J766" s="87">
        <v>8</v>
      </c>
      <c r="K766" s="19" t="s">
        <v>43</v>
      </c>
      <c r="L766" s="52" t="s">
        <v>108</v>
      </c>
      <c r="M766" s="81"/>
      <c r="N766" s="28">
        <v>1507</v>
      </c>
      <c r="O766" s="972"/>
      <c r="P766" s="29">
        <v>4</v>
      </c>
      <c r="Q766" s="28"/>
      <c r="R766" s="28">
        <v>3</v>
      </c>
      <c r="S766" s="81">
        <v>72.552999999999997</v>
      </c>
      <c r="T766" s="185">
        <v>41770</v>
      </c>
      <c r="U766" s="326">
        <v>14.7</v>
      </c>
      <c r="V766" s="60">
        <v>0.33</v>
      </c>
      <c r="W766" s="167">
        <v>4</v>
      </c>
      <c r="X766" s="489">
        <f t="shared" si="45"/>
        <v>3.9718795620437959</v>
      </c>
      <c r="Y766" s="502" t="s">
        <v>2226</v>
      </c>
      <c r="Z766" s="494"/>
      <c r="AA766" s="28" t="s">
        <v>17</v>
      </c>
      <c r="AB766" s="27">
        <v>15</v>
      </c>
      <c r="AC766" s="28" t="s">
        <v>1021</v>
      </c>
      <c r="AD766" s="27" t="s">
        <v>54</v>
      </c>
      <c r="AE766" s="28" t="s">
        <v>124</v>
      </c>
      <c r="AF766" s="29" t="s">
        <v>55</v>
      </c>
      <c r="AG766" s="29" t="s">
        <v>55</v>
      </c>
      <c r="AH766" s="27" t="s">
        <v>181</v>
      </c>
      <c r="AI766" s="27" t="s">
        <v>181</v>
      </c>
      <c r="AJ766" s="27" t="s">
        <v>54</v>
      </c>
      <c r="AK766" s="81"/>
      <c r="AL766" s="569"/>
      <c r="AM766" s="28"/>
      <c r="AN766" s="28"/>
      <c r="AO766" s="28">
        <v>2003</v>
      </c>
      <c r="AP766" s="20">
        <v>2009</v>
      </c>
      <c r="AQ766" s="182" t="s">
        <v>2486</v>
      </c>
      <c r="AR766" s="28" t="s">
        <v>996</v>
      </c>
      <c r="AS766" s="20" t="s">
        <v>998</v>
      </c>
    </row>
    <row r="767" spans="1:45" ht="14.25" customHeight="1" x14ac:dyDescent="0.25">
      <c r="B767">
        <v>1</v>
      </c>
      <c r="C767" t="s">
        <v>875</v>
      </c>
      <c r="D767" s="26" t="s">
        <v>2042</v>
      </c>
      <c r="E767" s="28"/>
      <c r="F767" s="27" t="s">
        <v>67</v>
      </c>
      <c r="G767" s="28" t="s">
        <v>4367</v>
      </c>
      <c r="H767" s="27" t="s">
        <v>12</v>
      </c>
      <c r="I767" s="27">
        <v>16</v>
      </c>
      <c r="J767" s="87">
        <v>8</v>
      </c>
      <c r="K767" s="19" t="s">
        <v>800</v>
      </c>
      <c r="L767" s="52" t="s">
        <v>108</v>
      </c>
      <c r="M767" s="81" t="s">
        <v>3154</v>
      </c>
      <c r="N767" s="28">
        <v>709</v>
      </c>
      <c r="O767" s="972"/>
      <c r="P767" s="29">
        <v>6</v>
      </c>
      <c r="Q767" s="28"/>
      <c r="R767" s="28"/>
      <c r="S767" s="81">
        <v>83.332999999999998</v>
      </c>
      <c r="T767" s="185">
        <v>43185</v>
      </c>
      <c r="U767" s="326">
        <v>14.7</v>
      </c>
      <c r="V767" s="60">
        <v>0.67</v>
      </c>
      <c r="W767" s="167">
        <v>3</v>
      </c>
      <c r="X767" s="489">
        <f t="shared" si="45"/>
        <v>26.249699106723085</v>
      </c>
      <c r="Y767" s="502" t="s">
        <v>174</v>
      </c>
      <c r="Z767" s="494"/>
      <c r="AA767" s="28" t="s">
        <v>17</v>
      </c>
      <c r="AB767" s="27">
        <v>23</v>
      </c>
      <c r="AC767" s="28" t="s">
        <v>73</v>
      </c>
      <c r="AD767" s="27" t="s">
        <v>54</v>
      </c>
      <c r="AE767" s="28"/>
      <c r="AF767" s="29" t="s">
        <v>55</v>
      </c>
      <c r="AG767" s="29" t="s">
        <v>55</v>
      </c>
      <c r="AH767" s="27" t="s">
        <v>181</v>
      </c>
      <c r="AI767" s="27" t="s">
        <v>181</v>
      </c>
      <c r="AJ767" s="27" t="s">
        <v>54</v>
      </c>
      <c r="AK767" s="81">
        <v>182</v>
      </c>
      <c r="AL767" s="569"/>
      <c r="AM767" s="28"/>
      <c r="AN767" s="28"/>
      <c r="AO767" s="28">
        <v>2016</v>
      </c>
      <c r="AP767" s="20">
        <v>2016</v>
      </c>
      <c r="AQ767" s="182" t="s">
        <v>3156</v>
      </c>
      <c r="AR767" s="28" t="s">
        <v>3155</v>
      </c>
      <c r="AS767" s="20" t="s">
        <v>2043</v>
      </c>
    </row>
    <row r="768" spans="1:45" ht="14.25" customHeight="1" x14ac:dyDescent="0.25">
      <c r="B768">
        <v>1</v>
      </c>
      <c r="C768" t="s">
        <v>875</v>
      </c>
      <c r="D768" s="26" t="s">
        <v>540</v>
      </c>
      <c r="E768" s="435" t="s">
        <v>2048</v>
      </c>
      <c r="F768" s="27" t="s">
        <v>67</v>
      </c>
      <c r="G768" s="28" t="s">
        <v>542</v>
      </c>
      <c r="H768" s="27" t="s">
        <v>2044</v>
      </c>
      <c r="I768" s="27">
        <v>4</v>
      </c>
      <c r="J768" s="87">
        <v>8</v>
      </c>
      <c r="K768" s="19" t="s">
        <v>2045</v>
      </c>
      <c r="L768" s="52" t="s">
        <v>542</v>
      </c>
      <c r="M768" s="81"/>
      <c r="N768" s="28">
        <v>643</v>
      </c>
      <c r="O768" s="972"/>
      <c r="P768" s="29">
        <v>3</v>
      </c>
      <c r="Q768" s="28"/>
      <c r="R768" s="28">
        <v>2</v>
      </c>
      <c r="S768" s="81">
        <v>60</v>
      </c>
      <c r="T768" s="185"/>
      <c r="U768" s="326"/>
      <c r="V768" s="60">
        <v>0.16</v>
      </c>
      <c r="W768" s="167">
        <v>4</v>
      </c>
      <c r="X768" s="489">
        <f t="shared" si="45"/>
        <v>3.7325038880248833</v>
      </c>
      <c r="Y768" s="502" t="s">
        <v>2216</v>
      </c>
      <c r="Z768" s="494"/>
      <c r="AA768" s="28" t="s">
        <v>17</v>
      </c>
      <c r="AB768" s="27">
        <v>36</v>
      </c>
      <c r="AC768" s="28" t="s">
        <v>2046</v>
      </c>
      <c r="AD768" s="27" t="s">
        <v>54</v>
      </c>
      <c r="AE768" s="28" t="s">
        <v>124</v>
      </c>
      <c r="AF768" s="29" t="s">
        <v>55</v>
      </c>
      <c r="AG768" s="29" t="s">
        <v>54</v>
      </c>
      <c r="AH768" s="27">
        <v>64</v>
      </c>
      <c r="AI768" s="27" t="s">
        <v>249</v>
      </c>
      <c r="AJ768" s="27" t="s">
        <v>54</v>
      </c>
      <c r="AK768" s="81"/>
      <c r="AL768" s="569"/>
      <c r="AM768" s="28"/>
      <c r="AN768" s="28"/>
      <c r="AO768" s="28">
        <v>2006</v>
      </c>
      <c r="AP768" s="20">
        <v>2009</v>
      </c>
      <c r="AQ768" s="142"/>
      <c r="AR768" s="28" t="s">
        <v>2047</v>
      </c>
      <c r="AS768" s="20"/>
    </row>
    <row r="769" spans="1:45" ht="14.25" customHeight="1" x14ac:dyDescent="0.25">
      <c r="A769" t="s">
        <v>744</v>
      </c>
      <c r="B769">
        <v>1</v>
      </c>
      <c r="C769" t="s">
        <v>875</v>
      </c>
      <c r="D769" s="26" t="s">
        <v>543</v>
      </c>
      <c r="E769" s="435" t="s">
        <v>2563</v>
      </c>
      <c r="F769" s="27" t="s">
        <v>67</v>
      </c>
      <c r="G769" s="28" t="s">
        <v>542</v>
      </c>
      <c r="H769" s="27" t="s">
        <v>545</v>
      </c>
      <c r="I769" s="27">
        <v>8</v>
      </c>
      <c r="J769" s="87">
        <v>8</v>
      </c>
      <c r="K769" s="19" t="s">
        <v>303</v>
      </c>
      <c r="L769" s="52" t="s">
        <v>542</v>
      </c>
      <c r="M769" s="81"/>
      <c r="N769" s="28">
        <v>738</v>
      </c>
      <c r="O769" s="972"/>
      <c r="P769" s="29">
        <v>4</v>
      </c>
      <c r="Q769" s="28"/>
      <c r="R769" s="28">
        <v>1</v>
      </c>
      <c r="S769" s="81">
        <v>59</v>
      </c>
      <c r="T769" s="185"/>
      <c r="U769" s="326"/>
      <c r="V769" s="60">
        <v>0.33</v>
      </c>
      <c r="W769" s="167">
        <v>4</v>
      </c>
      <c r="X769" s="489">
        <f t="shared" si="45"/>
        <v>6.595528455284553</v>
      </c>
      <c r="Y769" s="502" t="s">
        <v>2216</v>
      </c>
      <c r="Z769" s="494"/>
      <c r="AA769" s="28" t="s">
        <v>17</v>
      </c>
      <c r="AB769" s="27">
        <v>70</v>
      </c>
      <c r="AC769" s="28" t="s">
        <v>547</v>
      </c>
      <c r="AD769" s="27" t="s">
        <v>54</v>
      </c>
      <c r="AE769" s="28" t="s">
        <v>158</v>
      </c>
      <c r="AF769" s="29" t="s">
        <v>55</v>
      </c>
      <c r="AG769" s="29"/>
      <c r="AH769" s="27">
        <v>256</v>
      </c>
      <c r="AI769" s="27" t="s">
        <v>249</v>
      </c>
      <c r="AJ769" s="27"/>
      <c r="AK769" s="81"/>
      <c r="AL769" s="569"/>
      <c r="AM769" s="28"/>
      <c r="AN769" s="28"/>
      <c r="AO769" s="28">
        <v>2004</v>
      </c>
      <c r="AP769" s="20">
        <v>2021</v>
      </c>
      <c r="AQ769" s="19"/>
      <c r="AR769" s="28" t="s">
        <v>544</v>
      </c>
      <c r="AS769" s="20" t="s">
        <v>546</v>
      </c>
    </row>
    <row r="770" spans="1:45" ht="14.25" customHeight="1" x14ac:dyDescent="0.25">
      <c r="A770" t="s">
        <v>744</v>
      </c>
      <c r="B770">
        <v>1</v>
      </c>
      <c r="C770" t="s">
        <v>875</v>
      </c>
      <c r="D770" s="26" t="s">
        <v>548</v>
      </c>
      <c r="E770" s="435" t="s">
        <v>2564</v>
      </c>
      <c r="F770" s="27" t="s">
        <v>67</v>
      </c>
      <c r="G770" s="28" t="s">
        <v>549</v>
      </c>
      <c r="H770" s="27">
        <v>8051</v>
      </c>
      <c r="I770" s="27">
        <v>8</v>
      </c>
      <c r="J770" s="87">
        <v>8</v>
      </c>
      <c r="K770" s="19" t="s">
        <v>800</v>
      </c>
      <c r="L770" s="52" t="s">
        <v>108</v>
      </c>
      <c r="M770" s="81"/>
      <c r="N770" s="28">
        <v>1942</v>
      </c>
      <c r="O770" s="972"/>
      <c r="P770" s="29">
        <v>6</v>
      </c>
      <c r="Q770" s="28">
        <v>1</v>
      </c>
      <c r="R770" s="28"/>
      <c r="S770" s="81">
        <v>146.69200000000001</v>
      </c>
      <c r="T770" s="185">
        <v>41730</v>
      </c>
      <c r="U770" s="326">
        <v>14.7</v>
      </c>
      <c r="V770" s="60">
        <v>0.33</v>
      </c>
      <c r="W770" s="167">
        <v>4</v>
      </c>
      <c r="X770" s="489">
        <f t="shared" si="45"/>
        <v>6.2317662203913491</v>
      </c>
      <c r="Y770" s="502" t="s">
        <v>2216</v>
      </c>
      <c r="Z770" s="494"/>
      <c r="AA770" s="28" t="s">
        <v>17</v>
      </c>
      <c r="AB770" s="27">
        <v>17</v>
      </c>
      <c r="AC770" s="28" t="s">
        <v>1036</v>
      </c>
      <c r="AD770" s="27" t="s">
        <v>54</v>
      </c>
      <c r="AE770" s="28" t="s">
        <v>124</v>
      </c>
      <c r="AF770" s="29" t="s">
        <v>55</v>
      </c>
      <c r="AG770" s="29" t="s">
        <v>55</v>
      </c>
      <c r="AH770" s="27" t="s">
        <v>181</v>
      </c>
      <c r="AI770" s="27" t="s">
        <v>181</v>
      </c>
      <c r="AJ770" s="27" t="s">
        <v>54</v>
      </c>
      <c r="AK770" s="81"/>
      <c r="AL770" s="569"/>
      <c r="AM770" s="28"/>
      <c r="AN770" s="28"/>
      <c r="AO770" s="28">
        <v>2002</v>
      </c>
      <c r="AP770" s="20">
        <v>2010</v>
      </c>
      <c r="AQ770" s="19"/>
      <c r="AR770" s="28" t="s">
        <v>550</v>
      </c>
      <c r="AS770" s="20" t="s">
        <v>1037</v>
      </c>
    </row>
    <row r="771" spans="1:45" s="177" customFormat="1" ht="14.25" customHeight="1" x14ac:dyDescent="0.25">
      <c r="A771" t="s">
        <v>744</v>
      </c>
      <c r="B771">
        <v>1</v>
      </c>
      <c r="C771" t="s">
        <v>875</v>
      </c>
      <c r="D771" s="26" t="s">
        <v>551</v>
      </c>
      <c r="E771" s="435" t="s">
        <v>2565</v>
      </c>
      <c r="F771" s="27" t="s">
        <v>67</v>
      </c>
      <c r="G771" s="28" t="s">
        <v>189</v>
      </c>
      <c r="H771" s="27">
        <v>6502</v>
      </c>
      <c r="I771" s="27">
        <v>8</v>
      </c>
      <c r="J771" s="87">
        <v>8</v>
      </c>
      <c r="K771" s="19" t="s">
        <v>800</v>
      </c>
      <c r="L771" s="52" t="s">
        <v>108</v>
      </c>
      <c r="M771" s="81"/>
      <c r="N771" s="28">
        <v>575</v>
      </c>
      <c r="O771" s="972"/>
      <c r="P771" s="29">
        <v>6</v>
      </c>
      <c r="Q771" s="28"/>
      <c r="R771" s="28"/>
      <c r="S771" s="81">
        <v>290.613</v>
      </c>
      <c r="T771" s="185">
        <v>41687</v>
      </c>
      <c r="U771" s="326">
        <v>14.7</v>
      </c>
      <c r="V771" s="60">
        <v>0.33</v>
      </c>
      <c r="W771" s="167">
        <v>4</v>
      </c>
      <c r="X771" s="489">
        <f t="shared" si="45"/>
        <v>41.696647826086959</v>
      </c>
      <c r="Y771" s="502" t="s">
        <v>2216</v>
      </c>
      <c r="Z771" s="494"/>
      <c r="AA771" s="28" t="s">
        <v>17</v>
      </c>
      <c r="AB771" s="27">
        <v>7</v>
      </c>
      <c r="AC771" s="28" t="s">
        <v>554</v>
      </c>
      <c r="AD771" s="27" t="s">
        <v>54</v>
      </c>
      <c r="AE771" s="28" t="s">
        <v>124</v>
      </c>
      <c r="AF771" s="29" t="s">
        <v>55</v>
      </c>
      <c r="AG771" s="29" t="s">
        <v>55</v>
      </c>
      <c r="AH771" s="27" t="s">
        <v>181</v>
      </c>
      <c r="AI771" s="27" t="s">
        <v>181</v>
      </c>
      <c r="AJ771" s="27" t="s">
        <v>54</v>
      </c>
      <c r="AK771" s="81"/>
      <c r="AL771" s="569"/>
      <c r="AM771" s="28"/>
      <c r="AN771" s="28"/>
      <c r="AO771" s="28">
        <v>2002</v>
      </c>
      <c r="AP771" s="20">
        <v>2010</v>
      </c>
      <c r="AQ771" s="19"/>
      <c r="AR771" s="28" t="s">
        <v>553</v>
      </c>
      <c r="AS771" s="20"/>
    </row>
    <row r="772" spans="1:45" s="177" customFormat="1" ht="14.25" customHeight="1" x14ac:dyDescent="0.25">
      <c r="A772" t="s">
        <v>744</v>
      </c>
      <c r="B772"/>
      <c r="C772" t="s">
        <v>875</v>
      </c>
      <c r="D772" s="26" t="s">
        <v>555</v>
      </c>
      <c r="E772" s="435" t="s">
        <v>2566</v>
      </c>
      <c r="F772" s="27" t="s">
        <v>57</v>
      </c>
      <c r="G772" s="28" t="s">
        <v>556</v>
      </c>
      <c r="H772" s="27">
        <v>6502</v>
      </c>
      <c r="I772" s="27">
        <v>8</v>
      </c>
      <c r="J772" s="87">
        <v>8</v>
      </c>
      <c r="K772" s="19" t="s">
        <v>775</v>
      </c>
      <c r="L772" s="52" t="s">
        <v>108</v>
      </c>
      <c r="M772" s="81" t="s">
        <v>777</v>
      </c>
      <c r="N772" s="28"/>
      <c r="O772" s="972"/>
      <c r="P772" s="29"/>
      <c r="Q772" s="28"/>
      <c r="R772" s="28"/>
      <c r="S772" s="81"/>
      <c r="T772" s="185"/>
      <c r="U772" s="326">
        <v>14.7</v>
      </c>
      <c r="V772" s="60"/>
      <c r="W772" s="167">
        <v>4</v>
      </c>
      <c r="X772" s="489" t="str">
        <f t="shared" si="45"/>
        <v/>
      </c>
      <c r="Y772" s="502"/>
      <c r="Z772" s="494"/>
      <c r="AA772" s="28" t="s">
        <v>20</v>
      </c>
      <c r="AB772" s="27">
        <v>22</v>
      </c>
      <c r="AC772" s="28" t="s">
        <v>555</v>
      </c>
      <c r="AD772" s="27" t="s">
        <v>54</v>
      </c>
      <c r="AE772" s="28" t="s">
        <v>124</v>
      </c>
      <c r="AF772" s="29" t="s">
        <v>55</v>
      </c>
      <c r="AG772" s="29" t="s">
        <v>55</v>
      </c>
      <c r="AH772" s="27" t="s">
        <v>181</v>
      </c>
      <c r="AI772" s="27" t="s">
        <v>181</v>
      </c>
      <c r="AJ772" s="27" t="s">
        <v>54</v>
      </c>
      <c r="AK772" s="81"/>
      <c r="AL772" s="569"/>
      <c r="AM772" s="28"/>
      <c r="AN772" s="28"/>
      <c r="AO772" s="61">
        <v>2009</v>
      </c>
      <c r="AP772" s="20">
        <v>2010</v>
      </c>
      <c r="AQ772" s="19"/>
      <c r="AR772" s="28" t="s">
        <v>557</v>
      </c>
      <c r="AS772" s="20"/>
    </row>
    <row r="773" spans="1:45" s="177" customFormat="1" ht="14.25" customHeight="1" x14ac:dyDescent="0.25">
      <c r="A773" t="s">
        <v>744</v>
      </c>
      <c r="B773">
        <v>1</v>
      </c>
      <c r="C773" t="s">
        <v>875</v>
      </c>
      <c r="D773" s="26" t="s">
        <v>558</v>
      </c>
      <c r="E773" s="435" t="s">
        <v>2567</v>
      </c>
      <c r="F773" s="27" t="s">
        <v>67</v>
      </c>
      <c r="G773" s="28" t="s">
        <v>189</v>
      </c>
      <c r="H773" s="27" t="s">
        <v>559</v>
      </c>
      <c r="I773" s="27">
        <v>8</v>
      </c>
      <c r="J773" s="87">
        <v>8</v>
      </c>
      <c r="K773" s="19" t="s">
        <v>800</v>
      </c>
      <c r="L773" s="52" t="s">
        <v>108</v>
      </c>
      <c r="M773" s="81" t="s">
        <v>780</v>
      </c>
      <c r="N773" s="28">
        <v>1389</v>
      </c>
      <c r="O773" s="972"/>
      <c r="P773" s="29">
        <v>6</v>
      </c>
      <c r="Q773" s="28"/>
      <c r="R773" s="28"/>
      <c r="S773" s="81">
        <v>163.10599999999999</v>
      </c>
      <c r="T773" s="185">
        <v>41687</v>
      </c>
      <c r="U773" s="326">
        <v>14.7</v>
      </c>
      <c r="V773" s="60">
        <v>0.33</v>
      </c>
      <c r="W773" s="167">
        <v>3</v>
      </c>
      <c r="X773" s="489">
        <f t="shared" si="45"/>
        <v>12.916961843052556</v>
      </c>
      <c r="Y773" s="502" t="s">
        <v>174</v>
      </c>
      <c r="Z773" s="494"/>
      <c r="AA773" s="28" t="s">
        <v>17</v>
      </c>
      <c r="AB773" s="27">
        <v>5</v>
      </c>
      <c r="AC773" s="28" t="s">
        <v>781</v>
      </c>
      <c r="AD773" s="27" t="s">
        <v>54</v>
      </c>
      <c r="AE773" s="28" t="s">
        <v>124</v>
      </c>
      <c r="AF773" s="29" t="s">
        <v>55</v>
      </c>
      <c r="AG773" s="29" t="s">
        <v>55</v>
      </c>
      <c r="AH773" s="27" t="s">
        <v>181</v>
      </c>
      <c r="AI773" s="27" t="s">
        <v>181</v>
      </c>
      <c r="AJ773" s="27" t="s">
        <v>54</v>
      </c>
      <c r="AK773" s="81"/>
      <c r="AL773" s="569"/>
      <c r="AM773" s="28"/>
      <c r="AN773" s="28"/>
      <c r="AO773" s="61">
        <v>2002</v>
      </c>
      <c r="AP773" s="20">
        <v>2018</v>
      </c>
      <c r="AQ773" s="19"/>
      <c r="AR773" s="28" t="s">
        <v>1278</v>
      </c>
      <c r="AS773" s="20"/>
    </row>
    <row r="774" spans="1:45" s="177" customFormat="1" ht="14.25" customHeight="1" x14ac:dyDescent="0.25">
      <c r="A774"/>
      <c r="B774">
        <v>1</v>
      </c>
      <c r="C774" t="s">
        <v>875</v>
      </c>
      <c r="D774" s="26" t="s">
        <v>3158</v>
      </c>
      <c r="E774" s="435" t="s">
        <v>2558</v>
      </c>
      <c r="F774" s="27" t="s">
        <v>85</v>
      </c>
      <c r="G774" s="28" t="s">
        <v>311</v>
      </c>
      <c r="H774" s="27" t="s">
        <v>143</v>
      </c>
      <c r="I774" s="27">
        <v>16</v>
      </c>
      <c r="J774" s="87">
        <v>16</v>
      </c>
      <c r="K774" s="19" t="s">
        <v>800</v>
      </c>
      <c r="L774" s="52" t="s">
        <v>108</v>
      </c>
      <c r="M774" s="81"/>
      <c r="N774" s="28">
        <v>643</v>
      </c>
      <c r="O774" s="972"/>
      <c r="P774" s="29">
        <v>6</v>
      </c>
      <c r="Q774" s="28"/>
      <c r="R774" s="28">
        <v>2</v>
      </c>
      <c r="S774" s="81">
        <v>208.333</v>
      </c>
      <c r="T774" s="185">
        <v>43185</v>
      </c>
      <c r="U774" s="326">
        <v>14.7</v>
      </c>
      <c r="V774" s="60">
        <v>0.67</v>
      </c>
      <c r="W774" s="167">
        <v>1</v>
      </c>
      <c r="X774" s="489">
        <f t="shared" si="45"/>
        <v>217.08104199066875</v>
      </c>
      <c r="Y774" s="502" t="s">
        <v>174</v>
      </c>
      <c r="Z774" s="494"/>
      <c r="AA774" s="28" t="s">
        <v>20</v>
      </c>
      <c r="AB774" s="27">
        <v>2</v>
      </c>
      <c r="AC774" s="28" t="s">
        <v>3159</v>
      </c>
      <c r="AD774" s="27" t="s">
        <v>54</v>
      </c>
      <c r="AE774" s="28"/>
      <c r="AF774" s="29" t="s">
        <v>55</v>
      </c>
      <c r="AG774" s="29" t="s">
        <v>55</v>
      </c>
      <c r="AH774" s="27" t="s">
        <v>181</v>
      </c>
      <c r="AI774" s="27" t="s">
        <v>181</v>
      </c>
      <c r="AJ774" s="27"/>
      <c r="AK774" s="81">
        <v>28</v>
      </c>
      <c r="AL774" s="569"/>
      <c r="AM774" s="28">
        <v>8</v>
      </c>
      <c r="AN774" s="28"/>
      <c r="AO774" s="61">
        <v>2014</v>
      </c>
      <c r="AP774" s="20">
        <v>2016</v>
      </c>
      <c r="AQ774" s="182"/>
      <c r="AR774" s="28"/>
      <c r="AS774" s="20" t="s">
        <v>3160</v>
      </c>
    </row>
    <row r="775" spans="1:45" x14ac:dyDescent="0.25">
      <c r="B775">
        <v>1</v>
      </c>
      <c r="C775" t="s">
        <v>875</v>
      </c>
      <c r="D775" s="26" t="s">
        <v>2049</v>
      </c>
      <c r="E775" s="435" t="s">
        <v>2558</v>
      </c>
      <c r="F775" s="27" t="s">
        <v>85</v>
      </c>
      <c r="G775" s="28" t="s">
        <v>311</v>
      </c>
      <c r="H775" s="27" t="s">
        <v>143</v>
      </c>
      <c r="I775" s="27">
        <v>32</v>
      </c>
      <c r="J775" s="87">
        <v>16</v>
      </c>
      <c r="K775" s="19" t="s">
        <v>800</v>
      </c>
      <c r="L775" s="52" t="s">
        <v>108</v>
      </c>
      <c r="M775" s="81"/>
      <c r="N775" s="28">
        <v>5756</v>
      </c>
      <c r="O775" s="972"/>
      <c r="P775" s="29">
        <v>6</v>
      </c>
      <c r="Q775" s="28">
        <v>9</v>
      </c>
      <c r="R775" s="28">
        <v>6</v>
      </c>
      <c r="S775" s="81">
        <v>136.98599999999999</v>
      </c>
      <c r="T775" s="185">
        <v>43185</v>
      </c>
      <c r="U775" s="326">
        <v>14.7</v>
      </c>
      <c r="V775" s="60">
        <v>2</v>
      </c>
      <c r="W775" s="167">
        <v>1</v>
      </c>
      <c r="X775" s="489">
        <f t="shared" si="45"/>
        <v>47.597637248088951</v>
      </c>
      <c r="Y775" s="502" t="s">
        <v>174</v>
      </c>
      <c r="Z775" s="494"/>
      <c r="AA775" s="28" t="s">
        <v>20</v>
      </c>
      <c r="AB775" s="27">
        <v>3</v>
      </c>
      <c r="AC775" s="28" t="s">
        <v>2049</v>
      </c>
      <c r="AD775" s="27" t="s">
        <v>149</v>
      </c>
      <c r="AE775" s="28"/>
      <c r="AF775" s="29"/>
      <c r="AG775" s="29"/>
      <c r="AH775" s="27" t="s">
        <v>133</v>
      </c>
      <c r="AI775" s="27" t="s">
        <v>133</v>
      </c>
      <c r="AJ775" s="27" t="s">
        <v>54</v>
      </c>
      <c r="AK775" s="81">
        <v>130</v>
      </c>
      <c r="AL775" s="569"/>
      <c r="AM775" s="28">
        <v>8</v>
      </c>
      <c r="AN775" s="28"/>
      <c r="AO775" s="28">
        <v>2014</v>
      </c>
      <c r="AP775" s="20">
        <v>2016</v>
      </c>
      <c r="AQ775" s="182"/>
      <c r="AR775" s="28" t="s">
        <v>3161</v>
      </c>
      <c r="AS775" s="20" t="s">
        <v>3157</v>
      </c>
    </row>
    <row r="776" spans="1:45" s="177" customFormat="1" ht="14.25" customHeight="1" x14ac:dyDescent="0.25">
      <c r="A776"/>
      <c r="B776">
        <v>1</v>
      </c>
      <c r="C776" t="s">
        <v>4376</v>
      </c>
      <c r="D776" s="26" t="s">
        <v>4085</v>
      </c>
      <c r="E776" s="435" t="s">
        <v>4089</v>
      </c>
      <c r="F776" s="27" t="s">
        <v>85</v>
      </c>
      <c r="G776" s="28" t="s">
        <v>4088</v>
      </c>
      <c r="H776" s="27" t="s">
        <v>143</v>
      </c>
      <c r="I776" s="27">
        <v>32</v>
      </c>
      <c r="J776" s="87">
        <v>32</v>
      </c>
      <c r="K776" s="19" t="s">
        <v>800</v>
      </c>
      <c r="L776" s="52" t="s">
        <v>108</v>
      </c>
      <c r="M776" s="81" t="s">
        <v>4087</v>
      </c>
      <c r="N776" s="28">
        <v>396</v>
      </c>
      <c r="O776" s="972"/>
      <c r="P776" s="29">
        <v>6</v>
      </c>
      <c r="Q776" s="28"/>
      <c r="R776" s="28">
        <v>1</v>
      </c>
      <c r="S776" s="81">
        <v>123.45699999999999</v>
      </c>
      <c r="T776" s="185">
        <v>43288</v>
      </c>
      <c r="U776" s="326">
        <v>14.7</v>
      </c>
      <c r="V776" s="60">
        <v>1</v>
      </c>
      <c r="W776" s="167">
        <v>4</v>
      </c>
      <c r="X776" s="489">
        <f t="shared" si="45"/>
        <v>77.940025252525245</v>
      </c>
      <c r="Y776" s="502" t="s">
        <v>174</v>
      </c>
      <c r="Z776" s="494"/>
      <c r="AA776" s="28" t="s">
        <v>20</v>
      </c>
      <c r="AB776" s="27">
        <v>4</v>
      </c>
      <c r="AC776" s="28" t="s">
        <v>4086</v>
      </c>
      <c r="AD776" s="27"/>
      <c r="AE776" s="28"/>
      <c r="AF776" s="29" t="s">
        <v>55</v>
      </c>
      <c r="AG776" s="29"/>
      <c r="AH776" s="27" t="s">
        <v>718</v>
      </c>
      <c r="AI776" s="27" t="s">
        <v>718</v>
      </c>
      <c r="AJ776" s="27" t="s">
        <v>55</v>
      </c>
      <c r="AK776" s="81">
        <v>11</v>
      </c>
      <c r="AL776" s="569"/>
      <c r="AM776" s="28">
        <v>4</v>
      </c>
      <c r="AN776" s="28"/>
      <c r="AO776" s="61">
        <v>2013</v>
      </c>
      <c r="AP776" s="20">
        <v>2013</v>
      </c>
      <c r="AQ776" s="182"/>
      <c r="AR776" s="28" t="s">
        <v>4090</v>
      </c>
      <c r="AS776" s="20" t="s">
        <v>4095</v>
      </c>
    </row>
    <row r="777" spans="1:45" s="177" customFormat="1" ht="14.25" customHeight="1" x14ac:dyDescent="0.25">
      <c r="A777"/>
      <c r="B777">
        <v>1</v>
      </c>
      <c r="C777" t="s">
        <v>875</v>
      </c>
      <c r="D777" s="26" t="s">
        <v>2051</v>
      </c>
      <c r="E777" s="435" t="s">
        <v>2052</v>
      </c>
      <c r="F777" s="27" t="s">
        <v>67</v>
      </c>
      <c r="G777" s="28" t="s">
        <v>3388</v>
      </c>
      <c r="H777" s="27" t="s">
        <v>12</v>
      </c>
      <c r="I777" s="27">
        <v>8</v>
      </c>
      <c r="J777" s="87">
        <v>8</v>
      </c>
      <c r="K777" s="19" t="s">
        <v>10</v>
      </c>
      <c r="L777" s="52" t="s">
        <v>108</v>
      </c>
      <c r="M777" s="81"/>
      <c r="N777" s="28">
        <v>102</v>
      </c>
      <c r="O777" s="972"/>
      <c r="P777" s="29"/>
      <c r="Q777" s="28"/>
      <c r="R777" s="28"/>
      <c r="S777" s="81">
        <v>200</v>
      </c>
      <c r="T777" s="185">
        <v>43145</v>
      </c>
      <c r="U777" s="326">
        <v>14.7</v>
      </c>
      <c r="V777" s="60">
        <v>0.2</v>
      </c>
      <c r="W777" s="167">
        <v>1</v>
      </c>
      <c r="X777" s="489">
        <f t="shared" si="45"/>
        <v>392.15686274509807</v>
      </c>
      <c r="Y777" s="502" t="s">
        <v>174</v>
      </c>
      <c r="Z777" s="494"/>
      <c r="AA777" s="28" t="s">
        <v>20</v>
      </c>
      <c r="AB777" s="27">
        <v>5</v>
      </c>
      <c r="AC777" s="28" t="s">
        <v>2050</v>
      </c>
      <c r="AD777" s="27"/>
      <c r="AE777" s="28"/>
      <c r="AF777" s="29"/>
      <c r="AG777" s="29"/>
      <c r="AH777" s="27"/>
      <c r="AI777" s="27">
        <v>16</v>
      </c>
      <c r="AJ777" s="27" t="s">
        <v>54</v>
      </c>
      <c r="AK777" s="81"/>
      <c r="AL777" s="569"/>
      <c r="AM777" s="28"/>
      <c r="AN777" s="28"/>
      <c r="AO777" s="61">
        <v>2012</v>
      </c>
      <c r="AP777" s="20">
        <v>2015</v>
      </c>
      <c r="AQ777" s="182"/>
      <c r="AR777" s="28"/>
      <c r="AS777" s="20" t="s">
        <v>2053</v>
      </c>
    </row>
    <row r="778" spans="1:45" s="177" customFormat="1" ht="14.25" customHeight="1" x14ac:dyDescent="0.25">
      <c r="A778"/>
      <c r="B778">
        <v>1</v>
      </c>
      <c r="C778" t="s">
        <v>875</v>
      </c>
      <c r="D778" s="26" t="s">
        <v>2054</v>
      </c>
      <c r="E778" s="435" t="s">
        <v>2055</v>
      </c>
      <c r="F778" s="27" t="s">
        <v>67</v>
      </c>
      <c r="G778" s="28"/>
      <c r="H778" s="27" t="s">
        <v>238</v>
      </c>
      <c r="I778" s="27">
        <v>32</v>
      </c>
      <c r="J778" s="87">
        <v>32</v>
      </c>
      <c r="K778" s="19" t="s">
        <v>800</v>
      </c>
      <c r="L778" s="52" t="s">
        <v>108</v>
      </c>
      <c r="M778" s="81"/>
      <c r="N778" s="28">
        <v>2579</v>
      </c>
      <c r="O778" s="972"/>
      <c r="P778" s="29">
        <v>6</v>
      </c>
      <c r="Q778" s="28"/>
      <c r="R778" s="28">
        <v>32</v>
      </c>
      <c r="S778" s="81">
        <v>111.111</v>
      </c>
      <c r="T778" s="185">
        <v>43185</v>
      </c>
      <c r="U778" s="326">
        <v>14.7</v>
      </c>
      <c r="V778" s="60">
        <v>1</v>
      </c>
      <c r="W778" s="167">
        <v>1</v>
      </c>
      <c r="X778" s="489">
        <f t="shared" si="45"/>
        <v>43.082977898410235</v>
      </c>
      <c r="Y778" s="502" t="s">
        <v>174</v>
      </c>
      <c r="Z778" s="494"/>
      <c r="AA778" s="28" t="s">
        <v>17</v>
      </c>
      <c r="AB778" s="27">
        <v>48</v>
      </c>
      <c r="AC778" s="28" t="s">
        <v>3164</v>
      </c>
      <c r="AD778" s="27"/>
      <c r="AE778" s="28"/>
      <c r="AF778" s="29" t="s">
        <v>54</v>
      </c>
      <c r="AG778" s="29" t="s">
        <v>55</v>
      </c>
      <c r="AH778" s="27" t="s">
        <v>133</v>
      </c>
      <c r="AI778" s="27" t="s">
        <v>133</v>
      </c>
      <c r="AJ778" s="27" t="s">
        <v>54</v>
      </c>
      <c r="AK778" s="81"/>
      <c r="AL778" s="569"/>
      <c r="AM778" s="28">
        <v>64</v>
      </c>
      <c r="AN778" s="28"/>
      <c r="AO778" s="61">
        <v>2013</v>
      </c>
      <c r="AP778" s="20">
        <v>2015</v>
      </c>
      <c r="AQ778" s="37"/>
      <c r="AR778" s="28" t="s">
        <v>3167</v>
      </c>
      <c r="AS778" s="130" t="s">
        <v>3165</v>
      </c>
    </row>
    <row r="779" spans="1:45" ht="14.25" customHeight="1" x14ac:dyDescent="0.25">
      <c r="B779">
        <v>1</v>
      </c>
      <c r="C779" t="s">
        <v>875</v>
      </c>
      <c r="D779" s="26" t="s">
        <v>2054</v>
      </c>
      <c r="E779" s="435" t="s">
        <v>2055</v>
      </c>
      <c r="F779" s="27" t="s">
        <v>67</v>
      </c>
      <c r="G779" s="28"/>
      <c r="H779" s="27" t="s">
        <v>238</v>
      </c>
      <c r="I779" s="27">
        <v>32</v>
      </c>
      <c r="J779" s="87">
        <v>32</v>
      </c>
      <c r="K779" s="19" t="s">
        <v>800</v>
      </c>
      <c r="L779" s="52" t="s">
        <v>108</v>
      </c>
      <c r="M779" s="81"/>
      <c r="N779" s="28">
        <v>3730</v>
      </c>
      <c r="O779" s="972"/>
      <c r="P779" s="29">
        <v>6</v>
      </c>
      <c r="Q779" s="28">
        <v>5</v>
      </c>
      <c r="R779" s="28"/>
      <c r="S779" s="81">
        <v>111.111</v>
      </c>
      <c r="T779" s="185">
        <v>43185</v>
      </c>
      <c r="U779" s="326">
        <v>14.7</v>
      </c>
      <c r="V779" s="60">
        <v>1</v>
      </c>
      <c r="W779" s="167">
        <v>1</v>
      </c>
      <c r="X779" s="489">
        <f t="shared" si="45"/>
        <v>29.788471849865953</v>
      </c>
      <c r="Y779" s="502" t="s">
        <v>174</v>
      </c>
      <c r="Z779" s="494"/>
      <c r="AA779" s="28" t="s">
        <v>17</v>
      </c>
      <c r="AB779" s="27">
        <v>48</v>
      </c>
      <c r="AC779" s="28" t="s">
        <v>3163</v>
      </c>
      <c r="AD779" s="27"/>
      <c r="AE779" s="28"/>
      <c r="AF779" s="29" t="s">
        <v>54</v>
      </c>
      <c r="AG779" s="29" t="s">
        <v>55</v>
      </c>
      <c r="AH779" s="27" t="s">
        <v>133</v>
      </c>
      <c r="AI779" s="27" t="s">
        <v>133</v>
      </c>
      <c r="AJ779" s="27" t="s">
        <v>54</v>
      </c>
      <c r="AK779" s="81"/>
      <c r="AL779" s="569"/>
      <c r="AM779" s="28">
        <v>64</v>
      </c>
      <c r="AN779" s="28"/>
      <c r="AO779" s="28">
        <v>2013</v>
      </c>
      <c r="AP779" s="20">
        <v>2015</v>
      </c>
      <c r="AQ779" s="37"/>
      <c r="AR779" s="28" t="s">
        <v>3167</v>
      </c>
      <c r="AS779" s="130" t="s">
        <v>3166</v>
      </c>
    </row>
    <row r="780" spans="1:45" ht="14.25" customHeight="1" x14ac:dyDescent="0.25">
      <c r="A780" t="s">
        <v>744</v>
      </c>
      <c r="B780">
        <v>1</v>
      </c>
      <c r="C780" t="s">
        <v>875</v>
      </c>
      <c r="D780" s="26" t="s">
        <v>560</v>
      </c>
      <c r="E780" s="435" t="s">
        <v>4998</v>
      </c>
      <c r="F780" s="27" t="s">
        <v>67</v>
      </c>
      <c r="G780" s="28" t="s">
        <v>561</v>
      </c>
      <c r="H780" s="27">
        <v>68000</v>
      </c>
      <c r="I780" s="27">
        <v>16</v>
      </c>
      <c r="J780" s="87">
        <v>16</v>
      </c>
      <c r="K780" s="19" t="s">
        <v>800</v>
      </c>
      <c r="L780" s="52" t="s">
        <v>108</v>
      </c>
      <c r="M780" s="81"/>
      <c r="N780" s="28">
        <v>2331</v>
      </c>
      <c r="O780" s="972"/>
      <c r="P780" s="29">
        <v>6</v>
      </c>
      <c r="Q780" s="28"/>
      <c r="R780" s="28"/>
      <c r="S780" s="81">
        <v>43.887</v>
      </c>
      <c r="T780" s="185">
        <v>41690</v>
      </c>
      <c r="U780" s="326">
        <v>14.7</v>
      </c>
      <c r="V780" s="60">
        <v>0.67</v>
      </c>
      <c r="W780" s="167">
        <v>4</v>
      </c>
      <c r="X780" s="489">
        <f t="shared" si="45"/>
        <v>3.1536132561132564</v>
      </c>
      <c r="Y780" s="502" t="s">
        <v>174</v>
      </c>
      <c r="Z780" s="494"/>
      <c r="AA780" s="28" t="s">
        <v>17</v>
      </c>
      <c r="AB780" s="27">
        <v>2</v>
      </c>
      <c r="AC780" s="28" t="s">
        <v>894</v>
      </c>
      <c r="AD780" s="27" t="s">
        <v>54</v>
      </c>
      <c r="AE780" s="28" t="s">
        <v>124</v>
      </c>
      <c r="AF780" s="29" t="s">
        <v>55</v>
      </c>
      <c r="AG780" s="29" t="s">
        <v>55</v>
      </c>
      <c r="AH780" s="27" t="s">
        <v>133</v>
      </c>
      <c r="AI780" s="27" t="s">
        <v>133</v>
      </c>
      <c r="AJ780" s="27" t="s">
        <v>54</v>
      </c>
      <c r="AK780" s="81"/>
      <c r="AL780" s="569"/>
      <c r="AM780" s="28">
        <v>16</v>
      </c>
      <c r="AN780" s="28"/>
      <c r="AO780" s="28">
        <v>2007</v>
      </c>
      <c r="AP780" s="20">
        <v>2012</v>
      </c>
      <c r="AQ780" s="19"/>
      <c r="AR780" s="28" t="s">
        <v>2568</v>
      </c>
      <c r="AS780" s="20" t="s">
        <v>562</v>
      </c>
    </row>
    <row r="781" spans="1:45" ht="14.25" customHeight="1" x14ac:dyDescent="0.25">
      <c r="A781" t="s">
        <v>744</v>
      </c>
      <c r="B781">
        <v>1</v>
      </c>
      <c r="C781" t="s">
        <v>875</v>
      </c>
      <c r="D781" s="26" t="s">
        <v>4993</v>
      </c>
      <c r="E781" s="435" t="s">
        <v>4997</v>
      </c>
      <c r="F781" s="27" t="s">
        <v>67</v>
      </c>
      <c r="G781" s="28" t="s">
        <v>561</v>
      </c>
      <c r="H781" s="27">
        <v>68000</v>
      </c>
      <c r="I781" s="27">
        <v>16</v>
      </c>
      <c r="J781" s="87">
        <v>16</v>
      </c>
      <c r="K781" s="19" t="s">
        <v>800</v>
      </c>
      <c r="L781" s="52" t="s">
        <v>108</v>
      </c>
      <c r="M781" s="81"/>
      <c r="N781" s="28"/>
      <c r="O781" s="972"/>
      <c r="P781" s="29"/>
      <c r="Q781" s="28"/>
      <c r="R781" s="28"/>
      <c r="S781" s="81"/>
      <c r="T781" s="185"/>
      <c r="U781" s="326"/>
      <c r="V781" s="60">
        <v>0.67</v>
      </c>
      <c r="W781" s="167">
        <v>4</v>
      </c>
      <c r="X781" s="489" t="str">
        <f t="shared" si="45"/>
        <v/>
      </c>
      <c r="Y781" s="502" t="s">
        <v>174</v>
      </c>
      <c r="Z781" s="494"/>
      <c r="AA781" s="28" t="s">
        <v>17</v>
      </c>
      <c r="AB781" s="27">
        <v>3</v>
      </c>
      <c r="AC781" s="28" t="s">
        <v>4996</v>
      </c>
      <c r="AD781" s="27" t="s">
        <v>54</v>
      </c>
      <c r="AE781" s="28" t="s">
        <v>124</v>
      </c>
      <c r="AF781" s="29" t="s">
        <v>55</v>
      </c>
      <c r="AG781" s="29" t="s">
        <v>55</v>
      </c>
      <c r="AH781" s="27" t="s">
        <v>133</v>
      </c>
      <c r="AI781" s="27" t="s">
        <v>133</v>
      </c>
      <c r="AJ781" s="27" t="s">
        <v>54</v>
      </c>
      <c r="AK781" s="81"/>
      <c r="AL781" s="569"/>
      <c r="AM781" s="28">
        <v>16</v>
      </c>
      <c r="AN781" s="28"/>
      <c r="AO781" s="28">
        <v>2013</v>
      </c>
      <c r="AP781" s="20">
        <v>2021</v>
      </c>
      <c r="AQ781" s="19"/>
      <c r="AR781" s="28" t="s">
        <v>6380</v>
      </c>
      <c r="AS781" s="20"/>
    </row>
    <row r="782" spans="1:45" ht="14.25" customHeight="1" x14ac:dyDescent="0.25">
      <c r="A782" s="177"/>
      <c r="B782" s="177">
        <v>1</v>
      </c>
      <c r="C782" t="s">
        <v>875</v>
      </c>
      <c r="D782" s="409" t="s">
        <v>1663</v>
      </c>
      <c r="E782" s="504"/>
      <c r="F782" s="412" t="s">
        <v>85</v>
      </c>
      <c r="G782" s="504" t="s">
        <v>108</v>
      </c>
      <c r="H782" s="412" t="s">
        <v>2663</v>
      </c>
      <c r="I782" s="412">
        <v>12</v>
      </c>
      <c r="J782" s="415">
        <v>12</v>
      </c>
      <c r="K782" s="48" t="s">
        <v>800</v>
      </c>
      <c r="L782" s="465" t="s">
        <v>108</v>
      </c>
      <c r="M782" s="546"/>
      <c r="N782" s="504">
        <v>972</v>
      </c>
      <c r="O782" s="976"/>
      <c r="P782" s="411">
        <v>6</v>
      </c>
      <c r="Q782" s="504">
        <v>1</v>
      </c>
      <c r="R782" s="504">
        <v>1</v>
      </c>
      <c r="S782" s="546">
        <v>123</v>
      </c>
      <c r="T782" s="185">
        <v>42311</v>
      </c>
      <c r="U782" s="576">
        <v>14.7</v>
      </c>
      <c r="V782" s="577">
        <v>0.5</v>
      </c>
      <c r="W782" s="466">
        <v>1</v>
      </c>
      <c r="X782" s="490">
        <f t="shared" si="45"/>
        <v>63.271604938271608</v>
      </c>
      <c r="Y782" s="503" t="s">
        <v>174</v>
      </c>
      <c r="Z782" s="495"/>
      <c r="AA782" s="504" t="s">
        <v>17</v>
      </c>
      <c r="AB782" s="412">
        <v>2</v>
      </c>
      <c r="AC782" s="504" t="s">
        <v>1664</v>
      </c>
      <c r="AD782" s="27" t="s">
        <v>54</v>
      </c>
      <c r="AE782" s="504"/>
      <c r="AF782" s="411" t="s">
        <v>54</v>
      </c>
      <c r="AG782" s="411" t="s">
        <v>55</v>
      </c>
      <c r="AH782" s="412" t="s">
        <v>83</v>
      </c>
      <c r="AI782" s="412" t="s">
        <v>83</v>
      </c>
      <c r="AJ782" s="412" t="s">
        <v>55</v>
      </c>
      <c r="AK782" s="546">
        <v>54</v>
      </c>
      <c r="AL782" s="570"/>
      <c r="AM782" s="504">
        <v>64</v>
      </c>
      <c r="AN782" s="504">
        <v>1</v>
      </c>
      <c r="AO782" s="504">
        <v>2015</v>
      </c>
      <c r="AP782" s="505"/>
      <c r="AQ782" s="142"/>
      <c r="AR782" s="504" t="s">
        <v>1666</v>
      </c>
      <c r="AS782" s="505" t="s">
        <v>1667</v>
      </c>
    </row>
    <row r="783" spans="1:45" ht="14.25" customHeight="1" x14ac:dyDescent="0.25">
      <c r="A783" s="177"/>
      <c r="B783" s="177"/>
      <c r="C783" t="s">
        <v>875</v>
      </c>
      <c r="D783" s="409" t="s">
        <v>2056</v>
      </c>
      <c r="E783" s="435" t="s">
        <v>2059</v>
      </c>
      <c r="F783" s="412" t="s">
        <v>57</v>
      </c>
      <c r="G783" s="504" t="s">
        <v>2057</v>
      </c>
      <c r="H783" s="27" t="s">
        <v>143</v>
      </c>
      <c r="I783" s="412">
        <v>96</v>
      </c>
      <c r="J783" s="415">
        <v>64</v>
      </c>
      <c r="K783" s="19" t="s">
        <v>800</v>
      </c>
      <c r="L783" s="52" t="s">
        <v>108</v>
      </c>
      <c r="M783" s="81" t="s">
        <v>3169</v>
      </c>
      <c r="N783" s="28">
        <v>934049</v>
      </c>
      <c r="O783" s="976"/>
      <c r="P783" s="29">
        <v>6</v>
      </c>
      <c r="Q783" s="28"/>
      <c r="R783" s="28"/>
      <c r="S783" s="81"/>
      <c r="T783" s="185">
        <v>43185</v>
      </c>
      <c r="U783" s="326">
        <v>14.7</v>
      </c>
      <c r="V783" s="60">
        <v>0.4</v>
      </c>
      <c r="W783" s="167">
        <v>1</v>
      </c>
      <c r="X783" s="489" t="str">
        <f t="shared" si="45"/>
        <v/>
      </c>
      <c r="Y783" s="503"/>
      <c r="Z783" s="495" t="s">
        <v>1971</v>
      </c>
      <c r="AA783" s="504" t="s">
        <v>20</v>
      </c>
      <c r="AB783" s="412">
        <v>32</v>
      </c>
      <c r="AC783" s="504" t="s">
        <v>3168</v>
      </c>
      <c r="AD783" s="412"/>
      <c r="AE783" s="504"/>
      <c r="AF783" s="411"/>
      <c r="AG783" s="411"/>
      <c r="AH783" s="412"/>
      <c r="AI783" s="412"/>
      <c r="AJ783" s="412"/>
      <c r="AK783" s="546"/>
      <c r="AL783" s="570"/>
      <c r="AM783" s="504"/>
      <c r="AN783" s="504"/>
      <c r="AO783" s="504">
        <v>2009</v>
      </c>
      <c r="AP783" s="505">
        <v>2012</v>
      </c>
      <c r="AQ783" s="142"/>
      <c r="AR783" s="504" t="s">
        <v>2058</v>
      </c>
      <c r="AS783" s="505" t="s">
        <v>3170</v>
      </c>
    </row>
    <row r="784" spans="1:45" ht="14.25" customHeight="1" x14ac:dyDescent="0.25">
      <c r="A784" s="177"/>
      <c r="B784" s="177"/>
      <c r="C784" t="s">
        <v>875</v>
      </c>
      <c r="D784" s="409" t="s">
        <v>1918</v>
      </c>
      <c r="E784" s="435" t="s">
        <v>2060</v>
      </c>
      <c r="F784" s="412" t="s">
        <v>296</v>
      </c>
      <c r="G784" s="504" t="s">
        <v>311</v>
      </c>
      <c r="H784" s="27" t="s">
        <v>143</v>
      </c>
      <c r="I784" s="412">
        <v>32</v>
      </c>
      <c r="J784" s="415">
        <v>32</v>
      </c>
      <c r="K784" s="48"/>
      <c r="L784" s="465" t="s">
        <v>311</v>
      </c>
      <c r="M784" s="546"/>
      <c r="N784" s="504">
        <v>90000</v>
      </c>
      <c r="O784" s="977"/>
      <c r="P784" s="411"/>
      <c r="Q784" s="504"/>
      <c r="R784" s="504">
        <v>306</v>
      </c>
      <c r="S784" s="546"/>
      <c r="T784" s="575"/>
      <c r="U784" s="576"/>
      <c r="V784" s="577"/>
      <c r="W784" s="466"/>
      <c r="X784" s="490"/>
      <c r="Y784" s="957"/>
      <c r="Z784" s="466"/>
      <c r="AA784" s="504" t="s">
        <v>20</v>
      </c>
      <c r="AB784" s="412"/>
      <c r="AC784" s="504" t="s">
        <v>1918</v>
      </c>
      <c r="AD784" s="27" t="s">
        <v>54</v>
      </c>
      <c r="AE784" s="504" t="s">
        <v>158</v>
      </c>
      <c r="AF784" s="411" t="s">
        <v>54</v>
      </c>
      <c r="AG784" s="411"/>
      <c r="AH784" s="412" t="s">
        <v>133</v>
      </c>
      <c r="AI784" s="412" t="s">
        <v>133</v>
      </c>
      <c r="AJ784" s="412" t="s">
        <v>54</v>
      </c>
      <c r="AK784" s="546"/>
      <c r="AL784" s="570"/>
      <c r="AM784" s="504">
        <v>64</v>
      </c>
      <c r="AN784" s="504"/>
      <c r="AO784" s="504">
        <v>2015</v>
      </c>
      <c r="AP784" s="505">
        <v>2021</v>
      </c>
      <c r="AQ784" s="182" t="s">
        <v>6190</v>
      </c>
      <c r="AR784" s="504"/>
      <c r="AS784" s="505" t="s">
        <v>5574</v>
      </c>
    </row>
    <row r="785" spans="1:45" ht="14.25" customHeight="1" x14ac:dyDescent="0.25">
      <c r="A785" s="177"/>
      <c r="B785" s="177"/>
      <c r="C785" t="s">
        <v>875</v>
      </c>
      <c r="D785" s="409" t="s">
        <v>1918</v>
      </c>
      <c r="E785" s="435" t="s">
        <v>2060</v>
      </c>
      <c r="F785" s="412" t="s">
        <v>296</v>
      </c>
      <c r="G785" s="504" t="s">
        <v>311</v>
      </c>
      <c r="H785" s="27" t="s">
        <v>143</v>
      </c>
      <c r="I785" s="412">
        <v>64</v>
      </c>
      <c r="J785" s="415">
        <v>32</v>
      </c>
      <c r="K785" s="48"/>
      <c r="L785" s="465" t="s">
        <v>311</v>
      </c>
      <c r="M785" s="546"/>
      <c r="N785" s="504">
        <v>210000</v>
      </c>
      <c r="O785" s="977"/>
      <c r="P785" s="411"/>
      <c r="Q785" s="504"/>
      <c r="R785" s="504">
        <v>306</v>
      </c>
      <c r="S785" s="546"/>
      <c r="T785" s="575"/>
      <c r="U785" s="576"/>
      <c r="V785" s="577"/>
      <c r="W785" s="466"/>
      <c r="X785" s="490"/>
      <c r="Y785" s="957"/>
      <c r="Z785" s="466"/>
      <c r="AA785" s="504" t="s">
        <v>20</v>
      </c>
      <c r="AB785" s="412"/>
      <c r="AC785" s="504" t="s">
        <v>4589</v>
      </c>
      <c r="AD785" s="27" t="s">
        <v>54</v>
      </c>
      <c r="AE785" s="504" t="s">
        <v>158</v>
      </c>
      <c r="AF785" s="411" t="s">
        <v>54</v>
      </c>
      <c r="AG785" s="411"/>
      <c r="AH785" s="412" t="s">
        <v>133</v>
      </c>
      <c r="AI785" s="412" t="s">
        <v>133</v>
      </c>
      <c r="AJ785" s="412" t="s">
        <v>54</v>
      </c>
      <c r="AK785" s="546"/>
      <c r="AL785" s="570"/>
      <c r="AM785" s="504">
        <v>64</v>
      </c>
      <c r="AN785" s="504"/>
      <c r="AO785" s="504">
        <v>2015</v>
      </c>
      <c r="AP785" s="505">
        <v>2021</v>
      </c>
      <c r="AQ785" s="182" t="s">
        <v>6190</v>
      </c>
      <c r="AR785" s="504" t="s">
        <v>1919</v>
      </c>
      <c r="AS785" s="505"/>
    </row>
    <row r="786" spans="1:45" ht="14.25" customHeight="1" x14ac:dyDescent="0.25">
      <c r="A786" s="177"/>
      <c r="B786" s="177"/>
      <c r="C786" t="s">
        <v>875</v>
      </c>
      <c r="D786" s="409" t="s">
        <v>1918</v>
      </c>
      <c r="E786" s="435" t="s">
        <v>2060</v>
      </c>
      <c r="F786" s="412" t="s">
        <v>296</v>
      </c>
      <c r="G786" s="504" t="s">
        <v>311</v>
      </c>
      <c r="H786" s="27" t="s">
        <v>143</v>
      </c>
      <c r="I786" s="412">
        <v>64</v>
      </c>
      <c r="J786" s="415">
        <v>16</v>
      </c>
      <c r="K786" s="48"/>
      <c r="L786" s="465" t="s">
        <v>311</v>
      </c>
      <c r="M786" s="546"/>
      <c r="N786" s="504">
        <v>210000</v>
      </c>
      <c r="O786" s="977"/>
      <c r="P786" s="411"/>
      <c r="Q786" s="504"/>
      <c r="R786" s="504">
        <v>306</v>
      </c>
      <c r="S786" s="546"/>
      <c r="T786" s="575"/>
      <c r="U786" s="576"/>
      <c r="V786" s="577"/>
      <c r="W786" s="466"/>
      <c r="X786" s="490"/>
      <c r="Y786" s="957"/>
      <c r="Z786" s="466"/>
      <c r="AA786" s="504" t="s">
        <v>20</v>
      </c>
      <c r="AB786" s="412"/>
      <c r="AC786" s="504" t="s">
        <v>4588</v>
      </c>
      <c r="AD786" s="27" t="s">
        <v>54</v>
      </c>
      <c r="AE786" s="504" t="s">
        <v>158</v>
      </c>
      <c r="AF786" s="411" t="s">
        <v>54</v>
      </c>
      <c r="AG786" s="411"/>
      <c r="AH786" s="412" t="s">
        <v>133</v>
      </c>
      <c r="AI786" s="412" t="s">
        <v>133</v>
      </c>
      <c r="AJ786" s="412" t="s">
        <v>54</v>
      </c>
      <c r="AK786" s="546"/>
      <c r="AL786" s="570"/>
      <c r="AM786" s="504">
        <v>64</v>
      </c>
      <c r="AN786" s="504"/>
      <c r="AO786" s="504">
        <v>2015</v>
      </c>
      <c r="AP786" s="505">
        <v>2021</v>
      </c>
      <c r="AQ786" s="182" t="s">
        <v>6190</v>
      </c>
      <c r="AR786" s="504" t="s">
        <v>4587</v>
      </c>
      <c r="AS786" s="505" t="s">
        <v>4590</v>
      </c>
    </row>
    <row r="787" spans="1:45" s="208" customFormat="1" ht="14.25" customHeight="1" x14ac:dyDescent="0.25">
      <c r="C787" s="208" t="s">
        <v>875</v>
      </c>
      <c r="D787" s="202" t="s">
        <v>1918</v>
      </c>
      <c r="E787" s="733" t="s">
        <v>2060</v>
      </c>
      <c r="F787" s="205" t="s">
        <v>296</v>
      </c>
      <c r="G787" s="734" t="s">
        <v>311</v>
      </c>
      <c r="H787" s="205" t="s">
        <v>143</v>
      </c>
      <c r="I787" s="205">
        <v>64</v>
      </c>
      <c r="J787" s="207">
        <v>16</v>
      </c>
      <c r="K787" s="918" t="s">
        <v>6272</v>
      </c>
      <c r="L787" s="736" t="s">
        <v>108</v>
      </c>
      <c r="M787" s="737" t="s">
        <v>5625</v>
      </c>
      <c r="N787" s="734"/>
      <c r="O787" s="978"/>
      <c r="P787" s="204"/>
      <c r="Q787" s="734"/>
      <c r="R787" s="734"/>
      <c r="S787" s="737"/>
      <c r="T787" s="738">
        <v>44504</v>
      </c>
      <c r="U787" s="739" t="s">
        <v>5998</v>
      </c>
      <c r="V787" s="740">
        <v>2</v>
      </c>
      <c r="W787" s="741">
        <v>1</v>
      </c>
      <c r="X787" s="742" t="str">
        <f t="shared" ref="X787" si="46">IF(AND(N787&lt;&gt;"",S787&lt;&gt;""),1000*S787*V787/(N787*W787),"")</f>
        <v/>
      </c>
      <c r="Y787" s="958"/>
      <c r="Z787" s="741"/>
      <c r="AA787" s="734" t="s">
        <v>479</v>
      </c>
      <c r="AB787" s="205">
        <v>27</v>
      </c>
      <c r="AC787" s="734" t="s">
        <v>6274</v>
      </c>
      <c r="AD787" s="205" t="s">
        <v>54</v>
      </c>
      <c r="AE787" s="734" t="s">
        <v>158</v>
      </c>
      <c r="AF787" s="204" t="s">
        <v>54</v>
      </c>
      <c r="AG787" s="204"/>
      <c r="AH787" s="205" t="s">
        <v>4002</v>
      </c>
      <c r="AI787" s="205" t="s">
        <v>4002</v>
      </c>
      <c r="AJ787" s="205" t="s">
        <v>54</v>
      </c>
      <c r="AK787" s="737"/>
      <c r="AL787" s="745"/>
      <c r="AM787" s="734">
        <v>64</v>
      </c>
      <c r="AN787" s="734"/>
      <c r="AO787" s="734">
        <v>2015</v>
      </c>
      <c r="AP787" s="746">
        <v>2021</v>
      </c>
      <c r="AQ787" s="747" t="s">
        <v>6190</v>
      </c>
      <c r="AR787" s="734" t="s">
        <v>4587</v>
      </c>
      <c r="AS787" s="746" t="s">
        <v>4590</v>
      </c>
    </row>
    <row r="788" spans="1:45" ht="14.25" customHeight="1" x14ac:dyDescent="0.25">
      <c r="A788" s="177"/>
      <c r="B788" s="177">
        <v>1</v>
      </c>
      <c r="C788" t="s">
        <v>4376</v>
      </c>
      <c r="D788" s="409" t="s">
        <v>2655</v>
      </c>
      <c r="E788" s="435"/>
      <c r="F788" s="412" t="s">
        <v>67</v>
      </c>
      <c r="G788" s="504" t="s">
        <v>2656</v>
      </c>
      <c r="H788" s="27" t="s">
        <v>143</v>
      </c>
      <c r="I788" s="412">
        <v>16</v>
      </c>
      <c r="J788" s="415">
        <v>16</v>
      </c>
      <c r="K788" s="19" t="s">
        <v>800</v>
      </c>
      <c r="L788" s="52" t="s">
        <v>108</v>
      </c>
      <c r="M788" s="81"/>
      <c r="N788" s="28">
        <v>636</v>
      </c>
      <c r="O788" s="977"/>
      <c r="P788" s="29">
        <v>6</v>
      </c>
      <c r="Q788" s="28"/>
      <c r="R788" s="28"/>
      <c r="S788" s="81">
        <v>454.54500000000002</v>
      </c>
      <c r="T788" s="185">
        <v>43186</v>
      </c>
      <c r="U788" s="326">
        <v>14.7</v>
      </c>
      <c r="V788" s="60">
        <v>0.67</v>
      </c>
      <c r="W788" s="167">
        <v>4</v>
      </c>
      <c r="X788" s="489">
        <f>IF(AND(N788&lt;&gt;"",S788&lt;&gt;""),1000*S788*V788/(N788*W788),"")</f>
        <v>119.71114386792453</v>
      </c>
      <c r="Y788" s="957" t="s">
        <v>174</v>
      </c>
      <c r="Z788" s="466"/>
      <c r="AA788" s="504" t="s">
        <v>20</v>
      </c>
      <c r="AB788" s="412">
        <v>24</v>
      </c>
      <c r="AC788" s="504" t="s">
        <v>73</v>
      </c>
      <c r="AD788" s="27" t="s">
        <v>54</v>
      </c>
      <c r="AE788" s="504"/>
      <c r="AF788" s="411" t="s">
        <v>55</v>
      </c>
      <c r="AG788" s="411" t="s">
        <v>54</v>
      </c>
      <c r="AH788" s="412" t="s">
        <v>181</v>
      </c>
      <c r="AI788" s="412" t="s">
        <v>181</v>
      </c>
      <c r="AJ788" s="412"/>
      <c r="AK788" s="546">
        <v>16</v>
      </c>
      <c r="AL788" s="570"/>
      <c r="AM788" s="504">
        <v>16</v>
      </c>
      <c r="AN788" s="504"/>
      <c r="AO788" s="504">
        <v>2013</v>
      </c>
      <c r="AP788" s="505">
        <v>2013</v>
      </c>
      <c r="AQ788" s="182"/>
      <c r="AR788" s="504" t="s">
        <v>3172</v>
      </c>
      <c r="AS788" s="505" t="s">
        <v>3171</v>
      </c>
    </row>
    <row r="789" spans="1:45" ht="14.25" customHeight="1" x14ac:dyDescent="0.25">
      <c r="D789" s="591" t="s">
        <v>6147</v>
      </c>
      <c r="E789" s="555" t="s">
        <v>6150</v>
      </c>
      <c r="F789" s="592"/>
      <c r="G789" s="593" t="s">
        <v>6139</v>
      </c>
      <c r="H789" s="27" t="s">
        <v>143</v>
      </c>
      <c r="I789" s="592">
        <v>32</v>
      </c>
      <c r="J789" s="618">
        <v>8</v>
      </c>
      <c r="K789" s="856" t="s">
        <v>6197</v>
      </c>
      <c r="L789" s="52" t="s">
        <v>108</v>
      </c>
      <c r="M789" s="81" t="s">
        <v>6271</v>
      </c>
      <c r="N789" s="28"/>
      <c r="O789" s="972"/>
      <c r="P789" s="29">
        <v>6</v>
      </c>
      <c r="Q789" s="28"/>
      <c r="R789" s="28"/>
      <c r="S789" s="81"/>
      <c r="T789" s="185">
        <v>44503</v>
      </c>
      <c r="U789" s="326" t="s">
        <v>5998</v>
      </c>
      <c r="V789" s="60">
        <v>0.33</v>
      </c>
      <c r="W789" s="167">
        <v>3</v>
      </c>
      <c r="X789" s="489" t="str">
        <f t="shared" ref="X789" si="47">IF(AND(N789&lt;&gt;"",S789&lt;&gt;""),1000*S789*V789/(N789*W789),"")</f>
        <v/>
      </c>
      <c r="Y789" s="502"/>
      <c r="Z789" s="494"/>
      <c r="AA789" s="28" t="s">
        <v>17</v>
      </c>
      <c r="AB789" s="27">
        <v>15</v>
      </c>
      <c r="AC789" s="28" t="s">
        <v>79</v>
      </c>
      <c r="AD789" s="27" t="s">
        <v>54</v>
      </c>
      <c r="AE789" s="28"/>
      <c r="AF789" s="29" t="s">
        <v>54</v>
      </c>
      <c r="AG789" s="29"/>
      <c r="AH789" s="412" t="s">
        <v>133</v>
      </c>
      <c r="AI789" s="412" t="s">
        <v>133</v>
      </c>
      <c r="AJ789" s="412" t="s">
        <v>54</v>
      </c>
      <c r="AK789" s="81">
        <v>50</v>
      </c>
      <c r="AL789" s="569"/>
      <c r="AM789" s="28"/>
      <c r="AN789" s="28"/>
      <c r="AO789" s="28">
        <v>2014</v>
      </c>
      <c r="AP789" s="20">
        <v>2015</v>
      </c>
      <c r="AQ789" s="19"/>
      <c r="AR789" s="28" t="s">
        <v>6152</v>
      </c>
      <c r="AS789" s="20"/>
    </row>
    <row r="790" spans="1:45" s="7" customFormat="1" ht="14.25" customHeight="1" x14ac:dyDescent="0.25">
      <c r="A790" s="177"/>
      <c r="B790" s="177"/>
      <c r="C790" s="7" t="s">
        <v>875</v>
      </c>
      <c r="D790" s="872" t="s">
        <v>2437</v>
      </c>
      <c r="E790" s="870" t="s">
        <v>2436</v>
      </c>
      <c r="F790" s="412" t="s">
        <v>777</v>
      </c>
      <c r="G790" s="504" t="s">
        <v>2439</v>
      </c>
      <c r="H790" s="412" t="s">
        <v>1052</v>
      </c>
      <c r="I790" s="412">
        <v>16</v>
      </c>
      <c r="J790" s="415"/>
      <c r="K790" s="19" t="s">
        <v>800</v>
      </c>
      <c r="L790" s="52" t="s">
        <v>108</v>
      </c>
      <c r="M790" s="81" t="s">
        <v>3173</v>
      </c>
      <c r="N790" s="28"/>
      <c r="O790" s="977"/>
      <c r="P790" s="29">
        <v>6</v>
      </c>
      <c r="Q790" s="28"/>
      <c r="R790" s="28"/>
      <c r="S790" s="81"/>
      <c r="T790" s="185">
        <v>43168</v>
      </c>
      <c r="U790" s="326">
        <v>14.7</v>
      </c>
      <c r="V790" s="577">
        <v>0.66</v>
      </c>
      <c r="W790" s="466">
        <v>3</v>
      </c>
      <c r="X790" s="542" t="str">
        <f>IF(AND(N790&lt;&gt;"",S790&lt;&gt;""),1000*S790*V790/(N790*W790),"")</f>
        <v/>
      </c>
      <c r="Y790" s="957" t="s">
        <v>2216</v>
      </c>
      <c r="Z790" s="466"/>
      <c r="AA790" s="504" t="s">
        <v>20</v>
      </c>
      <c r="AB790" s="412">
        <v>11</v>
      </c>
      <c r="AC790" s="504" t="s">
        <v>2438</v>
      </c>
      <c r="AD790" s="27" t="s">
        <v>54</v>
      </c>
      <c r="AE790" s="504" t="s">
        <v>124</v>
      </c>
      <c r="AF790" s="411" t="s">
        <v>55</v>
      </c>
      <c r="AG790" s="411"/>
      <c r="AH790" s="412" t="s">
        <v>83</v>
      </c>
      <c r="AI790" s="412" t="s">
        <v>83</v>
      </c>
      <c r="AJ790" s="412"/>
      <c r="AK790" s="546"/>
      <c r="AL790" s="570"/>
      <c r="AM790" s="504"/>
      <c r="AN790" s="504"/>
      <c r="AO790" s="504">
        <v>2007</v>
      </c>
      <c r="AP790" s="505">
        <v>2009</v>
      </c>
      <c r="AQ790" s="62" t="s">
        <v>2768</v>
      </c>
      <c r="AR790" s="504" t="s">
        <v>2440</v>
      </c>
      <c r="AS790" s="869" t="s">
        <v>2773</v>
      </c>
    </row>
    <row r="791" spans="1:45" ht="15" customHeight="1" x14ac:dyDescent="0.25">
      <c r="D791" s="591" t="s">
        <v>5927</v>
      </c>
      <c r="E791" s="555" t="s">
        <v>5928</v>
      </c>
      <c r="F791" s="592"/>
      <c r="G791" s="593" t="s">
        <v>5929</v>
      </c>
      <c r="H791" s="27" t="s">
        <v>143</v>
      </c>
      <c r="I791" s="592">
        <v>8</v>
      </c>
      <c r="J791" s="618">
        <v>16</v>
      </c>
      <c r="K791" s="19"/>
      <c r="L791" s="52"/>
      <c r="M791" s="81"/>
      <c r="N791" s="28"/>
      <c r="O791" s="972"/>
      <c r="P791" s="29"/>
      <c r="Q791" s="28"/>
      <c r="R791" s="28"/>
      <c r="S791" s="81"/>
      <c r="T791" s="185"/>
      <c r="U791" s="326"/>
      <c r="V791" s="60"/>
      <c r="W791" s="167"/>
      <c r="X791" s="489"/>
      <c r="Y791" s="502"/>
      <c r="Z791" s="494" t="s">
        <v>54</v>
      </c>
      <c r="AA791" s="28" t="s">
        <v>20</v>
      </c>
      <c r="AB791" s="27">
        <v>16</v>
      </c>
      <c r="AC791" s="28" t="s">
        <v>79</v>
      </c>
      <c r="AD791" s="27" t="s">
        <v>54</v>
      </c>
      <c r="AE791" s="28" t="s">
        <v>158</v>
      </c>
      <c r="AF791" s="29" t="s">
        <v>55</v>
      </c>
      <c r="AG791" s="29" t="s">
        <v>54</v>
      </c>
      <c r="AH791" s="27" t="s">
        <v>181</v>
      </c>
      <c r="AI791" s="27" t="s">
        <v>181</v>
      </c>
      <c r="AJ791" s="27" t="s">
        <v>54</v>
      </c>
      <c r="AK791" s="81">
        <v>44</v>
      </c>
      <c r="AL791" s="569"/>
      <c r="AM791" s="28">
        <v>16</v>
      </c>
      <c r="AN791" s="28"/>
      <c r="AO791" s="28"/>
      <c r="AP791" s="20">
        <v>2020</v>
      </c>
      <c r="AQ791" s="579" t="s">
        <v>5926</v>
      </c>
      <c r="AR791" s="28" t="s">
        <v>5925</v>
      </c>
      <c r="AS791" s="20" t="s">
        <v>5932</v>
      </c>
    </row>
    <row r="792" spans="1:45" ht="14.25" customHeight="1" x14ac:dyDescent="0.25">
      <c r="A792" s="177"/>
      <c r="B792" s="177">
        <v>1</v>
      </c>
      <c r="C792" t="s">
        <v>4376</v>
      </c>
      <c r="D792" s="409" t="s">
        <v>2064</v>
      </c>
      <c r="E792" s="435" t="s">
        <v>2065</v>
      </c>
      <c r="F792" s="412" t="s">
        <v>67</v>
      </c>
      <c r="G792" s="504" t="s">
        <v>106</v>
      </c>
      <c r="H792" s="27" t="s">
        <v>143</v>
      </c>
      <c r="I792" s="412">
        <v>32</v>
      </c>
      <c r="J792" s="415">
        <v>32</v>
      </c>
      <c r="K792" s="19" t="s">
        <v>800</v>
      </c>
      <c r="L792" s="52" t="s">
        <v>108</v>
      </c>
      <c r="M792" s="81"/>
      <c r="N792" s="28">
        <v>874</v>
      </c>
      <c r="O792" s="977"/>
      <c r="P792" s="29">
        <v>6</v>
      </c>
      <c r="Q792" s="28"/>
      <c r="R792" s="28"/>
      <c r="S792" s="81">
        <v>188.679</v>
      </c>
      <c r="T792" s="185">
        <v>43164</v>
      </c>
      <c r="U792" s="326">
        <v>14.7</v>
      </c>
      <c r="V792" s="60">
        <v>1</v>
      </c>
      <c r="W792" s="167">
        <v>2</v>
      </c>
      <c r="X792" s="489">
        <f>IF(AND(N792&lt;&gt;"",S792&lt;&gt;""),1000*S792*V792/(N792*W792),"")</f>
        <v>107.93993135011442</v>
      </c>
      <c r="Y792" s="957" t="s">
        <v>174</v>
      </c>
      <c r="Z792" s="466"/>
      <c r="AA792" s="504" t="s">
        <v>17</v>
      </c>
      <c r="AB792" s="412">
        <v>6</v>
      </c>
      <c r="AC792" s="504" t="s">
        <v>2766</v>
      </c>
      <c r="AD792" s="412"/>
      <c r="AE792" s="504"/>
      <c r="AF792" s="411"/>
      <c r="AG792" s="411"/>
      <c r="AH792" s="412" t="s">
        <v>181</v>
      </c>
      <c r="AI792" s="412" t="s">
        <v>181</v>
      </c>
      <c r="AJ792" s="412"/>
      <c r="AK792" s="546">
        <v>14</v>
      </c>
      <c r="AL792" s="570"/>
      <c r="AM792" s="504">
        <v>8</v>
      </c>
      <c r="AN792" s="504"/>
      <c r="AO792" s="504">
        <v>2004</v>
      </c>
      <c r="AP792" s="505">
        <v>2007</v>
      </c>
      <c r="AQ792" s="142"/>
      <c r="AR792" s="504" t="s">
        <v>2066</v>
      </c>
      <c r="AS792" s="505" t="s">
        <v>2767</v>
      </c>
    </row>
    <row r="793" spans="1:45" ht="14.25" customHeight="1" x14ac:dyDescent="0.25">
      <c r="A793" s="177"/>
      <c r="B793" s="177"/>
      <c r="C793" t="s">
        <v>875</v>
      </c>
      <c r="D793" s="409" t="s">
        <v>2061</v>
      </c>
      <c r="E793" s="435" t="s">
        <v>2067</v>
      </c>
      <c r="F793" s="412" t="s">
        <v>3077</v>
      </c>
      <c r="G793" s="504" t="s">
        <v>106</v>
      </c>
      <c r="H793" s="412" t="s">
        <v>12</v>
      </c>
      <c r="I793" s="412">
        <v>8</v>
      </c>
      <c r="J793" s="415">
        <v>8</v>
      </c>
      <c r="K793" s="19" t="s">
        <v>802</v>
      </c>
      <c r="L793" s="52" t="s">
        <v>108</v>
      </c>
      <c r="M793" s="81" t="s">
        <v>3613</v>
      </c>
      <c r="N793" s="28"/>
      <c r="O793" s="977"/>
      <c r="P793" s="29" t="s">
        <v>744</v>
      </c>
      <c r="Q793" s="28"/>
      <c r="R793" s="28"/>
      <c r="S793" s="81"/>
      <c r="T793" s="185">
        <v>43231</v>
      </c>
      <c r="U793" s="326" t="s">
        <v>3562</v>
      </c>
      <c r="V793" s="60">
        <v>0.33</v>
      </c>
      <c r="W793" s="167">
        <v>3</v>
      </c>
      <c r="X793" s="489" t="str">
        <f>IF(AND(N793&lt;&gt;"",S793&lt;&gt;""),1000*S793*V793/(N793*W793),"")</f>
        <v/>
      </c>
      <c r="Y793" s="957" t="s">
        <v>2226</v>
      </c>
      <c r="Z793" s="466"/>
      <c r="AA793" s="504" t="s">
        <v>2063</v>
      </c>
      <c r="AB793" s="412"/>
      <c r="AC793" s="504"/>
      <c r="AD793" s="412"/>
      <c r="AE793" s="504"/>
      <c r="AF793" s="411"/>
      <c r="AG793" s="411"/>
      <c r="AH793" s="412">
        <v>256</v>
      </c>
      <c r="AI793" s="412" t="s">
        <v>181</v>
      </c>
      <c r="AJ793" s="412" t="s">
        <v>54</v>
      </c>
      <c r="AK793" s="546"/>
      <c r="AL793" s="570"/>
      <c r="AM793" s="504">
        <v>256</v>
      </c>
      <c r="AN793" s="504"/>
      <c r="AO793" s="504">
        <v>2002</v>
      </c>
      <c r="AP793" s="505">
        <v>2009</v>
      </c>
      <c r="AQ793" s="142"/>
      <c r="AR793" s="504" t="s">
        <v>2062</v>
      </c>
      <c r="AS793" s="505"/>
    </row>
    <row r="794" spans="1:45" ht="14.25" customHeight="1" x14ac:dyDescent="0.25">
      <c r="A794" t="s">
        <v>174</v>
      </c>
      <c r="B794">
        <v>1</v>
      </c>
      <c r="C794" t="s">
        <v>4376</v>
      </c>
      <c r="D794" s="45" t="s">
        <v>569</v>
      </c>
      <c r="E794" s="555" t="s">
        <v>2570</v>
      </c>
      <c r="F794" s="46" t="s">
        <v>85</v>
      </c>
      <c r="G794" s="42" t="s">
        <v>570</v>
      </c>
      <c r="H794" s="46" t="s">
        <v>143</v>
      </c>
      <c r="I794" s="46">
        <v>8</v>
      </c>
      <c r="J794" s="670">
        <v>8</v>
      </c>
      <c r="K794" s="19" t="s">
        <v>802</v>
      </c>
      <c r="L794" s="52" t="s">
        <v>108</v>
      </c>
      <c r="M794" s="81"/>
      <c r="N794" s="28">
        <v>136</v>
      </c>
      <c r="O794" s="972"/>
      <c r="P794" s="29" t="s">
        <v>744</v>
      </c>
      <c r="Q794" s="28"/>
      <c r="R794" s="28"/>
      <c r="S794" s="81">
        <v>383.58300000000003</v>
      </c>
      <c r="T794" s="185">
        <v>41740</v>
      </c>
      <c r="U794" s="326" t="s">
        <v>1267</v>
      </c>
      <c r="V794" s="60">
        <v>0.16700000000000001</v>
      </c>
      <c r="W794" s="167">
        <v>2</v>
      </c>
      <c r="X794" s="489">
        <f>IF(AND(N794&lt;&gt;"",S794&lt;&gt;""),1000*S794*V794/(N794*W794),"")</f>
        <v>235.50868014705884</v>
      </c>
      <c r="Y794" s="502" t="s">
        <v>2216</v>
      </c>
      <c r="Z794" s="494"/>
      <c r="AA794" s="28" t="s">
        <v>17</v>
      </c>
      <c r="AB794" s="27">
        <v>2</v>
      </c>
      <c r="AC794" s="28" t="s">
        <v>569</v>
      </c>
      <c r="AD794" s="27"/>
      <c r="AE794" s="28" t="s">
        <v>158</v>
      </c>
      <c r="AF794" s="29" t="s">
        <v>55</v>
      </c>
      <c r="AG794" s="29" t="s">
        <v>55</v>
      </c>
      <c r="AH794" s="27" t="s">
        <v>249</v>
      </c>
      <c r="AI794" s="27" t="s">
        <v>249</v>
      </c>
      <c r="AJ794" s="27"/>
      <c r="AK794" s="81">
        <v>12</v>
      </c>
      <c r="AL794" s="569"/>
      <c r="AM794" s="28">
        <v>4</v>
      </c>
      <c r="AN794" s="28"/>
      <c r="AO794" s="28">
        <v>2012</v>
      </c>
      <c r="AP794" s="20">
        <v>2012</v>
      </c>
      <c r="AQ794" s="19" t="s">
        <v>2441</v>
      </c>
      <c r="AR794" s="28" t="s">
        <v>1434</v>
      </c>
      <c r="AS794" s="20" t="s">
        <v>1435</v>
      </c>
    </row>
    <row r="795" spans="1:45" ht="14.25" customHeight="1" x14ac:dyDescent="0.25">
      <c r="A795" t="s">
        <v>174</v>
      </c>
      <c r="B795" s="177">
        <v>1</v>
      </c>
      <c r="C795" t="s">
        <v>4376</v>
      </c>
      <c r="D795" s="409" t="s">
        <v>3862</v>
      </c>
      <c r="E795" s="435" t="s">
        <v>3851</v>
      </c>
      <c r="F795" s="412" t="s">
        <v>67</v>
      </c>
      <c r="G795" s="504" t="s">
        <v>3853</v>
      </c>
      <c r="H795" s="412" t="s">
        <v>12</v>
      </c>
      <c r="I795" s="412">
        <v>8</v>
      </c>
      <c r="J795" s="415">
        <v>8</v>
      </c>
      <c r="K795" s="19" t="s">
        <v>800</v>
      </c>
      <c r="L795" s="52" t="s">
        <v>108</v>
      </c>
      <c r="M795" s="81"/>
      <c r="N795" s="28">
        <v>185</v>
      </c>
      <c r="O795" s="972"/>
      <c r="P795" s="29">
        <v>6</v>
      </c>
      <c r="Q795" s="28"/>
      <c r="R795" s="28">
        <v>1</v>
      </c>
      <c r="S795" s="81">
        <v>175.43899999999999</v>
      </c>
      <c r="T795" s="185">
        <v>43256</v>
      </c>
      <c r="U795" s="326">
        <v>14.7</v>
      </c>
      <c r="V795" s="60">
        <v>0.33</v>
      </c>
      <c r="W795" s="167">
        <v>3.6</v>
      </c>
      <c r="X795" s="489">
        <f>IF(AND(N795&lt;&gt;"",S795&lt;&gt;""),1000*S795*V795/(N795*W795),"")</f>
        <v>86.929234234234244</v>
      </c>
      <c r="Y795" s="502" t="s">
        <v>174</v>
      </c>
      <c r="Z795" s="494"/>
      <c r="AA795" s="28" t="s">
        <v>17</v>
      </c>
      <c r="AB795" s="27">
        <v>12</v>
      </c>
      <c r="AC795" s="28" t="s">
        <v>2630</v>
      </c>
      <c r="AD795" s="27"/>
      <c r="AE795" s="28"/>
      <c r="AF795" s="29" t="s">
        <v>55</v>
      </c>
      <c r="AG795" s="29" t="s">
        <v>55</v>
      </c>
      <c r="AH795" s="27">
        <v>16</v>
      </c>
      <c r="AI795" s="27">
        <v>16</v>
      </c>
      <c r="AJ795" s="27" t="s">
        <v>54</v>
      </c>
      <c r="AK795" s="81">
        <v>10</v>
      </c>
      <c r="AL795" s="569"/>
      <c r="AM795" s="28"/>
      <c r="AN795" s="28"/>
      <c r="AO795" s="28">
        <v>2017</v>
      </c>
      <c r="AP795" s="20">
        <v>2017</v>
      </c>
      <c r="AQ795" s="19"/>
      <c r="AR795" s="28" t="s">
        <v>3852</v>
      </c>
      <c r="AS795" s="20" t="s">
        <v>3863</v>
      </c>
    </row>
    <row r="796" spans="1:45" ht="14.25" customHeight="1" x14ac:dyDescent="0.25">
      <c r="B796" s="177"/>
      <c r="D796" s="591" t="s">
        <v>5888</v>
      </c>
      <c r="E796" s="555" t="s">
        <v>5889</v>
      </c>
      <c r="F796" s="592"/>
      <c r="G796" s="593" t="s">
        <v>5890</v>
      </c>
      <c r="H796" s="46" t="s">
        <v>143</v>
      </c>
      <c r="I796" s="592">
        <v>32</v>
      </c>
      <c r="J796" s="618">
        <v>32</v>
      </c>
      <c r="K796" s="19"/>
      <c r="L796" s="52"/>
      <c r="M796" s="81"/>
      <c r="N796" s="28"/>
      <c r="O796" s="972"/>
      <c r="P796" s="29"/>
      <c r="Q796" s="28"/>
      <c r="R796" s="28"/>
      <c r="S796" s="81"/>
      <c r="T796" s="185"/>
      <c r="U796" s="326"/>
      <c r="V796" s="60"/>
      <c r="W796" s="167"/>
      <c r="X796" s="489"/>
      <c r="Y796" s="502"/>
      <c r="Z796" s="494"/>
      <c r="AA796" s="28" t="s">
        <v>20</v>
      </c>
      <c r="AB796" s="27">
        <v>49</v>
      </c>
      <c r="AC796" s="28" t="s">
        <v>73</v>
      </c>
      <c r="AD796" s="27" t="s">
        <v>54</v>
      </c>
      <c r="AE796" s="28"/>
      <c r="AF796" s="29" t="s">
        <v>55</v>
      </c>
      <c r="AG796" s="29"/>
      <c r="AH796" s="412" t="s">
        <v>133</v>
      </c>
      <c r="AI796" s="412" t="s">
        <v>133</v>
      </c>
      <c r="AJ796" s="27" t="s">
        <v>55</v>
      </c>
      <c r="AK796" s="81">
        <v>13</v>
      </c>
      <c r="AL796" s="569"/>
      <c r="AM796" s="28">
        <v>32</v>
      </c>
      <c r="AN796" s="28"/>
      <c r="AO796" s="28"/>
      <c r="AP796" s="20">
        <v>2019</v>
      </c>
      <c r="AQ796" s="19"/>
      <c r="AR796" s="28" t="s">
        <v>5891</v>
      </c>
      <c r="AS796" s="20"/>
    </row>
    <row r="797" spans="1:45" ht="14.25" customHeight="1" x14ac:dyDescent="0.25">
      <c r="D797" s="409" t="s">
        <v>5451</v>
      </c>
      <c r="E797" s="435" t="s">
        <v>5452</v>
      </c>
      <c r="F797" s="608"/>
      <c r="G797" s="28" t="s">
        <v>5453</v>
      </c>
      <c r="H797" s="27" t="s">
        <v>143</v>
      </c>
      <c r="I797" s="412">
        <v>32</v>
      </c>
      <c r="J797" s="415">
        <v>32</v>
      </c>
      <c r="K797" s="19"/>
      <c r="L797" s="52"/>
      <c r="M797" s="81"/>
      <c r="N797" s="28"/>
      <c r="O797" s="972"/>
      <c r="P797" s="29"/>
      <c r="Q797" s="28"/>
      <c r="R797" s="28"/>
      <c r="S797" s="81"/>
      <c r="T797" s="185"/>
      <c r="U797" s="326"/>
      <c r="V797" s="60"/>
      <c r="W797" s="167"/>
      <c r="X797" s="489"/>
      <c r="Y797" s="502"/>
      <c r="Z797" s="494"/>
      <c r="AA797" s="28" t="s">
        <v>20</v>
      </c>
      <c r="AB797" s="27">
        <v>35</v>
      </c>
      <c r="AC797" s="28" t="s">
        <v>5455</v>
      </c>
      <c r="AD797" s="27" t="s">
        <v>54</v>
      </c>
      <c r="AE797" s="28"/>
      <c r="AF797" s="29" t="s">
        <v>55</v>
      </c>
      <c r="AG797" s="29"/>
      <c r="AH797" s="412" t="s">
        <v>133</v>
      </c>
      <c r="AI797" s="412" t="s">
        <v>133</v>
      </c>
      <c r="AJ797" s="412" t="s">
        <v>54</v>
      </c>
      <c r="AK797" s="81">
        <v>24</v>
      </c>
      <c r="AL797" s="569"/>
      <c r="AM797" s="28">
        <v>32</v>
      </c>
      <c r="AN797" s="28"/>
      <c r="AO797" s="28"/>
      <c r="AP797" s="20">
        <v>2019</v>
      </c>
      <c r="AQ797" s="19"/>
      <c r="AR797" s="28" t="s">
        <v>5454</v>
      </c>
      <c r="AS797" s="20"/>
    </row>
    <row r="798" spans="1:45" ht="14.25" customHeight="1" x14ac:dyDescent="0.25">
      <c r="B798">
        <v>1</v>
      </c>
      <c r="C798" t="s">
        <v>875</v>
      </c>
      <c r="D798" s="45" t="s">
        <v>2068</v>
      </c>
      <c r="E798" s="555" t="s">
        <v>2571</v>
      </c>
      <c r="F798" s="592" t="s">
        <v>85</v>
      </c>
      <c r="G798" s="42" t="s">
        <v>2069</v>
      </c>
      <c r="H798" s="46" t="s">
        <v>668</v>
      </c>
      <c r="I798" s="46">
        <v>8</v>
      </c>
      <c r="J798" s="670">
        <v>32</v>
      </c>
      <c r="K798" s="19" t="s">
        <v>800</v>
      </c>
      <c r="L798" s="52" t="s">
        <v>108</v>
      </c>
      <c r="M798" s="81" t="s">
        <v>2764</v>
      </c>
      <c r="N798" s="28">
        <v>895</v>
      </c>
      <c r="O798" s="972"/>
      <c r="P798" s="29">
        <v>6</v>
      </c>
      <c r="Q798" s="28"/>
      <c r="R798" s="28"/>
      <c r="S798" s="81">
        <v>149.25399999999999</v>
      </c>
      <c r="T798" s="185">
        <v>41733</v>
      </c>
      <c r="U798" s="326">
        <v>14.7</v>
      </c>
      <c r="V798" s="60">
        <v>0.33</v>
      </c>
      <c r="W798" s="167">
        <v>1</v>
      </c>
      <c r="X798" s="489">
        <f>IF(AND(N798&lt;&gt;"",S798&lt;&gt;""),1000*S798*V798/(N798*W798),"")</f>
        <v>55.032201117318436</v>
      </c>
      <c r="Y798" s="502" t="s">
        <v>174</v>
      </c>
      <c r="Z798" s="494"/>
      <c r="AA798" s="28" t="s">
        <v>17</v>
      </c>
      <c r="AB798" s="27">
        <v>19</v>
      </c>
      <c r="AC798" s="28" t="s">
        <v>2762</v>
      </c>
      <c r="AD798" s="27"/>
      <c r="AE798" s="28"/>
      <c r="AF798" s="29" t="s">
        <v>55</v>
      </c>
      <c r="AG798" s="29" t="s">
        <v>54</v>
      </c>
      <c r="AH798" s="27">
        <v>256</v>
      </c>
      <c r="AI798" s="27" t="s">
        <v>249</v>
      </c>
      <c r="AJ798" s="27" t="s">
        <v>54</v>
      </c>
      <c r="AK798" s="81"/>
      <c r="AL798" s="569"/>
      <c r="AM798" s="28"/>
      <c r="AN798" s="28"/>
      <c r="AO798" s="28">
        <v>2013</v>
      </c>
      <c r="AP798" s="20">
        <v>2020</v>
      </c>
      <c r="AQ798" s="19"/>
      <c r="AR798" s="28" t="s">
        <v>2763</v>
      </c>
      <c r="AS798" s="20" t="s">
        <v>2765</v>
      </c>
    </row>
    <row r="799" spans="1:45" ht="14.25" customHeight="1" x14ac:dyDescent="0.25">
      <c r="D799" s="591" t="s">
        <v>6402</v>
      </c>
      <c r="E799" s="555" t="s">
        <v>6403</v>
      </c>
      <c r="F799" s="592"/>
      <c r="G799" s="593" t="s">
        <v>5623</v>
      </c>
      <c r="H799" s="592" t="s">
        <v>12</v>
      </c>
      <c r="I799" s="592">
        <v>8</v>
      </c>
      <c r="J799" s="618">
        <v>8</v>
      </c>
      <c r="K799" s="19"/>
      <c r="L799" s="52"/>
      <c r="M799" s="81"/>
      <c r="N799" s="28"/>
      <c r="O799" s="972"/>
      <c r="P799" s="29"/>
      <c r="Q799" s="28"/>
      <c r="R799" s="28"/>
      <c r="S799" s="81"/>
      <c r="T799" s="185"/>
      <c r="U799" s="326"/>
      <c r="V799" s="60"/>
      <c r="W799" s="167"/>
      <c r="X799" s="489"/>
      <c r="Y799" s="502"/>
      <c r="Z799" s="494"/>
      <c r="AA799" s="28" t="s">
        <v>17</v>
      </c>
      <c r="AB799" s="27">
        <v>2</v>
      </c>
      <c r="AC799" s="28" t="s">
        <v>6407</v>
      </c>
      <c r="AD799" s="27" t="s">
        <v>54</v>
      </c>
      <c r="AE799" s="28" t="s">
        <v>158</v>
      </c>
      <c r="AF799" s="29" t="s">
        <v>55</v>
      </c>
      <c r="AG799" s="29"/>
      <c r="AH799" s="27">
        <v>256</v>
      </c>
      <c r="AI799" s="27">
        <v>256</v>
      </c>
      <c r="AJ799" s="27" t="s">
        <v>54</v>
      </c>
      <c r="AK799" s="81">
        <v>13</v>
      </c>
      <c r="AL799" s="569"/>
      <c r="AM799" s="28"/>
      <c r="AN799" s="28"/>
      <c r="AO799" s="28">
        <v>2015</v>
      </c>
      <c r="AP799" s="20">
        <v>2016</v>
      </c>
      <c r="AQ799" s="182" t="s">
        <v>6405</v>
      </c>
      <c r="AR799" s="28" t="s">
        <v>6406</v>
      </c>
      <c r="AS799" s="20"/>
    </row>
    <row r="800" spans="1:45" ht="14.25" customHeight="1" x14ac:dyDescent="0.25">
      <c r="A800" t="s">
        <v>174</v>
      </c>
      <c r="B800">
        <v>1</v>
      </c>
      <c r="C800" t="s">
        <v>875</v>
      </c>
      <c r="D800" s="26" t="s">
        <v>563</v>
      </c>
      <c r="E800" s="435" t="s">
        <v>2569</v>
      </c>
      <c r="F800" s="27" t="s">
        <v>57</v>
      </c>
      <c r="G800" s="28" t="s">
        <v>565</v>
      </c>
      <c r="H800" s="27" t="s">
        <v>12</v>
      </c>
      <c r="I800" s="27">
        <v>8</v>
      </c>
      <c r="J800" s="87">
        <v>8</v>
      </c>
      <c r="K800" s="19" t="s">
        <v>800</v>
      </c>
      <c r="L800" s="28" t="s">
        <v>108</v>
      </c>
      <c r="M800" s="81"/>
      <c r="N800" s="28">
        <v>195</v>
      </c>
      <c r="O800" s="972"/>
      <c r="P800" s="29">
        <v>6</v>
      </c>
      <c r="Q800" s="28"/>
      <c r="R800" s="28"/>
      <c r="S800" s="81">
        <v>86.948999999999998</v>
      </c>
      <c r="T800" s="185">
        <v>41733</v>
      </c>
      <c r="U800" s="326">
        <v>14.7</v>
      </c>
      <c r="V800" s="60">
        <v>0.33</v>
      </c>
      <c r="W800" s="167">
        <v>1</v>
      </c>
      <c r="X800" s="489">
        <f>IF(AND(N800&lt;&gt;"",S800&lt;&gt;""),1000*S800*V800/(N800*W800),"")</f>
        <v>147.14446153846154</v>
      </c>
      <c r="Y800" s="502" t="s">
        <v>174</v>
      </c>
      <c r="Z800" s="494"/>
      <c r="AA800" s="28" t="s">
        <v>17</v>
      </c>
      <c r="AB800" s="27">
        <v>1</v>
      </c>
      <c r="AC800" s="28" t="s">
        <v>567</v>
      </c>
      <c r="AD800" s="27"/>
      <c r="AE800" s="28"/>
      <c r="AF800" s="29" t="s">
        <v>55</v>
      </c>
      <c r="AG800" s="29"/>
      <c r="AH800" s="27">
        <v>256</v>
      </c>
      <c r="AI800" s="27" t="s">
        <v>249</v>
      </c>
      <c r="AJ800" s="27" t="s">
        <v>54</v>
      </c>
      <c r="AK800" s="81"/>
      <c r="AL800" s="569"/>
      <c r="AM800" s="28">
        <v>2</v>
      </c>
      <c r="AN800" s="28"/>
      <c r="AO800" s="28">
        <v>2009</v>
      </c>
      <c r="AP800" s="20">
        <v>2009</v>
      </c>
      <c r="AQ800" s="19"/>
      <c r="AR800" s="28" t="s">
        <v>564</v>
      </c>
      <c r="AS800" s="20" t="s">
        <v>566</v>
      </c>
    </row>
    <row r="801" spans="1:45" ht="14.25" customHeight="1" x14ac:dyDescent="0.25">
      <c r="D801" s="591" t="s">
        <v>5852</v>
      </c>
      <c r="E801" s="555" t="s">
        <v>5853</v>
      </c>
      <c r="F801" s="592"/>
      <c r="G801" s="593" t="s">
        <v>5854</v>
      </c>
      <c r="H801" s="592" t="s">
        <v>5974</v>
      </c>
      <c r="I801" s="592">
        <v>4</v>
      </c>
      <c r="J801" s="618">
        <v>8</v>
      </c>
      <c r="K801" s="19"/>
      <c r="L801" s="52"/>
      <c r="M801" s="81"/>
      <c r="N801" s="28"/>
      <c r="O801" s="972"/>
      <c r="P801" s="29"/>
      <c r="Q801" s="28"/>
      <c r="R801" s="28"/>
      <c r="S801" s="81"/>
      <c r="T801" s="185"/>
      <c r="U801" s="326"/>
      <c r="V801" s="60"/>
      <c r="W801" s="167"/>
      <c r="X801" s="489"/>
      <c r="Y801" s="502"/>
      <c r="Z801" s="494"/>
      <c r="AA801" s="28" t="s">
        <v>20</v>
      </c>
      <c r="AB801" s="27">
        <v>4</v>
      </c>
      <c r="AC801" s="28" t="s">
        <v>5852</v>
      </c>
      <c r="AD801" s="27" t="s">
        <v>54</v>
      </c>
      <c r="AE801" s="28"/>
      <c r="AF801" s="29" t="s">
        <v>55</v>
      </c>
      <c r="AG801" s="29"/>
      <c r="AH801" s="27">
        <v>64</v>
      </c>
      <c r="AI801" s="27" t="s">
        <v>249</v>
      </c>
      <c r="AJ801" s="27"/>
      <c r="AK801" s="81">
        <v>54</v>
      </c>
      <c r="AL801" s="569"/>
      <c r="AM801" s="28"/>
      <c r="AN801" s="28"/>
      <c r="AO801" s="28">
        <v>2021</v>
      </c>
      <c r="AP801" s="20">
        <v>2021</v>
      </c>
      <c r="AQ801" s="19"/>
      <c r="AR801" s="28" t="s">
        <v>5856</v>
      </c>
      <c r="AS801" s="20" t="s">
        <v>5855</v>
      </c>
    </row>
    <row r="802" spans="1:45" ht="14.25" customHeight="1" x14ac:dyDescent="0.25">
      <c r="B802">
        <v>1</v>
      </c>
      <c r="C802" t="s">
        <v>875</v>
      </c>
      <c r="D802" s="26" t="s">
        <v>571</v>
      </c>
      <c r="E802" s="435" t="s">
        <v>2572</v>
      </c>
      <c r="F802" s="27" t="s">
        <v>85</v>
      </c>
      <c r="G802" s="28"/>
      <c r="H802" s="27" t="s">
        <v>143</v>
      </c>
      <c r="I802" s="27" t="s">
        <v>572</v>
      </c>
      <c r="J802" s="87">
        <v>12</v>
      </c>
      <c r="K802" s="19" t="s">
        <v>800</v>
      </c>
      <c r="L802" s="52" t="s">
        <v>108</v>
      </c>
      <c r="M802" s="81"/>
      <c r="N802" s="28">
        <v>229</v>
      </c>
      <c r="O802" s="972"/>
      <c r="P802" s="29">
        <v>6</v>
      </c>
      <c r="Q802" s="28">
        <v>1</v>
      </c>
      <c r="R802" s="28"/>
      <c r="S802" s="81">
        <v>149.25399999999999</v>
      </c>
      <c r="T802" s="185">
        <v>43164</v>
      </c>
      <c r="U802" s="326">
        <v>14.7</v>
      </c>
      <c r="V802" s="60">
        <v>0.33</v>
      </c>
      <c r="W802" s="167">
        <v>3</v>
      </c>
      <c r="X802" s="489">
        <f>IF(AND(N802&lt;&gt;"",S802&lt;&gt;""),1000*S802*V802/(N802*W802),"")</f>
        <v>71.694061135371172</v>
      </c>
      <c r="Y802" s="502" t="s">
        <v>174</v>
      </c>
      <c r="Z802" s="494"/>
      <c r="AA802" s="28" t="s">
        <v>20</v>
      </c>
      <c r="AB802" s="27">
        <v>10</v>
      </c>
      <c r="AC802" s="28" t="s">
        <v>73</v>
      </c>
      <c r="AD802" s="27"/>
      <c r="AE802" s="28"/>
      <c r="AF802" s="29" t="s">
        <v>55</v>
      </c>
      <c r="AG802" s="29"/>
      <c r="AH802" s="27"/>
      <c r="AI802" s="27"/>
      <c r="AJ802" s="27"/>
      <c r="AK802" s="81"/>
      <c r="AL802" s="569"/>
      <c r="AM802" s="28">
        <v>16</v>
      </c>
      <c r="AN802" s="28"/>
      <c r="AO802" s="28">
        <v>2007</v>
      </c>
      <c r="AP802" s="20">
        <v>2009</v>
      </c>
      <c r="AQ802" s="19"/>
      <c r="AR802" s="28" t="s">
        <v>573</v>
      </c>
      <c r="AS802" s="20"/>
    </row>
    <row r="803" spans="1:45" ht="14.25" customHeight="1" x14ac:dyDescent="0.25">
      <c r="D803" s="591" t="s">
        <v>4920</v>
      </c>
      <c r="E803" s="555" t="s">
        <v>4921</v>
      </c>
      <c r="F803" s="592" t="s">
        <v>1812</v>
      </c>
      <c r="G803" s="593" t="s">
        <v>4459</v>
      </c>
      <c r="H803" s="46" t="s">
        <v>143</v>
      </c>
      <c r="I803" s="592">
        <v>16</v>
      </c>
      <c r="J803" s="618">
        <v>16</v>
      </c>
      <c r="K803" s="19"/>
      <c r="L803" s="52"/>
      <c r="M803" s="81"/>
      <c r="N803" s="28"/>
      <c r="O803" s="972"/>
      <c r="P803" s="29"/>
      <c r="Q803" s="28"/>
      <c r="R803" s="28"/>
      <c r="S803" s="81"/>
      <c r="T803" s="185"/>
      <c r="U803" s="326"/>
      <c r="V803" s="60"/>
      <c r="W803" s="167"/>
      <c r="X803" s="489"/>
      <c r="Y803" s="502"/>
      <c r="Z803" s="494"/>
      <c r="AA803" s="28" t="s">
        <v>17</v>
      </c>
      <c r="AB803" s="27">
        <v>20</v>
      </c>
      <c r="AC803" s="28" t="s">
        <v>6378</v>
      </c>
      <c r="AD803" s="27"/>
      <c r="AE803" s="28"/>
      <c r="AF803" s="29" t="s">
        <v>55</v>
      </c>
      <c r="AG803" s="29"/>
      <c r="AH803" s="27" t="s">
        <v>181</v>
      </c>
      <c r="AI803" s="27" t="s">
        <v>181</v>
      </c>
      <c r="AJ803" s="27" t="s">
        <v>54</v>
      </c>
      <c r="AK803" s="81"/>
      <c r="AL803" s="569"/>
      <c r="AM803" s="28">
        <v>8</v>
      </c>
      <c r="AN803" s="28"/>
      <c r="AO803" s="28">
        <v>2016</v>
      </c>
      <c r="AP803" s="20">
        <v>2016</v>
      </c>
      <c r="AQ803" s="182" t="s">
        <v>6376</v>
      </c>
      <c r="AR803" s="28" t="s">
        <v>4924</v>
      </c>
      <c r="AS803" s="20"/>
    </row>
    <row r="804" spans="1:45" ht="14.25" customHeight="1" x14ac:dyDescent="0.25">
      <c r="A804" t="s">
        <v>744</v>
      </c>
      <c r="B804">
        <v>1</v>
      </c>
      <c r="C804" t="s">
        <v>875</v>
      </c>
      <c r="D804" s="26" t="s">
        <v>574</v>
      </c>
      <c r="E804" s="435" t="s">
        <v>2573</v>
      </c>
      <c r="F804" s="27" t="s">
        <v>57</v>
      </c>
      <c r="G804" s="28" t="s">
        <v>575</v>
      </c>
      <c r="H804" s="27">
        <v>8051</v>
      </c>
      <c r="I804" s="27">
        <v>8</v>
      </c>
      <c r="J804" s="87">
        <v>8</v>
      </c>
      <c r="K804" s="19" t="s">
        <v>800</v>
      </c>
      <c r="L804" s="52" t="s">
        <v>108</v>
      </c>
      <c r="M804" s="81"/>
      <c r="N804" s="28">
        <v>1985</v>
      </c>
      <c r="O804" s="972"/>
      <c r="P804" s="29">
        <v>6</v>
      </c>
      <c r="Q804" s="28">
        <v>1</v>
      </c>
      <c r="R804" s="28"/>
      <c r="S804" s="81">
        <v>127.372</v>
      </c>
      <c r="T804" s="185">
        <v>41691</v>
      </c>
      <c r="U804" s="326">
        <v>14.7</v>
      </c>
      <c r="V804" s="60">
        <v>0.33</v>
      </c>
      <c r="W804" s="167">
        <v>4</v>
      </c>
      <c r="X804" s="489">
        <f t="shared" ref="X804:X810" si="48">IF(AND(N804&lt;&gt;"",S804&lt;&gt;""),1000*S804*V804/(N804*W804),"")</f>
        <v>5.2937984886649874</v>
      </c>
      <c r="Y804" s="502" t="s">
        <v>2216</v>
      </c>
      <c r="Z804" s="494"/>
      <c r="AA804" s="28" t="s">
        <v>20</v>
      </c>
      <c r="AB804" s="27">
        <v>74</v>
      </c>
      <c r="AC804" s="28" t="s">
        <v>118</v>
      </c>
      <c r="AD804" s="27" t="s">
        <v>54</v>
      </c>
      <c r="AE804" s="28" t="s">
        <v>124</v>
      </c>
      <c r="AF804" s="29" t="s">
        <v>55</v>
      </c>
      <c r="AG804" s="29" t="s">
        <v>55</v>
      </c>
      <c r="AH804" s="27" t="s">
        <v>181</v>
      </c>
      <c r="AI804" s="27" t="s">
        <v>181</v>
      </c>
      <c r="AJ804" s="27" t="s">
        <v>54</v>
      </c>
      <c r="AK804" s="81"/>
      <c r="AL804" s="569"/>
      <c r="AM804" s="28"/>
      <c r="AN804" s="28"/>
      <c r="AO804" s="28">
        <v>2011</v>
      </c>
      <c r="AP804" s="20">
        <v>2016</v>
      </c>
      <c r="AQ804" s="19"/>
      <c r="AR804" s="28" t="s">
        <v>576</v>
      </c>
      <c r="AS804" s="20"/>
    </row>
    <row r="805" spans="1:45" ht="15" customHeight="1" x14ac:dyDescent="0.25">
      <c r="A805" t="s">
        <v>744</v>
      </c>
      <c r="B805">
        <v>1</v>
      </c>
      <c r="C805" t="s">
        <v>875</v>
      </c>
      <c r="D805" s="26" t="s">
        <v>577</v>
      </c>
      <c r="E805" s="435" t="s">
        <v>2574</v>
      </c>
      <c r="F805" s="27" t="s">
        <v>296</v>
      </c>
      <c r="G805" s="28" t="s">
        <v>579</v>
      </c>
      <c r="H805" s="27" t="s">
        <v>559</v>
      </c>
      <c r="I805" s="27">
        <v>8</v>
      </c>
      <c r="J805" s="87">
        <v>8</v>
      </c>
      <c r="K805" s="19" t="s">
        <v>800</v>
      </c>
      <c r="L805" s="52" t="s">
        <v>108</v>
      </c>
      <c r="M805" s="81"/>
      <c r="N805" s="28">
        <v>1207</v>
      </c>
      <c r="O805" s="972"/>
      <c r="P805" s="29">
        <v>6</v>
      </c>
      <c r="Q805" s="28"/>
      <c r="R805" s="28"/>
      <c r="S805" s="81">
        <v>181.917</v>
      </c>
      <c r="T805" s="185">
        <v>41687</v>
      </c>
      <c r="U805" s="326">
        <v>14.7</v>
      </c>
      <c r="V805" s="60">
        <v>0.33</v>
      </c>
      <c r="W805" s="167">
        <v>3</v>
      </c>
      <c r="X805" s="489">
        <f t="shared" si="48"/>
        <v>16.579014084507044</v>
      </c>
      <c r="Y805" s="502" t="s">
        <v>2216</v>
      </c>
      <c r="Z805" s="494"/>
      <c r="AA805" s="28" t="s">
        <v>20</v>
      </c>
      <c r="AB805" s="27">
        <v>6</v>
      </c>
      <c r="AC805" s="28" t="s">
        <v>817</v>
      </c>
      <c r="AD805" s="27" t="s">
        <v>54</v>
      </c>
      <c r="AE805" s="28" t="s">
        <v>124</v>
      </c>
      <c r="AF805" s="29" t="s">
        <v>55</v>
      </c>
      <c r="AG805" s="29" t="s">
        <v>55</v>
      </c>
      <c r="AH805" s="27" t="s">
        <v>181</v>
      </c>
      <c r="AI805" s="27" t="s">
        <v>181</v>
      </c>
      <c r="AJ805" s="27" t="s">
        <v>54</v>
      </c>
      <c r="AK805" s="81"/>
      <c r="AL805" s="569"/>
      <c r="AM805" s="28"/>
      <c r="AN805" s="28"/>
      <c r="AO805" s="28">
        <v>2004</v>
      </c>
      <c r="AP805" s="20">
        <v>2018</v>
      </c>
      <c r="AQ805" s="182" t="s">
        <v>3014</v>
      </c>
      <c r="AR805" s="28" t="s">
        <v>580</v>
      </c>
      <c r="AS805" s="20"/>
    </row>
    <row r="806" spans="1:45" ht="14.25" customHeight="1" x14ac:dyDescent="0.25">
      <c r="C806" t="s">
        <v>875</v>
      </c>
      <c r="D806" s="26" t="s">
        <v>1685</v>
      </c>
      <c r="E806" s="435" t="s">
        <v>1687</v>
      </c>
      <c r="F806" s="27" t="s">
        <v>67</v>
      </c>
      <c r="G806" s="28" t="s">
        <v>1686</v>
      </c>
      <c r="H806" s="27" t="s">
        <v>143</v>
      </c>
      <c r="I806" s="27">
        <v>16</v>
      </c>
      <c r="J806" s="87">
        <v>16</v>
      </c>
      <c r="K806" s="19" t="s">
        <v>968</v>
      </c>
      <c r="L806" s="52" t="s">
        <v>108</v>
      </c>
      <c r="M806" s="81" t="s">
        <v>1689</v>
      </c>
      <c r="N806" s="28">
        <v>6748</v>
      </c>
      <c r="O806" s="972"/>
      <c r="P806" s="29">
        <v>6</v>
      </c>
      <c r="Q806" s="28">
        <v>1</v>
      </c>
      <c r="R806" s="28">
        <v>1</v>
      </c>
      <c r="S806" s="81"/>
      <c r="T806" s="185">
        <v>42605</v>
      </c>
      <c r="U806" s="326">
        <v>14.7</v>
      </c>
      <c r="V806" s="60">
        <v>0.67</v>
      </c>
      <c r="W806" s="167">
        <v>2</v>
      </c>
      <c r="X806" s="489" t="str">
        <f t="shared" si="48"/>
        <v/>
      </c>
      <c r="Y806" s="502" t="s">
        <v>2226</v>
      </c>
      <c r="Z806" s="494"/>
      <c r="AA806" s="28" t="s">
        <v>17</v>
      </c>
      <c r="AB806" s="27">
        <v>16</v>
      </c>
      <c r="AC806" s="28" t="s">
        <v>73</v>
      </c>
      <c r="AD806" s="27"/>
      <c r="AE806" s="28"/>
      <c r="AF806" s="29" t="s">
        <v>55</v>
      </c>
      <c r="AG806" s="29" t="s">
        <v>55</v>
      </c>
      <c r="AH806" s="27" t="s">
        <v>181</v>
      </c>
      <c r="AI806" s="27" t="s">
        <v>181</v>
      </c>
      <c r="AJ806" s="27" t="s">
        <v>55</v>
      </c>
      <c r="AK806" s="81"/>
      <c r="AL806" s="569"/>
      <c r="AM806" s="28">
        <v>16</v>
      </c>
      <c r="AN806" s="28"/>
      <c r="AO806" s="28">
        <v>2012</v>
      </c>
      <c r="AP806" s="20">
        <v>2015</v>
      </c>
      <c r="AQ806" s="182"/>
      <c r="AR806" s="28"/>
      <c r="AS806" s="20" t="s">
        <v>1688</v>
      </c>
    </row>
    <row r="807" spans="1:45" ht="14.25" customHeight="1" x14ac:dyDescent="0.25">
      <c r="A807" t="s">
        <v>744</v>
      </c>
      <c r="B807">
        <v>1</v>
      </c>
      <c r="C807" t="s">
        <v>875</v>
      </c>
      <c r="D807" s="26" t="s">
        <v>581</v>
      </c>
      <c r="E807" s="435" t="s">
        <v>2575</v>
      </c>
      <c r="F807" s="27" t="s">
        <v>67</v>
      </c>
      <c r="G807" s="28" t="s">
        <v>582</v>
      </c>
      <c r="H807" s="27" t="s">
        <v>33</v>
      </c>
      <c r="I807" s="27">
        <v>32</v>
      </c>
      <c r="J807" s="87">
        <v>32</v>
      </c>
      <c r="K807" s="19" t="s">
        <v>800</v>
      </c>
      <c r="L807" s="52" t="s">
        <v>108</v>
      </c>
      <c r="M807" s="81"/>
      <c r="N807" s="28">
        <v>2469</v>
      </c>
      <c r="O807" s="972"/>
      <c r="P807" s="29">
        <v>6</v>
      </c>
      <c r="Q807" s="28"/>
      <c r="R807" s="28">
        <v>1</v>
      </c>
      <c r="S807" s="81">
        <v>230.84</v>
      </c>
      <c r="T807" s="185">
        <v>41687</v>
      </c>
      <c r="U807" s="326">
        <v>14.7</v>
      </c>
      <c r="V807" s="60">
        <v>1</v>
      </c>
      <c r="W807" s="167">
        <v>1</v>
      </c>
      <c r="X807" s="489">
        <f t="shared" si="48"/>
        <v>93.495342243823416</v>
      </c>
      <c r="Y807" s="502" t="s">
        <v>174</v>
      </c>
      <c r="Z807" s="494"/>
      <c r="AA807" s="28" t="s">
        <v>20</v>
      </c>
      <c r="AB807" s="27">
        <v>25</v>
      </c>
      <c r="AC807" s="28" t="s">
        <v>581</v>
      </c>
      <c r="AD807" s="27" t="s">
        <v>54</v>
      </c>
      <c r="AE807" s="28" t="s">
        <v>124</v>
      </c>
      <c r="AF807" s="29" t="s">
        <v>55</v>
      </c>
      <c r="AG807" s="29"/>
      <c r="AH807" s="27" t="s">
        <v>133</v>
      </c>
      <c r="AI807" s="27" t="s">
        <v>133</v>
      </c>
      <c r="AJ807" s="27" t="s">
        <v>54</v>
      </c>
      <c r="AK807" s="81"/>
      <c r="AL807" s="569"/>
      <c r="AM807" s="28">
        <v>32</v>
      </c>
      <c r="AN807" s="28">
        <v>6</v>
      </c>
      <c r="AO807" s="28">
        <v>2005</v>
      </c>
      <c r="AP807" s="20">
        <v>2010</v>
      </c>
      <c r="AQ807" s="19"/>
      <c r="AR807" s="28" t="s">
        <v>583</v>
      </c>
      <c r="AS807" s="20"/>
    </row>
    <row r="808" spans="1:45" ht="14.25" customHeight="1" x14ac:dyDescent="0.25">
      <c r="B808">
        <v>1</v>
      </c>
      <c r="C808" t="s">
        <v>4376</v>
      </c>
      <c r="D808" s="26" t="s">
        <v>2449</v>
      </c>
      <c r="E808" s="435" t="s">
        <v>2451</v>
      </c>
      <c r="F808" s="27" t="s">
        <v>67</v>
      </c>
      <c r="G808" s="28" t="s">
        <v>2450</v>
      </c>
      <c r="H808" s="27" t="s">
        <v>143</v>
      </c>
      <c r="I808" s="27">
        <v>8</v>
      </c>
      <c r="J808" s="87">
        <v>16</v>
      </c>
      <c r="K808" s="19" t="s">
        <v>800</v>
      </c>
      <c r="L808" s="52" t="s">
        <v>108</v>
      </c>
      <c r="M808" s="81" t="s">
        <v>2761</v>
      </c>
      <c r="N808" s="28">
        <v>933</v>
      </c>
      <c r="O808" s="972"/>
      <c r="P808" s="29">
        <v>6</v>
      </c>
      <c r="Q808" s="28"/>
      <c r="R808" s="28"/>
      <c r="S808" s="81">
        <v>117.64700000000001</v>
      </c>
      <c r="T808" s="185">
        <v>43164</v>
      </c>
      <c r="U808" s="326">
        <v>14.7</v>
      </c>
      <c r="V808" s="60">
        <v>0.33</v>
      </c>
      <c r="W808" s="167">
        <v>2</v>
      </c>
      <c r="X808" s="489">
        <f t="shared" si="48"/>
        <v>20.805739549839231</v>
      </c>
      <c r="Y808" s="502" t="s">
        <v>174</v>
      </c>
      <c r="Z808" s="494"/>
      <c r="AA808" s="28" t="s">
        <v>17</v>
      </c>
      <c r="AB808" s="27">
        <v>29</v>
      </c>
      <c r="AC808" s="28" t="s">
        <v>229</v>
      </c>
      <c r="AD808" s="27" t="s">
        <v>54</v>
      </c>
      <c r="AE808" s="28" t="s">
        <v>158</v>
      </c>
      <c r="AF808" s="29" t="s">
        <v>55</v>
      </c>
      <c r="AG808" s="29"/>
      <c r="AH808" s="27">
        <v>256</v>
      </c>
      <c r="AI808" s="27" t="s">
        <v>181</v>
      </c>
      <c r="AJ808" s="27" t="s">
        <v>54</v>
      </c>
      <c r="AK808" s="81">
        <v>12</v>
      </c>
      <c r="AL808" s="569">
        <v>2</v>
      </c>
      <c r="AM808" s="28">
        <v>7</v>
      </c>
      <c r="AN808" s="28"/>
      <c r="AO808" s="28">
        <v>2016</v>
      </c>
      <c r="AP808" s="20">
        <v>2017</v>
      </c>
      <c r="AQ808" s="182" t="s">
        <v>2452</v>
      </c>
      <c r="AR808" s="28" t="s">
        <v>2453</v>
      </c>
      <c r="AS808" s="20" t="s">
        <v>2760</v>
      </c>
    </row>
    <row r="809" spans="1:45" ht="14.25" customHeight="1" x14ac:dyDescent="0.25">
      <c r="B809">
        <v>1</v>
      </c>
      <c r="C809" t="s">
        <v>875</v>
      </c>
      <c r="D809" s="26" t="s">
        <v>2576</v>
      </c>
      <c r="E809" s="435" t="s">
        <v>2577</v>
      </c>
      <c r="F809" s="27" t="s">
        <v>296</v>
      </c>
      <c r="G809" s="28" t="s">
        <v>2070</v>
      </c>
      <c r="H809" s="27" t="s">
        <v>12</v>
      </c>
      <c r="I809" s="27">
        <v>8</v>
      </c>
      <c r="J809" s="87">
        <v>16</v>
      </c>
      <c r="K809" s="19" t="s">
        <v>800</v>
      </c>
      <c r="L809" s="52" t="s">
        <v>108</v>
      </c>
      <c r="M809" s="81"/>
      <c r="N809" s="28">
        <v>441</v>
      </c>
      <c r="O809" s="972"/>
      <c r="P809" s="29">
        <v>6</v>
      </c>
      <c r="Q809" s="28"/>
      <c r="R809" s="28"/>
      <c r="S809" s="81">
        <v>270.27</v>
      </c>
      <c r="T809" s="185">
        <v>43164</v>
      </c>
      <c r="U809" s="326">
        <v>14.7</v>
      </c>
      <c r="V809" s="60">
        <v>0.33</v>
      </c>
      <c r="W809" s="167">
        <v>3</v>
      </c>
      <c r="X809" s="489">
        <f t="shared" si="48"/>
        <v>67.414285714285725</v>
      </c>
      <c r="Y809" s="502" t="s">
        <v>174</v>
      </c>
      <c r="Z809" s="494"/>
      <c r="AA809" s="28" t="s">
        <v>17</v>
      </c>
      <c r="AB809" s="27">
        <v>14</v>
      </c>
      <c r="AC809" s="28" t="s">
        <v>73</v>
      </c>
      <c r="AD809" s="27" t="s">
        <v>54</v>
      </c>
      <c r="AE809" s="28"/>
      <c r="AF809" s="29"/>
      <c r="AG809" s="29"/>
      <c r="AH809" s="27"/>
      <c r="AI809" s="27"/>
      <c r="AJ809" s="27"/>
      <c r="AK809" s="81"/>
      <c r="AL809" s="569">
        <v>3</v>
      </c>
      <c r="AM809" s="28">
        <v>4</v>
      </c>
      <c r="AN809" s="28"/>
      <c r="AO809" s="28">
        <v>2014</v>
      </c>
      <c r="AP809" s="20">
        <v>2017</v>
      </c>
      <c r="AQ809" s="182"/>
      <c r="AR809" s="28" t="s">
        <v>2578</v>
      </c>
      <c r="AS809" s="20" t="s">
        <v>2579</v>
      </c>
    </row>
    <row r="810" spans="1:45" ht="14.25" customHeight="1" x14ac:dyDescent="0.25">
      <c r="B810">
        <v>1</v>
      </c>
      <c r="C810" t="s">
        <v>875</v>
      </c>
      <c r="D810" s="45" t="s">
        <v>2167</v>
      </c>
      <c r="E810" s="555" t="s">
        <v>3387</v>
      </c>
      <c r="F810" s="46" t="s">
        <v>67</v>
      </c>
      <c r="G810" s="42" t="s">
        <v>2148</v>
      </c>
      <c r="H810" s="46" t="s">
        <v>143</v>
      </c>
      <c r="I810" s="46">
        <v>8</v>
      </c>
      <c r="J810" s="670">
        <v>16</v>
      </c>
      <c r="K810" s="19" t="s">
        <v>800</v>
      </c>
      <c r="L810" s="52" t="s">
        <v>108</v>
      </c>
      <c r="M810" s="81"/>
      <c r="N810" s="28">
        <v>220</v>
      </c>
      <c r="O810" s="972"/>
      <c r="P810" s="29">
        <v>6</v>
      </c>
      <c r="Q810" s="28"/>
      <c r="R810" s="28"/>
      <c r="S810" s="81">
        <v>243.90199999999999</v>
      </c>
      <c r="T810" s="185">
        <v>43164</v>
      </c>
      <c r="U810" s="326">
        <v>14.7</v>
      </c>
      <c r="V810" s="60">
        <v>0.33</v>
      </c>
      <c r="W810" s="167">
        <v>3</v>
      </c>
      <c r="X810" s="489">
        <f t="shared" si="48"/>
        <v>121.95100000000001</v>
      </c>
      <c r="Y810" s="502" t="s">
        <v>174</v>
      </c>
      <c r="Z810" s="494"/>
      <c r="AA810" s="28" t="s">
        <v>17</v>
      </c>
      <c r="AB810" s="27">
        <v>3</v>
      </c>
      <c r="AC810" s="28" t="s">
        <v>2168</v>
      </c>
      <c r="AD810" s="27"/>
      <c r="AE810" s="28"/>
      <c r="AF810" s="29" t="s">
        <v>55</v>
      </c>
      <c r="AG810" s="29"/>
      <c r="AH810" s="27" t="s">
        <v>181</v>
      </c>
      <c r="AI810" s="27" t="s">
        <v>181</v>
      </c>
      <c r="AJ810" s="27" t="s">
        <v>54</v>
      </c>
      <c r="AK810" s="81">
        <v>33</v>
      </c>
      <c r="AL810" s="569">
        <v>2</v>
      </c>
      <c r="AM810" s="28">
        <v>32</v>
      </c>
      <c r="AN810" s="28"/>
      <c r="AO810" s="28">
        <v>2000</v>
      </c>
      <c r="AP810" s="20">
        <v>2000</v>
      </c>
      <c r="AQ810" s="19"/>
      <c r="AR810" s="28" t="s">
        <v>2759</v>
      </c>
      <c r="AS810" s="20" t="s">
        <v>2169</v>
      </c>
    </row>
    <row r="811" spans="1:45" ht="14.25" customHeight="1" x14ac:dyDescent="0.25">
      <c r="C811" t="s">
        <v>875</v>
      </c>
      <c r="D811" s="26" t="s">
        <v>3176</v>
      </c>
      <c r="E811" s="435" t="s">
        <v>3175</v>
      </c>
      <c r="F811" s="27" t="s">
        <v>67</v>
      </c>
      <c r="G811" s="28" t="s">
        <v>2658</v>
      </c>
      <c r="H811" s="27" t="s">
        <v>12</v>
      </c>
      <c r="I811" s="27"/>
      <c r="J811" s="87"/>
      <c r="K811" s="19" t="s">
        <v>902</v>
      </c>
      <c r="L811" s="52" t="s">
        <v>2658</v>
      </c>
      <c r="M811" s="81"/>
      <c r="N811" s="28">
        <v>186</v>
      </c>
      <c r="O811" s="972"/>
      <c r="P811" s="29">
        <v>4</v>
      </c>
      <c r="Q811" s="28"/>
      <c r="R811" s="28">
        <v>1</v>
      </c>
      <c r="S811" s="81"/>
      <c r="T811" s="185">
        <v>39639</v>
      </c>
      <c r="U811" s="326" t="s">
        <v>3258</v>
      </c>
      <c r="V811" s="60"/>
      <c r="W811" s="167"/>
      <c r="X811" s="489"/>
      <c r="Y811" s="502"/>
      <c r="Z811" s="494"/>
      <c r="AA811" s="28" t="s">
        <v>20</v>
      </c>
      <c r="AB811" s="27">
        <v>1</v>
      </c>
      <c r="AC811" s="28" t="s">
        <v>2702</v>
      </c>
      <c r="AD811" s="27"/>
      <c r="AE811" s="28"/>
      <c r="AF811" s="29"/>
      <c r="AG811" s="29"/>
      <c r="AH811" s="27"/>
      <c r="AI811" s="27"/>
      <c r="AJ811" s="27"/>
      <c r="AK811" s="81"/>
      <c r="AL811" s="569"/>
      <c r="AM811" s="28"/>
      <c r="AN811" s="28"/>
      <c r="AO811" s="28"/>
      <c r="AP811" s="20"/>
      <c r="AQ811" s="19"/>
      <c r="AR811" s="28" t="s">
        <v>3178</v>
      </c>
      <c r="AS811" s="20" t="s">
        <v>3262</v>
      </c>
    </row>
    <row r="812" spans="1:45" ht="14.25" customHeight="1" x14ac:dyDescent="0.25">
      <c r="C812" t="s">
        <v>4376</v>
      </c>
      <c r="D812" s="26" t="s">
        <v>2628</v>
      </c>
      <c r="E812" s="28"/>
      <c r="F812" s="27" t="s">
        <v>777</v>
      </c>
      <c r="G812" s="28" t="s">
        <v>2755</v>
      </c>
      <c r="H812" s="27" t="s">
        <v>143</v>
      </c>
      <c r="I812" s="27">
        <v>16</v>
      </c>
      <c r="J812" s="87">
        <v>16</v>
      </c>
      <c r="K812" s="19" t="s">
        <v>800</v>
      </c>
      <c r="L812" s="52" t="s">
        <v>108</v>
      </c>
      <c r="M812" s="81" t="s">
        <v>2757</v>
      </c>
      <c r="N812" s="28"/>
      <c r="O812" s="972"/>
      <c r="P812" s="29">
        <v>6</v>
      </c>
      <c r="Q812" s="28"/>
      <c r="R812" s="28"/>
      <c r="S812" s="81"/>
      <c r="T812" s="185">
        <v>43164</v>
      </c>
      <c r="U812" s="326">
        <v>14.7</v>
      </c>
      <c r="V812" s="60">
        <v>0.67</v>
      </c>
      <c r="W812" s="167">
        <v>4</v>
      </c>
      <c r="X812" s="489" t="str">
        <f t="shared" ref="X812:X817" si="49">IF(AND(N812&lt;&gt;"",S812&lt;&gt;""),1000*S812*V812/(N812*W812),"")</f>
        <v/>
      </c>
      <c r="Y812" s="502"/>
      <c r="Z812" s="494"/>
      <c r="AA812" s="28" t="s">
        <v>17</v>
      </c>
      <c r="AB812" s="27">
        <v>31</v>
      </c>
      <c r="AC812" s="28" t="s">
        <v>2628</v>
      </c>
      <c r="AD812" s="27" t="s">
        <v>54</v>
      </c>
      <c r="AE812" s="28"/>
      <c r="AF812" s="29"/>
      <c r="AG812" s="29"/>
      <c r="AH812" s="27" t="s">
        <v>181</v>
      </c>
      <c r="AI812" s="27" t="s">
        <v>181</v>
      </c>
      <c r="AJ812" s="27" t="s">
        <v>55</v>
      </c>
      <c r="AK812" s="81">
        <v>1</v>
      </c>
      <c r="AL812" s="569"/>
      <c r="AM812" s="28"/>
      <c r="AN812" s="28"/>
      <c r="AO812" s="28">
        <v>1987</v>
      </c>
      <c r="AP812" s="20">
        <v>2012</v>
      </c>
      <c r="AQ812" s="182" t="s">
        <v>2758</v>
      </c>
      <c r="AR812" s="28" t="s">
        <v>2756</v>
      </c>
      <c r="AS812" s="20"/>
    </row>
    <row r="813" spans="1:45" ht="14.25" customHeight="1" x14ac:dyDescent="0.25">
      <c r="A813" t="s">
        <v>174</v>
      </c>
      <c r="B813">
        <v>1</v>
      </c>
      <c r="C813" t="s">
        <v>4376</v>
      </c>
      <c r="D813" s="26" t="s">
        <v>340</v>
      </c>
      <c r="E813" s="435" t="s">
        <v>2312</v>
      </c>
      <c r="F813" s="27" t="s">
        <v>67</v>
      </c>
      <c r="G813" s="28" t="s">
        <v>341</v>
      </c>
      <c r="H813" s="27" t="s">
        <v>12</v>
      </c>
      <c r="I813" s="27">
        <v>12</v>
      </c>
      <c r="J813" s="87">
        <v>12</v>
      </c>
      <c r="K813" s="19" t="s">
        <v>791</v>
      </c>
      <c r="L813" s="52" t="s">
        <v>792</v>
      </c>
      <c r="M813" s="81"/>
      <c r="N813" s="28">
        <v>48</v>
      </c>
      <c r="O813" s="972"/>
      <c r="P813" s="29">
        <v>4</v>
      </c>
      <c r="Q813" s="28"/>
      <c r="R813" s="28"/>
      <c r="S813" s="81">
        <v>134.37</v>
      </c>
      <c r="T813" s="185"/>
      <c r="U813" s="326" t="s">
        <v>1268</v>
      </c>
      <c r="V813" s="60">
        <v>0.17</v>
      </c>
      <c r="W813" s="167">
        <v>2</v>
      </c>
      <c r="X813" s="489">
        <f t="shared" si="49"/>
        <v>237.94687500000001</v>
      </c>
      <c r="Y813" s="502" t="s">
        <v>2226</v>
      </c>
      <c r="Z813" s="494"/>
      <c r="AA813" s="28" t="s">
        <v>17</v>
      </c>
      <c r="AB813" s="27">
        <v>3</v>
      </c>
      <c r="AC813" s="28" t="s">
        <v>342</v>
      </c>
      <c r="AD813" s="27"/>
      <c r="AE813" s="28"/>
      <c r="AF813" s="29" t="s">
        <v>55</v>
      </c>
      <c r="AG813" s="29"/>
      <c r="AH813" s="27">
        <v>512</v>
      </c>
      <c r="AI813" s="27">
        <v>512</v>
      </c>
      <c r="AJ813" s="27"/>
      <c r="AK813" s="81">
        <v>8</v>
      </c>
      <c r="AL813" s="569"/>
      <c r="AM813" s="28"/>
      <c r="AN813" s="28"/>
      <c r="AO813" s="28">
        <v>2011</v>
      </c>
      <c r="AP813" s="20"/>
      <c r="AQ813" s="182" t="s">
        <v>1060</v>
      </c>
      <c r="AR813" s="28" t="s">
        <v>1061</v>
      </c>
      <c r="AS813" s="127"/>
    </row>
    <row r="814" spans="1:45" ht="14.25" customHeight="1" x14ac:dyDescent="0.25">
      <c r="A814" t="s">
        <v>174</v>
      </c>
      <c r="B814">
        <v>1</v>
      </c>
      <c r="C814" t="s">
        <v>875</v>
      </c>
      <c r="D814" s="26" t="s">
        <v>1668</v>
      </c>
      <c r="E814" s="28"/>
      <c r="F814" s="27" t="s">
        <v>67</v>
      </c>
      <c r="G814" s="28" t="s">
        <v>1523</v>
      </c>
      <c r="H814" s="27" t="s">
        <v>1669</v>
      </c>
      <c r="I814" s="27">
        <v>16</v>
      </c>
      <c r="J814" s="87">
        <v>16</v>
      </c>
      <c r="K814" s="19" t="s">
        <v>800</v>
      </c>
      <c r="L814" s="52" t="s">
        <v>108</v>
      </c>
      <c r="M814" s="81"/>
      <c r="N814" s="28">
        <v>810</v>
      </c>
      <c r="O814" s="972"/>
      <c r="P814" s="29">
        <v>6</v>
      </c>
      <c r="Q814" s="28">
        <v>1</v>
      </c>
      <c r="R814" s="28"/>
      <c r="S814" s="81">
        <v>57.32</v>
      </c>
      <c r="T814" s="185">
        <v>42044</v>
      </c>
      <c r="U814" s="326">
        <v>14.7</v>
      </c>
      <c r="V814" s="60">
        <v>0.67</v>
      </c>
      <c r="W814" s="167">
        <v>1</v>
      </c>
      <c r="X814" s="489">
        <f t="shared" si="49"/>
        <v>47.412839506172844</v>
      </c>
      <c r="Y814" s="502" t="s">
        <v>174</v>
      </c>
      <c r="Z814" s="494"/>
      <c r="AA814" s="28" t="s">
        <v>17</v>
      </c>
      <c r="AB814" s="27">
        <v>23</v>
      </c>
      <c r="AC814" s="28" t="s">
        <v>1670</v>
      </c>
      <c r="AD814" s="27" t="s">
        <v>55</v>
      </c>
      <c r="AE814" s="28" t="s">
        <v>158</v>
      </c>
      <c r="AF814" s="29" t="s">
        <v>55</v>
      </c>
      <c r="AG814" s="29"/>
      <c r="AH814" s="27"/>
      <c r="AI814" s="27"/>
      <c r="AJ814" s="27"/>
      <c r="AK814" s="81"/>
      <c r="AL814" s="569"/>
      <c r="AM814" s="28"/>
      <c r="AN814" s="28"/>
      <c r="AO814" s="28"/>
      <c r="AP814" s="20"/>
      <c r="AQ814" s="182" t="s">
        <v>1671</v>
      </c>
      <c r="AR814" s="28" t="s">
        <v>1672</v>
      </c>
      <c r="AS814" s="20" t="s">
        <v>2512</v>
      </c>
    </row>
    <row r="815" spans="1:45" ht="14.25" customHeight="1" x14ac:dyDescent="0.25">
      <c r="A815" t="s">
        <v>744</v>
      </c>
      <c r="B815">
        <v>1</v>
      </c>
      <c r="C815" t="s">
        <v>875</v>
      </c>
      <c r="D815" s="26" t="s">
        <v>749</v>
      </c>
      <c r="E815" s="435" t="s">
        <v>2841</v>
      </c>
      <c r="F815" s="27" t="s">
        <v>107</v>
      </c>
      <c r="G815" s="28" t="s">
        <v>751</v>
      </c>
      <c r="H815" s="27">
        <v>68000</v>
      </c>
      <c r="I815" s="27">
        <v>16</v>
      </c>
      <c r="J815" s="87">
        <v>16</v>
      </c>
      <c r="K815" s="19" t="s">
        <v>43</v>
      </c>
      <c r="L815" s="52" t="s">
        <v>750</v>
      </c>
      <c r="M815" s="81"/>
      <c r="N815" s="28">
        <v>5000</v>
      </c>
      <c r="O815" s="972"/>
      <c r="P815" s="29">
        <v>4</v>
      </c>
      <c r="Q815" s="28"/>
      <c r="R815" s="28"/>
      <c r="S815" s="81">
        <v>80</v>
      </c>
      <c r="T815" s="185"/>
      <c r="U815" s="326"/>
      <c r="V815" s="60">
        <v>0.89</v>
      </c>
      <c r="W815" s="167">
        <v>1</v>
      </c>
      <c r="X815" s="489">
        <f t="shared" si="49"/>
        <v>14.24</v>
      </c>
      <c r="Y815" s="502" t="s">
        <v>2226</v>
      </c>
      <c r="Z815" s="494"/>
      <c r="AA815" s="28" t="s">
        <v>20</v>
      </c>
      <c r="AB815" s="27"/>
      <c r="AC815" s="28"/>
      <c r="AD815" s="27" t="s">
        <v>54</v>
      </c>
      <c r="AE815" s="28" t="s">
        <v>124</v>
      </c>
      <c r="AF815" s="29" t="s">
        <v>55</v>
      </c>
      <c r="AG815" s="29" t="s">
        <v>55</v>
      </c>
      <c r="AH815" s="27" t="s">
        <v>133</v>
      </c>
      <c r="AI815" s="27" t="s">
        <v>133</v>
      </c>
      <c r="AJ815" s="27" t="s">
        <v>54</v>
      </c>
      <c r="AK815" s="81"/>
      <c r="AL815" s="569"/>
      <c r="AM815" s="28">
        <v>16</v>
      </c>
      <c r="AN815" s="28"/>
      <c r="AO815" s="28">
        <v>2008</v>
      </c>
      <c r="AP815" s="20"/>
      <c r="AQ815" s="182" t="s">
        <v>2843</v>
      </c>
      <c r="AR815" s="28" t="s">
        <v>2844</v>
      </c>
      <c r="AS815" s="130" t="s">
        <v>2842</v>
      </c>
    </row>
    <row r="816" spans="1:45" ht="14.25" customHeight="1" x14ac:dyDescent="0.25">
      <c r="A816" t="s">
        <v>744</v>
      </c>
      <c r="B816">
        <v>1</v>
      </c>
      <c r="C816" t="s">
        <v>875</v>
      </c>
      <c r="D816" s="26" t="s">
        <v>1507</v>
      </c>
      <c r="E816" s="435" t="s">
        <v>2513</v>
      </c>
      <c r="F816" s="27" t="s">
        <v>57</v>
      </c>
      <c r="G816" s="28" t="s">
        <v>525</v>
      </c>
      <c r="H816" s="27" t="s">
        <v>1031</v>
      </c>
      <c r="I816" s="27">
        <v>32</v>
      </c>
      <c r="J816" s="87">
        <v>8</v>
      </c>
      <c r="K816" s="19" t="s">
        <v>800</v>
      </c>
      <c r="L816" s="52" t="s">
        <v>108</v>
      </c>
      <c r="M816" s="81"/>
      <c r="N816" s="28">
        <v>22282</v>
      </c>
      <c r="O816" s="972"/>
      <c r="P816" s="29">
        <v>6</v>
      </c>
      <c r="Q816" s="28">
        <v>12</v>
      </c>
      <c r="R816" s="28">
        <v>16</v>
      </c>
      <c r="S816" s="81">
        <v>101.947</v>
      </c>
      <c r="T816" s="185">
        <v>42025</v>
      </c>
      <c r="U816" s="326">
        <v>14.7</v>
      </c>
      <c r="V816" s="60">
        <v>1</v>
      </c>
      <c r="W816" s="167">
        <v>2</v>
      </c>
      <c r="X816" s="489">
        <f t="shared" si="49"/>
        <v>2.2876537115160218</v>
      </c>
      <c r="Y816" s="502" t="s">
        <v>174</v>
      </c>
      <c r="Z816" s="494"/>
      <c r="AA816" s="28" t="s">
        <v>20</v>
      </c>
      <c r="AB816" s="27">
        <v>22</v>
      </c>
      <c r="AC816" s="28" t="s">
        <v>1507</v>
      </c>
      <c r="AD816" s="27" t="s">
        <v>54</v>
      </c>
      <c r="AE816" s="28" t="s">
        <v>124</v>
      </c>
      <c r="AF816" s="29" t="s">
        <v>55</v>
      </c>
      <c r="AG816" s="29"/>
      <c r="AH816" s="27" t="s">
        <v>129</v>
      </c>
      <c r="AI816" s="27" t="s">
        <v>129</v>
      </c>
      <c r="AJ816" s="27" t="s">
        <v>54</v>
      </c>
      <c r="AK816" s="81"/>
      <c r="AL816" s="569"/>
      <c r="AM816" s="28"/>
      <c r="AN816" s="28"/>
      <c r="AO816" s="28">
        <v>2014</v>
      </c>
      <c r="AP816" s="20">
        <v>2016</v>
      </c>
      <c r="AQ816" s="182" t="s">
        <v>6254</v>
      </c>
      <c r="AR816" s="28" t="s">
        <v>1508</v>
      </c>
      <c r="AS816" s="127" t="s">
        <v>1673</v>
      </c>
    </row>
    <row r="817" spans="1:45" ht="14.25" customHeight="1" x14ac:dyDescent="0.25">
      <c r="A817" t="s">
        <v>744</v>
      </c>
      <c r="B817">
        <v>1</v>
      </c>
      <c r="C817" t="s">
        <v>875</v>
      </c>
      <c r="D817" s="26" t="s">
        <v>1507</v>
      </c>
      <c r="E817" s="435" t="s">
        <v>2513</v>
      </c>
      <c r="F817" s="27" t="s">
        <v>57</v>
      </c>
      <c r="G817" s="28" t="s">
        <v>525</v>
      </c>
      <c r="H817" s="27" t="s">
        <v>1031</v>
      </c>
      <c r="I817" s="27">
        <v>32</v>
      </c>
      <c r="J817" s="87">
        <v>8</v>
      </c>
      <c r="K817" s="856" t="s">
        <v>6197</v>
      </c>
      <c r="L817" s="52" t="s">
        <v>108</v>
      </c>
      <c r="M817" s="81" t="s">
        <v>6199</v>
      </c>
      <c r="N817" s="28"/>
      <c r="O817" s="972"/>
      <c r="P817" s="29">
        <v>6</v>
      </c>
      <c r="Q817" s="28">
        <v>12</v>
      </c>
      <c r="R817" s="28">
        <v>16</v>
      </c>
      <c r="S817" s="81">
        <v>101.947</v>
      </c>
      <c r="T817" s="185">
        <v>44501</v>
      </c>
      <c r="U817" s="326" t="s">
        <v>5998</v>
      </c>
      <c r="V817" s="60">
        <v>1</v>
      </c>
      <c r="W817" s="167">
        <v>2</v>
      </c>
      <c r="X817" s="489" t="str">
        <f t="shared" si="49"/>
        <v/>
      </c>
      <c r="Y817" s="502" t="s">
        <v>174</v>
      </c>
      <c r="Z817" s="494"/>
      <c r="AA817" s="28" t="s">
        <v>20</v>
      </c>
      <c r="AB817" s="27">
        <v>22</v>
      </c>
      <c r="AC817" s="28" t="s">
        <v>229</v>
      </c>
      <c r="AD817" s="27" t="s">
        <v>54</v>
      </c>
      <c r="AE817" s="28" t="s">
        <v>124</v>
      </c>
      <c r="AF817" s="29" t="s">
        <v>55</v>
      </c>
      <c r="AG817" s="29"/>
      <c r="AH817" s="27" t="s">
        <v>129</v>
      </c>
      <c r="AI817" s="27" t="s">
        <v>129</v>
      </c>
      <c r="AJ817" s="27" t="s">
        <v>54</v>
      </c>
      <c r="AK817" s="81"/>
      <c r="AL817" s="569"/>
      <c r="AM817" s="28"/>
      <c r="AN817" s="28"/>
      <c r="AO817" s="28">
        <v>2014</v>
      </c>
      <c r="AP817" s="20">
        <v>2016</v>
      </c>
      <c r="AQ817" s="182" t="s">
        <v>6254</v>
      </c>
      <c r="AR817" s="28" t="s">
        <v>1508</v>
      </c>
      <c r="AS817" s="127" t="s">
        <v>1673</v>
      </c>
    </row>
    <row r="818" spans="1:45" ht="14.25" customHeight="1" x14ac:dyDescent="0.25">
      <c r="D818" s="591" t="s">
        <v>5081</v>
      </c>
      <c r="E818" s="555" t="s">
        <v>5082</v>
      </c>
      <c r="F818" s="592" t="s">
        <v>1812</v>
      </c>
      <c r="G818" s="593" t="s">
        <v>5083</v>
      </c>
      <c r="H818" s="592">
        <v>6502</v>
      </c>
      <c r="I818" s="592">
        <v>8</v>
      </c>
      <c r="J818" s="618">
        <v>8</v>
      </c>
      <c r="K818" s="856" t="s">
        <v>6197</v>
      </c>
      <c r="L818" s="52" t="s">
        <v>108</v>
      </c>
      <c r="M818" s="81" t="s">
        <v>2863</v>
      </c>
      <c r="N818" s="28">
        <v>868</v>
      </c>
      <c r="O818" s="972">
        <v>131</v>
      </c>
      <c r="P818" s="29">
        <v>6</v>
      </c>
      <c r="Q818" s="28"/>
      <c r="R818" s="28"/>
      <c r="S818" s="81">
        <v>250</v>
      </c>
      <c r="T818" s="185">
        <v>44500</v>
      </c>
      <c r="U818" s="326" t="s">
        <v>5998</v>
      </c>
      <c r="V818" s="60">
        <v>0.33</v>
      </c>
      <c r="W818" s="167">
        <v>3</v>
      </c>
      <c r="X818" s="489">
        <f t="shared" ref="X818" si="50">IF(AND(N818&lt;&gt;"",S818&lt;&gt;""),1000*S818*V818/(N818*W818),"")</f>
        <v>31.682027649769584</v>
      </c>
      <c r="Y818" s="502" t="s">
        <v>174</v>
      </c>
      <c r="Z818" s="494"/>
      <c r="AA818" s="28" t="s">
        <v>17</v>
      </c>
      <c r="AB818" s="27">
        <v>23</v>
      </c>
      <c r="AC818" s="28" t="s">
        <v>5081</v>
      </c>
      <c r="AD818" s="27" t="s">
        <v>54</v>
      </c>
      <c r="AE818" s="28" t="s">
        <v>124</v>
      </c>
      <c r="AF818" s="29" t="s">
        <v>55</v>
      </c>
      <c r="AG818" s="29" t="s">
        <v>55</v>
      </c>
      <c r="AH818" s="27" t="s">
        <v>181</v>
      </c>
      <c r="AI818" s="27" t="s">
        <v>181</v>
      </c>
      <c r="AJ818" s="27" t="s">
        <v>54</v>
      </c>
      <c r="AK818" s="81"/>
      <c r="AL818" s="569"/>
      <c r="AM818" s="28"/>
      <c r="AN818" s="28"/>
      <c r="AO818" s="28">
        <v>2019</v>
      </c>
      <c r="AP818" s="20">
        <v>2020</v>
      </c>
      <c r="AQ818" s="182" t="s">
        <v>5165</v>
      </c>
      <c r="AR818" s="28" t="s">
        <v>5084</v>
      </c>
      <c r="AS818" s="852" t="s">
        <v>5106</v>
      </c>
    </row>
    <row r="819" spans="1:45" ht="14.25" customHeight="1" x14ac:dyDescent="0.25">
      <c r="D819" s="591" t="s">
        <v>4807</v>
      </c>
      <c r="E819" s="555" t="s">
        <v>4808</v>
      </c>
      <c r="F819" s="673" t="s">
        <v>777</v>
      </c>
      <c r="G819" s="593" t="s">
        <v>355</v>
      </c>
      <c r="H819" s="592">
        <v>1802</v>
      </c>
      <c r="I819" s="592">
        <v>8</v>
      </c>
      <c r="J819" s="618">
        <v>8</v>
      </c>
      <c r="K819" s="19" t="s">
        <v>800</v>
      </c>
      <c r="L819" s="52" t="s">
        <v>108</v>
      </c>
      <c r="M819" s="81" t="s">
        <v>777</v>
      </c>
      <c r="N819" s="28"/>
      <c r="O819" s="972"/>
      <c r="P819" s="29">
        <v>6</v>
      </c>
      <c r="Q819" s="28"/>
      <c r="R819" s="28"/>
      <c r="S819" s="81"/>
      <c r="T819" s="185">
        <v>190308</v>
      </c>
      <c r="U819" s="326">
        <v>14.7</v>
      </c>
      <c r="V819" s="60">
        <v>0.33</v>
      </c>
      <c r="W819" s="167">
        <v>4</v>
      </c>
      <c r="X819" s="489" t="str">
        <f>IF(AND(N819&lt;&gt;"",S819&lt;&gt;""),1000*S819*V819/(N819*W819),"")</f>
        <v/>
      </c>
      <c r="Y819" s="502"/>
      <c r="Z819" s="494"/>
      <c r="AA819" s="28" t="s">
        <v>20</v>
      </c>
      <c r="AB819" s="27">
        <v>3</v>
      </c>
      <c r="AC819" s="28" t="s">
        <v>4809</v>
      </c>
      <c r="AD819" s="27" t="s">
        <v>54</v>
      </c>
      <c r="AE819" s="28" t="s">
        <v>124</v>
      </c>
      <c r="AF819" s="29" t="s">
        <v>55</v>
      </c>
      <c r="AG819" s="29" t="s">
        <v>55</v>
      </c>
      <c r="AH819" s="27" t="s">
        <v>181</v>
      </c>
      <c r="AI819" s="27" t="s">
        <v>181</v>
      </c>
      <c r="AJ819" s="27" t="s">
        <v>54</v>
      </c>
      <c r="AK819" s="81"/>
      <c r="AL819" s="569"/>
      <c r="AM819" s="28"/>
      <c r="AN819" s="28"/>
      <c r="AO819" s="28">
        <v>2015</v>
      </c>
      <c r="AP819" s="20">
        <v>2017</v>
      </c>
      <c r="AQ819" s="182"/>
      <c r="AR819" s="28" t="s">
        <v>4810</v>
      </c>
      <c r="AS819" s="20" t="s">
        <v>4811</v>
      </c>
    </row>
    <row r="820" spans="1:45" ht="14.25" customHeight="1" x14ac:dyDescent="0.25">
      <c r="A820" t="s">
        <v>744</v>
      </c>
      <c r="B820">
        <v>1</v>
      </c>
      <c r="C820" t="s">
        <v>875</v>
      </c>
      <c r="D820" s="26" t="s">
        <v>5880</v>
      </c>
      <c r="E820" s="435" t="s">
        <v>2363</v>
      </c>
      <c r="F820" s="27" t="s">
        <v>67</v>
      </c>
      <c r="G820" s="28" t="s">
        <v>1469</v>
      </c>
      <c r="H820" s="27">
        <v>6502</v>
      </c>
      <c r="I820" s="27">
        <v>8</v>
      </c>
      <c r="J820" s="87">
        <v>8</v>
      </c>
      <c r="K820" s="19" t="s">
        <v>800</v>
      </c>
      <c r="L820" s="52" t="s">
        <v>108</v>
      </c>
      <c r="M820" s="81"/>
      <c r="N820" s="28">
        <v>407</v>
      </c>
      <c r="O820" s="972"/>
      <c r="P820" s="29">
        <v>6</v>
      </c>
      <c r="Q820" s="28"/>
      <c r="R820" s="28"/>
      <c r="S820" s="81">
        <v>200.321</v>
      </c>
      <c r="T820" s="185">
        <v>41826</v>
      </c>
      <c r="U820" s="326">
        <v>14.7</v>
      </c>
      <c r="V820" s="60">
        <v>0.33</v>
      </c>
      <c r="W820" s="167">
        <v>4</v>
      </c>
      <c r="X820" s="489">
        <f>IF(AND(N820&lt;&gt;"",S820&lt;&gt;""),1000*S820*V820/(N820*W820),"")</f>
        <v>40.605608108108115</v>
      </c>
      <c r="Y820" s="502" t="s">
        <v>174</v>
      </c>
      <c r="Z820" s="494"/>
      <c r="AA820" s="28" t="s">
        <v>20</v>
      </c>
      <c r="AB820" s="27">
        <v>2</v>
      </c>
      <c r="AC820" s="28" t="s">
        <v>73</v>
      </c>
      <c r="AD820" s="27"/>
      <c r="AE820" s="28" t="s">
        <v>124</v>
      </c>
      <c r="AF820" s="29" t="s">
        <v>55</v>
      </c>
      <c r="AG820" s="29" t="s">
        <v>55</v>
      </c>
      <c r="AH820" s="27" t="s">
        <v>181</v>
      </c>
      <c r="AI820" s="27" t="s">
        <v>181</v>
      </c>
      <c r="AJ820" s="27" t="s">
        <v>54</v>
      </c>
      <c r="AK820" s="81"/>
      <c r="AL820" s="569"/>
      <c r="AM820" s="28"/>
      <c r="AN820" s="28"/>
      <c r="AO820" s="28">
        <v>2007</v>
      </c>
      <c r="AP820" s="20">
        <v>2018</v>
      </c>
      <c r="AQ820" s="182" t="s">
        <v>2364</v>
      </c>
      <c r="AR820" s="28"/>
      <c r="AS820" s="20"/>
    </row>
    <row r="821" spans="1:45" ht="14.25" customHeight="1" x14ac:dyDescent="0.25">
      <c r="A821" t="s">
        <v>744</v>
      </c>
      <c r="B821">
        <v>1</v>
      </c>
      <c r="C821" t="s">
        <v>875</v>
      </c>
      <c r="D821" s="26" t="s">
        <v>5880</v>
      </c>
      <c r="E821" s="435" t="s">
        <v>2363</v>
      </c>
      <c r="F821" s="27" t="s">
        <v>67</v>
      </c>
      <c r="G821" s="28" t="s">
        <v>1469</v>
      </c>
      <c r="H821" s="27">
        <v>6502</v>
      </c>
      <c r="I821" s="27">
        <v>8</v>
      </c>
      <c r="J821" s="87">
        <v>8</v>
      </c>
      <c r="K821" s="856" t="s">
        <v>6197</v>
      </c>
      <c r="L821" s="52" t="s">
        <v>108</v>
      </c>
      <c r="M821" s="81" t="s">
        <v>6199</v>
      </c>
      <c r="N821" s="28">
        <v>475</v>
      </c>
      <c r="O821" s="972">
        <v>112</v>
      </c>
      <c r="P821" s="29">
        <v>6</v>
      </c>
      <c r="Q821" s="28"/>
      <c r="R821" s="28"/>
      <c r="S821" s="81">
        <v>333.33300000000003</v>
      </c>
      <c r="T821" s="185">
        <v>44494</v>
      </c>
      <c r="U821" s="326" t="s">
        <v>5998</v>
      </c>
      <c r="V821" s="60">
        <v>0.33</v>
      </c>
      <c r="W821" s="167">
        <v>3</v>
      </c>
      <c r="X821" s="489">
        <f t="shared" ref="X821" si="51">IF(AND(N821&lt;&gt;"",S821&lt;&gt;""),1000*S821*V821/(N821*W821),"")</f>
        <v>77.192905263157897</v>
      </c>
      <c r="Y821" s="502" t="s">
        <v>174</v>
      </c>
      <c r="Z821" s="494"/>
      <c r="AA821" s="28" t="s">
        <v>20</v>
      </c>
      <c r="AB821" s="27">
        <v>2</v>
      </c>
      <c r="AC821" s="28" t="s">
        <v>73</v>
      </c>
      <c r="AD821" s="27"/>
      <c r="AE821" s="28" t="s">
        <v>124</v>
      </c>
      <c r="AF821" s="29" t="s">
        <v>55</v>
      </c>
      <c r="AG821" s="29" t="s">
        <v>55</v>
      </c>
      <c r="AH821" s="27" t="s">
        <v>181</v>
      </c>
      <c r="AI821" s="27" t="s">
        <v>181</v>
      </c>
      <c r="AJ821" s="27" t="s">
        <v>54</v>
      </c>
      <c r="AK821" s="81"/>
      <c r="AL821" s="569"/>
      <c r="AM821" s="28"/>
      <c r="AN821" s="28"/>
      <c r="AO821" s="28">
        <v>2007</v>
      </c>
      <c r="AP821" s="20">
        <v>2018</v>
      </c>
      <c r="AQ821" s="182" t="s">
        <v>2364</v>
      </c>
      <c r="AR821" s="28"/>
      <c r="AS821" s="20"/>
    </row>
    <row r="822" spans="1:45" ht="14.25" customHeight="1" x14ac:dyDescent="0.25">
      <c r="A822" t="s">
        <v>744</v>
      </c>
      <c r="B822">
        <v>1</v>
      </c>
      <c r="C822" t="s">
        <v>875</v>
      </c>
      <c r="D822" s="45" t="s">
        <v>5881</v>
      </c>
      <c r="E822" s="555" t="s">
        <v>3275</v>
      </c>
      <c r="F822" s="46" t="s">
        <v>85</v>
      </c>
      <c r="G822" s="42" t="s">
        <v>1469</v>
      </c>
      <c r="H822" s="46">
        <v>6502</v>
      </c>
      <c r="I822" s="46">
        <v>16</v>
      </c>
      <c r="J822" s="670">
        <v>8</v>
      </c>
      <c r="K822" s="19" t="s">
        <v>800</v>
      </c>
      <c r="L822" s="52" t="s">
        <v>108</v>
      </c>
      <c r="M822" s="81" t="s">
        <v>3436</v>
      </c>
      <c r="N822" s="28">
        <v>599</v>
      </c>
      <c r="O822" s="972"/>
      <c r="P822" s="29">
        <v>6</v>
      </c>
      <c r="Q822" s="28"/>
      <c r="R822" s="28">
        <v>2</v>
      </c>
      <c r="S822" s="81">
        <v>204.08199999999999</v>
      </c>
      <c r="T822" s="185">
        <v>43210</v>
      </c>
      <c r="U822" s="326">
        <v>14.7</v>
      </c>
      <c r="V822" s="60">
        <v>0.67</v>
      </c>
      <c r="W822" s="167">
        <v>4</v>
      </c>
      <c r="X822" s="489">
        <f>IF(AND(N822&lt;&gt;"",S822&lt;&gt;""),1000*S822*V822/(N822*W822),"")</f>
        <v>57.068005008347249</v>
      </c>
      <c r="Y822" s="502"/>
      <c r="Z822" s="494"/>
      <c r="AA822" s="28" t="s">
        <v>20</v>
      </c>
      <c r="AB822" s="27">
        <v>5</v>
      </c>
      <c r="AC822" s="28" t="s">
        <v>3437</v>
      </c>
      <c r="AD822" s="27"/>
      <c r="AE822" s="28" t="s">
        <v>124</v>
      </c>
      <c r="AF822" s="29" t="s">
        <v>55</v>
      </c>
      <c r="AG822" s="29" t="s">
        <v>55</v>
      </c>
      <c r="AH822" s="27" t="s">
        <v>133</v>
      </c>
      <c r="AI822" s="27" t="s">
        <v>133</v>
      </c>
      <c r="AJ822" s="27"/>
      <c r="AK822" s="81"/>
      <c r="AL822" s="569"/>
      <c r="AM822" s="28"/>
      <c r="AN822" s="28"/>
      <c r="AO822" s="28">
        <v>2011</v>
      </c>
      <c r="AP822" s="20">
        <v>2018</v>
      </c>
      <c r="AQ822" s="182" t="s">
        <v>3277</v>
      </c>
      <c r="AR822" s="28" t="s">
        <v>3276</v>
      </c>
      <c r="AS822" s="20" t="s">
        <v>3438</v>
      </c>
    </row>
    <row r="823" spans="1:45" ht="14.25" customHeight="1" x14ac:dyDescent="0.25">
      <c r="A823" t="s">
        <v>744</v>
      </c>
      <c r="B823">
        <v>1</v>
      </c>
      <c r="C823" t="s">
        <v>875</v>
      </c>
      <c r="D823" s="26" t="s">
        <v>5881</v>
      </c>
      <c r="E823" s="435" t="s">
        <v>5768</v>
      </c>
      <c r="F823" s="27" t="s">
        <v>85</v>
      </c>
      <c r="G823" s="28" t="s">
        <v>1469</v>
      </c>
      <c r="H823" s="27">
        <v>6502</v>
      </c>
      <c r="I823" s="27">
        <v>16</v>
      </c>
      <c r="J823" s="87">
        <v>8</v>
      </c>
      <c r="K823" s="856" t="s">
        <v>6197</v>
      </c>
      <c r="L823" s="52" t="s">
        <v>108</v>
      </c>
      <c r="M823" s="81" t="s">
        <v>6199</v>
      </c>
      <c r="N823" s="28">
        <v>327</v>
      </c>
      <c r="O823" s="972">
        <v>98</v>
      </c>
      <c r="P823" s="29">
        <v>6</v>
      </c>
      <c r="Q823" s="28"/>
      <c r="R823" s="28"/>
      <c r="S823" s="81">
        <v>370.37</v>
      </c>
      <c r="T823" s="185">
        <v>44494</v>
      </c>
      <c r="U823" s="326" t="s">
        <v>5998</v>
      </c>
      <c r="V823" s="60">
        <v>0.33</v>
      </c>
      <c r="W823" s="167">
        <v>3</v>
      </c>
      <c r="X823" s="489">
        <f t="shared" ref="X823" si="52">IF(AND(N823&lt;&gt;"",S823&lt;&gt;""),1000*S823*V823/(N823*W823),"")</f>
        <v>124.58929663608563</v>
      </c>
      <c r="Y823" s="502" t="s">
        <v>174</v>
      </c>
      <c r="Z823" s="494"/>
      <c r="AA823" s="28" t="s">
        <v>20</v>
      </c>
      <c r="AB823" s="27">
        <v>26</v>
      </c>
      <c r="AC823" s="28" t="s">
        <v>73</v>
      </c>
      <c r="AD823" s="27"/>
      <c r="AE823" s="28" t="s">
        <v>124</v>
      </c>
      <c r="AF823" s="29" t="s">
        <v>55</v>
      </c>
      <c r="AG823" s="29" t="s">
        <v>55</v>
      </c>
      <c r="AH823" s="27" t="s">
        <v>181</v>
      </c>
      <c r="AI823" s="27" t="s">
        <v>181</v>
      </c>
      <c r="AJ823" s="27" t="s">
        <v>54</v>
      </c>
      <c r="AK823" s="81"/>
      <c r="AL823" s="569"/>
      <c r="AM823" s="28"/>
      <c r="AN823" s="28"/>
      <c r="AO823" s="28">
        <v>2011</v>
      </c>
      <c r="AP823" s="20">
        <v>2021</v>
      </c>
      <c r="AQ823" s="182" t="s">
        <v>5768</v>
      </c>
      <c r="AR823" s="28" t="s">
        <v>6221</v>
      </c>
      <c r="AS823" s="20" t="s">
        <v>6220</v>
      </c>
    </row>
    <row r="824" spans="1:45" ht="14.25" customHeight="1" x14ac:dyDescent="0.25">
      <c r="D824" s="591" t="s">
        <v>4974</v>
      </c>
      <c r="E824" s="555" t="s">
        <v>4975</v>
      </c>
      <c r="F824" s="592" t="s">
        <v>85</v>
      </c>
      <c r="G824" s="593" t="s">
        <v>4976</v>
      </c>
      <c r="H824" s="592" t="s">
        <v>6305</v>
      </c>
      <c r="I824" s="592">
        <v>8</v>
      </c>
      <c r="J824" s="618">
        <v>8</v>
      </c>
      <c r="K824" s="856" t="s">
        <v>6197</v>
      </c>
      <c r="L824" s="52" t="s">
        <v>108</v>
      </c>
      <c r="M824" s="81" t="s">
        <v>6199</v>
      </c>
      <c r="N824" s="28">
        <v>2415</v>
      </c>
      <c r="O824" s="972">
        <v>1601</v>
      </c>
      <c r="P824" s="29">
        <v>6</v>
      </c>
      <c r="Q824" s="28"/>
      <c r="R824" s="28">
        <v>4</v>
      </c>
      <c r="S824" s="81">
        <v>238.095</v>
      </c>
      <c r="T824" s="185">
        <v>44507</v>
      </c>
      <c r="U824" s="326" t="s">
        <v>5998</v>
      </c>
      <c r="V824" s="60">
        <v>0.33</v>
      </c>
      <c r="W824" s="167">
        <v>3</v>
      </c>
      <c r="X824" s="489">
        <f t="shared" ref="X824:X825" si="53">IF(AND(N824&lt;&gt;"",S824&lt;&gt;""),1000*S824*V824/(N824*W824),"")</f>
        <v>10.844906832298138</v>
      </c>
      <c r="Y824" s="502" t="s">
        <v>174</v>
      </c>
      <c r="Z824" s="494" t="s">
        <v>54</v>
      </c>
      <c r="AA824" s="28" t="s">
        <v>20</v>
      </c>
      <c r="AB824" s="27">
        <v>22</v>
      </c>
      <c r="AC824" s="28" t="s">
        <v>6303</v>
      </c>
      <c r="AD824" s="27" t="s">
        <v>54</v>
      </c>
      <c r="AE824" s="28" t="s">
        <v>124</v>
      </c>
      <c r="AF824" s="29" t="s">
        <v>55</v>
      </c>
      <c r="AG824" s="29" t="s">
        <v>55</v>
      </c>
      <c r="AH824" s="27" t="s">
        <v>181</v>
      </c>
      <c r="AI824" s="27" t="s">
        <v>181</v>
      </c>
      <c r="AJ824" s="27" t="s">
        <v>54</v>
      </c>
      <c r="AK824" s="81"/>
      <c r="AL824" s="569"/>
      <c r="AM824" s="28"/>
      <c r="AN824" s="28"/>
      <c r="AO824" s="28"/>
      <c r="AP824" s="20">
        <v>2019</v>
      </c>
      <c r="AQ824" s="182" t="s">
        <v>4977</v>
      </c>
      <c r="AR824" s="28" t="s">
        <v>5058</v>
      </c>
      <c r="AS824" s="841" t="s">
        <v>4978</v>
      </c>
    </row>
    <row r="825" spans="1:45" ht="14.25" customHeight="1" x14ac:dyDescent="0.25">
      <c r="D825" s="591" t="s">
        <v>4974</v>
      </c>
      <c r="E825" s="555" t="s">
        <v>4975</v>
      </c>
      <c r="F825" s="592" t="s">
        <v>85</v>
      </c>
      <c r="G825" s="593" t="s">
        <v>4976</v>
      </c>
      <c r="H825" s="592" t="s">
        <v>1613</v>
      </c>
      <c r="I825" s="592">
        <v>8</v>
      </c>
      <c r="J825" s="618">
        <v>8</v>
      </c>
      <c r="K825" s="856" t="s">
        <v>6197</v>
      </c>
      <c r="L825" s="52" t="s">
        <v>108</v>
      </c>
      <c r="M825" s="81" t="s">
        <v>6199</v>
      </c>
      <c r="N825" s="28">
        <v>872</v>
      </c>
      <c r="O825" s="972">
        <v>608</v>
      </c>
      <c r="P825" s="29">
        <v>6</v>
      </c>
      <c r="Q825" s="28"/>
      <c r="R825" s="28"/>
      <c r="S825" s="81">
        <v>312.5</v>
      </c>
      <c r="T825" s="185">
        <v>44507</v>
      </c>
      <c r="U825" s="326" t="s">
        <v>5998</v>
      </c>
      <c r="V825" s="60">
        <v>1</v>
      </c>
      <c r="W825" s="167">
        <v>3</v>
      </c>
      <c r="X825" s="489">
        <f t="shared" si="53"/>
        <v>119.45718654434251</v>
      </c>
      <c r="Y825" s="502" t="s">
        <v>174</v>
      </c>
      <c r="Z825" s="494"/>
      <c r="AA825" s="28" t="s">
        <v>20</v>
      </c>
      <c r="AB825" s="27">
        <v>36</v>
      </c>
      <c r="AC825" s="28" t="s">
        <v>6304</v>
      </c>
      <c r="AD825" s="27" t="s">
        <v>54</v>
      </c>
      <c r="AE825" s="28" t="s">
        <v>124</v>
      </c>
      <c r="AF825" s="29" t="s">
        <v>55</v>
      </c>
      <c r="AG825" s="29" t="s">
        <v>55</v>
      </c>
      <c r="AH825" s="27" t="s">
        <v>181</v>
      </c>
      <c r="AI825" s="27" t="s">
        <v>181</v>
      </c>
      <c r="AJ825" s="27" t="s">
        <v>54</v>
      </c>
      <c r="AK825" s="81"/>
      <c r="AL825" s="569"/>
      <c r="AM825" s="28"/>
      <c r="AN825" s="28"/>
      <c r="AO825" s="28"/>
      <c r="AP825" s="20">
        <v>2019</v>
      </c>
      <c r="AQ825" s="182" t="s">
        <v>4977</v>
      </c>
      <c r="AR825" s="28" t="s">
        <v>5058</v>
      </c>
      <c r="AS825" s="841" t="s">
        <v>6306</v>
      </c>
    </row>
    <row r="826" spans="1:45" ht="14.25" customHeight="1" x14ac:dyDescent="0.25">
      <c r="D826" s="708" t="s">
        <v>5825</v>
      </c>
      <c r="E826" s="555" t="s">
        <v>5826</v>
      </c>
      <c r="F826" s="592"/>
      <c r="G826" s="593" t="s">
        <v>5827</v>
      </c>
      <c r="H826" s="46" t="s">
        <v>143</v>
      </c>
      <c r="I826" s="592">
        <v>16</v>
      </c>
      <c r="J826" s="618">
        <v>16</v>
      </c>
      <c r="K826" s="19"/>
      <c r="L826" s="52"/>
      <c r="M826" s="81"/>
      <c r="N826" s="28"/>
      <c r="O826" s="972"/>
      <c r="P826" s="29"/>
      <c r="Q826" s="28"/>
      <c r="R826" s="28"/>
      <c r="S826" s="81"/>
      <c r="T826" s="185"/>
      <c r="U826" s="326"/>
      <c r="V826" s="60"/>
      <c r="W826" s="167"/>
      <c r="X826" s="489"/>
      <c r="Y826" s="502"/>
      <c r="Z826" s="494"/>
      <c r="AA826" s="28" t="s">
        <v>20</v>
      </c>
      <c r="AB826" s="27">
        <v>74</v>
      </c>
      <c r="AC826" s="28" t="s">
        <v>73</v>
      </c>
      <c r="AD826" s="27" t="s">
        <v>54</v>
      </c>
      <c r="AE826" s="28"/>
      <c r="AF826" s="29" t="s">
        <v>55</v>
      </c>
      <c r="AG826" s="29"/>
      <c r="AH826" s="27" t="str">
        <f>AH824</f>
        <v>64K</v>
      </c>
      <c r="AI826" s="27" t="str">
        <f>AI824</f>
        <v>64K</v>
      </c>
      <c r="AJ826" s="27" t="s">
        <v>55</v>
      </c>
      <c r="AK826" s="81"/>
      <c r="AL826" s="569"/>
      <c r="AM826" s="28">
        <v>4</v>
      </c>
      <c r="AN826" s="28"/>
      <c r="AO826" s="28">
        <v>2019</v>
      </c>
      <c r="AP826" s="20">
        <v>2019</v>
      </c>
      <c r="AQ826" s="182"/>
      <c r="AR826" s="400" t="s">
        <v>5828</v>
      </c>
      <c r="AS826" s="951" t="s">
        <v>6307</v>
      </c>
    </row>
    <row r="827" spans="1:45" s="177" customFormat="1" ht="15.75" x14ac:dyDescent="0.25">
      <c r="D827" s="591" t="s">
        <v>5825</v>
      </c>
      <c r="E827" s="555" t="s">
        <v>5826</v>
      </c>
      <c r="F827" s="592"/>
      <c r="G827" s="593" t="s">
        <v>5827</v>
      </c>
      <c r="H827" s="592" t="s">
        <v>143</v>
      </c>
      <c r="I827" s="592">
        <v>16</v>
      </c>
      <c r="J827" s="618">
        <v>16</v>
      </c>
      <c r="K827" s="952" t="s">
        <v>6197</v>
      </c>
      <c r="L827" s="465" t="s">
        <v>108</v>
      </c>
      <c r="M827" s="546" t="s">
        <v>6282</v>
      </c>
      <c r="N827" s="504">
        <v>171</v>
      </c>
      <c r="O827" s="976"/>
      <c r="P827" s="411">
        <v>6</v>
      </c>
      <c r="Q827" s="504"/>
      <c r="R827" s="504"/>
      <c r="S827" s="546">
        <v>357.14299999999997</v>
      </c>
      <c r="T827" s="575">
        <v>44507</v>
      </c>
      <c r="U827" s="576" t="s">
        <v>5998</v>
      </c>
      <c r="V827" s="577">
        <v>0.67</v>
      </c>
      <c r="W827" s="466">
        <v>1</v>
      </c>
      <c r="X827" s="969">
        <f t="shared" ref="X827" si="54">IF(AND(N827&lt;&gt;"",S827&lt;&gt;""),1000*S827*V827/(N827*W827),"")</f>
        <v>1399.3322222222223</v>
      </c>
      <c r="Y827" s="503" t="s">
        <v>174</v>
      </c>
      <c r="Z827" s="495"/>
      <c r="AA827" s="504" t="s">
        <v>20</v>
      </c>
      <c r="AB827" s="412">
        <v>5</v>
      </c>
      <c r="AC827" s="504" t="s">
        <v>2654</v>
      </c>
      <c r="AD827" s="412" t="s">
        <v>54</v>
      </c>
      <c r="AE827" s="504"/>
      <c r="AF827" s="411" t="s">
        <v>55</v>
      </c>
      <c r="AG827" s="411" t="s">
        <v>55</v>
      </c>
      <c r="AH827" s="412" t="str">
        <f>AH826</f>
        <v>64K</v>
      </c>
      <c r="AI827" s="412" t="str">
        <f>AI826</f>
        <v>64K</v>
      </c>
      <c r="AJ827" s="412" t="s">
        <v>55</v>
      </c>
      <c r="AK827" s="546">
        <v>23</v>
      </c>
      <c r="AL827" s="570"/>
      <c r="AM827" s="504">
        <v>4</v>
      </c>
      <c r="AN827" s="504"/>
      <c r="AO827" s="504">
        <v>2019</v>
      </c>
      <c r="AP827" s="505">
        <v>2019</v>
      </c>
      <c r="AQ827" s="953"/>
      <c r="AR827" s="954" t="s">
        <v>6294</v>
      </c>
      <c r="AS827" s="505" t="s">
        <v>6283</v>
      </c>
    </row>
    <row r="828" spans="1:45" s="208" customFormat="1" ht="15.75" x14ac:dyDescent="0.25">
      <c r="D828" s="758" t="s">
        <v>5825</v>
      </c>
      <c r="E828" s="759" t="s">
        <v>5826</v>
      </c>
      <c r="F828" s="762"/>
      <c r="G828" s="761" t="s">
        <v>5827</v>
      </c>
      <c r="H828" s="762" t="s">
        <v>143</v>
      </c>
      <c r="I828" s="762">
        <v>16</v>
      </c>
      <c r="J828" s="934">
        <v>16</v>
      </c>
      <c r="K828" s="918" t="s">
        <v>6197</v>
      </c>
      <c r="L828" s="736" t="s">
        <v>108</v>
      </c>
      <c r="M828" s="737" t="s">
        <v>6294</v>
      </c>
      <c r="N828" s="734">
        <v>288</v>
      </c>
      <c r="O828" s="973"/>
      <c r="P828" s="204">
        <v>6</v>
      </c>
      <c r="Q828" s="734"/>
      <c r="R828" s="734"/>
      <c r="S828" s="737"/>
      <c r="T828" s="738">
        <v>44507</v>
      </c>
      <c r="U828" s="739" t="s">
        <v>5998</v>
      </c>
      <c r="V828" s="740">
        <v>0.67</v>
      </c>
      <c r="W828" s="741">
        <v>1</v>
      </c>
      <c r="X828" s="742" t="str">
        <f t="shared" ref="X828:X836" si="55">IF(AND(N828&lt;&gt;"",S828&lt;&gt;""),1000*S828*V828/(N828*W828),"")</f>
        <v/>
      </c>
      <c r="Y828" s="743" t="s">
        <v>174</v>
      </c>
      <c r="Z828" s="744"/>
      <c r="AA828" s="734" t="s">
        <v>20</v>
      </c>
      <c r="AB828" s="205">
        <v>7</v>
      </c>
      <c r="AC828" s="734" t="s">
        <v>6284</v>
      </c>
      <c r="AD828" s="205" t="s">
        <v>54</v>
      </c>
      <c r="AE828" s="734"/>
      <c r="AF828" s="204" t="s">
        <v>55</v>
      </c>
      <c r="AG828" s="204" t="s">
        <v>55</v>
      </c>
      <c r="AH828" s="205" t="str">
        <f t="shared" ref="AH828:AH836" si="56">AH827</f>
        <v>64K</v>
      </c>
      <c r="AI828" s="205" t="str">
        <f t="shared" ref="AI828:AI836" si="57">AI827</f>
        <v>64K</v>
      </c>
      <c r="AJ828" s="205" t="s">
        <v>55</v>
      </c>
      <c r="AK828" s="737">
        <v>23</v>
      </c>
      <c r="AL828" s="745"/>
      <c r="AM828" s="734">
        <v>4</v>
      </c>
      <c r="AN828" s="734"/>
      <c r="AO828" s="734">
        <v>2019</v>
      </c>
      <c r="AP828" s="746">
        <v>2019</v>
      </c>
      <c r="AQ828" s="747"/>
      <c r="AR828" s="955" t="s">
        <v>6294</v>
      </c>
      <c r="AS828" s="746" t="s">
        <v>6293</v>
      </c>
    </row>
    <row r="829" spans="1:45" s="208" customFormat="1" ht="15.75" x14ac:dyDescent="0.25">
      <c r="D829" s="758" t="s">
        <v>5825</v>
      </c>
      <c r="E829" s="759" t="s">
        <v>5826</v>
      </c>
      <c r="F829" s="762"/>
      <c r="G829" s="761" t="s">
        <v>5827</v>
      </c>
      <c r="H829" s="762" t="s">
        <v>143</v>
      </c>
      <c r="I829" s="762">
        <v>16</v>
      </c>
      <c r="J829" s="934">
        <v>16</v>
      </c>
      <c r="K829" s="918" t="s">
        <v>6197</v>
      </c>
      <c r="L829" s="736" t="s">
        <v>108</v>
      </c>
      <c r="M829" s="737" t="s">
        <v>6282</v>
      </c>
      <c r="N829" s="734"/>
      <c r="O829" s="973"/>
      <c r="P829" s="204">
        <v>6</v>
      </c>
      <c r="Q829" s="734"/>
      <c r="R829" s="734"/>
      <c r="S829" s="737"/>
      <c r="T829" s="738">
        <v>44507</v>
      </c>
      <c r="U829" s="739" t="s">
        <v>5998</v>
      </c>
      <c r="V829" s="740">
        <v>0.67</v>
      </c>
      <c r="W829" s="741">
        <v>1</v>
      </c>
      <c r="X829" s="742" t="str">
        <f t="shared" si="55"/>
        <v/>
      </c>
      <c r="Y829" s="743" t="s">
        <v>174</v>
      </c>
      <c r="Z829" s="744"/>
      <c r="AA829" s="734" t="s">
        <v>20</v>
      </c>
      <c r="AB829" s="205">
        <v>7</v>
      </c>
      <c r="AC829" s="734" t="s">
        <v>6285</v>
      </c>
      <c r="AD829" s="205" t="s">
        <v>54</v>
      </c>
      <c r="AE829" s="734"/>
      <c r="AF829" s="204" t="s">
        <v>55</v>
      </c>
      <c r="AG829" s="204" t="s">
        <v>54</v>
      </c>
      <c r="AH829" s="205" t="str">
        <f t="shared" si="56"/>
        <v>64K</v>
      </c>
      <c r="AI829" s="205" t="str">
        <f t="shared" si="57"/>
        <v>64K</v>
      </c>
      <c r="AJ829" s="205" t="s">
        <v>55</v>
      </c>
      <c r="AK829" s="737">
        <v>23</v>
      </c>
      <c r="AL829" s="745"/>
      <c r="AM829" s="734">
        <v>4</v>
      </c>
      <c r="AN829" s="734">
        <v>5</v>
      </c>
      <c r="AO829" s="734">
        <v>2019</v>
      </c>
      <c r="AP829" s="746">
        <v>2019</v>
      </c>
      <c r="AQ829" s="747"/>
      <c r="AR829" s="955" t="s">
        <v>6294</v>
      </c>
      <c r="AS829" s="746" t="s">
        <v>6295</v>
      </c>
    </row>
    <row r="830" spans="1:45" s="208" customFormat="1" ht="15.75" x14ac:dyDescent="0.25">
      <c r="D830" s="758" t="s">
        <v>5825</v>
      </c>
      <c r="E830" s="759" t="s">
        <v>5826</v>
      </c>
      <c r="F830" s="762"/>
      <c r="G830" s="761" t="s">
        <v>5827</v>
      </c>
      <c r="H830" s="762" t="s">
        <v>143</v>
      </c>
      <c r="I830" s="762">
        <v>16</v>
      </c>
      <c r="J830" s="934">
        <v>16</v>
      </c>
      <c r="K830" s="918" t="s">
        <v>6197</v>
      </c>
      <c r="L830" s="736" t="s">
        <v>108</v>
      </c>
      <c r="M830" s="737" t="s">
        <v>6282</v>
      </c>
      <c r="N830" s="734"/>
      <c r="O830" s="973"/>
      <c r="P830" s="204">
        <v>6</v>
      </c>
      <c r="Q830" s="734"/>
      <c r="R830" s="734"/>
      <c r="S830" s="737"/>
      <c r="T830" s="738">
        <v>44507</v>
      </c>
      <c r="U830" s="739" t="s">
        <v>5998</v>
      </c>
      <c r="V830" s="740">
        <v>0.67</v>
      </c>
      <c r="W830" s="741">
        <v>1</v>
      </c>
      <c r="X830" s="742" t="str">
        <f t="shared" si="55"/>
        <v/>
      </c>
      <c r="Y830" s="743" t="s">
        <v>174</v>
      </c>
      <c r="Z830" s="744"/>
      <c r="AA830" s="734" t="s">
        <v>20</v>
      </c>
      <c r="AB830" s="205">
        <v>7</v>
      </c>
      <c r="AC830" s="734" t="s">
        <v>6286</v>
      </c>
      <c r="AD830" s="205" t="s">
        <v>54</v>
      </c>
      <c r="AE830" s="734"/>
      <c r="AF830" s="204" t="s">
        <v>55</v>
      </c>
      <c r="AG830" s="204" t="s">
        <v>54</v>
      </c>
      <c r="AH830" s="205" t="str">
        <f t="shared" si="56"/>
        <v>64K</v>
      </c>
      <c r="AI830" s="205" t="str">
        <f t="shared" si="57"/>
        <v>64K</v>
      </c>
      <c r="AJ830" s="205" t="s">
        <v>55</v>
      </c>
      <c r="AK830" s="737">
        <v>23</v>
      </c>
      <c r="AL830" s="745"/>
      <c r="AM830" s="734">
        <v>4</v>
      </c>
      <c r="AN830" s="734">
        <v>5</v>
      </c>
      <c r="AO830" s="734">
        <v>2019</v>
      </c>
      <c r="AP830" s="746">
        <v>2019</v>
      </c>
      <c r="AQ830" s="747"/>
      <c r="AR830" s="955" t="s">
        <v>6294</v>
      </c>
      <c r="AS830" s="746" t="s">
        <v>6296</v>
      </c>
    </row>
    <row r="831" spans="1:45" s="208" customFormat="1" ht="15.75" x14ac:dyDescent="0.25">
      <c r="D831" s="758" t="s">
        <v>5825</v>
      </c>
      <c r="E831" s="759" t="s">
        <v>5826</v>
      </c>
      <c r="F831" s="762"/>
      <c r="G831" s="761" t="s">
        <v>5827</v>
      </c>
      <c r="H831" s="762" t="s">
        <v>143</v>
      </c>
      <c r="I831" s="762">
        <v>16</v>
      </c>
      <c r="J831" s="934">
        <v>16</v>
      </c>
      <c r="K831" s="918" t="s">
        <v>6197</v>
      </c>
      <c r="L831" s="736" t="s">
        <v>108</v>
      </c>
      <c r="M831" s="737" t="s">
        <v>6282</v>
      </c>
      <c r="N831" s="734"/>
      <c r="O831" s="973"/>
      <c r="P831" s="204">
        <v>6</v>
      </c>
      <c r="Q831" s="734"/>
      <c r="R831" s="734"/>
      <c r="S831" s="737"/>
      <c r="T831" s="738">
        <v>44507</v>
      </c>
      <c r="U831" s="739" t="s">
        <v>5998</v>
      </c>
      <c r="V831" s="740">
        <v>0.67</v>
      </c>
      <c r="W831" s="741">
        <v>1</v>
      </c>
      <c r="X831" s="742" t="str">
        <f t="shared" si="55"/>
        <v/>
      </c>
      <c r="Y831" s="743" t="s">
        <v>174</v>
      </c>
      <c r="Z831" s="744"/>
      <c r="AA831" s="734" t="s">
        <v>20</v>
      </c>
      <c r="AB831" s="205">
        <v>7</v>
      </c>
      <c r="AC831" s="734" t="s">
        <v>6287</v>
      </c>
      <c r="AD831" s="205" t="s">
        <v>54</v>
      </c>
      <c r="AE831" s="734"/>
      <c r="AF831" s="204" t="s">
        <v>55</v>
      </c>
      <c r="AG831" s="204" t="s">
        <v>54</v>
      </c>
      <c r="AH831" s="205" t="str">
        <f t="shared" si="56"/>
        <v>64K</v>
      </c>
      <c r="AI831" s="205" t="str">
        <f t="shared" si="57"/>
        <v>64K</v>
      </c>
      <c r="AJ831" s="205" t="s">
        <v>55</v>
      </c>
      <c r="AK831" s="737">
        <v>23</v>
      </c>
      <c r="AL831" s="745"/>
      <c r="AM831" s="734">
        <v>4</v>
      </c>
      <c r="AN831" s="734">
        <v>5</v>
      </c>
      <c r="AO831" s="734">
        <v>2019</v>
      </c>
      <c r="AP831" s="746">
        <v>2019</v>
      </c>
      <c r="AQ831" s="747"/>
      <c r="AR831" s="955" t="s">
        <v>6294</v>
      </c>
      <c r="AS831" s="746" t="s">
        <v>6297</v>
      </c>
    </row>
    <row r="832" spans="1:45" s="208" customFormat="1" ht="15.75" x14ac:dyDescent="0.25">
      <c r="D832" s="758" t="s">
        <v>5825</v>
      </c>
      <c r="E832" s="759" t="s">
        <v>5826</v>
      </c>
      <c r="F832" s="762"/>
      <c r="G832" s="761" t="s">
        <v>5827</v>
      </c>
      <c r="H832" s="762" t="s">
        <v>143</v>
      </c>
      <c r="I832" s="762">
        <v>16</v>
      </c>
      <c r="J832" s="934">
        <v>16</v>
      </c>
      <c r="K832" s="918" t="s">
        <v>6197</v>
      </c>
      <c r="L832" s="736" t="s">
        <v>108</v>
      </c>
      <c r="M832" s="737" t="s">
        <v>6282</v>
      </c>
      <c r="N832" s="734"/>
      <c r="O832" s="973"/>
      <c r="P832" s="204">
        <v>6</v>
      </c>
      <c r="Q832" s="734"/>
      <c r="R832" s="734"/>
      <c r="S832" s="737"/>
      <c r="T832" s="738">
        <v>44507</v>
      </c>
      <c r="U832" s="739" t="s">
        <v>5998</v>
      </c>
      <c r="V832" s="740">
        <v>0.67</v>
      </c>
      <c r="W832" s="741">
        <v>1</v>
      </c>
      <c r="X832" s="742" t="str">
        <f t="shared" si="55"/>
        <v/>
      </c>
      <c r="Y832" s="743" t="s">
        <v>174</v>
      </c>
      <c r="Z832" s="744"/>
      <c r="AA832" s="734" t="s">
        <v>20</v>
      </c>
      <c r="AB832" s="205">
        <v>7</v>
      </c>
      <c r="AC832" s="734" t="s">
        <v>6288</v>
      </c>
      <c r="AD832" s="205" t="s">
        <v>54</v>
      </c>
      <c r="AE832" s="734"/>
      <c r="AF832" s="204" t="s">
        <v>55</v>
      </c>
      <c r="AG832" s="204" t="s">
        <v>54</v>
      </c>
      <c r="AH832" s="205" t="str">
        <f t="shared" si="56"/>
        <v>64K</v>
      </c>
      <c r="AI832" s="205" t="str">
        <f t="shared" si="57"/>
        <v>64K</v>
      </c>
      <c r="AJ832" s="205" t="s">
        <v>55</v>
      </c>
      <c r="AK832" s="737">
        <v>23</v>
      </c>
      <c r="AL832" s="745"/>
      <c r="AM832" s="734">
        <v>4</v>
      </c>
      <c r="AN832" s="734">
        <v>5</v>
      </c>
      <c r="AO832" s="734">
        <v>2019</v>
      </c>
      <c r="AP832" s="746">
        <v>2019</v>
      </c>
      <c r="AQ832" s="747"/>
      <c r="AR832" s="955" t="s">
        <v>6294</v>
      </c>
      <c r="AS832" s="746" t="s">
        <v>6298</v>
      </c>
    </row>
    <row r="833" spans="1:45" s="208" customFormat="1" ht="15.75" x14ac:dyDescent="0.25">
      <c r="D833" s="758" t="s">
        <v>5825</v>
      </c>
      <c r="E833" s="759" t="s">
        <v>5826</v>
      </c>
      <c r="F833" s="762"/>
      <c r="G833" s="761" t="s">
        <v>5827</v>
      </c>
      <c r="H833" s="762" t="s">
        <v>143</v>
      </c>
      <c r="I833" s="762">
        <v>16</v>
      </c>
      <c r="J833" s="934">
        <v>16</v>
      </c>
      <c r="K833" s="918" t="s">
        <v>6197</v>
      </c>
      <c r="L833" s="736" t="s">
        <v>108</v>
      </c>
      <c r="M833" s="737" t="s">
        <v>6282</v>
      </c>
      <c r="N833" s="734"/>
      <c r="O833" s="973"/>
      <c r="P833" s="204">
        <v>6</v>
      </c>
      <c r="Q833" s="734"/>
      <c r="R833" s="734"/>
      <c r="S833" s="737"/>
      <c r="T833" s="738">
        <v>44507</v>
      </c>
      <c r="U833" s="739" t="s">
        <v>5998</v>
      </c>
      <c r="V833" s="740">
        <v>0.67</v>
      </c>
      <c r="W833" s="741">
        <v>1</v>
      </c>
      <c r="X833" s="742" t="str">
        <f t="shared" si="55"/>
        <v/>
      </c>
      <c r="Y833" s="743" t="s">
        <v>174</v>
      </c>
      <c r="Z833" s="744"/>
      <c r="AA833" s="734" t="s">
        <v>20</v>
      </c>
      <c r="AB833" s="205">
        <v>7</v>
      </c>
      <c r="AC833" s="734" t="s">
        <v>6289</v>
      </c>
      <c r="AD833" s="205" t="s">
        <v>54</v>
      </c>
      <c r="AE833" s="734"/>
      <c r="AF833" s="204" t="s">
        <v>55</v>
      </c>
      <c r="AG833" s="204" t="s">
        <v>54</v>
      </c>
      <c r="AH833" s="205" t="str">
        <f t="shared" si="56"/>
        <v>64K</v>
      </c>
      <c r="AI833" s="205" t="str">
        <f t="shared" si="57"/>
        <v>64K</v>
      </c>
      <c r="AJ833" s="205" t="s">
        <v>55</v>
      </c>
      <c r="AK833" s="737">
        <v>23</v>
      </c>
      <c r="AL833" s="745"/>
      <c r="AM833" s="734">
        <v>4</v>
      </c>
      <c r="AN833" s="734">
        <v>5</v>
      </c>
      <c r="AO833" s="734">
        <v>2019</v>
      </c>
      <c r="AP833" s="746">
        <v>2019</v>
      </c>
      <c r="AQ833" s="747"/>
      <c r="AR833" s="955" t="s">
        <v>6294</v>
      </c>
      <c r="AS833" s="746" t="s">
        <v>6300</v>
      </c>
    </row>
    <row r="834" spans="1:45" s="208" customFormat="1" ht="15.75" x14ac:dyDescent="0.25">
      <c r="D834" s="758" t="s">
        <v>5825</v>
      </c>
      <c r="E834" s="759" t="s">
        <v>5826</v>
      </c>
      <c r="F834" s="762"/>
      <c r="G834" s="761" t="s">
        <v>5827</v>
      </c>
      <c r="H834" s="762" t="s">
        <v>143</v>
      </c>
      <c r="I834" s="762">
        <v>16</v>
      </c>
      <c r="J834" s="934">
        <v>16</v>
      </c>
      <c r="K834" s="918" t="s">
        <v>6197</v>
      </c>
      <c r="L834" s="736" t="s">
        <v>108</v>
      </c>
      <c r="M834" s="737" t="s">
        <v>6282</v>
      </c>
      <c r="N834" s="734"/>
      <c r="O834" s="973"/>
      <c r="P834" s="204">
        <v>6</v>
      </c>
      <c r="Q834" s="734"/>
      <c r="R834" s="734"/>
      <c r="S834" s="737"/>
      <c r="T834" s="738">
        <v>44507</v>
      </c>
      <c r="U834" s="739" t="s">
        <v>5998</v>
      </c>
      <c r="V834" s="740">
        <v>0.67</v>
      </c>
      <c r="W834" s="741">
        <v>1</v>
      </c>
      <c r="X834" s="742" t="str">
        <f t="shared" si="55"/>
        <v/>
      </c>
      <c r="Y834" s="743" t="s">
        <v>174</v>
      </c>
      <c r="Z834" s="744"/>
      <c r="AA834" s="734" t="s">
        <v>20</v>
      </c>
      <c r="AB834" s="205">
        <v>8</v>
      </c>
      <c r="AC834" s="734" t="s">
        <v>6290</v>
      </c>
      <c r="AD834" s="205" t="s">
        <v>54</v>
      </c>
      <c r="AE834" s="734"/>
      <c r="AF834" s="204" t="s">
        <v>55</v>
      </c>
      <c r="AG834" s="204" t="s">
        <v>54</v>
      </c>
      <c r="AH834" s="205" t="str">
        <f t="shared" si="56"/>
        <v>64K</v>
      </c>
      <c r="AI834" s="205" t="str">
        <f t="shared" si="57"/>
        <v>64K</v>
      </c>
      <c r="AJ834" s="205" t="s">
        <v>55</v>
      </c>
      <c r="AK834" s="737">
        <v>23</v>
      </c>
      <c r="AL834" s="745"/>
      <c r="AM834" s="734">
        <v>4</v>
      </c>
      <c r="AN834" s="734">
        <v>5</v>
      </c>
      <c r="AO834" s="734">
        <v>2019</v>
      </c>
      <c r="AP834" s="746">
        <v>2019</v>
      </c>
      <c r="AQ834" s="747"/>
      <c r="AR834" s="955" t="s">
        <v>6294</v>
      </c>
      <c r="AS834" s="746" t="s">
        <v>6301</v>
      </c>
    </row>
    <row r="835" spans="1:45" s="208" customFormat="1" ht="15.75" x14ac:dyDescent="0.25">
      <c r="D835" s="758" t="s">
        <v>5825</v>
      </c>
      <c r="E835" s="759" t="s">
        <v>5826</v>
      </c>
      <c r="F835" s="762"/>
      <c r="G835" s="761" t="s">
        <v>5827</v>
      </c>
      <c r="H835" s="762" t="s">
        <v>143</v>
      </c>
      <c r="I835" s="762">
        <v>16</v>
      </c>
      <c r="J835" s="934">
        <v>16</v>
      </c>
      <c r="K835" s="918" t="s">
        <v>6197</v>
      </c>
      <c r="L835" s="736" t="s">
        <v>108</v>
      </c>
      <c r="M835" s="737" t="s">
        <v>6282</v>
      </c>
      <c r="N835" s="734"/>
      <c r="O835" s="973"/>
      <c r="P835" s="204">
        <v>6</v>
      </c>
      <c r="Q835" s="734"/>
      <c r="R835" s="734"/>
      <c r="S835" s="737"/>
      <c r="T835" s="738">
        <v>44507</v>
      </c>
      <c r="U835" s="739" t="s">
        <v>5998</v>
      </c>
      <c r="V835" s="740">
        <v>0.67</v>
      </c>
      <c r="W835" s="741">
        <v>1</v>
      </c>
      <c r="X835" s="742" t="str">
        <f t="shared" si="55"/>
        <v/>
      </c>
      <c r="Y835" s="743" t="s">
        <v>174</v>
      </c>
      <c r="Z835" s="744"/>
      <c r="AA835" s="734" t="s">
        <v>20</v>
      </c>
      <c r="AB835" s="205">
        <v>9</v>
      </c>
      <c r="AC835" s="734" t="s">
        <v>6292</v>
      </c>
      <c r="AD835" s="205" t="s">
        <v>54</v>
      </c>
      <c r="AE835" s="734"/>
      <c r="AF835" s="204" t="s">
        <v>55</v>
      </c>
      <c r="AG835" s="204" t="s">
        <v>54</v>
      </c>
      <c r="AH835" s="205" t="str">
        <f t="shared" si="56"/>
        <v>64K</v>
      </c>
      <c r="AI835" s="205" t="str">
        <f t="shared" si="57"/>
        <v>64K</v>
      </c>
      <c r="AJ835" s="205" t="s">
        <v>55</v>
      </c>
      <c r="AK835" s="737">
        <v>23</v>
      </c>
      <c r="AL835" s="745"/>
      <c r="AM835" s="734">
        <v>4</v>
      </c>
      <c r="AN835" s="734">
        <v>5</v>
      </c>
      <c r="AO835" s="734">
        <v>2019</v>
      </c>
      <c r="AP835" s="746">
        <v>2019</v>
      </c>
      <c r="AQ835" s="747"/>
      <c r="AR835" s="955" t="s">
        <v>6294</v>
      </c>
      <c r="AS835" s="746" t="s">
        <v>6302</v>
      </c>
    </row>
    <row r="836" spans="1:45" s="208" customFormat="1" ht="15.75" x14ac:dyDescent="0.25">
      <c r="D836" s="758" t="s">
        <v>5825</v>
      </c>
      <c r="E836" s="759" t="s">
        <v>5826</v>
      </c>
      <c r="F836" s="762"/>
      <c r="G836" s="761" t="s">
        <v>5827</v>
      </c>
      <c r="H836" s="762" t="s">
        <v>143</v>
      </c>
      <c r="I836" s="762">
        <v>16</v>
      </c>
      <c r="J836" s="934">
        <v>16</v>
      </c>
      <c r="K836" s="918" t="s">
        <v>6197</v>
      </c>
      <c r="L836" s="736" t="s">
        <v>108</v>
      </c>
      <c r="M836" s="737" t="s">
        <v>6282</v>
      </c>
      <c r="N836" s="734"/>
      <c r="O836" s="973"/>
      <c r="P836" s="204">
        <v>6</v>
      </c>
      <c r="Q836" s="734"/>
      <c r="R836" s="734"/>
      <c r="S836" s="737"/>
      <c r="T836" s="738">
        <v>44507</v>
      </c>
      <c r="U836" s="739" t="s">
        <v>5998</v>
      </c>
      <c r="V836" s="740">
        <v>0.67</v>
      </c>
      <c r="W836" s="741">
        <v>1</v>
      </c>
      <c r="X836" s="742" t="str">
        <f t="shared" si="55"/>
        <v/>
      </c>
      <c r="Y836" s="743" t="s">
        <v>174</v>
      </c>
      <c r="Z836" s="744"/>
      <c r="AA836" s="734" t="s">
        <v>20</v>
      </c>
      <c r="AB836" s="205">
        <v>10</v>
      </c>
      <c r="AC836" s="734" t="s">
        <v>6291</v>
      </c>
      <c r="AD836" s="205" t="s">
        <v>54</v>
      </c>
      <c r="AE836" s="734"/>
      <c r="AF836" s="204" t="s">
        <v>55</v>
      </c>
      <c r="AG836" s="204" t="s">
        <v>54</v>
      </c>
      <c r="AH836" s="205" t="str">
        <f t="shared" si="56"/>
        <v>64K</v>
      </c>
      <c r="AI836" s="205" t="str">
        <f t="shared" si="57"/>
        <v>64K</v>
      </c>
      <c r="AJ836" s="205" t="s">
        <v>55</v>
      </c>
      <c r="AK836" s="737">
        <v>23</v>
      </c>
      <c r="AL836" s="745"/>
      <c r="AM836" s="734">
        <v>4</v>
      </c>
      <c r="AN836" s="734">
        <v>5</v>
      </c>
      <c r="AO836" s="734">
        <v>2019</v>
      </c>
      <c r="AP836" s="746">
        <v>2019</v>
      </c>
      <c r="AQ836" s="747"/>
      <c r="AR836" s="955" t="s">
        <v>6294</v>
      </c>
      <c r="AS836" s="746" t="s">
        <v>6299</v>
      </c>
    </row>
    <row r="837" spans="1:45" x14ac:dyDescent="0.25">
      <c r="D837" s="591" t="s">
        <v>5187</v>
      </c>
      <c r="E837" s="555" t="s">
        <v>5188</v>
      </c>
      <c r="F837" s="592"/>
      <c r="G837" s="28" t="s">
        <v>5190</v>
      </c>
      <c r="H837" s="592" t="s">
        <v>1563</v>
      </c>
      <c r="I837" s="592">
        <v>32</v>
      </c>
      <c r="J837" s="618">
        <v>32</v>
      </c>
      <c r="K837" s="19"/>
      <c r="L837" s="52"/>
      <c r="M837" s="81"/>
      <c r="N837" s="28"/>
      <c r="O837" s="972"/>
      <c r="P837" s="29"/>
      <c r="Q837" s="28"/>
      <c r="R837" s="28"/>
      <c r="S837" s="81"/>
      <c r="T837" s="185"/>
      <c r="U837" s="326"/>
      <c r="V837" s="60"/>
      <c r="W837" s="167"/>
      <c r="X837" s="489"/>
      <c r="Y837" s="502"/>
      <c r="Z837" s="494"/>
      <c r="AA837" s="28" t="s">
        <v>20</v>
      </c>
      <c r="AB837" s="27"/>
      <c r="AC837" s="28"/>
      <c r="AD837" s="27" t="s">
        <v>54</v>
      </c>
      <c r="AE837" s="28" t="s">
        <v>124</v>
      </c>
      <c r="AF837" s="29" t="s">
        <v>55</v>
      </c>
      <c r="AG837" s="29" t="s">
        <v>55</v>
      </c>
      <c r="AH837" s="27" t="s">
        <v>365</v>
      </c>
      <c r="AI837" s="27" t="s">
        <v>365</v>
      </c>
      <c r="AJ837" s="27" t="s">
        <v>55</v>
      </c>
      <c r="AK837" s="81">
        <v>8</v>
      </c>
      <c r="AL837" s="569">
        <v>2</v>
      </c>
      <c r="AM837" s="28"/>
      <c r="AN837" s="28"/>
      <c r="AO837" s="28">
        <v>2014</v>
      </c>
      <c r="AP837" s="20">
        <v>2019</v>
      </c>
      <c r="AQ837" s="182" t="s">
        <v>5192</v>
      </c>
      <c r="AR837" s="28" t="s">
        <v>5191</v>
      </c>
      <c r="AS837" s="20"/>
    </row>
    <row r="838" spans="1:45" ht="14.25" customHeight="1" x14ac:dyDescent="0.25">
      <c r="D838" s="409" t="s">
        <v>4550</v>
      </c>
      <c r="E838" s="435" t="s">
        <v>4551</v>
      </c>
      <c r="F838" s="412" t="s">
        <v>1812</v>
      </c>
      <c r="G838" s="504" t="s">
        <v>4552</v>
      </c>
      <c r="H838" s="27" t="s">
        <v>143</v>
      </c>
      <c r="I838" s="412">
        <v>32</v>
      </c>
      <c r="J838" s="415">
        <v>32</v>
      </c>
      <c r="K838" s="19"/>
      <c r="L838" s="52"/>
      <c r="M838" s="81"/>
      <c r="N838" s="28"/>
      <c r="O838" s="972"/>
      <c r="P838" s="29"/>
      <c r="Q838" s="28"/>
      <c r="R838" s="28"/>
      <c r="S838" s="81"/>
      <c r="T838" s="185"/>
      <c r="U838" s="326"/>
      <c r="V838" s="60"/>
      <c r="W838" s="167"/>
      <c r="X838" s="489"/>
      <c r="Y838" s="502"/>
      <c r="Z838" s="494"/>
      <c r="AA838" s="28" t="s">
        <v>20</v>
      </c>
      <c r="AB838" s="27"/>
      <c r="AC838" s="28"/>
      <c r="AD838" s="27" t="s">
        <v>54</v>
      </c>
      <c r="AE838" s="28" t="s">
        <v>158</v>
      </c>
      <c r="AF838" s="29" t="s">
        <v>55</v>
      </c>
      <c r="AG838" s="29"/>
      <c r="AH838" s="27" t="s">
        <v>133</v>
      </c>
      <c r="AI838" s="27" t="s">
        <v>133</v>
      </c>
      <c r="AJ838" s="27" t="s">
        <v>55</v>
      </c>
      <c r="AK838" s="81">
        <v>16</v>
      </c>
      <c r="AL838" s="569"/>
      <c r="AM838" s="28">
        <v>32</v>
      </c>
      <c r="AN838" s="28"/>
      <c r="AO838" s="28">
        <v>2005</v>
      </c>
      <c r="AP838" s="20">
        <v>2005</v>
      </c>
      <c r="AQ838" s="182"/>
      <c r="AR838" s="28" t="s">
        <v>4553</v>
      </c>
      <c r="AS838" s="20"/>
    </row>
    <row r="839" spans="1:45" ht="14.25" customHeight="1" x14ac:dyDescent="0.25">
      <c r="D839" s="591" t="s">
        <v>5944</v>
      </c>
      <c r="E839" s="555" t="s">
        <v>5945</v>
      </c>
      <c r="F839" s="592"/>
      <c r="G839" s="819" t="s">
        <v>5946</v>
      </c>
      <c r="H839" s="592" t="s">
        <v>12</v>
      </c>
      <c r="I839" s="592">
        <v>8</v>
      </c>
      <c r="J839" s="618">
        <v>16</v>
      </c>
      <c r="K839" s="19" t="s">
        <v>10</v>
      </c>
      <c r="L839" s="819" t="s">
        <v>5946</v>
      </c>
      <c r="M839" s="81"/>
      <c r="N839" s="28">
        <v>203</v>
      </c>
      <c r="O839" s="972"/>
      <c r="P839" s="29">
        <v>4</v>
      </c>
      <c r="Q839" s="28"/>
      <c r="R839" s="28"/>
      <c r="S839" s="81"/>
      <c r="T839" s="185"/>
      <c r="U839" s="326">
        <v>14.7</v>
      </c>
      <c r="V839" s="60">
        <v>0.2</v>
      </c>
      <c r="W839" s="167">
        <v>2</v>
      </c>
      <c r="X839" s="489"/>
      <c r="Y839" s="502"/>
      <c r="Z839" s="494"/>
      <c r="AA839" s="28" t="s">
        <v>17</v>
      </c>
      <c r="AB839" s="27">
        <v>6</v>
      </c>
      <c r="AC839" s="28" t="s">
        <v>1711</v>
      </c>
      <c r="AD839" s="27" t="s">
        <v>54</v>
      </c>
      <c r="AE839" s="28" t="s">
        <v>158</v>
      </c>
      <c r="AF839" s="29" t="s">
        <v>55</v>
      </c>
      <c r="AG839" s="29" t="s">
        <v>55</v>
      </c>
      <c r="AH839" s="27">
        <v>256</v>
      </c>
      <c r="AI839" s="27">
        <v>256</v>
      </c>
      <c r="AJ839" s="27" t="s">
        <v>55</v>
      </c>
      <c r="AK839" s="81">
        <v>14</v>
      </c>
      <c r="AL839" s="569"/>
      <c r="AM839" s="28"/>
      <c r="AN839" s="28"/>
      <c r="AO839" s="28">
        <v>2017</v>
      </c>
      <c r="AP839" s="20">
        <v>2020</v>
      </c>
      <c r="AQ839" s="182" t="s">
        <v>5948</v>
      </c>
      <c r="AR839" s="28" t="s">
        <v>5947</v>
      </c>
      <c r="AS839" s="20" t="s">
        <v>5949</v>
      </c>
    </row>
    <row r="840" spans="1:45" ht="14.25" customHeight="1" x14ac:dyDescent="0.25">
      <c r="D840" s="591" t="s">
        <v>6015</v>
      </c>
      <c r="E840" s="555" t="s">
        <v>6016</v>
      </c>
      <c r="F840" s="592"/>
      <c r="G840" s="593" t="s">
        <v>6018</v>
      </c>
      <c r="H840" s="592" t="s">
        <v>5019</v>
      </c>
      <c r="I840" s="592">
        <v>32</v>
      </c>
      <c r="J840" s="618">
        <v>32</v>
      </c>
      <c r="K840" s="19"/>
      <c r="L840" s="889"/>
      <c r="M840" s="81"/>
      <c r="N840" s="28"/>
      <c r="O840" s="972"/>
      <c r="P840" s="29"/>
      <c r="Q840" s="28"/>
      <c r="R840" s="28"/>
      <c r="S840" s="81"/>
      <c r="T840" s="185"/>
      <c r="U840" s="326"/>
      <c r="V840" s="60"/>
      <c r="W840" s="167"/>
      <c r="X840" s="489"/>
      <c r="Y840" s="502"/>
      <c r="Z840" s="494"/>
      <c r="AA840" s="28"/>
      <c r="AB840" s="27"/>
      <c r="AC840" s="28"/>
      <c r="AD840" s="27"/>
      <c r="AE840" s="28" t="s">
        <v>158</v>
      </c>
      <c r="AF840" s="29" t="s">
        <v>55</v>
      </c>
      <c r="AG840" s="29"/>
      <c r="AH840" s="27" t="s">
        <v>133</v>
      </c>
      <c r="AI840" s="27" t="s">
        <v>133</v>
      </c>
      <c r="AJ840" s="27" t="s">
        <v>54</v>
      </c>
      <c r="AK840" s="81">
        <v>29</v>
      </c>
      <c r="AL840" s="569"/>
      <c r="AM840" s="28">
        <v>32</v>
      </c>
      <c r="AN840" s="28">
        <v>5</v>
      </c>
      <c r="AO840" s="28"/>
      <c r="AP840" s="20">
        <v>2018</v>
      </c>
      <c r="AQ840" s="182"/>
      <c r="AR840" s="28" t="s">
        <v>6020</v>
      </c>
      <c r="AS840" s="20" t="s">
        <v>6019</v>
      </c>
    </row>
    <row r="841" spans="1:45" ht="14.25" customHeight="1" x14ac:dyDescent="0.25">
      <c r="D841" s="591" t="s">
        <v>5638</v>
      </c>
      <c r="E841" s="555" t="s">
        <v>5637</v>
      </c>
      <c r="F841" s="617" t="s">
        <v>296</v>
      </c>
      <c r="G841" s="593" t="s">
        <v>5639</v>
      </c>
      <c r="H841" s="46" t="s">
        <v>822</v>
      </c>
      <c r="I841" s="592">
        <v>16</v>
      </c>
      <c r="J841" s="618">
        <v>16</v>
      </c>
      <c r="K841" s="19"/>
      <c r="L841" s="52"/>
      <c r="M841" s="81"/>
      <c r="N841" s="28"/>
      <c r="O841" s="972"/>
      <c r="P841" s="29"/>
      <c r="Q841" s="28"/>
      <c r="R841" s="28"/>
      <c r="S841" s="81"/>
      <c r="T841" s="185"/>
      <c r="U841" s="326"/>
      <c r="V841" s="60"/>
      <c r="W841" s="167"/>
      <c r="X841" s="489"/>
      <c r="Y841" s="502"/>
      <c r="Z841" s="494"/>
      <c r="AA841" s="28" t="s">
        <v>17</v>
      </c>
      <c r="AB841" s="27">
        <v>15</v>
      </c>
      <c r="AC841" s="28" t="s">
        <v>5641</v>
      </c>
      <c r="AD841" s="27" t="s">
        <v>54</v>
      </c>
      <c r="AE841" s="28" t="s">
        <v>124</v>
      </c>
      <c r="AF841" s="29" t="s">
        <v>55</v>
      </c>
      <c r="AG841" s="29"/>
      <c r="AH841" s="27" t="s">
        <v>181</v>
      </c>
      <c r="AI841" s="27" t="s">
        <v>181</v>
      </c>
      <c r="AJ841" s="27" t="s">
        <v>55</v>
      </c>
      <c r="AK841" s="81">
        <v>27</v>
      </c>
      <c r="AL841" s="569"/>
      <c r="AM841" s="28">
        <v>16</v>
      </c>
      <c r="AN841" s="28"/>
      <c r="AO841" s="28">
        <v>2018</v>
      </c>
      <c r="AP841" s="20">
        <v>2018</v>
      </c>
      <c r="AQ841" s="182"/>
      <c r="AR841" s="28" t="s">
        <v>5640</v>
      </c>
      <c r="AS841" s="20"/>
    </row>
    <row r="842" spans="1:45" ht="14.25" customHeight="1" x14ac:dyDescent="0.25">
      <c r="C842" t="s">
        <v>875</v>
      </c>
      <c r="D842" s="409" t="s">
        <v>3539</v>
      </c>
      <c r="E842" s="435" t="s">
        <v>3538</v>
      </c>
      <c r="F842" s="412" t="s">
        <v>1812</v>
      </c>
      <c r="G842" s="504" t="s">
        <v>3540</v>
      </c>
      <c r="H842" s="27" t="s">
        <v>143</v>
      </c>
      <c r="I842" s="412">
        <v>16</v>
      </c>
      <c r="J842" s="415">
        <v>16</v>
      </c>
      <c r="K842" s="19" t="s">
        <v>802</v>
      </c>
      <c r="L842" s="52" t="s">
        <v>108</v>
      </c>
      <c r="M842" s="81" t="s">
        <v>3067</v>
      </c>
      <c r="N842" s="28"/>
      <c r="O842" s="972"/>
      <c r="P842" s="29" t="s">
        <v>744</v>
      </c>
      <c r="Q842" s="28"/>
      <c r="R842" s="28"/>
      <c r="S842" s="81"/>
      <c r="T842" s="185">
        <v>43230</v>
      </c>
      <c r="U842" s="326" t="s">
        <v>3562</v>
      </c>
      <c r="V842" s="60">
        <v>0.67</v>
      </c>
      <c r="W842" s="167">
        <v>1</v>
      </c>
      <c r="X842" s="489" t="str">
        <f>IF(AND(N842&lt;&gt;"",S842&lt;&gt;""),1000*S842*V842/(N842*W842),"")</f>
        <v/>
      </c>
      <c r="Y842" s="502"/>
      <c r="Z842" s="494"/>
      <c r="AA842" s="28" t="s">
        <v>17</v>
      </c>
      <c r="AB842" s="27">
        <v>10</v>
      </c>
      <c r="AC842" s="28" t="s">
        <v>386</v>
      </c>
      <c r="AD842" s="27" t="s">
        <v>54</v>
      </c>
      <c r="AE842" s="28"/>
      <c r="AF842" s="29" t="s">
        <v>55</v>
      </c>
      <c r="AG842" s="29" t="s">
        <v>55</v>
      </c>
      <c r="AH842" s="27" t="s">
        <v>181</v>
      </c>
      <c r="AI842" s="27" t="s">
        <v>181</v>
      </c>
      <c r="AJ842" s="27" t="s">
        <v>55</v>
      </c>
      <c r="AK842" s="81"/>
      <c r="AL842" s="569"/>
      <c r="AM842" s="28">
        <v>16</v>
      </c>
      <c r="AN842" s="28"/>
      <c r="AO842" s="28">
        <v>2014</v>
      </c>
      <c r="AP842" s="20">
        <v>2014</v>
      </c>
      <c r="AQ842" s="182"/>
      <c r="AR842" s="28" t="s">
        <v>3541</v>
      </c>
      <c r="AS842" s="20" t="s">
        <v>3542</v>
      </c>
    </row>
    <row r="843" spans="1:45" ht="14.25" customHeight="1" x14ac:dyDescent="0.25">
      <c r="C843" t="s">
        <v>875</v>
      </c>
      <c r="D843" s="409" t="s">
        <v>3539</v>
      </c>
      <c r="E843" s="435" t="s">
        <v>3538</v>
      </c>
      <c r="F843" s="412" t="s">
        <v>1812</v>
      </c>
      <c r="G843" s="504" t="s">
        <v>3540</v>
      </c>
      <c r="H843" s="27" t="s">
        <v>143</v>
      </c>
      <c r="I843" s="412">
        <v>16</v>
      </c>
      <c r="J843" s="415">
        <v>16</v>
      </c>
      <c r="K843" s="19" t="s">
        <v>800</v>
      </c>
      <c r="L843" s="52" t="s">
        <v>108</v>
      </c>
      <c r="M843" s="81" t="s">
        <v>3067</v>
      </c>
      <c r="N843" s="28"/>
      <c r="O843" s="972"/>
      <c r="P843" s="29">
        <v>6</v>
      </c>
      <c r="Q843" s="28"/>
      <c r="R843" s="28"/>
      <c r="S843" s="81"/>
      <c r="T843" s="185">
        <v>43229</v>
      </c>
      <c r="U843" s="326">
        <v>14.7</v>
      </c>
      <c r="V843" s="60">
        <v>0.67</v>
      </c>
      <c r="W843" s="167">
        <v>1</v>
      </c>
      <c r="X843" s="489" t="str">
        <f>IF(AND(N843&lt;&gt;"",S843&lt;&gt;""),1000*S843*V843/(N843*W843),"")</f>
        <v/>
      </c>
      <c r="Y843" s="502"/>
      <c r="Z843" s="494"/>
      <c r="AA843" s="28" t="s">
        <v>17</v>
      </c>
      <c r="AB843" s="27">
        <v>10</v>
      </c>
      <c r="AC843" s="28" t="s">
        <v>386</v>
      </c>
      <c r="AD843" s="27" t="s">
        <v>54</v>
      </c>
      <c r="AE843" s="28"/>
      <c r="AF843" s="29" t="s">
        <v>55</v>
      </c>
      <c r="AG843" s="29" t="s">
        <v>55</v>
      </c>
      <c r="AH843" s="27" t="s">
        <v>181</v>
      </c>
      <c r="AI843" s="27" t="s">
        <v>181</v>
      </c>
      <c r="AJ843" s="27" t="s">
        <v>55</v>
      </c>
      <c r="AK843" s="81"/>
      <c r="AL843" s="569"/>
      <c r="AM843" s="28">
        <v>16</v>
      </c>
      <c r="AN843" s="28"/>
      <c r="AO843" s="28">
        <v>2014</v>
      </c>
      <c r="AP843" s="20">
        <v>2014</v>
      </c>
      <c r="AQ843" s="182"/>
      <c r="AR843" s="28" t="s">
        <v>3541</v>
      </c>
      <c r="AS843" s="20" t="s">
        <v>3542</v>
      </c>
    </row>
    <row r="844" spans="1:45" ht="14.25" customHeight="1" x14ac:dyDescent="0.25">
      <c r="D844" s="591" t="s">
        <v>4773</v>
      </c>
      <c r="E844" s="555" t="s">
        <v>4774</v>
      </c>
      <c r="F844" s="592" t="s">
        <v>1812</v>
      </c>
      <c r="G844" s="593" t="s">
        <v>5181</v>
      </c>
      <c r="H844" s="592">
        <v>8080</v>
      </c>
      <c r="I844" s="592">
        <v>8</v>
      </c>
      <c r="J844" s="618">
        <v>8</v>
      </c>
      <c r="K844" s="19" t="s">
        <v>43</v>
      </c>
      <c r="L844" s="52"/>
      <c r="M844" s="81"/>
      <c r="N844" s="28">
        <v>607</v>
      </c>
      <c r="O844" s="972"/>
      <c r="P844" s="29">
        <v>4</v>
      </c>
      <c r="Q844" s="28"/>
      <c r="R844" s="28"/>
      <c r="S844" s="81">
        <v>104</v>
      </c>
      <c r="T844" s="185"/>
      <c r="U844" s="326"/>
      <c r="V844" s="60"/>
      <c r="W844" s="167"/>
      <c r="X844" s="489"/>
      <c r="Y844" s="502"/>
      <c r="Z844" s="494"/>
      <c r="AA844" s="28" t="s">
        <v>20</v>
      </c>
      <c r="AB844" s="27"/>
      <c r="AC844" s="28"/>
      <c r="AD844" s="27"/>
      <c r="AE844" s="28"/>
      <c r="AF844" s="29"/>
      <c r="AG844" s="29"/>
      <c r="AH844" s="27"/>
      <c r="AI844" s="27"/>
      <c r="AJ844" s="27"/>
      <c r="AK844" s="81"/>
      <c r="AL844" s="569"/>
      <c r="AM844" s="28"/>
      <c r="AN844" s="28"/>
      <c r="AO844" s="28">
        <v>2014</v>
      </c>
      <c r="AP844" s="20">
        <v>2018</v>
      </c>
      <c r="AQ844" s="182"/>
      <c r="AR844" s="28" t="s">
        <v>4775</v>
      </c>
      <c r="AS844" s="20"/>
    </row>
    <row r="845" spans="1:45" ht="14.25" customHeight="1" x14ac:dyDescent="0.25">
      <c r="D845" s="591" t="s">
        <v>5605</v>
      </c>
      <c r="E845" s="555" t="s">
        <v>5606</v>
      </c>
      <c r="F845" s="617"/>
      <c r="G845" s="593" t="s">
        <v>5607</v>
      </c>
      <c r="H845" s="46" t="s">
        <v>143</v>
      </c>
      <c r="I845" s="592">
        <v>32</v>
      </c>
      <c r="J845" s="618">
        <v>32</v>
      </c>
      <c r="K845" s="19"/>
      <c r="L845" s="52"/>
      <c r="M845" s="81"/>
      <c r="N845" s="28"/>
      <c r="O845" s="972"/>
      <c r="P845" s="29"/>
      <c r="Q845" s="28"/>
      <c r="R845" s="28"/>
      <c r="S845" s="81"/>
      <c r="T845" s="185"/>
      <c r="U845" s="326"/>
      <c r="V845" s="60"/>
      <c r="W845" s="167"/>
      <c r="X845" s="489"/>
      <c r="Y845" s="502"/>
      <c r="Z845" s="494"/>
      <c r="AA845" s="28" t="s">
        <v>17</v>
      </c>
      <c r="AB845" s="27">
        <v>21</v>
      </c>
      <c r="AC845" s="28" t="s">
        <v>5611</v>
      </c>
      <c r="AD845" s="27" t="s">
        <v>54</v>
      </c>
      <c r="AE845" s="28"/>
      <c r="AF845" s="29" t="s">
        <v>55</v>
      </c>
      <c r="AG845" s="29" t="s">
        <v>54</v>
      </c>
      <c r="AH845" s="27" t="s">
        <v>133</v>
      </c>
      <c r="AI845" s="27" t="s">
        <v>133</v>
      </c>
      <c r="AJ845" s="27" t="s">
        <v>54</v>
      </c>
      <c r="AK845" s="81">
        <v>37</v>
      </c>
      <c r="AL845" s="569">
        <v>6</v>
      </c>
      <c r="AM845" s="28">
        <v>32</v>
      </c>
      <c r="AN845" s="28"/>
      <c r="AO845" s="28"/>
      <c r="AP845" s="20">
        <v>2017</v>
      </c>
      <c r="AQ845" s="182"/>
      <c r="AR845" s="28" t="s">
        <v>5609</v>
      </c>
      <c r="AS845" s="20" t="s">
        <v>5610</v>
      </c>
    </row>
    <row r="846" spans="1:45" ht="14.25" customHeight="1" x14ac:dyDescent="0.25">
      <c r="B846">
        <v>1</v>
      </c>
      <c r="C846" t="s">
        <v>875</v>
      </c>
      <c r="D846" s="26" t="s">
        <v>2071</v>
      </c>
      <c r="E846" s="435" t="s">
        <v>2753</v>
      </c>
      <c r="F846" s="27" t="s">
        <v>67</v>
      </c>
      <c r="G846" s="28" t="s">
        <v>3015</v>
      </c>
      <c r="H846" s="412" t="s">
        <v>1613</v>
      </c>
      <c r="I846" s="27">
        <v>32</v>
      </c>
      <c r="J846" s="87">
        <v>32</v>
      </c>
      <c r="K846" s="19" t="s">
        <v>800</v>
      </c>
      <c r="L846" s="52" t="s">
        <v>108</v>
      </c>
      <c r="M846" s="81"/>
      <c r="N846" s="28">
        <v>3072</v>
      </c>
      <c r="O846" s="972"/>
      <c r="P846" s="29">
        <v>6</v>
      </c>
      <c r="Q846" s="28"/>
      <c r="R846" s="28"/>
      <c r="S846" s="81">
        <v>126.58199999999999</v>
      </c>
      <c r="T846" s="185">
        <v>43164</v>
      </c>
      <c r="U846" s="326">
        <v>14.7</v>
      </c>
      <c r="V846" s="60">
        <v>1</v>
      </c>
      <c r="W846" s="167">
        <v>1</v>
      </c>
      <c r="X846" s="489">
        <f t="shared" ref="X846:X851" si="58">IF(AND(N846&lt;&gt;"",S846&lt;&gt;""),1000*S846*V846/(N846*W846),"")</f>
        <v>41.205078125</v>
      </c>
      <c r="Y846" s="502" t="s">
        <v>174</v>
      </c>
      <c r="Z846" s="494"/>
      <c r="AA846" s="28" t="s">
        <v>20</v>
      </c>
      <c r="AB846" s="27">
        <v>23</v>
      </c>
      <c r="AC846" s="28" t="s">
        <v>2072</v>
      </c>
      <c r="AD846" s="27"/>
      <c r="AE846" s="28"/>
      <c r="AF846" s="29" t="s">
        <v>55</v>
      </c>
      <c r="AG846" s="29"/>
      <c r="AH846" s="27"/>
      <c r="AI846" s="27"/>
      <c r="AJ846" s="27"/>
      <c r="AK846" s="81"/>
      <c r="AL846" s="569"/>
      <c r="AM846" s="28">
        <v>32</v>
      </c>
      <c r="AN846" s="28"/>
      <c r="AO846" s="28">
        <v>2016</v>
      </c>
      <c r="AP846" s="20">
        <v>2017</v>
      </c>
      <c r="AQ846" s="182"/>
      <c r="AR846" s="28" t="s">
        <v>2754</v>
      </c>
      <c r="AS846" s="20" t="s">
        <v>4368</v>
      </c>
    </row>
    <row r="847" spans="1:45" ht="14.25" customHeight="1" x14ac:dyDescent="0.25">
      <c r="A847" t="s">
        <v>744</v>
      </c>
      <c r="B847">
        <v>1</v>
      </c>
      <c r="C847" t="s">
        <v>875</v>
      </c>
      <c r="D847" s="26" t="s">
        <v>456</v>
      </c>
      <c r="E847" s="435" t="s">
        <v>2537</v>
      </c>
      <c r="F847" s="27" t="s">
        <v>85</v>
      </c>
      <c r="G847" s="28" t="s">
        <v>458</v>
      </c>
      <c r="H847" s="27" t="s">
        <v>459</v>
      </c>
      <c r="I847" s="27">
        <v>16</v>
      </c>
      <c r="J847" s="87">
        <v>16</v>
      </c>
      <c r="K847" s="19" t="s">
        <v>800</v>
      </c>
      <c r="L847" s="52" t="s">
        <v>108</v>
      </c>
      <c r="M847" s="81"/>
      <c r="N847" s="28">
        <v>1760</v>
      </c>
      <c r="O847" s="972"/>
      <c r="P847" s="29">
        <v>6</v>
      </c>
      <c r="Q847" s="28">
        <v>1</v>
      </c>
      <c r="R847" s="28">
        <v>1</v>
      </c>
      <c r="S847" s="81">
        <v>147.18899999999999</v>
      </c>
      <c r="T847" s="185">
        <v>41764</v>
      </c>
      <c r="U847" s="326">
        <v>14.7</v>
      </c>
      <c r="V847" s="60">
        <v>0.67</v>
      </c>
      <c r="W847" s="167">
        <v>2</v>
      </c>
      <c r="X847" s="489">
        <f t="shared" si="58"/>
        <v>28.016088068181819</v>
      </c>
      <c r="Y847" s="502" t="s">
        <v>174</v>
      </c>
      <c r="Z847" s="494" t="s">
        <v>54</v>
      </c>
      <c r="AA847" s="28" t="s">
        <v>17</v>
      </c>
      <c r="AB847" s="27">
        <v>118</v>
      </c>
      <c r="AC847" s="28" t="s">
        <v>1275</v>
      </c>
      <c r="AD847" s="27" t="s">
        <v>54</v>
      </c>
      <c r="AE847" s="28" t="s">
        <v>124</v>
      </c>
      <c r="AF847" s="29" t="s">
        <v>55</v>
      </c>
      <c r="AG847" s="29" t="s">
        <v>55</v>
      </c>
      <c r="AH847" s="27" t="s">
        <v>462</v>
      </c>
      <c r="AI847" s="27" t="s">
        <v>462</v>
      </c>
      <c r="AJ847" s="27" t="s">
        <v>54</v>
      </c>
      <c r="AK847" s="81">
        <v>70</v>
      </c>
      <c r="AL847" s="569">
        <v>13</v>
      </c>
      <c r="AM847" s="28">
        <v>8</v>
      </c>
      <c r="AN847" s="28"/>
      <c r="AO847" s="28">
        <v>2010</v>
      </c>
      <c r="AP847" s="20">
        <v>2019</v>
      </c>
      <c r="AQ847" s="182" t="s">
        <v>4813</v>
      </c>
      <c r="AR847" s="28" t="s">
        <v>766</v>
      </c>
      <c r="AS847" s="20" t="s">
        <v>457</v>
      </c>
    </row>
    <row r="848" spans="1:45" ht="14.25" customHeight="1" x14ac:dyDescent="0.25">
      <c r="C848" t="s">
        <v>4376</v>
      </c>
      <c r="D848" s="26" t="s">
        <v>2073</v>
      </c>
      <c r="E848" s="28"/>
      <c r="F848" s="27" t="s">
        <v>777</v>
      </c>
      <c r="G848" s="28" t="s">
        <v>3386</v>
      </c>
      <c r="H848" s="27" t="s">
        <v>568</v>
      </c>
      <c r="I848" s="27">
        <v>8</v>
      </c>
      <c r="J848" s="87">
        <v>8</v>
      </c>
      <c r="K848" s="19" t="s">
        <v>800</v>
      </c>
      <c r="L848" s="52" t="s">
        <v>108</v>
      </c>
      <c r="M848" s="81" t="s">
        <v>2751</v>
      </c>
      <c r="N848" s="28"/>
      <c r="O848" s="972"/>
      <c r="P848" s="29">
        <v>6</v>
      </c>
      <c r="Q848" s="28"/>
      <c r="R848" s="28"/>
      <c r="S848" s="81"/>
      <c r="T848" s="185">
        <v>43164</v>
      </c>
      <c r="U848" s="326">
        <v>14.7</v>
      </c>
      <c r="V848" s="60">
        <v>0.33</v>
      </c>
      <c r="W848" s="167">
        <v>3</v>
      </c>
      <c r="X848" s="489" t="str">
        <f t="shared" si="58"/>
        <v/>
      </c>
      <c r="Y848" s="502"/>
      <c r="Z848" s="494"/>
      <c r="AA848" s="28" t="s">
        <v>20</v>
      </c>
      <c r="AB848" s="27">
        <v>3</v>
      </c>
      <c r="AC848" s="28" t="s">
        <v>2073</v>
      </c>
      <c r="AD848" s="27"/>
      <c r="AE848" s="28"/>
      <c r="AF848" s="29"/>
      <c r="AG848" s="29"/>
      <c r="AH848" s="27">
        <v>256</v>
      </c>
      <c r="AI848" s="27">
        <v>256</v>
      </c>
      <c r="AJ848" s="27" t="s">
        <v>54</v>
      </c>
      <c r="AK848" s="81">
        <v>8</v>
      </c>
      <c r="AL848" s="569"/>
      <c r="AM848" s="28">
        <v>4</v>
      </c>
      <c r="AN848" s="28">
        <v>3</v>
      </c>
      <c r="AO848" s="28">
        <v>2012</v>
      </c>
      <c r="AP848" s="20"/>
      <c r="AQ848" s="19"/>
      <c r="AR848" s="28" t="s">
        <v>2074</v>
      </c>
      <c r="AS848" s="20" t="s">
        <v>2752</v>
      </c>
    </row>
    <row r="849" spans="1:45" ht="14.25" customHeight="1" x14ac:dyDescent="0.25">
      <c r="A849" t="s">
        <v>744</v>
      </c>
      <c r="B849">
        <v>1</v>
      </c>
      <c r="C849" t="s">
        <v>875</v>
      </c>
      <c r="D849" s="26" t="s">
        <v>585</v>
      </c>
      <c r="E849" s="435" t="s">
        <v>2581</v>
      </c>
      <c r="F849" s="27" t="s">
        <v>67</v>
      </c>
      <c r="G849" s="28" t="s">
        <v>587</v>
      </c>
      <c r="H849" s="27" t="s">
        <v>559</v>
      </c>
      <c r="I849" s="27">
        <v>8</v>
      </c>
      <c r="J849" s="87">
        <v>8</v>
      </c>
      <c r="K849" s="19" t="s">
        <v>800</v>
      </c>
      <c r="L849" s="52" t="s">
        <v>108</v>
      </c>
      <c r="M849" s="81"/>
      <c r="N849" s="28">
        <v>2025</v>
      </c>
      <c r="O849" s="972"/>
      <c r="P849" s="29">
        <v>6</v>
      </c>
      <c r="Q849" s="28"/>
      <c r="R849" s="28"/>
      <c r="S849" s="81">
        <v>144.21700000000001</v>
      </c>
      <c r="T849" s="185">
        <v>41687</v>
      </c>
      <c r="U849" s="326">
        <v>14.7</v>
      </c>
      <c r="V849" s="60">
        <v>0.33</v>
      </c>
      <c r="W849" s="167">
        <v>3</v>
      </c>
      <c r="X849" s="489">
        <f t="shared" si="58"/>
        <v>7.8340098765432096</v>
      </c>
      <c r="Y849" s="502" t="s">
        <v>174</v>
      </c>
      <c r="Z849" s="494"/>
      <c r="AA849" s="28" t="s">
        <v>20</v>
      </c>
      <c r="AB849" s="27">
        <v>4</v>
      </c>
      <c r="AC849" s="28" t="s">
        <v>588</v>
      </c>
      <c r="AD849" s="27" t="s">
        <v>54</v>
      </c>
      <c r="AE849" s="28" t="s">
        <v>124</v>
      </c>
      <c r="AF849" s="29" t="s">
        <v>55</v>
      </c>
      <c r="AG849" s="29" t="s">
        <v>55</v>
      </c>
      <c r="AH849" s="27" t="s">
        <v>181</v>
      </c>
      <c r="AI849" s="27" t="s">
        <v>181</v>
      </c>
      <c r="AJ849" s="27" t="s">
        <v>54</v>
      </c>
      <c r="AK849" s="81"/>
      <c r="AL849" s="569"/>
      <c r="AM849" s="28"/>
      <c r="AN849" s="28"/>
      <c r="AO849" s="28">
        <v>2004</v>
      </c>
      <c r="AP849" s="20">
        <v>2012</v>
      </c>
      <c r="AQ849" s="19"/>
      <c r="AR849" s="28" t="s">
        <v>589</v>
      </c>
      <c r="AS849" s="20" t="s">
        <v>586</v>
      </c>
    </row>
    <row r="850" spans="1:45" ht="14.25" customHeight="1" x14ac:dyDescent="0.25">
      <c r="C850" t="s">
        <v>875</v>
      </c>
      <c r="D850" s="26" t="s">
        <v>527</v>
      </c>
      <c r="E850" s="435" t="s">
        <v>2562</v>
      </c>
      <c r="F850" s="27" t="s">
        <v>67</v>
      </c>
      <c r="G850" s="28" t="s">
        <v>528</v>
      </c>
      <c r="H850" s="27" t="s">
        <v>222</v>
      </c>
      <c r="I850" s="27">
        <v>13</v>
      </c>
      <c r="J850" s="87">
        <v>13</v>
      </c>
      <c r="K850" s="19" t="s">
        <v>800</v>
      </c>
      <c r="L850" s="52" t="s">
        <v>108</v>
      </c>
      <c r="M850" s="81" t="s">
        <v>2750</v>
      </c>
      <c r="N850" s="28"/>
      <c r="O850" s="972"/>
      <c r="P850" s="29">
        <v>6</v>
      </c>
      <c r="Q850" s="28"/>
      <c r="R850" s="28"/>
      <c r="S850" s="81"/>
      <c r="T850" s="185">
        <v>43164</v>
      </c>
      <c r="U850" s="326">
        <v>14.7</v>
      </c>
      <c r="V850" s="60">
        <v>0.33</v>
      </c>
      <c r="W850" s="167">
        <v>3</v>
      </c>
      <c r="X850" s="489" t="str">
        <f t="shared" si="58"/>
        <v/>
      </c>
      <c r="Y850" s="502"/>
      <c r="Z850" s="494" t="s">
        <v>54</v>
      </c>
      <c r="AA850" s="28" t="s">
        <v>2741</v>
      </c>
      <c r="AB850" s="27">
        <v>14</v>
      </c>
      <c r="AC850" s="28" t="s">
        <v>2742</v>
      </c>
      <c r="AD850" s="27"/>
      <c r="AE850" s="28"/>
      <c r="AF850" s="29"/>
      <c r="AG850" s="29" t="s">
        <v>54</v>
      </c>
      <c r="AH850" s="27"/>
      <c r="AI850" s="27"/>
      <c r="AJ850" s="27"/>
      <c r="AK850" s="81"/>
      <c r="AL850" s="569"/>
      <c r="AM850" s="28"/>
      <c r="AN850" s="28"/>
      <c r="AO850" s="28">
        <v>2010</v>
      </c>
      <c r="AP850" s="20">
        <v>2013</v>
      </c>
      <c r="AQ850" s="182" t="s">
        <v>2544</v>
      </c>
      <c r="AR850" s="28" t="s">
        <v>2743</v>
      </c>
      <c r="AS850" s="20" t="s">
        <v>2749</v>
      </c>
    </row>
    <row r="851" spans="1:45" ht="14.25" customHeight="1" x14ac:dyDescent="0.25">
      <c r="B851">
        <v>1</v>
      </c>
      <c r="C851" t="s">
        <v>875</v>
      </c>
      <c r="D851" s="26" t="s">
        <v>527</v>
      </c>
      <c r="E851" s="435" t="s">
        <v>2562</v>
      </c>
      <c r="F851" s="27" t="s">
        <v>67</v>
      </c>
      <c r="G851" s="28" t="s">
        <v>528</v>
      </c>
      <c r="H851" s="27" t="s">
        <v>222</v>
      </c>
      <c r="I851" s="27">
        <v>13</v>
      </c>
      <c r="J851" s="87">
        <v>13</v>
      </c>
      <c r="K851" s="19" t="s">
        <v>10</v>
      </c>
      <c r="L851" s="52" t="s">
        <v>528</v>
      </c>
      <c r="M851" s="81"/>
      <c r="N851" s="28">
        <v>309</v>
      </c>
      <c r="O851" s="972"/>
      <c r="P851" s="29">
        <v>4</v>
      </c>
      <c r="Q851" s="28"/>
      <c r="R851" s="28">
        <v>1</v>
      </c>
      <c r="S851" s="81">
        <v>101.64700000000001</v>
      </c>
      <c r="T851" s="185">
        <v>43164</v>
      </c>
      <c r="U851" s="326">
        <v>14.7</v>
      </c>
      <c r="V851" s="60">
        <v>0.33</v>
      </c>
      <c r="W851" s="167">
        <v>3</v>
      </c>
      <c r="X851" s="489">
        <f t="shared" si="58"/>
        <v>36.185016181229777</v>
      </c>
      <c r="Y851" s="502" t="s">
        <v>174</v>
      </c>
      <c r="Z851" s="494" t="s">
        <v>54</v>
      </c>
      <c r="AA851" s="28" t="s">
        <v>2741</v>
      </c>
      <c r="AB851" s="27">
        <v>14</v>
      </c>
      <c r="AC851" s="28" t="s">
        <v>2742</v>
      </c>
      <c r="AD851" s="27"/>
      <c r="AE851" s="28"/>
      <c r="AF851" s="29"/>
      <c r="AG851" s="29" t="s">
        <v>54</v>
      </c>
      <c r="AH851" s="27"/>
      <c r="AI851" s="27"/>
      <c r="AJ851" s="27"/>
      <c r="AK851" s="81"/>
      <c r="AL851" s="569"/>
      <c r="AM851" s="28"/>
      <c r="AN851" s="28"/>
      <c r="AO851" s="28">
        <v>2010</v>
      </c>
      <c r="AP851" s="20">
        <v>2013</v>
      </c>
      <c r="AQ851" s="182" t="s">
        <v>2544</v>
      </c>
      <c r="AR851" s="28" t="s">
        <v>2743</v>
      </c>
      <c r="AS851" s="20" t="s">
        <v>2748</v>
      </c>
    </row>
    <row r="852" spans="1:45" ht="14.25" customHeight="1" x14ac:dyDescent="0.25">
      <c r="C852" t="s">
        <v>875</v>
      </c>
      <c r="D852" s="26" t="s">
        <v>2413</v>
      </c>
      <c r="E852" s="435" t="s">
        <v>2415</v>
      </c>
      <c r="F852" s="27" t="s">
        <v>777</v>
      </c>
      <c r="G852" s="28" t="s">
        <v>2414</v>
      </c>
      <c r="H852" s="27">
        <v>68000</v>
      </c>
      <c r="I852" s="27">
        <v>32</v>
      </c>
      <c r="J852" s="87">
        <v>16</v>
      </c>
      <c r="K852" s="19" t="s">
        <v>800</v>
      </c>
      <c r="L852" s="52" t="s">
        <v>108</v>
      </c>
      <c r="M852" s="81" t="s">
        <v>2738</v>
      </c>
      <c r="N852" s="28"/>
      <c r="O852" s="972"/>
      <c r="P852" s="29"/>
      <c r="Q852" s="28"/>
      <c r="R852" s="28"/>
      <c r="S852" s="81"/>
      <c r="T852" s="185">
        <v>43164</v>
      </c>
      <c r="U852" s="326">
        <v>14.7</v>
      </c>
      <c r="V852" s="60">
        <v>0.67</v>
      </c>
      <c r="W852" s="167">
        <v>4</v>
      </c>
      <c r="X852" s="489"/>
      <c r="Y852" s="502"/>
      <c r="Z852" s="494"/>
      <c r="AA852" s="28" t="s">
        <v>17</v>
      </c>
      <c r="AB852" s="27"/>
      <c r="AC852" s="28"/>
      <c r="AD852" s="27" t="s">
        <v>54</v>
      </c>
      <c r="AE852" s="28" t="s">
        <v>158</v>
      </c>
      <c r="AF852" s="29"/>
      <c r="AG852" s="29"/>
      <c r="AH852" s="27" t="s">
        <v>133</v>
      </c>
      <c r="AI852" s="27" t="s">
        <v>133</v>
      </c>
      <c r="AJ852" s="27" t="s">
        <v>54</v>
      </c>
      <c r="AK852" s="81"/>
      <c r="AL852" s="569"/>
      <c r="AM852" s="28">
        <v>16</v>
      </c>
      <c r="AN852" s="28"/>
      <c r="AO852" s="28">
        <v>2002</v>
      </c>
      <c r="AP852" s="20">
        <v>2003</v>
      </c>
      <c r="AQ852" s="182"/>
      <c r="AR852" s="28" t="s">
        <v>2739</v>
      </c>
      <c r="AS852" s="20" t="s">
        <v>2740</v>
      </c>
    </row>
    <row r="853" spans="1:45" ht="14.25" customHeight="1" x14ac:dyDescent="0.25">
      <c r="D853" s="591" t="s">
        <v>4527</v>
      </c>
      <c r="E853" s="843" t="s">
        <v>5012</v>
      </c>
      <c r="F853" s="592" t="s">
        <v>67</v>
      </c>
      <c r="G853" s="593" t="s">
        <v>4523</v>
      </c>
      <c r="H853" s="46" t="s">
        <v>143</v>
      </c>
      <c r="I853" s="592">
        <v>16</v>
      </c>
      <c r="J853" s="618">
        <v>16</v>
      </c>
      <c r="K853" s="19"/>
      <c r="L853" s="52"/>
      <c r="M853" s="81"/>
      <c r="N853" s="28"/>
      <c r="O853" s="972"/>
      <c r="P853" s="29"/>
      <c r="Q853" s="28"/>
      <c r="R853" s="28"/>
      <c r="S853" s="81"/>
      <c r="T853" s="185"/>
      <c r="U853" s="326"/>
      <c r="V853" s="60"/>
      <c r="W853" s="167"/>
      <c r="X853" s="489"/>
      <c r="Y853" s="502"/>
      <c r="Z853" s="494"/>
      <c r="AA853" s="28" t="s">
        <v>20</v>
      </c>
      <c r="AB853" s="27"/>
      <c r="AC853" s="28"/>
      <c r="AD853" s="27"/>
      <c r="AE853" s="28"/>
      <c r="AF853" s="29"/>
      <c r="AG853" s="29"/>
      <c r="AH853" s="27"/>
      <c r="AI853" s="27"/>
      <c r="AJ853" s="27"/>
      <c r="AK853" s="81"/>
      <c r="AL853" s="569"/>
      <c r="AM853" s="28">
        <v>8</v>
      </c>
      <c r="AN853" s="28"/>
      <c r="AO853" s="28">
        <v>2007</v>
      </c>
      <c r="AP853" s="20">
        <v>2017</v>
      </c>
      <c r="AQ853" s="182" t="s">
        <v>5013</v>
      </c>
      <c r="AR853" s="28" t="s">
        <v>5014</v>
      </c>
      <c r="AS853" s="20"/>
    </row>
    <row r="854" spans="1:45" ht="14.25" customHeight="1" x14ac:dyDescent="0.25">
      <c r="A854" t="s">
        <v>174</v>
      </c>
      <c r="C854" t="s">
        <v>875</v>
      </c>
      <c r="D854" s="26" t="s">
        <v>723</v>
      </c>
      <c r="E854" s="435" t="s">
        <v>3385</v>
      </c>
      <c r="F854" s="27" t="s">
        <v>67</v>
      </c>
      <c r="G854" s="28" t="s">
        <v>724</v>
      </c>
      <c r="H854" s="27" t="s">
        <v>65</v>
      </c>
      <c r="I854" s="27">
        <v>32</v>
      </c>
      <c r="J854" s="87">
        <v>8</v>
      </c>
      <c r="K854" s="19" t="s">
        <v>800</v>
      </c>
      <c r="L854" s="52" t="s">
        <v>108</v>
      </c>
      <c r="M854" s="81" t="s">
        <v>896</v>
      </c>
      <c r="N854" s="28"/>
      <c r="O854" s="972"/>
      <c r="P854" s="29">
        <v>6</v>
      </c>
      <c r="Q854" s="28"/>
      <c r="R854" s="28"/>
      <c r="S854" s="81"/>
      <c r="T854" s="185">
        <v>41770</v>
      </c>
      <c r="U854" s="326">
        <v>14.7</v>
      </c>
      <c r="V854" s="60">
        <v>1</v>
      </c>
      <c r="W854" s="167">
        <v>1</v>
      </c>
      <c r="X854" s="489" t="str">
        <f t="shared" ref="X854:X862" si="59">IF(AND(N854&lt;&gt;"",S854&lt;&gt;""),1000*S854*V854/(N854*W854),"")</f>
        <v/>
      </c>
      <c r="Y854" s="502"/>
      <c r="Z854" s="494"/>
      <c r="AA854" s="28" t="s">
        <v>17</v>
      </c>
      <c r="AB854" s="27">
        <v>32</v>
      </c>
      <c r="AC854" s="28" t="s">
        <v>229</v>
      </c>
      <c r="AD854" s="27" t="s">
        <v>54</v>
      </c>
      <c r="AE854" s="28" t="s">
        <v>124</v>
      </c>
      <c r="AF854" s="29" t="s">
        <v>55</v>
      </c>
      <c r="AG854" s="29"/>
      <c r="AH854" s="27" t="s">
        <v>133</v>
      </c>
      <c r="AI854" s="27" t="s">
        <v>133</v>
      </c>
      <c r="AJ854" s="27" t="s">
        <v>54</v>
      </c>
      <c r="AK854" s="81"/>
      <c r="AL854" s="569"/>
      <c r="AM854" s="28"/>
      <c r="AN854" s="28"/>
      <c r="AO854" s="28">
        <v>2006</v>
      </c>
      <c r="AP854" s="20">
        <v>2007</v>
      </c>
      <c r="AQ854" s="182" t="s">
        <v>2731</v>
      </c>
      <c r="AR854" s="28" t="s">
        <v>725</v>
      </c>
      <c r="AS854" s="20" t="s">
        <v>2728</v>
      </c>
    </row>
    <row r="855" spans="1:45" ht="14.25" customHeight="1" x14ac:dyDescent="0.25">
      <c r="D855" s="591" t="s">
        <v>6159</v>
      </c>
      <c r="E855" s="555" t="s">
        <v>6160</v>
      </c>
      <c r="F855" s="592"/>
      <c r="G855" s="593" t="s">
        <v>6161</v>
      </c>
      <c r="H855" s="592" t="s">
        <v>3987</v>
      </c>
      <c r="I855" s="592">
        <v>8</v>
      </c>
      <c r="J855" s="618">
        <v>9</v>
      </c>
      <c r="K855" s="19"/>
      <c r="L855" s="52"/>
      <c r="M855" s="81"/>
      <c r="N855" s="28"/>
      <c r="O855" s="972"/>
      <c r="P855" s="29"/>
      <c r="Q855" s="28"/>
      <c r="R855" s="28"/>
      <c r="S855" s="81"/>
      <c r="T855" s="185"/>
      <c r="U855" s="326"/>
      <c r="V855" s="60"/>
      <c r="W855" s="167"/>
      <c r="X855" s="489"/>
      <c r="Y855" s="502"/>
      <c r="Z855" s="494"/>
      <c r="AA855" s="28" t="s">
        <v>479</v>
      </c>
      <c r="AB855" s="27">
        <v>24</v>
      </c>
      <c r="AC855" s="28" t="s">
        <v>1365</v>
      </c>
      <c r="AD855" s="27" t="s">
        <v>54</v>
      </c>
      <c r="AE855" s="28" t="s">
        <v>158</v>
      </c>
      <c r="AF855" s="29" t="s">
        <v>55</v>
      </c>
      <c r="AG855" s="29"/>
      <c r="AH855" s="27">
        <v>256</v>
      </c>
      <c r="AI855" s="27">
        <v>256</v>
      </c>
      <c r="AJ855" s="27" t="s">
        <v>54</v>
      </c>
      <c r="AK855" s="81">
        <v>13</v>
      </c>
      <c r="AL855" s="569"/>
      <c r="AM855" s="28">
        <v>16</v>
      </c>
      <c r="AN855" s="28"/>
      <c r="AO855" s="28">
        <v>2016</v>
      </c>
      <c r="AP855" s="20">
        <v>2017</v>
      </c>
      <c r="AQ855" s="182"/>
      <c r="AR855" s="28" t="s">
        <v>6162</v>
      </c>
      <c r="AS855" s="20"/>
    </row>
    <row r="856" spans="1:45" ht="14.25" customHeight="1" x14ac:dyDescent="0.25">
      <c r="B856">
        <v>1</v>
      </c>
      <c r="C856" t="s">
        <v>875</v>
      </c>
      <c r="D856" s="26" t="s">
        <v>2075</v>
      </c>
      <c r="E856" s="435" t="s">
        <v>2143</v>
      </c>
      <c r="F856" s="27" t="s">
        <v>85</v>
      </c>
      <c r="G856" s="28" t="s">
        <v>2140</v>
      </c>
      <c r="H856" s="27" t="s">
        <v>143</v>
      </c>
      <c r="I856" s="27">
        <v>16</v>
      </c>
      <c r="J856" s="87">
        <v>16</v>
      </c>
      <c r="K856" s="19" t="s">
        <v>800</v>
      </c>
      <c r="L856" s="52" t="s">
        <v>108</v>
      </c>
      <c r="M856" s="81"/>
      <c r="N856" s="28">
        <v>2778</v>
      </c>
      <c r="O856" s="972"/>
      <c r="P856" s="29">
        <v>6</v>
      </c>
      <c r="Q856" s="28"/>
      <c r="R856" s="28"/>
      <c r="S856" s="81">
        <v>158.72999999999999</v>
      </c>
      <c r="T856" s="185">
        <v>43164</v>
      </c>
      <c r="U856" s="326">
        <v>14.7</v>
      </c>
      <c r="V856" s="60">
        <v>0.67</v>
      </c>
      <c r="W856" s="167">
        <v>1</v>
      </c>
      <c r="X856" s="489">
        <f t="shared" si="59"/>
        <v>38.282613390928731</v>
      </c>
      <c r="Y856" s="502" t="s">
        <v>174</v>
      </c>
      <c r="Z856" s="494"/>
      <c r="AA856" s="28" t="s">
        <v>20</v>
      </c>
      <c r="AB856" s="27">
        <v>7</v>
      </c>
      <c r="AC856" s="28" t="s">
        <v>2141</v>
      </c>
      <c r="AD856" s="27" t="s">
        <v>54</v>
      </c>
      <c r="AE856" s="28"/>
      <c r="AF856" s="29" t="s">
        <v>55</v>
      </c>
      <c r="AG856" s="29"/>
      <c r="AH856" s="27"/>
      <c r="AI856" s="27"/>
      <c r="AJ856" s="27"/>
      <c r="AK856" s="81">
        <v>42</v>
      </c>
      <c r="AL856" s="569"/>
      <c r="AM856" s="28">
        <v>16</v>
      </c>
      <c r="AN856" s="28"/>
      <c r="AO856" s="28">
        <v>2009</v>
      </c>
      <c r="AP856" s="20">
        <v>2013</v>
      </c>
      <c r="AQ856" s="182"/>
      <c r="AR856" s="28" t="s">
        <v>2730</v>
      </c>
      <c r="AS856" s="20" t="s">
        <v>2142</v>
      </c>
    </row>
    <row r="857" spans="1:45" ht="14.25" customHeight="1" x14ac:dyDescent="0.25">
      <c r="B857">
        <v>1</v>
      </c>
      <c r="C857" t="s">
        <v>875</v>
      </c>
      <c r="D857" s="26" t="s">
        <v>3324</v>
      </c>
      <c r="E857" s="435" t="s">
        <v>3004</v>
      </c>
      <c r="F857" s="27" t="s">
        <v>57</v>
      </c>
      <c r="G857" s="28" t="s">
        <v>3003</v>
      </c>
      <c r="H857" s="27" t="s">
        <v>178</v>
      </c>
      <c r="I857" s="27">
        <v>8</v>
      </c>
      <c r="J857" s="87">
        <v>16</v>
      </c>
      <c r="K857" s="19" t="s">
        <v>800</v>
      </c>
      <c r="L857" s="28" t="s">
        <v>108</v>
      </c>
      <c r="M857" s="81"/>
      <c r="N857" s="28">
        <v>1116</v>
      </c>
      <c r="O857" s="972"/>
      <c r="P857" s="29">
        <v>6</v>
      </c>
      <c r="Q857" s="28"/>
      <c r="R857" s="28"/>
      <c r="S857" s="81">
        <v>120.482</v>
      </c>
      <c r="T857" s="185">
        <v>43177</v>
      </c>
      <c r="U857" s="326">
        <v>14.7</v>
      </c>
      <c r="V857" s="60">
        <v>0.33</v>
      </c>
      <c r="W857" s="167">
        <v>1</v>
      </c>
      <c r="X857" s="489">
        <f t="shared" si="59"/>
        <v>35.626397849462371</v>
      </c>
      <c r="Y857" s="502" t="s">
        <v>174</v>
      </c>
      <c r="Z857" s="494"/>
      <c r="AA857" s="28" t="s">
        <v>20</v>
      </c>
      <c r="AB857" s="27">
        <v>34</v>
      </c>
      <c r="AC857" s="28" t="s">
        <v>3059</v>
      </c>
      <c r="AD857" s="27" t="s">
        <v>54</v>
      </c>
      <c r="AE857" s="28" t="s">
        <v>124</v>
      </c>
      <c r="AF857" s="29" t="s">
        <v>55</v>
      </c>
      <c r="AG857" s="29"/>
      <c r="AH857" s="27" t="s">
        <v>181</v>
      </c>
      <c r="AI857" s="27" t="s">
        <v>182</v>
      </c>
      <c r="AJ857" s="27" t="s">
        <v>54</v>
      </c>
      <c r="AK857" s="81">
        <v>72</v>
      </c>
      <c r="AL857" s="569"/>
      <c r="AM857" s="28">
        <v>32</v>
      </c>
      <c r="AN857" s="28"/>
      <c r="AO857" s="28">
        <v>2017</v>
      </c>
      <c r="AP857" s="20">
        <v>2018</v>
      </c>
      <c r="AQ857" s="182" t="s">
        <v>3005</v>
      </c>
      <c r="AR857" s="28" t="s">
        <v>4480</v>
      </c>
      <c r="AS857" s="127" t="s">
        <v>4479</v>
      </c>
    </row>
    <row r="858" spans="1:45" ht="14.25" customHeight="1" x14ac:dyDescent="0.25">
      <c r="A858" t="s">
        <v>174</v>
      </c>
      <c r="C858" t="s">
        <v>875</v>
      </c>
      <c r="D858" s="26" t="s">
        <v>726</v>
      </c>
      <c r="E858" s="435" t="s">
        <v>3380</v>
      </c>
      <c r="F858" s="27" t="s">
        <v>67</v>
      </c>
      <c r="G858" s="28" t="s">
        <v>727</v>
      </c>
      <c r="H858" s="27" t="s">
        <v>568</v>
      </c>
      <c r="I858" s="27">
        <v>16</v>
      </c>
      <c r="J858" s="87">
        <v>16</v>
      </c>
      <c r="K858" s="19"/>
      <c r="L858" s="52"/>
      <c r="M858" s="81" t="s">
        <v>2729</v>
      </c>
      <c r="N858" s="28"/>
      <c r="O858" s="972"/>
      <c r="P858" s="29"/>
      <c r="Q858" s="28"/>
      <c r="R858" s="28"/>
      <c r="S858" s="81"/>
      <c r="T858" s="185"/>
      <c r="U858" s="326"/>
      <c r="V858" s="60"/>
      <c r="W858" s="167">
        <v>1</v>
      </c>
      <c r="X858" s="489" t="str">
        <f t="shared" si="59"/>
        <v/>
      </c>
      <c r="Y858" s="502"/>
      <c r="Z858" s="494"/>
      <c r="AA858" s="28" t="s">
        <v>655</v>
      </c>
      <c r="AB858" s="27"/>
      <c r="AC858" s="28"/>
      <c r="AD858" s="27" t="s">
        <v>54</v>
      </c>
      <c r="AE858" s="28" t="s">
        <v>158</v>
      </c>
      <c r="AF858" s="29" t="s">
        <v>55</v>
      </c>
      <c r="AG858" s="29"/>
      <c r="AH858" s="27" t="s">
        <v>181</v>
      </c>
      <c r="AI858" s="27" t="s">
        <v>181</v>
      </c>
      <c r="AJ858" s="27"/>
      <c r="AK858" s="81"/>
      <c r="AL858" s="569"/>
      <c r="AM858" s="28"/>
      <c r="AN858" s="28"/>
      <c r="AO858" s="28">
        <v>1993</v>
      </c>
      <c r="AP858" s="20">
        <v>1995</v>
      </c>
      <c r="AQ858" s="37"/>
      <c r="AR858" s="28" t="s">
        <v>728</v>
      </c>
      <c r="AS858" s="20" t="s">
        <v>4043</v>
      </c>
    </row>
    <row r="859" spans="1:45" ht="14.25" customHeight="1" x14ac:dyDescent="0.25">
      <c r="C859" t="s">
        <v>875</v>
      </c>
      <c r="D859" s="26" t="s">
        <v>1904</v>
      </c>
      <c r="E859" s="435" t="s">
        <v>3376</v>
      </c>
      <c r="F859" s="27" t="s">
        <v>3180</v>
      </c>
      <c r="G859" s="28" t="s">
        <v>355</v>
      </c>
      <c r="H859" s="27" t="s">
        <v>65</v>
      </c>
      <c r="I859" s="27">
        <v>16</v>
      </c>
      <c r="J859" s="87">
        <v>8</v>
      </c>
      <c r="K859" s="19" t="s">
        <v>800</v>
      </c>
      <c r="L859" s="52" t="s">
        <v>108</v>
      </c>
      <c r="M859" s="81" t="s">
        <v>3179</v>
      </c>
      <c r="N859" s="28"/>
      <c r="O859" s="972"/>
      <c r="P859" s="29">
        <v>6</v>
      </c>
      <c r="Q859" s="28"/>
      <c r="R859" s="28"/>
      <c r="S859" s="81"/>
      <c r="T859" s="185"/>
      <c r="U859" s="326">
        <v>14.7</v>
      </c>
      <c r="V859" s="60">
        <v>0.67</v>
      </c>
      <c r="W859" s="167">
        <v>1</v>
      </c>
      <c r="X859" s="489" t="str">
        <f t="shared" si="59"/>
        <v/>
      </c>
      <c r="Y859" s="502"/>
      <c r="Z859" s="494"/>
      <c r="AA859" s="28" t="s">
        <v>17</v>
      </c>
      <c r="AB859" s="27">
        <v>1</v>
      </c>
      <c r="AC859" s="28" t="s">
        <v>1905</v>
      </c>
      <c r="AD859" s="27"/>
      <c r="AE859" s="28"/>
      <c r="AF859" s="29"/>
      <c r="AG859" s="29"/>
      <c r="AH859" s="27"/>
      <c r="AI859" s="27"/>
      <c r="AJ859" s="27"/>
      <c r="AK859" s="81"/>
      <c r="AL859" s="569"/>
      <c r="AM859" s="28"/>
      <c r="AN859" s="28"/>
      <c r="AO859" s="28">
        <v>2003</v>
      </c>
      <c r="AP859" s="20">
        <v>2003</v>
      </c>
      <c r="AQ859" s="37"/>
      <c r="AR859" s="28" t="s">
        <v>1906</v>
      </c>
      <c r="AS859" s="20" t="s">
        <v>2728</v>
      </c>
    </row>
    <row r="860" spans="1:45" ht="14.25" customHeight="1" x14ac:dyDescent="0.25">
      <c r="A860" t="s">
        <v>746</v>
      </c>
      <c r="B860">
        <v>1</v>
      </c>
      <c r="C860" t="s">
        <v>875</v>
      </c>
      <c r="D860" s="26" t="s">
        <v>653</v>
      </c>
      <c r="E860" s="435" t="s">
        <v>2732</v>
      </c>
      <c r="F860" s="27" t="s">
        <v>67</v>
      </c>
      <c r="G860" s="28" t="s">
        <v>654</v>
      </c>
      <c r="H860" s="27" t="s">
        <v>143</v>
      </c>
      <c r="I860" s="27">
        <v>16</v>
      </c>
      <c r="J860" s="87">
        <v>16</v>
      </c>
      <c r="K860" s="19" t="s">
        <v>800</v>
      </c>
      <c r="L860" s="52" t="s">
        <v>108</v>
      </c>
      <c r="M860" s="81"/>
      <c r="N860" s="28">
        <v>273</v>
      </c>
      <c r="O860" s="972"/>
      <c r="P860" s="29">
        <v>6</v>
      </c>
      <c r="Q860" s="28"/>
      <c r="R860" s="28"/>
      <c r="S860" s="81">
        <v>262.74299999999999</v>
      </c>
      <c r="T860" s="185">
        <v>41778</v>
      </c>
      <c r="U860" s="326">
        <v>14.7</v>
      </c>
      <c r="V860" s="60">
        <v>0.67</v>
      </c>
      <c r="W860" s="167">
        <v>1</v>
      </c>
      <c r="X860" s="489">
        <f t="shared" si="59"/>
        <v>644.8271428571428</v>
      </c>
      <c r="Y860" s="502" t="s">
        <v>174</v>
      </c>
      <c r="Z860" s="494"/>
      <c r="AA860" s="28" t="s">
        <v>20</v>
      </c>
      <c r="AB860" s="27">
        <v>4</v>
      </c>
      <c r="AC860" s="28" t="s">
        <v>653</v>
      </c>
      <c r="AD860" s="27" t="s">
        <v>54</v>
      </c>
      <c r="AE860" s="28"/>
      <c r="AF860" s="29" t="s">
        <v>55</v>
      </c>
      <c r="AG860" s="29"/>
      <c r="AH860" s="27" t="s">
        <v>181</v>
      </c>
      <c r="AI860" s="27" t="s">
        <v>181</v>
      </c>
      <c r="AJ860" s="27"/>
      <c r="AK860" s="81"/>
      <c r="AL860" s="569"/>
      <c r="AM860" s="28">
        <v>16</v>
      </c>
      <c r="AN860" s="28"/>
      <c r="AO860" s="28">
        <v>1999</v>
      </c>
      <c r="AP860" s="20">
        <v>2001</v>
      </c>
      <c r="AQ860" s="37"/>
      <c r="AR860" s="28" t="s">
        <v>1273</v>
      </c>
      <c r="AS860" s="20" t="s">
        <v>1316</v>
      </c>
    </row>
    <row r="861" spans="1:45" ht="14.25" customHeight="1" x14ac:dyDescent="0.25">
      <c r="A861" t="s">
        <v>746</v>
      </c>
      <c r="B861">
        <v>1</v>
      </c>
      <c r="C861" t="s">
        <v>875</v>
      </c>
      <c r="D861" s="26" t="s">
        <v>653</v>
      </c>
      <c r="E861" s="435" t="s">
        <v>2732</v>
      </c>
      <c r="F861" s="27" t="s">
        <v>67</v>
      </c>
      <c r="G861" s="28" t="s">
        <v>654</v>
      </c>
      <c r="H861" s="27" t="s">
        <v>143</v>
      </c>
      <c r="I861" s="27">
        <v>16</v>
      </c>
      <c r="J861" s="87">
        <v>16</v>
      </c>
      <c r="K861" s="856" t="s">
        <v>4805</v>
      </c>
      <c r="L861" s="52" t="s">
        <v>108</v>
      </c>
      <c r="M861" s="81" t="s">
        <v>5316</v>
      </c>
      <c r="N861" s="28">
        <v>346</v>
      </c>
      <c r="O861" s="972"/>
      <c r="P861" s="29">
        <v>6</v>
      </c>
      <c r="Q861" s="28"/>
      <c r="R861" s="28"/>
      <c r="S861" s="81">
        <v>282.48599999999999</v>
      </c>
      <c r="T861" s="185">
        <v>44017</v>
      </c>
      <c r="U861" s="326" t="s">
        <v>5298</v>
      </c>
      <c r="V861" s="60">
        <v>0.67</v>
      </c>
      <c r="W861" s="167">
        <v>1</v>
      </c>
      <c r="X861" s="489">
        <f t="shared" si="59"/>
        <v>547.01046242774578</v>
      </c>
      <c r="Y861" s="502" t="s">
        <v>174</v>
      </c>
      <c r="Z861" s="494"/>
      <c r="AA861" s="28" t="s">
        <v>20</v>
      </c>
      <c r="AB861" s="27">
        <v>4</v>
      </c>
      <c r="AC861" s="28" t="s">
        <v>653</v>
      </c>
      <c r="AD861" s="27" t="s">
        <v>54</v>
      </c>
      <c r="AE861" s="28"/>
      <c r="AF861" s="29" t="s">
        <v>55</v>
      </c>
      <c r="AG861" s="29"/>
      <c r="AH861" s="27" t="s">
        <v>181</v>
      </c>
      <c r="AI861" s="27" t="s">
        <v>181</v>
      </c>
      <c r="AJ861" s="27"/>
      <c r="AK861" s="81"/>
      <c r="AL861" s="569"/>
      <c r="AM861" s="28">
        <v>16</v>
      </c>
      <c r="AN861" s="28"/>
      <c r="AO861" s="28">
        <v>1999</v>
      </c>
      <c r="AP861" s="20">
        <v>2001</v>
      </c>
      <c r="AQ861" s="37"/>
      <c r="AR861" s="28" t="s">
        <v>1273</v>
      </c>
      <c r="AS861" s="20" t="s">
        <v>1316</v>
      </c>
    </row>
    <row r="862" spans="1:45" ht="14.25" customHeight="1" x14ac:dyDescent="0.25">
      <c r="C862" t="s">
        <v>4376</v>
      </c>
      <c r="D862" s="26" t="s">
        <v>2423</v>
      </c>
      <c r="E862" s="435" t="s">
        <v>2424</v>
      </c>
      <c r="F862" s="27" t="s">
        <v>67</v>
      </c>
      <c r="G862" s="28" t="s">
        <v>654</v>
      </c>
      <c r="H862" s="27" t="s">
        <v>143</v>
      </c>
      <c r="I862" s="27">
        <v>16</v>
      </c>
      <c r="J862" s="87">
        <v>16</v>
      </c>
      <c r="K862" s="19" t="s">
        <v>800</v>
      </c>
      <c r="L862" s="52" t="s">
        <v>108</v>
      </c>
      <c r="M862" s="81" t="s">
        <v>2727</v>
      </c>
      <c r="N862" s="28">
        <v>371</v>
      </c>
      <c r="O862" s="972"/>
      <c r="P862" s="29">
        <v>6</v>
      </c>
      <c r="Q862" s="28"/>
      <c r="R862" s="28"/>
      <c r="S862" s="81"/>
      <c r="T862" s="185">
        <v>43164</v>
      </c>
      <c r="U862" s="326">
        <v>14.7</v>
      </c>
      <c r="V862" s="60">
        <v>0.67</v>
      </c>
      <c r="W862" s="167">
        <v>1</v>
      </c>
      <c r="X862" s="489" t="str">
        <f t="shared" si="59"/>
        <v/>
      </c>
      <c r="Y862" s="502" t="s">
        <v>174</v>
      </c>
      <c r="Z862" s="494"/>
      <c r="AA862" s="28" t="s">
        <v>20</v>
      </c>
      <c r="AB862" s="27">
        <v>16</v>
      </c>
      <c r="AC862" s="28" t="s">
        <v>2423</v>
      </c>
      <c r="AD862" s="27" t="s">
        <v>54</v>
      </c>
      <c r="AE862" s="28" t="s">
        <v>124</v>
      </c>
      <c r="AF862" s="29" t="s">
        <v>55</v>
      </c>
      <c r="AG862" s="29" t="s">
        <v>55</v>
      </c>
      <c r="AH862" s="27" t="s">
        <v>181</v>
      </c>
      <c r="AI862" s="27" t="s">
        <v>181</v>
      </c>
      <c r="AJ862" s="27" t="s">
        <v>54</v>
      </c>
      <c r="AK862" s="81">
        <v>16</v>
      </c>
      <c r="AL862" s="569">
        <v>4</v>
      </c>
      <c r="AM862" s="28">
        <v>16</v>
      </c>
      <c r="AN862" s="28"/>
      <c r="AO862" s="28">
        <v>2000</v>
      </c>
      <c r="AP862" s="20">
        <v>2001</v>
      </c>
      <c r="AQ862" s="182"/>
      <c r="AR862" s="28" t="s">
        <v>2726</v>
      </c>
      <c r="AS862" s="20" t="s">
        <v>2425</v>
      </c>
    </row>
    <row r="863" spans="1:45" ht="14.25" customHeight="1" x14ac:dyDescent="0.25">
      <c r="C863" t="s">
        <v>875</v>
      </c>
      <c r="D863" s="26" t="s">
        <v>1490</v>
      </c>
      <c r="E863" s="435" t="s">
        <v>4241</v>
      </c>
      <c r="F863" s="27" t="s">
        <v>107</v>
      </c>
      <c r="G863" s="28" t="s">
        <v>1491</v>
      </c>
      <c r="H863" s="27" t="s">
        <v>143</v>
      </c>
      <c r="I863" s="27">
        <v>16</v>
      </c>
      <c r="J863" s="87" t="s">
        <v>1493</v>
      </c>
      <c r="K863" s="19" t="s">
        <v>107</v>
      </c>
      <c r="L863" s="52"/>
      <c r="M863" s="81"/>
      <c r="N863" s="28"/>
      <c r="O863" s="972"/>
      <c r="P863" s="29"/>
      <c r="Q863" s="28"/>
      <c r="R863" s="28"/>
      <c r="S863" s="81"/>
      <c r="T863" s="185"/>
      <c r="U863" s="28"/>
      <c r="V863" s="60"/>
      <c r="W863" s="167"/>
      <c r="X863" s="489"/>
      <c r="Y863" s="502"/>
      <c r="Z863" s="494"/>
      <c r="AA863" s="28" t="s">
        <v>107</v>
      </c>
      <c r="AB863" s="27"/>
      <c r="AC863" s="28"/>
      <c r="AD863" s="27"/>
      <c r="AE863" s="28"/>
      <c r="AF863" s="29"/>
      <c r="AG863" s="29"/>
      <c r="AH863" s="27" t="s">
        <v>133</v>
      </c>
      <c r="AI863" s="27" t="s">
        <v>133</v>
      </c>
      <c r="AJ863" s="27"/>
      <c r="AK863" s="81"/>
      <c r="AL863" s="569"/>
      <c r="AM863" s="28">
        <v>32</v>
      </c>
      <c r="AN863" s="28" t="s">
        <v>1492</v>
      </c>
      <c r="AO863" s="28"/>
      <c r="AP863" s="20"/>
      <c r="AQ863" s="37" t="s">
        <v>4242</v>
      </c>
      <c r="AR863" s="28" t="s">
        <v>1494</v>
      </c>
      <c r="AS863" s="20" t="s">
        <v>1495</v>
      </c>
    </row>
    <row r="864" spans="1:45" ht="14.25" customHeight="1" x14ac:dyDescent="0.25">
      <c r="B864">
        <v>1</v>
      </c>
      <c r="C864" t="s">
        <v>875</v>
      </c>
      <c r="D864" s="26" t="s">
        <v>1501</v>
      </c>
      <c r="E864" s="435" t="s">
        <v>2733</v>
      </c>
      <c r="F864" s="27" t="s">
        <v>85</v>
      </c>
      <c r="G864" s="28" t="s">
        <v>1505</v>
      </c>
      <c r="H864" s="27" t="s">
        <v>143</v>
      </c>
      <c r="I864" s="27">
        <v>32</v>
      </c>
      <c r="J864" s="87">
        <v>16</v>
      </c>
      <c r="K864" s="19" t="s">
        <v>800</v>
      </c>
      <c r="L864" s="52" t="s">
        <v>108</v>
      </c>
      <c r="M864" s="81"/>
      <c r="N864" s="28">
        <v>793</v>
      </c>
      <c r="O864" s="972"/>
      <c r="P864" s="29">
        <v>6</v>
      </c>
      <c r="Q864" s="28"/>
      <c r="R864" s="28">
        <v>2</v>
      </c>
      <c r="S864" s="81">
        <v>193.274</v>
      </c>
      <c r="T864" s="185">
        <v>41885</v>
      </c>
      <c r="U864" s="326">
        <v>14.7</v>
      </c>
      <c r="V864" s="60">
        <v>1</v>
      </c>
      <c r="W864" s="167">
        <v>1</v>
      </c>
      <c r="X864" s="489">
        <f>IF(AND(N864&lt;&gt;"",S864&lt;&gt;""),1000*S864*V864/(N864*W864),"")</f>
        <v>243.72509457755359</v>
      </c>
      <c r="Y864" s="502" t="s">
        <v>174</v>
      </c>
      <c r="Z864" s="494"/>
      <c r="AA864" s="28" t="s">
        <v>17</v>
      </c>
      <c r="AB864" s="27">
        <v>49</v>
      </c>
      <c r="AC864" s="28" t="s">
        <v>1502</v>
      </c>
      <c r="AD864" s="27" t="s">
        <v>149</v>
      </c>
      <c r="AE864" s="28" t="s">
        <v>124</v>
      </c>
      <c r="AF864" s="29" t="s">
        <v>55</v>
      </c>
      <c r="AG864" s="29" t="s">
        <v>54</v>
      </c>
      <c r="AH864" s="27" t="s">
        <v>133</v>
      </c>
      <c r="AI864" s="27" t="s">
        <v>133</v>
      </c>
      <c r="AJ864" s="27"/>
      <c r="AK864" s="81"/>
      <c r="AL864" s="569"/>
      <c r="AM864" s="28">
        <v>16</v>
      </c>
      <c r="AN864" s="28">
        <v>5</v>
      </c>
      <c r="AO864" s="28">
        <v>2014</v>
      </c>
      <c r="AP864" s="20"/>
      <c r="AQ864" s="182" t="s">
        <v>1503</v>
      </c>
      <c r="AR864" s="28" t="s">
        <v>1504</v>
      </c>
      <c r="AS864" s="20" t="s">
        <v>1506</v>
      </c>
    </row>
    <row r="865" spans="1:45" ht="14.25" customHeight="1" x14ac:dyDescent="0.25">
      <c r="B865">
        <v>1</v>
      </c>
      <c r="C865" t="s">
        <v>875</v>
      </c>
      <c r="D865" s="26" t="s">
        <v>1779</v>
      </c>
      <c r="E865" s="435" t="s">
        <v>2098</v>
      </c>
      <c r="F865" s="27" t="s">
        <v>85</v>
      </c>
      <c r="G865" s="28" t="s">
        <v>1780</v>
      </c>
      <c r="H865" s="27" t="s">
        <v>143</v>
      </c>
      <c r="I865" s="27">
        <v>16</v>
      </c>
      <c r="J865" s="87">
        <v>16</v>
      </c>
      <c r="K865" s="19" t="s">
        <v>775</v>
      </c>
      <c r="L865" s="52" t="s">
        <v>108</v>
      </c>
      <c r="M865" s="81"/>
      <c r="N865" s="28">
        <v>356</v>
      </c>
      <c r="O865" s="972"/>
      <c r="P865" s="29">
        <v>6</v>
      </c>
      <c r="Q865" s="28"/>
      <c r="R865" s="28">
        <v>4</v>
      </c>
      <c r="S865" s="81">
        <v>186.81100000000001</v>
      </c>
      <c r="T865" s="185">
        <v>42884</v>
      </c>
      <c r="U865" s="326">
        <v>14.7</v>
      </c>
      <c r="V865" s="60">
        <v>1</v>
      </c>
      <c r="W865" s="167">
        <v>1</v>
      </c>
      <c r="X865" s="489">
        <f>IF(AND(N865&lt;&gt;"",S865&lt;&gt;""),1000*S865*V865/(N865*W865),"")</f>
        <v>524.75</v>
      </c>
      <c r="Y865" s="502" t="s">
        <v>174</v>
      </c>
      <c r="Z865" s="494" t="s">
        <v>54</v>
      </c>
      <c r="AA865" s="28" t="s">
        <v>17</v>
      </c>
      <c r="AB865" s="27">
        <v>25</v>
      </c>
      <c r="AC865" s="28" t="s">
        <v>1781</v>
      </c>
      <c r="AD865" s="27"/>
      <c r="AE865" s="28"/>
      <c r="AF865" s="29"/>
      <c r="AG865" s="29"/>
      <c r="AH865" s="27" t="s">
        <v>83</v>
      </c>
      <c r="AI865" s="27" t="s">
        <v>83</v>
      </c>
      <c r="AJ865" s="27"/>
      <c r="AK865" s="81"/>
      <c r="AL865" s="569"/>
      <c r="AM865" s="28"/>
      <c r="AN865" s="28"/>
      <c r="AO865" s="28">
        <v>2015</v>
      </c>
      <c r="AP865" s="20">
        <v>2017</v>
      </c>
      <c r="AQ865" s="182"/>
      <c r="AR865" s="28" t="s">
        <v>1782</v>
      </c>
      <c r="AS865" s="20"/>
    </row>
    <row r="866" spans="1:45" ht="14.25" customHeight="1" x14ac:dyDescent="0.25">
      <c r="B866">
        <v>1</v>
      </c>
      <c r="C866" t="s">
        <v>875</v>
      </c>
      <c r="D866" s="26" t="s">
        <v>2087</v>
      </c>
      <c r="E866" s="435" t="s">
        <v>2088</v>
      </c>
      <c r="F866" s="27" t="s">
        <v>296</v>
      </c>
      <c r="G866" s="28" t="s">
        <v>1675</v>
      </c>
      <c r="H866" s="27" t="s">
        <v>143</v>
      </c>
      <c r="I866" s="27">
        <v>32</v>
      </c>
      <c r="J866" s="87">
        <v>32</v>
      </c>
      <c r="K866" s="19" t="s">
        <v>775</v>
      </c>
      <c r="L866" s="52" t="s">
        <v>108</v>
      </c>
      <c r="M866" s="81" t="s">
        <v>2725</v>
      </c>
      <c r="N866" s="28">
        <v>7936</v>
      </c>
      <c r="O866" s="972"/>
      <c r="P866" s="29">
        <v>6</v>
      </c>
      <c r="Q866" s="28">
        <v>4</v>
      </c>
      <c r="R866" s="28">
        <v>25</v>
      </c>
      <c r="S866" s="81">
        <v>87</v>
      </c>
      <c r="T866" s="185">
        <v>43164</v>
      </c>
      <c r="U866" s="326">
        <v>14.7</v>
      </c>
      <c r="V866" s="60">
        <v>1</v>
      </c>
      <c r="W866" s="167">
        <v>1</v>
      </c>
      <c r="X866" s="489">
        <f>IF(AND(N866&lt;&gt;"",S866&lt;&gt;""),1000*S866*V866/(N866*W866),"")</f>
        <v>10.962701612903226</v>
      </c>
      <c r="Y866" s="502" t="s">
        <v>174</v>
      </c>
      <c r="Z866" s="494" t="s">
        <v>54</v>
      </c>
      <c r="AA866" s="28" t="s">
        <v>20</v>
      </c>
      <c r="AB866" s="27"/>
      <c r="AC866" s="28" t="s">
        <v>2077</v>
      </c>
      <c r="AD866" s="27"/>
      <c r="AE866" s="28"/>
      <c r="AF866" s="29" t="s">
        <v>55</v>
      </c>
      <c r="AG866" s="29" t="s">
        <v>55</v>
      </c>
      <c r="AH866" s="27" t="s">
        <v>133</v>
      </c>
      <c r="AI866" s="27" t="s">
        <v>133</v>
      </c>
      <c r="AJ866" s="27" t="s">
        <v>55</v>
      </c>
      <c r="AK866" s="81">
        <v>20</v>
      </c>
      <c r="AL866" s="569"/>
      <c r="AM866" s="28">
        <v>16</v>
      </c>
      <c r="AN866" s="28">
        <v>5</v>
      </c>
      <c r="AO866" s="28">
        <v>2015</v>
      </c>
      <c r="AP866" s="20"/>
      <c r="AQ866" s="182"/>
      <c r="AR866" s="28"/>
      <c r="AS866" s="20" t="s">
        <v>2090</v>
      </c>
    </row>
    <row r="867" spans="1:45" ht="14.25" customHeight="1" x14ac:dyDescent="0.25">
      <c r="A867" t="s">
        <v>744</v>
      </c>
      <c r="C867" t="s">
        <v>875</v>
      </c>
      <c r="D867" s="26" t="s">
        <v>590</v>
      </c>
      <c r="E867" s="435" t="s">
        <v>2582</v>
      </c>
      <c r="F867" s="27" t="s">
        <v>67</v>
      </c>
      <c r="G867" s="28" t="s">
        <v>591</v>
      </c>
      <c r="H867" s="27" t="s">
        <v>559</v>
      </c>
      <c r="I867" s="27">
        <v>8</v>
      </c>
      <c r="J867" s="87">
        <v>8</v>
      </c>
      <c r="K867" s="19" t="s">
        <v>4999</v>
      </c>
      <c r="L867" s="28" t="s">
        <v>591</v>
      </c>
      <c r="M867" s="81"/>
      <c r="N867" s="28">
        <v>2557</v>
      </c>
      <c r="O867" s="972"/>
      <c r="P867" s="29">
        <v>4</v>
      </c>
      <c r="Q867" s="28"/>
      <c r="R867" s="28"/>
      <c r="S867" s="81"/>
      <c r="T867" s="185">
        <v>43164</v>
      </c>
      <c r="U867" s="326">
        <v>14.7</v>
      </c>
      <c r="V867" s="60">
        <v>1</v>
      </c>
      <c r="W867" s="167">
        <v>3</v>
      </c>
      <c r="X867" s="489" t="str">
        <f>IF(AND(N867&lt;&gt;"",S867&lt;&gt;""),1000*S867*V867/(N867*W867),"")</f>
        <v/>
      </c>
      <c r="Y867" s="502"/>
      <c r="Z867" s="494"/>
      <c r="AA867" s="28" t="s">
        <v>20</v>
      </c>
      <c r="AB867" s="27">
        <v>15</v>
      </c>
      <c r="AC867" s="28" t="s">
        <v>1365</v>
      </c>
      <c r="AD867" s="27" t="s">
        <v>54</v>
      </c>
      <c r="AE867" s="28" t="s">
        <v>124</v>
      </c>
      <c r="AF867" s="29" t="s">
        <v>55</v>
      </c>
      <c r="AG867" s="29" t="s">
        <v>55</v>
      </c>
      <c r="AH867" s="27" t="s">
        <v>181</v>
      </c>
      <c r="AI867" s="27" t="s">
        <v>181</v>
      </c>
      <c r="AJ867" s="27" t="s">
        <v>54</v>
      </c>
      <c r="AK867" s="81"/>
      <c r="AL867" s="569"/>
      <c r="AM867" s="28"/>
      <c r="AN867" s="28"/>
      <c r="AO867" s="28">
        <v>2013</v>
      </c>
      <c r="AP867" s="20">
        <v>2019</v>
      </c>
      <c r="AQ867" s="19"/>
      <c r="AR867" s="28" t="s">
        <v>2583</v>
      </c>
      <c r="AS867" s="20" t="s">
        <v>592</v>
      </c>
    </row>
    <row r="868" spans="1:45" ht="14.25" customHeight="1" x14ac:dyDescent="0.25">
      <c r="D868" s="591" t="s">
        <v>5937</v>
      </c>
      <c r="E868" s="555" t="s">
        <v>5938</v>
      </c>
      <c r="F868" s="592" t="s">
        <v>5939</v>
      </c>
      <c r="G868" s="593" t="s">
        <v>5940</v>
      </c>
      <c r="H868" s="592" t="s">
        <v>1031</v>
      </c>
      <c r="I868" s="592">
        <v>64</v>
      </c>
      <c r="J868" s="618">
        <v>8</v>
      </c>
      <c r="K868" s="19"/>
      <c r="L868" s="52"/>
      <c r="M868" s="81"/>
      <c r="N868" s="28"/>
      <c r="O868" s="972"/>
      <c r="P868" s="29"/>
      <c r="Q868" s="28"/>
      <c r="R868" s="28"/>
      <c r="S868" s="81"/>
      <c r="T868" s="185"/>
      <c r="U868" s="326"/>
      <c r="V868" s="60"/>
      <c r="W868" s="167"/>
      <c r="X868" s="489"/>
      <c r="Y868" s="502"/>
      <c r="Z868" s="494"/>
      <c r="AA868" s="28" t="s">
        <v>20</v>
      </c>
      <c r="AB868" s="27"/>
      <c r="AC868" s="28"/>
      <c r="AD868" s="27"/>
      <c r="AE868" s="28"/>
      <c r="AF868" s="29"/>
      <c r="AG868" s="29"/>
      <c r="AH868" s="27"/>
      <c r="AI868" s="27"/>
      <c r="AJ868" s="27"/>
      <c r="AK868" s="81"/>
      <c r="AL868" s="569"/>
      <c r="AM868" s="28"/>
      <c r="AN868" s="28"/>
      <c r="AO868" s="28"/>
      <c r="AP868" s="20">
        <v>2021</v>
      </c>
      <c r="AQ868" s="19"/>
      <c r="AR868" s="28" t="s">
        <v>6116</v>
      </c>
      <c r="AS868" s="20" t="s">
        <v>3040</v>
      </c>
    </row>
    <row r="869" spans="1:45" ht="14.25" customHeight="1" x14ac:dyDescent="0.25">
      <c r="A869" t="s">
        <v>744</v>
      </c>
      <c r="C869" t="s">
        <v>875</v>
      </c>
      <c r="D869" s="26" t="s">
        <v>593</v>
      </c>
      <c r="E869" s="435" t="s">
        <v>2584</v>
      </c>
      <c r="F869" s="27" t="s">
        <v>67</v>
      </c>
      <c r="G869" s="28" t="s">
        <v>595</v>
      </c>
      <c r="H869" s="27" t="s">
        <v>33</v>
      </c>
      <c r="I869" s="27">
        <v>32</v>
      </c>
      <c r="J869" s="87">
        <v>32</v>
      </c>
      <c r="K869" s="19" t="s">
        <v>800</v>
      </c>
      <c r="L869" s="52" t="s">
        <v>108</v>
      </c>
      <c r="M869" s="81" t="s">
        <v>1318</v>
      </c>
      <c r="N869" s="28">
        <v>2220</v>
      </c>
      <c r="O869" s="972"/>
      <c r="P869" s="29">
        <v>6</v>
      </c>
      <c r="Q869" s="28">
        <v>6</v>
      </c>
      <c r="R869" s="28"/>
      <c r="S869" s="81"/>
      <c r="T869" s="185">
        <v>41778</v>
      </c>
      <c r="U869" s="326">
        <v>14.7</v>
      </c>
      <c r="V869" s="60">
        <v>1</v>
      </c>
      <c r="W869" s="167">
        <v>1</v>
      </c>
      <c r="X869" s="489" t="str">
        <f t="shared" ref="X869:X877" si="60">IF(AND(N869&lt;&gt;"",S869&lt;&gt;""),1000*S869*V869/(N869*W869),"")</f>
        <v/>
      </c>
      <c r="Y869" s="502" t="s">
        <v>2216</v>
      </c>
      <c r="Z869" s="494"/>
      <c r="AA869" s="28" t="s">
        <v>20</v>
      </c>
      <c r="AB869" s="27">
        <v>10</v>
      </c>
      <c r="AC869" s="28" t="s">
        <v>596</v>
      </c>
      <c r="AD869" s="27" t="s">
        <v>54</v>
      </c>
      <c r="AE869" s="28" t="s">
        <v>124</v>
      </c>
      <c r="AF869" s="29" t="s">
        <v>55</v>
      </c>
      <c r="AG869" s="29"/>
      <c r="AH869" s="27" t="s">
        <v>133</v>
      </c>
      <c r="AI869" s="27" t="s">
        <v>133</v>
      </c>
      <c r="AJ869" s="27" t="s">
        <v>54</v>
      </c>
      <c r="AK869" s="81"/>
      <c r="AL869" s="569"/>
      <c r="AM869" s="28">
        <v>32</v>
      </c>
      <c r="AN869" s="28">
        <v>5</v>
      </c>
      <c r="AO869" s="28">
        <v>2005</v>
      </c>
      <c r="AP869" s="20">
        <v>2009</v>
      </c>
      <c r="AQ869" s="19"/>
      <c r="AR869" s="28" t="s">
        <v>597</v>
      </c>
      <c r="AS869" s="20" t="s">
        <v>594</v>
      </c>
    </row>
    <row r="870" spans="1:45" ht="14.25" customHeight="1" x14ac:dyDescent="0.25">
      <c r="A870" t="s">
        <v>746</v>
      </c>
      <c r="B870">
        <v>1</v>
      </c>
      <c r="C870" t="s">
        <v>875</v>
      </c>
      <c r="D870" s="26" t="s">
        <v>1482</v>
      </c>
      <c r="E870" s="435" t="s">
        <v>2384</v>
      </c>
      <c r="F870" s="27" t="s">
        <v>85</v>
      </c>
      <c r="G870" s="28" t="s">
        <v>1483</v>
      </c>
      <c r="H870" s="27" t="s">
        <v>65</v>
      </c>
      <c r="I870" s="27">
        <v>16</v>
      </c>
      <c r="J870" s="87"/>
      <c r="K870" s="19" t="s">
        <v>800</v>
      </c>
      <c r="L870" s="52" t="s">
        <v>108</v>
      </c>
      <c r="M870" s="81"/>
      <c r="N870" s="28">
        <v>617</v>
      </c>
      <c r="O870" s="972"/>
      <c r="P870" s="29">
        <v>6</v>
      </c>
      <c r="Q870" s="28"/>
      <c r="R870" s="28">
        <v>4</v>
      </c>
      <c r="S870" s="81">
        <v>247.21899999999999</v>
      </c>
      <c r="T870" s="185">
        <v>41873</v>
      </c>
      <c r="U870" s="326">
        <v>14.7</v>
      </c>
      <c r="V870" s="60">
        <v>0.67</v>
      </c>
      <c r="W870" s="167">
        <v>1</v>
      </c>
      <c r="X870" s="489">
        <f t="shared" si="60"/>
        <v>268.4549918962723</v>
      </c>
      <c r="Y870" s="502" t="s">
        <v>174</v>
      </c>
      <c r="Z870" s="494"/>
      <c r="AA870" s="28" t="s">
        <v>17</v>
      </c>
      <c r="AB870" s="27">
        <v>20</v>
      </c>
      <c r="AC870" s="28" t="s">
        <v>73</v>
      </c>
      <c r="AD870" s="27"/>
      <c r="AE870" s="28" t="s">
        <v>158</v>
      </c>
      <c r="AF870" s="29" t="s">
        <v>55</v>
      </c>
      <c r="AG870" s="29" t="s">
        <v>54</v>
      </c>
      <c r="AH870" s="27" t="s">
        <v>364</v>
      </c>
      <c r="AI870" s="27" t="s">
        <v>364</v>
      </c>
      <c r="AJ870" s="27"/>
      <c r="AK870" s="81">
        <v>26</v>
      </c>
      <c r="AL870" s="569"/>
      <c r="AM870" s="28"/>
      <c r="AN870" s="28"/>
      <c r="AO870" s="28"/>
      <c r="AP870" s="20">
        <v>2014</v>
      </c>
      <c r="AQ870" s="182"/>
      <c r="AR870" s="28"/>
      <c r="AS870" s="20" t="s">
        <v>1484</v>
      </c>
    </row>
    <row r="871" spans="1:45" ht="14.25" customHeight="1" x14ac:dyDescent="0.25">
      <c r="B871">
        <v>1</v>
      </c>
      <c r="C871" t="s">
        <v>875</v>
      </c>
      <c r="D871" s="26" t="s">
        <v>2076</v>
      </c>
      <c r="E871" s="435" t="s">
        <v>2734</v>
      </c>
      <c r="F871" s="27" t="s">
        <v>67</v>
      </c>
      <c r="G871" s="28" t="s">
        <v>714</v>
      </c>
      <c r="H871" s="27" t="s">
        <v>33</v>
      </c>
      <c r="I871" s="27">
        <v>32</v>
      </c>
      <c r="J871" s="87">
        <v>32</v>
      </c>
      <c r="K871" s="19" t="s">
        <v>800</v>
      </c>
      <c r="L871" s="52" t="s">
        <v>108</v>
      </c>
      <c r="M871" s="81"/>
      <c r="N871" s="28">
        <v>3610</v>
      </c>
      <c r="O871" s="972"/>
      <c r="P871" s="29">
        <v>6</v>
      </c>
      <c r="Q871" s="28"/>
      <c r="R871" s="28">
        <v>15</v>
      </c>
      <c r="S871" s="81">
        <f>1000/5.3</f>
        <v>188.67924528301887</v>
      </c>
      <c r="T871" s="185">
        <v>43190</v>
      </c>
      <c r="U871" s="326">
        <v>14.7</v>
      </c>
      <c r="V871" s="60">
        <v>1</v>
      </c>
      <c r="W871" s="578">
        <v>1</v>
      </c>
      <c r="X871" s="489">
        <f t="shared" si="60"/>
        <v>52.265718914963678</v>
      </c>
      <c r="Y871" s="502" t="s">
        <v>174</v>
      </c>
      <c r="Z871" s="494" t="s">
        <v>54</v>
      </c>
      <c r="AA871" s="28" t="s">
        <v>20</v>
      </c>
      <c r="AB871" s="27">
        <v>8</v>
      </c>
      <c r="AC871" s="28" t="s">
        <v>79</v>
      </c>
      <c r="AD871" s="27"/>
      <c r="AE871" s="28"/>
      <c r="AF871" s="29"/>
      <c r="AG871" s="29"/>
      <c r="AH871" s="27" t="s">
        <v>613</v>
      </c>
      <c r="AI871" s="27" t="s">
        <v>613</v>
      </c>
      <c r="AJ871" s="27"/>
      <c r="AK871" s="81"/>
      <c r="AL871" s="569"/>
      <c r="AM871" s="28">
        <v>32</v>
      </c>
      <c r="AN871" s="28"/>
      <c r="AO871" s="28">
        <v>2004</v>
      </c>
      <c r="AP871" s="20">
        <v>2008</v>
      </c>
      <c r="AQ871" s="142"/>
      <c r="AR871" s="28" t="s">
        <v>2078</v>
      </c>
      <c r="AS871" s="20"/>
    </row>
    <row r="872" spans="1:45" x14ac:dyDescent="0.25">
      <c r="A872" t="s">
        <v>746</v>
      </c>
      <c r="B872">
        <v>1</v>
      </c>
      <c r="C872" t="s">
        <v>875</v>
      </c>
      <c r="D872" s="26" t="s">
        <v>1486</v>
      </c>
      <c r="E872" s="435" t="s">
        <v>1489</v>
      </c>
      <c r="F872" s="27" t="s">
        <v>57</v>
      </c>
      <c r="G872" s="28" t="s">
        <v>714</v>
      </c>
      <c r="H872" s="412" t="s">
        <v>1613</v>
      </c>
      <c r="I872" s="27">
        <v>32</v>
      </c>
      <c r="J872" s="87">
        <v>32</v>
      </c>
      <c r="K872" s="19" t="s">
        <v>800</v>
      </c>
      <c r="L872" s="28" t="s">
        <v>108</v>
      </c>
      <c r="M872" s="81"/>
      <c r="N872" s="28">
        <v>2152</v>
      </c>
      <c r="O872" s="972"/>
      <c r="P872" s="29">
        <v>6</v>
      </c>
      <c r="Q872" s="28"/>
      <c r="R872" s="28">
        <v>17</v>
      </c>
      <c r="S872" s="81">
        <v>121.95099999999999</v>
      </c>
      <c r="T872" s="185">
        <v>43218</v>
      </c>
      <c r="U872" s="326">
        <v>14.7</v>
      </c>
      <c r="V872" s="60">
        <v>1</v>
      </c>
      <c r="W872" s="167">
        <v>2</v>
      </c>
      <c r="X872" s="489">
        <f t="shared" si="60"/>
        <v>28.334340148698885</v>
      </c>
      <c r="Y872" s="502" t="s">
        <v>174</v>
      </c>
      <c r="Z872" s="494"/>
      <c r="AA872" s="28" t="s">
        <v>20</v>
      </c>
      <c r="AB872" s="27">
        <v>3</v>
      </c>
      <c r="AC872" s="28" t="s">
        <v>3508</v>
      </c>
      <c r="AD872" s="27" t="s">
        <v>54</v>
      </c>
      <c r="AE872" s="28" t="s">
        <v>124</v>
      </c>
      <c r="AF872" s="29" t="s">
        <v>55</v>
      </c>
      <c r="AG872" s="29" t="s">
        <v>55</v>
      </c>
      <c r="AH872" s="27" t="s">
        <v>133</v>
      </c>
      <c r="AI872" s="27" t="s">
        <v>133</v>
      </c>
      <c r="AJ872" s="27"/>
      <c r="AK872" s="81"/>
      <c r="AL872" s="569"/>
      <c r="AM872" s="28">
        <v>32</v>
      </c>
      <c r="AN872" s="28">
        <v>3</v>
      </c>
      <c r="AO872" s="28"/>
      <c r="AP872" s="20">
        <v>2016</v>
      </c>
      <c r="AQ872" s="142"/>
      <c r="AR872" s="28" t="s">
        <v>1488</v>
      </c>
      <c r="AS872" s="20" t="s">
        <v>1487</v>
      </c>
    </row>
    <row r="873" spans="1:45" ht="14.25" customHeight="1" x14ac:dyDescent="0.25">
      <c r="A873" t="s">
        <v>174</v>
      </c>
      <c r="B873">
        <v>1</v>
      </c>
      <c r="C873" t="s">
        <v>875</v>
      </c>
      <c r="D873" s="26" t="s">
        <v>752</v>
      </c>
      <c r="E873" s="435" t="s">
        <v>6333</v>
      </c>
      <c r="F873" s="27" t="s">
        <v>85</v>
      </c>
      <c r="G873" s="28" t="s">
        <v>753</v>
      </c>
      <c r="H873" s="27" t="s">
        <v>143</v>
      </c>
      <c r="I873" s="27">
        <v>16</v>
      </c>
      <c r="J873" s="87">
        <v>32</v>
      </c>
      <c r="K873" s="19" t="s">
        <v>800</v>
      </c>
      <c r="L873" s="52" t="s">
        <v>108</v>
      </c>
      <c r="M873" s="81" t="s">
        <v>1421</v>
      </c>
      <c r="N873" s="28">
        <v>632</v>
      </c>
      <c r="O873" s="972"/>
      <c r="P873" s="29">
        <v>6</v>
      </c>
      <c r="Q873" s="28"/>
      <c r="R873" s="28"/>
      <c r="S873" s="81">
        <v>214.82300000000001</v>
      </c>
      <c r="T873" s="185">
        <v>41822</v>
      </c>
      <c r="U873" s="326" t="s">
        <v>1420</v>
      </c>
      <c r="V873" s="60">
        <v>1</v>
      </c>
      <c r="W873" s="167">
        <v>2</v>
      </c>
      <c r="X873" s="489">
        <f t="shared" si="60"/>
        <v>169.95490506329114</v>
      </c>
      <c r="Y873" s="502" t="s">
        <v>3285</v>
      </c>
      <c r="Z873" s="494"/>
      <c r="AA873" s="28" t="s">
        <v>17</v>
      </c>
      <c r="AB873" s="27">
        <v>3</v>
      </c>
      <c r="AC873" s="28" t="s">
        <v>754</v>
      </c>
      <c r="AD873" s="27" t="s">
        <v>54</v>
      </c>
      <c r="AE873" s="28" t="s">
        <v>158</v>
      </c>
      <c r="AF873" s="29" t="s">
        <v>55</v>
      </c>
      <c r="AG873" s="29" t="s">
        <v>55</v>
      </c>
      <c r="AH873" s="27" t="s">
        <v>1416</v>
      </c>
      <c r="AI873" s="27" t="s">
        <v>1416</v>
      </c>
      <c r="AJ873" s="27"/>
      <c r="AK873" s="81">
        <v>51</v>
      </c>
      <c r="AL873" s="569"/>
      <c r="AM873" s="28">
        <v>16</v>
      </c>
      <c r="AN873" s="28"/>
      <c r="AO873" s="28">
        <v>2005</v>
      </c>
      <c r="AP873" s="20">
        <v>2018</v>
      </c>
      <c r="AQ873" s="182" t="s">
        <v>6332</v>
      </c>
      <c r="AR873" s="28" t="s">
        <v>1417</v>
      </c>
      <c r="AS873" s="20"/>
    </row>
    <row r="874" spans="1:45" ht="15" customHeight="1" x14ac:dyDescent="0.25">
      <c r="D874" s="591" t="s">
        <v>6329</v>
      </c>
      <c r="E874" s="555" t="s">
        <v>6328</v>
      </c>
      <c r="F874" s="592"/>
      <c r="G874" s="28" t="s">
        <v>753</v>
      </c>
      <c r="H874" s="592" t="s">
        <v>3987</v>
      </c>
      <c r="I874" s="592">
        <v>8</v>
      </c>
      <c r="J874" s="618">
        <v>16</v>
      </c>
      <c r="K874" s="19"/>
      <c r="L874" s="28"/>
      <c r="M874" s="81"/>
      <c r="N874" s="28"/>
      <c r="O874" s="972"/>
      <c r="P874" s="29"/>
      <c r="Q874" s="28"/>
      <c r="R874" s="28"/>
      <c r="S874" s="81"/>
      <c r="T874" s="185"/>
      <c r="U874" s="326"/>
      <c r="V874" s="60"/>
      <c r="W874" s="167"/>
      <c r="X874" s="489"/>
      <c r="Y874" s="502"/>
      <c r="Z874" s="494"/>
      <c r="AA874" s="28" t="s">
        <v>17</v>
      </c>
      <c r="AB874" s="27"/>
      <c r="AC874" s="28"/>
      <c r="AD874" s="27"/>
      <c r="AE874" s="28"/>
      <c r="AF874" s="29" t="s">
        <v>55</v>
      </c>
      <c r="AG874" s="29"/>
      <c r="AH874" s="27">
        <v>256</v>
      </c>
      <c r="AI874" s="27">
        <v>256</v>
      </c>
      <c r="AJ874" s="27" t="s">
        <v>54</v>
      </c>
      <c r="AK874" s="81">
        <v>20</v>
      </c>
      <c r="AL874" s="569"/>
      <c r="AM874" s="28">
        <v>8</v>
      </c>
      <c r="AN874" s="28"/>
      <c r="AO874" s="28">
        <v>2017</v>
      </c>
      <c r="AP874" s="554">
        <v>2021</v>
      </c>
      <c r="AQ874" s="182" t="s">
        <v>6331</v>
      </c>
      <c r="AR874" s="28" t="s">
        <v>6334</v>
      </c>
      <c r="AS874" s="20" t="s">
        <v>6335</v>
      </c>
    </row>
    <row r="875" spans="1:45" ht="15" customHeight="1" x14ac:dyDescent="0.25">
      <c r="C875" t="s">
        <v>4376</v>
      </c>
      <c r="D875" s="26" t="s">
        <v>2420</v>
      </c>
      <c r="E875" s="435" t="s">
        <v>3382</v>
      </c>
      <c r="F875" s="27" t="s">
        <v>777</v>
      </c>
      <c r="G875" s="28" t="s">
        <v>3383</v>
      </c>
      <c r="H875" s="27" t="s">
        <v>143</v>
      </c>
      <c r="I875" s="27">
        <v>16</v>
      </c>
      <c r="J875" s="87">
        <v>16</v>
      </c>
      <c r="K875" s="19" t="s">
        <v>800</v>
      </c>
      <c r="L875" s="28" t="s">
        <v>108</v>
      </c>
      <c r="M875" s="81" t="s">
        <v>2428</v>
      </c>
      <c r="N875" s="28">
        <v>18</v>
      </c>
      <c r="O875" s="972"/>
      <c r="P875" s="29">
        <v>6</v>
      </c>
      <c r="Q875" s="28"/>
      <c r="R875" s="28"/>
      <c r="S875" s="81"/>
      <c r="T875" s="185">
        <v>43164</v>
      </c>
      <c r="U875" s="326">
        <v>14.7</v>
      </c>
      <c r="V875" s="60">
        <v>0.67</v>
      </c>
      <c r="W875" s="167">
        <v>1</v>
      </c>
      <c r="X875" s="489" t="str">
        <f t="shared" si="60"/>
        <v/>
      </c>
      <c r="Y875" s="502"/>
      <c r="Z875" s="494"/>
      <c r="AA875" s="28" t="s">
        <v>20</v>
      </c>
      <c r="AB875" s="27">
        <v>2</v>
      </c>
      <c r="AC875" s="28" t="s">
        <v>2420</v>
      </c>
      <c r="AD875" s="27" t="s">
        <v>54</v>
      </c>
      <c r="AE875" s="28"/>
      <c r="AF875" s="29" t="s">
        <v>55</v>
      </c>
      <c r="AG875" s="29" t="s">
        <v>55</v>
      </c>
      <c r="AH875" s="27">
        <v>256</v>
      </c>
      <c r="AI875" s="27">
        <v>256</v>
      </c>
      <c r="AJ875" s="27" t="s">
        <v>54</v>
      </c>
      <c r="AK875" s="81">
        <v>5</v>
      </c>
      <c r="AL875" s="569">
        <v>1</v>
      </c>
      <c r="AM875" s="28">
        <v>16</v>
      </c>
      <c r="AN875" s="28"/>
      <c r="AO875" s="28"/>
      <c r="AP875" s="20"/>
      <c r="AQ875" s="142" t="s">
        <v>3384</v>
      </c>
      <c r="AR875" s="28" t="s">
        <v>2421</v>
      </c>
      <c r="AS875" s="20" t="s">
        <v>2422</v>
      </c>
    </row>
    <row r="876" spans="1:45" x14ac:dyDescent="0.25">
      <c r="B876">
        <v>1</v>
      </c>
      <c r="C876" t="s">
        <v>875</v>
      </c>
      <c r="D876" s="26" t="s">
        <v>2079</v>
      </c>
      <c r="E876" s="435" t="s">
        <v>2587</v>
      </c>
      <c r="F876" s="27" t="s">
        <v>67</v>
      </c>
      <c r="G876" s="28" t="s">
        <v>2081</v>
      </c>
      <c r="H876" s="27" t="s">
        <v>568</v>
      </c>
      <c r="I876" s="27">
        <v>8</v>
      </c>
      <c r="J876" s="87">
        <v>8</v>
      </c>
      <c r="K876" s="19" t="s">
        <v>802</v>
      </c>
      <c r="L876" s="52" t="s">
        <v>108</v>
      </c>
      <c r="M876" s="81"/>
      <c r="N876" s="28">
        <v>3495</v>
      </c>
      <c r="O876" s="972"/>
      <c r="P876" s="29" t="s">
        <v>744</v>
      </c>
      <c r="Q876" s="28">
        <v>2</v>
      </c>
      <c r="R876" s="28"/>
      <c r="S876" s="81">
        <v>140.71</v>
      </c>
      <c r="T876" s="185">
        <v>43230</v>
      </c>
      <c r="U876" s="326" t="s">
        <v>3562</v>
      </c>
      <c r="V876" s="60">
        <v>0.33</v>
      </c>
      <c r="W876" s="167">
        <v>3</v>
      </c>
      <c r="X876" s="489">
        <f t="shared" si="60"/>
        <v>4.4286409155937054</v>
      </c>
      <c r="Y876" s="502" t="s">
        <v>2226</v>
      </c>
      <c r="Z876" s="494"/>
      <c r="AA876" s="28" t="s">
        <v>20</v>
      </c>
      <c r="AB876" s="27">
        <v>3</v>
      </c>
      <c r="AC876" s="28" t="s">
        <v>3608</v>
      </c>
      <c r="AD876" s="27" t="s">
        <v>54</v>
      </c>
      <c r="AE876" s="28"/>
      <c r="AF876" s="29"/>
      <c r="AG876" s="29"/>
      <c r="AH876" s="27" t="s">
        <v>182</v>
      </c>
      <c r="AI876" s="27" t="s">
        <v>182</v>
      </c>
      <c r="AJ876" s="27"/>
      <c r="AK876" s="81"/>
      <c r="AL876" s="569"/>
      <c r="AM876" s="28"/>
      <c r="AN876" s="28"/>
      <c r="AO876" s="28">
        <v>2014</v>
      </c>
      <c r="AP876" s="20">
        <v>2014</v>
      </c>
      <c r="AQ876" s="182" t="s">
        <v>2080</v>
      </c>
      <c r="AR876" s="28" t="s">
        <v>2588</v>
      </c>
      <c r="AS876" s="127" t="s">
        <v>2082</v>
      </c>
    </row>
    <row r="877" spans="1:45" ht="14.25" customHeight="1" x14ac:dyDescent="0.25">
      <c r="B877">
        <v>1</v>
      </c>
      <c r="C877" t="s">
        <v>875</v>
      </c>
      <c r="D877" s="26" t="s">
        <v>2589</v>
      </c>
      <c r="E877" s="435" t="s">
        <v>2590</v>
      </c>
      <c r="F877" s="27" t="s">
        <v>85</v>
      </c>
      <c r="G877" s="28" t="s">
        <v>2591</v>
      </c>
      <c r="H877" s="27" t="s">
        <v>559</v>
      </c>
      <c r="I877" s="27">
        <v>8</v>
      </c>
      <c r="J877" s="87">
        <v>8</v>
      </c>
      <c r="K877" s="19" t="s">
        <v>800</v>
      </c>
      <c r="L877" s="52" t="s">
        <v>108</v>
      </c>
      <c r="M877" s="81"/>
      <c r="N877" s="28">
        <v>1483</v>
      </c>
      <c r="O877" s="972"/>
      <c r="P877" s="29">
        <v>6</v>
      </c>
      <c r="Q877" s="28"/>
      <c r="R877" s="28"/>
      <c r="S877" s="81">
        <v>188.679</v>
      </c>
      <c r="T877" s="185">
        <v>43164</v>
      </c>
      <c r="U877" s="326">
        <v>14.7</v>
      </c>
      <c r="V877" s="60">
        <v>0.33</v>
      </c>
      <c r="W877" s="167">
        <v>3</v>
      </c>
      <c r="X877" s="489">
        <f t="shared" si="60"/>
        <v>13.995070802427511</v>
      </c>
      <c r="Y877" s="502" t="s">
        <v>174</v>
      </c>
      <c r="Z877" s="494" t="s">
        <v>54</v>
      </c>
      <c r="AA877" s="28" t="s">
        <v>20</v>
      </c>
      <c r="AB877" s="27">
        <v>55</v>
      </c>
      <c r="AC877" s="28" t="s">
        <v>2721</v>
      </c>
      <c r="AD877" s="27" t="s">
        <v>54</v>
      </c>
      <c r="AE877" s="28" t="s">
        <v>124</v>
      </c>
      <c r="AF877" s="29" t="s">
        <v>55</v>
      </c>
      <c r="AG877" s="29" t="s">
        <v>55</v>
      </c>
      <c r="AH877" s="27" t="s">
        <v>181</v>
      </c>
      <c r="AI877" s="27" t="s">
        <v>181</v>
      </c>
      <c r="AJ877" s="27" t="s">
        <v>54</v>
      </c>
      <c r="AK877" s="81"/>
      <c r="AL877" s="569"/>
      <c r="AM877" s="28"/>
      <c r="AN877" s="28"/>
      <c r="AO877" s="28">
        <v>2010</v>
      </c>
      <c r="AP877" s="20">
        <v>2012</v>
      </c>
      <c r="AQ877" s="182"/>
      <c r="AR877" s="28" t="s">
        <v>2592</v>
      </c>
      <c r="AS877" s="130" t="s">
        <v>2722</v>
      </c>
    </row>
    <row r="878" spans="1:45" ht="14.25" customHeight="1" x14ac:dyDescent="0.25">
      <c r="D878" s="409" t="s">
        <v>5222</v>
      </c>
      <c r="E878" s="435" t="s">
        <v>5223</v>
      </c>
      <c r="F878" s="412"/>
      <c r="G878" s="28" t="s">
        <v>2817</v>
      </c>
      <c r="H878" s="27" t="s">
        <v>559</v>
      </c>
      <c r="I878" s="412">
        <v>8</v>
      </c>
      <c r="J878" s="415">
        <v>8</v>
      </c>
      <c r="K878" s="19"/>
      <c r="L878" s="52"/>
      <c r="M878" s="81"/>
      <c r="N878" s="28"/>
      <c r="O878" s="972"/>
      <c r="P878" s="29"/>
      <c r="Q878" s="28"/>
      <c r="R878" s="28"/>
      <c r="S878" s="81"/>
      <c r="T878" s="185"/>
      <c r="U878" s="326"/>
      <c r="V878" s="60"/>
      <c r="W878" s="167"/>
      <c r="X878" s="489"/>
      <c r="Y878" s="502" t="s">
        <v>4698</v>
      </c>
      <c r="Z878" s="494"/>
      <c r="AA878" s="28" t="s">
        <v>20</v>
      </c>
      <c r="AB878" s="27">
        <v>5</v>
      </c>
      <c r="AC878" s="28"/>
      <c r="AD878" s="27" t="s">
        <v>54</v>
      </c>
      <c r="AE878" s="28" t="s">
        <v>124</v>
      </c>
      <c r="AF878" s="29" t="s">
        <v>55</v>
      </c>
      <c r="AG878" s="29" t="s">
        <v>55</v>
      </c>
      <c r="AH878" s="27" t="s">
        <v>181</v>
      </c>
      <c r="AI878" s="27" t="s">
        <v>181</v>
      </c>
      <c r="AJ878" s="27" t="s">
        <v>54</v>
      </c>
      <c r="AK878" s="81"/>
      <c r="AL878" s="569"/>
      <c r="AM878" s="28"/>
      <c r="AN878" s="28"/>
      <c r="AO878" s="28"/>
      <c r="AP878" s="554">
        <v>2020</v>
      </c>
      <c r="AQ878" s="142"/>
      <c r="AR878" s="28" t="s">
        <v>5225</v>
      </c>
      <c r="AS878" s="20"/>
    </row>
    <row r="879" spans="1:45" ht="14.25" customHeight="1" x14ac:dyDescent="0.25">
      <c r="A879" t="s">
        <v>744</v>
      </c>
      <c r="B879">
        <v>1</v>
      </c>
      <c r="C879" t="s">
        <v>875</v>
      </c>
      <c r="D879" s="45" t="s">
        <v>990</v>
      </c>
      <c r="E879" s="555" t="s">
        <v>2158</v>
      </c>
      <c r="F879" s="46" t="s">
        <v>67</v>
      </c>
      <c r="G879" s="42" t="s">
        <v>992</v>
      </c>
      <c r="H879" s="27" t="s">
        <v>559</v>
      </c>
      <c r="I879" s="46">
        <v>8</v>
      </c>
      <c r="J879" s="670">
        <v>8</v>
      </c>
      <c r="K879" s="19" t="s">
        <v>993</v>
      </c>
      <c r="L879" s="52" t="s">
        <v>108</v>
      </c>
      <c r="M879" s="81"/>
      <c r="N879" s="28">
        <v>2474</v>
      </c>
      <c r="O879" s="972"/>
      <c r="P879" s="29">
        <v>4</v>
      </c>
      <c r="Q879" s="28">
        <v>2</v>
      </c>
      <c r="R879" s="28">
        <v>19</v>
      </c>
      <c r="S879" s="81">
        <v>77.513000000000005</v>
      </c>
      <c r="T879" s="185">
        <v>41724</v>
      </c>
      <c r="U879" s="326">
        <v>14.7</v>
      </c>
      <c r="V879" s="60">
        <v>0.33</v>
      </c>
      <c r="W879" s="167">
        <v>3</v>
      </c>
      <c r="X879" s="489">
        <f>IF(AND(N879&lt;&gt;"",S879&lt;&gt;""),1000*S879*V879/(N879*W879),"")</f>
        <v>3.44641471301536</v>
      </c>
      <c r="Y879" s="502" t="s">
        <v>2216</v>
      </c>
      <c r="Z879" s="494" t="s">
        <v>54</v>
      </c>
      <c r="AA879" s="28" t="s">
        <v>17</v>
      </c>
      <c r="AB879" s="27">
        <v>19</v>
      </c>
      <c r="AC879" s="28" t="s">
        <v>991</v>
      </c>
      <c r="AD879" s="27" t="s">
        <v>54</v>
      </c>
      <c r="AE879" s="28" t="s">
        <v>124</v>
      </c>
      <c r="AF879" s="29" t="s">
        <v>55</v>
      </c>
      <c r="AG879" s="29" t="s">
        <v>55</v>
      </c>
      <c r="AH879" s="27" t="s">
        <v>181</v>
      </c>
      <c r="AI879" s="27" t="s">
        <v>181</v>
      </c>
      <c r="AJ879" s="27" t="s">
        <v>54</v>
      </c>
      <c r="AK879" s="81"/>
      <c r="AL879" s="569"/>
      <c r="AM879" s="28"/>
      <c r="AN879" s="28"/>
      <c r="AO879" s="28">
        <v>2008</v>
      </c>
      <c r="AP879" s="554">
        <v>2016</v>
      </c>
      <c r="AQ879" s="96"/>
      <c r="AR879" s="28" t="s">
        <v>994</v>
      </c>
      <c r="AS879" s="20"/>
    </row>
    <row r="880" spans="1:45" ht="14.25" customHeight="1" x14ac:dyDescent="0.25">
      <c r="B880">
        <v>1</v>
      </c>
      <c r="C880" t="s">
        <v>875</v>
      </c>
      <c r="D880" s="26" t="s">
        <v>1739</v>
      </c>
      <c r="E880" s="435" t="s">
        <v>2593</v>
      </c>
      <c r="F880" s="27" t="s">
        <v>85</v>
      </c>
      <c r="G880" s="28" t="s">
        <v>1740</v>
      </c>
      <c r="H880" s="27" t="s">
        <v>153</v>
      </c>
      <c r="I880" s="27">
        <v>32</v>
      </c>
      <c r="J880" s="87">
        <v>32</v>
      </c>
      <c r="K880" s="19" t="s">
        <v>800</v>
      </c>
      <c r="L880" s="52" t="s">
        <v>108</v>
      </c>
      <c r="M880" s="81"/>
      <c r="N880" s="28">
        <v>7558</v>
      </c>
      <c r="O880" s="972"/>
      <c r="P880" s="29">
        <v>6</v>
      </c>
      <c r="Q880" s="28">
        <v>1</v>
      </c>
      <c r="R880" s="28">
        <v>9</v>
      </c>
      <c r="S880" s="81">
        <v>135.13499999999999</v>
      </c>
      <c r="T880" s="185">
        <v>43238</v>
      </c>
      <c r="U880" s="326">
        <v>14.7</v>
      </c>
      <c r="V880" s="60">
        <v>1</v>
      </c>
      <c r="W880" s="167">
        <v>1</v>
      </c>
      <c r="X880" s="489">
        <f>IF(AND(N880&lt;&gt;"",S880&lt;&gt;""),1000*S880*V880/(N880*W880),"")</f>
        <v>17.879730087324688</v>
      </c>
      <c r="Y880" s="502" t="s">
        <v>174</v>
      </c>
      <c r="Z880" s="494"/>
      <c r="AA880" s="28" t="s">
        <v>20</v>
      </c>
      <c r="AB880" s="27">
        <v>37</v>
      </c>
      <c r="AC880" s="28" t="s">
        <v>1766</v>
      </c>
      <c r="AD880" s="27" t="s">
        <v>54</v>
      </c>
      <c r="AE880" s="28" t="s">
        <v>124</v>
      </c>
      <c r="AF880" s="29" t="s">
        <v>55</v>
      </c>
      <c r="AG880" s="29" t="s">
        <v>55</v>
      </c>
      <c r="AH880" s="27" t="s">
        <v>133</v>
      </c>
      <c r="AI880" s="27" t="s">
        <v>133</v>
      </c>
      <c r="AJ880" s="27" t="s">
        <v>54</v>
      </c>
      <c r="AK880" s="81"/>
      <c r="AL880" s="569"/>
      <c r="AM880" s="28">
        <v>16</v>
      </c>
      <c r="AN880" s="28"/>
      <c r="AO880" s="28">
        <v>2017</v>
      </c>
      <c r="AP880" s="20">
        <v>2021</v>
      </c>
      <c r="AQ880" s="429" t="s">
        <v>1768</v>
      </c>
      <c r="AR880" s="28" t="s">
        <v>1741</v>
      </c>
      <c r="AS880" s="20" t="s">
        <v>1767</v>
      </c>
    </row>
    <row r="881" spans="1:45" ht="14.25" customHeight="1" x14ac:dyDescent="0.25">
      <c r="C881" t="s">
        <v>875</v>
      </c>
      <c r="D881" s="26" t="s">
        <v>1739</v>
      </c>
      <c r="E881" s="435" t="s">
        <v>2593</v>
      </c>
      <c r="F881" s="27" t="s">
        <v>85</v>
      </c>
      <c r="G881" s="28" t="s">
        <v>1740</v>
      </c>
      <c r="H881" s="27" t="s">
        <v>153</v>
      </c>
      <c r="I881" s="27">
        <v>32</v>
      </c>
      <c r="J881" s="87">
        <v>32</v>
      </c>
      <c r="K881" s="19" t="s">
        <v>802</v>
      </c>
      <c r="L881" s="52" t="s">
        <v>108</v>
      </c>
      <c r="M881" s="81" t="s">
        <v>3652</v>
      </c>
      <c r="N881" s="28">
        <v>10284</v>
      </c>
      <c r="O881" s="972"/>
      <c r="P881" s="29" t="s">
        <v>744</v>
      </c>
      <c r="Q881" s="28">
        <v>2</v>
      </c>
      <c r="R881" s="28">
        <v>38</v>
      </c>
      <c r="S881" s="81">
        <v>111.27</v>
      </c>
      <c r="T881" s="185">
        <v>43238</v>
      </c>
      <c r="U881" s="326" t="s">
        <v>3562</v>
      </c>
      <c r="V881" s="60">
        <v>1</v>
      </c>
      <c r="W881" s="167">
        <v>1</v>
      </c>
      <c r="X881" s="489">
        <f>IF(AND(N881&lt;&gt;"",S881&lt;&gt;""),1000*S881*V881/(N881*W881),"")</f>
        <v>10.819719953325555</v>
      </c>
      <c r="Y881" s="502" t="s">
        <v>174</v>
      </c>
      <c r="Z881" s="494"/>
      <c r="AA881" s="28" t="s">
        <v>20</v>
      </c>
      <c r="AB881" s="27">
        <v>37</v>
      </c>
      <c r="AC881" s="28" t="s">
        <v>1766</v>
      </c>
      <c r="AD881" s="27" t="s">
        <v>54</v>
      </c>
      <c r="AE881" s="28" t="s">
        <v>124</v>
      </c>
      <c r="AF881" s="29" t="s">
        <v>55</v>
      </c>
      <c r="AG881" s="29" t="s">
        <v>55</v>
      </c>
      <c r="AH881" s="27" t="s">
        <v>133</v>
      </c>
      <c r="AI881" s="27" t="s">
        <v>133</v>
      </c>
      <c r="AJ881" s="27" t="s">
        <v>54</v>
      </c>
      <c r="AK881" s="81"/>
      <c r="AL881" s="569"/>
      <c r="AM881" s="28">
        <v>16</v>
      </c>
      <c r="AN881" s="28"/>
      <c r="AO881" s="28">
        <v>2017</v>
      </c>
      <c r="AP881" s="20">
        <v>2021</v>
      </c>
      <c r="AQ881" s="429" t="s">
        <v>1768</v>
      </c>
      <c r="AR881" s="28" t="s">
        <v>1741</v>
      </c>
      <c r="AS881" s="20" t="s">
        <v>1767</v>
      </c>
    </row>
    <row r="882" spans="1:45" ht="14.25" customHeight="1" x14ac:dyDescent="0.25">
      <c r="D882" s="591" t="s">
        <v>5470</v>
      </c>
      <c r="E882" s="555" t="s">
        <v>5471</v>
      </c>
      <c r="F882" s="617" t="s">
        <v>296</v>
      </c>
      <c r="G882" s="42" t="s">
        <v>1675</v>
      </c>
      <c r="H882" s="27" t="s">
        <v>143</v>
      </c>
      <c r="I882" s="592">
        <v>32</v>
      </c>
      <c r="J882" s="618">
        <v>32</v>
      </c>
      <c r="K882" s="19"/>
      <c r="L882" s="52"/>
      <c r="M882" s="81"/>
      <c r="N882" s="28"/>
      <c r="O882" s="972"/>
      <c r="P882" s="29"/>
      <c r="Q882" s="28"/>
      <c r="R882" s="28"/>
      <c r="S882" s="81"/>
      <c r="T882" s="185"/>
      <c r="U882" s="326"/>
      <c r="V882" s="60"/>
      <c r="W882" s="167"/>
      <c r="X882" s="489"/>
      <c r="Y882" s="502"/>
      <c r="Z882" s="494"/>
      <c r="AA882" s="28" t="s">
        <v>20</v>
      </c>
      <c r="AB882" s="27">
        <v>70</v>
      </c>
      <c r="AC882" s="28" t="s">
        <v>1950</v>
      </c>
      <c r="AD882" s="27" t="s">
        <v>54</v>
      </c>
      <c r="AE882" s="28" t="s">
        <v>124</v>
      </c>
      <c r="AF882" s="29" t="s">
        <v>55</v>
      </c>
      <c r="AG882" s="29" t="s">
        <v>55</v>
      </c>
      <c r="AH882" s="27" t="s">
        <v>133</v>
      </c>
      <c r="AI882" s="27" t="s">
        <v>133</v>
      </c>
      <c r="AJ882" s="27" t="s">
        <v>54</v>
      </c>
      <c r="AK882" s="81">
        <v>35</v>
      </c>
      <c r="AL882" s="569"/>
      <c r="AM882" s="28">
        <v>16</v>
      </c>
      <c r="AN882" s="28">
        <v>5</v>
      </c>
      <c r="AO882" s="28">
        <v>2018</v>
      </c>
      <c r="AP882" s="20">
        <v>2020</v>
      </c>
      <c r="AQ882" s="579" t="s">
        <v>5473</v>
      </c>
      <c r="AR882" s="28" t="s">
        <v>5472</v>
      </c>
      <c r="AS882" s="20" t="s">
        <v>5474</v>
      </c>
    </row>
    <row r="883" spans="1:45" ht="14.25" customHeight="1" x14ac:dyDescent="0.25">
      <c r="A883" t="s">
        <v>744</v>
      </c>
      <c r="B883">
        <v>1</v>
      </c>
      <c r="C883" t="s">
        <v>875</v>
      </c>
      <c r="D883" s="26" t="s">
        <v>600</v>
      </c>
      <c r="E883" s="435" t="s">
        <v>2594</v>
      </c>
      <c r="F883" s="27" t="s">
        <v>85</v>
      </c>
      <c r="G883" s="28" t="s">
        <v>602</v>
      </c>
      <c r="H883" s="27" t="s">
        <v>1031</v>
      </c>
      <c r="I883" s="27">
        <v>16</v>
      </c>
      <c r="J883" s="87">
        <v>8</v>
      </c>
      <c r="K883" s="19" t="s">
        <v>800</v>
      </c>
      <c r="L883" s="52" t="s">
        <v>108</v>
      </c>
      <c r="M883" s="81"/>
      <c r="N883" s="28">
        <v>3642</v>
      </c>
      <c r="O883" s="972"/>
      <c r="P883" s="29">
        <v>6</v>
      </c>
      <c r="Q883" s="28">
        <v>1</v>
      </c>
      <c r="R883" s="28"/>
      <c r="S883" s="81">
        <v>67.81</v>
      </c>
      <c r="T883" s="185">
        <v>41688</v>
      </c>
      <c r="U883" s="326">
        <v>14.7</v>
      </c>
      <c r="V883" s="60">
        <v>0.67</v>
      </c>
      <c r="W883" s="167">
        <v>2</v>
      </c>
      <c r="X883" s="489">
        <f>IF(AND(N883&lt;&gt;"",S883&lt;&gt;""),1000*S883*V883/(N883*W883),"")</f>
        <v>6.2373283909939596</v>
      </c>
      <c r="Y883" s="502" t="s">
        <v>174</v>
      </c>
      <c r="Z883" s="494"/>
      <c r="AA883" s="28" t="s">
        <v>20</v>
      </c>
      <c r="AB883" s="27">
        <v>32</v>
      </c>
      <c r="AC883" s="28" t="s">
        <v>769</v>
      </c>
      <c r="AD883" s="27" t="s">
        <v>54</v>
      </c>
      <c r="AE883" s="28" t="s">
        <v>124</v>
      </c>
      <c r="AF883" s="29" t="s">
        <v>55</v>
      </c>
      <c r="AG883" s="29" t="s">
        <v>55</v>
      </c>
      <c r="AH883" s="27" t="s">
        <v>129</v>
      </c>
      <c r="AI883" s="27" t="s">
        <v>129</v>
      </c>
      <c r="AJ883" s="27" t="s">
        <v>54</v>
      </c>
      <c r="AK883" s="81"/>
      <c r="AL883" s="569"/>
      <c r="AM883" s="28"/>
      <c r="AN883" s="28"/>
      <c r="AO883" s="28">
        <v>2008</v>
      </c>
      <c r="AP883" s="20">
        <v>2018</v>
      </c>
      <c r="AQ883" s="182" t="s">
        <v>5882</v>
      </c>
      <c r="AR883" s="28" t="s">
        <v>768</v>
      </c>
      <c r="AS883" s="20" t="s">
        <v>601</v>
      </c>
    </row>
    <row r="884" spans="1:45" ht="14.25" customHeight="1" x14ac:dyDescent="0.25">
      <c r="A884" t="s">
        <v>746</v>
      </c>
      <c r="B884">
        <v>1</v>
      </c>
      <c r="C884" t="s">
        <v>875</v>
      </c>
      <c r="D884" s="26" t="s">
        <v>1674</v>
      </c>
      <c r="E884" s="435" t="s">
        <v>2383</v>
      </c>
      <c r="F884" s="27" t="s">
        <v>67</v>
      </c>
      <c r="G884" s="28" t="s">
        <v>1675</v>
      </c>
      <c r="H884" s="27" t="s">
        <v>143</v>
      </c>
      <c r="I884" s="27">
        <v>32</v>
      </c>
      <c r="J884" s="87">
        <v>32</v>
      </c>
      <c r="K884" s="19" t="s">
        <v>800</v>
      </c>
      <c r="L884" s="52" t="s">
        <v>108</v>
      </c>
      <c r="M884" s="81"/>
      <c r="N884" s="28">
        <v>1687</v>
      </c>
      <c r="O884" s="972"/>
      <c r="P884" s="29">
        <v>6</v>
      </c>
      <c r="Q884" s="28"/>
      <c r="R884" s="28">
        <v>2</v>
      </c>
      <c r="S884" s="81">
        <v>217.53299999999999</v>
      </c>
      <c r="T884" s="185">
        <v>42212</v>
      </c>
      <c r="U884" s="326">
        <v>14.7</v>
      </c>
      <c r="V884" s="60">
        <v>1</v>
      </c>
      <c r="W884" s="167">
        <v>1</v>
      </c>
      <c r="X884" s="489">
        <f>IF(AND(N884&lt;&gt;"",S884&lt;&gt;""),1000*S884*V884/(N884*W884),"")</f>
        <v>128.94665085951394</v>
      </c>
      <c r="Y884" s="502" t="s">
        <v>174</v>
      </c>
      <c r="Z884" s="494"/>
      <c r="AA884" s="28" t="s">
        <v>20</v>
      </c>
      <c r="AB884" s="27">
        <v>7</v>
      </c>
      <c r="AC884" s="28" t="s">
        <v>1674</v>
      </c>
      <c r="AD884" s="27" t="s">
        <v>54</v>
      </c>
      <c r="AE884" s="28"/>
      <c r="AF884" s="29" t="s">
        <v>55</v>
      </c>
      <c r="AG884" s="29" t="s">
        <v>55</v>
      </c>
      <c r="AH884" s="27" t="s">
        <v>133</v>
      </c>
      <c r="AI884" s="27" t="s">
        <v>133</v>
      </c>
      <c r="AJ884" s="27" t="s">
        <v>54</v>
      </c>
      <c r="AK884" s="81">
        <v>35</v>
      </c>
      <c r="AL884" s="569"/>
      <c r="AM884" s="28">
        <v>16</v>
      </c>
      <c r="AN884" s="28">
        <v>5</v>
      </c>
      <c r="AO884" s="28">
        <v>2015</v>
      </c>
      <c r="AP884" s="20">
        <v>2021</v>
      </c>
      <c r="AQ884" s="579" t="s">
        <v>1807</v>
      </c>
      <c r="AR884" s="28" t="s">
        <v>2115</v>
      </c>
      <c r="AS884" s="127" t="s">
        <v>3880</v>
      </c>
    </row>
    <row r="885" spans="1:45" ht="14.25" customHeight="1" x14ac:dyDescent="0.25">
      <c r="C885" t="s">
        <v>875</v>
      </c>
      <c r="D885" s="26" t="s">
        <v>2177</v>
      </c>
      <c r="E885" s="435" t="s">
        <v>3381</v>
      </c>
      <c r="F885" s="27" t="s">
        <v>479</v>
      </c>
      <c r="G885" s="28" t="s">
        <v>2175</v>
      </c>
      <c r="H885" s="27" t="s">
        <v>568</v>
      </c>
      <c r="I885" s="27">
        <v>8</v>
      </c>
      <c r="J885" s="87">
        <v>8</v>
      </c>
      <c r="K885" s="19" t="s">
        <v>802</v>
      </c>
      <c r="L885" s="52" t="s">
        <v>108</v>
      </c>
      <c r="M885" s="81"/>
      <c r="N885" s="28"/>
      <c r="O885" s="972"/>
      <c r="P885" s="29" t="s">
        <v>744</v>
      </c>
      <c r="Q885" s="28"/>
      <c r="R885" s="28"/>
      <c r="S885" s="81"/>
      <c r="T885" s="185">
        <v>43230</v>
      </c>
      <c r="U885" s="326" t="s">
        <v>3562</v>
      </c>
      <c r="V885" s="60">
        <v>0.33</v>
      </c>
      <c r="W885" s="167">
        <v>3</v>
      </c>
      <c r="X885" s="489" t="str">
        <f>IF(AND(N885&lt;&gt;"",S885&lt;&gt;""),1000*S885*V885/(N885*W885),"")</f>
        <v/>
      </c>
      <c r="Y885" s="502" t="s">
        <v>2226</v>
      </c>
      <c r="Z885" s="494"/>
      <c r="AA885" s="28" t="s">
        <v>479</v>
      </c>
      <c r="AB885" s="27">
        <v>15</v>
      </c>
      <c r="AC885" s="28" t="s">
        <v>2178</v>
      </c>
      <c r="AD885" s="27" t="s">
        <v>54</v>
      </c>
      <c r="AE885" s="28"/>
      <c r="AF885" s="29" t="s">
        <v>55</v>
      </c>
      <c r="AG885" s="29"/>
      <c r="AH885" s="27"/>
      <c r="AI885" s="27"/>
      <c r="AJ885" s="27"/>
      <c r="AK885" s="81"/>
      <c r="AL885" s="569"/>
      <c r="AM885" s="28"/>
      <c r="AN885" s="28"/>
      <c r="AO885" s="28">
        <v>2016</v>
      </c>
      <c r="AP885" s="20"/>
      <c r="AQ885" s="182" t="s">
        <v>2624</v>
      </c>
      <c r="AR885" s="28" t="s">
        <v>2622</v>
      </c>
      <c r="AS885" s="127" t="s">
        <v>2621</v>
      </c>
    </row>
    <row r="886" spans="1:45" ht="14.25" customHeight="1" x14ac:dyDescent="0.25">
      <c r="A886" t="s">
        <v>746</v>
      </c>
      <c r="B886">
        <v>1</v>
      </c>
      <c r="C886" t="s">
        <v>875</v>
      </c>
      <c r="D886" s="26" t="s">
        <v>32</v>
      </c>
      <c r="E886" s="435" t="s">
        <v>2382</v>
      </c>
      <c r="F886" s="27" t="s">
        <v>67</v>
      </c>
      <c r="G886" s="28" t="s">
        <v>604</v>
      </c>
      <c r="H886" s="27" t="s">
        <v>65</v>
      </c>
      <c r="I886" s="27">
        <v>32</v>
      </c>
      <c r="J886" s="87">
        <v>8</v>
      </c>
      <c r="K886" s="19" t="s">
        <v>800</v>
      </c>
      <c r="L886" s="52" t="s">
        <v>108</v>
      </c>
      <c r="M886" s="81"/>
      <c r="N886" s="28">
        <v>1073</v>
      </c>
      <c r="O886" s="972"/>
      <c r="P886" s="29">
        <v>6</v>
      </c>
      <c r="Q886" s="28">
        <v>3</v>
      </c>
      <c r="R886" s="28"/>
      <c r="S886" s="81">
        <v>282.88499999999999</v>
      </c>
      <c r="T886" s="185">
        <v>42139</v>
      </c>
      <c r="U886" s="326">
        <v>14.7</v>
      </c>
      <c r="V886" s="60">
        <v>1</v>
      </c>
      <c r="W886" s="167">
        <v>4</v>
      </c>
      <c r="X886" s="489">
        <f>IF(AND(N886&lt;&gt;"",S886&lt;&gt;""),1000*S886*V886/(N886*W886),"")</f>
        <v>65.909832246039144</v>
      </c>
      <c r="Y886" s="502" t="s">
        <v>174</v>
      </c>
      <c r="Z886" s="494"/>
      <c r="AA886" s="28" t="s">
        <v>17</v>
      </c>
      <c r="AB886" s="27">
        <v>23</v>
      </c>
      <c r="AC886" s="28" t="s">
        <v>605</v>
      </c>
      <c r="AD886" s="27" t="s">
        <v>54</v>
      </c>
      <c r="AE886" s="28" t="s">
        <v>124</v>
      </c>
      <c r="AF886" s="29" t="s">
        <v>55</v>
      </c>
      <c r="AG886" s="29"/>
      <c r="AH886" s="27" t="s">
        <v>133</v>
      </c>
      <c r="AI886" s="27" t="s">
        <v>133</v>
      </c>
      <c r="AJ886" s="27" t="s">
        <v>54</v>
      </c>
      <c r="AK886" s="81">
        <v>37</v>
      </c>
      <c r="AL886" s="569"/>
      <c r="AM886" s="28"/>
      <c r="AN886" s="28"/>
      <c r="AO886" s="28">
        <v>2008</v>
      </c>
      <c r="AP886" s="20">
        <v>2009</v>
      </c>
      <c r="AQ886" s="142"/>
      <c r="AR886" s="28" t="s">
        <v>767</v>
      </c>
      <c r="AS886" s="20" t="s">
        <v>603</v>
      </c>
    </row>
    <row r="887" spans="1:45" ht="14.25" customHeight="1" x14ac:dyDescent="0.25">
      <c r="D887" s="591" t="s">
        <v>5595</v>
      </c>
      <c r="E887" s="555" t="s">
        <v>5596</v>
      </c>
      <c r="F887" s="617" t="s">
        <v>296</v>
      </c>
      <c r="G887" s="593" t="s">
        <v>5343</v>
      </c>
      <c r="H887" s="27" t="s">
        <v>65</v>
      </c>
      <c r="I887" s="27">
        <v>32</v>
      </c>
      <c r="J887" s="87">
        <v>8</v>
      </c>
      <c r="K887" s="19" t="s">
        <v>43</v>
      </c>
      <c r="L887" s="593" t="s">
        <v>5343</v>
      </c>
      <c r="M887" s="81" t="s">
        <v>5594</v>
      </c>
      <c r="N887" s="28">
        <v>1000</v>
      </c>
      <c r="O887" s="972"/>
      <c r="P887" s="29">
        <v>4</v>
      </c>
      <c r="Q887" s="28"/>
      <c r="R887" s="28"/>
      <c r="S887" s="81"/>
      <c r="T887" s="185"/>
      <c r="U887" s="326"/>
      <c r="V887" s="60"/>
      <c r="W887" s="167"/>
      <c r="X887" s="489"/>
      <c r="Y887" s="502"/>
      <c r="Z887" s="494"/>
      <c r="AA887" s="28" t="s">
        <v>17</v>
      </c>
      <c r="AB887" s="27">
        <v>4</v>
      </c>
      <c r="AC887" s="28" t="s">
        <v>605</v>
      </c>
      <c r="AD887" s="27" t="s">
        <v>54</v>
      </c>
      <c r="AE887" s="28" t="s">
        <v>124</v>
      </c>
      <c r="AF887" s="29" t="s">
        <v>55</v>
      </c>
      <c r="AG887" s="29"/>
      <c r="AH887" s="27" t="s">
        <v>133</v>
      </c>
      <c r="AI887" s="27" t="s">
        <v>133</v>
      </c>
      <c r="AJ887" s="27" t="s">
        <v>54</v>
      </c>
      <c r="AK887" s="81">
        <v>37</v>
      </c>
      <c r="AL887" s="569"/>
      <c r="AM887" s="28"/>
      <c r="AN887" s="28"/>
      <c r="AO887" s="28">
        <v>2014</v>
      </c>
      <c r="AP887" s="20">
        <v>2015</v>
      </c>
      <c r="AQ887" s="182" t="s">
        <v>5598</v>
      </c>
      <c r="AR887" s="28" t="s">
        <v>5597</v>
      </c>
      <c r="AS887" s="20"/>
    </row>
    <row r="888" spans="1:45" x14ac:dyDescent="0.25">
      <c r="A888" t="s">
        <v>746</v>
      </c>
      <c r="B888">
        <v>1</v>
      </c>
      <c r="C888" t="s">
        <v>875</v>
      </c>
      <c r="D888" s="26" t="s">
        <v>1300</v>
      </c>
      <c r="E888" s="435" t="s">
        <v>1301</v>
      </c>
      <c r="F888" s="27" t="s">
        <v>85</v>
      </c>
      <c r="G888" s="28" t="s">
        <v>1302</v>
      </c>
      <c r="H888" s="27" t="s">
        <v>65</v>
      </c>
      <c r="I888" s="27">
        <v>32</v>
      </c>
      <c r="J888" s="87">
        <v>8</v>
      </c>
      <c r="K888" s="19" t="s">
        <v>1409</v>
      </c>
      <c r="L888" s="52" t="s">
        <v>108</v>
      </c>
      <c r="M888" s="81"/>
      <c r="N888" s="28">
        <v>2547</v>
      </c>
      <c r="O888" s="972"/>
      <c r="P888" s="29">
        <v>6</v>
      </c>
      <c r="Q888" s="28">
        <v>4</v>
      </c>
      <c r="R888" s="28">
        <v>12</v>
      </c>
      <c r="S888" s="81">
        <v>125.676</v>
      </c>
      <c r="T888" s="185">
        <v>41791</v>
      </c>
      <c r="U888" s="326">
        <v>14.7</v>
      </c>
      <c r="V888" s="60">
        <v>1</v>
      </c>
      <c r="W888" s="167">
        <v>4</v>
      </c>
      <c r="X888" s="489">
        <f>IF(AND(N888&lt;&gt;"",S888&lt;&gt;""),1000*S888*V888/(N888*W888),"")</f>
        <v>12.335689045936396</v>
      </c>
      <c r="Y888" s="502" t="s">
        <v>174</v>
      </c>
      <c r="Z888" s="494" t="s">
        <v>54</v>
      </c>
      <c r="AA888" s="28" t="s">
        <v>17</v>
      </c>
      <c r="AB888" s="27"/>
      <c r="AC888" s="28" t="s">
        <v>1407</v>
      </c>
      <c r="AD888" s="27" t="s">
        <v>54</v>
      </c>
      <c r="AE888" s="28" t="s">
        <v>124</v>
      </c>
      <c r="AF888" s="29" t="s">
        <v>55</v>
      </c>
      <c r="AG888" s="29"/>
      <c r="AH888" s="27" t="s">
        <v>133</v>
      </c>
      <c r="AI888" s="27" t="s">
        <v>133</v>
      </c>
      <c r="AJ888" s="27" t="s">
        <v>54</v>
      </c>
      <c r="AK888" s="81">
        <v>37</v>
      </c>
      <c r="AL888" s="569"/>
      <c r="AM888" s="28"/>
      <c r="AN888" s="28"/>
      <c r="AO888" s="28">
        <v>2008</v>
      </c>
      <c r="AP888" s="20">
        <v>2012</v>
      </c>
      <c r="AQ888" s="142"/>
      <c r="AR888" s="28" t="s">
        <v>1303</v>
      </c>
      <c r="AS888" s="20" t="s">
        <v>1408</v>
      </c>
    </row>
    <row r="889" spans="1:45" ht="14.25" customHeight="1" x14ac:dyDescent="0.25">
      <c r="B889">
        <v>1</v>
      </c>
      <c r="C889" t="s">
        <v>875</v>
      </c>
      <c r="D889" s="26" t="s">
        <v>2156</v>
      </c>
      <c r="E889" s="435" t="s">
        <v>3561</v>
      </c>
      <c r="F889" s="27" t="s">
        <v>67</v>
      </c>
      <c r="G889" s="28" t="s">
        <v>2157</v>
      </c>
      <c r="H889" s="27" t="s">
        <v>33</v>
      </c>
      <c r="I889" s="27">
        <v>32</v>
      </c>
      <c r="J889" s="87">
        <v>32</v>
      </c>
      <c r="K889" s="19" t="s">
        <v>3603</v>
      </c>
      <c r="L889" s="52" t="s">
        <v>108</v>
      </c>
      <c r="M889" s="81"/>
      <c r="N889" s="28">
        <v>31331</v>
      </c>
      <c r="O889" s="972"/>
      <c r="P889" s="29" t="s">
        <v>744</v>
      </c>
      <c r="Q889" s="28">
        <v>43</v>
      </c>
      <c r="R889" s="28">
        <v>578</v>
      </c>
      <c r="S889" s="81">
        <v>99.75</v>
      </c>
      <c r="T889" s="185">
        <v>43230</v>
      </c>
      <c r="U889" s="326" t="s">
        <v>3562</v>
      </c>
      <c r="V889" s="60">
        <v>1</v>
      </c>
      <c r="W889" s="167">
        <v>1</v>
      </c>
      <c r="X889" s="489">
        <f>IF(AND(N889&lt;&gt;"",S889&lt;&gt;""),1000*S889*V889/(N889*W889),"")</f>
        <v>3.1837477258944813</v>
      </c>
      <c r="Y889" s="502" t="s">
        <v>2226</v>
      </c>
      <c r="Z889" s="494" t="s">
        <v>54</v>
      </c>
      <c r="AA889" s="28" t="s">
        <v>17</v>
      </c>
      <c r="AB889" s="27">
        <v>53</v>
      </c>
      <c r="AC889" s="28" t="s">
        <v>3261</v>
      </c>
      <c r="AD889" s="27"/>
      <c r="AE889" s="28"/>
      <c r="AF889" s="29"/>
      <c r="AG889" s="29"/>
      <c r="AH889" s="27"/>
      <c r="AI889" s="27"/>
      <c r="AJ889" s="27"/>
      <c r="AK889" s="81"/>
      <c r="AL889" s="569"/>
      <c r="AM889" s="28"/>
      <c r="AN889" s="28"/>
      <c r="AO889" s="28">
        <v>2015</v>
      </c>
      <c r="AP889" s="20">
        <v>2015</v>
      </c>
      <c r="AQ889" s="142"/>
      <c r="AR889" s="28" t="s">
        <v>3260</v>
      </c>
      <c r="AS889" s="20" t="s">
        <v>3259</v>
      </c>
    </row>
    <row r="890" spans="1:45" ht="15.75" thickBot="1" x14ac:dyDescent="0.3">
      <c r="D890" s="70"/>
      <c r="E890" s="31"/>
      <c r="F890" s="71"/>
      <c r="G890" s="72"/>
      <c r="H890" s="71"/>
      <c r="I890" s="71"/>
      <c r="J890" s="89"/>
      <c r="K890" s="73"/>
      <c r="L890" s="74"/>
      <c r="M890" s="83"/>
      <c r="N890" s="31"/>
      <c r="O890" s="979"/>
      <c r="P890" s="35"/>
      <c r="Q890" s="31"/>
      <c r="R890" s="31"/>
      <c r="S890" s="83"/>
      <c r="T890" s="187"/>
      <c r="U890" s="397"/>
      <c r="V890" s="75"/>
      <c r="W890" s="257"/>
      <c r="X890" s="491"/>
      <c r="Y890" s="506"/>
      <c r="Z890" s="496"/>
      <c r="AA890" s="31"/>
      <c r="AB890" s="71"/>
      <c r="AC890" s="31"/>
      <c r="AD890" s="71"/>
      <c r="AE890" s="31"/>
      <c r="AF890" s="35"/>
      <c r="AG890" s="35"/>
      <c r="AH890" s="71"/>
      <c r="AI890" s="71"/>
      <c r="AJ890" s="71"/>
      <c r="AK890" s="83"/>
      <c r="AL890" s="571"/>
      <c r="AM890" s="31"/>
      <c r="AN890" s="31"/>
      <c r="AO890" s="31"/>
      <c r="AP890" s="38"/>
      <c r="AQ890" s="47"/>
      <c r="AR890" s="31"/>
      <c r="AS890" s="38"/>
    </row>
    <row r="891" spans="1:45" ht="21" x14ac:dyDescent="0.25">
      <c r="A891" s="195">
        <f>COUNTIF(A5:A890,"A")</f>
        <v>156</v>
      </c>
      <c r="B891" s="195">
        <f>COUNTIF(B5:B890,"1")</f>
        <v>445</v>
      </c>
      <c r="C891" s="195"/>
      <c r="D891">
        <f>COUNTIF(A5:A890,"W")</f>
        <v>114</v>
      </c>
      <c r="E891" t="s">
        <v>748</v>
      </c>
      <c r="F891" s="79">
        <f>COUNTIF(F5:F876,"system verilog")</f>
        <v>0</v>
      </c>
      <c r="G891" s="39">
        <f>COUNTIF(G5:G871,"Robert Finch")</f>
        <v>20</v>
      </c>
      <c r="H891" s="39">
        <f>COUNTIF(H5:H890,"risc-v")</f>
        <v>86</v>
      </c>
      <c r="I891" s="40"/>
      <c r="K891" s="39">
        <f>COUNTBLANK(K5:K890)</f>
        <v>218</v>
      </c>
      <c r="L891" s="858" t="s">
        <v>5417</v>
      </c>
      <c r="N891" s="567">
        <f>COUNTA(N5:N890)</f>
        <v>545</v>
      </c>
      <c r="P891" s="196">
        <f>COUNTA(P5:P890)</f>
        <v>660</v>
      </c>
      <c r="S891" s="567">
        <f>COUNTA(S5:S889)</f>
        <v>513</v>
      </c>
      <c r="T891" s="698">
        <f>COUNTA(T5:T889)</f>
        <v>586</v>
      </c>
      <c r="U891" s="79">
        <f>COUNTIF(U5:U889,"v20.1")</f>
        <v>13</v>
      </c>
      <c r="X891" s="144">
        <f>COUNTIF(X5:X889,"")</f>
        <v>378</v>
      </c>
      <c r="Y891" s="680" t="s">
        <v>20</v>
      </c>
      <c r="AA891" s="79">
        <f>COUNTIF(AA5:AA890,"verilog")</f>
        <v>391</v>
      </c>
      <c r="AB891" s="41"/>
      <c r="AC891" s="875" t="s">
        <v>5840</v>
      </c>
      <c r="AE891" s="567">
        <f>COUNTA(AE5:AE889)</f>
        <v>617</v>
      </c>
      <c r="AF891" s="79">
        <f>COUNTIF(AF5:AF890,"Y")</f>
        <v>78</v>
      </c>
      <c r="AH891" s="49"/>
      <c r="AI891" s="41"/>
    </row>
    <row r="892" spans="1:45" ht="15.75" x14ac:dyDescent="0.25">
      <c r="A892" s="195">
        <f>COUNTIF(A5:A890,"B")</f>
        <v>18</v>
      </c>
      <c r="D892">
        <f>COUNTIF(A5:A890,"X")</f>
        <v>50</v>
      </c>
      <c r="E892" s="425" t="s">
        <v>747</v>
      </c>
      <c r="F892" s="79">
        <f>COUNTIF(F5:F876,"altera dsgn")</f>
        <v>1</v>
      </c>
      <c r="H892" s="39">
        <f>COUNTA(H5:H889)</f>
        <v>881</v>
      </c>
      <c r="K892" s="39">
        <f>COUNTA(K5:K890)</f>
        <v>668</v>
      </c>
      <c r="L892" s="858" t="s">
        <v>5418</v>
      </c>
      <c r="X892">
        <f>COUNTA(X5:X889)</f>
        <v>667</v>
      </c>
      <c r="Y892" s="680" t="s">
        <v>17</v>
      </c>
      <c r="AA892" s="79">
        <f>COUNTIF(AA5:AA890,"vhdl")</f>
        <v>343</v>
      </c>
      <c r="AC892" s="144" t="s">
        <v>158</v>
      </c>
      <c r="AE892" s="79">
        <f>COUNTIF(AE5:AE890,"asm")</f>
        <v>121</v>
      </c>
      <c r="AF892" t="s">
        <v>821</v>
      </c>
      <c r="AG892"/>
      <c r="AH892"/>
      <c r="AI892"/>
      <c r="AJ892" s="14" t="s">
        <v>823</v>
      </c>
      <c r="AK892" s="550"/>
      <c r="AL892" s="572"/>
      <c r="AM892" s="14"/>
      <c r="AN892" s="14"/>
      <c r="AQ892" s="14" t="s">
        <v>824</v>
      </c>
      <c r="AR892" s="14" t="s">
        <v>864</v>
      </c>
    </row>
    <row r="893" spans="1:45" x14ac:dyDescent="0.25">
      <c r="D893" s="23" t="s">
        <v>48</v>
      </c>
      <c r="F893" s="21"/>
      <c r="K893" s="39">
        <f>COUNTIF(K5:K890,"zu-3e")</f>
        <v>79</v>
      </c>
      <c r="L893" s="858" t="s">
        <v>6197</v>
      </c>
      <c r="P893" s="18"/>
      <c r="Q893" s="85"/>
      <c r="Y893" s="956" t="s">
        <v>3478</v>
      </c>
      <c r="AA893" s="79">
        <f>COUNTIF(AA5:AA890,"system verilog")</f>
        <v>46</v>
      </c>
      <c r="AC893" s="144" t="s">
        <v>65</v>
      </c>
      <c r="AE893" s="79">
        <f>COUNTIF(AE5:AE890,"forth")</f>
        <v>10</v>
      </c>
      <c r="AF893" t="s">
        <v>1398</v>
      </c>
      <c r="AG893"/>
      <c r="AH893"/>
      <c r="AI893"/>
      <c r="AJ893" s="14"/>
      <c r="AK893" s="550"/>
      <c r="AL893" s="572"/>
      <c r="AM893" s="14"/>
      <c r="AN893" s="14"/>
      <c r="AP893" s="14" t="s">
        <v>818</v>
      </c>
      <c r="AQ893" s="14"/>
      <c r="AR893" s="14"/>
    </row>
    <row r="894" spans="1:45" ht="15.75" thickBot="1" x14ac:dyDescent="0.3">
      <c r="D894" s="24" t="s">
        <v>47</v>
      </c>
      <c r="E894" s="7">
        <v>0.04</v>
      </c>
      <c r="G894" s="24" t="s">
        <v>45</v>
      </c>
      <c r="H894" s="730">
        <v>0.67</v>
      </c>
      <c r="K894" s="24" t="s">
        <v>1735</v>
      </c>
      <c r="L894" s="426"/>
      <c r="N894" s="730">
        <v>2</v>
      </c>
      <c r="P894" s="18"/>
      <c r="Q894" s="85"/>
      <c r="Y894" s="956" t="s">
        <v>107</v>
      </c>
      <c r="AA894" s="79">
        <f>COUNTIF(AA5:AA890,"proprietary")</f>
        <v>38</v>
      </c>
      <c r="AC894" s="39"/>
      <c r="AE894"/>
      <c r="AF894"/>
      <c r="AG894"/>
      <c r="AH894"/>
      <c r="AI894"/>
      <c r="AO894" s="39"/>
    </row>
    <row r="895" spans="1:45" x14ac:dyDescent="0.25">
      <c r="D895" s="24" t="s">
        <v>1737</v>
      </c>
      <c r="E895" s="426">
        <v>0.17</v>
      </c>
      <c r="G895" s="24" t="s">
        <v>1733</v>
      </c>
      <c r="H895" s="730">
        <v>0.8</v>
      </c>
      <c r="K895" s="4" t="s">
        <v>738</v>
      </c>
      <c r="P895" s="18"/>
      <c r="Q895" s="85"/>
      <c r="Y895" s="956" t="s">
        <v>2401</v>
      </c>
      <c r="AA895" s="79">
        <f>COUNTIF(AA5:AA890,"scala")</f>
        <v>11</v>
      </c>
      <c r="AC895" s="642">
        <v>75</v>
      </c>
      <c r="AD895" s="630"/>
      <c r="AE895" s="631" t="s">
        <v>2669</v>
      </c>
      <c r="AF895" s="632"/>
      <c r="AG895" s="633"/>
      <c r="AH895" s="14"/>
      <c r="AI895" s="667">
        <v>259</v>
      </c>
      <c r="AJ895" s="699"/>
      <c r="AK895" s="121" t="s">
        <v>3265</v>
      </c>
      <c r="AL895" s="653"/>
      <c r="AM895" s="632"/>
      <c r="AN895" s="654"/>
      <c r="AO895" s="39"/>
      <c r="AQ895" s="39"/>
    </row>
    <row r="896" spans="1:45" x14ac:dyDescent="0.25">
      <c r="D896" s="24" t="s">
        <v>44</v>
      </c>
      <c r="E896" s="426">
        <v>0.33</v>
      </c>
      <c r="G896" s="24" t="s">
        <v>46</v>
      </c>
      <c r="H896" s="730">
        <v>1</v>
      </c>
      <c r="K896" t="s">
        <v>49</v>
      </c>
      <c r="N896" s="18" t="s">
        <v>61</v>
      </c>
      <c r="P896" s="18"/>
      <c r="Q896" s="85"/>
      <c r="AC896" s="808">
        <v>60</v>
      </c>
      <c r="AD896" s="809"/>
      <c r="AE896" s="810" t="s">
        <v>3040</v>
      </c>
      <c r="AF896" s="811"/>
      <c r="AG896" s="812"/>
      <c r="AH896" s="85"/>
      <c r="AI896" s="668">
        <v>277</v>
      </c>
      <c r="AJ896" s="700"/>
      <c r="AK896" s="655" t="s">
        <v>3266</v>
      </c>
      <c r="AL896" s="656"/>
      <c r="AM896" s="657"/>
      <c r="AN896" s="658"/>
      <c r="AO896" s="10"/>
      <c r="AQ896" s="40"/>
    </row>
    <row r="897" spans="4:44" x14ac:dyDescent="0.25">
      <c r="D897" s="24" t="s">
        <v>1738</v>
      </c>
      <c r="E897" s="426">
        <v>0.4</v>
      </c>
      <c r="G897" s="24" t="s">
        <v>1734</v>
      </c>
      <c r="H897" s="730">
        <v>1.5</v>
      </c>
      <c r="K897" t="s">
        <v>50</v>
      </c>
      <c r="N897" s="18" t="s">
        <v>62</v>
      </c>
      <c r="P897" s="18"/>
      <c r="Q897" s="85"/>
      <c r="AC897" s="643">
        <v>25</v>
      </c>
      <c r="AD897" s="634"/>
      <c r="AE897" s="635" t="s">
        <v>2670</v>
      </c>
      <c r="AF897" s="636"/>
      <c r="AG897" s="637"/>
      <c r="AH897" s="85"/>
      <c r="AI897" s="668">
        <v>26</v>
      </c>
      <c r="AJ897" s="700"/>
      <c r="AK897" s="655" t="s">
        <v>3267</v>
      </c>
      <c r="AL897" s="656"/>
      <c r="AM897" s="657"/>
      <c r="AN897" s="659"/>
      <c r="AO897" s="10"/>
      <c r="AQ897" s="40"/>
    </row>
    <row r="898" spans="4:44" x14ac:dyDescent="0.25">
      <c r="D898" s="24" t="s">
        <v>829</v>
      </c>
      <c r="I898" s="90"/>
      <c r="N898" s="85"/>
      <c r="P898" s="18"/>
      <c r="Q898" s="85"/>
      <c r="AC898" s="643">
        <v>8</v>
      </c>
      <c r="AD898" s="634"/>
      <c r="AE898" s="635" t="s">
        <v>3206</v>
      </c>
      <c r="AF898" s="636"/>
      <c r="AG898" s="637"/>
      <c r="AH898" s="85"/>
      <c r="AI898" s="668">
        <v>11</v>
      </c>
      <c r="AJ898" s="700"/>
      <c r="AK898" s="655" t="s">
        <v>3268</v>
      </c>
      <c r="AL898" s="656"/>
      <c r="AM898" s="657"/>
      <c r="AN898" s="659"/>
      <c r="AO898" s="10"/>
      <c r="AQ898" s="40"/>
    </row>
    <row r="899" spans="4:44" ht="15.75" thickBot="1" x14ac:dyDescent="0.3">
      <c r="N899" s="85"/>
      <c r="P899" s="18"/>
      <c r="Q899" s="85"/>
      <c r="AC899" s="643">
        <v>5</v>
      </c>
      <c r="AD899" s="634"/>
      <c r="AE899" s="635" t="s">
        <v>3198</v>
      </c>
      <c r="AF899" s="636"/>
      <c r="AG899" s="637"/>
      <c r="AH899" s="85"/>
      <c r="AI899" s="668">
        <v>7</v>
      </c>
      <c r="AJ899" s="700"/>
      <c r="AK899" s="655" t="s">
        <v>3269</v>
      </c>
      <c r="AL899" s="656"/>
      <c r="AM899" s="657"/>
      <c r="AN899" s="659"/>
      <c r="AO899" s="10"/>
      <c r="AQ899" s="40"/>
    </row>
    <row r="900" spans="4:44" x14ac:dyDescent="0.25">
      <c r="D900" s="117" t="s">
        <v>861</v>
      </c>
      <c r="E900" s="427"/>
      <c r="F900" s="119" t="s">
        <v>860</v>
      </c>
      <c r="G900" s="118"/>
      <c r="H900" s="120"/>
      <c r="I900" s="120"/>
      <c r="J900" s="120"/>
      <c r="K900" s="118"/>
      <c r="L900" s="118"/>
      <c r="M900" s="121"/>
      <c r="N900" s="118"/>
      <c r="O900" s="980"/>
      <c r="P900" s="122"/>
      <c r="Q900" s="118"/>
      <c r="R900" s="118"/>
      <c r="S900" s="121"/>
      <c r="T900" s="188"/>
      <c r="U900" s="118"/>
      <c r="V900" s="123"/>
      <c r="W900" s="169"/>
      <c r="X900" s="169"/>
      <c r="Y900" s="497"/>
      <c r="Z900" s="497"/>
      <c r="AA900" s="124"/>
      <c r="AC900" s="643">
        <v>10</v>
      </c>
      <c r="AD900" s="634"/>
      <c r="AE900" s="635" t="s">
        <v>96</v>
      </c>
      <c r="AF900" s="636"/>
      <c r="AG900" s="637"/>
      <c r="AH900" s="85"/>
      <c r="AI900" s="668">
        <v>3</v>
      </c>
      <c r="AJ900" s="700"/>
      <c r="AK900" s="655" t="s">
        <v>3270</v>
      </c>
      <c r="AL900" s="656"/>
      <c r="AM900" s="657"/>
      <c r="AN900" s="659"/>
      <c r="AO900" s="10"/>
      <c r="AQ900" s="40"/>
    </row>
    <row r="901" spans="4:44" x14ac:dyDescent="0.25">
      <c r="D901" s="110" t="s">
        <v>843</v>
      </c>
      <c r="E901" s="428"/>
      <c r="F901" s="112" t="s">
        <v>844</v>
      </c>
      <c r="G901" s="111"/>
      <c r="H901" s="113"/>
      <c r="I901" s="113"/>
      <c r="J901" s="113"/>
      <c r="K901" s="111"/>
      <c r="L901" s="111"/>
      <c r="M901" s="114"/>
      <c r="N901" s="111"/>
      <c r="O901" s="981"/>
      <c r="P901" s="877"/>
      <c r="Q901" s="111"/>
      <c r="R901" s="111"/>
      <c r="S901" s="114"/>
      <c r="T901" s="189"/>
      <c r="U901" s="111"/>
      <c r="V901" s="115"/>
      <c r="W901" s="170"/>
      <c r="X901" s="170"/>
      <c r="Y901" s="498"/>
      <c r="Z901" s="498"/>
      <c r="AA901" s="116"/>
      <c r="AC901" s="643">
        <v>52</v>
      </c>
      <c r="AD901" s="634"/>
      <c r="AE901" s="635" t="s">
        <v>741</v>
      </c>
      <c r="AF901" s="636"/>
      <c r="AG901" s="637"/>
      <c r="AH901" s="85"/>
      <c r="AI901" s="668">
        <v>35</v>
      </c>
      <c r="AJ901" s="700"/>
      <c r="AK901" s="655" t="s">
        <v>107</v>
      </c>
      <c r="AL901" s="656"/>
      <c r="AM901" s="657"/>
      <c r="AN901" s="659"/>
      <c r="AO901" s="10"/>
      <c r="AQ901" s="40"/>
    </row>
    <row r="902" spans="4:44" x14ac:dyDescent="0.25">
      <c r="D902" s="110" t="s">
        <v>862</v>
      </c>
      <c r="E902" s="428"/>
      <c r="F902" s="112" t="s">
        <v>1106</v>
      </c>
      <c r="G902" s="111"/>
      <c r="H902" s="113"/>
      <c r="I902" s="113"/>
      <c r="J902" s="113"/>
      <c r="K902" s="111"/>
      <c r="L902" s="111"/>
      <c r="M902" s="114"/>
      <c r="N902" s="111"/>
      <c r="O902" s="981"/>
      <c r="P902" s="877"/>
      <c r="Q902" s="111"/>
      <c r="R902" s="111"/>
      <c r="S902" s="114"/>
      <c r="T902" s="189"/>
      <c r="U902" s="111"/>
      <c r="V902" s="115"/>
      <c r="W902" s="170"/>
      <c r="X902" s="170"/>
      <c r="Y902" s="498"/>
      <c r="Z902" s="498"/>
      <c r="AA902" s="116"/>
      <c r="AC902" s="643">
        <v>573</v>
      </c>
      <c r="AD902" s="634"/>
      <c r="AE902" s="635" t="s">
        <v>4666</v>
      </c>
      <c r="AF902" s="636"/>
      <c r="AG902" s="637"/>
      <c r="AH902" s="85"/>
      <c r="AI902" s="668">
        <v>13</v>
      </c>
      <c r="AJ902" s="700"/>
      <c r="AK902" s="655" t="s">
        <v>1359</v>
      </c>
      <c r="AL902" s="656"/>
      <c r="AM902" s="657"/>
      <c r="AN902" s="659"/>
      <c r="AO902" s="11"/>
      <c r="AP902" s="10"/>
      <c r="AR902" s="40"/>
    </row>
    <row r="903" spans="4:44" x14ac:dyDescent="0.25">
      <c r="D903" s="110" t="s">
        <v>4224</v>
      </c>
      <c r="E903" s="428"/>
      <c r="F903" s="112" t="s">
        <v>4378</v>
      </c>
      <c r="G903" s="111"/>
      <c r="H903" s="113"/>
      <c r="I903" s="113"/>
      <c r="J903" s="113"/>
      <c r="K903" s="111"/>
      <c r="L903" s="111"/>
      <c r="M903" s="114"/>
      <c r="N903" s="111"/>
      <c r="O903" s="981"/>
      <c r="P903" s="877"/>
      <c r="Q903" s="111"/>
      <c r="R903" s="111"/>
      <c r="S903" s="114"/>
      <c r="T903" s="189"/>
      <c r="U903" s="111"/>
      <c r="V903" s="115"/>
      <c r="W903" s="170"/>
      <c r="X903" s="170"/>
      <c r="Y903" s="498"/>
      <c r="Z903" s="498"/>
      <c r="AA903" s="116"/>
      <c r="AC903" s="643">
        <f>AC902-AC901</f>
        <v>521</v>
      </c>
      <c r="AD903" s="634"/>
      <c r="AE903" s="635" t="s">
        <v>4667</v>
      </c>
      <c r="AF903" s="636"/>
      <c r="AG903" s="637"/>
      <c r="AH903" s="85"/>
      <c r="AI903" s="668">
        <v>4</v>
      </c>
      <c r="AJ903" s="700"/>
      <c r="AK903" s="655" t="s">
        <v>6196</v>
      </c>
      <c r="AL903" s="656"/>
      <c r="AM903" s="657"/>
      <c r="AN903" s="658"/>
      <c r="AO903" s="11"/>
      <c r="AP903" s="10"/>
      <c r="AR903" s="40"/>
    </row>
    <row r="904" spans="4:44" ht="15.75" thickBot="1" x14ac:dyDescent="0.3">
      <c r="D904" s="91" t="s">
        <v>1810</v>
      </c>
      <c r="E904" s="429"/>
      <c r="F904" s="98" t="s">
        <v>845</v>
      </c>
      <c r="G904" s="96"/>
      <c r="H904" s="99"/>
      <c r="I904" s="99"/>
      <c r="J904" s="99"/>
      <c r="K904" s="96"/>
      <c r="L904" s="96"/>
      <c r="M904" s="100"/>
      <c r="N904" s="96"/>
      <c r="O904" s="982"/>
      <c r="P904" s="101"/>
      <c r="Q904" s="96"/>
      <c r="R904" s="96"/>
      <c r="S904" s="100"/>
      <c r="T904" s="190"/>
      <c r="U904" s="96"/>
      <c r="V904" s="102"/>
      <c r="W904" s="171"/>
      <c r="X904" s="171"/>
      <c r="Y904" s="499"/>
      <c r="Z904" s="499"/>
      <c r="AA904" s="108"/>
      <c r="AC904" s="644">
        <f>SUM(AC895:AC900)-AC896+AC903</f>
        <v>644</v>
      </c>
      <c r="AD904" s="638"/>
      <c r="AE904" s="639" t="s">
        <v>2180</v>
      </c>
      <c r="AF904" s="640"/>
      <c r="AG904" s="641"/>
      <c r="AH904" s="85"/>
      <c r="AI904" s="697">
        <f>SUM(AI895:AI903)</f>
        <v>635</v>
      </c>
      <c r="AJ904" s="701"/>
      <c r="AK904" s="538" t="s">
        <v>2180</v>
      </c>
      <c r="AL904" s="535"/>
      <c r="AM904" s="533"/>
      <c r="AN904" s="660"/>
      <c r="AO904" s="11"/>
      <c r="AP904" s="10"/>
      <c r="AR904" s="40"/>
    </row>
    <row r="905" spans="4:44" x14ac:dyDescent="0.25">
      <c r="D905" s="91" t="s">
        <v>3397</v>
      </c>
      <c r="E905" s="429"/>
      <c r="F905" s="98" t="s">
        <v>3398</v>
      </c>
      <c r="G905" s="96"/>
      <c r="H905" s="99"/>
      <c r="I905" s="99"/>
      <c r="J905" s="99"/>
      <c r="K905" s="96"/>
      <c r="L905" s="96"/>
      <c r="M905" s="100"/>
      <c r="N905" s="96"/>
      <c r="O905" s="982"/>
      <c r="P905" s="101"/>
      <c r="Q905" s="96"/>
      <c r="R905" s="96"/>
      <c r="S905" s="100"/>
      <c r="T905" s="190"/>
      <c r="U905" s="96"/>
      <c r="V905" s="102"/>
      <c r="W905" s="171"/>
      <c r="X905" s="171"/>
      <c r="Y905" s="499"/>
      <c r="Z905" s="499"/>
      <c r="AA905" s="108"/>
      <c r="AC905" s="39"/>
      <c r="AE905" s="85"/>
      <c r="AF905" s="85"/>
      <c r="AG905" s="85"/>
      <c r="AH905"/>
      <c r="AI905" s="85"/>
      <c r="AJ905" s="11"/>
      <c r="AN905" s="11"/>
      <c r="AO905" s="11"/>
      <c r="AP905" s="10"/>
      <c r="AR905" s="40"/>
    </row>
    <row r="906" spans="4:44" x14ac:dyDescent="0.25">
      <c r="D906" s="91" t="s">
        <v>64</v>
      </c>
      <c r="E906" s="429"/>
      <c r="F906" s="98" t="s">
        <v>3485</v>
      </c>
      <c r="G906" s="96"/>
      <c r="H906" s="99"/>
      <c r="I906" s="99"/>
      <c r="J906" s="99"/>
      <c r="K906" s="96"/>
      <c r="L906" s="96"/>
      <c r="M906" s="100"/>
      <c r="N906" s="96"/>
      <c r="O906" s="982"/>
      <c r="P906" s="101"/>
      <c r="Q906" s="96"/>
      <c r="R906" s="96"/>
      <c r="S906" s="100"/>
      <c r="T906" s="190"/>
      <c r="U906" s="96"/>
      <c r="V906" s="102"/>
      <c r="W906" s="171"/>
      <c r="X906" s="171"/>
      <c r="Y906" s="499"/>
      <c r="Z906" s="499"/>
      <c r="AA906" s="108"/>
      <c r="AC906" s="39"/>
      <c r="AE906" s="85"/>
      <c r="AF906" s="85"/>
      <c r="AG906" s="85"/>
      <c r="AH906"/>
      <c r="AI906" s="85" t="s">
        <v>4794</v>
      </c>
      <c r="AJ906" s="11"/>
      <c r="AM906" s="11"/>
      <c r="AN906" s="11"/>
      <c r="AO906" s="11"/>
      <c r="AP906" s="10"/>
      <c r="AR906" s="40"/>
    </row>
    <row r="907" spans="4:44" x14ac:dyDescent="0.25">
      <c r="D907" s="91" t="s">
        <v>23</v>
      </c>
      <c r="E907" s="429"/>
      <c r="F907" s="98" t="s">
        <v>4379</v>
      </c>
      <c r="G907" s="96"/>
      <c r="H907" s="99"/>
      <c r="I907" s="99"/>
      <c r="J907" s="99"/>
      <c r="K907" s="96"/>
      <c r="L907" s="96"/>
      <c r="M907" s="100"/>
      <c r="N907" s="96"/>
      <c r="O907" s="982"/>
      <c r="P907" s="101"/>
      <c r="Q907" s="96"/>
      <c r="R907" s="96"/>
      <c r="S907" s="100"/>
      <c r="T907" s="190"/>
      <c r="U907" s="96"/>
      <c r="V907" s="102"/>
      <c r="W907" s="171"/>
      <c r="X907" s="171"/>
      <c r="Y907" s="499"/>
      <c r="Z907" s="499"/>
      <c r="AA907" s="108"/>
      <c r="AC907" s="39"/>
      <c r="AE907" s="85"/>
      <c r="AF907" s="85"/>
      <c r="AG907" s="85"/>
      <c r="AH907"/>
      <c r="AI907" t="s">
        <v>4793</v>
      </c>
      <c r="AJ907" s="11"/>
      <c r="AM907" s="11"/>
      <c r="AN907" s="11"/>
      <c r="AO907" s="11"/>
      <c r="AP907" s="10"/>
      <c r="AR907" s="40"/>
    </row>
    <row r="908" spans="4:44" x14ac:dyDescent="0.25">
      <c r="D908" s="91" t="s">
        <v>175</v>
      </c>
      <c r="E908" s="429"/>
      <c r="F908" s="98" t="s">
        <v>3487</v>
      </c>
      <c r="G908" s="96"/>
      <c r="H908" s="99"/>
      <c r="I908" s="99"/>
      <c r="J908" s="99"/>
      <c r="K908" s="96"/>
      <c r="L908" s="96"/>
      <c r="M908" s="100"/>
      <c r="N908" s="96"/>
      <c r="O908" s="982"/>
      <c r="P908" s="101"/>
      <c r="Q908" s="96"/>
      <c r="R908" s="96"/>
      <c r="S908" s="100"/>
      <c r="T908" s="190"/>
      <c r="U908" s="96"/>
      <c r="V908" s="102"/>
      <c r="W908" s="171"/>
      <c r="X908" s="171"/>
      <c r="Y908" s="499"/>
      <c r="Z908" s="499"/>
      <c r="AA908" s="108"/>
      <c r="AC908" s="39"/>
      <c r="AE908"/>
      <c r="AF908"/>
      <c r="AG908"/>
      <c r="AH908"/>
      <c r="AI908"/>
      <c r="AJ908"/>
      <c r="AK908" s="666"/>
      <c r="AN908" s="85"/>
      <c r="AO908" s="11"/>
      <c r="AP908" s="10"/>
      <c r="AR908" s="40"/>
    </row>
    <row r="909" spans="4:44" x14ac:dyDescent="0.25">
      <c r="D909" s="91" t="s">
        <v>5</v>
      </c>
      <c r="E909" s="429"/>
      <c r="F909" s="98" t="s">
        <v>3864</v>
      </c>
      <c r="G909" s="96"/>
      <c r="H909" s="99"/>
      <c r="I909" s="99"/>
      <c r="J909" s="99"/>
      <c r="K909" s="96"/>
      <c r="L909" s="96"/>
      <c r="M909" s="100"/>
      <c r="N909" s="96"/>
      <c r="O909" s="982"/>
      <c r="P909" s="101"/>
      <c r="Q909" s="96"/>
      <c r="R909" s="96"/>
      <c r="S909" s="100"/>
      <c r="T909" s="190"/>
      <c r="U909" s="96"/>
      <c r="V909" s="102"/>
      <c r="W909" s="171"/>
      <c r="X909" s="171"/>
      <c r="Y909" s="499"/>
      <c r="Z909" s="499"/>
      <c r="AA909" s="108"/>
      <c r="AC909" s="39"/>
      <c r="AE909" s="40"/>
      <c r="AF909"/>
      <c r="AG909"/>
      <c r="AH909"/>
      <c r="AI909"/>
      <c r="AJ909"/>
      <c r="AO909" s="11"/>
      <c r="AP909" s="10"/>
      <c r="AR909" s="40"/>
    </row>
    <row r="910" spans="4:44" ht="15.75" thickBot="1" x14ac:dyDescent="0.3">
      <c r="D910" s="95" t="s">
        <v>6</v>
      </c>
      <c r="E910" s="430"/>
      <c r="F910" s="103" t="s">
        <v>2126</v>
      </c>
      <c r="G910" s="97"/>
      <c r="H910" s="104"/>
      <c r="I910" s="104"/>
      <c r="J910" s="104"/>
      <c r="K910" s="97"/>
      <c r="L910" s="97"/>
      <c r="M910" s="105"/>
      <c r="N910" s="97"/>
      <c r="O910" s="983"/>
      <c r="P910" s="106"/>
      <c r="Q910" s="97"/>
      <c r="R910" s="97"/>
      <c r="S910" s="105"/>
      <c r="T910" s="191"/>
      <c r="U910" s="97"/>
      <c r="V910" s="107"/>
      <c r="W910" s="172"/>
      <c r="X910" s="172"/>
      <c r="Y910" s="500"/>
      <c r="Z910" s="500"/>
      <c r="AA910" s="109"/>
      <c r="AC910" s="39"/>
      <c r="AE910" s="39"/>
      <c r="AF910"/>
      <c r="AG910"/>
      <c r="AH910" s="85"/>
      <c r="AI910"/>
      <c r="AJ910"/>
      <c r="AO910" s="126"/>
      <c r="AP910" s="10"/>
      <c r="AR910" s="40"/>
    </row>
    <row r="911" spans="4:44" x14ac:dyDescent="0.25">
      <c r="D911" s="507" t="s">
        <v>1</v>
      </c>
      <c r="E911" s="845"/>
      <c r="F911" s="509" t="s">
        <v>1048</v>
      </c>
      <c r="G911" s="846"/>
      <c r="H911" s="878"/>
      <c r="I911" s="878"/>
      <c r="J911" s="878"/>
      <c r="K911" s="510"/>
      <c r="L911" s="510"/>
      <c r="M911" s="511"/>
      <c r="N911" s="510"/>
      <c r="O911" s="984"/>
      <c r="P911" s="512"/>
      <c r="Q911" s="510"/>
      <c r="R911" s="510"/>
      <c r="S911" s="511"/>
      <c r="T911" s="513"/>
      <c r="U911" s="510"/>
      <c r="V911" s="514"/>
      <c r="W911" s="515"/>
      <c r="X911" s="515"/>
      <c r="Y911" s="516"/>
      <c r="Z911" s="516"/>
      <c r="AA911" s="517"/>
      <c r="AC911" s="39"/>
      <c r="AE911" s="40"/>
      <c r="AF911"/>
      <c r="AG911"/>
      <c r="AH911" s="85"/>
      <c r="AI911"/>
      <c r="AJ911"/>
      <c r="AO911" s="126"/>
      <c r="AP911" s="10"/>
      <c r="AR911" s="40"/>
    </row>
    <row r="912" spans="4:44" x14ac:dyDescent="0.25">
      <c r="D912" s="91" t="s">
        <v>742</v>
      </c>
      <c r="E912" s="883"/>
      <c r="F912" s="98" t="s">
        <v>846</v>
      </c>
      <c r="G912" s="881"/>
      <c r="H912" s="99"/>
      <c r="I912" s="99"/>
      <c r="J912" s="99"/>
      <c r="K912" s="96"/>
      <c r="L912" s="96"/>
      <c r="M912" s="100"/>
      <c r="N912" s="96"/>
      <c r="O912" s="982"/>
      <c r="P912" s="101"/>
      <c r="Q912" s="96"/>
      <c r="R912" s="96"/>
      <c r="S912" s="100"/>
      <c r="T912" s="190"/>
      <c r="U912" s="96"/>
      <c r="V912" s="102"/>
      <c r="W912" s="171"/>
      <c r="X912" s="171"/>
      <c r="Y912" s="499"/>
      <c r="Z912" s="499"/>
      <c r="AA912" s="108"/>
      <c r="AC912" s="39"/>
      <c r="AE912" s="40"/>
      <c r="AF912"/>
      <c r="AG912"/>
      <c r="AH912"/>
      <c r="AI912" s="85"/>
      <c r="AJ912"/>
      <c r="AN912" s="11"/>
      <c r="AO912" s="11"/>
      <c r="AP912" s="10"/>
      <c r="AR912" s="40"/>
    </row>
    <row r="913" spans="4:44" x14ac:dyDescent="0.25">
      <c r="D913" s="92" t="s">
        <v>4</v>
      </c>
      <c r="E913" s="883"/>
      <c r="F913" s="98" t="s">
        <v>848</v>
      </c>
      <c r="G913" s="881"/>
      <c r="H913" s="99"/>
      <c r="I913" s="99"/>
      <c r="J913" s="99"/>
      <c r="K913" s="96"/>
      <c r="L913" s="96"/>
      <c r="M913" s="100"/>
      <c r="N913" s="96"/>
      <c r="O913" s="982"/>
      <c r="P913" s="101"/>
      <c r="Q913" s="96"/>
      <c r="R913" s="96"/>
      <c r="S913" s="100"/>
      <c r="T913" s="190"/>
      <c r="U913" s="96"/>
      <c r="V913" s="102"/>
      <c r="W913" s="171"/>
      <c r="X913" s="171"/>
      <c r="Y913" s="499"/>
      <c r="Z913" s="499"/>
      <c r="AA913" s="108"/>
      <c r="AC913" s="39"/>
      <c r="AE913" s="85"/>
      <c r="AF913" s="85"/>
      <c r="AG913" s="85"/>
      <c r="AH913" s="85"/>
      <c r="AI913" s="85"/>
      <c r="AJ913"/>
      <c r="AN913" s="11"/>
      <c r="AO913" s="126"/>
      <c r="AP913" s="10"/>
      <c r="AR913" s="40"/>
    </row>
    <row r="914" spans="4:44" x14ac:dyDescent="0.25">
      <c r="D914" s="91" t="s">
        <v>1149</v>
      </c>
      <c r="E914" s="883"/>
      <c r="F914" s="98" t="s">
        <v>1418</v>
      </c>
      <c r="G914" s="881"/>
      <c r="H914" s="99"/>
      <c r="I914" s="99"/>
      <c r="J914" s="99"/>
      <c r="K914" s="96"/>
      <c r="L914" s="96"/>
      <c r="M914" s="100"/>
      <c r="N914" s="96"/>
      <c r="O914" s="982"/>
      <c r="P914" s="101"/>
      <c r="Q914" s="96"/>
      <c r="R914" s="96"/>
      <c r="S914" s="100"/>
      <c r="T914" s="190"/>
      <c r="U914" s="96"/>
      <c r="V914" s="102"/>
      <c r="W914" s="171"/>
      <c r="X914" s="171"/>
      <c r="Y914" s="499"/>
      <c r="Z914" s="499"/>
      <c r="AA914" s="108"/>
      <c r="AC914" s="39"/>
      <c r="AE914" s="85"/>
      <c r="AF914" s="85"/>
      <c r="AG914" s="85"/>
      <c r="AH914" s="85"/>
      <c r="AI914"/>
      <c r="AJ914"/>
      <c r="AN914" s="85"/>
      <c r="AO914" s="126"/>
      <c r="AP914" s="10"/>
      <c r="AR914" s="40"/>
    </row>
    <row r="915" spans="4:44" x14ac:dyDescent="0.25">
      <c r="D915" s="91" t="s">
        <v>6431</v>
      </c>
      <c r="E915" s="968"/>
      <c r="F915" s="98" t="s">
        <v>6434</v>
      </c>
      <c r="G915" s="967"/>
      <c r="H915" s="99"/>
      <c r="I915" s="99"/>
      <c r="J915" s="99"/>
      <c r="K915" s="96"/>
      <c r="L915" s="96"/>
      <c r="M915" s="100"/>
      <c r="N915" s="96"/>
      <c r="O915" s="982"/>
      <c r="P915" s="101"/>
      <c r="Q915" s="96"/>
      <c r="R915" s="96"/>
      <c r="S915" s="100"/>
      <c r="T915" s="190"/>
      <c r="U915" s="96"/>
      <c r="V915" s="102"/>
      <c r="W915" s="171"/>
      <c r="X915" s="171"/>
      <c r="Y915" s="499"/>
      <c r="Z915" s="499"/>
      <c r="AA915" s="108"/>
      <c r="AC915" s="39"/>
      <c r="AE915" s="85"/>
      <c r="AF915" s="85"/>
      <c r="AG915" s="85"/>
      <c r="AH915" s="85"/>
      <c r="AI915"/>
      <c r="AJ915"/>
      <c r="AN915" s="85"/>
      <c r="AO915" s="126"/>
      <c r="AP915" s="10"/>
      <c r="AR915" s="40"/>
    </row>
    <row r="916" spans="4:44" x14ac:dyDescent="0.25">
      <c r="D916" s="91" t="s">
        <v>772</v>
      </c>
      <c r="E916" s="883"/>
      <c r="F916" s="98" t="s">
        <v>1304</v>
      </c>
      <c r="G916" s="881"/>
      <c r="H916" s="99"/>
      <c r="I916" s="99"/>
      <c r="J916" s="99"/>
      <c r="K916" s="96"/>
      <c r="L916" s="96"/>
      <c r="M916" s="100"/>
      <c r="N916" s="96"/>
      <c r="O916" s="982"/>
      <c r="P916" s="101"/>
      <c r="Q916" s="96"/>
      <c r="R916" s="96"/>
      <c r="S916" s="100"/>
      <c r="T916" s="190"/>
      <c r="U916" s="96"/>
      <c r="V916" s="102"/>
      <c r="W916" s="171"/>
      <c r="X916" s="171"/>
      <c r="Y916" s="499"/>
      <c r="Z916" s="499"/>
      <c r="AA916" s="108"/>
      <c r="AC916" s="39"/>
      <c r="AE916" s="40"/>
      <c r="AF916"/>
      <c r="AG916"/>
      <c r="AH916" s="85"/>
      <c r="AI916" s="85"/>
      <c r="AJ916" s="11"/>
      <c r="AM916" s="11"/>
      <c r="AN916" s="11"/>
      <c r="AO916" s="11"/>
      <c r="AP916" s="10"/>
      <c r="AR916" s="40"/>
    </row>
    <row r="917" spans="4:44" x14ac:dyDescent="0.25">
      <c r="D917" s="93" t="s">
        <v>764</v>
      </c>
      <c r="E917" s="883"/>
      <c r="F917" s="98" t="s">
        <v>1142</v>
      </c>
      <c r="G917" s="881"/>
      <c r="H917" s="99"/>
      <c r="I917" s="99"/>
      <c r="J917" s="99"/>
      <c r="K917" s="96"/>
      <c r="L917" s="96"/>
      <c r="M917" s="100"/>
      <c r="N917" s="96"/>
      <c r="O917" s="982"/>
      <c r="P917" s="101"/>
      <c r="Q917" s="96"/>
      <c r="R917" s="96"/>
      <c r="S917" s="100"/>
      <c r="T917" s="190"/>
      <c r="U917" s="96"/>
      <c r="V917" s="102"/>
      <c r="W917" s="171"/>
      <c r="X917" s="171"/>
      <c r="Y917" s="499"/>
      <c r="Z917" s="499"/>
      <c r="AA917" s="108"/>
      <c r="AC917" s="39"/>
      <c r="AE917" s="85"/>
      <c r="AF917" s="85"/>
      <c r="AG917" s="85"/>
      <c r="AH917" s="85"/>
      <c r="AI917" s="85"/>
      <c r="AJ917" s="11"/>
      <c r="AM917" s="11"/>
      <c r="AN917" s="11"/>
      <c r="AO917" s="126"/>
      <c r="AP917" s="10"/>
      <c r="AR917" s="40"/>
    </row>
    <row r="918" spans="4:44" x14ac:dyDescent="0.25">
      <c r="D918" s="91" t="s">
        <v>839</v>
      </c>
      <c r="E918" s="883"/>
      <c r="F918" s="98" t="s">
        <v>1305</v>
      </c>
      <c r="G918" s="881"/>
      <c r="H918" s="99"/>
      <c r="I918" s="99"/>
      <c r="J918" s="99"/>
      <c r="K918" s="96"/>
      <c r="L918" s="96"/>
      <c r="M918" s="100"/>
      <c r="N918" s="96"/>
      <c r="O918" s="982"/>
      <c r="P918" s="101"/>
      <c r="Q918" s="96"/>
      <c r="R918" s="96"/>
      <c r="S918" s="100"/>
      <c r="T918" s="190"/>
      <c r="U918" s="96"/>
      <c r="V918" s="102"/>
      <c r="W918" s="171"/>
      <c r="X918" s="171"/>
      <c r="Y918" s="499"/>
      <c r="Z918" s="499"/>
      <c r="AA918" s="108"/>
      <c r="AE918" s="85"/>
      <c r="AF918" s="85"/>
      <c r="AG918" s="85"/>
      <c r="AH918" s="85"/>
      <c r="AI918" s="85"/>
      <c r="AJ918" s="11"/>
      <c r="AM918" s="11"/>
      <c r="AN918" s="11"/>
      <c r="AO918" s="126"/>
      <c r="AP918" s="10"/>
      <c r="AR918" s="40"/>
    </row>
    <row r="919" spans="4:44" x14ac:dyDescent="0.25">
      <c r="D919" s="92" t="s">
        <v>2</v>
      </c>
      <c r="E919" s="883"/>
      <c r="F919" s="98" t="s">
        <v>3636</v>
      </c>
      <c r="G919" s="881"/>
      <c r="H919" s="99"/>
      <c r="I919" s="99"/>
      <c r="J919" s="99"/>
      <c r="K919" s="96"/>
      <c r="L919" s="96"/>
      <c r="M919" s="100"/>
      <c r="N919" s="96"/>
      <c r="O919" s="982"/>
      <c r="P919" s="101"/>
      <c r="Q919" s="96"/>
      <c r="R919" s="96"/>
      <c r="S919" s="100"/>
      <c r="T919" s="190"/>
      <c r="U919" s="96"/>
      <c r="V919" s="102"/>
      <c r="W919" s="171"/>
      <c r="X919" s="171"/>
      <c r="Y919" s="499"/>
      <c r="Z919" s="499"/>
      <c r="AA919" s="108"/>
      <c r="AE919" s="85"/>
      <c r="AF919" s="85"/>
      <c r="AG919" s="85"/>
      <c r="AH919"/>
      <c r="AI919" s="85"/>
      <c r="AJ919" s="11"/>
      <c r="AM919" s="11"/>
      <c r="AN919" s="11"/>
      <c r="AO919" s="11"/>
      <c r="AP919" s="10"/>
      <c r="AR919" s="40"/>
    </row>
    <row r="920" spans="4:44" x14ac:dyDescent="0.25">
      <c r="D920" s="92" t="s">
        <v>986</v>
      </c>
      <c r="E920" s="883"/>
      <c r="F920" s="98" t="s">
        <v>988</v>
      </c>
      <c r="G920" s="881"/>
      <c r="H920" s="99"/>
      <c r="I920" s="99"/>
      <c r="J920" s="99"/>
      <c r="K920" s="96"/>
      <c r="L920" s="96"/>
      <c r="M920" s="100"/>
      <c r="N920" s="96"/>
      <c r="O920" s="982"/>
      <c r="P920" s="101"/>
      <c r="Q920" s="96"/>
      <c r="R920" s="96"/>
      <c r="S920" s="100"/>
      <c r="T920" s="190"/>
      <c r="U920" s="96"/>
      <c r="V920" s="102"/>
      <c r="W920" s="171"/>
      <c r="X920" s="171"/>
      <c r="Y920" s="499"/>
      <c r="Z920" s="499"/>
      <c r="AA920" s="108"/>
      <c r="AE920" s="85"/>
      <c r="AF920" s="85"/>
      <c r="AG920" s="85"/>
      <c r="AH920" s="85"/>
      <c r="AI920" s="85"/>
      <c r="AJ920"/>
      <c r="AN920" s="11"/>
      <c r="AO920" s="11"/>
      <c r="AP920" s="10"/>
      <c r="AR920" s="40"/>
    </row>
    <row r="921" spans="4:44" x14ac:dyDescent="0.25">
      <c r="D921" s="91" t="s">
        <v>736</v>
      </c>
      <c r="E921" s="883"/>
      <c r="F921" s="98" t="s">
        <v>1307</v>
      </c>
      <c r="G921" s="881"/>
      <c r="H921" s="99"/>
      <c r="I921" s="99"/>
      <c r="J921" s="99"/>
      <c r="K921" s="96"/>
      <c r="L921" s="96"/>
      <c r="M921" s="100"/>
      <c r="N921" s="96"/>
      <c r="O921" s="982"/>
      <c r="P921" s="101"/>
      <c r="Q921" s="96"/>
      <c r="R921" s="96"/>
      <c r="S921" s="100"/>
      <c r="T921" s="190"/>
      <c r="U921" s="96"/>
      <c r="V921" s="102"/>
      <c r="W921" s="171"/>
      <c r="X921" s="171"/>
      <c r="Y921" s="499"/>
      <c r="Z921" s="499"/>
      <c r="AA921" s="108"/>
      <c r="AE921" s="85"/>
      <c r="AF921" s="85"/>
      <c r="AG921" s="85"/>
      <c r="AH921" s="85"/>
      <c r="AI921"/>
      <c r="AJ921"/>
      <c r="AO921" s="126"/>
      <c r="AP921" s="10"/>
      <c r="AR921" s="40"/>
    </row>
    <row r="922" spans="4:44" x14ac:dyDescent="0.25">
      <c r="D922" s="94" t="s">
        <v>1396</v>
      </c>
      <c r="E922" s="883"/>
      <c r="F922" s="98" t="s">
        <v>1397</v>
      </c>
      <c r="G922" s="881"/>
      <c r="H922" s="99"/>
      <c r="I922" s="99"/>
      <c r="J922" s="99"/>
      <c r="K922" s="96"/>
      <c r="L922" s="96"/>
      <c r="M922" s="100"/>
      <c r="N922" s="96"/>
      <c r="O922" s="982"/>
      <c r="P922" s="101"/>
      <c r="Q922" s="96"/>
      <c r="R922" s="96"/>
      <c r="S922" s="100"/>
      <c r="T922" s="190"/>
      <c r="U922" s="96"/>
      <c r="V922" s="102"/>
      <c r="W922" s="171"/>
      <c r="X922" s="171"/>
      <c r="Y922" s="499"/>
      <c r="Z922" s="499"/>
      <c r="AA922" s="108"/>
      <c r="AE922" s="40"/>
      <c r="AF922"/>
      <c r="AG922"/>
      <c r="AH922" s="85"/>
      <c r="AI922" s="85"/>
      <c r="AJ922" s="11"/>
      <c r="AN922" s="11"/>
      <c r="AO922" s="11"/>
      <c r="AP922" s="10"/>
      <c r="AR922" s="40"/>
    </row>
    <row r="923" spans="4:44" x14ac:dyDescent="0.25">
      <c r="D923" s="519" t="s">
        <v>838</v>
      </c>
      <c r="E923" s="847"/>
      <c r="F923" s="521" t="s">
        <v>1107</v>
      </c>
      <c r="G923" s="848"/>
      <c r="H923" s="882"/>
      <c r="I923" s="882"/>
      <c r="J923" s="882"/>
      <c r="K923" s="522"/>
      <c r="L923" s="522"/>
      <c r="M923" s="523"/>
      <c r="N923" s="522"/>
      <c r="O923" s="985"/>
      <c r="P923" s="524"/>
      <c r="Q923" s="522"/>
      <c r="R923" s="522"/>
      <c r="S923" s="523"/>
      <c r="T923" s="525"/>
      <c r="U923" s="522"/>
      <c r="V923" s="526"/>
      <c r="W923" s="527"/>
      <c r="X923" s="527"/>
      <c r="Y923" s="528"/>
      <c r="Z923" s="528"/>
      <c r="AA923" s="529"/>
      <c r="AE923" s="85"/>
      <c r="AF923" s="85"/>
      <c r="AG923" s="85"/>
      <c r="AH923"/>
      <c r="AI923" s="85"/>
      <c r="AJ923" s="11"/>
      <c r="AN923" s="11"/>
      <c r="AO923" s="11"/>
      <c r="AP923" s="10"/>
      <c r="AR923" s="40"/>
    </row>
    <row r="924" spans="4:44" ht="15.75" thickBot="1" x14ac:dyDescent="0.3">
      <c r="D924" s="530" t="s">
        <v>39</v>
      </c>
      <c r="E924" s="849"/>
      <c r="F924" s="532" t="s">
        <v>849</v>
      </c>
      <c r="G924" s="850"/>
      <c r="H924" s="534"/>
      <c r="I924" s="534"/>
      <c r="J924" s="534"/>
      <c r="K924" s="533"/>
      <c r="L924" s="533"/>
      <c r="M924" s="535"/>
      <c r="N924" s="533"/>
      <c r="O924" s="986"/>
      <c r="P924" s="536"/>
      <c r="Q924" s="533"/>
      <c r="R924" s="533"/>
      <c r="S924" s="535"/>
      <c r="T924" s="537"/>
      <c r="U924" s="533"/>
      <c r="V924" s="538"/>
      <c r="W924" s="539"/>
      <c r="X924" s="539"/>
      <c r="Y924" s="540"/>
      <c r="Z924" s="540"/>
      <c r="AA924" s="541"/>
      <c r="AE924" s="85"/>
      <c r="AF924" s="85"/>
      <c r="AG924" s="85"/>
      <c r="AH924"/>
      <c r="AI924" s="85"/>
      <c r="AJ924" s="11"/>
      <c r="AN924" s="11"/>
      <c r="AO924" s="11"/>
      <c r="AP924" s="10"/>
      <c r="AR924" s="40"/>
    </row>
    <row r="925" spans="4:44" s="208" customFormat="1" x14ac:dyDescent="0.25">
      <c r="D925" s="518" t="s">
        <v>3637</v>
      </c>
      <c r="E925" s="845"/>
      <c r="F925" s="509" t="s">
        <v>2134</v>
      </c>
      <c r="G925" s="846"/>
      <c r="H925" s="878"/>
      <c r="I925" s="878"/>
      <c r="J925" s="878"/>
      <c r="K925" s="510"/>
      <c r="L925" s="510"/>
      <c r="M925" s="511"/>
      <c r="N925" s="510"/>
      <c r="O925" s="984"/>
      <c r="P925" s="512"/>
      <c r="Q925" s="510"/>
      <c r="R925" s="510"/>
      <c r="S925" s="511"/>
      <c r="T925" s="513"/>
      <c r="U925" s="510"/>
      <c r="V925" s="514"/>
      <c r="W925" s="515"/>
      <c r="X925" s="515"/>
      <c r="Y925" s="516"/>
      <c r="Z925" s="516"/>
      <c r="AA925" s="517"/>
      <c r="AB925" s="692"/>
      <c r="AC925"/>
      <c r="AD925" s="39"/>
      <c r="AE925" s="85"/>
      <c r="AF925" s="85"/>
      <c r="AG925" s="85"/>
      <c r="AH925" s="693"/>
      <c r="AJ925" s="126"/>
      <c r="AK925" s="694"/>
      <c r="AL925" s="695"/>
      <c r="AM925" s="126"/>
      <c r="AN925" s="126"/>
      <c r="AO925" s="126"/>
      <c r="AP925" s="694"/>
      <c r="AR925" s="696"/>
    </row>
    <row r="926" spans="4:44" x14ac:dyDescent="0.25">
      <c r="D926" s="92" t="s">
        <v>1998</v>
      </c>
      <c r="E926" s="883"/>
      <c r="F926" s="98" t="s">
        <v>4380</v>
      </c>
      <c r="G926" s="881"/>
      <c r="H926" s="99"/>
      <c r="I926" s="99"/>
      <c r="J926" s="99"/>
      <c r="K926" s="96"/>
      <c r="L926" s="96"/>
      <c r="M926" s="100"/>
      <c r="N926" s="96"/>
      <c r="O926" s="982"/>
      <c r="P926" s="101"/>
      <c r="Q926" s="96"/>
      <c r="R926" s="96"/>
      <c r="S926" s="100"/>
      <c r="T926" s="190"/>
      <c r="U926" s="96"/>
      <c r="V926" s="102"/>
      <c r="W926" s="171"/>
      <c r="X926" s="171"/>
      <c r="Y926" s="499"/>
      <c r="Z926" s="499"/>
      <c r="AA926" s="108"/>
      <c r="AC926" s="208"/>
      <c r="AD926" s="692"/>
      <c r="AE926" s="693"/>
      <c r="AF926" s="208"/>
      <c r="AG926" s="208"/>
      <c r="AH926" s="85"/>
      <c r="AI926" s="85"/>
      <c r="AJ926"/>
      <c r="AN926" s="11"/>
      <c r="AO926" s="11"/>
      <c r="AP926" s="10"/>
      <c r="AR926" s="40"/>
    </row>
    <row r="927" spans="4:44" x14ac:dyDescent="0.25">
      <c r="D927" s="91" t="s">
        <v>16</v>
      </c>
      <c r="E927" s="883"/>
      <c r="F927" s="98" t="s">
        <v>3486</v>
      </c>
      <c r="G927" s="881"/>
      <c r="H927" s="99"/>
      <c r="I927" s="99"/>
      <c r="J927" s="99"/>
      <c r="K927" s="96"/>
      <c r="L927" s="96"/>
      <c r="M927" s="100"/>
      <c r="N927" s="96"/>
      <c r="O927" s="982"/>
      <c r="P927" s="101"/>
      <c r="Q927" s="96"/>
      <c r="R927" s="96"/>
      <c r="S927" s="100"/>
      <c r="T927" s="190"/>
      <c r="U927" s="96"/>
      <c r="V927" s="102"/>
      <c r="W927" s="171"/>
      <c r="X927" s="171"/>
      <c r="Y927" s="499"/>
      <c r="Z927" s="499"/>
      <c r="AA927" s="108"/>
      <c r="AE927" s="85"/>
      <c r="AF927" s="85"/>
      <c r="AG927" s="85"/>
      <c r="AH927"/>
      <c r="AI927" s="85"/>
      <c r="AJ927"/>
      <c r="AN927" s="11"/>
      <c r="AO927" s="11"/>
      <c r="AP927" s="10"/>
      <c r="AR927" s="40"/>
    </row>
    <row r="928" spans="4:44" x14ac:dyDescent="0.25">
      <c r="D928" s="91" t="s">
        <v>69</v>
      </c>
      <c r="E928" s="883"/>
      <c r="F928" s="98" t="s">
        <v>6435</v>
      </c>
      <c r="G928" s="881"/>
      <c r="H928" s="99"/>
      <c r="I928" s="99"/>
      <c r="J928" s="99"/>
      <c r="K928" s="96"/>
      <c r="L928" s="96"/>
      <c r="M928" s="100"/>
      <c r="N928" s="96"/>
      <c r="O928" s="982"/>
      <c r="P928" s="101"/>
      <c r="Q928" s="96"/>
      <c r="R928" s="96"/>
      <c r="S928" s="100"/>
      <c r="T928" s="190"/>
      <c r="U928" s="96"/>
      <c r="V928" s="102"/>
      <c r="W928" s="171"/>
      <c r="X928" s="171"/>
      <c r="Y928" s="499"/>
      <c r="Z928" s="499"/>
      <c r="AA928" s="108"/>
      <c r="AE928" s="85"/>
      <c r="AF928" s="85"/>
      <c r="AG928" s="85"/>
      <c r="AH928" s="85"/>
      <c r="AI928" s="85"/>
      <c r="AJ928"/>
      <c r="AN928" s="11"/>
      <c r="AO928" s="126"/>
      <c r="AP928" s="10"/>
      <c r="AR928" s="40"/>
    </row>
    <row r="929" spans="4:44" x14ac:dyDescent="0.25">
      <c r="D929" s="91" t="s">
        <v>72</v>
      </c>
      <c r="E929" s="883"/>
      <c r="F929" s="98" t="s">
        <v>3633</v>
      </c>
      <c r="G929" s="881"/>
      <c r="H929" s="99"/>
      <c r="I929" s="99"/>
      <c r="J929" s="99"/>
      <c r="K929" s="96"/>
      <c r="L929" s="96"/>
      <c r="M929" s="100"/>
      <c r="N929" s="96"/>
      <c r="O929" s="982"/>
      <c r="P929" s="101"/>
      <c r="Q929" s="96"/>
      <c r="R929" s="96"/>
      <c r="S929" s="100"/>
      <c r="T929" s="190"/>
      <c r="U929" s="96"/>
      <c r="V929" s="102"/>
      <c r="W929" s="171"/>
      <c r="X929" s="171"/>
      <c r="Y929" s="499"/>
      <c r="Z929" s="499"/>
      <c r="AA929" s="108"/>
      <c r="AE929" s="85"/>
      <c r="AF929" s="85"/>
      <c r="AG929" s="85"/>
      <c r="AH929" s="85"/>
      <c r="AI929"/>
      <c r="AJ929"/>
      <c r="AO929" s="126"/>
      <c r="AP929" s="10"/>
      <c r="AR929" s="40"/>
    </row>
    <row r="930" spans="4:44" x14ac:dyDescent="0.25">
      <c r="D930" s="91" t="s">
        <v>80</v>
      </c>
      <c r="E930" s="883"/>
      <c r="F930" s="98" t="s">
        <v>2125</v>
      </c>
      <c r="G930" s="881"/>
      <c r="H930" s="99"/>
      <c r="I930" s="99"/>
      <c r="J930" s="99"/>
      <c r="K930" s="96"/>
      <c r="L930" s="96"/>
      <c r="M930" s="100"/>
      <c r="N930" s="96"/>
      <c r="O930" s="982"/>
      <c r="P930" s="101"/>
      <c r="Q930" s="96"/>
      <c r="R930" s="96"/>
      <c r="S930" s="100"/>
      <c r="T930" s="190"/>
      <c r="U930" s="96"/>
      <c r="V930" s="102"/>
      <c r="W930" s="171"/>
      <c r="X930" s="171"/>
      <c r="Y930" s="499"/>
      <c r="Z930" s="499"/>
      <c r="AA930" s="108"/>
      <c r="AE930" s="40"/>
      <c r="AF930"/>
      <c r="AG930"/>
      <c r="AH930" s="85"/>
      <c r="AI930" s="85"/>
      <c r="AJ930" s="11"/>
      <c r="AM930" s="11"/>
      <c r="AN930" s="11"/>
      <c r="AO930" s="181"/>
      <c r="AP930" s="10"/>
      <c r="AR930" s="40"/>
    </row>
    <row r="931" spans="4:44" x14ac:dyDescent="0.25">
      <c r="D931" s="91" t="s">
        <v>68</v>
      </c>
      <c r="E931" s="883"/>
      <c r="F931" s="98" t="s">
        <v>852</v>
      </c>
      <c r="G931" s="881"/>
      <c r="H931" s="99"/>
      <c r="I931" s="99"/>
      <c r="J931" s="99"/>
      <c r="K931" s="96"/>
      <c r="L931" s="96"/>
      <c r="M931" s="100"/>
      <c r="N931" s="96"/>
      <c r="O931" s="982"/>
      <c r="P931" s="101"/>
      <c r="Q931" s="96"/>
      <c r="R931" s="96"/>
      <c r="S931" s="100"/>
      <c r="T931" s="190"/>
      <c r="U931" s="96"/>
      <c r="V931" s="102"/>
      <c r="W931" s="171"/>
      <c r="X931" s="171"/>
      <c r="Y931" s="499"/>
      <c r="Z931" s="499"/>
      <c r="AA931" s="108"/>
      <c r="AD931" s="36"/>
      <c r="AE931" s="85"/>
      <c r="AF931" s="85"/>
      <c r="AG931" s="85"/>
      <c r="AH931" s="85"/>
      <c r="AI931" s="85"/>
      <c r="AJ931" s="11"/>
      <c r="AM931" s="11"/>
      <c r="AN931" s="11"/>
      <c r="AO931" s="126"/>
      <c r="AP931" s="10"/>
    </row>
    <row r="932" spans="4:44" x14ac:dyDescent="0.25">
      <c r="D932" s="91" t="s">
        <v>74</v>
      </c>
      <c r="E932" s="883"/>
      <c r="F932" s="98" t="s">
        <v>2124</v>
      </c>
      <c r="G932" s="881"/>
      <c r="H932" s="99"/>
      <c r="I932" s="99"/>
      <c r="J932" s="99"/>
      <c r="K932" s="96"/>
      <c r="L932" s="96"/>
      <c r="M932" s="100"/>
      <c r="N932" s="96"/>
      <c r="O932" s="982"/>
      <c r="P932" s="101"/>
      <c r="Q932" s="96"/>
      <c r="R932" s="96"/>
      <c r="S932" s="100"/>
      <c r="T932" s="190"/>
      <c r="U932" s="96"/>
      <c r="V932" s="102"/>
      <c r="W932" s="171"/>
      <c r="X932" s="171"/>
      <c r="Y932" s="499"/>
      <c r="Z932" s="499"/>
      <c r="AA932" s="108"/>
      <c r="AD932" s="36"/>
      <c r="AE932" s="398"/>
      <c r="AF932" s="398"/>
      <c r="AG932" s="85"/>
      <c r="AH932" s="85"/>
      <c r="AI932" s="85"/>
      <c r="AJ932" s="11"/>
      <c r="AM932" s="11"/>
      <c r="AN932" s="11"/>
      <c r="AO932" s="126"/>
      <c r="AP932" s="10"/>
    </row>
    <row r="933" spans="4:44" x14ac:dyDescent="0.25">
      <c r="D933" s="91" t="s">
        <v>2121</v>
      </c>
      <c r="E933" s="883"/>
      <c r="F933" s="98" t="s">
        <v>2123</v>
      </c>
      <c r="G933" s="881"/>
      <c r="H933" s="99"/>
      <c r="I933" s="99"/>
      <c r="J933" s="99"/>
      <c r="K933" s="96"/>
      <c r="L933" s="96"/>
      <c r="M933" s="100"/>
      <c r="N933" s="96"/>
      <c r="O933" s="982"/>
      <c r="P933" s="101"/>
      <c r="Q933" s="96"/>
      <c r="R933" s="96"/>
      <c r="S933" s="100"/>
      <c r="T933" s="190"/>
      <c r="U933" s="96"/>
      <c r="V933" s="102"/>
      <c r="W933" s="171"/>
      <c r="X933" s="171"/>
      <c r="Y933" s="499"/>
      <c r="Z933" s="499"/>
      <c r="AA933" s="108"/>
      <c r="AD933" s="36"/>
      <c r="AE933" s="399"/>
      <c r="AF933" s="398"/>
      <c r="AG933" s="85"/>
      <c r="AH933" s="85"/>
      <c r="AI933" s="85"/>
      <c r="AJ933" s="11"/>
      <c r="AM933" s="11"/>
      <c r="AN933" s="11"/>
      <c r="AO933" s="126"/>
      <c r="AP933" s="10"/>
    </row>
    <row r="934" spans="4:44" x14ac:dyDescent="0.25">
      <c r="D934" s="91" t="s">
        <v>51</v>
      </c>
      <c r="E934" s="883"/>
      <c r="F934" s="98" t="s">
        <v>872</v>
      </c>
      <c r="G934" s="881"/>
      <c r="H934" s="99"/>
      <c r="I934" s="99"/>
      <c r="J934" s="99"/>
      <c r="K934" s="96"/>
      <c r="L934" s="96"/>
      <c r="M934" s="100"/>
      <c r="N934" s="96"/>
      <c r="O934" s="982"/>
      <c r="P934" s="101"/>
      <c r="Q934" s="96"/>
      <c r="R934" s="96"/>
      <c r="S934" s="100"/>
      <c r="T934" s="190"/>
      <c r="U934" s="96"/>
      <c r="V934" s="102"/>
      <c r="W934" s="171"/>
      <c r="X934" s="171"/>
      <c r="Y934" s="499"/>
      <c r="Z934" s="499"/>
      <c r="AA934" s="108"/>
      <c r="AE934" s="398"/>
      <c r="AF934" s="398"/>
      <c r="AG934" s="85"/>
      <c r="AH934" s="85"/>
      <c r="AI934" s="85"/>
      <c r="AJ934" s="11"/>
      <c r="AM934" s="11"/>
      <c r="AN934" s="11"/>
      <c r="AO934" s="126"/>
      <c r="AP934" s="10"/>
    </row>
    <row r="935" spans="4:44" x14ac:dyDescent="0.25">
      <c r="D935" s="91" t="s">
        <v>52</v>
      </c>
      <c r="E935" s="883"/>
      <c r="F935" s="98" t="s">
        <v>873</v>
      </c>
      <c r="G935" s="881"/>
      <c r="H935" s="99"/>
      <c r="I935" s="99"/>
      <c r="J935" s="99"/>
      <c r="K935" s="96"/>
      <c r="L935" s="96"/>
      <c r="M935" s="100"/>
      <c r="N935" s="96"/>
      <c r="O935" s="982"/>
      <c r="P935" s="101"/>
      <c r="Q935" s="96"/>
      <c r="R935" s="96"/>
      <c r="S935" s="100"/>
      <c r="T935" s="190"/>
      <c r="U935" s="96"/>
      <c r="V935" s="102"/>
      <c r="W935" s="171"/>
      <c r="X935" s="171"/>
      <c r="Y935" s="499"/>
      <c r="Z935" s="499"/>
      <c r="AA935" s="108"/>
      <c r="AE935" s="85"/>
      <c r="AF935" s="85"/>
      <c r="AG935" s="85"/>
      <c r="AH935" s="85"/>
      <c r="AI935" s="85"/>
      <c r="AJ935" s="11"/>
      <c r="AM935" s="11"/>
      <c r="AN935" s="11"/>
      <c r="AO935" s="126"/>
      <c r="AP935" s="10"/>
    </row>
    <row r="936" spans="4:44" x14ac:dyDescent="0.25">
      <c r="D936" s="91" t="s">
        <v>53</v>
      </c>
      <c r="E936" s="883"/>
      <c r="F936" s="98" t="s">
        <v>853</v>
      </c>
      <c r="G936" s="881"/>
      <c r="H936" s="99"/>
      <c r="I936" s="99"/>
      <c r="J936" s="99"/>
      <c r="K936" s="96"/>
      <c r="L936" s="96"/>
      <c r="M936" s="100"/>
      <c r="N936" s="96"/>
      <c r="O936" s="982"/>
      <c r="P936" s="101"/>
      <c r="Q936" s="96"/>
      <c r="R936" s="96"/>
      <c r="S936" s="100"/>
      <c r="T936" s="190"/>
      <c r="U936" s="96"/>
      <c r="V936" s="102"/>
      <c r="W936" s="171"/>
      <c r="X936" s="171"/>
      <c r="Y936" s="499"/>
      <c r="Z936" s="499"/>
      <c r="AA936" s="108"/>
      <c r="AE936" s="85"/>
      <c r="AF936" s="85"/>
      <c r="AG936" s="85"/>
      <c r="AH936"/>
      <c r="AI936" s="85"/>
      <c r="AJ936" s="11"/>
      <c r="AM936" s="11"/>
      <c r="AN936" s="11"/>
    </row>
    <row r="937" spans="4:44" x14ac:dyDescent="0.25">
      <c r="D937" s="91" t="s">
        <v>841</v>
      </c>
      <c r="E937" s="883"/>
      <c r="F937" s="98" t="s">
        <v>4381</v>
      </c>
      <c r="G937" s="881"/>
      <c r="H937" s="99"/>
      <c r="I937" s="99"/>
      <c r="J937" s="99"/>
      <c r="K937" s="96"/>
      <c r="L937" s="96"/>
      <c r="M937" s="100"/>
      <c r="N937" s="96"/>
      <c r="O937" s="982"/>
      <c r="P937" s="101"/>
      <c r="Q937" s="96"/>
      <c r="R937" s="96"/>
      <c r="S937" s="100"/>
      <c r="T937" s="190"/>
      <c r="U937" s="96"/>
      <c r="V937" s="102"/>
      <c r="W937" s="171"/>
      <c r="X937" s="171"/>
      <c r="Y937" s="499"/>
      <c r="Z937" s="499"/>
      <c r="AA937" s="108"/>
      <c r="AE937" s="85"/>
      <c r="AF937" s="85"/>
      <c r="AG937" s="85"/>
      <c r="AH937"/>
      <c r="AI937" s="85"/>
      <c r="AJ937" s="11"/>
      <c r="AM937" s="11"/>
      <c r="AN937" s="11"/>
    </row>
    <row r="938" spans="4:44" x14ac:dyDescent="0.25">
      <c r="D938" s="91" t="s">
        <v>3634</v>
      </c>
      <c r="E938" s="883"/>
      <c r="F938" s="98" t="s">
        <v>3396</v>
      </c>
      <c r="G938" s="881"/>
      <c r="H938" s="99"/>
      <c r="I938" s="99"/>
      <c r="J938" s="99"/>
      <c r="K938" s="96"/>
      <c r="L938" s="96"/>
      <c r="M938" s="100"/>
      <c r="N938" s="96"/>
      <c r="O938" s="982"/>
      <c r="P938" s="101"/>
      <c r="Q938" s="96"/>
      <c r="R938" s="96"/>
      <c r="S938" s="100"/>
      <c r="T938" s="190"/>
      <c r="U938" s="96"/>
      <c r="V938" s="102"/>
      <c r="W938" s="171"/>
      <c r="X938" s="171"/>
      <c r="Y938" s="499"/>
      <c r="Z938" s="499"/>
      <c r="AA938" s="108"/>
      <c r="AE938" s="85"/>
      <c r="AF938" s="85"/>
      <c r="AG938" s="85"/>
      <c r="AH938"/>
      <c r="AI938"/>
      <c r="AJ938"/>
      <c r="AN938" s="10"/>
    </row>
    <row r="939" spans="4:44" x14ac:dyDescent="0.25">
      <c r="D939" s="91" t="s">
        <v>840</v>
      </c>
      <c r="E939" s="883"/>
      <c r="F939" s="98" t="s">
        <v>855</v>
      </c>
      <c r="G939" s="881"/>
      <c r="H939" s="99"/>
      <c r="I939" s="99"/>
      <c r="J939" s="99"/>
      <c r="K939" s="96"/>
      <c r="L939" s="96"/>
      <c r="M939" s="100"/>
      <c r="N939" s="96"/>
      <c r="O939" s="982"/>
      <c r="P939" s="101"/>
      <c r="Q939" s="96"/>
      <c r="R939" s="96"/>
      <c r="S939" s="100"/>
      <c r="T939" s="190"/>
      <c r="U939" s="96"/>
      <c r="V939" s="102"/>
      <c r="W939" s="171"/>
      <c r="X939" s="171"/>
      <c r="Y939" s="499"/>
      <c r="Z939" s="499"/>
      <c r="AA939" s="108"/>
      <c r="AE939" s="39"/>
      <c r="AF939"/>
      <c r="AG939"/>
      <c r="AH939"/>
      <c r="AI939"/>
      <c r="AJ939"/>
      <c r="AN939" s="10"/>
    </row>
    <row r="940" spans="4:44" x14ac:dyDescent="0.25">
      <c r="D940" s="91" t="s">
        <v>730</v>
      </c>
      <c r="E940" s="883"/>
      <c r="F940" s="98" t="s">
        <v>856</v>
      </c>
      <c r="G940" s="881"/>
      <c r="H940" s="99"/>
      <c r="I940" s="99"/>
      <c r="J940" s="99"/>
      <c r="K940" s="96"/>
      <c r="L940" s="96"/>
      <c r="M940" s="100"/>
      <c r="N940" s="96"/>
      <c r="O940" s="982"/>
      <c r="P940" s="101"/>
      <c r="Q940" s="96"/>
      <c r="R940" s="96"/>
      <c r="S940" s="100"/>
      <c r="T940" s="190"/>
      <c r="U940" s="96"/>
      <c r="V940" s="102"/>
      <c r="W940" s="171"/>
      <c r="X940" s="171"/>
      <c r="Y940" s="499"/>
      <c r="Z940" s="499"/>
      <c r="AA940" s="108"/>
      <c r="AE940" s="39"/>
      <c r="AF940"/>
      <c r="AG940"/>
      <c r="AH940"/>
      <c r="AI940"/>
      <c r="AJ940"/>
    </row>
    <row r="941" spans="4:44" x14ac:dyDescent="0.25">
      <c r="D941" s="91" t="s">
        <v>75</v>
      </c>
      <c r="E941" s="883"/>
      <c r="F941" s="98" t="s">
        <v>857</v>
      </c>
      <c r="G941" s="881"/>
      <c r="H941" s="99"/>
      <c r="I941" s="99"/>
      <c r="J941" s="99"/>
      <c r="K941" s="96"/>
      <c r="L941" s="96"/>
      <c r="M941" s="100"/>
      <c r="N941" s="96"/>
      <c r="O941" s="982"/>
      <c r="P941" s="101"/>
      <c r="Q941" s="96"/>
      <c r="R941" s="96"/>
      <c r="S941" s="100"/>
      <c r="T941" s="190"/>
      <c r="U941" s="96"/>
      <c r="V941" s="102"/>
      <c r="W941" s="171"/>
      <c r="X941" s="171"/>
      <c r="Y941" s="499"/>
      <c r="Z941" s="499"/>
      <c r="AA941" s="108"/>
      <c r="AE941"/>
      <c r="AF941"/>
      <c r="AG941"/>
      <c r="AH941"/>
      <c r="AI941"/>
      <c r="AJ941"/>
    </row>
    <row r="942" spans="4:44" ht="15.75" thickBot="1" x14ac:dyDescent="0.3">
      <c r="D942" s="95" t="s">
        <v>76</v>
      </c>
      <c r="E942" s="879"/>
      <c r="F942" s="103" t="s">
        <v>3638</v>
      </c>
      <c r="G942" s="880"/>
      <c r="H942" s="104"/>
      <c r="I942" s="104"/>
      <c r="J942" s="104"/>
      <c r="K942" s="97"/>
      <c r="L942" s="97"/>
      <c r="M942" s="105"/>
      <c r="N942" s="97"/>
      <c r="O942" s="983"/>
      <c r="P942" s="106"/>
      <c r="Q942" s="97"/>
      <c r="R942" s="97"/>
      <c r="S942" s="105"/>
      <c r="T942" s="191"/>
      <c r="U942" s="97"/>
      <c r="V942" s="107"/>
      <c r="W942" s="172"/>
      <c r="X942" s="172"/>
      <c r="Y942" s="500"/>
      <c r="Z942" s="500"/>
      <c r="AA942" s="109"/>
      <c r="AE942"/>
      <c r="AF942"/>
      <c r="AG942"/>
      <c r="AH942"/>
      <c r="AI942"/>
      <c r="AJ942"/>
    </row>
    <row r="943" spans="4:44" x14ac:dyDescent="0.25">
      <c r="D943" s="507" t="s">
        <v>2435</v>
      </c>
      <c r="E943" s="845"/>
      <c r="F943" s="509" t="s">
        <v>3635</v>
      </c>
      <c r="G943" s="846"/>
      <c r="H943" s="878"/>
      <c r="I943" s="878"/>
      <c r="J943" s="878"/>
      <c r="K943" s="510"/>
      <c r="L943" s="510"/>
      <c r="M943" s="511"/>
      <c r="N943" s="510"/>
      <c r="O943" s="984"/>
      <c r="P943" s="512"/>
      <c r="Q943" s="510"/>
      <c r="R943" s="510"/>
      <c r="S943" s="511"/>
      <c r="T943" s="513"/>
      <c r="U943" s="510"/>
      <c r="V943" s="514"/>
      <c r="W943" s="515"/>
      <c r="X943" s="515"/>
      <c r="Y943" s="516"/>
      <c r="Z943" s="516"/>
      <c r="AA943" s="517"/>
      <c r="AE943"/>
      <c r="AF943"/>
      <c r="AG943"/>
      <c r="AI943"/>
      <c r="AJ943"/>
    </row>
    <row r="944" spans="4:44" x14ac:dyDescent="0.25">
      <c r="D944" s="91" t="s">
        <v>22</v>
      </c>
      <c r="E944" s="883"/>
      <c r="F944" s="98" t="s">
        <v>874</v>
      </c>
      <c r="G944" s="881"/>
      <c r="H944" s="99"/>
      <c r="I944" s="99"/>
      <c r="J944" s="99"/>
      <c r="K944" s="96"/>
      <c r="L944" s="96"/>
      <c r="M944" s="100"/>
      <c r="N944" s="96"/>
      <c r="O944" s="982"/>
      <c r="P944" s="101"/>
      <c r="Q944" s="96"/>
      <c r="R944" s="96"/>
      <c r="S944" s="100"/>
      <c r="T944" s="190"/>
      <c r="U944" s="96"/>
      <c r="V944" s="102"/>
      <c r="W944" s="171"/>
      <c r="X944" s="171"/>
      <c r="Y944" s="499"/>
      <c r="Z944" s="499"/>
      <c r="AA944" s="108"/>
      <c r="AE944"/>
      <c r="AF944"/>
      <c r="AG944"/>
      <c r="AI944"/>
      <c r="AJ944"/>
    </row>
    <row r="945" spans="4:33" ht="15.75" thickBot="1" x14ac:dyDescent="0.3">
      <c r="D945" s="95" t="s">
        <v>4</v>
      </c>
      <c r="E945" s="879"/>
      <c r="F945" s="103" t="s">
        <v>4382</v>
      </c>
      <c r="G945" s="880"/>
      <c r="H945" s="104"/>
      <c r="I945" s="104"/>
      <c r="J945" s="104"/>
      <c r="K945" s="97"/>
      <c r="L945" s="97"/>
      <c r="M945" s="105"/>
      <c r="N945" s="97"/>
      <c r="O945" s="983"/>
      <c r="P945" s="106"/>
      <c r="Q945" s="97"/>
      <c r="R945" s="97"/>
      <c r="S945" s="105"/>
      <c r="T945" s="191"/>
      <c r="U945" s="97"/>
      <c r="V945" s="107"/>
      <c r="W945" s="172"/>
      <c r="X945" s="172"/>
      <c r="Y945" s="500"/>
      <c r="Z945" s="500"/>
      <c r="AA945" s="109"/>
      <c r="AE945"/>
      <c r="AF945"/>
      <c r="AG945"/>
    </row>
  </sheetData>
  <sortState ref="A272:AS276">
    <sortCondition ref="G272:G276"/>
  </sortState>
  <hyperlinks>
    <hyperlink ref="AS137" r:id="rId1"/>
    <hyperlink ref="AS595" r:id="rId2"/>
    <hyperlink ref="AQ378" r:id="rId3"/>
    <hyperlink ref="AQ388" r:id="rId4"/>
    <hyperlink ref="E405" r:id="rId5"/>
    <hyperlink ref="AQ725" r:id="rId6"/>
    <hyperlink ref="AQ570" r:id="rId7"/>
    <hyperlink ref="AJ892" r:id="rId8" display="http://en.wikipedia.org/wiki/Instructions_per_second"/>
    <hyperlink ref="AR892" r:id="rId9"/>
    <hyperlink ref="E202" r:id="rId10"/>
    <hyperlink ref="E201" r:id="rId11"/>
    <hyperlink ref="AQ549" r:id="rId12"/>
    <hyperlink ref="AQ813" r:id="rId13"/>
    <hyperlink ref="E318" r:id="rId14"/>
    <hyperlink ref="AQ42" r:id="rId15"/>
    <hyperlink ref="E888" r:id="rId16"/>
    <hyperlink ref="E448" r:id="rId17"/>
    <hyperlink ref="E327" r:id="rId18"/>
    <hyperlink ref="E468" r:id="rId19"/>
    <hyperlink ref="E872" r:id="rId20"/>
    <hyperlink ref="AQ217" r:id="rId21" display="http://homepages.thm.de/~hg53/eco32"/>
    <hyperlink ref="AQ218" r:id="rId22" display="http://homepages.thm.de/~hg53/eco32"/>
    <hyperlink ref="AQ864" r:id="rId23"/>
    <hyperlink ref="AQ816" r:id="rId24"/>
    <hyperlink ref="AQ814" r:id="rId25"/>
    <hyperlink ref="AS487" r:id="rId26"/>
    <hyperlink ref="E390" r:id="rId27"/>
    <hyperlink ref="E371" r:id="rId28"/>
    <hyperlink ref="AS816" r:id="rId29"/>
    <hyperlink ref="AS545" r:id="rId30"/>
    <hyperlink ref="AQ545" r:id="rId31"/>
    <hyperlink ref="E658" r:id="rId32"/>
    <hyperlink ref="E169" r:id="rId33"/>
    <hyperlink ref="E507" r:id="rId34"/>
    <hyperlink ref="E241" r:id="rId35"/>
    <hyperlink ref="AQ241" r:id="rId36"/>
    <hyperlink ref="E496" r:id="rId37"/>
    <hyperlink ref="E884" r:id="rId38"/>
    <hyperlink ref="E886" r:id="rId39"/>
    <hyperlink ref="E239" r:id="rId40"/>
    <hyperlink ref="AR315" r:id="rId41"/>
    <hyperlink ref="E333" r:id="rId42"/>
    <hyperlink ref="E392" r:id="rId43"/>
    <hyperlink ref="E495" r:id="rId44"/>
    <hyperlink ref="AQ584" r:id="rId45"/>
    <hyperlink ref="E768" r:id="rId46"/>
    <hyperlink ref="E786" r:id="rId47"/>
    <hyperlink ref="E793" r:id="rId48"/>
    <hyperlink ref="E792" r:id="rId49"/>
    <hyperlink ref="E509" r:id="rId50"/>
    <hyperlink ref="E172" r:id="rId51"/>
    <hyperlink ref="E484" r:id="rId52"/>
    <hyperlink ref="E483" r:id="rId53"/>
    <hyperlink ref="E482" r:id="rId54"/>
    <hyperlink ref="E63" r:id="rId55"/>
    <hyperlink ref="E533" r:id="rId56"/>
    <hyperlink ref="E253" r:id="rId57"/>
    <hyperlink ref="E879" r:id="rId58"/>
    <hyperlink ref="E196" r:id="rId59"/>
    <hyperlink ref="E262" r:id="rId60"/>
    <hyperlink ref="AQ558" r:id="rId61"/>
    <hyperlink ref="E145" r:id="rId62"/>
    <hyperlink ref="E395" r:id="rId63"/>
    <hyperlink ref="E19" r:id="rId64"/>
    <hyperlink ref="E396" r:id="rId65"/>
    <hyperlink ref="E185" r:id="rId66"/>
    <hyperlink ref="E36" r:id="rId67"/>
    <hyperlink ref="E52" r:id="rId68"/>
    <hyperlink ref="E53" r:id="rId69"/>
    <hyperlink ref="E54" r:id="rId70"/>
    <hyperlink ref="E60" r:id="rId71"/>
    <hyperlink ref="E66" r:id="rId72"/>
    <hyperlink ref="E68" r:id="rId73"/>
    <hyperlink ref="E79" r:id="rId74"/>
    <hyperlink ref="E102" r:id="rId75"/>
    <hyperlink ref="E112" r:id="rId76"/>
    <hyperlink ref="E106" r:id="rId77"/>
    <hyperlink ref="E115" r:id="rId78"/>
    <hyperlink ref="E363" r:id="rId79"/>
    <hyperlink ref="E534" r:id="rId80"/>
    <hyperlink ref="E171" r:id="rId81"/>
    <hyperlink ref="E177" r:id="rId82"/>
    <hyperlink ref="E183" r:id="rId83"/>
    <hyperlink ref="E184" r:id="rId84"/>
    <hyperlink ref="E203" r:id="rId85"/>
    <hyperlink ref="E200" r:id="rId86"/>
    <hyperlink ref="E205" r:id="rId87"/>
    <hyperlink ref="E237" r:id="rId88"/>
    <hyperlink ref="E250" r:id="rId89"/>
    <hyperlink ref="E469" r:id="rId90"/>
    <hyperlink ref="E285" r:id="rId91"/>
    <hyperlink ref="E286" r:id="rId92"/>
    <hyperlink ref="E287" r:id="rId93"/>
    <hyperlink ref="E55" r:id="rId94"/>
    <hyperlink ref="AR317" r:id="rId95"/>
    <hyperlink ref="E317" r:id="rId96"/>
    <hyperlink ref="E320" r:id="rId97"/>
    <hyperlink ref="E324" r:id="rId98"/>
    <hyperlink ref="E329" r:id="rId99"/>
    <hyperlink ref="E339" r:id="rId100"/>
    <hyperlink ref="E340" r:id="rId101"/>
    <hyperlink ref="E341" r:id="rId102"/>
    <hyperlink ref="E343" r:id="rId103"/>
    <hyperlink ref="E345" r:id="rId104"/>
    <hyperlink ref="E351" r:id="rId105"/>
    <hyperlink ref="E354" r:id="rId106"/>
    <hyperlink ref="E364" r:id="rId107"/>
    <hyperlink ref="E366" r:id="rId108"/>
    <hyperlink ref="E372" r:id="rId109"/>
    <hyperlink ref="E382" r:id="rId110"/>
    <hyperlink ref="E380" r:id="rId111"/>
    <hyperlink ref="E394" r:id="rId112"/>
    <hyperlink ref="E813" r:id="rId113"/>
    <hyperlink ref="E419" r:id="rId114"/>
    <hyperlink ref="E556" r:id="rId115"/>
    <hyperlink ref="E417" r:id="rId116"/>
    <hyperlink ref="E498" r:id="rId117"/>
    <hyperlink ref="AQ498" r:id="rId118"/>
    <hyperlink ref="E422" r:id="rId119"/>
    <hyperlink ref="E421" r:id="rId120"/>
    <hyperlink ref="E427" r:id="rId121"/>
    <hyperlink ref="AQ427" r:id="rId122"/>
    <hyperlink ref="E426" r:id="rId123"/>
    <hyperlink ref="E428" r:id="rId124"/>
    <hyperlink ref="E435" r:id="rId125"/>
    <hyperlink ref="E458" r:id="rId126"/>
    <hyperlink ref="E474" r:id="rId127"/>
    <hyperlink ref="E475" r:id="rId128"/>
    <hyperlink ref="E476" r:id="rId129"/>
    <hyperlink ref="AQ476" r:id="rId130"/>
    <hyperlink ref="E478" r:id="rId131"/>
    <hyperlink ref="E479" r:id="rId132"/>
    <hyperlink ref="AQ479" r:id="rId133"/>
    <hyperlink ref="E480" r:id="rId134"/>
    <hyperlink ref="AQ480" r:id="rId135"/>
    <hyperlink ref="E42" r:id="rId136"/>
    <hyperlink ref="E40" r:id="rId137"/>
    <hyperlink ref="E74" r:id="rId138"/>
    <hyperlink ref="E48" r:id="rId139"/>
    <hyperlink ref="E49" r:id="rId140"/>
    <hyperlink ref="E50" r:id="rId141"/>
    <hyperlink ref="E51" r:id="rId142"/>
    <hyperlink ref="E84" r:id="rId143"/>
    <hyperlink ref="E98" r:id="rId144"/>
    <hyperlink ref="E114:E117" r:id="rId145" display="https://opencores.org/project,avrtinyx61core"/>
    <hyperlink ref="E137" r:id="rId146"/>
    <hyperlink ref="E139" r:id="rId147"/>
    <hyperlink ref="E126" r:id="rId148"/>
    <hyperlink ref="E820" r:id="rId149"/>
    <hyperlink ref="AQ820" r:id="rId150"/>
    <hyperlink ref="E155" r:id="rId151"/>
    <hyperlink ref="E165" r:id="rId152"/>
    <hyperlink ref="E162" r:id="rId153"/>
    <hyperlink ref="E189" r:id="rId154"/>
    <hyperlink ref="E315" r:id="rId155"/>
    <hyperlink ref="AQ322" r:id="rId156"/>
    <hyperlink ref="E332" r:id="rId157"/>
    <hyperlink ref="E346" r:id="rId158"/>
    <hyperlink ref="AQ346" r:id="rId159"/>
    <hyperlink ref="E387" r:id="rId160"/>
    <hyperlink ref="E388" r:id="rId161"/>
    <hyperlink ref="E389" r:id="rId162"/>
    <hyperlink ref="E402" r:id="rId163"/>
    <hyperlink ref="E403" r:id="rId164"/>
    <hyperlink ref="E413" r:id="rId165"/>
    <hyperlink ref="E522" r:id="rId166"/>
    <hyperlink ref="E635" r:id="rId167"/>
    <hyperlink ref="E870" r:id="rId168"/>
    <hyperlink ref="E865" r:id="rId169"/>
    <hyperlink ref="E866" r:id="rId170"/>
    <hyperlink ref="E856" r:id="rId171"/>
    <hyperlink ref="E693" r:id="rId172"/>
    <hyperlink ref="E777" r:id="rId173"/>
    <hyperlink ref="E186" r:id="rId174"/>
    <hyperlink ref="E607" r:id="rId175"/>
    <hyperlink ref="E577" r:id="rId176"/>
    <hyperlink ref="E599" r:id="rId177"/>
    <hyperlink ref="E664" r:id="rId178"/>
    <hyperlink ref="E660" r:id="rId179"/>
    <hyperlink ref="AQ660" r:id="rId180"/>
    <hyperlink ref="E694" r:id="rId181"/>
    <hyperlink ref="E670" r:id="rId182"/>
    <hyperlink ref="AQ670" r:id="rId183"/>
    <hyperlink ref="E675" r:id="rId184"/>
    <hyperlink ref="AQ675" r:id="rId185"/>
    <hyperlink ref="E627" r:id="rId186"/>
    <hyperlink ref="E669" r:id="rId187"/>
    <hyperlink ref="E681" r:id="rId188"/>
    <hyperlink ref="E689" r:id="rId189"/>
    <hyperlink ref="E696" r:id="rId190"/>
    <hyperlink ref="AQ646" r:id="rId191"/>
    <hyperlink ref="E646" r:id="rId192"/>
    <hyperlink ref="E862" r:id="rId193"/>
    <hyperlink ref="E301" r:id="rId194"/>
    <hyperlink ref="AQ301" r:id="rId195"/>
    <hyperlink ref="E275" r:id="rId196"/>
    <hyperlink ref="AQ275" r:id="rId197"/>
    <hyperlink ref="E273" r:id="rId198"/>
    <hyperlink ref="E267" r:id="rId199"/>
    <hyperlink ref="E220" r:id="rId200"/>
    <hyperlink ref="E218" r:id="rId201"/>
    <hyperlink ref="E217" r:id="rId202"/>
    <hyperlink ref="E195" r:id="rId203"/>
    <hyperlink ref="AQ186" r:id="rId204"/>
    <hyperlink ref="E274" r:id="rId205"/>
    <hyperlink ref="E289" r:id="rId206"/>
    <hyperlink ref="AQ289" r:id="rId207"/>
    <hyperlink ref="E290" r:id="rId208"/>
    <hyperlink ref="E790" r:id="rId209"/>
    <hyperlink ref="E808" r:id="rId210"/>
    <hyperlink ref="AQ808" r:id="rId211"/>
    <hyperlink ref="E748" r:id="rId212"/>
    <hyperlink ref="AQ745" r:id="rId213"/>
    <hyperlink ref="E745" r:id="rId214"/>
    <hyperlink ref="E368" r:id="rId215"/>
    <hyperlink ref="E123" r:id="rId216"/>
    <hyperlink ref="AQ123" r:id="rId217"/>
    <hyperlink ref="E763" r:id="rId218"/>
    <hyperlink ref="E762" r:id="rId219"/>
    <hyperlink ref="E764" r:id="rId220"/>
    <hyperlink ref="E765" r:id="rId221"/>
    <hyperlink ref="AQ762" r:id="rId222"/>
    <hyperlink ref="AQ763" r:id="rId223"/>
    <hyperlink ref="AQ764" r:id="rId224"/>
    <hyperlink ref="AQ765" r:id="rId225"/>
    <hyperlink ref="AQ766" r:id="rId226"/>
    <hyperlink ref="AQ402" r:id="rId227"/>
    <hyperlink ref="AQ403" r:id="rId228"/>
    <hyperlink ref="E121" r:id="rId229"/>
    <hyperlink ref="E154" r:id="rId230"/>
    <hyperlink ref="E193" r:id="rId231"/>
    <hyperlink ref="E198" r:id="rId232"/>
    <hyperlink ref="E284" r:id="rId233"/>
    <hyperlink ref="E303" r:id="rId234"/>
    <hyperlink ref="E305" r:id="rId235"/>
    <hyperlink ref="E306" r:id="rId236"/>
    <hyperlink ref="E307" r:id="rId237"/>
    <hyperlink ref="E308" r:id="rId238"/>
    <hyperlink ref="AQ333" r:id="rId239"/>
    <hyperlink ref="AQ332" r:id="rId240"/>
    <hyperlink ref="AQ330" r:id="rId241"/>
    <hyperlink ref="E378" r:id="rId242"/>
    <hyperlink ref="E415" r:id="rId243"/>
    <hyperlink ref="E477" r:id="rId244"/>
    <hyperlink ref="E488" r:id="rId245"/>
    <hyperlink ref="E545" r:id="rId246"/>
    <hyperlink ref="E550" r:id="rId247"/>
    <hyperlink ref="E552" r:id="rId248"/>
    <hyperlink ref="E557" r:id="rId249"/>
    <hyperlink ref="E558" r:id="rId250"/>
    <hyperlink ref="E570" r:id="rId251"/>
    <hyperlink ref="E584" r:id="rId252"/>
    <hyperlink ref="E592" r:id="rId253"/>
    <hyperlink ref="E596" r:id="rId254"/>
    <hyperlink ref="E708" r:id="rId255"/>
    <hyperlink ref="E714" r:id="rId256"/>
    <hyperlink ref="E725" r:id="rId257"/>
    <hyperlink ref="E525" r:id="rId258"/>
    <hyperlink ref="AQ525" r:id="rId259"/>
    <hyperlink ref="E697" r:id="rId260"/>
    <hyperlink ref="E702" r:id="rId261"/>
    <hyperlink ref="E726" r:id="rId262"/>
    <hyperlink ref="E731" r:id="rId263"/>
    <hyperlink ref="E736" r:id="rId264"/>
    <hyperlink ref="E737" r:id="rId265"/>
    <hyperlink ref="E735" r:id="rId266"/>
    <hyperlink ref="E740" r:id="rId267"/>
    <hyperlink ref="AQ740" r:id="rId268"/>
    <hyperlink ref="E749" r:id="rId269"/>
    <hyperlink ref="E751" r:id="rId270"/>
    <hyperlink ref="E756" r:id="rId271"/>
    <hyperlink ref="AQ758" r:id="rId272"/>
    <hyperlink ref="E779" r:id="rId273"/>
    <hyperlink ref="E806" r:id="rId274"/>
    <hyperlink ref="E816" r:id="rId275"/>
    <hyperlink ref="E852" r:id="rId276"/>
    <hyperlink ref="AQ876" r:id="rId277"/>
    <hyperlink ref="AQ884" r:id="rId278"/>
    <hyperlink ref="AQ34" r:id="rId279"/>
    <hyperlink ref="E34" r:id="rId280"/>
    <hyperlink ref="E113" r:id="rId281"/>
    <hyperlink ref="E77" r:id="rId282"/>
    <hyperlink ref="E299" r:id="rId283"/>
    <hyperlink ref="E520" r:id="rId284"/>
    <hyperlink ref="E521" r:id="rId285"/>
    <hyperlink ref="E523" r:id="rId286"/>
    <hyperlink ref="E485" r:id="rId287"/>
    <hyperlink ref="E528" r:id="rId288"/>
    <hyperlink ref="E529" r:id="rId289"/>
    <hyperlink ref="E538" r:id="rId290"/>
    <hyperlink ref="E547" r:id="rId291"/>
    <hyperlink ref="E554" r:id="rId292"/>
    <hyperlink ref="E847" r:id="rId293"/>
    <hyperlink ref="E506" r:id="rId294"/>
    <hyperlink ref="E497" r:id="rId295"/>
    <hyperlink ref="E499" r:id="rId296"/>
    <hyperlink ref="E566" r:id="rId297"/>
    <hyperlink ref="E568" r:id="rId298"/>
    <hyperlink ref="AQ563" r:id="rId299"/>
    <hyperlink ref="E563" r:id="rId300"/>
    <hyperlink ref="E586" r:id="rId301"/>
    <hyperlink ref="E616" r:id="rId302"/>
    <hyperlink ref="E604" r:id="rId303"/>
    <hyperlink ref="E602" r:id="rId304"/>
    <hyperlink ref="E610" r:id="rId305"/>
    <hyperlink ref="E617" r:id="rId306"/>
    <hyperlink ref="E709" r:id="rId307"/>
    <hyperlink ref="E704" r:id="rId308"/>
    <hyperlink ref="E707" r:id="rId309"/>
    <hyperlink ref="AQ704" r:id="rId310"/>
    <hyperlink ref="AQ705" r:id="rId311"/>
    <hyperlink ref="AQ706" r:id="rId312"/>
    <hyperlink ref="AQ707" r:id="rId313"/>
    <hyperlink ref="AQ204" r:id="rId314"/>
    <hyperlink ref="AQ244" r:id="rId315"/>
    <hyperlink ref="AQ245" r:id="rId316"/>
    <hyperlink ref="AQ324" r:id="rId317"/>
    <hyperlink ref="E746" r:id="rId318"/>
    <hyperlink ref="E723" r:id="rId319"/>
    <hyperlink ref="E743" r:id="rId320"/>
    <hyperlink ref="E850" r:id="rId321"/>
    <hyperlink ref="E769" r:id="rId322"/>
    <hyperlink ref="E770" r:id="rId323"/>
    <hyperlink ref="E771" r:id="rId324"/>
    <hyperlink ref="E772" r:id="rId325"/>
    <hyperlink ref="E773" r:id="rId326"/>
    <hyperlink ref="E780" r:id="rId327"/>
    <hyperlink ref="E800" r:id="rId328"/>
    <hyperlink ref="E794" r:id="rId329"/>
    <hyperlink ref="E798" r:id="rId330"/>
    <hyperlink ref="E802" r:id="rId331"/>
    <hyperlink ref="E804" r:id="rId332"/>
    <hyperlink ref="E805" r:id="rId333"/>
    <hyperlink ref="E807" r:id="rId334"/>
    <hyperlink ref="E809" r:id="rId335"/>
    <hyperlink ref="E150" r:id="rId336"/>
    <hyperlink ref="E849" r:id="rId337"/>
    <hyperlink ref="E867" r:id="rId338"/>
    <hyperlink ref="E869" r:id="rId339"/>
    <hyperlink ref="AS876" r:id="rId340"/>
    <hyperlink ref="E876" r:id="rId341"/>
    <hyperlink ref="E877" r:id="rId342"/>
    <hyperlink ref="E881" r:id="rId343"/>
    <hyperlink ref="AQ883" r:id="rId344"/>
    <hyperlink ref="E883" r:id="rId345"/>
    <hyperlink ref="AQ695" r:id="rId346"/>
    <hyperlink ref="E695" r:id="rId347"/>
    <hyperlink ref="E744" r:id="rId348"/>
    <hyperlink ref="E452" r:id="rId349"/>
    <hyperlink ref="E717" r:id="rId350"/>
    <hyperlink ref="E706" r:id="rId351"/>
    <hyperlink ref="E549" r:id="rId352"/>
    <hyperlink ref="AQ420" r:id="rId353"/>
    <hyperlink ref="E420" r:id="rId354"/>
    <hyperlink ref="E367" r:id="rId355"/>
    <hyperlink ref="AQ172" r:id="rId356"/>
    <hyperlink ref="E766" r:id="rId357"/>
    <hyperlink ref="AS885" r:id="rId358"/>
    <hyperlink ref="E27" r:id="rId359"/>
    <hyperlink ref="AQ885" r:id="rId360"/>
    <hyperlink ref="E151" r:id="rId361"/>
    <hyperlink ref="E438" r:id="rId362"/>
    <hyperlink ref="AQ438" r:id="rId363"/>
    <hyperlink ref="E383" r:id="rId364"/>
    <hyperlink ref="AS716" r:id="rId365"/>
    <hyperlink ref="AQ201" r:id="rId366"/>
    <hyperlink ref="E266" r:id="rId367"/>
    <hyperlink ref="AQ266" r:id="rId368"/>
    <hyperlink ref="E22" r:id="rId369"/>
    <hyperlink ref="AQ22" r:id="rId370"/>
    <hyperlink ref="E43" r:id="rId371"/>
    <hyperlink ref="E108" r:id="rId372"/>
    <hyperlink ref="E56" r:id="rId373"/>
    <hyperlink ref="AQ55" r:id="rId374"/>
    <hyperlink ref="AQ56" r:id="rId375"/>
    <hyperlink ref="E70" r:id="rId376"/>
    <hyperlink ref="E80" r:id="rId377"/>
    <hyperlink ref="E100" r:id="rId378"/>
    <hyperlink ref="E81" r:id="rId379"/>
    <hyperlink ref="AQ81" r:id="rId380"/>
    <hyperlink ref="E82" r:id="rId381"/>
    <hyperlink ref="AQ82" r:id="rId382"/>
    <hyperlink ref="E85" r:id="rId383"/>
    <hyperlink ref="AQ85" r:id="rId384"/>
    <hyperlink ref="AQ84" r:id="rId385"/>
    <hyperlink ref="E103" r:id="rId386"/>
    <hyperlink ref="E109" r:id="rId387"/>
    <hyperlink ref="AQ109" r:id="rId388"/>
    <hyperlink ref="AQ854" r:id="rId389"/>
    <hyperlink ref="E860" r:id="rId390"/>
    <hyperlink ref="E864" r:id="rId391"/>
    <hyperlink ref="E871" r:id="rId392"/>
    <hyperlink ref="AQ596" r:id="rId393"/>
    <hyperlink ref="E851" r:id="rId394"/>
    <hyperlink ref="AQ851" r:id="rId395"/>
    <hyperlink ref="AQ850" r:id="rId396"/>
    <hyperlink ref="AQ562" r:id="rId397"/>
    <hyperlink ref="E562" r:id="rId398"/>
    <hyperlink ref="AQ564" r:id="rId399"/>
    <hyperlink ref="E564" r:id="rId400"/>
    <hyperlink ref="AQ812" r:id="rId401"/>
    <hyperlink ref="AQ790" r:id="rId402" location="p1"/>
    <hyperlink ref="E325" r:id="rId403"/>
    <hyperlink ref="AQ325" r:id="rId404"/>
    <hyperlink ref="E32" r:id="rId405"/>
    <hyperlink ref="AQ32" r:id="rId406"/>
    <hyperlink ref="E214" r:id="rId407"/>
    <hyperlink ref="E815" r:id="rId408"/>
    <hyperlink ref="AQ815" r:id="rId409"/>
    <hyperlink ref="E846" r:id="rId410"/>
    <hyperlink ref="AQ149" r:id="rId411"/>
    <hyperlink ref="E149" r:id="rId412"/>
    <hyperlink ref="AQ148" r:id="rId413"/>
    <hyperlink ref="E148" r:id="rId414"/>
    <hyperlink ref="AQ154" r:id="rId415"/>
    <hyperlink ref="E153" r:id="rId416"/>
    <hyperlink ref="AQ153" r:id="rId417"/>
    <hyperlink ref="AQ151" r:id="rId418"/>
    <hyperlink ref="AQ152" r:id="rId419"/>
    <hyperlink ref="E152" r:id="rId420"/>
    <hyperlink ref="E168" r:id="rId421"/>
    <hyperlink ref="E173" r:id="rId422"/>
    <hyperlink ref="E181" r:id="rId423"/>
    <hyperlink ref="E188" r:id="rId424"/>
    <hyperlink ref="E223" r:id="rId425"/>
    <hyperlink ref="E233" r:id="rId426"/>
    <hyperlink ref="E229" r:id="rId427"/>
    <hyperlink ref="E234" r:id="rId428"/>
    <hyperlink ref="AQ234" r:id="rId429"/>
    <hyperlink ref="E238" r:id="rId430"/>
    <hyperlink ref="AQ238" r:id="rId431"/>
    <hyperlink ref="E244" r:id="rId432"/>
    <hyperlink ref="E245" r:id="rId433"/>
    <hyperlink ref="E288" r:id="rId434"/>
    <hyperlink ref="E295" r:id="rId435"/>
    <hyperlink ref="E297" r:id="rId436"/>
    <hyperlink ref="E309" r:id="rId437"/>
    <hyperlink ref="E312" r:id="rId438"/>
    <hyperlink ref="E311" r:id="rId439"/>
    <hyperlink ref="E349" r:id="rId440"/>
    <hyperlink ref="AQ349" r:id="rId441"/>
    <hyperlink ref="AQ709" r:id="rId442"/>
    <hyperlink ref="AQ60" r:id="rId443"/>
    <hyperlink ref="E524" r:id="rId444"/>
    <hyperlink ref="AQ524" r:id="rId445"/>
    <hyperlink ref="AQ598" r:id="rId446"/>
    <hyperlink ref="E379" r:id="rId447"/>
    <hyperlink ref="E369" r:id="rId448"/>
    <hyperlink ref="AQ386" r:id="rId449"/>
    <hyperlink ref="AQ393" r:id="rId450"/>
    <hyperlink ref="E393" r:id="rId451"/>
    <hyperlink ref="AQ406" r:id="rId452"/>
    <hyperlink ref="E412" r:id="rId453"/>
    <hyperlink ref="E487" r:id="rId454"/>
    <hyperlink ref="AQ75" r:id="rId455"/>
    <hyperlink ref="AQ805" r:id="rId456"/>
    <hyperlink ref="E467" r:id="rId457"/>
    <hyperlink ref="E260" r:id="rId458"/>
    <hyperlink ref="E259" r:id="rId459"/>
    <hyperlink ref="E261" r:id="rId460"/>
    <hyperlink ref="E255" r:id="rId461"/>
    <hyperlink ref="E258" r:id="rId462"/>
    <hyperlink ref="E441" r:id="rId463"/>
    <hyperlink ref="E466" r:id="rId464"/>
    <hyperlink ref="E473" r:id="rId465"/>
    <hyperlink ref="E434" r:id="rId466"/>
    <hyperlink ref="E450" r:id="rId467"/>
    <hyperlink ref="AQ450" r:id="rId468"/>
    <hyperlink ref="AQ449" r:id="rId469"/>
    <hyperlink ref="E449" r:id="rId470"/>
    <hyperlink ref="E439" r:id="rId471"/>
    <hyperlink ref="E440" r:id="rId472"/>
    <hyperlink ref="E456" r:id="rId473"/>
    <hyperlink ref="E857" r:id="rId474"/>
    <hyperlink ref="AQ857" r:id="rId475"/>
    <hyperlink ref="E360" r:id="rId476"/>
    <hyperlink ref="E541" r:id="rId477"/>
    <hyperlink ref="E540" r:id="rId478"/>
    <hyperlink ref="AQ541" r:id="rId479"/>
    <hyperlink ref="E243" r:id="rId480"/>
    <hyperlink ref="E598" r:id="rId481"/>
    <hyperlink ref="E612" r:id="rId482"/>
    <hyperlink ref="AQ612" r:id="rId483"/>
    <hyperlink ref="E618" r:id="rId484"/>
    <hyperlink ref="AQ619" r:id="rId485"/>
    <hyperlink ref="E619" r:id="rId486"/>
    <hyperlink ref="E705" r:id="rId487"/>
    <hyperlink ref="AQ715" r:id="rId488"/>
    <hyperlink ref="E715" r:id="rId489"/>
    <hyperlink ref="AQ716" r:id="rId490"/>
    <hyperlink ref="E716" r:id="rId491"/>
    <hyperlink ref="AS737" r:id="rId492"/>
    <hyperlink ref="AQ737" r:id="rId493"/>
    <hyperlink ref="E686" r:id="rId494"/>
    <hyperlink ref="E720" r:id="rId495"/>
    <hyperlink ref="AQ767" r:id="rId496"/>
    <hyperlink ref="E775" r:id="rId497"/>
    <hyperlink ref="E774" r:id="rId498"/>
    <hyperlink ref="E778" r:id="rId499"/>
    <hyperlink ref="E783" r:id="rId500"/>
    <hyperlink ref="E811" r:id="rId501"/>
    <hyperlink ref="AQ243" r:id="rId502"/>
    <hyperlink ref="E104" r:id="rId503"/>
    <hyperlink ref="AQ286" r:id="rId504"/>
    <hyperlink ref="E29" r:id="rId505"/>
    <hyperlink ref="AQ31" r:id="rId506"/>
    <hyperlink ref="E31" r:id="rId507"/>
    <hyperlink ref="E69" r:id="rId508"/>
    <hyperlink ref="E141" r:id="rId509"/>
    <hyperlink ref="E140" r:id="rId510"/>
    <hyperlink ref="AQ635" r:id="rId511"/>
    <hyperlink ref="AQ351" r:id="rId512"/>
    <hyperlink ref="E822" r:id="rId513"/>
    <hyperlink ref="AQ822" r:id="rId514"/>
    <hyperlink ref="E700" r:id="rId515"/>
    <hyperlink ref="AQ448" r:id="rId516"/>
    <hyperlink ref="E527" r:id="rId517"/>
    <hyperlink ref="E530" r:id="rId518"/>
    <hyperlink ref="E573" r:id="rId519"/>
    <hyperlink ref="E39" r:id="rId520"/>
    <hyperlink ref="AQ39" r:id="rId521"/>
    <hyperlink ref="E578" r:id="rId522"/>
    <hyperlink ref="AQ578" r:id="rId523"/>
    <hyperlink ref="E494" r:id="rId524"/>
    <hyperlink ref="E406" r:id="rId525"/>
    <hyperlink ref="E407" r:id="rId526"/>
    <hyperlink ref="E493" r:id="rId527"/>
    <hyperlink ref="E21" r:id="rId528"/>
    <hyperlink ref="E146" r:id="rId529"/>
    <hyperlink ref="E174" r:id="rId530"/>
    <hyperlink ref="E175" r:id="rId531"/>
    <hyperlink ref="E215" r:id="rId532"/>
    <hyperlink ref="E216" r:id="rId533"/>
    <hyperlink ref="E225" r:id="rId534"/>
    <hyperlink ref="E252" r:id="rId535"/>
    <hyperlink ref="E268" r:id="rId536"/>
    <hyperlink ref="AQ268" r:id="rId537"/>
    <hyperlink ref="E269" r:id="rId538"/>
    <hyperlink ref="AQ269" r:id="rId539"/>
    <hyperlink ref="E272" r:id="rId540"/>
    <hyperlink ref="AQ272" r:id="rId541"/>
    <hyperlink ref="AQ303" r:id="rId542"/>
    <hyperlink ref="E859" r:id="rId543"/>
    <hyperlink ref="E858" r:id="rId544"/>
    <hyperlink ref="AQ453" r:id="rId545" location="!topic/comp.arch.fpga/euAol-7J-Jg"/>
    <hyperlink ref="E453" r:id="rId546"/>
    <hyperlink ref="E885" r:id="rId547"/>
    <hyperlink ref="E875" r:id="rId548"/>
    <hyperlink ref="E854" r:id="rId549"/>
    <hyperlink ref="E810" r:id="rId550"/>
    <hyperlink ref="E721" r:id="rId551"/>
    <hyperlink ref="E587" r:id="rId552"/>
    <hyperlink ref="E571" r:id="rId553"/>
    <hyperlink ref="AQ566" r:id="rId554"/>
    <hyperlink ref="AQ607" r:id="rId555"/>
    <hyperlink ref="AQ527" r:id="rId556"/>
    <hyperlink ref="AQ528" r:id="rId557"/>
    <hyperlink ref="AQ529" r:id="rId558"/>
    <hyperlink ref="AQ530" r:id="rId559"/>
    <hyperlink ref="AQ533" r:id="rId560"/>
    <hyperlink ref="AQ52" r:id="rId561"/>
    <hyperlink ref="AQ53" r:id="rId562"/>
    <hyperlink ref="E246" r:id="rId563"/>
    <hyperlink ref="AQ246" r:id="rId564"/>
    <hyperlink ref="AQ580" r:id="rId565"/>
    <hyperlink ref="E580" r:id="rId566"/>
    <hyperlink ref="AQ579" r:id="rId567"/>
    <hyperlink ref="E579" r:id="rId568"/>
    <hyperlink ref="AQ253" r:id="rId569"/>
    <hyperlink ref="E638" r:id="rId570"/>
    <hyperlink ref="E645" r:id="rId571"/>
    <hyperlink ref="AQ645" r:id="rId572"/>
    <hyperlink ref="E623" r:id="rId573"/>
    <hyperlink ref="E430" r:id="rId574"/>
    <hyperlink ref="E531" r:id="rId575"/>
    <hyperlink ref="AQ531" r:id="rId576"/>
    <hyperlink ref="AQ30" r:id="rId577"/>
    <hyperlink ref="E30" r:id="rId578"/>
    <hyperlink ref="AS884" r:id="rId579"/>
    <hyperlink ref="E510" r:id="rId580"/>
    <hyperlink ref="E843" r:id="rId581"/>
    <hyperlink ref="E504" r:id="rId582"/>
    <hyperlink ref="AQ504" r:id="rId583"/>
    <hyperlink ref="E750" r:id="rId584"/>
    <hyperlink ref="E889" r:id="rId585"/>
    <hyperlink ref="E71" r:id="rId586"/>
    <hyperlink ref="E72" r:id="rId587"/>
    <hyperlink ref="AQ150" r:id="rId588"/>
    <hyperlink ref="E247" r:id="rId589"/>
    <hyperlink ref="AQ247" r:id="rId590"/>
    <hyperlink ref="E451" r:id="rId591"/>
    <hyperlink ref="AQ451" r:id="rId592"/>
    <hyperlink ref="AS241" r:id="rId593"/>
    <hyperlink ref="E842" r:id="rId594"/>
    <hyperlink ref="E639" r:id="rId595"/>
    <hyperlink ref="E674" r:id="rId596"/>
    <hyperlink ref="AQ674" r:id="rId597"/>
    <hyperlink ref="E505" r:id="rId598"/>
    <hyperlink ref="AQ505" r:id="rId599"/>
    <hyperlink ref="E500" r:id="rId600"/>
    <hyperlink ref="AQ500" r:id="rId601"/>
    <hyperlink ref="E501" r:id="rId602"/>
    <hyperlink ref="AQ501" r:id="rId603"/>
    <hyperlink ref="E503" r:id="rId604"/>
    <hyperlink ref="AQ503" r:id="rId605"/>
    <hyperlink ref="E502" r:id="rId606"/>
    <hyperlink ref="AQ502" r:id="rId607"/>
    <hyperlink ref="E508" r:id="rId608"/>
    <hyperlink ref="AQ507" r:id="rId609"/>
    <hyperlink ref="AQ508" r:id="rId610"/>
    <hyperlink ref="E397" r:id="rId611"/>
    <hyperlink ref="E880" r:id="rId612"/>
    <hyperlink ref="E461" r:id="rId613"/>
    <hyperlink ref="E143" r:id="rId614"/>
    <hyperlink ref="AQ248" r:id="rId615"/>
    <hyperlink ref="E248" r:id="rId616"/>
    <hyperlink ref="E219" r:id="rId617"/>
    <hyperlink ref="E481" r:id="rId618"/>
    <hyperlink ref="AQ481" r:id="rId619"/>
    <hyperlink ref="E795" r:id="rId620"/>
    <hyperlink ref="E210" r:id="rId621"/>
    <hyperlink ref="E208" r:id="rId622"/>
    <hyperlink ref="E211" r:id="rId623"/>
    <hyperlink ref="E136" r:id="rId624"/>
    <hyperlink ref="E335" r:id="rId625"/>
    <hyperlink ref="E170" r:id="rId626"/>
    <hyperlink ref="AQ170" r:id="rId627"/>
    <hyperlink ref="AQ26" r:id="rId628"/>
    <hyperlink ref="E26" r:id="rId629"/>
    <hyperlink ref="AQ25" r:id="rId630"/>
    <hyperlink ref="E25" r:id="rId631"/>
    <hyperlink ref="AQ282" r:id="rId632"/>
    <hyperlink ref="E282" r:id="rId633"/>
    <hyperlink ref="AQ281" r:id="rId634"/>
    <hyperlink ref="E281" r:id="rId635"/>
    <hyperlink ref="E197" r:id="rId636"/>
    <hyperlink ref="AQ197" r:id="rId637"/>
    <hyperlink ref="E326" r:id="rId638"/>
    <hyperlink ref="AQ326" r:id="rId639"/>
    <hyperlink ref="E741" r:id="rId640"/>
    <hyperlink ref="AQ741" r:id="rId641"/>
    <hyperlink ref="E535" r:id="rId642"/>
    <hyperlink ref="AQ535" r:id="rId643"/>
    <hyperlink ref="E565" r:id="rId644"/>
    <hyperlink ref="AQ139" r:id="rId645"/>
    <hyperlink ref="AQ132" r:id="rId646"/>
    <hyperlink ref="AQ348" r:id="rId647"/>
    <hyperlink ref="E348" r:id="rId648"/>
    <hyperlink ref="AS348" r:id="rId649"/>
    <hyperlink ref="AQ347" r:id="rId650"/>
    <hyperlink ref="E347" r:id="rId651"/>
    <hyperlink ref="AS347" r:id="rId652"/>
    <hyperlink ref="E776" r:id="rId653"/>
    <hyperlink ref="E212" r:id="rId654"/>
    <hyperlink ref="E423" r:id="rId655"/>
    <hyperlink ref="E583" r:id="rId656"/>
    <hyperlink ref="AQ583" r:id="rId657"/>
    <hyperlink ref="E410" r:id="rId658"/>
    <hyperlink ref="E337" r:id="rId659"/>
    <hyperlink ref="E336" r:id="rId660"/>
    <hyperlink ref="AQ80" r:id="rId661"/>
    <hyperlink ref="E863" r:id="rId662"/>
    <hyperlink ref="E464" r:id="rId663"/>
    <hyperlink ref="AQ464" r:id="rId664"/>
    <hyperlink ref="E231" r:id="rId665"/>
    <hyperlink ref="AQ231" r:id="rId666"/>
    <hyperlink ref="E432" r:id="rId667"/>
    <hyperlink ref="AQ432" r:id="rId668"/>
    <hyperlink ref="E161" r:id="rId669"/>
    <hyperlink ref="AQ161" r:id="rId670"/>
    <hyperlink ref="E265" r:id="rId671"/>
    <hyperlink ref="AQ265" r:id="rId672"/>
    <hyperlink ref="E761" r:id="rId673"/>
    <hyperlink ref="AS161" r:id="rId674"/>
    <hyperlink ref="E264" r:id="rId675"/>
    <hyperlink ref="AQ264" r:id="rId676"/>
    <hyperlink ref="E330" r:id="rId677"/>
    <hyperlink ref="AQ331" r:id="rId678"/>
    <hyperlink ref="E331" r:id="rId679"/>
    <hyperlink ref="E752" r:id="rId680"/>
    <hyperlink ref="E753" r:id="rId681"/>
    <hyperlink ref="E270" r:id="rId682"/>
    <hyperlink ref="AQ270" r:id="rId683"/>
    <hyperlink ref="E710" r:id="rId684"/>
    <hyperlink ref="E321" r:id="rId685"/>
    <hyperlink ref="AQ321" r:id="rId686"/>
    <hyperlink ref="E640" r:id="rId687"/>
    <hyperlink ref="E678" r:id="rId688"/>
    <hyperlink ref="E679" r:id="rId689"/>
    <hyperlink ref="AQ679" r:id="rId690"/>
    <hyperlink ref="E680" r:id="rId691"/>
    <hyperlink ref="AQ680" r:id="rId692"/>
    <hyperlink ref="E425" r:id="rId693"/>
    <hyperlink ref="AQ79" r:id="rId694"/>
    <hyperlink ref="E601" r:id="rId695"/>
    <hyperlink ref="AQ328" r:id="rId696"/>
    <hyperlink ref="E328" r:id="rId697"/>
    <hyperlink ref="E125" r:id="rId698"/>
    <hyperlink ref="E727" r:id="rId699"/>
    <hyperlink ref="AQ727" r:id="rId700"/>
    <hyperlink ref="E655" r:id="rId701"/>
    <hyperlink ref="AS857" r:id="rId702"/>
    <hyperlink ref="E719" r:id="rId703"/>
    <hyperlink ref="E718" r:id="rId704"/>
    <hyperlink ref="E190" r:id="rId705"/>
    <hyperlink ref="AQ190" r:id="rId706" location="files-area"/>
    <hyperlink ref="E191" r:id="rId707"/>
    <hyperlink ref="E192" r:id="rId708"/>
    <hyperlink ref="E659" r:id="rId709"/>
    <hyperlink ref="E178" r:id="rId710"/>
    <hyperlink ref="E511" r:id="rId711"/>
    <hyperlink ref="E431" r:id="rId712"/>
    <hyperlink ref="E838" r:id="rId713"/>
    <hyperlink ref="E199" r:id="rId714"/>
    <hyperlink ref="AQ199" r:id="rId715"/>
    <hyperlink ref="E9" r:id="rId716"/>
    <hyperlink ref="AQ9" r:id="rId717"/>
    <hyperlink ref="AQ364" r:id="rId718"/>
    <hyperlink ref="E454" r:id="rId719"/>
    <hyperlink ref="AQ454" r:id="rId720"/>
    <hyperlink ref="E785" r:id="rId721"/>
    <hyperlink ref="E784" r:id="rId722"/>
    <hyperlink ref="E83" r:id="rId723"/>
    <hyperlink ref="E58" r:id="rId724"/>
    <hyperlink ref="AQ58" r:id="rId725"/>
    <hyperlink ref="E57" r:id="rId726"/>
    <hyperlink ref="AQ57" r:id="rId727"/>
    <hyperlink ref="E492" r:id="rId728"/>
    <hyperlink ref="E59" r:id="rId729"/>
    <hyperlink ref="AQ59" r:id="rId730"/>
    <hyperlink ref="E633" r:id="rId731"/>
    <hyperlink ref="AQ633" r:id="rId732"/>
    <hyperlink ref="E634" r:id="rId733"/>
    <hyperlink ref="AQ634" r:id="rId734"/>
    <hyperlink ref="AQ43" r:id="rId735"/>
    <hyperlink ref="E620" r:id="rId736"/>
    <hyperlink ref="E271" r:id="rId737"/>
    <hyperlink ref="AQ271" r:id="rId738"/>
    <hyperlink ref="E226" r:id="rId739"/>
    <hyperlink ref="E228" r:id="rId740"/>
    <hyperlink ref="E227" r:id="rId741"/>
    <hyperlink ref="E631" r:id="rId742"/>
    <hyperlink ref="E676" r:id="rId743"/>
    <hyperlink ref="AQ676" r:id="rId744"/>
    <hyperlink ref="AQ631" r:id="rId745"/>
    <hyperlink ref="AQ694" r:id="rId746"/>
    <hyperlink ref="E662" r:id="rId747"/>
    <hyperlink ref="AQ662" r:id="rId748"/>
    <hyperlink ref="E418" r:id="rId749"/>
    <hyperlink ref="E593" r:id="rId750"/>
    <hyperlink ref="E142" r:id="rId751"/>
    <hyperlink ref="AQ693" r:id="rId752"/>
    <hyperlink ref="E575" r:id="rId753"/>
    <hyperlink ref="E682" r:id="rId754"/>
    <hyperlink ref="E442" r:id="rId755"/>
    <hyperlink ref="E291" r:id="rId756"/>
    <hyperlink ref="E459" r:id="rId757"/>
    <hyperlink ref="AQ459" r:id="rId758"/>
    <hyperlink ref="E544" r:id="rId759"/>
    <hyperlink ref="AQ544" r:id="rId760"/>
    <hyperlink ref="E18" r:id="rId761"/>
    <hyperlink ref="E20" r:id="rId762"/>
    <hyperlink ref="E819" r:id="rId763"/>
    <hyperlink ref="AQ847" r:id="rId764"/>
    <hyperlink ref="E391" r:id="rId765"/>
    <hyperlink ref="E167" r:id="rId766"/>
    <hyperlink ref="E519" r:id="rId767"/>
    <hyperlink ref="AQ519" r:id="rId768"/>
    <hyperlink ref="E514" r:id="rId769"/>
    <hyperlink ref="AQ514" r:id="rId770"/>
    <hyperlink ref="E512" r:id="rId771"/>
    <hyperlink ref="AQ512" r:id="rId772"/>
    <hyperlink ref="E513" r:id="rId773"/>
    <hyperlink ref="AQ513" r:id="rId774"/>
    <hyperlink ref="E515" r:id="rId775"/>
    <hyperlink ref="AQ515" r:id="rId776"/>
    <hyperlink ref="E516" r:id="rId777"/>
    <hyperlink ref="AQ516" r:id="rId778"/>
    <hyperlink ref="E517" r:id="rId779"/>
    <hyperlink ref="AQ517" r:id="rId780"/>
    <hyperlink ref="E518" r:id="rId781"/>
    <hyperlink ref="AQ518" r:id="rId782"/>
    <hyperlink ref="AQ370" r:id="rId783"/>
    <hyperlink ref="E370" r:id="rId784"/>
    <hyperlink ref="AQ552" r:id="rId785"/>
    <hyperlink ref="E179" r:id="rId786"/>
    <hyperlink ref="E384" r:id="rId787"/>
    <hyperlink ref="E692" r:id="rId788"/>
    <hyperlink ref="E105" r:id="rId789"/>
    <hyperlink ref="AQ105" r:id="rId790"/>
    <hyperlink ref="E628" r:id="rId791"/>
    <hyperlink ref="AQ628" r:id="rId792"/>
    <hyperlink ref="E803" r:id="rId793"/>
    <hyperlink ref="E624" r:id="rId794"/>
    <hyperlink ref="AQ624" r:id="rId795"/>
    <hyperlink ref="E536" r:id="rId796"/>
    <hyperlink ref="E685" r:id="rId797"/>
    <hyperlink ref="AQ685" r:id="rId798"/>
    <hyperlink ref="AQ142" r:id="rId799"/>
    <hyperlink ref="E409" r:id="rId800"/>
    <hyperlink ref="E263" r:id="rId801"/>
    <hyperlink ref="AQ263" r:id="rId802"/>
    <hyperlink ref="E625" r:id="rId803"/>
    <hyperlink ref="E824" r:id="rId804"/>
    <hyperlink ref="AQ824" r:id="rId805"/>
    <hyperlink ref="AQ251" r:id="rId806"/>
    <hyperlink ref="E251" r:id="rId807"/>
    <hyperlink ref="E730" r:id="rId808"/>
    <hyperlink ref="E781" r:id="rId809"/>
    <hyperlink ref="E411" r:id="rId810"/>
    <hyperlink ref="E724" r:id="rId811"/>
    <hyperlink ref="AQ724" r:id="rId812"/>
    <hyperlink ref="E853" r:id="rId813"/>
    <hyperlink ref="AQ853" r:id="rId814"/>
    <hyperlink ref="E8" r:id="rId815"/>
    <hyperlink ref="AQ8" r:id="rId816"/>
    <hyperlink ref="E359" r:id="rId817"/>
    <hyperlink ref="AQ359" r:id="rId818"/>
    <hyperlink ref="AQ532" r:id="rId819"/>
    <hyperlink ref="E532" r:id="rId820"/>
    <hyperlink ref="E526" r:id="rId821"/>
    <hyperlink ref="AQ526" r:id="rId822"/>
    <hyperlink ref="AS526" r:id="rId823"/>
    <hyperlink ref="AQ83" r:id="rId824"/>
    <hyperlink ref="AQ409" r:id="rId825"/>
    <hyperlink ref="AQ356" r:id="rId826"/>
    <hyperlink ref="E356" r:id="rId827"/>
    <hyperlink ref="E377" r:id="rId828"/>
    <hyperlink ref="AR251" r:id="rId829"/>
    <hyperlink ref="E712" r:id="rId830"/>
    <hyperlink ref="E176" r:id="rId831"/>
    <hyperlink ref="AQ176" r:id="rId832"/>
    <hyperlink ref="E818" r:id="rId833"/>
    <hyperlink ref="E300" r:id="rId834"/>
    <hyperlink ref="E585" r:id="rId835"/>
    <hyperlink ref="AQ585" r:id="rId836"/>
    <hyperlink ref="E207" r:id="rId837"/>
    <hyperlink ref="E470" r:id="rId838"/>
    <hyperlink ref="E334" r:id="rId839"/>
    <hyperlink ref="AQ334" r:id="rId840"/>
    <hyperlink ref="E739" r:id="rId841"/>
    <hyperlink ref="AQ739" r:id="rId842"/>
    <hyperlink ref="AQ625" r:id="rId843"/>
    <hyperlink ref="E754" r:id="rId844"/>
    <hyperlink ref="E249" r:id="rId845"/>
    <hyperlink ref="AQ249" r:id="rId846"/>
    <hyperlink ref="E687" r:id="rId847"/>
    <hyperlink ref="AQ687" r:id="rId848"/>
    <hyperlink ref="AQ818" r:id="rId849"/>
    <hyperlink ref="E576" r:id="rId850"/>
    <hyperlink ref="AQ576" r:id="rId851"/>
    <hyperlink ref="E647" r:id="rId852"/>
    <hyperlink ref="E180" r:id="rId853"/>
    <hyperlink ref="E844" r:id="rId854"/>
    <hyperlink ref="AQ372" r:id="rId855"/>
    <hyperlink ref="E837" r:id="rId856"/>
    <hyperlink ref="AQ837" r:id="rId857"/>
    <hyperlink ref="E135" r:id="rId858"/>
    <hyperlink ref="E10" r:id="rId859"/>
    <hyperlink ref="E657" r:id="rId860"/>
    <hyperlink ref="E630" r:id="rId861"/>
    <hyperlink ref="AQ603" r:id="rId862"/>
    <hyperlink ref="E603" r:id="rId863"/>
    <hyperlink ref="E666" r:id="rId864"/>
    <hyperlink ref="E156" r:id="rId865"/>
    <hyperlink ref="AQ156" r:id="rId866"/>
    <hyperlink ref="E878" r:id="rId867"/>
    <hyperlink ref="E465" r:id="rId868"/>
    <hyperlink ref="AQ465" r:id="rId869"/>
    <hyperlink ref="E732" r:id="rId870"/>
    <hyperlink ref="AQ732" r:id="rId871"/>
    <hyperlink ref="E7" r:id="rId872"/>
    <hyperlink ref="E15" r:id="rId873"/>
    <hyperlink ref="AQ216" r:id="rId874"/>
    <hyperlink ref="AS676" r:id="rId875"/>
    <hyperlink ref="E649" r:id="rId876"/>
    <hyperlink ref="AQ649" r:id="rId877"/>
    <hyperlink ref="E683" r:id="rId878"/>
    <hyperlink ref="AQ683" r:id="rId879"/>
    <hyperlink ref="E684" r:id="rId880"/>
    <hyperlink ref="AQ684" r:id="rId881"/>
    <hyperlink ref="E6" r:id="rId882"/>
    <hyperlink ref="E236" r:id="rId883"/>
    <hyperlink ref="E699" r:id="rId884"/>
    <hyperlink ref="E701" r:id="rId885"/>
    <hyperlink ref="E572" r:id="rId886"/>
    <hyperlink ref="E304" r:id="rId887"/>
    <hyperlink ref="AQ304" r:id="rId888"/>
    <hyperlink ref="E759" r:id="rId889"/>
    <hyperlink ref="AQ759" r:id="rId890"/>
    <hyperlink ref="E760" r:id="rId891"/>
    <hyperlink ref="AQ760" r:id="rId892"/>
    <hyperlink ref="E398" r:id="rId893"/>
    <hyperlink ref="E861" r:id="rId894"/>
    <hyperlink ref="E23" r:id="rId895"/>
    <hyperlink ref="AQ23" r:id="rId896"/>
    <hyperlink ref="E28" r:id="rId897"/>
    <hyperlink ref="E62" r:id="rId898"/>
    <hyperlink ref="E65" r:id="rId899"/>
    <hyperlink ref="E73" r:id="rId900"/>
    <hyperlink ref="E76" r:id="rId901"/>
    <hyperlink ref="E78" r:id="rId902"/>
    <hyperlink ref="AQ78" r:id="rId903"/>
    <hyperlink ref="E97" r:id="rId904"/>
    <hyperlink ref="E101" r:id="rId905"/>
    <hyperlink ref="E99" r:id="rId906"/>
    <hyperlink ref="E626" r:id="rId907"/>
    <hyperlink ref="AQ626" r:id="rId908"/>
    <hyperlink ref="E613" r:id="rId909"/>
    <hyperlink ref="E222" r:id="rId910"/>
    <hyperlink ref="E673" r:id="rId911"/>
    <hyperlink ref="AQ673" r:id="rId912"/>
    <hyperlink ref="E491" r:id="rId913"/>
    <hyperlink ref="AQ620" r:id="rId914"/>
    <hyperlink ref="AQ641" r:id="rId915"/>
    <hyperlink ref="E641" r:id="rId916"/>
    <hyperlink ref="E611" r:id="rId917"/>
    <hyperlink ref="E131" r:id="rId918"/>
    <hyperlink ref="AQ131" r:id="rId919"/>
    <hyperlink ref="E294" r:id="rId920"/>
    <hyperlink ref="AQ294" r:id="rId921"/>
    <hyperlink ref="AQ627" r:id="rId922"/>
    <hyperlink ref="E605" r:id="rId923"/>
    <hyperlink ref="AQ605" r:id="rId924"/>
    <hyperlink ref="E609" r:id="rId925"/>
    <hyperlink ref="AQ609" r:id="rId926"/>
    <hyperlink ref="E67" r:id="rId927"/>
    <hyperlink ref="E567" r:id="rId928"/>
    <hyperlink ref="AQ567" r:id="rId929"/>
    <hyperlink ref="E240" r:id="rId930"/>
    <hyperlink ref="AQ240" r:id="rId931"/>
    <hyperlink ref="AQ120" r:id="rId932"/>
    <hyperlink ref="AQ119" r:id="rId933"/>
    <hyperlink ref="AQ117" r:id="rId934"/>
    <hyperlink ref="E733" r:id="rId935"/>
    <hyperlink ref="E385" r:id="rId936"/>
    <hyperlink ref="AQ385" r:id="rId937"/>
    <hyperlink ref="E96" r:id="rId938"/>
    <hyperlink ref="AQ96" r:id="rId939"/>
    <hyperlink ref="E114" r:id="rId940"/>
    <hyperlink ref="E209" r:id="rId941"/>
    <hyperlink ref="E298" r:id="rId942"/>
    <hyperlink ref="E797" r:id="rId943"/>
    <hyperlink ref="E404" r:id="rId944"/>
    <hyperlink ref="AQ404" r:id="rId945"/>
    <hyperlink ref="E757" r:id="rId946"/>
    <hyperlink ref="E728" r:id="rId947"/>
    <hyperlink ref="AQ728" r:id="rId948"/>
    <hyperlink ref="AQ315" r:id="rId949"/>
    <hyperlink ref="E882" r:id="rId950"/>
    <hyperlink ref="AQ882" r:id="rId951"/>
    <hyperlink ref="E594" r:id="rId952"/>
    <hyperlink ref="AQ594" r:id="rId953"/>
    <hyperlink ref="E462" r:id="rId954"/>
    <hyperlink ref="AQ462" r:id="rId955"/>
    <hyperlink ref="AQ621" r:id="rId956"/>
    <hyperlink ref="E621" r:id="rId957"/>
    <hyperlink ref="E591" r:id="rId958"/>
    <hyperlink ref="AQ277" r:id="rId959"/>
    <hyperlink ref="E277" r:id="rId960"/>
    <hyperlink ref="E278" r:id="rId961"/>
    <hyperlink ref="E280" r:id="rId962"/>
    <hyperlink ref="E232" r:id="rId963"/>
    <hyperlink ref="E163" r:id="rId964"/>
    <hyperlink ref="AQ163" r:id="rId965"/>
    <hyperlink ref="E648" r:id="rId966"/>
    <hyperlink ref="E416" r:id="rId967"/>
    <hyperlink ref="E642" r:id="rId968"/>
    <hyperlink ref="E75" r:id="rId969"/>
    <hyperlink ref="E661" r:id="rId970"/>
    <hyperlink ref="AQ661" r:id="rId971"/>
    <hyperlink ref="E703" r:id="rId972"/>
    <hyperlink ref="E355" r:id="rId973"/>
    <hyperlink ref="E338" r:id="rId974"/>
    <hyperlink ref="E597" r:id="rId975"/>
    <hyperlink ref="AQ597" r:id="rId976"/>
    <hyperlink ref="E361" r:id="rId977"/>
    <hyperlink ref="AQ222" r:id="rId978"/>
    <hyperlink ref="E887" r:id="rId979"/>
    <hyperlink ref="AQ887" r:id="rId980"/>
    <hyperlink ref="E164" r:id="rId981"/>
    <hyperlink ref="AQ164" r:id="rId982"/>
    <hyperlink ref="E845" r:id="rId983"/>
    <hyperlink ref="E738" r:id="rId984"/>
    <hyperlink ref="E166" r:id="rId985"/>
    <hyperlink ref="AQ166" r:id="rId986"/>
    <hyperlink ref="E424" r:id="rId987"/>
    <hyperlink ref="E841" r:id="rId988"/>
    <hyperlink ref="AQ618" r:id="rId989"/>
    <hyperlink ref="E713" r:id="rId990"/>
    <hyperlink ref="AQ499" r:id="rId991"/>
    <hyperlink ref="E344" r:id="rId992"/>
    <hyperlink ref="E667" r:id="rId993"/>
    <hyperlink ref="AQ667" r:id="rId994"/>
    <hyperlink ref="E224" r:id="rId995"/>
    <hyperlink ref="AQ224" r:id="rId996"/>
    <hyperlink ref="E546" r:id="rId997"/>
    <hyperlink ref="E401" r:id="rId998"/>
    <hyperlink ref="E429" r:id="rId999"/>
    <hyperlink ref="E729" r:id="rId1000"/>
    <hyperlink ref="AQ630" r:id="rId1001"/>
    <hyperlink ref="E64" r:id="rId1002"/>
    <hyperlink ref="E632" r:id="rId1003"/>
    <hyperlink ref="AQ632" r:id="rId1004"/>
    <hyperlink ref="E433" r:id="rId1005"/>
    <hyperlink ref="E637" r:id="rId1006"/>
    <hyperlink ref="E672" r:id="rId1007"/>
    <hyperlink ref="E444" r:id="rId1008"/>
    <hyperlink ref="E644" r:id="rId1009"/>
    <hyperlink ref="E235" r:id="rId1010"/>
    <hyperlink ref="AQ235" r:id="rId1011"/>
    <hyperlink ref="AQ305" r:id="rId1012"/>
    <hyperlink ref="E352" r:id="rId1013"/>
    <hyperlink ref="E590" r:id="rId1014"/>
    <hyperlink ref="E93" r:id="rId1015"/>
    <hyperlink ref="E747" r:id="rId1016"/>
    <hyperlink ref="E671" r:id="rId1017"/>
    <hyperlink ref="E668" r:id="rId1018"/>
    <hyperlink ref="E283" r:id="rId1019"/>
    <hyperlink ref="AQ738" r:id="rId1020"/>
    <hyperlink ref="E61" r:id="rId1021"/>
    <hyperlink ref="AQ61" r:id="rId1022"/>
    <hyperlink ref="E826" r:id="rId1023"/>
    <hyperlink ref="E374" r:id="rId1024"/>
    <hyperlink ref="E319" r:id="rId1025"/>
    <hyperlink ref="AP893" r:id="rId1026"/>
    <hyperlink ref="E187" r:id="rId1027"/>
    <hyperlink ref="E801" r:id="rId1028"/>
    <hyperlink ref="E182" r:id="rId1029"/>
    <hyperlink ref="E615" r:id="rId1030"/>
    <hyperlink ref="E734" r:id="rId1031"/>
    <hyperlink ref="E742" r:id="rId1032"/>
    <hyperlink ref="E310" r:id="rId1033"/>
    <hyperlink ref="E796" r:id="rId1034"/>
    <hyperlink ref="AQ394" r:id="rId1035"/>
    <hyperlink ref="E256" r:id="rId1036"/>
    <hyperlink ref="E5" r:id="rId1037"/>
    <hyperlink ref="AQ5" r:id="rId1038"/>
    <hyperlink ref="E316" r:id="rId1039"/>
    <hyperlink ref="E443" r:id="rId1040"/>
    <hyperlink ref="AQ443" r:id="rId1041"/>
    <hyperlink ref="E791" r:id="rId1042"/>
    <hyperlink ref="AQ791" r:id="rId1043"/>
    <hyperlink ref="E868" r:id="rId1044"/>
    <hyperlink ref="E839" r:id="rId1045"/>
    <hyperlink ref="AQ839" r:id="rId1046"/>
    <hyperlink ref="AQ64" r:id="rId1047"/>
    <hyperlink ref="E698" r:id="rId1048"/>
    <hyperlink ref="AQ460" r:id="rId1049"/>
    <hyperlink ref="E460" r:id="rId1050"/>
    <hyperlink ref="AQ354" r:id="rId1051"/>
    <hyperlink ref="E555" r:id="rId1052"/>
    <hyperlink ref="E157" r:id="rId1053"/>
    <hyperlink ref="E160" r:id="rId1054"/>
    <hyperlink ref="E158" r:id="rId1055"/>
    <hyperlink ref="E302" r:id="rId1056"/>
    <hyperlink ref="AQ302" r:id="rId1057"/>
    <hyperlink ref="E588" r:id="rId1058"/>
    <hyperlink ref="E376" r:id="rId1059"/>
    <hyperlink ref="AQ376" r:id="rId1060"/>
    <hyperlink ref="E840" r:id="rId1061"/>
    <hyperlink ref="E400" r:id="rId1062"/>
    <hyperlink ref="AQ400" r:id="rId1063"/>
    <hyperlink ref="E688" r:id="rId1064"/>
    <hyperlink ref="AQ688" r:id="rId1065"/>
    <hyperlink ref="E486" r:id="rId1066"/>
    <hyperlink ref="E551" r:id="rId1067"/>
    <hyperlink ref="E455" r:id="rId1068"/>
    <hyperlink ref="AQ455" r:id="rId1069"/>
    <hyperlink ref="AQ559" r:id="rId1070"/>
    <hyperlink ref="AQ121" r:id="rId1071"/>
    <hyperlink ref="AQ254" r:id="rId1072"/>
    <hyperlink ref="E254" r:id="rId1073"/>
    <hyperlink ref="E445" r:id="rId1074"/>
    <hyperlink ref="AQ445" r:id="rId1075"/>
    <hyperlink ref="AQ369" r:id="rId1076"/>
    <hyperlink ref="E677" r:id="rId1077"/>
    <hyperlink ref="AQ677" r:id="rId1078"/>
    <hyperlink ref="AS677" r:id="rId1079"/>
    <hyperlink ref="E569" r:id="rId1080"/>
    <hyperlink ref="AQ569" r:id="rId1081"/>
    <hyperlink ref="E629" r:id="rId1082"/>
    <hyperlink ref="E690" r:id="rId1083"/>
    <hyperlink ref="E855" r:id="rId1084"/>
    <hyperlink ref="E561" r:id="rId1085"/>
    <hyperlink ref="E373" r:id="rId1086"/>
    <hyperlink ref="E414" r:id="rId1087"/>
    <hyperlink ref="E11" r:id="rId1088"/>
    <hyperlink ref="E35" r:id="rId1089"/>
    <hyperlink ref="AQ35" r:id="rId1090"/>
    <hyperlink ref="E33" r:id="rId1091"/>
    <hyperlink ref="AQ33" r:id="rId1092"/>
    <hyperlink ref="E37" r:id="rId1093"/>
    <hyperlink ref="E41" r:id="rId1094"/>
    <hyperlink ref="E38" r:id="rId1095"/>
    <hyperlink ref="AQ38" r:id="rId1096"/>
    <hyperlink ref="E365" r:id="rId1097"/>
    <hyperlink ref="AQ365" r:id="rId1098"/>
    <hyperlink ref="E653" r:id="rId1099"/>
    <hyperlink ref="AQ653" r:id="rId1100"/>
    <hyperlink ref="AQ553" r:id="rId1101"/>
    <hyperlink ref="E553" r:id="rId1102"/>
    <hyperlink ref="E823" r:id="rId1103"/>
    <hyperlink ref="AQ823" r:id="rId1104"/>
    <hyperlink ref="E821" r:id="rId1105"/>
    <hyperlink ref="AQ821" r:id="rId1106"/>
    <hyperlink ref="E87" r:id="rId1107"/>
    <hyperlink ref="E88" r:id="rId1108"/>
    <hyperlink ref="AQ91" r:id="rId1109"/>
    <hyperlink ref="E91" r:id="rId1110"/>
    <hyperlink ref="E89" r:id="rId1111"/>
    <hyperlink ref="E90" r:id="rId1112"/>
    <hyperlink ref="AQ92" r:id="rId1113"/>
    <hyperlink ref="E92" r:id="rId1114"/>
    <hyperlink ref="E94" r:id="rId1115"/>
    <hyperlink ref="E95" r:id="rId1116"/>
    <hyperlink ref="E86" r:id="rId1117"/>
    <hyperlink ref="E107" r:id="rId1118"/>
    <hyperlink ref="E110" r:id="rId1119"/>
    <hyperlink ref="E111" r:id="rId1120"/>
    <hyperlink ref="AQ111" r:id="rId1121"/>
    <hyperlink ref="E446" r:id="rId1122"/>
    <hyperlink ref="AQ446" r:id="rId1123"/>
    <hyperlink ref="E447" r:id="rId1124"/>
    <hyperlink ref="AQ447" r:id="rId1125"/>
    <hyperlink ref="AQ817" r:id="rId1126"/>
    <hyperlink ref="AS817" r:id="rId1127"/>
    <hyperlink ref="E817" r:id="rId1128"/>
    <hyperlink ref="E147" r:id="rId1129"/>
    <hyperlink ref="AQ147" r:id="rId1130"/>
    <hyperlink ref="E636" r:id="rId1131"/>
    <hyperlink ref="AQ636" r:id="rId1132"/>
    <hyperlink ref="E691" r:id="rId1133"/>
    <hyperlink ref="E789" r:id="rId1134"/>
    <hyperlink ref="AQ784" r:id="rId1135"/>
    <hyperlink ref="E787" r:id="rId1136"/>
    <hyperlink ref="AQ118" r:id="rId1137"/>
    <hyperlink ref="E159" r:id="rId1138"/>
    <hyperlink ref="E827" r:id="rId1139"/>
    <hyperlink ref="E828" r:id="rId1140"/>
    <hyperlink ref="E829" r:id="rId1141"/>
    <hyperlink ref="E830" r:id="rId1142"/>
    <hyperlink ref="E831" r:id="rId1143"/>
    <hyperlink ref="E832" r:id="rId1144"/>
    <hyperlink ref="E833" r:id="rId1145"/>
    <hyperlink ref="E834" r:id="rId1146"/>
    <hyperlink ref="E835" r:id="rId1147"/>
    <hyperlink ref="E836" r:id="rId1148"/>
    <hyperlink ref="E825" r:id="rId1149"/>
    <hyperlink ref="AQ825" r:id="rId1150"/>
    <hyperlink ref="E293" r:id="rId1151"/>
    <hyperlink ref="AQ293" r:id="rId1152"/>
    <hyperlink ref="E124" r:id="rId1153"/>
    <hyperlink ref="AQ124" r:id="rId1154"/>
    <hyperlink ref="E127" r:id="rId1155"/>
    <hyperlink ref="E132" r:id="rId1156"/>
    <hyperlink ref="AQ134" r:id="rId1157"/>
    <hyperlink ref="E134" r:id="rId1158"/>
    <hyperlink ref="AQ133" r:id="rId1159"/>
    <hyperlink ref="E133" r:id="rId1160"/>
    <hyperlink ref="E194" r:id="rId1161"/>
    <hyperlink ref="E874" r:id="rId1162"/>
    <hyperlink ref="AQ874" r:id="rId1163"/>
    <hyperlink ref="E873" r:id="rId1164"/>
    <hyperlink ref="AQ873" r:id="rId1165"/>
    <hyperlink ref="AQ194" r:id="rId1166"/>
    <hyperlink ref="E279" r:id="rId1167"/>
    <hyperlink ref="E276" r:id="rId1168"/>
    <hyperlink ref="E650" r:id="rId1169"/>
    <hyperlink ref="E651" r:id="rId1170"/>
    <hyperlink ref="E652" r:id="rId1171"/>
    <hyperlink ref="E128" r:id="rId1172"/>
    <hyperlink ref="AQ128" r:id="rId1173"/>
    <hyperlink ref="AQ129" r:id="rId1174"/>
    <hyperlink ref="E129" r:id="rId1175"/>
    <hyperlink ref="AQ130" r:id="rId1176"/>
    <hyperlink ref="E130" r:id="rId1177"/>
    <hyperlink ref="E408" r:id="rId1178"/>
    <hyperlink ref="E643" r:id="rId1179"/>
    <hyperlink ref="AQ803" r:id="rId1180"/>
    <hyperlink ref="E665" r:id="rId1181"/>
    <hyperlink ref="AQ665" r:id="rId1182"/>
    <hyperlink ref="AQ682" r:id="rId1183"/>
    <hyperlink ref="E656" r:id="rId1184"/>
    <hyperlink ref="AQ656" r:id="rId1185"/>
    <hyperlink ref="E722" r:id="rId1186"/>
    <hyperlink ref="AQ722" r:id="rId1187"/>
    <hyperlink ref="E122" r:id="rId1188"/>
    <hyperlink ref="AQ122" r:id="rId1189"/>
    <hyperlink ref="E799" r:id="rId1190"/>
    <hyperlink ref="AQ799" r:id="rId1191"/>
    <hyperlink ref="AQ678" r:id="rId1192"/>
    <hyperlink ref="E622" r:id="rId1193"/>
    <hyperlink ref="AQ358" r:id="rId1194"/>
    <hyperlink ref="AQ357" r:id="rId1195"/>
    <hyperlink ref="E357" r:id="rId1196"/>
    <hyperlink ref="E358" r:id="rId1197"/>
    <hyperlink ref="E606" r:id="rId1198"/>
    <hyperlink ref="AQ606" r:id="rId1199"/>
    <hyperlink ref="E608" r:id="rId1200"/>
    <hyperlink ref="AQ608" r:id="rId1201"/>
    <hyperlink ref="E711" r:id="rId1202"/>
    <hyperlink ref="AQ711" r:id="rId1203"/>
    <hyperlink ref="E755" r:id="rId1204"/>
    <hyperlink ref="AQ755" r:id="rId1205"/>
    <hyperlink ref="E472" r:id="rId1206"/>
    <hyperlink ref="AQ472" r:id="rId1207"/>
    <hyperlink ref="AQ471" r:id="rId1208"/>
    <hyperlink ref="E399" r:id="rId1209"/>
    <hyperlink ref="E381" r:id="rId1210"/>
    <hyperlink ref="E663" r:id="rId1211"/>
    <hyperlink ref="E548" r:id="rId1212"/>
    <hyperlink ref="E436" r:id="rId1213"/>
    <hyperlink ref="E581" r:id="rId1214"/>
    <hyperlink ref="E350" r:id="rId1215"/>
    <hyperlink ref="AQ350" r:id="rId1216"/>
    <hyperlink ref="E582" r:id="rId1217"/>
    <hyperlink ref="E463" r:id="rId1218"/>
    <hyperlink ref="E437" r:id="rId1219"/>
  </hyperlinks>
  <pageMargins left="0.25" right="0.25" top="0.75" bottom="0.75" header="0.3" footer="0.3"/>
  <pageSetup scale="43" fitToHeight="11" orientation="landscape" r:id="rId12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591"/>
  <sheetViews>
    <sheetView topLeftCell="A4" zoomScale="85" zoomScaleNormal="85" workbookViewId="0">
      <pane ySplit="1" topLeftCell="A5" activePane="bottomLeft" state="frozenSplit"/>
      <selection activeCell="A4" sqref="A4"/>
      <selection pane="bottomLeft" activeCell="AO14" sqref="AO14"/>
    </sheetView>
  </sheetViews>
  <sheetFormatPr defaultRowHeight="15" x14ac:dyDescent="0.25"/>
  <cols>
    <col min="1" max="1" width="2.42578125" customWidth="1"/>
    <col min="2" max="3" width="2.140625" customWidth="1"/>
    <col min="4" max="4" width="11.140625" style="24" customWidth="1"/>
    <col min="5" max="5" width="13.42578125" style="7" customWidth="1"/>
    <col min="6" max="6" width="7.85546875" style="39" customWidth="1"/>
    <col min="7" max="7" width="18.42578125" customWidth="1"/>
    <col min="8" max="8" width="8.42578125" style="39" customWidth="1"/>
    <col min="9" max="9" width="5" style="39" customWidth="1"/>
    <col min="10" max="10" width="4.140625" style="39" customWidth="1"/>
    <col min="11" max="11" width="9.5703125" customWidth="1"/>
    <col min="12" max="12" width="5.5703125" customWidth="1"/>
    <col min="13" max="13" width="5.28515625" style="10" customWidth="1"/>
    <col min="14" max="14" width="6.140625" customWidth="1"/>
    <col min="15" max="15" width="2.85546875" style="79" customWidth="1"/>
    <col min="16" max="16" width="2.7109375" customWidth="1"/>
    <col min="17" max="17" width="4.140625" customWidth="1"/>
    <col min="18" max="18" width="5.28515625" style="10" customWidth="1"/>
    <col min="19" max="19" width="2.85546875" style="183" customWidth="1"/>
    <col min="20" max="20" width="5.28515625" customWidth="1"/>
    <col min="21" max="21" width="5.42578125" style="11" customWidth="1"/>
    <col min="22" max="22" width="4.85546875" style="8" customWidth="1"/>
    <col min="23" max="23" width="6.5703125" style="8" customWidth="1"/>
    <col min="24" max="24" width="4.140625" style="492" customWidth="1"/>
    <col min="25" max="25" width="4.140625" style="492" hidden="1" customWidth="1"/>
    <col min="26" max="26" width="2.85546875" style="492" customWidth="1"/>
    <col min="27" max="27" width="7.140625" customWidth="1"/>
    <col min="28" max="28" width="5" style="39" customWidth="1"/>
    <col min="29" max="29" width="8" customWidth="1"/>
    <col min="30" max="30" width="2.28515625" style="39" customWidth="1"/>
    <col min="31" max="31" width="5.140625" style="7" customWidth="1"/>
    <col min="32" max="32" width="3.85546875" style="33" customWidth="1"/>
    <col min="33" max="33" width="3.28515625" style="33" customWidth="1"/>
    <col min="34" max="36" width="4.85546875" style="39" customWidth="1"/>
    <col min="37" max="37" width="4.140625" style="10" customWidth="1"/>
    <col min="38" max="38" width="4.85546875" style="567" customWidth="1"/>
    <col min="39" max="39" width="4.140625" customWidth="1"/>
    <col min="40" max="40" width="4.28515625" customWidth="1"/>
    <col min="41" max="42" width="5" customWidth="1"/>
    <col min="43" max="43" width="17.42578125" customWidth="1"/>
    <col min="44" max="44" width="30.42578125" customWidth="1"/>
    <col min="45" max="45" width="37.42578125" customWidth="1"/>
  </cols>
  <sheetData>
    <row r="1" spans="2:45" ht="18.75" x14ac:dyDescent="0.3">
      <c r="D1" s="22" t="s">
        <v>920</v>
      </c>
      <c r="E1" s="16"/>
      <c r="I1"/>
      <c r="J1" s="162" t="s">
        <v>1728</v>
      </c>
      <c r="AE1" s="16"/>
      <c r="AF1" s="32"/>
      <c r="AG1" s="32"/>
    </row>
    <row r="2" spans="2:45" x14ac:dyDescent="0.25">
      <c r="D2" s="23" t="s">
        <v>729</v>
      </c>
      <c r="F2" s="21"/>
    </row>
    <row r="3" spans="2:45" ht="15.75" thickBot="1" x14ac:dyDescent="0.3"/>
    <row r="4" spans="2:45" s="1" customFormat="1" ht="30" customHeight="1" thickBot="1" x14ac:dyDescent="0.3">
      <c r="C4" s="807" t="s">
        <v>4224</v>
      </c>
      <c r="D4" s="25" t="s">
        <v>1810</v>
      </c>
      <c r="E4" s="15" t="s">
        <v>2380</v>
      </c>
      <c r="F4" s="15" t="s">
        <v>64</v>
      </c>
      <c r="G4" s="6" t="s">
        <v>23</v>
      </c>
      <c r="H4" s="2" t="s">
        <v>175</v>
      </c>
      <c r="I4" s="2" t="s">
        <v>5</v>
      </c>
      <c r="J4" s="2" t="s">
        <v>6</v>
      </c>
      <c r="K4" s="2" t="s">
        <v>1</v>
      </c>
      <c r="L4" s="2" t="s">
        <v>742</v>
      </c>
      <c r="M4" s="13" t="s">
        <v>4</v>
      </c>
      <c r="N4" s="2" t="s">
        <v>1149</v>
      </c>
      <c r="O4" s="78" t="s">
        <v>772</v>
      </c>
      <c r="P4" s="77" t="s">
        <v>764</v>
      </c>
      <c r="Q4" s="2" t="s">
        <v>944</v>
      </c>
      <c r="R4" s="13" t="s">
        <v>945</v>
      </c>
      <c r="S4" s="192" t="s">
        <v>986</v>
      </c>
      <c r="T4" s="2" t="s">
        <v>736</v>
      </c>
      <c r="U4" s="12" t="s">
        <v>1396</v>
      </c>
      <c r="V4" s="9" t="s">
        <v>838</v>
      </c>
      <c r="W4" s="9" t="s">
        <v>39</v>
      </c>
      <c r="X4" s="9" t="s">
        <v>1815</v>
      </c>
      <c r="Y4" s="9" t="s">
        <v>1814</v>
      </c>
      <c r="Z4" s="548" t="s">
        <v>1998</v>
      </c>
      <c r="AA4" s="2" t="s">
        <v>16</v>
      </c>
      <c r="AB4" s="15" t="s">
        <v>69</v>
      </c>
      <c r="AC4" s="15" t="s">
        <v>72</v>
      </c>
      <c r="AD4" s="549" t="s">
        <v>80</v>
      </c>
      <c r="AE4" s="15" t="s">
        <v>68</v>
      </c>
      <c r="AF4" s="15" t="s">
        <v>74</v>
      </c>
      <c r="AG4" s="549" t="s">
        <v>2121</v>
      </c>
      <c r="AH4" s="2" t="s">
        <v>51</v>
      </c>
      <c r="AI4" s="2" t="s">
        <v>52</v>
      </c>
      <c r="AJ4" s="2" t="s">
        <v>53</v>
      </c>
      <c r="AK4" s="13" t="s">
        <v>841</v>
      </c>
      <c r="AL4" s="13" t="s">
        <v>2418</v>
      </c>
      <c r="AM4" s="2" t="s">
        <v>840</v>
      </c>
      <c r="AN4" s="2" t="s">
        <v>730</v>
      </c>
      <c r="AO4" s="2" t="s">
        <v>75</v>
      </c>
      <c r="AP4" s="2" t="s">
        <v>76</v>
      </c>
      <c r="AQ4" s="2" t="s">
        <v>3</v>
      </c>
      <c r="AR4" s="6" t="s">
        <v>22</v>
      </c>
      <c r="AS4" s="3" t="s">
        <v>4</v>
      </c>
    </row>
    <row r="5" spans="2:45" ht="7.5" customHeight="1" thickBot="1" x14ac:dyDescent="0.3"/>
    <row r="6" spans="2:45" ht="14.25" customHeight="1" x14ac:dyDescent="0.25">
      <c r="C6" t="s">
        <v>55</v>
      </c>
      <c r="D6" s="50" t="s">
        <v>246</v>
      </c>
      <c r="E6" s="573"/>
      <c r="F6" s="44" t="s">
        <v>96</v>
      </c>
      <c r="G6" s="30" t="s">
        <v>247</v>
      </c>
      <c r="H6" s="131" t="s">
        <v>248</v>
      </c>
      <c r="I6" s="44">
        <v>16</v>
      </c>
      <c r="J6" s="86" t="s">
        <v>156</v>
      </c>
      <c r="K6" s="55"/>
      <c r="L6" s="30"/>
      <c r="M6" s="80"/>
      <c r="N6" s="30"/>
      <c r="O6" s="34"/>
      <c r="P6" s="30"/>
      <c r="Q6" s="30"/>
      <c r="R6" s="80"/>
      <c r="S6" s="184"/>
      <c r="T6" s="394"/>
      <c r="U6" s="57"/>
      <c r="V6" s="166"/>
      <c r="W6" s="488" t="str">
        <f>IF(AND(N6&lt;&gt;"",R6&lt;&gt;""),1000*R6*U6/(N6*V6),"")</f>
        <v/>
      </c>
      <c r="X6" s="501"/>
      <c r="Y6" s="493"/>
      <c r="Z6" s="493"/>
      <c r="AA6" s="30" t="s">
        <v>99</v>
      </c>
      <c r="AB6" s="44"/>
      <c r="AC6" s="30"/>
      <c r="AD6" s="44"/>
      <c r="AE6" s="30"/>
      <c r="AF6" s="34" t="s">
        <v>55</v>
      </c>
      <c r="AG6" s="34"/>
      <c r="AH6" s="44" t="s">
        <v>133</v>
      </c>
      <c r="AI6" s="44" t="s">
        <v>133</v>
      </c>
      <c r="AJ6" s="44" t="s">
        <v>54</v>
      </c>
      <c r="AK6" s="80">
        <v>20</v>
      </c>
      <c r="AL6" s="568">
        <v>11</v>
      </c>
      <c r="AM6" s="30">
        <v>15</v>
      </c>
      <c r="AN6" s="30"/>
      <c r="AO6" s="30">
        <v>2011</v>
      </c>
      <c r="AP6" s="51">
        <v>2011</v>
      </c>
      <c r="AQ6" s="588"/>
      <c r="AR6" s="30" t="s">
        <v>4377</v>
      </c>
      <c r="AS6" s="20" t="s">
        <v>2532</v>
      </c>
    </row>
    <row r="7" spans="2:45" ht="14.25" customHeight="1" x14ac:dyDescent="0.25">
      <c r="C7" t="s">
        <v>55</v>
      </c>
      <c r="D7" s="26" t="s">
        <v>263</v>
      </c>
      <c r="E7" s="435" t="s">
        <v>2257</v>
      </c>
      <c r="F7" s="27" t="s">
        <v>96</v>
      </c>
      <c r="G7" s="28" t="s">
        <v>264</v>
      </c>
      <c r="H7" s="27"/>
      <c r="I7" s="27">
        <v>16</v>
      </c>
      <c r="J7" s="87">
        <v>16</v>
      </c>
      <c r="K7" s="19" t="s">
        <v>800</v>
      </c>
      <c r="L7" s="52" t="s">
        <v>108</v>
      </c>
      <c r="M7" s="81" t="s">
        <v>1310</v>
      </c>
      <c r="N7" s="28"/>
      <c r="O7" s="29">
        <v>6</v>
      </c>
      <c r="P7" s="28"/>
      <c r="Q7" s="28"/>
      <c r="R7" s="81"/>
      <c r="S7" s="185">
        <v>43172</v>
      </c>
      <c r="T7" s="326">
        <v>14.7</v>
      </c>
      <c r="U7" s="60">
        <v>0.67</v>
      </c>
      <c r="V7" s="167">
        <v>1</v>
      </c>
      <c r="W7" s="489" t="str">
        <f t="shared" ref="W7:W14" si="0">IF(AND(N7&lt;&gt;"",R7&lt;&gt;""),1000*R7*U7/(N7*V7),"")</f>
        <v/>
      </c>
      <c r="X7" s="502"/>
      <c r="Y7" s="494"/>
      <c r="Z7" s="494"/>
      <c r="AA7" s="28" t="s">
        <v>17</v>
      </c>
      <c r="AB7" s="27">
        <v>11</v>
      </c>
      <c r="AC7" s="28" t="s">
        <v>265</v>
      </c>
      <c r="AD7" s="27"/>
      <c r="AE7" s="28"/>
      <c r="AF7" s="29" t="s">
        <v>55</v>
      </c>
      <c r="AG7" s="29"/>
      <c r="AH7" s="27" t="s">
        <v>181</v>
      </c>
      <c r="AI7" s="27" t="s">
        <v>181</v>
      </c>
      <c r="AJ7" s="27"/>
      <c r="AK7" s="81"/>
      <c r="AL7" s="569"/>
      <c r="AM7" s="28"/>
      <c r="AN7" s="28"/>
      <c r="AO7" s="28">
        <v>2009</v>
      </c>
      <c r="AP7" s="20">
        <v>2009</v>
      </c>
      <c r="AQ7" s="142"/>
      <c r="AR7" s="28" t="s">
        <v>266</v>
      </c>
      <c r="AS7" s="20" t="s">
        <v>1310</v>
      </c>
    </row>
    <row r="8" spans="2:45" ht="14.25" customHeight="1" x14ac:dyDescent="0.25">
      <c r="C8" t="s">
        <v>55</v>
      </c>
      <c r="D8" s="26" t="s">
        <v>277</v>
      </c>
      <c r="E8" s="435" t="s">
        <v>2262</v>
      </c>
      <c r="F8" s="27" t="s">
        <v>96</v>
      </c>
      <c r="G8" s="28" t="s">
        <v>278</v>
      </c>
      <c r="H8" s="27"/>
      <c r="I8" s="27"/>
      <c r="J8" s="87"/>
      <c r="K8" s="19"/>
      <c r="L8" s="52"/>
      <c r="M8" s="81"/>
      <c r="N8" s="28"/>
      <c r="O8" s="29"/>
      <c r="P8" s="28"/>
      <c r="Q8" s="28"/>
      <c r="R8" s="81"/>
      <c r="S8" s="185"/>
      <c r="T8" s="326"/>
      <c r="U8" s="60"/>
      <c r="V8" s="167"/>
      <c r="W8" s="489" t="str">
        <f t="shared" si="0"/>
        <v/>
      </c>
      <c r="X8" s="502"/>
      <c r="Y8" s="494"/>
      <c r="Z8" s="494"/>
      <c r="AA8" s="28"/>
      <c r="AB8" s="27"/>
      <c r="AC8" s="28"/>
      <c r="AD8" s="27"/>
      <c r="AE8" s="28"/>
      <c r="AF8" s="29"/>
      <c r="AG8" s="29"/>
      <c r="AH8" s="27"/>
      <c r="AI8" s="27"/>
      <c r="AJ8" s="27"/>
      <c r="AK8" s="81"/>
      <c r="AL8" s="569"/>
      <c r="AM8" s="28"/>
      <c r="AN8" s="28"/>
      <c r="AO8" s="28">
        <v>2010</v>
      </c>
      <c r="AP8" s="20">
        <v>2010</v>
      </c>
      <c r="AQ8" s="142"/>
      <c r="AR8" s="28" t="s">
        <v>2263</v>
      </c>
      <c r="AS8" s="20"/>
    </row>
    <row r="9" spans="2:45" ht="15" customHeight="1" x14ac:dyDescent="0.25">
      <c r="C9" t="s">
        <v>55</v>
      </c>
      <c r="D9" s="26" t="s">
        <v>279</v>
      </c>
      <c r="E9" s="435" t="s">
        <v>2264</v>
      </c>
      <c r="F9" s="27" t="s">
        <v>96</v>
      </c>
      <c r="G9" s="28" t="s">
        <v>280</v>
      </c>
      <c r="H9" s="27"/>
      <c r="I9" s="27"/>
      <c r="J9" s="87"/>
      <c r="K9" s="19"/>
      <c r="L9" s="28"/>
      <c r="M9" s="81"/>
      <c r="N9" s="28"/>
      <c r="O9" s="29"/>
      <c r="P9" s="28"/>
      <c r="Q9" s="28"/>
      <c r="R9" s="81"/>
      <c r="S9" s="185"/>
      <c r="T9" s="326"/>
      <c r="U9" s="60"/>
      <c r="V9" s="167"/>
      <c r="W9" s="489" t="str">
        <f t="shared" si="0"/>
        <v/>
      </c>
      <c r="X9" s="502"/>
      <c r="Y9" s="494"/>
      <c r="Z9" s="494"/>
      <c r="AA9" s="28" t="s">
        <v>99</v>
      </c>
      <c r="AB9" s="27"/>
      <c r="AC9" s="28"/>
      <c r="AD9" s="27"/>
      <c r="AE9" s="28"/>
      <c r="AF9" s="29"/>
      <c r="AG9" s="29"/>
      <c r="AH9" s="27"/>
      <c r="AI9" s="27"/>
      <c r="AJ9" s="27"/>
      <c r="AK9" s="81"/>
      <c r="AL9" s="569"/>
      <c r="AM9" s="28"/>
      <c r="AN9" s="28"/>
      <c r="AO9" s="28">
        <v>2010</v>
      </c>
      <c r="AP9" s="20">
        <v>2011</v>
      </c>
      <c r="AQ9" s="142"/>
      <c r="AR9" s="429" t="s">
        <v>2265</v>
      </c>
      <c r="AS9" s="20"/>
    </row>
    <row r="10" spans="2:45" ht="15" customHeight="1" x14ac:dyDescent="0.25">
      <c r="C10" t="s">
        <v>55</v>
      </c>
      <c r="D10" s="26" t="s">
        <v>293</v>
      </c>
      <c r="E10" s="435" t="s">
        <v>2281</v>
      </c>
      <c r="F10" s="27" t="s">
        <v>96</v>
      </c>
      <c r="G10" s="28" t="s">
        <v>1144</v>
      </c>
      <c r="H10" s="27" t="s">
        <v>12</v>
      </c>
      <c r="I10" s="27">
        <v>8</v>
      </c>
      <c r="J10" s="87">
        <v>16</v>
      </c>
      <c r="K10" s="19"/>
      <c r="L10" s="28"/>
      <c r="M10" s="81"/>
      <c r="N10" s="28"/>
      <c r="O10" s="29"/>
      <c r="P10" s="28"/>
      <c r="Q10" s="28"/>
      <c r="R10" s="81"/>
      <c r="S10" s="185"/>
      <c r="T10" s="326"/>
      <c r="U10" s="60"/>
      <c r="V10" s="167"/>
      <c r="W10" s="489" t="str">
        <f t="shared" si="0"/>
        <v/>
      </c>
      <c r="X10" s="502"/>
      <c r="Y10" s="494"/>
      <c r="Z10" s="494"/>
      <c r="AA10" s="28" t="s">
        <v>99</v>
      </c>
      <c r="AB10" s="27"/>
      <c r="AC10" s="28"/>
      <c r="AD10" s="27"/>
      <c r="AE10" s="28"/>
      <c r="AF10" s="29" t="s">
        <v>54</v>
      </c>
      <c r="AG10" s="29"/>
      <c r="AH10" s="27"/>
      <c r="AI10" s="27"/>
      <c r="AJ10" s="27"/>
      <c r="AK10" s="81"/>
      <c r="AL10" s="569"/>
      <c r="AM10" s="28">
        <v>64</v>
      </c>
      <c r="AN10" s="28"/>
      <c r="AO10" s="28">
        <v>2002</v>
      </c>
      <c r="AP10" s="20">
        <v>2009</v>
      </c>
      <c r="AQ10" s="142"/>
      <c r="AR10" s="28" t="s">
        <v>294</v>
      </c>
      <c r="AS10" s="20"/>
    </row>
    <row r="11" spans="2:45" ht="14.25" customHeight="1" x14ac:dyDescent="0.25">
      <c r="C11" t="s">
        <v>55</v>
      </c>
      <c r="D11" s="26" t="s">
        <v>337</v>
      </c>
      <c r="E11" s="435" t="s">
        <v>2311</v>
      </c>
      <c r="F11" s="27" t="s">
        <v>85</v>
      </c>
      <c r="G11" s="28" t="s">
        <v>338</v>
      </c>
      <c r="H11" s="27" t="s">
        <v>143</v>
      </c>
      <c r="I11" s="27">
        <v>32</v>
      </c>
      <c r="J11" s="87">
        <v>32</v>
      </c>
      <c r="K11" s="19"/>
      <c r="L11" s="52"/>
      <c r="M11" s="81" t="s">
        <v>3928</v>
      </c>
      <c r="N11" s="28"/>
      <c r="O11" s="29"/>
      <c r="P11" s="28"/>
      <c r="Q11" s="28"/>
      <c r="R11" s="81"/>
      <c r="S11" s="185"/>
      <c r="T11" s="326"/>
      <c r="U11" s="60"/>
      <c r="V11" s="167"/>
      <c r="W11" s="489" t="str">
        <f t="shared" si="0"/>
        <v/>
      </c>
      <c r="X11" s="502"/>
      <c r="Y11" s="494"/>
      <c r="Z11" s="494"/>
      <c r="AA11" s="28" t="s">
        <v>20</v>
      </c>
      <c r="AB11" s="27">
        <v>7</v>
      </c>
      <c r="AC11" s="28" t="s">
        <v>170</v>
      </c>
      <c r="AD11" s="27"/>
      <c r="AE11" s="28"/>
      <c r="AF11" s="29" t="s">
        <v>55</v>
      </c>
      <c r="AG11" s="29"/>
      <c r="AH11" s="27" t="s">
        <v>181</v>
      </c>
      <c r="AI11" s="27" t="s">
        <v>181</v>
      </c>
      <c r="AJ11" s="27" t="s">
        <v>54</v>
      </c>
      <c r="AK11" s="81"/>
      <c r="AL11" s="569"/>
      <c r="AM11" s="28">
        <v>16</v>
      </c>
      <c r="AN11" s="28">
        <v>5</v>
      </c>
      <c r="AO11" s="28">
        <v>2002</v>
      </c>
      <c r="AP11" s="20">
        <v>2009</v>
      </c>
      <c r="AQ11" s="142"/>
      <c r="AR11" s="28" t="s">
        <v>339</v>
      </c>
      <c r="AS11" s="20" t="s">
        <v>3545</v>
      </c>
    </row>
    <row r="12" spans="2:45" ht="14.25" customHeight="1" x14ac:dyDescent="0.25">
      <c r="B12">
        <v>1</v>
      </c>
      <c r="C12" t="s">
        <v>55</v>
      </c>
      <c r="D12" s="26" t="s">
        <v>84</v>
      </c>
      <c r="E12" s="435" t="s">
        <v>2202</v>
      </c>
      <c r="F12" s="27" t="s">
        <v>3941</v>
      </c>
      <c r="G12" s="28" t="s">
        <v>3507</v>
      </c>
      <c r="H12" s="27" t="s">
        <v>143</v>
      </c>
      <c r="I12" s="27">
        <v>16</v>
      </c>
      <c r="J12" s="87">
        <v>16</v>
      </c>
      <c r="K12" s="19" t="s">
        <v>14</v>
      </c>
      <c r="L12" s="52" t="s">
        <v>86</v>
      </c>
      <c r="M12" s="81"/>
      <c r="N12" s="28">
        <v>500</v>
      </c>
      <c r="O12" s="29" t="s">
        <v>744</v>
      </c>
      <c r="P12" s="28">
        <v>1</v>
      </c>
      <c r="Q12" s="28"/>
      <c r="R12" s="81">
        <v>550</v>
      </c>
      <c r="S12" s="185"/>
      <c r="T12" s="326"/>
      <c r="U12" s="60">
        <v>0.67</v>
      </c>
      <c r="V12" s="167">
        <v>1</v>
      </c>
      <c r="W12" s="489">
        <f t="shared" si="0"/>
        <v>737</v>
      </c>
      <c r="X12" s="502" t="s">
        <v>2226</v>
      </c>
      <c r="Y12" s="494"/>
      <c r="Z12" s="494"/>
      <c r="AA12" s="28" t="s">
        <v>17</v>
      </c>
      <c r="AB12" s="27"/>
      <c r="AC12" s="28"/>
      <c r="AD12" s="27"/>
      <c r="AE12" s="28"/>
      <c r="AF12" s="29"/>
      <c r="AG12" s="29"/>
      <c r="AH12" s="27"/>
      <c r="AI12" s="27"/>
      <c r="AJ12" s="27"/>
      <c r="AK12" s="81">
        <v>26</v>
      </c>
      <c r="AL12" s="569"/>
      <c r="AM12" s="28"/>
      <c r="AN12" s="28"/>
      <c r="AO12" s="28">
        <v>2013</v>
      </c>
      <c r="AP12" s="20">
        <v>2013</v>
      </c>
      <c r="AQ12" s="142"/>
      <c r="AR12" s="28" t="s">
        <v>788</v>
      </c>
      <c r="AS12" s="20"/>
    </row>
    <row r="13" spans="2:45" ht="14.25" customHeight="1" x14ac:dyDescent="0.25">
      <c r="D13" s="591" t="s">
        <v>6217</v>
      </c>
      <c r="E13" s="555" t="s">
        <v>2471</v>
      </c>
      <c r="F13" s="592"/>
      <c r="G13" s="593" t="s">
        <v>2470</v>
      </c>
      <c r="H13" s="592" t="s">
        <v>1445</v>
      </c>
      <c r="I13" s="592">
        <v>36</v>
      </c>
      <c r="J13" s="618">
        <v>36</v>
      </c>
      <c r="K13" s="19"/>
      <c r="L13" s="52"/>
      <c r="M13" s="81"/>
      <c r="N13" s="28"/>
      <c r="O13" s="29"/>
      <c r="P13" s="28"/>
      <c r="Q13" s="28"/>
      <c r="R13" s="81"/>
      <c r="S13" s="185"/>
      <c r="T13" s="326"/>
      <c r="U13" s="60"/>
      <c r="V13" s="167"/>
      <c r="W13" s="489"/>
      <c r="X13" s="502"/>
      <c r="Y13" s="494"/>
      <c r="Z13" s="494"/>
      <c r="AA13" s="28"/>
      <c r="AB13" s="27"/>
      <c r="AC13" s="28"/>
      <c r="AD13" s="27"/>
      <c r="AE13" s="28"/>
      <c r="AF13" s="29"/>
      <c r="AG13" s="29"/>
      <c r="AH13" s="27"/>
      <c r="AI13" s="27"/>
      <c r="AJ13" s="27"/>
      <c r="AK13" s="81"/>
      <c r="AL13" s="569"/>
      <c r="AM13" s="28"/>
      <c r="AN13" s="28"/>
      <c r="AO13" s="28">
        <v>2001</v>
      </c>
      <c r="AP13" s="20">
        <v>2003</v>
      </c>
      <c r="AQ13" s="182"/>
      <c r="AR13" s="28" t="s">
        <v>6218</v>
      </c>
      <c r="AS13" s="20"/>
    </row>
    <row r="14" spans="2:45" ht="14.25" customHeight="1" x14ac:dyDescent="0.25">
      <c r="C14" t="s">
        <v>55</v>
      </c>
      <c r="D14" s="26" t="s">
        <v>466</v>
      </c>
      <c r="E14" s="435" t="s">
        <v>2531</v>
      </c>
      <c r="F14" s="27" t="s">
        <v>96</v>
      </c>
      <c r="G14" s="28" t="s">
        <v>468</v>
      </c>
      <c r="H14" s="27" t="s">
        <v>469</v>
      </c>
      <c r="I14" s="27"/>
      <c r="J14" s="87"/>
      <c r="K14" s="19"/>
      <c r="L14" s="28"/>
      <c r="M14" s="81"/>
      <c r="N14" s="28"/>
      <c r="O14" s="29"/>
      <c r="P14" s="28"/>
      <c r="Q14" s="28"/>
      <c r="R14" s="81"/>
      <c r="S14" s="185"/>
      <c r="T14" s="326"/>
      <c r="U14" s="60"/>
      <c r="V14" s="167"/>
      <c r="W14" s="489" t="str">
        <f t="shared" si="0"/>
        <v/>
      </c>
      <c r="X14" s="502"/>
      <c r="Y14" s="494"/>
      <c r="Z14" s="494"/>
      <c r="AA14" s="28" t="s">
        <v>20</v>
      </c>
      <c r="AB14" s="27">
        <v>1</v>
      </c>
      <c r="AC14" s="28"/>
      <c r="AD14" s="27"/>
      <c r="AE14" s="28"/>
      <c r="AF14" s="29"/>
      <c r="AG14" s="29"/>
      <c r="AH14" s="27"/>
      <c r="AI14" s="27"/>
      <c r="AJ14" s="27"/>
      <c r="AK14" s="81"/>
      <c r="AL14" s="569"/>
      <c r="AM14" s="28"/>
      <c r="AN14" s="28"/>
      <c r="AO14" s="28">
        <v>2011</v>
      </c>
      <c r="AP14" s="20">
        <v>2011</v>
      </c>
      <c r="AQ14" s="19"/>
      <c r="AR14" s="28" t="s">
        <v>467</v>
      </c>
      <c r="AS14" s="20" t="s">
        <v>470</v>
      </c>
    </row>
    <row r="15" spans="2:45" ht="14.25" customHeight="1" x14ac:dyDescent="0.25">
      <c r="C15" t="s">
        <v>55</v>
      </c>
      <c r="D15" s="45" t="s">
        <v>3325</v>
      </c>
      <c r="E15" s="555" t="s">
        <v>3326</v>
      </c>
      <c r="F15" s="46" t="s">
        <v>96</v>
      </c>
      <c r="G15" s="42" t="s">
        <v>3327</v>
      </c>
      <c r="H15" s="46"/>
      <c r="I15" s="46"/>
      <c r="J15" s="88"/>
      <c r="K15" s="65"/>
      <c r="L15" s="66"/>
      <c r="M15" s="82"/>
      <c r="N15" s="42"/>
      <c r="O15" s="43"/>
      <c r="P15" s="42"/>
      <c r="Q15" s="42"/>
      <c r="R15" s="82"/>
      <c r="S15" s="186"/>
      <c r="T15" s="395"/>
      <c r="U15" s="67"/>
      <c r="V15" s="583"/>
      <c r="W15" s="584"/>
      <c r="X15" s="585"/>
      <c r="Y15" s="586"/>
      <c r="Z15" s="586"/>
      <c r="AA15" s="42" t="s">
        <v>17</v>
      </c>
      <c r="AB15" s="46"/>
      <c r="AC15" s="42" t="s">
        <v>3552</v>
      </c>
      <c r="AD15" s="46"/>
      <c r="AE15" s="42"/>
      <c r="AF15" s="43"/>
      <c r="AG15" s="43"/>
      <c r="AH15" s="46"/>
      <c r="AI15" s="46"/>
      <c r="AJ15" s="46"/>
      <c r="AK15" s="82"/>
      <c r="AL15" s="587"/>
      <c r="AM15" s="42"/>
      <c r="AN15" s="42"/>
      <c r="AO15" s="42">
        <v>2018</v>
      </c>
      <c r="AP15" s="625">
        <v>2018</v>
      </c>
      <c r="AQ15" s="551"/>
      <c r="AR15" s="42" t="s">
        <v>2263</v>
      </c>
      <c r="AS15" s="53"/>
    </row>
    <row r="16" spans="2:45" ht="14.25" customHeight="1" x14ac:dyDescent="0.25">
      <c r="C16" t="s">
        <v>55</v>
      </c>
      <c r="D16" s="26" t="s">
        <v>2308</v>
      </c>
      <c r="E16" s="435" t="s">
        <v>2310</v>
      </c>
      <c r="F16" s="27" t="s">
        <v>96</v>
      </c>
      <c r="G16" s="28" t="s">
        <v>2309</v>
      </c>
      <c r="H16" s="27"/>
      <c r="I16" s="27">
        <v>32</v>
      </c>
      <c r="J16" s="87"/>
      <c r="K16" s="19" t="s">
        <v>800</v>
      </c>
      <c r="L16" s="52" t="s">
        <v>108</v>
      </c>
      <c r="M16" s="81" t="s">
        <v>3607</v>
      </c>
      <c r="N16" s="28"/>
      <c r="O16" s="29">
        <v>6</v>
      </c>
      <c r="P16" s="28"/>
      <c r="Q16" s="28"/>
      <c r="R16" s="81"/>
      <c r="S16" s="185">
        <v>43230</v>
      </c>
      <c r="T16" s="326">
        <v>14.7</v>
      </c>
      <c r="U16" s="60">
        <v>1</v>
      </c>
      <c r="V16" s="167">
        <v>1</v>
      </c>
      <c r="W16" s="489" t="str">
        <f>IF(AND(N16&lt;&gt;"",R16&lt;&gt;""),1000*R16*U16/(N16*V16),"")</f>
        <v/>
      </c>
      <c r="X16" s="502"/>
      <c r="Y16" s="494"/>
      <c r="Z16" s="494"/>
      <c r="AA16" s="28" t="s">
        <v>17</v>
      </c>
      <c r="AB16" s="27"/>
      <c r="AC16" s="28"/>
      <c r="AD16" s="27" t="s">
        <v>55</v>
      </c>
      <c r="AE16" s="28"/>
      <c r="AF16" s="29"/>
      <c r="AG16" s="29"/>
      <c r="AH16" s="27"/>
      <c r="AI16" s="27"/>
      <c r="AJ16" s="27"/>
      <c r="AK16" s="81"/>
      <c r="AL16" s="569"/>
      <c r="AM16" s="28"/>
      <c r="AN16" s="28"/>
      <c r="AO16" s="28">
        <v>2008</v>
      </c>
      <c r="AP16" s="554">
        <v>2017</v>
      </c>
      <c r="AQ16" s="142"/>
      <c r="AR16" s="28" t="s">
        <v>3607</v>
      </c>
      <c r="AS16" s="20" t="s">
        <v>3553</v>
      </c>
    </row>
    <row r="17" spans="1:45" ht="15.75" thickBot="1" x14ac:dyDescent="0.3">
      <c r="D17" s="70"/>
      <c r="E17" s="31"/>
      <c r="F17" s="71"/>
      <c r="G17" s="72"/>
      <c r="H17" s="71"/>
      <c r="I17" s="71"/>
      <c r="J17" s="89"/>
      <c r="K17" s="73"/>
      <c r="L17" s="74"/>
      <c r="M17" s="83"/>
      <c r="N17" s="31"/>
      <c r="O17" s="35"/>
      <c r="P17" s="31"/>
      <c r="Q17" s="31"/>
      <c r="R17" s="83"/>
      <c r="S17" s="187"/>
      <c r="T17" s="397"/>
      <c r="U17" s="75"/>
      <c r="V17" s="257"/>
      <c r="W17" s="491"/>
      <c r="X17" s="506"/>
      <c r="Y17" s="496"/>
      <c r="Z17" s="496"/>
      <c r="AA17" s="31"/>
      <c r="AB17" s="71"/>
      <c r="AC17" s="31"/>
      <c r="AD17" s="71"/>
      <c r="AE17" s="31"/>
      <c r="AF17" s="35"/>
      <c r="AG17" s="35"/>
      <c r="AH17" s="71"/>
      <c r="AI17" s="71"/>
      <c r="AJ17" s="71"/>
      <c r="AK17" s="83"/>
      <c r="AL17" s="571"/>
      <c r="AM17" s="31"/>
      <c r="AN17" s="31"/>
      <c r="AO17" s="31"/>
      <c r="AP17" s="38"/>
      <c r="AQ17" s="47"/>
      <c r="AR17" s="31"/>
      <c r="AS17" s="38"/>
    </row>
    <row r="18" spans="1:45" x14ac:dyDescent="0.25">
      <c r="A18" s="195">
        <f>COUNTIF(A6:A17,"A")</f>
        <v>0</v>
      </c>
      <c r="B18" s="195">
        <f>COUNTIF(B6:B17,"1")</f>
        <v>1</v>
      </c>
      <c r="D18">
        <f>COUNTIF(A6:A17,"W")</f>
        <v>0</v>
      </c>
      <c r="E18" s="425" t="s">
        <v>748</v>
      </c>
      <c r="F18" s="79">
        <f>COUNTIF(F6:F14,"untested")</f>
        <v>0</v>
      </c>
      <c r="G18" s="39">
        <f>COUNTIF(G6:G14,"Robert Finch")</f>
        <v>0</v>
      </c>
      <c r="H18" s="39">
        <f>COUNTIF(H6:H14,"8051")</f>
        <v>0</v>
      </c>
      <c r="I18" s="40"/>
      <c r="K18">
        <f>COUNTBLANK(K6:K17)</f>
        <v>9</v>
      </c>
      <c r="O18" s="196">
        <f>COUNTA(O6:O17)</f>
        <v>3</v>
      </c>
      <c r="R18" s="196">
        <f>COUNTA(R6:R17)</f>
        <v>1</v>
      </c>
      <c r="S18" s="196">
        <f>COUNTA(S6:S17)</f>
        <v>2</v>
      </c>
      <c r="AH18" s="49" t="s">
        <v>1049</v>
      </c>
      <c r="AI18" s="41"/>
    </row>
    <row r="19" spans="1:45" x14ac:dyDescent="0.25">
      <c r="A19" s="195">
        <f>COUNTIF(A6:A17,"B")</f>
        <v>0</v>
      </c>
      <c r="D19">
        <f>COUNTIF(A6:A17,"X")</f>
        <v>0</v>
      </c>
      <c r="E19" s="425" t="s">
        <v>747</v>
      </c>
      <c r="H19" s="194"/>
      <c r="AC19" t="s">
        <v>821</v>
      </c>
      <c r="AE19"/>
      <c r="AF19"/>
      <c r="AG19"/>
      <c r="AH19"/>
      <c r="AI19"/>
      <c r="AJ19" s="14" t="s">
        <v>823</v>
      </c>
      <c r="AK19" s="550"/>
      <c r="AL19" s="572"/>
      <c r="AM19" s="14"/>
      <c r="AN19" s="14"/>
      <c r="AQ19" s="14" t="s">
        <v>824</v>
      </c>
      <c r="AR19" s="14" t="s">
        <v>864</v>
      </c>
    </row>
    <row r="20" spans="1:45" x14ac:dyDescent="0.25">
      <c r="D20" s="23" t="s">
        <v>48</v>
      </c>
      <c r="F20" s="21"/>
      <c r="O20" s="18"/>
      <c r="P20" s="85"/>
      <c r="AC20" t="s">
        <v>1398</v>
      </c>
      <c r="AE20"/>
      <c r="AF20"/>
      <c r="AG20"/>
      <c r="AH20"/>
      <c r="AI20"/>
      <c r="AJ20" s="14"/>
      <c r="AK20" s="550"/>
      <c r="AL20" s="572"/>
      <c r="AM20" s="14" t="s">
        <v>818</v>
      </c>
      <c r="AN20" s="14"/>
      <c r="AQ20" s="14"/>
      <c r="AR20" s="14"/>
    </row>
    <row r="21" spans="1:45" ht="15.75" thickBot="1" x14ac:dyDescent="0.3">
      <c r="D21" s="24" t="s">
        <v>47</v>
      </c>
      <c r="E21" s="7">
        <v>0.04</v>
      </c>
      <c r="G21" s="24" t="s">
        <v>45</v>
      </c>
      <c r="H21" s="426">
        <v>0.67</v>
      </c>
      <c r="K21" s="24" t="s">
        <v>1735</v>
      </c>
      <c r="L21" s="426"/>
      <c r="N21" s="426">
        <v>2</v>
      </c>
      <c r="O21" s="18"/>
      <c r="P21" s="85"/>
      <c r="AC21" s="39"/>
      <c r="AE21"/>
      <c r="AF21"/>
      <c r="AG21"/>
      <c r="AH21"/>
      <c r="AI21"/>
      <c r="AO21" s="39"/>
    </row>
    <row r="22" spans="1:45" x14ac:dyDescent="0.25">
      <c r="D22" s="24" t="s">
        <v>1737</v>
      </c>
      <c r="E22" s="426">
        <v>0.17</v>
      </c>
      <c r="G22" s="24" t="s">
        <v>1733</v>
      </c>
      <c r="H22" s="426">
        <v>0.8</v>
      </c>
      <c r="K22" s="4" t="s">
        <v>738</v>
      </c>
      <c r="O22" s="18"/>
      <c r="P22" s="85"/>
      <c r="AC22" s="642">
        <v>50</v>
      </c>
      <c r="AD22" s="630"/>
      <c r="AE22" s="631" t="s">
        <v>2669</v>
      </c>
      <c r="AF22" s="632"/>
      <c r="AG22" s="633"/>
      <c r="AH22" s="14"/>
      <c r="AI22" s="14"/>
      <c r="AJ22"/>
      <c r="AN22" s="14"/>
      <c r="AO22" s="125"/>
      <c r="AP22" s="39"/>
      <c r="AR22" s="39"/>
    </row>
    <row r="23" spans="1:45" x14ac:dyDescent="0.25">
      <c r="D23" s="24" t="s">
        <v>44</v>
      </c>
      <c r="E23" s="426">
        <v>0.33</v>
      </c>
      <c r="G23" s="24" t="s">
        <v>46</v>
      </c>
      <c r="H23" s="426">
        <v>1</v>
      </c>
      <c r="K23" t="s">
        <v>49</v>
      </c>
      <c r="N23" s="18" t="s">
        <v>61</v>
      </c>
      <c r="O23" s="18"/>
      <c r="P23" s="85"/>
      <c r="AC23" s="643">
        <v>23</v>
      </c>
      <c r="AD23" s="634"/>
      <c r="AE23" s="635" t="s">
        <v>2670</v>
      </c>
      <c r="AF23" s="636"/>
      <c r="AG23" s="637"/>
      <c r="AH23" s="85"/>
      <c r="AI23" s="85"/>
      <c r="AJ23" s="11"/>
      <c r="AM23" s="11"/>
      <c r="AN23" s="11"/>
      <c r="AO23" s="11"/>
      <c r="AP23" s="10"/>
      <c r="AR23" s="40"/>
    </row>
    <row r="24" spans="1:45" x14ac:dyDescent="0.25">
      <c r="D24" s="24" t="s">
        <v>1738</v>
      </c>
      <c r="E24" s="426">
        <v>0.4</v>
      </c>
      <c r="G24" s="24" t="s">
        <v>1734</v>
      </c>
      <c r="H24" s="426">
        <v>1.5</v>
      </c>
      <c r="K24" t="s">
        <v>50</v>
      </c>
      <c r="N24" s="18" t="s">
        <v>62</v>
      </c>
      <c r="O24" s="18"/>
      <c r="P24" s="85"/>
      <c r="AC24" s="643">
        <v>12</v>
      </c>
      <c r="AD24" s="634"/>
      <c r="AE24" s="635" t="s">
        <v>3206</v>
      </c>
      <c r="AF24" s="636"/>
      <c r="AG24" s="637"/>
      <c r="AH24" s="85"/>
      <c r="AI24" s="85"/>
      <c r="AJ24" s="11"/>
      <c r="AM24" s="11"/>
      <c r="AN24" s="11"/>
      <c r="AO24" s="126"/>
      <c r="AP24" s="10"/>
      <c r="AR24" s="40"/>
    </row>
    <row r="25" spans="1:45" x14ac:dyDescent="0.25">
      <c r="D25" s="24" t="s">
        <v>829</v>
      </c>
      <c r="I25" s="90"/>
      <c r="N25" s="85"/>
      <c r="O25" s="18"/>
      <c r="P25" s="85"/>
      <c r="AC25" s="643">
        <v>23</v>
      </c>
      <c r="AD25" s="634"/>
      <c r="AE25" s="635" t="s">
        <v>3198</v>
      </c>
      <c r="AF25" s="636"/>
      <c r="AG25" s="637"/>
      <c r="AH25" s="85"/>
      <c r="AI25" s="85"/>
      <c r="AJ25"/>
      <c r="AN25" s="11"/>
      <c r="AO25" s="126"/>
      <c r="AP25" s="10"/>
      <c r="AR25" s="40"/>
    </row>
    <row r="26" spans="1:45" ht="15.75" thickBot="1" x14ac:dyDescent="0.3">
      <c r="N26" s="85"/>
      <c r="O26" s="18"/>
      <c r="P26" s="85"/>
      <c r="AC26" s="643">
        <v>23</v>
      </c>
      <c r="AD26" s="634"/>
      <c r="AE26" s="635" t="s">
        <v>96</v>
      </c>
      <c r="AF26" s="636"/>
      <c r="AG26" s="637"/>
      <c r="AH26" s="85"/>
      <c r="AI26" s="85"/>
      <c r="AJ26" s="11"/>
      <c r="AM26" s="11"/>
      <c r="AN26" s="11"/>
      <c r="AO26" s="126"/>
      <c r="AP26" s="10"/>
      <c r="AR26" s="40"/>
    </row>
    <row r="27" spans="1:45" x14ac:dyDescent="0.25">
      <c r="D27" s="117" t="s">
        <v>861</v>
      </c>
      <c r="E27" s="427"/>
      <c r="F27" s="119" t="s">
        <v>860</v>
      </c>
      <c r="G27" s="118"/>
      <c r="H27" s="120"/>
      <c r="I27" s="120"/>
      <c r="J27" s="120"/>
      <c r="K27" s="118"/>
      <c r="L27" s="118"/>
      <c r="M27" s="121"/>
      <c r="N27" s="118"/>
      <c r="O27" s="122"/>
      <c r="P27" s="118"/>
      <c r="Q27" s="118"/>
      <c r="R27" s="121"/>
      <c r="S27" s="188"/>
      <c r="T27" s="118"/>
      <c r="U27" s="123"/>
      <c r="V27" s="169"/>
      <c r="W27" s="169"/>
      <c r="X27" s="497"/>
      <c r="Y27" s="497"/>
      <c r="Z27" s="497"/>
      <c r="AA27" s="124"/>
      <c r="AC27" s="643">
        <v>12</v>
      </c>
      <c r="AD27" s="634"/>
      <c r="AE27" s="635" t="s">
        <v>741</v>
      </c>
      <c r="AF27" s="636"/>
      <c r="AG27" s="637"/>
      <c r="AH27" s="85"/>
      <c r="AI27" s="85"/>
      <c r="AJ27" s="11"/>
      <c r="AM27" s="11"/>
      <c r="AN27" s="11"/>
      <c r="AO27" s="126"/>
      <c r="AP27" s="10"/>
      <c r="AR27" s="40"/>
    </row>
    <row r="28" spans="1:45" x14ac:dyDescent="0.25">
      <c r="D28" s="110" t="s">
        <v>843</v>
      </c>
      <c r="E28" s="428"/>
      <c r="F28" s="112" t="s">
        <v>844</v>
      </c>
      <c r="G28" s="111"/>
      <c r="H28" s="113"/>
      <c r="I28" s="113"/>
      <c r="J28" s="113"/>
      <c r="K28" s="111"/>
      <c r="L28" s="111"/>
      <c r="M28" s="114"/>
      <c r="N28" s="111"/>
      <c r="O28" s="564"/>
      <c r="P28" s="111"/>
      <c r="Q28" s="111"/>
      <c r="R28" s="114"/>
      <c r="S28" s="189"/>
      <c r="T28" s="111"/>
      <c r="U28" s="115"/>
      <c r="V28" s="170"/>
      <c r="W28" s="170"/>
      <c r="X28" s="498"/>
      <c r="Y28" s="498"/>
      <c r="Z28" s="498"/>
      <c r="AA28" s="116"/>
      <c r="AC28" s="643">
        <v>481</v>
      </c>
      <c r="AD28" s="634"/>
      <c r="AE28" s="635" t="s">
        <v>1950</v>
      </c>
      <c r="AF28" s="636"/>
      <c r="AG28" s="637"/>
      <c r="AH28" s="85"/>
      <c r="AI28" s="85"/>
      <c r="AJ28" s="11"/>
      <c r="AN28" s="11"/>
      <c r="AO28" s="11"/>
      <c r="AP28" s="10"/>
    </row>
    <row r="29" spans="1:45" ht="15.75" thickBot="1" x14ac:dyDescent="0.3">
      <c r="D29" s="110" t="s">
        <v>862</v>
      </c>
      <c r="E29" s="428"/>
      <c r="F29" s="112" t="s">
        <v>1106</v>
      </c>
      <c r="G29" s="111"/>
      <c r="H29" s="113"/>
      <c r="I29" s="113"/>
      <c r="J29" s="113"/>
      <c r="K29" s="111"/>
      <c r="L29" s="111"/>
      <c r="M29" s="114"/>
      <c r="N29" s="111"/>
      <c r="O29" s="564"/>
      <c r="P29" s="111"/>
      <c r="Q29" s="111"/>
      <c r="R29" s="114"/>
      <c r="S29" s="189"/>
      <c r="T29" s="111"/>
      <c r="U29" s="115"/>
      <c r="V29" s="170"/>
      <c r="W29" s="170"/>
      <c r="X29" s="498"/>
      <c r="Y29" s="498"/>
      <c r="Z29" s="498"/>
      <c r="AA29" s="116"/>
      <c r="AC29" s="644">
        <f>SUM(AC22:AC28)</f>
        <v>624</v>
      </c>
      <c r="AD29" s="638"/>
      <c r="AE29" s="639" t="s">
        <v>2180</v>
      </c>
      <c r="AF29" s="640"/>
      <c r="AG29" s="641"/>
      <c r="AH29" s="85"/>
      <c r="AI29" s="85"/>
      <c r="AJ29" s="11"/>
      <c r="AN29" s="11"/>
      <c r="AO29" s="11"/>
      <c r="AP29" s="10"/>
      <c r="AR29" s="40"/>
    </row>
    <row r="30" spans="1:45" x14ac:dyDescent="0.25">
      <c r="D30" s="91" t="s">
        <v>217</v>
      </c>
      <c r="E30" s="429"/>
      <c r="F30" s="98" t="s">
        <v>845</v>
      </c>
      <c r="G30" s="96"/>
      <c r="H30" s="99"/>
      <c r="I30" s="99"/>
      <c r="J30" s="99"/>
      <c r="K30" s="96"/>
      <c r="L30" s="96"/>
      <c r="M30" s="100"/>
      <c r="N30" s="96"/>
      <c r="O30" s="101"/>
      <c r="P30" s="96"/>
      <c r="Q30" s="96"/>
      <c r="R30" s="100"/>
      <c r="S30" s="190"/>
      <c r="T30" s="96"/>
      <c r="U30" s="102"/>
      <c r="V30" s="171"/>
      <c r="W30" s="171"/>
      <c r="X30" s="499"/>
      <c r="Y30" s="499"/>
      <c r="Z30" s="499"/>
      <c r="AA30" s="108"/>
      <c r="AC30" s="39"/>
      <c r="AE30" s="85"/>
      <c r="AF30" s="85"/>
      <c r="AG30" s="85"/>
      <c r="AH30" s="85"/>
      <c r="AI30" s="85"/>
      <c r="AJ30" s="11"/>
      <c r="AN30" s="11"/>
      <c r="AO30" s="11"/>
      <c r="AP30" s="10"/>
      <c r="AR30" s="40"/>
    </row>
    <row r="31" spans="1:45" x14ac:dyDescent="0.25">
      <c r="D31" s="91" t="s">
        <v>63</v>
      </c>
      <c r="E31" s="429"/>
      <c r="F31" s="98"/>
      <c r="G31" s="96"/>
      <c r="H31" s="99"/>
      <c r="I31" s="99"/>
      <c r="J31" s="99"/>
      <c r="K31" s="96"/>
      <c r="L31" s="96"/>
      <c r="M31" s="100"/>
      <c r="N31" s="96"/>
      <c r="O31" s="101"/>
      <c r="P31" s="96"/>
      <c r="Q31" s="96"/>
      <c r="R31" s="100"/>
      <c r="S31" s="190"/>
      <c r="T31" s="96"/>
      <c r="U31" s="102"/>
      <c r="V31" s="171"/>
      <c r="W31" s="171"/>
      <c r="X31" s="499"/>
      <c r="Y31" s="499"/>
      <c r="Z31" s="499"/>
      <c r="AA31" s="108"/>
      <c r="AC31" s="39"/>
      <c r="AE31" s="85"/>
      <c r="AF31" s="85"/>
      <c r="AG31" s="85"/>
      <c r="AH31" s="85"/>
      <c r="AI31" s="85"/>
      <c r="AJ31" s="11"/>
      <c r="AM31" s="11"/>
      <c r="AN31" s="11"/>
      <c r="AO31" s="11"/>
      <c r="AP31" s="10"/>
      <c r="AR31" s="40"/>
    </row>
    <row r="32" spans="1:45" x14ac:dyDescent="0.25">
      <c r="D32" s="91" t="s">
        <v>64</v>
      </c>
      <c r="E32" s="429"/>
      <c r="F32" s="98" t="s">
        <v>2188</v>
      </c>
      <c r="G32" s="96"/>
      <c r="H32" s="99"/>
      <c r="I32" s="99"/>
      <c r="J32" s="99"/>
      <c r="K32" s="96"/>
      <c r="L32" s="96"/>
      <c r="M32" s="100"/>
      <c r="N32" s="96"/>
      <c r="O32" s="101"/>
      <c r="P32" s="96"/>
      <c r="Q32" s="96"/>
      <c r="R32" s="100"/>
      <c r="S32" s="190"/>
      <c r="T32" s="96"/>
      <c r="U32" s="102"/>
      <c r="V32" s="171"/>
      <c r="W32" s="171"/>
      <c r="X32" s="499"/>
      <c r="Y32" s="499"/>
      <c r="Z32" s="499"/>
      <c r="AA32" s="108"/>
      <c r="AC32" s="39"/>
      <c r="AE32"/>
      <c r="AF32"/>
      <c r="AG32"/>
      <c r="AH32"/>
      <c r="AI32"/>
      <c r="AJ32" s="11"/>
      <c r="AM32" s="11"/>
      <c r="AN32" s="11"/>
      <c r="AO32" s="11"/>
      <c r="AP32" s="10"/>
      <c r="AR32" s="40"/>
    </row>
    <row r="33" spans="4:44" x14ac:dyDescent="0.25">
      <c r="D33" s="91" t="s">
        <v>23</v>
      </c>
      <c r="E33" s="429"/>
      <c r="F33" s="98" t="s">
        <v>846</v>
      </c>
      <c r="G33" s="96"/>
      <c r="H33" s="99"/>
      <c r="I33" s="99"/>
      <c r="J33" s="99"/>
      <c r="K33" s="96"/>
      <c r="L33" s="96"/>
      <c r="M33" s="100"/>
      <c r="N33" s="96"/>
      <c r="O33" s="101"/>
      <c r="P33" s="96"/>
      <c r="Q33" s="96"/>
      <c r="R33" s="100"/>
      <c r="S33" s="190"/>
      <c r="T33" s="96"/>
      <c r="U33" s="102"/>
      <c r="V33" s="171"/>
      <c r="W33" s="171"/>
      <c r="X33" s="499"/>
      <c r="Y33" s="499"/>
      <c r="Z33" s="499"/>
      <c r="AA33" s="108"/>
      <c r="AC33" s="39"/>
      <c r="AE33" s="40"/>
      <c r="AF33"/>
      <c r="AG33"/>
      <c r="AH33"/>
      <c r="AI33"/>
      <c r="AJ33"/>
      <c r="AN33" s="85"/>
      <c r="AO33" s="11"/>
      <c r="AP33" s="10"/>
      <c r="AR33" s="40"/>
    </row>
    <row r="34" spans="4:44" x14ac:dyDescent="0.25">
      <c r="D34" s="91" t="s">
        <v>175</v>
      </c>
      <c r="E34" s="429"/>
      <c r="F34" s="98" t="s">
        <v>847</v>
      </c>
      <c r="G34" s="96"/>
      <c r="H34" s="99"/>
      <c r="I34" s="99"/>
      <c r="J34" s="99"/>
      <c r="K34" s="96"/>
      <c r="L34" s="96"/>
      <c r="M34" s="100"/>
      <c r="N34" s="96"/>
      <c r="O34" s="101"/>
      <c r="P34" s="96"/>
      <c r="Q34" s="96"/>
      <c r="R34" s="100"/>
      <c r="S34" s="190"/>
      <c r="T34" s="96"/>
      <c r="U34" s="102"/>
      <c r="V34" s="171"/>
      <c r="W34" s="171"/>
      <c r="X34" s="499"/>
      <c r="Y34" s="499"/>
      <c r="Z34" s="499"/>
      <c r="AA34" s="108"/>
      <c r="AC34" s="39"/>
      <c r="AE34" s="39"/>
      <c r="AF34"/>
      <c r="AG34"/>
      <c r="AH34"/>
      <c r="AI34"/>
      <c r="AJ34"/>
      <c r="AO34" s="11"/>
      <c r="AP34" s="10"/>
      <c r="AR34" s="40"/>
    </row>
    <row r="35" spans="4:44" x14ac:dyDescent="0.25">
      <c r="D35" s="91" t="s">
        <v>5</v>
      </c>
      <c r="E35" s="429"/>
      <c r="F35" s="98" t="s">
        <v>2127</v>
      </c>
      <c r="G35" s="96"/>
      <c r="H35" s="99"/>
      <c r="I35" s="99"/>
      <c r="J35" s="99"/>
      <c r="K35" s="96"/>
      <c r="L35" s="96"/>
      <c r="M35" s="100"/>
      <c r="N35" s="96"/>
      <c r="O35" s="101"/>
      <c r="P35" s="96"/>
      <c r="Q35" s="96"/>
      <c r="R35" s="100"/>
      <c r="S35" s="190"/>
      <c r="T35" s="96"/>
      <c r="U35" s="102"/>
      <c r="V35" s="171"/>
      <c r="W35" s="171"/>
      <c r="X35" s="499"/>
      <c r="Y35" s="499"/>
      <c r="Z35" s="499"/>
      <c r="AA35" s="108"/>
      <c r="AC35" s="39"/>
      <c r="AE35" s="40"/>
      <c r="AF35"/>
      <c r="AG35"/>
      <c r="AH35"/>
      <c r="AI35"/>
      <c r="AJ35"/>
      <c r="AO35" s="11"/>
      <c r="AP35" s="10"/>
      <c r="AR35" s="40"/>
    </row>
    <row r="36" spans="4:44" ht="15.75" thickBot="1" x14ac:dyDescent="0.3">
      <c r="D36" s="95" t="s">
        <v>6</v>
      </c>
      <c r="E36" s="430"/>
      <c r="F36" s="103" t="s">
        <v>2126</v>
      </c>
      <c r="G36" s="97"/>
      <c r="H36" s="104"/>
      <c r="I36" s="104"/>
      <c r="J36" s="104"/>
      <c r="K36" s="97"/>
      <c r="L36" s="97"/>
      <c r="M36" s="105"/>
      <c r="N36" s="97"/>
      <c r="O36" s="106"/>
      <c r="P36" s="97"/>
      <c r="Q36" s="97"/>
      <c r="R36" s="105"/>
      <c r="S36" s="191"/>
      <c r="T36" s="97"/>
      <c r="U36" s="107"/>
      <c r="V36" s="172"/>
      <c r="W36" s="172"/>
      <c r="X36" s="500"/>
      <c r="Y36" s="500"/>
      <c r="Z36" s="500"/>
      <c r="AA36" s="109"/>
      <c r="AC36" s="39"/>
      <c r="AE36" s="40"/>
      <c r="AF36"/>
      <c r="AG36"/>
      <c r="AH36"/>
      <c r="AI36"/>
      <c r="AJ36"/>
      <c r="AO36" s="11"/>
      <c r="AP36" s="10"/>
      <c r="AR36" s="40"/>
    </row>
    <row r="37" spans="4:44" x14ac:dyDescent="0.25">
      <c r="D37" s="507" t="s">
        <v>1</v>
      </c>
      <c r="E37" s="508"/>
      <c r="F37" s="509" t="s">
        <v>1048</v>
      </c>
      <c r="G37" s="510"/>
      <c r="H37" s="565"/>
      <c r="I37" s="565"/>
      <c r="J37" s="565"/>
      <c r="K37" s="510"/>
      <c r="L37" s="510"/>
      <c r="M37" s="511"/>
      <c r="N37" s="510"/>
      <c r="O37" s="512"/>
      <c r="P37" s="510"/>
      <c r="Q37" s="510"/>
      <c r="R37" s="511"/>
      <c r="S37" s="513"/>
      <c r="T37" s="510"/>
      <c r="U37" s="514"/>
      <c r="V37" s="515"/>
      <c r="W37" s="515"/>
      <c r="X37" s="516"/>
      <c r="Y37" s="516"/>
      <c r="Z37" s="516"/>
      <c r="AA37" s="517"/>
      <c r="AC37" s="39"/>
      <c r="AE37" s="85"/>
      <c r="AF37" s="85"/>
      <c r="AG37" s="85"/>
      <c r="AH37" s="85"/>
      <c r="AI37" s="85"/>
      <c r="AJ37"/>
      <c r="AN37" s="11"/>
      <c r="AO37" s="126"/>
      <c r="AP37" s="10"/>
      <c r="AR37" s="40"/>
    </row>
    <row r="38" spans="4:44" x14ac:dyDescent="0.25">
      <c r="D38" s="91" t="s">
        <v>742</v>
      </c>
      <c r="E38" s="429"/>
      <c r="F38" s="98" t="s">
        <v>846</v>
      </c>
      <c r="G38" s="96"/>
      <c r="H38" s="99"/>
      <c r="I38" s="99"/>
      <c r="J38" s="99"/>
      <c r="K38" s="96"/>
      <c r="L38" s="96"/>
      <c r="M38" s="100"/>
      <c r="N38" s="96"/>
      <c r="O38" s="101"/>
      <c r="P38" s="96"/>
      <c r="Q38" s="96"/>
      <c r="R38" s="100"/>
      <c r="S38" s="190"/>
      <c r="T38" s="96"/>
      <c r="U38" s="102"/>
      <c r="V38" s="171"/>
      <c r="W38" s="171"/>
      <c r="X38" s="499"/>
      <c r="Y38" s="499"/>
      <c r="Z38" s="499"/>
      <c r="AA38" s="108"/>
      <c r="AC38" s="39"/>
      <c r="AE38" s="85"/>
      <c r="AF38" s="85"/>
      <c r="AG38" s="85"/>
      <c r="AH38" s="85"/>
      <c r="AI38" s="85"/>
      <c r="AJ38"/>
      <c r="AN38" s="11"/>
      <c r="AO38" s="126"/>
      <c r="AP38" s="10"/>
      <c r="AR38" s="40"/>
    </row>
    <row r="39" spans="4:44" x14ac:dyDescent="0.25">
      <c r="D39" s="92" t="s">
        <v>4</v>
      </c>
      <c r="E39" s="429"/>
      <c r="F39" s="98" t="s">
        <v>848</v>
      </c>
      <c r="G39" s="96"/>
      <c r="H39" s="99"/>
      <c r="I39" s="99"/>
      <c r="J39" s="99"/>
      <c r="K39" s="96"/>
      <c r="L39" s="96"/>
      <c r="M39" s="100"/>
      <c r="N39" s="96"/>
      <c r="O39" s="101"/>
      <c r="P39" s="96"/>
      <c r="Q39" s="96"/>
      <c r="R39" s="100"/>
      <c r="S39" s="190"/>
      <c r="T39" s="96"/>
      <c r="U39" s="102"/>
      <c r="V39" s="171"/>
      <c r="W39" s="171"/>
      <c r="X39" s="499"/>
      <c r="Y39" s="499"/>
      <c r="Z39" s="499"/>
      <c r="AA39" s="108"/>
      <c r="AC39" s="39"/>
      <c r="AE39" s="40"/>
      <c r="AF39"/>
      <c r="AG39"/>
      <c r="AH39"/>
      <c r="AI39"/>
      <c r="AJ39"/>
      <c r="AN39" s="85"/>
      <c r="AO39" s="11"/>
      <c r="AP39" s="10"/>
      <c r="AR39" s="40"/>
    </row>
    <row r="40" spans="4:44" x14ac:dyDescent="0.25">
      <c r="D40" s="91" t="s">
        <v>1149</v>
      </c>
      <c r="E40" s="429"/>
      <c r="F40" s="98" t="s">
        <v>1418</v>
      </c>
      <c r="G40" s="96"/>
      <c r="H40" s="99"/>
      <c r="I40" s="99"/>
      <c r="J40" s="99"/>
      <c r="K40" s="96"/>
      <c r="L40" s="96"/>
      <c r="M40" s="100"/>
      <c r="N40" s="96"/>
      <c r="O40" s="101"/>
      <c r="P40" s="96"/>
      <c r="Q40" s="96"/>
      <c r="R40" s="100"/>
      <c r="S40" s="190"/>
      <c r="T40" s="96"/>
      <c r="U40" s="102"/>
      <c r="V40" s="171"/>
      <c r="W40" s="171"/>
      <c r="X40" s="499"/>
      <c r="Y40" s="499"/>
      <c r="Z40" s="499"/>
      <c r="AA40" s="108"/>
      <c r="AC40" s="39"/>
      <c r="AE40" s="85"/>
      <c r="AF40" s="85"/>
      <c r="AG40" s="85"/>
      <c r="AH40" s="85"/>
      <c r="AI40" s="85"/>
      <c r="AJ40" s="11"/>
      <c r="AM40" s="11"/>
      <c r="AN40" s="11"/>
      <c r="AO40" s="126"/>
      <c r="AP40" s="10"/>
      <c r="AR40" s="40"/>
    </row>
    <row r="41" spans="4:44" x14ac:dyDescent="0.25">
      <c r="D41" s="91" t="s">
        <v>772</v>
      </c>
      <c r="E41" s="429"/>
      <c r="F41" s="98" t="s">
        <v>1304</v>
      </c>
      <c r="G41" s="96"/>
      <c r="H41" s="99"/>
      <c r="I41" s="99"/>
      <c r="J41" s="99"/>
      <c r="K41" s="96"/>
      <c r="L41" s="96"/>
      <c r="M41" s="100"/>
      <c r="N41" s="96"/>
      <c r="O41" s="101"/>
      <c r="P41" s="96"/>
      <c r="Q41" s="96"/>
      <c r="R41" s="100"/>
      <c r="S41" s="190"/>
      <c r="T41" s="96"/>
      <c r="U41" s="102"/>
      <c r="V41" s="171"/>
      <c r="W41" s="171"/>
      <c r="X41" s="499"/>
      <c r="Y41" s="499"/>
      <c r="Z41" s="499"/>
      <c r="AA41" s="108"/>
      <c r="AE41" s="85"/>
      <c r="AF41" s="85"/>
      <c r="AG41" s="85"/>
      <c r="AH41" s="85"/>
      <c r="AI41" s="85"/>
      <c r="AJ41" s="11"/>
      <c r="AM41" s="11"/>
      <c r="AN41" s="11"/>
      <c r="AO41" s="126"/>
      <c r="AP41" s="10"/>
      <c r="AR41" s="40"/>
    </row>
    <row r="42" spans="4:44" x14ac:dyDescent="0.25">
      <c r="D42" s="93" t="s">
        <v>764</v>
      </c>
      <c r="E42" s="429"/>
      <c r="F42" s="98" t="s">
        <v>1142</v>
      </c>
      <c r="G42" s="96"/>
      <c r="H42" s="99"/>
      <c r="I42" s="99"/>
      <c r="J42" s="99"/>
      <c r="K42" s="96"/>
      <c r="L42" s="96"/>
      <c r="M42" s="100"/>
      <c r="N42" s="96"/>
      <c r="O42" s="101"/>
      <c r="P42" s="96"/>
      <c r="Q42" s="96"/>
      <c r="R42" s="100"/>
      <c r="S42" s="190"/>
      <c r="T42" s="96"/>
      <c r="U42" s="102"/>
      <c r="V42" s="171"/>
      <c r="W42" s="171"/>
      <c r="X42" s="499"/>
      <c r="Y42" s="499"/>
      <c r="Z42" s="499"/>
      <c r="AA42" s="108"/>
      <c r="AE42" s="85"/>
      <c r="AF42" s="85"/>
      <c r="AG42" s="85"/>
      <c r="AH42" s="85"/>
      <c r="AI42" s="85"/>
      <c r="AJ42" s="11"/>
      <c r="AM42" s="11"/>
      <c r="AN42" s="11"/>
      <c r="AO42" s="11"/>
      <c r="AP42" s="10"/>
      <c r="AR42" s="40"/>
    </row>
    <row r="43" spans="4:44" x14ac:dyDescent="0.25">
      <c r="D43" s="91" t="s">
        <v>839</v>
      </c>
      <c r="E43" s="429"/>
      <c r="F43" s="98" t="s">
        <v>1305</v>
      </c>
      <c r="G43" s="96"/>
      <c r="H43" s="99"/>
      <c r="I43" s="99"/>
      <c r="J43" s="99"/>
      <c r="K43" s="96"/>
      <c r="L43" s="96"/>
      <c r="M43" s="100"/>
      <c r="N43" s="96"/>
      <c r="O43" s="101"/>
      <c r="P43" s="96"/>
      <c r="Q43" s="96"/>
      <c r="R43" s="100"/>
      <c r="S43" s="190"/>
      <c r="T43" s="96"/>
      <c r="U43" s="102"/>
      <c r="V43" s="171"/>
      <c r="W43" s="171"/>
      <c r="X43" s="499"/>
      <c r="Y43" s="499"/>
      <c r="Z43" s="499"/>
      <c r="AA43" s="108"/>
      <c r="AE43" s="85"/>
      <c r="AF43" s="85"/>
      <c r="AG43" s="85"/>
      <c r="AH43" s="85"/>
      <c r="AI43" s="85"/>
      <c r="AJ43" s="11"/>
      <c r="AM43" s="11"/>
      <c r="AN43" s="11"/>
      <c r="AO43" s="126"/>
      <c r="AP43" s="10"/>
      <c r="AR43" s="40"/>
    </row>
    <row r="44" spans="4:44" x14ac:dyDescent="0.25">
      <c r="D44" s="92" t="s">
        <v>2</v>
      </c>
      <c r="E44" s="429"/>
      <c r="F44" s="98" t="s">
        <v>1306</v>
      </c>
      <c r="G44" s="96"/>
      <c r="H44" s="99"/>
      <c r="I44" s="99"/>
      <c r="J44" s="99"/>
      <c r="K44" s="96"/>
      <c r="L44" s="96"/>
      <c r="M44" s="100"/>
      <c r="N44" s="96"/>
      <c r="O44" s="101"/>
      <c r="P44" s="96"/>
      <c r="Q44" s="96"/>
      <c r="R44" s="100"/>
      <c r="S44" s="190"/>
      <c r="T44" s="96"/>
      <c r="U44" s="102"/>
      <c r="V44" s="171"/>
      <c r="W44" s="171"/>
      <c r="X44" s="499"/>
      <c r="Y44" s="499"/>
      <c r="Z44" s="499"/>
      <c r="AA44" s="108"/>
      <c r="AE44" s="85"/>
      <c r="AF44" s="85"/>
      <c r="AG44" s="85"/>
      <c r="AH44" s="85"/>
      <c r="AI44" s="85"/>
      <c r="AJ44"/>
      <c r="AN44" s="11"/>
      <c r="AO44" s="126"/>
      <c r="AP44" s="10"/>
      <c r="AR44" s="40"/>
    </row>
    <row r="45" spans="4:44" x14ac:dyDescent="0.25">
      <c r="D45" s="92" t="s">
        <v>986</v>
      </c>
      <c r="E45" s="429"/>
      <c r="F45" s="98" t="s">
        <v>988</v>
      </c>
      <c r="G45" s="96"/>
      <c r="H45" s="99"/>
      <c r="I45" s="99"/>
      <c r="J45" s="99"/>
      <c r="K45" s="96"/>
      <c r="L45" s="96"/>
      <c r="M45" s="100"/>
      <c r="N45" s="96"/>
      <c r="O45" s="101"/>
      <c r="P45" s="96"/>
      <c r="Q45" s="96"/>
      <c r="R45" s="100"/>
      <c r="S45" s="190"/>
      <c r="T45" s="96"/>
      <c r="U45" s="102"/>
      <c r="V45" s="171"/>
      <c r="W45" s="171"/>
      <c r="X45" s="499"/>
      <c r="Y45" s="499"/>
      <c r="Z45" s="499"/>
      <c r="AA45" s="108"/>
      <c r="AE45" s="40"/>
      <c r="AF45"/>
      <c r="AG45"/>
      <c r="AH45"/>
      <c r="AI45"/>
      <c r="AJ45"/>
      <c r="AO45" s="11"/>
      <c r="AP45" s="10"/>
      <c r="AR45" s="40"/>
    </row>
    <row r="46" spans="4:44" x14ac:dyDescent="0.25">
      <c r="D46" s="91" t="s">
        <v>736</v>
      </c>
      <c r="E46" s="429"/>
      <c r="F46" s="98" t="s">
        <v>1307</v>
      </c>
      <c r="G46" s="96"/>
      <c r="H46" s="99"/>
      <c r="I46" s="99"/>
      <c r="J46" s="99"/>
      <c r="K46" s="96"/>
      <c r="L46" s="96"/>
      <c r="M46" s="100"/>
      <c r="N46" s="96"/>
      <c r="O46" s="101"/>
      <c r="P46" s="96"/>
      <c r="Q46" s="96"/>
      <c r="R46" s="100"/>
      <c r="S46" s="190"/>
      <c r="T46" s="96"/>
      <c r="U46" s="102"/>
      <c r="V46" s="171"/>
      <c r="W46" s="171"/>
      <c r="X46" s="499"/>
      <c r="Y46" s="499"/>
      <c r="Z46" s="499"/>
      <c r="AA46" s="108"/>
      <c r="AE46" s="85"/>
      <c r="AF46" s="85"/>
      <c r="AG46" s="85"/>
      <c r="AH46" s="85"/>
      <c r="AI46" s="85"/>
      <c r="AJ46" s="11"/>
      <c r="AN46" s="11"/>
      <c r="AO46" s="11"/>
      <c r="AP46" s="10"/>
      <c r="AR46" s="40"/>
    </row>
    <row r="47" spans="4:44" x14ac:dyDescent="0.25">
      <c r="D47" s="94" t="s">
        <v>1396</v>
      </c>
      <c r="E47" s="429"/>
      <c r="F47" s="98" t="s">
        <v>1397</v>
      </c>
      <c r="G47" s="96"/>
      <c r="H47" s="99"/>
      <c r="I47" s="99"/>
      <c r="J47" s="99"/>
      <c r="K47" s="96"/>
      <c r="L47" s="96"/>
      <c r="M47" s="100"/>
      <c r="N47" s="96"/>
      <c r="O47" s="101"/>
      <c r="P47" s="96"/>
      <c r="Q47" s="96"/>
      <c r="R47" s="100"/>
      <c r="S47" s="190"/>
      <c r="T47" s="96"/>
      <c r="U47" s="102"/>
      <c r="V47" s="171"/>
      <c r="W47" s="171"/>
      <c r="X47" s="499"/>
      <c r="Y47" s="499"/>
      <c r="Z47" s="499"/>
      <c r="AA47" s="108"/>
      <c r="AE47" s="85"/>
      <c r="AF47" s="85"/>
      <c r="AG47" s="85"/>
      <c r="AH47" s="85"/>
      <c r="AI47" s="85"/>
      <c r="AJ47" s="11"/>
      <c r="AN47" s="11"/>
      <c r="AO47" s="126"/>
      <c r="AP47" s="10"/>
      <c r="AR47" s="40"/>
    </row>
    <row r="48" spans="4:44" x14ac:dyDescent="0.25">
      <c r="D48" s="519" t="s">
        <v>838</v>
      </c>
      <c r="E48" s="520"/>
      <c r="F48" s="521" t="s">
        <v>1107</v>
      </c>
      <c r="G48" s="522"/>
      <c r="H48" s="566"/>
      <c r="I48" s="566"/>
      <c r="J48" s="566"/>
      <c r="K48" s="522"/>
      <c r="L48" s="522"/>
      <c r="M48" s="523"/>
      <c r="N48" s="522"/>
      <c r="O48" s="524"/>
      <c r="P48" s="522"/>
      <c r="Q48" s="522"/>
      <c r="R48" s="523"/>
      <c r="S48" s="525"/>
      <c r="T48" s="522"/>
      <c r="U48" s="526"/>
      <c r="V48" s="527"/>
      <c r="W48" s="527"/>
      <c r="X48" s="528"/>
      <c r="Y48" s="528"/>
      <c r="Z48" s="528"/>
      <c r="AA48" s="529"/>
      <c r="AE48" s="85"/>
      <c r="AF48" s="85"/>
      <c r="AG48" s="85"/>
      <c r="AH48" s="85"/>
      <c r="AI48" s="85"/>
      <c r="AJ48" s="11"/>
      <c r="AN48" s="11"/>
      <c r="AO48" s="11"/>
      <c r="AP48" s="10"/>
      <c r="AR48" s="40"/>
    </row>
    <row r="49" spans="4:44" ht="15.75" thickBot="1" x14ac:dyDescent="0.3">
      <c r="D49" s="530" t="s">
        <v>39</v>
      </c>
      <c r="E49" s="531"/>
      <c r="F49" s="532" t="s">
        <v>849</v>
      </c>
      <c r="G49" s="533"/>
      <c r="H49" s="534"/>
      <c r="I49" s="534"/>
      <c r="J49" s="534"/>
      <c r="K49" s="533"/>
      <c r="L49" s="533"/>
      <c r="M49" s="535"/>
      <c r="N49" s="533"/>
      <c r="O49" s="536"/>
      <c r="P49" s="533"/>
      <c r="Q49" s="533"/>
      <c r="R49" s="535"/>
      <c r="S49" s="537"/>
      <c r="T49" s="533"/>
      <c r="U49" s="538"/>
      <c r="V49" s="539"/>
      <c r="W49" s="539"/>
      <c r="X49" s="540"/>
      <c r="Y49" s="540"/>
      <c r="Z49" s="540"/>
      <c r="AA49" s="541"/>
      <c r="AE49"/>
      <c r="AF49"/>
      <c r="AG49"/>
      <c r="AH49"/>
      <c r="AI49"/>
      <c r="AJ49" s="11"/>
      <c r="AM49" s="11"/>
      <c r="AN49" s="11"/>
      <c r="AO49" s="11"/>
      <c r="AP49" s="10"/>
      <c r="AR49" s="40"/>
    </row>
    <row r="50" spans="4:44" x14ac:dyDescent="0.25">
      <c r="D50" s="518" t="s">
        <v>1816</v>
      </c>
      <c r="E50" s="508"/>
      <c r="F50" s="509" t="s">
        <v>2134</v>
      </c>
      <c r="G50" s="510"/>
      <c r="H50" s="565"/>
      <c r="I50" s="565"/>
      <c r="J50" s="565"/>
      <c r="K50" s="510"/>
      <c r="L50" s="510"/>
      <c r="M50" s="511"/>
      <c r="N50" s="510"/>
      <c r="O50" s="512"/>
      <c r="P50" s="510"/>
      <c r="Q50" s="510"/>
      <c r="R50" s="511"/>
      <c r="S50" s="513"/>
      <c r="T50" s="510"/>
      <c r="U50" s="514"/>
      <c r="V50" s="515"/>
      <c r="W50" s="515"/>
      <c r="X50" s="516"/>
      <c r="Y50" s="516"/>
      <c r="Z50" s="516"/>
      <c r="AA50" s="517"/>
      <c r="AE50" s="85"/>
      <c r="AF50"/>
      <c r="AG50"/>
      <c r="AH50"/>
      <c r="AI50"/>
      <c r="AJ50" s="11"/>
      <c r="AM50" s="11"/>
      <c r="AN50" s="11"/>
      <c r="AO50" s="11"/>
      <c r="AP50" s="10"/>
      <c r="AR50" s="40"/>
    </row>
    <row r="51" spans="4:44" x14ac:dyDescent="0.25">
      <c r="D51" s="92" t="s">
        <v>1817</v>
      </c>
      <c r="E51" s="429"/>
      <c r="F51" s="98" t="s">
        <v>2133</v>
      </c>
      <c r="G51" s="96"/>
      <c r="H51" s="99"/>
      <c r="I51" s="99"/>
      <c r="J51" s="99"/>
      <c r="K51" s="96"/>
      <c r="L51" s="96"/>
      <c r="M51" s="100"/>
      <c r="N51" s="96"/>
      <c r="O51" s="101"/>
      <c r="P51" s="96"/>
      <c r="Q51" s="96"/>
      <c r="R51" s="100"/>
      <c r="S51" s="190"/>
      <c r="T51" s="96"/>
      <c r="U51" s="102"/>
      <c r="V51" s="171"/>
      <c r="W51" s="171"/>
      <c r="X51" s="499"/>
      <c r="Y51" s="499"/>
      <c r="Z51" s="499"/>
      <c r="AA51" s="108"/>
      <c r="AE51" s="85"/>
      <c r="AF51" s="85"/>
      <c r="AG51" s="85"/>
      <c r="AH51" s="85"/>
      <c r="AI51" s="85"/>
      <c r="AJ51"/>
      <c r="AN51" s="11"/>
      <c r="AO51" s="11"/>
      <c r="AP51" s="10"/>
      <c r="AR51" s="40"/>
    </row>
    <row r="52" spans="4:44" x14ac:dyDescent="0.25">
      <c r="D52" s="92" t="s">
        <v>1998</v>
      </c>
      <c r="E52" s="429"/>
      <c r="F52" s="98" t="s">
        <v>2122</v>
      </c>
      <c r="G52" s="96"/>
      <c r="H52" s="99"/>
      <c r="I52" s="99"/>
      <c r="J52" s="99"/>
      <c r="K52" s="96"/>
      <c r="L52" s="96"/>
      <c r="M52" s="100"/>
      <c r="N52" s="96"/>
      <c r="O52" s="101"/>
      <c r="P52" s="96"/>
      <c r="Q52" s="96"/>
      <c r="R52" s="100"/>
      <c r="S52" s="190"/>
      <c r="T52" s="96"/>
      <c r="U52" s="102"/>
      <c r="V52" s="171"/>
      <c r="W52" s="171"/>
      <c r="X52" s="499"/>
      <c r="Y52" s="499"/>
      <c r="Z52" s="499"/>
      <c r="AA52" s="108"/>
      <c r="AE52" s="85"/>
      <c r="AF52" s="85"/>
      <c r="AG52" s="85"/>
      <c r="AH52" s="85"/>
      <c r="AI52" s="85"/>
      <c r="AJ52"/>
      <c r="AN52" s="11"/>
      <c r="AO52" s="11"/>
      <c r="AP52" s="10"/>
      <c r="AR52" s="40"/>
    </row>
    <row r="53" spans="4:44" x14ac:dyDescent="0.25">
      <c r="D53" s="91" t="s">
        <v>16</v>
      </c>
      <c r="E53" s="429"/>
      <c r="F53" s="98" t="s">
        <v>2128</v>
      </c>
      <c r="G53" s="96"/>
      <c r="H53" s="99"/>
      <c r="I53" s="99"/>
      <c r="J53" s="99"/>
      <c r="K53" s="96"/>
      <c r="L53" s="96"/>
      <c r="M53" s="100"/>
      <c r="N53" s="96"/>
      <c r="O53" s="101"/>
      <c r="P53" s="96"/>
      <c r="Q53" s="96"/>
      <c r="R53" s="100"/>
      <c r="S53" s="190"/>
      <c r="T53" s="96"/>
      <c r="U53" s="102"/>
      <c r="V53" s="171"/>
      <c r="W53" s="171"/>
      <c r="X53" s="499"/>
      <c r="Y53" s="499"/>
      <c r="Z53" s="499"/>
      <c r="AA53" s="108"/>
      <c r="AE53" s="85"/>
      <c r="AF53" s="85"/>
      <c r="AG53" s="85"/>
      <c r="AH53" s="85"/>
      <c r="AI53" s="85"/>
      <c r="AJ53"/>
      <c r="AN53" s="11"/>
      <c r="AO53" s="11"/>
      <c r="AP53" s="10"/>
      <c r="AR53" s="40"/>
    </row>
    <row r="54" spans="4:44" x14ac:dyDescent="0.25">
      <c r="D54" s="91" t="s">
        <v>69</v>
      </c>
      <c r="E54" s="429"/>
      <c r="F54" s="98" t="s">
        <v>850</v>
      </c>
      <c r="G54" s="96"/>
      <c r="H54" s="99"/>
      <c r="I54" s="99"/>
      <c r="J54" s="99"/>
      <c r="K54" s="96"/>
      <c r="L54" s="96"/>
      <c r="M54" s="100"/>
      <c r="N54" s="96"/>
      <c r="O54" s="101"/>
      <c r="P54" s="96"/>
      <c r="Q54" s="96"/>
      <c r="R54" s="100"/>
      <c r="S54" s="190"/>
      <c r="T54" s="96"/>
      <c r="U54" s="102"/>
      <c r="V54" s="171"/>
      <c r="W54" s="171"/>
      <c r="X54" s="499"/>
      <c r="Y54" s="499"/>
      <c r="Z54" s="499"/>
      <c r="AA54" s="108"/>
      <c r="AE54" s="40"/>
      <c r="AF54"/>
      <c r="AG54"/>
      <c r="AH54"/>
      <c r="AI54"/>
      <c r="AJ54"/>
      <c r="AO54" s="11"/>
      <c r="AP54" s="10"/>
      <c r="AR54" s="40"/>
    </row>
    <row r="55" spans="4:44" x14ac:dyDescent="0.25">
      <c r="D55" s="91" t="s">
        <v>72</v>
      </c>
      <c r="E55" s="429"/>
      <c r="F55" s="98" t="s">
        <v>851</v>
      </c>
      <c r="G55" s="96"/>
      <c r="H55" s="99"/>
      <c r="I55" s="99"/>
      <c r="J55" s="99"/>
      <c r="K55" s="96"/>
      <c r="L55" s="96"/>
      <c r="M55" s="100"/>
      <c r="N55" s="96"/>
      <c r="O55" s="101"/>
      <c r="P55" s="96"/>
      <c r="Q55" s="96"/>
      <c r="R55" s="100"/>
      <c r="S55" s="190"/>
      <c r="T55" s="96"/>
      <c r="U55" s="102"/>
      <c r="V55" s="171"/>
      <c r="W55" s="171"/>
      <c r="X55" s="499"/>
      <c r="Y55" s="499"/>
      <c r="Z55" s="499"/>
      <c r="AA55" s="108"/>
      <c r="AD55" s="36"/>
      <c r="AE55" s="85"/>
      <c r="AF55" s="85"/>
      <c r="AG55" s="85"/>
      <c r="AH55" s="85"/>
      <c r="AI55" s="85"/>
      <c r="AJ55" s="11"/>
      <c r="AM55" s="11"/>
      <c r="AN55" s="11"/>
      <c r="AO55" s="126"/>
      <c r="AP55" s="10"/>
      <c r="AR55" s="40"/>
    </row>
    <row r="56" spans="4:44" x14ac:dyDescent="0.25">
      <c r="D56" s="91" t="s">
        <v>80</v>
      </c>
      <c r="E56" s="429"/>
      <c r="F56" s="98" t="s">
        <v>2125</v>
      </c>
      <c r="G56" s="96"/>
      <c r="H56" s="99"/>
      <c r="I56" s="99"/>
      <c r="J56" s="99"/>
      <c r="K56" s="96"/>
      <c r="L56" s="96"/>
      <c r="M56" s="100"/>
      <c r="N56" s="96"/>
      <c r="O56" s="101"/>
      <c r="P56" s="96"/>
      <c r="Q56" s="96"/>
      <c r="R56" s="100"/>
      <c r="S56" s="190"/>
      <c r="T56" s="96"/>
      <c r="U56" s="102"/>
      <c r="V56" s="171"/>
      <c r="W56" s="171"/>
      <c r="X56" s="499"/>
      <c r="Y56" s="499"/>
      <c r="Z56" s="499"/>
      <c r="AA56" s="108"/>
      <c r="AD56" s="36"/>
      <c r="AE56" s="398"/>
      <c r="AF56" s="398"/>
      <c r="AG56" s="85"/>
      <c r="AH56" s="85"/>
      <c r="AI56" s="85"/>
      <c r="AJ56" s="11"/>
      <c r="AM56" s="11"/>
      <c r="AN56" s="11"/>
      <c r="AO56" s="126"/>
      <c r="AP56" s="10"/>
      <c r="AR56" s="40"/>
    </row>
    <row r="57" spans="4:44" x14ac:dyDescent="0.25">
      <c r="D57" s="91" t="s">
        <v>68</v>
      </c>
      <c r="E57" s="429"/>
      <c r="F57" s="98" t="s">
        <v>852</v>
      </c>
      <c r="G57" s="96"/>
      <c r="H57" s="99"/>
      <c r="I57" s="99"/>
      <c r="J57" s="99"/>
      <c r="K57" s="96"/>
      <c r="L57" s="96"/>
      <c r="M57" s="100"/>
      <c r="N57" s="96"/>
      <c r="O57" s="101"/>
      <c r="P57" s="96"/>
      <c r="Q57" s="96"/>
      <c r="R57" s="100"/>
      <c r="S57" s="190"/>
      <c r="T57" s="96"/>
      <c r="U57" s="102"/>
      <c r="V57" s="171"/>
      <c r="W57" s="171"/>
      <c r="X57" s="499"/>
      <c r="Y57" s="499"/>
      <c r="Z57" s="499"/>
      <c r="AA57" s="108"/>
      <c r="AD57" s="36"/>
      <c r="AE57" s="399"/>
      <c r="AF57" s="398"/>
      <c r="AG57" s="85"/>
      <c r="AH57" s="85"/>
      <c r="AI57" s="85"/>
      <c r="AJ57" s="11"/>
      <c r="AM57" s="11"/>
      <c r="AN57" s="11"/>
      <c r="AO57" s="181"/>
      <c r="AP57" s="10"/>
      <c r="AR57" s="40"/>
    </row>
    <row r="58" spans="4:44" x14ac:dyDescent="0.25">
      <c r="D58" s="91" t="s">
        <v>74</v>
      </c>
      <c r="E58" s="429"/>
      <c r="F58" s="98" t="s">
        <v>2124</v>
      </c>
      <c r="G58" s="96"/>
      <c r="H58" s="99"/>
      <c r="I58" s="99"/>
      <c r="J58" s="99"/>
      <c r="K58" s="96"/>
      <c r="L58" s="96"/>
      <c r="M58" s="100"/>
      <c r="N58" s="96"/>
      <c r="O58" s="101"/>
      <c r="P58" s="96"/>
      <c r="Q58" s="96"/>
      <c r="R58" s="100"/>
      <c r="S58" s="190"/>
      <c r="T58" s="96"/>
      <c r="U58" s="102"/>
      <c r="V58" s="171"/>
      <c r="W58" s="171"/>
      <c r="X58" s="499"/>
      <c r="Y58" s="499"/>
      <c r="Z58" s="499"/>
      <c r="AA58" s="108"/>
      <c r="AE58" s="398"/>
      <c r="AF58" s="398"/>
      <c r="AG58" s="85"/>
      <c r="AH58" s="85"/>
      <c r="AI58" s="85"/>
      <c r="AJ58" s="11"/>
      <c r="AM58" s="11"/>
      <c r="AN58" s="11"/>
      <c r="AO58" s="126"/>
      <c r="AP58" s="10"/>
    </row>
    <row r="59" spans="4:44" x14ac:dyDescent="0.25">
      <c r="D59" s="91" t="s">
        <v>2121</v>
      </c>
      <c r="E59" s="429"/>
      <c r="F59" s="98" t="s">
        <v>2123</v>
      </c>
      <c r="G59" s="96"/>
      <c r="H59" s="99"/>
      <c r="I59" s="99"/>
      <c r="J59" s="99"/>
      <c r="K59" s="96"/>
      <c r="L59" s="96"/>
      <c r="M59" s="100"/>
      <c r="N59" s="96"/>
      <c r="O59" s="101"/>
      <c r="P59" s="96"/>
      <c r="Q59" s="96"/>
      <c r="R59" s="100"/>
      <c r="S59" s="190"/>
      <c r="T59" s="96"/>
      <c r="U59" s="102"/>
      <c r="V59" s="171"/>
      <c r="W59" s="171"/>
      <c r="X59" s="499"/>
      <c r="Y59" s="499"/>
      <c r="Z59" s="499"/>
      <c r="AA59" s="108"/>
      <c r="AE59" s="85"/>
      <c r="AF59" s="85"/>
      <c r="AG59" s="85"/>
      <c r="AH59" s="85"/>
      <c r="AI59" s="85"/>
      <c r="AJ59" s="11"/>
      <c r="AM59" s="11"/>
      <c r="AN59" s="11"/>
      <c r="AO59" s="126"/>
      <c r="AP59" s="10"/>
    </row>
    <row r="60" spans="4:44" x14ac:dyDescent="0.25">
      <c r="D60" s="91" t="s">
        <v>51</v>
      </c>
      <c r="E60" s="429"/>
      <c r="F60" s="98" t="s">
        <v>872</v>
      </c>
      <c r="G60" s="96"/>
      <c r="H60" s="99"/>
      <c r="I60" s="99"/>
      <c r="J60" s="99"/>
      <c r="K60" s="96"/>
      <c r="L60" s="96"/>
      <c r="M60" s="100"/>
      <c r="N60" s="96"/>
      <c r="O60" s="101"/>
      <c r="P60" s="96"/>
      <c r="Q60" s="96"/>
      <c r="R60" s="100"/>
      <c r="S60" s="190"/>
      <c r="T60" s="96"/>
      <c r="U60" s="102"/>
      <c r="V60" s="171"/>
      <c r="W60" s="171"/>
      <c r="X60" s="499"/>
      <c r="Y60" s="499"/>
      <c r="Z60" s="499"/>
      <c r="AA60" s="108"/>
      <c r="AE60" s="85"/>
      <c r="AF60" s="85"/>
      <c r="AG60" s="85"/>
      <c r="AH60" s="85"/>
      <c r="AI60" s="85"/>
      <c r="AJ60" s="11"/>
      <c r="AM60" s="11"/>
      <c r="AN60" s="11"/>
      <c r="AO60" s="126"/>
      <c r="AP60" s="10"/>
    </row>
    <row r="61" spans="4:44" x14ac:dyDescent="0.25">
      <c r="D61" s="91" t="s">
        <v>52</v>
      </c>
      <c r="E61" s="429"/>
      <c r="F61" s="98" t="s">
        <v>873</v>
      </c>
      <c r="G61" s="96"/>
      <c r="H61" s="99"/>
      <c r="I61" s="99"/>
      <c r="J61" s="99"/>
      <c r="K61" s="96"/>
      <c r="L61" s="96"/>
      <c r="M61" s="100"/>
      <c r="N61" s="96"/>
      <c r="O61" s="101"/>
      <c r="P61" s="96"/>
      <c r="Q61" s="96"/>
      <c r="R61" s="100"/>
      <c r="S61" s="190"/>
      <c r="T61" s="96"/>
      <c r="U61" s="102"/>
      <c r="V61" s="171"/>
      <c r="W61" s="171"/>
      <c r="X61" s="499"/>
      <c r="Y61" s="499"/>
      <c r="Z61" s="499"/>
      <c r="AA61" s="108"/>
      <c r="AE61" s="85"/>
      <c r="AF61" s="85"/>
      <c r="AG61" s="85"/>
      <c r="AH61" s="85"/>
      <c r="AI61" s="85"/>
      <c r="AJ61" s="11"/>
      <c r="AM61" s="11"/>
      <c r="AN61" s="11"/>
      <c r="AO61" s="126"/>
      <c r="AP61" s="10"/>
    </row>
    <row r="62" spans="4:44" x14ac:dyDescent="0.25">
      <c r="D62" s="91" t="s">
        <v>53</v>
      </c>
      <c r="E62" s="429"/>
      <c r="F62" s="98" t="s">
        <v>853</v>
      </c>
      <c r="G62" s="96"/>
      <c r="H62" s="99"/>
      <c r="I62" s="99"/>
      <c r="J62" s="99"/>
      <c r="K62" s="96"/>
      <c r="L62" s="96"/>
      <c r="M62" s="100"/>
      <c r="N62" s="96"/>
      <c r="O62" s="101"/>
      <c r="P62" s="96"/>
      <c r="Q62" s="96"/>
      <c r="R62" s="100"/>
      <c r="S62" s="190"/>
      <c r="T62" s="96"/>
      <c r="U62" s="102"/>
      <c r="V62" s="171"/>
      <c r="W62" s="171"/>
      <c r="X62" s="499"/>
      <c r="Y62" s="499"/>
      <c r="Z62" s="499"/>
      <c r="AA62" s="108"/>
      <c r="AE62" s="85"/>
      <c r="AF62" s="85"/>
      <c r="AG62" s="85"/>
      <c r="AH62" s="85"/>
      <c r="AI62" s="85"/>
      <c r="AJ62" s="11"/>
      <c r="AM62" s="11"/>
      <c r="AN62" s="11"/>
      <c r="AO62" s="126"/>
      <c r="AP62" s="10"/>
    </row>
    <row r="63" spans="4:44" x14ac:dyDescent="0.25">
      <c r="D63" s="91" t="s">
        <v>841</v>
      </c>
      <c r="E63" s="429"/>
      <c r="F63" s="98" t="s">
        <v>854</v>
      </c>
      <c r="G63" s="96"/>
      <c r="H63" s="99"/>
      <c r="I63" s="99"/>
      <c r="J63" s="99"/>
      <c r="K63" s="96"/>
      <c r="L63" s="96"/>
      <c r="M63" s="100"/>
      <c r="N63" s="96"/>
      <c r="O63" s="101"/>
      <c r="P63" s="96"/>
      <c r="Q63" s="96"/>
      <c r="R63" s="100"/>
      <c r="S63" s="190"/>
      <c r="T63" s="96"/>
      <c r="U63" s="102"/>
      <c r="V63" s="171"/>
      <c r="W63" s="171"/>
      <c r="X63" s="499"/>
      <c r="Y63" s="499"/>
      <c r="Z63" s="499"/>
      <c r="AA63" s="108"/>
      <c r="AE63" s="39"/>
      <c r="AF63"/>
      <c r="AG63"/>
      <c r="AH63"/>
      <c r="AI63"/>
      <c r="AJ63"/>
      <c r="AN63" s="10"/>
    </row>
    <row r="64" spans="4:44" x14ac:dyDescent="0.25">
      <c r="D64" s="91" t="s">
        <v>2417</v>
      </c>
      <c r="E64" s="429"/>
      <c r="F64" s="98" t="s">
        <v>2419</v>
      </c>
      <c r="G64" s="96"/>
      <c r="H64" s="99"/>
      <c r="I64" s="99"/>
      <c r="J64" s="99"/>
      <c r="K64" s="96"/>
      <c r="L64" s="96"/>
      <c r="M64" s="100"/>
      <c r="N64" s="96"/>
      <c r="O64" s="101"/>
      <c r="P64" s="96"/>
      <c r="Q64" s="96"/>
      <c r="R64" s="100"/>
      <c r="S64" s="190"/>
      <c r="T64" s="96"/>
      <c r="U64" s="102"/>
      <c r="V64" s="171"/>
      <c r="W64" s="171"/>
      <c r="X64" s="499"/>
      <c r="Y64" s="499"/>
      <c r="Z64" s="499"/>
      <c r="AA64" s="108"/>
      <c r="AE64" s="39"/>
      <c r="AF64"/>
      <c r="AG64"/>
      <c r="AH64"/>
      <c r="AI64"/>
      <c r="AJ64"/>
      <c r="AN64" s="10"/>
    </row>
    <row r="65" spans="4:36" x14ac:dyDescent="0.25">
      <c r="D65" s="91" t="s">
        <v>840</v>
      </c>
      <c r="E65" s="429"/>
      <c r="F65" s="98" t="s">
        <v>855</v>
      </c>
      <c r="G65" s="96"/>
      <c r="H65" s="99"/>
      <c r="I65" s="99"/>
      <c r="J65" s="99"/>
      <c r="K65" s="96"/>
      <c r="L65" s="96"/>
      <c r="M65" s="100"/>
      <c r="N65" s="96"/>
      <c r="O65" s="101"/>
      <c r="P65" s="96"/>
      <c r="Q65" s="96"/>
      <c r="R65" s="100"/>
      <c r="S65" s="190"/>
      <c r="T65" s="96"/>
      <c r="U65" s="102"/>
      <c r="V65" s="171"/>
      <c r="W65" s="171"/>
      <c r="X65" s="499"/>
      <c r="Y65" s="499"/>
      <c r="Z65" s="499"/>
      <c r="AA65" s="108"/>
      <c r="AB65"/>
      <c r="AE65"/>
      <c r="AF65"/>
      <c r="AG65"/>
      <c r="AH65"/>
      <c r="AI65"/>
      <c r="AJ65"/>
    </row>
    <row r="66" spans="4:36" x14ac:dyDescent="0.25">
      <c r="D66" s="91" t="s">
        <v>730</v>
      </c>
      <c r="E66" s="429"/>
      <c r="F66" s="98" t="s">
        <v>856</v>
      </c>
      <c r="G66" s="96"/>
      <c r="H66" s="99"/>
      <c r="I66" s="99"/>
      <c r="J66" s="99"/>
      <c r="K66" s="96"/>
      <c r="L66" s="96"/>
      <c r="M66" s="100"/>
      <c r="N66" s="96"/>
      <c r="O66" s="101"/>
      <c r="P66" s="96"/>
      <c r="Q66" s="96"/>
      <c r="R66" s="100"/>
      <c r="S66" s="190"/>
      <c r="T66" s="96"/>
      <c r="U66" s="102"/>
      <c r="V66" s="171"/>
      <c r="W66" s="171"/>
      <c r="X66" s="499"/>
      <c r="Y66" s="499"/>
      <c r="Z66" s="499"/>
      <c r="AA66" s="108"/>
      <c r="AB66"/>
      <c r="AE66"/>
      <c r="AF66"/>
      <c r="AG66"/>
      <c r="AH66"/>
      <c r="AI66"/>
      <c r="AJ66"/>
    </row>
    <row r="67" spans="4:36" x14ac:dyDescent="0.25">
      <c r="D67" s="91" t="s">
        <v>75</v>
      </c>
      <c r="E67" s="429"/>
      <c r="F67" s="98" t="s">
        <v>857</v>
      </c>
      <c r="G67" s="96"/>
      <c r="H67" s="99"/>
      <c r="I67" s="99"/>
      <c r="J67" s="99"/>
      <c r="K67" s="96"/>
      <c r="L67" s="96"/>
      <c r="M67" s="100"/>
      <c r="N67" s="96"/>
      <c r="O67" s="101"/>
      <c r="P67" s="96"/>
      <c r="Q67" s="96"/>
      <c r="R67" s="100"/>
      <c r="S67" s="190"/>
      <c r="T67" s="96"/>
      <c r="U67" s="102"/>
      <c r="V67" s="171"/>
      <c r="W67" s="171"/>
      <c r="X67" s="499"/>
      <c r="Y67" s="499"/>
      <c r="Z67" s="499"/>
      <c r="AA67" s="108"/>
      <c r="AB67"/>
      <c r="AE67"/>
      <c r="AF67"/>
      <c r="AG67"/>
      <c r="AH67"/>
      <c r="AI67"/>
      <c r="AJ67"/>
    </row>
    <row r="68" spans="4:36" ht="15.75" thickBot="1" x14ac:dyDescent="0.3">
      <c r="D68" s="95" t="s">
        <v>76</v>
      </c>
      <c r="E68" s="430"/>
      <c r="F68" s="103" t="s">
        <v>858</v>
      </c>
      <c r="G68" s="97"/>
      <c r="H68" s="104"/>
      <c r="I68" s="104"/>
      <c r="J68" s="104"/>
      <c r="K68" s="97"/>
      <c r="L68" s="97"/>
      <c r="M68" s="105"/>
      <c r="N68" s="97"/>
      <c r="O68" s="106"/>
      <c r="P68" s="97"/>
      <c r="Q68" s="97"/>
      <c r="R68" s="105"/>
      <c r="S68" s="191"/>
      <c r="T68" s="97"/>
      <c r="U68" s="107"/>
      <c r="V68" s="172"/>
      <c r="W68" s="172"/>
      <c r="X68" s="500"/>
      <c r="Y68" s="500"/>
      <c r="Z68" s="500"/>
      <c r="AA68" s="109"/>
      <c r="AB68"/>
      <c r="AE68"/>
      <c r="AF68"/>
      <c r="AG68"/>
      <c r="AH68"/>
      <c r="AI68"/>
      <c r="AJ68"/>
    </row>
    <row r="69" spans="4:36" x14ac:dyDescent="0.25">
      <c r="D69" s="507" t="s">
        <v>3</v>
      </c>
      <c r="E69" s="508"/>
      <c r="F69" s="509" t="s">
        <v>2129</v>
      </c>
      <c r="G69" s="510"/>
      <c r="H69" s="565"/>
      <c r="I69" s="565"/>
      <c r="J69" s="565"/>
      <c r="K69" s="510"/>
      <c r="L69" s="510"/>
      <c r="M69" s="511"/>
      <c r="N69" s="510"/>
      <c r="O69" s="512"/>
      <c r="P69" s="510"/>
      <c r="Q69" s="510"/>
      <c r="R69" s="511"/>
      <c r="S69" s="513"/>
      <c r="T69" s="510"/>
      <c r="U69" s="514"/>
      <c r="V69" s="515"/>
      <c r="W69" s="515"/>
      <c r="X69" s="516"/>
      <c r="Y69" s="516"/>
      <c r="Z69" s="516"/>
      <c r="AA69" s="517"/>
      <c r="AB69"/>
      <c r="AE69"/>
      <c r="AF69"/>
      <c r="AG69"/>
      <c r="AH69"/>
      <c r="AI69"/>
      <c r="AJ69"/>
    </row>
    <row r="70" spans="4:36" x14ac:dyDescent="0.25">
      <c r="D70" s="91" t="s">
        <v>22</v>
      </c>
      <c r="E70" s="429"/>
      <c r="F70" s="98" t="s">
        <v>874</v>
      </c>
      <c r="G70" s="96"/>
      <c r="H70" s="99"/>
      <c r="I70" s="99"/>
      <c r="J70" s="99"/>
      <c r="K70" s="96"/>
      <c r="L70" s="96"/>
      <c r="M70" s="100"/>
      <c r="N70" s="96"/>
      <c r="O70" s="101"/>
      <c r="P70" s="96"/>
      <c r="Q70" s="96"/>
      <c r="R70" s="100"/>
      <c r="S70" s="190"/>
      <c r="T70" s="96"/>
      <c r="U70" s="102"/>
      <c r="V70" s="171"/>
      <c r="W70" s="171"/>
      <c r="X70" s="499"/>
      <c r="Y70" s="499"/>
      <c r="Z70" s="499"/>
      <c r="AA70" s="108"/>
    </row>
    <row r="71" spans="4:36" ht="15.75" thickBot="1" x14ac:dyDescent="0.3">
      <c r="D71" s="95" t="s">
        <v>4</v>
      </c>
      <c r="E71" s="430"/>
      <c r="F71" s="103" t="s">
        <v>859</v>
      </c>
      <c r="G71" s="97"/>
      <c r="H71" s="104"/>
      <c r="I71" s="104"/>
      <c r="J71" s="104"/>
      <c r="K71" s="97"/>
      <c r="L71" s="97"/>
      <c r="M71" s="105"/>
      <c r="N71" s="97"/>
      <c r="O71" s="106"/>
      <c r="P71" s="97"/>
      <c r="Q71" s="97"/>
      <c r="R71" s="105"/>
      <c r="S71" s="191"/>
      <c r="T71" s="97"/>
      <c r="U71" s="107"/>
      <c r="V71" s="172"/>
      <c r="W71" s="172"/>
      <c r="X71" s="500"/>
      <c r="Y71" s="500"/>
      <c r="Z71" s="500"/>
      <c r="AA71" s="109"/>
    </row>
    <row r="434" spans="3:3" x14ac:dyDescent="0.25">
      <c r="C434" s="7"/>
    </row>
    <row r="435" spans="3:3" x14ac:dyDescent="0.25">
      <c r="C435" s="7"/>
    </row>
    <row r="491" spans="3:3" x14ac:dyDescent="0.25">
      <c r="C491" s="177"/>
    </row>
    <row r="492" spans="3:3" x14ac:dyDescent="0.25">
      <c r="C492" s="177"/>
    </row>
    <row r="493" spans="3:3" x14ac:dyDescent="0.25">
      <c r="C493" s="177"/>
    </row>
    <row r="494" spans="3:3" x14ac:dyDescent="0.25">
      <c r="C494" s="177"/>
    </row>
    <row r="495" spans="3:3" x14ac:dyDescent="0.25">
      <c r="C495" s="177"/>
    </row>
    <row r="496" spans="3:3" x14ac:dyDescent="0.25">
      <c r="C496" s="177"/>
    </row>
    <row r="497" spans="3:3" x14ac:dyDescent="0.25">
      <c r="C497" s="177"/>
    </row>
    <row r="499" spans="3:3" x14ac:dyDescent="0.25">
      <c r="C499" s="177"/>
    </row>
    <row r="558" spans="3:3" x14ac:dyDescent="0.25">
      <c r="C558" s="195"/>
    </row>
    <row r="591" spans="3:3" x14ac:dyDescent="0.25">
      <c r="C591" s="208"/>
    </row>
  </sheetData>
  <sortState ref="A6:AR29">
    <sortCondition descending="1" ref="B6:B29"/>
  </sortState>
  <hyperlinks>
    <hyperlink ref="AM20" r:id="rId1"/>
    <hyperlink ref="AJ19" r:id="rId2" display="http://en.wikipedia.org/wiki/Instructions_per_second"/>
    <hyperlink ref="AR19" r:id="rId3"/>
    <hyperlink ref="E9" r:id="rId4"/>
    <hyperlink ref="E10" r:id="rId5"/>
    <hyperlink ref="E14" r:id="rId6"/>
    <hyperlink ref="E7" r:id="rId7"/>
    <hyperlink ref="E8" r:id="rId8"/>
    <hyperlink ref="E11" r:id="rId9"/>
    <hyperlink ref="E15" r:id="rId10"/>
    <hyperlink ref="E16" r:id="rId11"/>
    <hyperlink ref="E12" r:id="rId12"/>
    <hyperlink ref="E13" r:id="rId13"/>
  </hyperlinks>
  <pageMargins left="0.25" right="0.25" top="0.25" bottom="0.25" header="0.3" footer="0.3"/>
  <pageSetup paperSize="5" scale="57" fitToHeight="9" orientation="landscape"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603"/>
  <sheetViews>
    <sheetView topLeftCell="A4" zoomScale="85" zoomScaleNormal="85" workbookViewId="0">
      <pane ySplit="1" topLeftCell="A5" activePane="bottomLeft" state="frozenSplit"/>
      <selection activeCell="A4" sqref="A4"/>
      <selection pane="bottomLeft" activeCell="A15" sqref="A15:XFD15"/>
    </sheetView>
  </sheetViews>
  <sheetFormatPr defaultRowHeight="15" x14ac:dyDescent="0.25"/>
  <cols>
    <col min="1" max="1" width="2.42578125" customWidth="1"/>
    <col min="2" max="3" width="2.140625" customWidth="1"/>
    <col min="4" max="4" width="11.140625" style="24" customWidth="1"/>
    <col min="5" max="5" width="13.42578125" style="7" customWidth="1"/>
    <col min="6" max="6" width="7.85546875" style="39" customWidth="1"/>
    <col min="7" max="7" width="18.42578125" customWidth="1"/>
    <col min="8" max="8" width="8.42578125" style="39" customWidth="1"/>
    <col min="9" max="9" width="5" style="39" customWidth="1"/>
    <col min="10" max="10" width="4.140625" style="39" customWidth="1"/>
    <col min="11" max="11" width="9.5703125" customWidth="1"/>
    <col min="12" max="12" width="5.5703125" customWidth="1"/>
    <col min="13" max="13" width="5.28515625" style="10" customWidth="1"/>
    <col min="14" max="14" width="6.140625" customWidth="1"/>
    <col min="15" max="15" width="2.85546875" style="79" customWidth="1"/>
    <col min="16" max="16" width="2.7109375" customWidth="1"/>
    <col min="17" max="17" width="4.140625" customWidth="1"/>
    <col min="18" max="18" width="5.28515625" style="10" customWidth="1"/>
    <col min="19" max="19" width="2.85546875" style="183" customWidth="1"/>
    <col min="20" max="20" width="5.28515625" customWidth="1"/>
    <col min="21" max="21" width="5.42578125" style="11" customWidth="1"/>
    <col min="22" max="22" width="4.85546875" style="8" customWidth="1"/>
    <col min="23" max="23" width="6.5703125" style="8" customWidth="1"/>
    <col min="24" max="24" width="4.140625" style="492" customWidth="1"/>
    <col min="25" max="25" width="4.140625" style="492" hidden="1" customWidth="1"/>
    <col min="26" max="26" width="2.85546875" style="492" customWidth="1"/>
    <col min="27" max="27" width="7.140625" customWidth="1"/>
    <col min="28" max="28" width="5" style="39" customWidth="1"/>
    <col min="29" max="29" width="8" customWidth="1"/>
    <col min="30" max="30" width="2.28515625" style="39" customWidth="1"/>
    <col min="31" max="31" width="5.140625" style="7" customWidth="1"/>
    <col min="32" max="32" width="3.85546875" style="33" customWidth="1"/>
    <col min="33" max="33" width="3.28515625" style="33" customWidth="1"/>
    <col min="34" max="36" width="4.85546875" style="39" customWidth="1"/>
    <col min="37" max="37" width="4.140625" style="10" customWidth="1"/>
    <col min="38" max="38" width="4.85546875" style="567" customWidth="1"/>
    <col min="39" max="39" width="4.140625" customWidth="1"/>
    <col min="40" max="40" width="4.28515625" customWidth="1"/>
    <col min="41" max="42" width="5" customWidth="1"/>
    <col min="43" max="43" width="17.42578125" customWidth="1"/>
    <col min="44" max="44" width="30.42578125" customWidth="1"/>
    <col min="45" max="45" width="37.42578125" customWidth="1"/>
  </cols>
  <sheetData>
    <row r="1" spans="1:45" ht="18.75" x14ac:dyDescent="0.3">
      <c r="D1" s="22" t="s">
        <v>920</v>
      </c>
      <c r="E1" s="16"/>
      <c r="I1"/>
      <c r="J1" s="162" t="s">
        <v>1728</v>
      </c>
      <c r="AE1" s="16"/>
      <c r="AF1" s="32"/>
      <c r="AG1" s="32"/>
    </row>
    <row r="2" spans="1:45" x14ac:dyDescent="0.25">
      <c r="D2" s="23" t="s">
        <v>729</v>
      </c>
      <c r="F2" s="21"/>
    </row>
    <row r="3" spans="1:45" ht="15.75" thickBot="1" x14ac:dyDescent="0.3"/>
    <row r="4" spans="1:45" s="1" customFormat="1" ht="30" customHeight="1" thickBot="1" x14ac:dyDescent="0.3">
      <c r="C4" s="807" t="s">
        <v>4224</v>
      </c>
      <c r="D4" s="25" t="s">
        <v>1810</v>
      </c>
      <c r="E4" s="15" t="s">
        <v>2380</v>
      </c>
      <c r="F4" s="15" t="s">
        <v>64</v>
      </c>
      <c r="G4" s="6" t="s">
        <v>23</v>
      </c>
      <c r="H4" s="2" t="s">
        <v>175</v>
      </c>
      <c r="I4" s="2" t="s">
        <v>5</v>
      </c>
      <c r="J4" s="2" t="s">
        <v>6</v>
      </c>
      <c r="K4" s="2" t="s">
        <v>1</v>
      </c>
      <c r="L4" s="2" t="s">
        <v>742</v>
      </c>
      <c r="M4" s="13" t="s">
        <v>4</v>
      </c>
      <c r="N4" s="2" t="s">
        <v>1149</v>
      </c>
      <c r="O4" s="78" t="s">
        <v>772</v>
      </c>
      <c r="P4" s="77" t="s">
        <v>764</v>
      </c>
      <c r="Q4" s="2" t="s">
        <v>944</v>
      </c>
      <c r="R4" s="13" t="s">
        <v>945</v>
      </c>
      <c r="S4" s="192" t="s">
        <v>986</v>
      </c>
      <c r="T4" s="2" t="s">
        <v>736</v>
      </c>
      <c r="U4" s="12" t="s">
        <v>1396</v>
      </c>
      <c r="V4" s="9" t="s">
        <v>838</v>
      </c>
      <c r="W4" s="9" t="s">
        <v>39</v>
      </c>
      <c r="X4" s="9" t="s">
        <v>1815</v>
      </c>
      <c r="Y4" s="9" t="s">
        <v>1814</v>
      </c>
      <c r="Z4" s="548" t="s">
        <v>1998</v>
      </c>
      <c r="AA4" s="2" t="s">
        <v>16</v>
      </c>
      <c r="AB4" s="15" t="s">
        <v>69</v>
      </c>
      <c r="AC4" s="15" t="s">
        <v>72</v>
      </c>
      <c r="AD4" s="549" t="s">
        <v>80</v>
      </c>
      <c r="AE4" s="15" t="s">
        <v>68</v>
      </c>
      <c r="AF4" s="15" t="s">
        <v>74</v>
      </c>
      <c r="AG4" s="549" t="s">
        <v>2121</v>
      </c>
      <c r="AH4" s="2" t="s">
        <v>51</v>
      </c>
      <c r="AI4" s="2" t="s">
        <v>52</v>
      </c>
      <c r="AJ4" s="2" t="s">
        <v>53</v>
      </c>
      <c r="AK4" s="13" t="s">
        <v>841</v>
      </c>
      <c r="AL4" s="13" t="s">
        <v>2418</v>
      </c>
      <c r="AM4" s="2" t="s">
        <v>840</v>
      </c>
      <c r="AN4" s="2" t="s">
        <v>730</v>
      </c>
      <c r="AO4" s="2" t="s">
        <v>75</v>
      </c>
      <c r="AP4" s="2" t="s">
        <v>76</v>
      </c>
      <c r="AQ4" s="2" t="s">
        <v>3</v>
      </c>
      <c r="AR4" s="6" t="s">
        <v>22</v>
      </c>
      <c r="AS4" s="3" t="s">
        <v>4</v>
      </c>
    </row>
    <row r="5" spans="1:45" ht="7.5" customHeight="1" thickBot="1" x14ac:dyDescent="0.3"/>
    <row r="6" spans="1:45" ht="14.25" customHeight="1" x14ac:dyDescent="0.25">
      <c r="C6" t="s">
        <v>4375</v>
      </c>
      <c r="D6" s="50">
        <v>1664</v>
      </c>
      <c r="E6" s="562" t="s">
        <v>2203</v>
      </c>
      <c r="F6" s="44" t="s">
        <v>741</v>
      </c>
      <c r="G6" s="30" t="s">
        <v>87</v>
      </c>
      <c r="H6" s="44" t="s">
        <v>12</v>
      </c>
      <c r="I6" s="44">
        <v>16</v>
      </c>
      <c r="J6" s="86">
        <v>16</v>
      </c>
      <c r="K6" s="55"/>
      <c r="L6" s="56"/>
      <c r="M6" s="80"/>
      <c r="N6" s="30"/>
      <c r="O6" s="34"/>
      <c r="P6" s="30"/>
      <c r="Q6" s="30"/>
      <c r="R6" s="80"/>
      <c r="S6" s="184"/>
      <c r="T6" s="394"/>
      <c r="U6" s="57"/>
      <c r="V6" s="166"/>
      <c r="W6" s="720" t="str">
        <f>IF(AND(N6&lt;&gt;"",R6&lt;&gt;""),1000*R6*U6/(N6*V6),"")</f>
        <v/>
      </c>
      <c r="X6" s="501"/>
      <c r="Y6" s="493"/>
      <c r="Z6" s="493"/>
      <c r="AA6" s="30" t="s">
        <v>41</v>
      </c>
      <c r="AB6" s="44"/>
      <c r="AC6" s="30"/>
      <c r="AD6" s="44"/>
      <c r="AE6" s="30"/>
      <c r="AF6" s="34"/>
      <c r="AG6" s="34"/>
      <c r="AH6" s="44"/>
      <c r="AI6" s="44"/>
      <c r="AJ6" s="44"/>
      <c r="AK6" s="80">
        <v>26</v>
      </c>
      <c r="AL6" s="568"/>
      <c r="AM6" s="30">
        <v>64</v>
      </c>
      <c r="AN6" s="30"/>
      <c r="AO6" s="30">
        <v>2010</v>
      </c>
      <c r="AP6" s="51">
        <v>2010</v>
      </c>
      <c r="AQ6" s="559"/>
      <c r="AR6" s="30" t="s">
        <v>88</v>
      </c>
      <c r="AS6" s="51" t="s">
        <v>2204</v>
      </c>
    </row>
    <row r="7" spans="1:45" ht="14.25" customHeight="1" x14ac:dyDescent="0.25">
      <c r="C7" t="s">
        <v>4375</v>
      </c>
      <c r="D7" s="708" t="s">
        <v>3698</v>
      </c>
      <c r="E7" s="555" t="s">
        <v>3695</v>
      </c>
      <c r="F7" s="617" t="s">
        <v>741</v>
      </c>
      <c r="G7" s="593" t="s">
        <v>3696</v>
      </c>
      <c r="H7" s="592" t="s">
        <v>143</v>
      </c>
      <c r="I7" s="592">
        <v>16</v>
      </c>
      <c r="J7" s="618">
        <v>16</v>
      </c>
      <c r="K7" s="19" t="s">
        <v>800</v>
      </c>
      <c r="L7" s="52" t="s">
        <v>108</v>
      </c>
      <c r="M7" s="81" t="s">
        <v>3928</v>
      </c>
      <c r="N7" s="28"/>
      <c r="O7" s="29">
        <v>6</v>
      </c>
      <c r="P7" s="28"/>
      <c r="Q7" s="28"/>
      <c r="R7" s="81"/>
      <c r="S7" s="185">
        <v>43245</v>
      </c>
      <c r="T7" s="326">
        <v>14.7</v>
      </c>
      <c r="U7" s="60">
        <v>0.67</v>
      </c>
      <c r="V7" s="167">
        <v>1</v>
      </c>
      <c r="W7" s="721" t="str">
        <f>IF(AND(N7&lt;&gt;"",R7&lt;&gt;""),1000*R7*U7/(N7*V7),"")</f>
        <v/>
      </c>
      <c r="X7" s="711"/>
      <c r="Y7" s="712"/>
      <c r="Z7" s="712"/>
      <c r="AA7" s="709" t="s">
        <v>20</v>
      </c>
      <c r="AB7" s="226">
        <v>11</v>
      </c>
      <c r="AC7" s="709" t="s">
        <v>3821</v>
      </c>
      <c r="AD7" s="226"/>
      <c r="AE7" s="709"/>
      <c r="AF7" s="664" t="s">
        <v>55</v>
      </c>
      <c r="AG7" s="664"/>
      <c r="AH7" s="226"/>
      <c r="AI7" s="226"/>
      <c r="AJ7" s="226"/>
      <c r="AK7" s="710"/>
      <c r="AL7" s="713"/>
      <c r="AM7" s="709">
        <v>16</v>
      </c>
      <c r="AN7" s="709"/>
      <c r="AO7" s="709">
        <v>2017</v>
      </c>
      <c r="AP7" s="714">
        <v>2017</v>
      </c>
      <c r="AQ7" s="715" t="s">
        <v>3699</v>
      </c>
      <c r="AR7" s="709"/>
      <c r="AS7" s="714" t="s">
        <v>3822</v>
      </c>
    </row>
    <row r="8" spans="1:45" ht="14.25" customHeight="1" x14ac:dyDescent="0.25">
      <c r="C8" t="s">
        <v>4375</v>
      </c>
      <c r="D8" s="45" t="s">
        <v>3684</v>
      </c>
      <c r="E8" s="707" t="s">
        <v>3683</v>
      </c>
      <c r="F8" s="46" t="s">
        <v>741</v>
      </c>
      <c r="G8" s="42" t="s">
        <v>3682</v>
      </c>
      <c r="H8" s="46" t="s">
        <v>143</v>
      </c>
      <c r="I8" s="46">
        <v>16</v>
      </c>
      <c r="J8" s="88">
        <v>16</v>
      </c>
      <c r="K8" s="19"/>
      <c r="L8" s="52"/>
      <c r="M8" s="81" t="s">
        <v>3822</v>
      </c>
      <c r="N8" s="28"/>
      <c r="O8" s="29"/>
      <c r="P8" s="28"/>
      <c r="Q8" s="28"/>
      <c r="R8" s="81"/>
      <c r="S8" s="185"/>
      <c r="T8" s="326"/>
      <c r="U8" s="60"/>
      <c r="V8" s="578"/>
      <c r="W8" s="721"/>
      <c r="X8" s="585"/>
      <c r="Y8" s="586"/>
      <c r="Z8" s="586"/>
      <c r="AA8" s="42" t="s">
        <v>20</v>
      </c>
      <c r="AB8" s="46"/>
      <c r="AC8" s="42"/>
      <c r="AD8" s="46" t="s">
        <v>54</v>
      </c>
      <c r="AE8" s="42"/>
      <c r="AF8" s="43" t="s">
        <v>55</v>
      </c>
      <c r="AG8" s="43" t="s">
        <v>55</v>
      </c>
      <c r="AH8" s="46" t="s">
        <v>181</v>
      </c>
      <c r="AI8" s="46" t="s">
        <v>181</v>
      </c>
      <c r="AJ8" s="46"/>
      <c r="AK8" s="82"/>
      <c r="AL8" s="587"/>
      <c r="AM8" s="42">
        <v>16</v>
      </c>
      <c r="AN8" s="42"/>
      <c r="AO8" s="42">
        <v>2005</v>
      </c>
      <c r="AP8" s="53">
        <v>2006</v>
      </c>
      <c r="AQ8" s="193"/>
      <c r="AR8" s="42" t="s">
        <v>3823</v>
      </c>
      <c r="AS8" s="53" t="s">
        <v>3700</v>
      </c>
    </row>
    <row r="9" spans="1:45" ht="14.25" customHeight="1" x14ac:dyDescent="0.25">
      <c r="D9" s="591" t="s">
        <v>6203</v>
      </c>
      <c r="E9" s="555" t="s">
        <v>6204</v>
      </c>
      <c r="F9" s="592"/>
      <c r="G9" s="593" t="s">
        <v>6206</v>
      </c>
      <c r="H9" s="592" t="s">
        <v>3987</v>
      </c>
      <c r="I9" s="592">
        <v>32</v>
      </c>
      <c r="J9" s="618">
        <v>16</v>
      </c>
      <c r="K9" s="856" t="s">
        <v>6197</v>
      </c>
      <c r="L9" s="52" t="s">
        <v>108</v>
      </c>
      <c r="M9" s="81" t="s">
        <v>6208</v>
      </c>
      <c r="N9" s="826"/>
      <c r="O9" s="439">
        <v>6</v>
      </c>
      <c r="P9" s="826"/>
      <c r="Q9" s="826"/>
      <c r="R9" s="828"/>
      <c r="S9" s="185">
        <v>44489</v>
      </c>
      <c r="T9" s="326" t="s">
        <v>5998</v>
      </c>
      <c r="U9" s="60">
        <v>1</v>
      </c>
      <c r="V9" s="167">
        <v>1</v>
      </c>
      <c r="W9" s="489" t="str">
        <f>IF(AND(N9&lt;&gt;"",R9&lt;&gt;""),1000*R9*U9/(N9*V9),"")</f>
        <v/>
      </c>
      <c r="X9" s="834"/>
      <c r="Y9" s="835"/>
      <c r="Z9" s="835"/>
      <c r="AA9" s="826" t="s">
        <v>17</v>
      </c>
      <c r="AB9" s="440">
        <v>24</v>
      </c>
      <c r="AC9" s="826" t="s">
        <v>1950</v>
      </c>
      <c r="AD9" s="440"/>
      <c r="AE9" s="826" t="s">
        <v>158</v>
      </c>
      <c r="AF9" s="439" t="s">
        <v>55</v>
      </c>
      <c r="AG9" s="439"/>
      <c r="AH9" s="440" t="s">
        <v>83</v>
      </c>
      <c r="AI9" s="440" t="s">
        <v>83</v>
      </c>
      <c r="AJ9" s="440" t="s">
        <v>55</v>
      </c>
      <c r="AK9" s="828"/>
      <c r="AL9" s="836"/>
      <c r="AM9" s="826">
        <v>10</v>
      </c>
      <c r="AN9" s="826">
        <v>5</v>
      </c>
      <c r="AO9" s="826"/>
      <c r="AP9" s="837">
        <v>2021</v>
      </c>
      <c r="AQ9" s="920"/>
      <c r="AR9" s="826" t="s">
        <v>6207</v>
      </c>
      <c r="AS9" s="837"/>
    </row>
    <row r="10" spans="1:45" ht="14.25" customHeight="1" x14ac:dyDescent="0.25">
      <c r="A10" t="s">
        <v>174</v>
      </c>
      <c r="C10" t="s">
        <v>4375</v>
      </c>
      <c r="D10" s="26" t="s">
        <v>1293</v>
      </c>
      <c r="E10" s="435" t="s">
        <v>2353</v>
      </c>
      <c r="F10" s="27" t="s">
        <v>2022</v>
      </c>
      <c r="G10" s="28" t="s">
        <v>732</v>
      </c>
      <c r="H10" s="27" t="s">
        <v>65</v>
      </c>
      <c r="I10" s="27">
        <v>32</v>
      </c>
      <c r="J10" s="87">
        <v>5</v>
      </c>
      <c r="K10" s="19"/>
      <c r="L10" s="52"/>
      <c r="M10" s="81"/>
      <c r="N10" s="28"/>
      <c r="O10" s="29"/>
      <c r="P10" s="28"/>
      <c r="Q10" s="28"/>
      <c r="R10" s="81"/>
      <c r="S10" s="185"/>
      <c r="T10" s="326"/>
      <c r="U10" s="60">
        <v>0.67</v>
      </c>
      <c r="V10" s="167">
        <v>1</v>
      </c>
      <c r="W10" s="721" t="str">
        <f>IF(AND(N10&lt;&gt;"",R10&lt;&gt;""),1000*R10*U10/(N10*V10),"")</f>
        <v/>
      </c>
      <c r="X10" s="502"/>
      <c r="Y10" s="494"/>
      <c r="Z10" s="494"/>
      <c r="AA10" s="28" t="s">
        <v>20</v>
      </c>
      <c r="AB10" s="27">
        <v>100</v>
      </c>
      <c r="AC10" s="28" t="s">
        <v>1293</v>
      </c>
      <c r="AD10" s="27" t="s">
        <v>54</v>
      </c>
      <c r="AE10" s="28" t="s">
        <v>124</v>
      </c>
      <c r="AF10" s="29" t="s">
        <v>54</v>
      </c>
      <c r="AG10" s="29"/>
      <c r="AH10" s="27"/>
      <c r="AI10" s="27"/>
      <c r="AJ10" s="27"/>
      <c r="AK10" s="81"/>
      <c r="AL10" s="569"/>
      <c r="AM10" s="28"/>
      <c r="AN10" s="28"/>
      <c r="AO10" s="28">
        <v>2000</v>
      </c>
      <c r="AP10" s="20">
        <v>2011</v>
      </c>
      <c r="AQ10" s="19"/>
      <c r="AR10" s="28"/>
      <c r="AS10" s="20" t="s">
        <v>2354</v>
      </c>
    </row>
    <row r="11" spans="1:45" ht="14.25" customHeight="1" x14ac:dyDescent="0.25">
      <c r="C11" t="s">
        <v>4375</v>
      </c>
      <c r="D11" s="26" t="s">
        <v>98</v>
      </c>
      <c r="E11" s="28"/>
      <c r="F11" s="27" t="s">
        <v>2022</v>
      </c>
      <c r="G11" s="28" t="s">
        <v>100</v>
      </c>
      <c r="H11" s="27">
        <v>6502</v>
      </c>
      <c r="I11" s="27">
        <v>8</v>
      </c>
      <c r="J11" s="87" t="s">
        <v>71</v>
      </c>
      <c r="K11" s="19"/>
      <c r="L11" s="52"/>
      <c r="M11" s="81"/>
      <c r="N11" s="28"/>
      <c r="O11" s="29"/>
      <c r="P11" s="28"/>
      <c r="Q11" s="28"/>
      <c r="R11" s="81"/>
      <c r="S11" s="185"/>
      <c r="T11" s="326"/>
      <c r="U11" s="60"/>
      <c r="V11" s="167"/>
      <c r="W11" s="489" t="str">
        <f>IF(AND(N11&lt;&gt;"",R11&lt;&gt;""),1000*R11*U11/(N11*V11),"")</f>
        <v/>
      </c>
      <c r="X11" s="502"/>
      <c r="Y11" s="494"/>
      <c r="Z11" s="494"/>
      <c r="AA11" s="28" t="s">
        <v>20</v>
      </c>
      <c r="AB11" s="27"/>
      <c r="AC11" s="28"/>
      <c r="AD11" s="27"/>
      <c r="AE11" s="28" t="s">
        <v>124</v>
      </c>
      <c r="AF11" s="29" t="s">
        <v>55</v>
      </c>
      <c r="AG11" s="29" t="s">
        <v>55</v>
      </c>
      <c r="AH11" s="27" t="s">
        <v>181</v>
      </c>
      <c r="AI11" s="27" t="s">
        <v>181</v>
      </c>
      <c r="AJ11" s="27" t="s">
        <v>54</v>
      </c>
      <c r="AK11" s="81"/>
      <c r="AL11" s="569"/>
      <c r="AM11" s="28"/>
      <c r="AN11" s="28"/>
      <c r="AO11" s="28">
        <v>2010</v>
      </c>
      <c r="AP11" s="20">
        <v>2010</v>
      </c>
      <c r="AQ11" s="19"/>
      <c r="AR11" s="28" t="s">
        <v>101</v>
      </c>
      <c r="AS11" s="20"/>
    </row>
    <row r="12" spans="1:45" ht="14.25" customHeight="1" x14ac:dyDescent="0.25">
      <c r="C12" t="s">
        <v>746</v>
      </c>
      <c r="D12" s="591" t="s">
        <v>4821</v>
      </c>
      <c r="E12" s="555" t="s">
        <v>4820</v>
      </c>
      <c r="F12" s="617" t="s">
        <v>741</v>
      </c>
      <c r="G12" s="593" t="s">
        <v>4822</v>
      </c>
      <c r="H12" s="592" t="s">
        <v>12</v>
      </c>
      <c r="I12" s="592">
        <v>16</v>
      </c>
      <c r="J12" s="618">
        <v>8</v>
      </c>
      <c r="K12" s="19"/>
      <c r="L12" s="52"/>
      <c r="M12" s="81"/>
      <c r="N12" s="28"/>
      <c r="O12" s="29"/>
      <c r="P12" s="28"/>
      <c r="Q12" s="28"/>
      <c r="R12" s="81"/>
      <c r="S12" s="185"/>
      <c r="T12" s="326"/>
      <c r="U12" s="60"/>
      <c r="V12" s="167"/>
      <c r="W12" s="489"/>
      <c r="X12" s="502"/>
      <c r="Y12" s="494"/>
      <c r="Z12" s="494"/>
      <c r="AA12" s="28" t="s">
        <v>17</v>
      </c>
      <c r="AB12" s="27"/>
      <c r="AC12" s="28"/>
      <c r="AD12" s="27"/>
      <c r="AE12" s="28"/>
      <c r="AF12" s="29" t="s">
        <v>55</v>
      </c>
      <c r="AG12" s="29"/>
      <c r="AH12" s="27" t="s">
        <v>181</v>
      </c>
      <c r="AI12" s="27" t="s">
        <v>181</v>
      </c>
      <c r="AJ12" s="27" t="s">
        <v>54</v>
      </c>
      <c r="AK12" s="81">
        <v>40</v>
      </c>
      <c r="AL12" s="569"/>
      <c r="AM12" s="28">
        <v>12</v>
      </c>
      <c r="AN12" s="28"/>
      <c r="AO12" s="28">
        <v>2018</v>
      </c>
      <c r="AP12" s="20">
        <v>2020</v>
      </c>
      <c r="AQ12" s="142"/>
      <c r="AR12" s="28" t="s">
        <v>4050</v>
      </c>
      <c r="AS12" s="20" t="s">
        <v>4823</v>
      </c>
    </row>
    <row r="13" spans="1:45" ht="14.25" customHeight="1" x14ac:dyDescent="0.25">
      <c r="C13" t="s">
        <v>4375</v>
      </c>
      <c r="D13" s="26" t="s">
        <v>3442</v>
      </c>
      <c r="E13" s="435" t="s">
        <v>3429</v>
      </c>
      <c r="F13" s="27" t="s">
        <v>741</v>
      </c>
      <c r="G13" s="28" t="s">
        <v>3443</v>
      </c>
      <c r="H13" s="27" t="s">
        <v>58</v>
      </c>
      <c r="I13" s="27">
        <v>32</v>
      </c>
      <c r="J13" s="87">
        <v>32</v>
      </c>
      <c r="K13" s="19"/>
      <c r="L13" s="52"/>
      <c r="M13" s="81"/>
      <c r="N13" s="28"/>
      <c r="O13" s="29"/>
      <c r="P13" s="28"/>
      <c r="Q13" s="28"/>
      <c r="R13" s="81"/>
      <c r="S13" s="185"/>
      <c r="T13" s="326"/>
      <c r="U13" s="60"/>
      <c r="V13" s="167"/>
      <c r="W13" s="489"/>
      <c r="X13" s="502"/>
      <c r="Y13" s="494"/>
      <c r="Z13" s="494"/>
      <c r="AA13" s="28" t="s">
        <v>479</v>
      </c>
      <c r="AB13" s="27">
        <v>1</v>
      </c>
      <c r="AC13" s="28" t="s">
        <v>3444</v>
      </c>
      <c r="AD13" s="27" t="s">
        <v>54</v>
      </c>
      <c r="AE13" s="28" t="s">
        <v>124</v>
      </c>
      <c r="AF13" s="29" t="s">
        <v>55</v>
      </c>
      <c r="AG13" s="29" t="s">
        <v>54</v>
      </c>
      <c r="AH13" s="27" t="s">
        <v>133</v>
      </c>
      <c r="AI13" s="27" t="s">
        <v>133</v>
      </c>
      <c r="AJ13" s="27" t="s">
        <v>54</v>
      </c>
      <c r="AK13" s="81"/>
      <c r="AL13" s="569"/>
      <c r="AM13" s="28"/>
      <c r="AN13" s="28"/>
      <c r="AO13" s="28">
        <v>2014</v>
      </c>
      <c r="AP13" s="20">
        <v>2015</v>
      </c>
      <c r="AQ13" s="182"/>
      <c r="AR13" s="28" t="s">
        <v>3445</v>
      </c>
      <c r="AS13" s="20" t="s">
        <v>3446</v>
      </c>
    </row>
    <row r="14" spans="1:45" ht="14.25" customHeight="1" x14ac:dyDescent="0.25">
      <c r="C14" t="s">
        <v>4375</v>
      </c>
      <c r="D14" s="26" t="s">
        <v>3946</v>
      </c>
      <c r="E14" s="435"/>
      <c r="F14" s="27" t="s">
        <v>741</v>
      </c>
      <c r="G14" s="28" t="s">
        <v>3945</v>
      </c>
      <c r="H14" s="27" t="s">
        <v>3200</v>
      </c>
      <c r="I14" s="27">
        <v>32</v>
      </c>
      <c r="J14" s="87">
        <v>32</v>
      </c>
      <c r="K14" s="19" t="s">
        <v>800</v>
      </c>
      <c r="L14" s="52" t="s">
        <v>108</v>
      </c>
      <c r="M14" s="81" t="s">
        <v>3948</v>
      </c>
      <c r="N14" s="28"/>
      <c r="O14" s="29">
        <v>6</v>
      </c>
      <c r="P14" s="28"/>
      <c r="Q14" s="28"/>
      <c r="R14" s="81"/>
      <c r="S14" s="185">
        <v>43275</v>
      </c>
      <c r="T14" s="326">
        <v>14.7</v>
      </c>
      <c r="U14" s="60">
        <v>1</v>
      </c>
      <c r="V14" s="167">
        <v>1</v>
      </c>
      <c r="W14" s="489" t="str">
        <f>IF(AND(N14&lt;&gt;"",R14&lt;&gt;""),1000*R14*U14/(N14*V14),"")</f>
        <v/>
      </c>
      <c r="X14" s="502"/>
      <c r="Y14" s="494"/>
      <c r="Z14" s="494"/>
      <c r="AA14" s="28" t="s">
        <v>17</v>
      </c>
      <c r="AB14" s="27">
        <v>134</v>
      </c>
      <c r="AC14" s="28" t="s">
        <v>2872</v>
      </c>
      <c r="AD14" s="27"/>
      <c r="AE14" s="28"/>
      <c r="AF14" s="29" t="s">
        <v>55</v>
      </c>
      <c r="AG14" s="29"/>
      <c r="AH14" s="27" t="s">
        <v>133</v>
      </c>
      <c r="AI14" s="27" t="s">
        <v>133</v>
      </c>
      <c r="AJ14" s="27" t="s">
        <v>54</v>
      </c>
      <c r="AK14" s="81"/>
      <c r="AL14" s="569"/>
      <c r="AM14" s="28">
        <v>16</v>
      </c>
      <c r="AN14" s="28"/>
      <c r="AO14" s="28">
        <v>1998</v>
      </c>
      <c r="AP14" s="20">
        <v>2000</v>
      </c>
      <c r="AQ14" s="182" t="s">
        <v>3944</v>
      </c>
      <c r="AR14" s="28" t="s">
        <v>3947</v>
      </c>
      <c r="AS14" s="20" t="s">
        <v>3949</v>
      </c>
    </row>
    <row r="15" spans="1:45" ht="14.25" customHeight="1" x14ac:dyDescent="0.25">
      <c r="C15" t="s">
        <v>4375</v>
      </c>
      <c r="D15" s="26" t="s">
        <v>2160</v>
      </c>
      <c r="E15" s="28"/>
      <c r="F15" s="27" t="s">
        <v>741</v>
      </c>
      <c r="G15" s="28" t="s">
        <v>2620</v>
      </c>
      <c r="H15" s="27" t="s">
        <v>349</v>
      </c>
      <c r="I15" s="27">
        <v>12</v>
      </c>
      <c r="J15" s="87">
        <v>12</v>
      </c>
      <c r="K15" s="19"/>
      <c r="L15" s="52"/>
      <c r="M15" s="81"/>
      <c r="N15" s="28"/>
      <c r="O15" s="29"/>
      <c r="P15" s="28"/>
      <c r="Q15" s="28"/>
      <c r="R15" s="81"/>
      <c r="S15" s="185"/>
      <c r="T15" s="326"/>
      <c r="U15" s="60">
        <v>0.4</v>
      </c>
      <c r="V15" s="167">
        <v>16</v>
      </c>
      <c r="W15" s="489"/>
      <c r="X15" s="502"/>
      <c r="Y15" s="494"/>
      <c r="Z15" s="494"/>
      <c r="AA15" s="28" t="s">
        <v>20</v>
      </c>
      <c r="AB15" s="27">
        <v>2</v>
      </c>
      <c r="AC15" s="28" t="s">
        <v>2161</v>
      </c>
      <c r="AD15" s="27"/>
      <c r="AE15" s="28"/>
      <c r="AF15" s="29"/>
      <c r="AG15" s="29"/>
      <c r="AH15" s="27"/>
      <c r="AI15" s="27"/>
      <c r="AJ15" s="27"/>
      <c r="AK15" s="81"/>
      <c r="AL15" s="569"/>
      <c r="AM15" s="28"/>
      <c r="AN15" s="28"/>
      <c r="AO15" s="28">
        <v>1997</v>
      </c>
      <c r="AP15" s="20">
        <v>2002</v>
      </c>
      <c r="AQ15" s="19"/>
      <c r="AR15" s="28" t="s">
        <v>2162</v>
      </c>
      <c r="AS15" s="20"/>
    </row>
    <row r="16" spans="1:45" ht="14.25" customHeight="1" x14ac:dyDescent="0.25">
      <c r="D16" s="591" t="s">
        <v>6124</v>
      </c>
      <c r="E16" s="555" t="s">
        <v>6125</v>
      </c>
      <c r="F16" s="592" t="s">
        <v>741</v>
      </c>
      <c r="G16" s="593" t="s">
        <v>6127</v>
      </c>
      <c r="H16" s="592" t="s">
        <v>3987</v>
      </c>
      <c r="I16" s="592">
        <v>32</v>
      </c>
      <c r="J16" s="618">
        <v>32</v>
      </c>
      <c r="K16" s="785"/>
      <c r="L16" s="827"/>
      <c r="M16" s="828"/>
      <c r="N16" s="826"/>
      <c r="O16" s="439"/>
      <c r="P16" s="826"/>
      <c r="Q16" s="826"/>
      <c r="R16" s="828"/>
      <c r="S16" s="829"/>
      <c r="T16" s="830"/>
      <c r="U16" s="831"/>
      <c r="V16" s="832"/>
      <c r="W16" s="833"/>
      <c r="X16" s="834"/>
      <c r="Y16" s="835"/>
      <c r="Z16" s="835"/>
      <c r="AA16" s="826" t="s">
        <v>17</v>
      </c>
      <c r="AB16" s="440">
        <v>11</v>
      </c>
      <c r="AC16" s="826" t="s">
        <v>6128</v>
      </c>
      <c r="AD16" s="440" t="s">
        <v>54</v>
      </c>
      <c r="AE16" s="826"/>
      <c r="AF16" s="439" t="s">
        <v>55</v>
      </c>
      <c r="AG16" s="439"/>
      <c r="AH16" s="27"/>
      <c r="AI16" s="27"/>
      <c r="AJ16" s="440" t="s">
        <v>55</v>
      </c>
      <c r="AK16" s="828">
        <v>17</v>
      </c>
      <c r="AL16" s="836"/>
      <c r="AM16" s="826">
        <v>32</v>
      </c>
      <c r="AN16" s="826"/>
      <c r="AO16" s="826"/>
      <c r="AP16" s="837">
        <v>2018</v>
      </c>
      <c r="AQ16" s="785"/>
      <c r="AR16" s="826" t="s">
        <v>6129</v>
      </c>
      <c r="AS16" s="20"/>
    </row>
    <row r="17" spans="1:45" ht="14.25" customHeight="1" x14ac:dyDescent="0.25">
      <c r="D17" s="591" t="s">
        <v>4871</v>
      </c>
      <c r="E17" s="555" t="s">
        <v>4867</v>
      </c>
      <c r="F17" s="617" t="s">
        <v>85</v>
      </c>
      <c r="G17" s="593" t="s">
        <v>4868</v>
      </c>
      <c r="H17" s="592" t="s">
        <v>3987</v>
      </c>
      <c r="I17" s="592">
        <v>16</v>
      </c>
      <c r="J17" s="618">
        <v>16</v>
      </c>
      <c r="K17" s="785"/>
      <c r="L17" s="827"/>
      <c r="M17" s="828"/>
      <c r="N17" s="826"/>
      <c r="O17" s="439"/>
      <c r="P17" s="826"/>
      <c r="Q17" s="826"/>
      <c r="R17" s="828"/>
      <c r="S17" s="829"/>
      <c r="T17" s="830"/>
      <c r="U17" s="831"/>
      <c r="V17" s="832"/>
      <c r="W17" s="833"/>
      <c r="X17" s="834"/>
      <c r="Y17" s="835"/>
      <c r="Z17" s="835"/>
      <c r="AA17" s="826" t="s">
        <v>479</v>
      </c>
      <c r="AB17" s="440">
        <v>1</v>
      </c>
      <c r="AC17" s="826"/>
      <c r="AD17" s="440" t="s">
        <v>54</v>
      </c>
      <c r="AE17" s="826"/>
      <c r="AF17" s="439"/>
      <c r="AG17" s="439"/>
      <c r="AH17" s="27" t="s">
        <v>181</v>
      </c>
      <c r="AI17" s="27" t="s">
        <v>181</v>
      </c>
      <c r="AJ17" s="440"/>
      <c r="AK17" s="828">
        <v>50</v>
      </c>
      <c r="AL17" s="836"/>
      <c r="AM17" s="826"/>
      <c r="AN17" s="826"/>
      <c r="AO17" s="826">
        <v>2019</v>
      </c>
      <c r="AP17" s="837">
        <v>2020</v>
      </c>
      <c r="AQ17" s="838"/>
      <c r="AR17" s="826" t="s">
        <v>4870</v>
      </c>
      <c r="AS17" s="20" t="s">
        <v>4869</v>
      </c>
    </row>
    <row r="18" spans="1:45" x14ac:dyDescent="0.25">
      <c r="C18" t="s">
        <v>4375</v>
      </c>
      <c r="D18" s="26" t="s">
        <v>242</v>
      </c>
      <c r="E18" s="435" t="s">
        <v>2247</v>
      </c>
      <c r="F18" s="27" t="s">
        <v>96</v>
      </c>
      <c r="G18" s="28" t="s">
        <v>244</v>
      </c>
      <c r="H18" s="27" t="s">
        <v>3543</v>
      </c>
      <c r="I18" s="27">
        <v>32</v>
      </c>
      <c r="J18" s="87">
        <v>32</v>
      </c>
      <c r="K18" s="19"/>
      <c r="L18" s="28"/>
      <c r="M18" s="81"/>
      <c r="N18" s="28"/>
      <c r="O18" s="29"/>
      <c r="P18" s="28"/>
      <c r="Q18" s="28"/>
      <c r="R18" s="81"/>
      <c r="S18" s="185"/>
      <c r="T18" s="326"/>
      <c r="U18" s="60"/>
      <c r="V18" s="167"/>
      <c r="W18" s="489" t="str">
        <f>IF(AND(N18&lt;&gt;"",R18&lt;&gt;""),1000*R18*U18/(N18*V18),"")</f>
        <v/>
      </c>
      <c r="X18" s="502"/>
      <c r="Y18" s="494"/>
      <c r="Z18" s="494"/>
      <c r="AA18" s="28" t="s">
        <v>41</v>
      </c>
      <c r="AB18" s="27"/>
      <c r="AC18" s="28"/>
      <c r="AD18" s="27"/>
      <c r="AE18" s="28"/>
      <c r="AF18" s="29"/>
      <c r="AG18" s="29"/>
      <c r="AH18" s="27"/>
      <c r="AI18" s="27"/>
      <c r="AJ18" s="27"/>
      <c r="AK18" s="81"/>
      <c r="AL18" s="569"/>
      <c r="AM18" s="28"/>
      <c r="AN18" s="28"/>
      <c r="AO18" s="28">
        <v>2010</v>
      </c>
      <c r="AP18" s="20">
        <v>2010</v>
      </c>
      <c r="AQ18" s="142"/>
      <c r="AR18" s="28" t="s">
        <v>245</v>
      </c>
      <c r="AS18" s="20" t="s">
        <v>243</v>
      </c>
    </row>
    <row r="19" spans="1:45" ht="14.25" customHeight="1" x14ac:dyDescent="0.25">
      <c r="C19" t="s">
        <v>4375</v>
      </c>
      <c r="D19" s="26" t="s">
        <v>1635</v>
      </c>
      <c r="E19" s="435" t="s">
        <v>2858</v>
      </c>
      <c r="F19" s="27" t="s">
        <v>741</v>
      </c>
      <c r="G19" s="28" t="s">
        <v>1636</v>
      </c>
      <c r="H19" s="27" t="s">
        <v>143</v>
      </c>
      <c r="I19" s="27">
        <v>32</v>
      </c>
      <c r="J19" s="87">
        <v>32</v>
      </c>
      <c r="K19" s="19" t="s">
        <v>800</v>
      </c>
      <c r="L19" s="52" t="s">
        <v>108</v>
      </c>
      <c r="M19" s="81"/>
      <c r="N19" s="28"/>
      <c r="O19" s="29">
        <v>6</v>
      </c>
      <c r="P19" s="28"/>
      <c r="Q19" s="28"/>
      <c r="R19" s="81"/>
      <c r="S19" s="185">
        <v>43171</v>
      </c>
      <c r="T19" s="326">
        <v>14.7</v>
      </c>
      <c r="U19" s="60">
        <v>1</v>
      </c>
      <c r="V19" s="167">
        <v>1</v>
      </c>
      <c r="W19" s="489" t="str">
        <f>IF(AND(N19&lt;&gt;"",R19&lt;&gt;""),1000*R19*U19/(N19*V19),"")</f>
        <v/>
      </c>
      <c r="X19" s="502"/>
      <c r="Y19" s="494"/>
      <c r="Z19" s="494"/>
      <c r="AA19" s="28" t="s">
        <v>17</v>
      </c>
      <c r="AB19" s="27">
        <v>227</v>
      </c>
      <c r="AC19" s="28"/>
      <c r="AD19" s="27" t="s">
        <v>54</v>
      </c>
      <c r="AE19" s="28"/>
      <c r="AF19" s="29"/>
      <c r="AG19" s="29"/>
      <c r="AH19" s="27"/>
      <c r="AI19" s="27"/>
      <c r="AJ19" s="27"/>
      <c r="AK19" s="81"/>
      <c r="AL19" s="569"/>
      <c r="AM19" s="28"/>
      <c r="AN19" s="28"/>
      <c r="AO19" s="28">
        <v>2014</v>
      </c>
      <c r="AP19" s="20"/>
      <c r="AQ19" s="182" t="s">
        <v>2859</v>
      </c>
      <c r="AR19" s="28" t="s">
        <v>3572</v>
      </c>
      <c r="AS19" s="127" t="s">
        <v>2860</v>
      </c>
    </row>
    <row r="20" spans="1:45" x14ac:dyDescent="0.25">
      <c r="C20" t="s">
        <v>4375</v>
      </c>
      <c r="D20" s="26" t="s">
        <v>1836</v>
      </c>
      <c r="E20" s="435" t="s">
        <v>2851</v>
      </c>
      <c r="F20" s="27" t="s">
        <v>741</v>
      </c>
      <c r="G20" s="28" t="s">
        <v>3649</v>
      </c>
      <c r="H20" s="27">
        <v>6502</v>
      </c>
      <c r="I20" s="27">
        <v>8</v>
      </c>
      <c r="J20" s="87">
        <v>16</v>
      </c>
      <c r="K20" s="19" t="s">
        <v>800</v>
      </c>
      <c r="L20" s="52" t="s">
        <v>108</v>
      </c>
      <c r="M20" s="81" t="s">
        <v>1310</v>
      </c>
      <c r="N20" s="28"/>
      <c r="O20" s="29">
        <v>6</v>
      </c>
      <c r="P20" s="28"/>
      <c r="Q20" s="28"/>
      <c r="R20" s="81"/>
      <c r="S20" s="185">
        <v>43171</v>
      </c>
      <c r="T20" s="326">
        <v>14.7</v>
      </c>
      <c r="U20" s="60">
        <v>0.33</v>
      </c>
      <c r="V20" s="167">
        <v>3</v>
      </c>
      <c r="W20" s="489" t="str">
        <f>IF(AND(N20&lt;&gt;"",R20&lt;&gt;""),1000*R20*U20/(N20*V20),"")</f>
        <v/>
      </c>
      <c r="X20" s="502" t="s">
        <v>174</v>
      </c>
      <c r="Y20" s="494" t="s">
        <v>54</v>
      </c>
      <c r="Z20" s="494" t="s">
        <v>54</v>
      </c>
      <c r="AA20" s="28" t="s">
        <v>17</v>
      </c>
      <c r="AB20" s="27">
        <v>60</v>
      </c>
      <c r="AC20" s="28" t="s">
        <v>2852</v>
      </c>
      <c r="AD20" s="27" t="s">
        <v>54</v>
      </c>
      <c r="AE20" s="28" t="s">
        <v>124</v>
      </c>
      <c r="AF20" s="29" t="s">
        <v>55</v>
      </c>
      <c r="AG20" s="29"/>
      <c r="AH20" s="27" t="s">
        <v>181</v>
      </c>
      <c r="AI20" s="27" t="s">
        <v>181</v>
      </c>
      <c r="AJ20" s="27" t="s">
        <v>54</v>
      </c>
      <c r="AK20" s="81">
        <v>30</v>
      </c>
      <c r="AL20" s="569"/>
      <c r="AM20" s="28"/>
      <c r="AN20" s="28"/>
      <c r="AO20" s="28">
        <v>2015</v>
      </c>
      <c r="AP20" s="20">
        <v>2018</v>
      </c>
      <c r="AQ20" s="182" t="s">
        <v>2850</v>
      </c>
      <c r="AR20" s="28" t="s">
        <v>2849</v>
      </c>
      <c r="AS20" s="20" t="s">
        <v>2853</v>
      </c>
    </row>
    <row r="21" spans="1:45" x14ac:dyDescent="0.25">
      <c r="D21" s="591" t="s">
        <v>4787</v>
      </c>
      <c r="E21" s="555" t="s">
        <v>4788</v>
      </c>
      <c r="F21" s="617" t="s">
        <v>741</v>
      </c>
      <c r="G21" s="593" t="s">
        <v>2002</v>
      </c>
      <c r="H21" s="592" t="s">
        <v>1971</v>
      </c>
      <c r="I21" s="592"/>
      <c r="J21" s="618"/>
      <c r="K21" s="19"/>
      <c r="L21" s="52"/>
      <c r="M21" s="81"/>
      <c r="N21" s="28"/>
      <c r="O21" s="29"/>
      <c r="P21" s="28"/>
      <c r="Q21" s="28"/>
      <c r="R21" s="81"/>
      <c r="S21" s="185"/>
      <c r="T21" s="326"/>
      <c r="U21" s="60"/>
      <c r="V21" s="167"/>
      <c r="W21" s="489"/>
      <c r="X21" s="502"/>
      <c r="Y21" s="494"/>
      <c r="Z21" s="494"/>
      <c r="AA21" s="28" t="s">
        <v>4712</v>
      </c>
      <c r="AB21" s="27"/>
      <c r="AC21" s="28"/>
      <c r="AD21" s="27"/>
      <c r="AE21" s="28"/>
      <c r="AF21" s="29"/>
      <c r="AG21" s="29"/>
      <c r="AH21" s="27"/>
      <c r="AI21" s="27"/>
      <c r="AJ21" s="27"/>
      <c r="AK21" s="81"/>
      <c r="AL21" s="569"/>
      <c r="AM21" s="28"/>
      <c r="AN21" s="28"/>
      <c r="AO21" s="28">
        <v>2015</v>
      </c>
      <c r="AP21" s="20">
        <v>2019</v>
      </c>
      <c r="AQ21" s="182"/>
      <c r="AR21" s="28" t="s">
        <v>4790</v>
      </c>
      <c r="AS21" s="20" t="s">
        <v>4791</v>
      </c>
    </row>
    <row r="22" spans="1:45" ht="14.25" customHeight="1" x14ac:dyDescent="0.25">
      <c r="D22" s="409" t="s">
        <v>6064</v>
      </c>
      <c r="E22" s="435" t="s">
        <v>6065</v>
      </c>
      <c r="F22" s="412" t="s">
        <v>741</v>
      </c>
      <c r="G22" s="504" t="s">
        <v>6087</v>
      </c>
      <c r="H22" s="412" t="s">
        <v>3200</v>
      </c>
      <c r="I22" s="412">
        <v>32</v>
      </c>
      <c r="J22" s="415">
        <v>32</v>
      </c>
      <c r="K22" s="19"/>
      <c r="L22" s="52"/>
      <c r="M22" s="81"/>
      <c r="N22" s="28"/>
      <c r="O22" s="29"/>
      <c r="P22" s="28"/>
      <c r="Q22" s="28"/>
      <c r="R22" s="81"/>
      <c r="S22" s="185"/>
      <c r="T22" s="326"/>
      <c r="U22" s="60"/>
      <c r="V22" s="167"/>
      <c r="W22" s="489"/>
      <c r="X22" s="502"/>
      <c r="Y22" s="494"/>
      <c r="Z22" s="494"/>
      <c r="AA22" s="28" t="s">
        <v>20</v>
      </c>
      <c r="AB22" s="27">
        <v>4</v>
      </c>
      <c r="AC22" s="28" t="s">
        <v>6064</v>
      </c>
      <c r="AD22" s="27" t="s">
        <v>54</v>
      </c>
      <c r="AE22" s="28" t="s">
        <v>124</v>
      </c>
      <c r="AF22" s="29" t="s">
        <v>55</v>
      </c>
      <c r="AG22" s="29"/>
      <c r="AH22" s="27" t="s">
        <v>133</v>
      </c>
      <c r="AI22" s="27" t="s">
        <v>133</v>
      </c>
      <c r="AJ22" s="27" t="s">
        <v>54</v>
      </c>
      <c r="AK22" s="81">
        <v>50</v>
      </c>
      <c r="AL22" s="569"/>
      <c r="AM22" s="28">
        <v>16</v>
      </c>
      <c r="AN22" s="28"/>
      <c r="AO22" s="28">
        <v>2012</v>
      </c>
      <c r="AP22" s="20">
        <v>2021</v>
      </c>
      <c r="AQ22" s="142"/>
      <c r="AR22" s="400" t="s">
        <v>6088</v>
      </c>
      <c r="AS22" s="20" t="s">
        <v>6066</v>
      </c>
    </row>
    <row r="23" spans="1:45" ht="15" customHeight="1" x14ac:dyDescent="0.25">
      <c r="C23" t="s">
        <v>4375</v>
      </c>
      <c r="D23" s="26" t="s">
        <v>2150</v>
      </c>
      <c r="E23" s="28"/>
      <c r="F23" s="27" t="s">
        <v>741</v>
      </c>
      <c r="G23" s="28" t="s">
        <v>1902</v>
      </c>
      <c r="H23" s="27" t="s">
        <v>65</v>
      </c>
      <c r="I23" s="27">
        <v>16</v>
      </c>
      <c r="J23" s="87">
        <v>8</v>
      </c>
      <c r="K23" s="19"/>
      <c r="L23" s="52"/>
      <c r="M23" s="81"/>
      <c r="N23" s="28"/>
      <c r="O23" s="29"/>
      <c r="P23" s="28"/>
      <c r="Q23" s="28"/>
      <c r="R23" s="81"/>
      <c r="S23" s="185"/>
      <c r="T23" s="326"/>
      <c r="U23" s="60"/>
      <c r="V23" s="167"/>
      <c r="W23" s="489"/>
      <c r="X23" s="502"/>
      <c r="Y23" s="494"/>
      <c r="Z23" s="494"/>
      <c r="AA23" s="28" t="s">
        <v>65</v>
      </c>
      <c r="AB23" s="27"/>
      <c r="AC23" s="28"/>
      <c r="AD23" s="27"/>
      <c r="AE23" s="28"/>
      <c r="AF23" s="29"/>
      <c r="AG23" s="29"/>
      <c r="AH23" s="27"/>
      <c r="AI23" s="27"/>
      <c r="AJ23" s="27"/>
      <c r="AK23" s="81"/>
      <c r="AL23" s="569"/>
      <c r="AM23" s="28"/>
      <c r="AN23" s="28"/>
      <c r="AO23" s="28">
        <v>2000</v>
      </c>
      <c r="AP23" s="20">
        <v>2003</v>
      </c>
      <c r="AQ23" s="182"/>
      <c r="AR23" s="28" t="s">
        <v>2152</v>
      </c>
      <c r="AS23" s="20" t="s">
        <v>2151</v>
      </c>
    </row>
    <row r="24" spans="1:45" ht="14.25" customHeight="1" x14ac:dyDescent="0.25">
      <c r="C24" t="s">
        <v>4375</v>
      </c>
      <c r="D24" s="26" t="s">
        <v>267</v>
      </c>
      <c r="E24" s="435" t="s">
        <v>2258</v>
      </c>
      <c r="F24" s="27" t="s">
        <v>96</v>
      </c>
      <c r="G24" s="28" t="s">
        <v>268</v>
      </c>
      <c r="H24" s="27" t="s">
        <v>12</v>
      </c>
      <c r="I24" s="27">
        <v>16</v>
      </c>
      <c r="J24" s="87">
        <v>16</v>
      </c>
      <c r="K24" s="19" t="s">
        <v>800</v>
      </c>
      <c r="L24" s="52" t="s">
        <v>108</v>
      </c>
      <c r="M24" s="81"/>
      <c r="N24" s="28"/>
      <c r="O24" s="29">
        <v>6</v>
      </c>
      <c r="P24" s="28"/>
      <c r="Q24" s="28"/>
      <c r="R24" s="81"/>
      <c r="S24" s="185">
        <v>43229</v>
      </c>
      <c r="T24" s="326">
        <v>14.7</v>
      </c>
      <c r="U24" s="60">
        <v>0.67</v>
      </c>
      <c r="V24" s="167">
        <v>2</v>
      </c>
      <c r="W24" s="489" t="str">
        <f>IF(AND(N24&lt;&gt;"",R24&lt;&gt;""),1000*R24*U24/(N24*V24),"")</f>
        <v/>
      </c>
      <c r="X24" s="502"/>
      <c r="Y24" s="494"/>
      <c r="Z24" s="494"/>
      <c r="AA24" s="28" t="s">
        <v>20</v>
      </c>
      <c r="AB24" s="27">
        <v>34</v>
      </c>
      <c r="AC24" s="28" t="s">
        <v>267</v>
      </c>
      <c r="AD24" s="27" t="s">
        <v>55</v>
      </c>
      <c r="AE24" s="28"/>
      <c r="AF24" s="29" t="s">
        <v>55</v>
      </c>
      <c r="AG24" s="29"/>
      <c r="AH24" s="27"/>
      <c r="AI24" s="27"/>
      <c r="AJ24" s="27"/>
      <c r="AK24" s="81"/>
      <c r="AL24" s="569"/>
      <c r="AM24" s="28"/>
      <c r="AN24" s="28"/>
      <c r="AO24" s="28">
        <v>2009</v>
      </c>
      <c r="AP24" s="20">
        <v>2009</v>
      </c>
      <c r="AQ24" s="142"/>
      <c r="AR24" s="28"/>
      <c r="AS24" s="20" t="s">
        <v>3573</v>
      </c>
    </row>
    <row r="25" spans="1:45" ht="14.25" customHeight="1" x14ac:dyDescent="0.25">
      <c r="C25" t="s">
        <v>4375</v>
      </c>
      <c r="D25" s="26" t="s">
        <v>2094</v>
      </c>
      <c r="E25" s="435" t="s">
        <v>2096</v>
      </c>
      <c r="F25" s="27" t="s">
        <v>96</v>
      </c>
      <c r="G25" s="28" t="s">
        <v>2095</v>
      </c>
      <c r="H25" s="27" t="s">
        <v>143</v>
      </c>
      <c r="I25" s="27">
        <v>32</v>
      </c>
      <c r="J25" s="87">
        <v>32</v>
      </c>
      <c r="K25" s="19" t="s">
        <v>7</v>
      </c>
      <c r="L25" s="52" t="s">
        <v>108</v>
      </c>
      <c r="M25" s="81" t="s">
        <v>3574</v>
      </c>
      <c r="N25" s="28"/>
      <c r="O25" s="29">
        <v>6</v>
      </c>
      <c r="P25" s="28"/>
      <c r="Q25" s="28"/>
      <c r="R25" s="81"/>
      <c r="S25" s="185">
        <v>43229</v>
      </c>
      <c r="T25" s="326">
        <v>14.7</v>
      </c>
      <c r="U25" s="60">
        <v>1</v>
      </c>
      <c r="V25" s="167">
        <v>1</v>
      </c>
      <c r="W25" s="489" t="str">
        <f>IF(AND(N25&lt;&gt;"",R25&lt;&gt;""),1000*R25*U25/(N25*V25),"")</f>
        <v/>
      </c>
      <c r="X25" s="502"/>
      <c r="Y25" s="494"/>
      <c r="Z25" s="494" t="s">
        <v>54</v>
      </c>
      <c r="AA25" s="28" t="s">
        <v>20</v>
      </c>
      <c r="AB25" s="27">
        <v>47</v>
      </c>
      <c r="AC25" s="28" t="s">
        <v>1034</v>
      </c>
      <c r="AD25" s="27"/>
      <c r="AE25" s="28"/>
      <c r="AF25" s="29"/>
      <c r="AG25" s="29"/>
      <c r="AH25" s="27" t="s">
        <v>2097</v>
      </c>
      <c r="AI25" s="27" t="s">
        <v>2097</v>
      </c>
      <c r="AJ25" s="27" t="s">
        <v>54</v>
      </c>
      <c r="AK25" s="81"/>
      <c r="AL25" s="569"/>
      <c r="AM25" s="28"/>
      <c r="AN25" s="28"/>
      <c r="AO25" s="28">
        <v>2002</v>
      </c>
      <c r="AP25" s="20">
        <v>2011</v>
      </c>
      <c r="AQ25" s="142"/>
      <c r="AR25" s="28" t="s">
        <v>3576</v>
      </c>
      <c r="AS25" s="20" t="s">
        <v>3575</v>
      </c>
    </row>
    <row r="26" spans="1:45" ht="14.25" customHeight="1" x14ac:dyDescent="0.25">
      <c r="A26" t="s">
        <v>744</v>
      </c>
      <c r="C26" t="s">
        <v>4375</v>
      </c>
      <c r="D26" s="26" t="s">
        <v>3361</v>
      </c>
      <c r="E26" s="435" t="s">
        <v>3362</v>
      </c>
      <c r="F26" s="27" t="s">
        <v>741</v>
      </c>
      <c r="G26" s="28" t="s">
        <v>2945</v>
      </c>
      <c r="H26" s="27" t="s">
        <v>238</v>
      </c>
      <c r="I26" s="27">
        <v>32</v>
      </c>
      <c r="J26" s="87">
        <v>32</v>
      </c>
      <c r="K26" s="19"/>
      <c r="L26" s="52"/>
      <c r="M26" s="81"/>
      <c r="N26" s="28"/>
      <c r="O26" s="29">
        <v>4</v>
      </c>
      <c r="P26" s="28"/>
      <c r="Q26" s="28"/>
      <c r="R26" s="81"/>
      <c r="S26" s="185"/>
      <c r="T26" s="326"/>
      <c r="U26" s="60">
        <v>1</v>
      </c>
      <c r="V26" s="167">
        <v>1</v>
      </c>
      <c r="W26" s="489" t="str">
        <f>IF(AND(N26&lt;&gt;"",R26&lt;&gt;""),1000*R26*U26/(N26*V26),"")</f>
        <v/>
      </c>
      <c r="X26" s="502"/>
      <c r="Y26" s="494"/>
      <c r="Z26" s="494"/>
      <c r="AA26" s="28" t="s">
        <v>17</v>
      </c>
      <c r="AB26" s="27">
        <v>8</v>
      </c>
      <c r="AC26" s="28" t="s">
        <v>4042</v>
      </c>
      <c r="AD26" s="27" t="s">
        <v>54</v>
      </c>
      <c r="AE26" s="28" t="s">
        <v>124</v>
      </c>
      <c r="AF26" s="29" t="s">
        <v>54</v>
      </c>
      <c r="AG26" s="29"/>
      <c r="AH26" s="27" t="s">
        <v>133</v>
      </c>
      <c r="AI26" s="27" t="s">
        <v>133</v>
      </c>
      <c r="AJ26" s="27" t="s">
        <v>54</v>
      </c>
      <c r="AK26" s="81"/>
      <c r="AL26" s="569"/>
      <c r="AM26" s="28">
        <v>64</v>
      </c>
      <c r="AN26" s="28">
        <v>7</v>
      </c>
      <c r="AO26" s="28">
        <v>1993</v>
      </c>
      <c r="AP26" s="20">
        <v>1999</v>
      </c>
      <c r="AQ26" s="182" t="s">
        <v>2948</v>
      </c>
      <c r="AR26" s="28" t="s">
        <v>3365</v>
      </c>
      <c r="AS26" s="20" t="s">
        <v>3364</v>
      </c>
    </row>
    <row r="27" spans="1:45" ht="14.25" customHeight="1" x14ac:dyDescent="0.25">
      <c r="D27" s="591" t="s">
        <v>5244</v>
      </c>
      <c r="E27" s="555" t="s">
        <v>5245</v>
      </c>
      <c r="F27" s="617"/>
      <c r="G27" s="42" t="s">
        <v>5251</v>
      </c>
      <c r="H27" s="592" t="s">
        <v>65</v>
      </c>
      <c r="I27" s="592">
        <v>32</v>
      </c>
      <c r="J27" s="618">
        <v>8</v>
      </c>
      <c r="K27" s="19"/>
      <c r="L27" s="52"/>
      <c r="M27" s="81"/>
      <c r="N27" s="28"/>
      <c r="O27" s="29"/>
      <c r="P27" s="28"/>
      <c r="Q27" s="28"/>
      <c r="R27" s="81"/>
      <c r="S27" s="185"/>
      <c r="T27" s="326"/>
      <c r="U27" s="60"/>
      <c r="V27" s="167"/>
      <c r="W27" s="489"/>
      <c r="X27" s="502"/>
      <c r="Y27" s="494"/>
      <c r="Z27" s="494"/>
      <c r="AA27" s="28" t="s">
        <v>5246</v>
      </c>
      <c r="AB27" s="27">
        <v>15</v>
      </c>
      <c r="AC27" s="28" t="s">
        <v>5247</v>
      </c>
      <c r="AD27" s="27" t="s">
        <v>54</v>
      </c>
      <c r="AE27" s="28"/>
      <c r="AF27" s="29" t="s">
        <v>55</v>
      </c>
      <c r="AG27" s="29"/>
      <c r="AH27" s="27" t="s">
        <v>133</v>
      </c>
      <c r="AI27" s="27" t="s">
        <v>133</v>
      </c>
      <c r="AJ27" s="27" t="s">
        <v>54</v>
      </c>
      <c r="AK27" s="81">
        <v>50</v>
      </c>
      <c r="AL27" s="569"/>
      <c r="AM27" s="28"/>
      <c r="AN27" s="28"/>
      <c r="AO27" s="28"/>
      <c r="AP27" s="20">
        <v>2020</v>
      </c>
      <c r="AQ27" s="182"/>
      <c r="AR27" s="28" t="s">
        <v>5250</v>
      </c>
      <c r="AS27" s="20" t="s">
        <v>5248</v>
      </c>
    </row>
    <row r="28" spans="1:45" x14ac:dyDescent="0.25">
      <c r="C28" t="s">
        <v>4375</v>
      </c>
      <c r="D28" s="26" t="s">
        <v>3643</v>
      </c>
      <c r="E28" s="435" t="s">
        <v>3644</v>
      </c>
      <c r="F28" s="27" t="s">
        <v>741</v>
      </c>
      <c r="G28" s="28" t="s">
        <v>3649</v>
      </c>
      <c r="H28" s="27">
        <v>6502</v>
      </c>
      <c r="I28" s="27">
        <v>8</v>
      </c>
      <c r="J28" s="87">
        <v>8</v>
      </c>
      <c r="K28" s="19"/>
      <c r="L28" s="52"/>
      <c r="M28" s="81" t="s">
        <v>1310</v>
      </c>
      <c r="N28" s="28"/>
      <c r="O28" s="29"/>
      <c r="P28" s="28"/>
      <c r="Q28" s="28"/>
      <c r="R28" s="81"/>
      <c r="S28" s="185"/>
      <c r="T28" s="326"/>
      <c r="U28" s="60"/>
      <c r="V28" s="167"/>
      <c r="W28" s="489"/>
      <c r="X28" s="502"/>
      <c r="Y28" s="494"/>
      <c r="Z28" s="494"/>
      <c r="AA28" s="28" t="s">
        <v>17</v>
      </c>
      <c r="AB28" s="27">
        <v>22</v>
      </c>
      <c r="AC28" s="28" t="s">
        <v>3646</v>
      </c>
      <c r="AD28" s="27" t="s">
        <v>54</v>
      </c>
      <c r="AE28" s="28" t="s">
        <v>124</v>
      </c>
      <c r="AF28" s="29" t="s">
        <v>55</v>
      </c>
      <c r="AG28" s="29" t="s">
        <v>55</v>
      </c>
      <c r="AH28" s="27" t="s">
        <v>181</v>
      </c>
      <c r="AI28" s="27" t="s">
        <v>181</v>
      </c>
      <c r="AJ28" s="27" t="s">
        <v>54</v>
      </c>
      <c r="AK28" s="81"/>
      <c r="AL28" s="569"/>
      <c r="AM28" s="28"/>
      <c r="AN28" s="28"/>
      <c r="AO28" s="28">
        <v>2015</v>
      </c>
      <c r="AP28" s="20">
        <v>2017</v>
      </c>
      <c r="AQ28" s="182"/>
      <c r="AR28" s="28" t="s">
        <v>3645</v>
      </c>
      <c r="AS28" s="20"/>
    </row>
    <row r="29" spans="1:45" ht="14.25" customHeight="1" x14ac:dyDescent="0.25">
      <c r="C29" t="s">
        <v>4375</v>
      </c>
      <c r="D29" s="26" t="s">
        <v>209</v>
      </c>
      <c r="E29" s="28"/>
      <c r="F29" s="27" t="s">
        <v>741</v>
      </c>
      <c r="G29" s="28" t="s">
        <v>208</v>
      </c>
      <c r="H29" s="27" t="s">
        <v>65</v>
      </c>
      <c r="I29" s="27">
        <v>32</v>
      </c>
      <c r="J29" s="87">
        <v>5</v>
      </c>
      <c r="K29" s="19"/>
      <c r="L29" s="52"/>
      <c r="M29" s="81"/>
      <c r="N29" s="28"/>
      <c r="O29" s="29"/>
      <c r="P29" s="28"/>
      <c r="Q29" s="28"/>
      <c r="R29" s="81"/>
      <c r="S29" s="185"/>
      <c r="T29" s="326"/>
      <c r="U29" s="60"/>
      <c r="V29" s="167"/>
      <c r="W29" s="489" t="str">
        <f>IF(AND(N29&lt;&gt;"",R29&lt;&gt;""),1000*R29*U29/(N29*V29),"")</f>
        <v/>
      </c>
      <c r="X29" s="502"/>
      <c r="Y29" s="494"/>
      <c r="Z29" s="494"/>
      <c r="AA29" s="28" t="s">
        <v>65</v>
      </c>
      <c r="AB29" s="27"/>
      <c r="AC29" s="28"/>
      <c r="AD29" s="27" t="s">
        <v>54</v>
      </c>
      <c r="AE29" s="28" t="s">
        <v>158</v>
      </c>
      <c r="AF29" s="29" t="s">
        <v>55</v>
      </c>
      <c r="AG29" s="29"/>
      <c r="AH29" s="27" t="s">
        <v>83</v>
      </c>
      <c r="AI29" s="27" t="s">
        <v>83</v>
      </c>
      <c r="AJ29" s="27"/>
      <c r="AK29" s="81"/>
      <c r="AL29" s="569"/>
      <c r="AM29" s="28"/>
      <c r="AN29" s="28"/>
      <c r="AO29" s="28">
        <v>2007</v>
      </c>
      <c r="AP29" s="20"/>
      <c r="AQ29" s="19" t="s">
        <v>210</v>
      </c>
      <c r="AR29" s="28" t="s">
        <v>739</v>
      </c>
      <c r="AS29" s="20" t="s">
        <v>740</v>
      </c>
    </row>
    <row r="30" spans="1:45" ht="14.25" customHeight="1" x14ac:dyDescent="0.25">
      <c r="C30" t="s">
        <v>4375</v>
      </c>
      <c r="D30" s="26" t="s">
        <v>667</v>
      </c>
      <c r="E30" s="435" t="s">
        <v>3979</v>
      </c>
      <c r="F30" s="27" t="s">
        <v>741</v>
      </c>
      <c r="G30" s="28" t="s">
        <v>3974</v>
      </c>
      <c r="H30" s="27" t="s">
        <v>3973</v>
      </c>
      <c r="I30" s="27">
        <v>32</v>
      </c>
      <c r="J30" s="87">
        <v>32</v>
      </c>
      <c r="K30" s="19"/>
      <c r="L30" s="28"/>
      <c r="M30" s="81" t="s">
        <v>3976</v>
      </c>
      <c r="N30" s="28"/>
      <c r="O30" s="29"/>
      <c r="P30" s="28"/>
      <c r="Q30" s="28"/>
      <c r="R30" s="81"/>
      <c r="S30" s="185"/>
      <c r="T30" s="326"/>
      <c r="U30" s="60"/>
      <c r="V30" s="578"/>
      <c r="W30" s="489"/>
      <c r="X30" s="502"/>
      <c r="Y30" s="494"/>
      <c r="Z30" s="494"/>
      <c r="AA30" s="28" t="s">
        <v>17</v>
      </c>
      <c r="AB30" s="27">
        <v>18</v>
      </c>
      <c r="AC30" s="28"/>
      <c r="AD30" s="27" t="s">
        <v>54</v>
      </c>
      <c r="AE30" s="28"/>
      <c r="AF30" s="29"/>
      <c r="AG30" s="29"/>
      <c r="AH30" s="27"/>
      <c r="AI30" s="27"/>
      <c r="AJ30" s="27"/>
      <c r="AK30" s="81">
        <v>63</v>
      </c>
      <c r="AL30" s="569"/>
      <c r="AM30" s="28">
        <v>32</v>
      </c>
      <c r="AN30" s="28"/>
      <c r="AO30" s="28">
        <v>2013</v>
      </c>
      <c r="AP30" s="20">
        <v>2015</v>
      </c>
      <c r="AQ30" s="182" t="s">
        <v>3975</v>
      </c>
      <c r="AR30" s="28" t="s">
        <v>3978</v>
      </c>
      <c r="AS30" s="20" t="s">
        <v>3977</v>
      </c>
    </row>
    <row r="31" spans="1:45" x14ac:dyDescent="0.25">
      <c r="C31" t="s">
        <v>4375</v>
      </c>
      <c r="D31" s="26" t="s">
        <v>1865</v>
      </c>
      <c r="E31" s="435" t="s">
        <v>2282</v>
      </c>
      <c r="F31" s="27" t="s">
        <v>96</v>
      </c>
      <c r="G31" s="28" t="s">
        <v>1867</v>
      </c>
      <c r="H31" s="27" t="s">
        <v>1866</v>
      </c>
      <c r="I31" s="27">
        <v>40</v>
      </c>
      <c r="J31" s="87">
        <v>40</v>
      </c>
      <c r="K31" s="19" t="s">
        <v>800</v>
      </c>
      <c r="L31" s="52" t="s">
        <v>108</v>
      </c>
      <c r="M31" s="81" t="s">
        <v>3113</v>
      </c>
      <c r="N31" s="28">
        <v>405</v>
      </c>
      <c r="O31" s="29">
        <v>6</v>
      </c>
      <c r="P31" s="28"/>
      <c r="Q31" s="28"/>
      <c r="R31" s="81">
        <v>294.11799999999999</v>
      </c>
      <c r="S31" s="185">
        <v>43229</v>
      </c>
      <c r="T31" s="326">
        <v>14.7</v>
      </c>
      <c r="U31" s="60">
        <v>1</v>
      </c>
      <c r="V31" s="167">
        <v>14</v>
      </c>
      <c r="W31" s="489">
        <f>IF(AND(N31&lt;&gt;"",R31&lt;&gt;""),1000*R31*U31/(N31*V31),"")</f>
        <v>51.872663139329809</v>
      </c>
      <c r="X31" s="502"/>
      <c r="Y31" s="494"/>
      <c r="Z31" s="494"/>
      <c r="AA31" s="28" t="s">
        <v>20</v>
      </c>
      <c r="AB31" s="27">
        <v>9</v>
      </c>
      <c r="AC31" s="28" t="s">
        <v>3578</v>
      </c>
      <c r="AD31" s="27" t="s">
        <v>54</v>
      </c>
      <c r="AE31" s="28"/>
      <c r="AF31" s="29"/>
      <c r="AG31" s="29"/>
      <c r="AH31" s="27" t="s">
        <v>2284</v>
      </c>
      <c r="AI31" s="27" t="s">
        <v>2284</v>
      </c>
      <c r="AJ31" s="27"/>
      <c r="AK31" s="81"/>
      <c r="AL31" s="569"/>
      <c r="AM31" s="28"/>
      <c r="AN31" s="28"/>
      <c r="AO31" s="28">
        <v>2015</v>
      </c>
      <c r="AP31" s="20">
        <v>2015</v>
      </c>
      <c r="AQ31" s="182"/>
      <c r="AR31" s="28" t="s">
        <v>1868</v>
      </c>
      <c r="AS31" s="20" t="s">
        <v>2283</v>
      </c>
    </row>
    <row r="32" spans="1:45" x14ac:dyDescent="0.25">
      <c r="D32" s="591" t="s">
        <v>6081</v>
      </c>
      <c r="E32" s="555" t="s">
        <v>6082</v>
      </c>
      <c r="F32" s="592"/>
      <c r="G32" s="593" t="s">
        <v>6084</v>
      </c>
      <c r="H32" s="592" t="s">
        <v>3987</v>
      </c>
      <c r="I32" s="592">
        <v>8</v>
      </c>
      <c r="J32" s="618">
        <v>8</v>
      </c>
      <c r="K32" s="19"/>
      <c r="L32" s="52"/>
      <c r="M32" s="81"/>
      <c r="N32" s="28"/>
      <c r="O32" s="29"/>
      <c r="P32" s="28"/>
      <c r="Q32" s="28"/>
      <c r="R32" s="81"/>
      <c r="S32" s="185"/>
      <c r="T32" s="326"/>
      <c r="U32" s="60"/>
      <c r="V32" s="167"/>
      <c r="W32" s="489"/>
      <c r="X32" s="502"/>
      <c r="Y32" s="494"/>
      <c r="Z32" s="494"/>
      <c r="AA32" s="28" t="s">
        <v>41</v>
      </c>
      <c r="AB32" s="27">
        <v>20</v>
      </c>
      <c r="AC32" s="28" t="s">
        <v>6085</v>
      </c>
      <c r="AD32" s="27" t="s">
        <v>54</v>
      </c>
      <c r="AE32" s="28" t="s">
        <v>158</v>
      </c>
      <c r="AF32" s="29" t="s">
        <v>55</v>
      </c>
      <c r="AG32" s="29"/>
      <c r="AH32" s="27" t="s">
        <v>181</v>
      </c>
      <c r="AI32" s="27" t="s">
        <v>181</v>
      </c>
      <c r="AJ32" s="27" t="s">
        <v>54</v>
      </c>
      <c r="AK32" s="81">
        <v>16</v>
      </c>
      <c r="AL32" s="569">
        <v>3</v>
      </c>
      <c r="AM32" s="28">
        <v>8</v>
      </c>
      <c r="AN32" s="28"/>
      <c r="AO32" s="28"/>
      <c r="AP32" s="20">
        <v>2021</v>
      </c>
      <c r="AQ32" s="182" t="s">
        <v>6086</v>
      </c>
      <c r="AR32" s="28" t="s">
        <v>6083</v>
      </c>
      <c r="AS32" s="20"/>
    </row>
    <row r="33" spans="3:45" ht="14.25" customHeight="1" x14ac:dyDescent="0.25">
      <c r="C33" t="s">
        <v>4375</v>
      </c>
      <c r="D33" s="26" t="s">
        <v>314</v>
      </c>
      <c r="E33" s="435" t="s">
        <v>1118</v>
      </c>
      <c r="F33" s="27" t="s">
        <v>741</v>
      </c>
      <c r="G33" s="28" t="s">
        <v>315</v>
      </c>
      <c r="H33" s="27" t="s">
        <v>12</v>
      </c>
      <c r="I33" s="27">
        <v>32</v>
      </c>
      <c r="J33" s="87">
        <v>16</v>
      </c>
      <c r="K33" s="19" t="s">
        <v>800</v>
      </c>
      <c r="L33" s="52" t="s">
        <v>108</v>
      </c>
      <c r="M33" s="81" t="s">
        <v>1119</v>
      </c>
      <c r="N33" s="28"/>
      <c r="O33" s="29"/>
      <c r="P33" s="28"/>
      <c r="Q33" s="28"/>
      <c r="R33" s="81"/>
      <c r="S33" s="185"/>
      <c r="T33" s="326"/>
      <c r="U33" s="60"/>
      <c r="V33" s="167"/>
      <c r="W33" s="489" t="str">
        <f>IF(AND(N33&lt;&gt;"",R33&lt;&gt;""),1000*R33*U33/(N33*V33),"")</f>
        <v/>
      </c>
      <c r="X33" s="502" t="s">
        <v>2216</v>
      </c>
      <c r="Y33" s="494"/>
      <c r="Z33" s="494"/>
      <c r="AA33" s="28" t="s">
        <v>17</v>
      </c>
      <c r="AB33" s="27">
        <v>10</v>
      </c>
      <c r="AC33" s="28" t="s">
        <v>1120</v>
      </c>
      <c r="AD33" s="27"/>
      <c r="AE33" s="28"/>
      <c r="AF33" s="29" t="s">
        <v>55</v>
      </c>
      <c r="AG33" s="29"/>
      <c r="AH33" s="27" t="s">
        <v>133</v>
      </c>
      <c r="AI33" s="27" t="s">
        <v>133</v>
      </c>
      <c r="AJ33" s="27"/>
      <c r="AK33" s="81"/>
      <c r="AL33" s="569"/>
      <c r="AM33" s="28"/>
      <c r="AN33" s="28"/>
      <c r="AO33" s="28">
        <v>2013</v>
      </c>
      <c r="AP33" s="20"/>
      <c r="AQ33" s="142"/>
      <c r="AR33" s="28" t="s">
        <v>1122</v>
      </c>
      <c r="AS33" s="20" t="s">
        <v>1121</v>
      </c>
    </row>
    <row r="34" spans="3:45" ht="14.25" customHeight="1" x14ac:dyDescent="0.25">
      <c r="C34" t="s">
        <v>4375</v>
      </c>
      <c r="D34" s="409" t="s">
        <v>3511</v>
      </c>
      <c r="E34" s="435" t="s">
        <v>3512</v>
      </c>
      <c r="F34" s="608" t="s">
        <v>741</v>
      </c>
      <c r="G34" s="504" t="s">
        <v>3513</v>
      </c>
      <c r="H34" s="412" t="s">
        <v>1971</v>
      </c>
      <c r="I34" s="412">
        <v>64</v>
      </c>
      <c r="J34" s="415"/>
      <c r="K34" s="19" t="s">
        <v>800</v>
      </c>
      <c r="L34" s="52" t="s">
        <v>108</v>
      </c>
      <c r="M34" s="81" t="s">
        <v>3928</v>
      </c>
      <c r="N34" s="28"/>
      <c r="O34" s="29">
        <v>6</v>
      </c>
      <c r="P34" s="28"/>
      <c r="Q34" s="28"/>
      <c r="R34" s="81"/>
      <c r="S34" s="185">
        <v>43229</v>
      </c>
      <c r="T34" s="326">
        <v>14.7</v>
      </c>
      <c r="U34" s="60">
        <v>2</v>
      </c>
      <c r="V34" s="167">
        <v>1</v>
      </c>
      <c r="W34" s="489" t="str">
        <f>IF(AND(N34&lt;&gt;"",R34&lt;&gt;""),1000*R34*U34/(N34*V34),"")</f>
        <v/>
      </c>
      <c r="X34" s="502"/>
      <c r="Y34" s="494"/>
      <c r="Z34" s="494"/>
      <c r="AA34" s="28" t="s">
        <v>20</v>
      </c>
      <c r="AB34" s="27">
        <v>180</v>
      </c>
      <c r="AC34" s="28"/>
      <c r="AD34" s="27" t="s">
        <v>54</v>
      </c>
      <c r="AE34" s="28" t="s">
        <v>124</v>
      </c>
      <c r="AF34" s="29" t="s">
        <v>54</v>
      </c>
      <c r="AG34" s="29"/>
      <c r="AH34" s="27"/>
      <c r="AI34" s="27"/>
      <c r="AJ34" s="27"/>
      <c r="AK34" s="81"/>
      <c r="AL34" s="569"/>
      <c r="AM34" s="28"/>
      <c r="AN34" s="28"/>
      <c r="AO34" s="28">
        <v>2014</v>
      </c>
      <c r="AP34" s="20">
        <v>2017</v>
      </c>
      <c r="AQ34" s="182" t="s">
        <v>3512</v>
      </c>
      <c r="AR34" s="28" t="s">
        <v>3515</v>
      </c>
      <c r="AS34" s="20" t="s">
        <v>3579</v>
      </c>
    </row>
    <row r="35" spans="3:45" ht="14.25" customHeight="1" x14ac:dyDescent="0.25">
      <c r="C35" t="s">
        <v>4375</v>
      </c>
      <c r="D35" s="26" t="s">
        <v>1946</v>
      </c>
      <c r="E35" s="435" t="s">
        <v>3556</v>
      </c>
      <c r="F35" s="27" t="s">
        <v>741</v>
      </c>
      <c r="G35" s="563" t="s">
        <v>3557</v>
      </c>
      <c r="H35" s="27" t="s">
        <v>143</v>
      </c>
      <c r="I35" s="27">
        <v>4</v>
      </c>
      <c r="J35" s="87"/>
      <c r="K35" s="19"/>
      <c r="L35" s="52"/>
      <c r="M35" s="81"/>
      <c r="N35" s="28"/>
      <c r="O35" s="29"/>
      <c r="P35" s="28"/>
      <c r="Q35" s="28"/>
      <c r="R35" s="81"/>
      <c r="S35" s="185"/>
      <c r="T35" s="326"/>
      <c r="U35" s="60"/>
      <c r="V35" s="167"/>
      <c r="W35" s="489"/>
      <c r="X35" s="502"/>
      <c r="Y35" s="494"/>
      <c r="Z35" s="494"/>
      <c r="AA35" s="28" t="s">
        <v>17</v>
      </c>
      <c r="AB35" s="27"/>
      <c r="AC35" s="28"/>
      <c r="AD35" s="27"/>
      <c r="AE35" s="28"/>
      <c r="AF35" s="29"/>
      <c r="AG35" s="29"/>
      <c r="AH35" s="27"/>
      <c r="AI35" s="27"/>
      <c r="AJ35" s="27"/>
      <c r="AK35" s="81">
        <v>8</v>
      </c>
      <c r="AL35" s="569"/>
      <c r="AM35" s="28">
        <v>16</v>
      </c>
      <c r="AN35" s="28"/>
      <c r="AO35" s="28">
        <v>2011</v>
      </c>
      <c r="AP35" s="20">
        <v>2011</v>
      </c>
      <c r="AQ35" s="142"/>
      <c r="AR35" s="28" t="s">
        <v>3558</v>
      </c>
      <c r="AS35" s="20" t="s">
        <v>3559</v>
      </c>
    </row>
    <row r="36" spans="3:45" ht="14.25" customHeight="1" x14ac:dyDescent="0.25">
      <c r="C36" t="s">
        <v>4375</v>
      </c>
      <c r="D36" s="26" t="s">
        <v>3441</v>
      </c>
      <c r="E36" s="435" t="s">
        <v>3431</v>
      </c>
      <c r="F36" s="27" t="s">
        <v>741</v>
      </c>
      <c r="G36" s="28" t="s">
        <v>3443</v>
      </c>
      <c r="H36" s="27" t="s">
        <v>33</v>
      </c>
      <c r="I36" s="27">
        <v>32</v>
      </c>
      <c r="J36" s="87">
        <v>32</v>
      </c>
      <c r="K36" s="19"/>
      <c r="L36" s="52"/>
      <c r="M36" s="81"/>
      <c r="N36" s="28"/>
      <c r="O36" s="29"/>
      <c r="P36" s="28"/>
      <c r="Q36" s="28"/>
      <c r="R36" s="81"/>
      <c r="S36" s="185"/>
      <c r="T36" s="326"/>
      <c r="U36" s="60"/>
      <c r="V36" s="167"/>
      <c r="W36" s="489"/>
      <c r="X36" s="502"/>
      <c r="Y36" s="494"/>
      <c r="Z36" s="494"/>
      <c r="AA36" s="28" t="s">
        <v>479</v>
      </c>
      <c r="AB36" s="27">
        <v>1</v>
      </c>
      <c r="AC36" s="28" t="s">
        <v>3447</v>
      </c>
      <c r="AD36" s="27" t="s">
        <v>54</v>
      </c>
      <c r="AE36" s="28" t="s">
        <v>124</v>
      </c>
      <c r="AF36" s="29" t="s">
        <v>55</v>
      </c>
      <c r="AG36" s="29" t="s">
        <v>54</v>
      </c>
      <c r="AH36" s="27" t="s">
        <v>133</v>
      </c>
      <c r="AI36" s="27" t="s">
        <v>133</v>
      </c>
      <c r="AJ36" s="27" t="s">
        <v>54</v>
      </c>
      <c r="AK36" s="81"/>
      <c r="AL36" s="569"/>
      <c r="AM36" s="28"/>
      <c r="AN36" s="28"/>
      <c r="AO36" s="28">
        <v>2014</v>
      </c>
      <c r="AP36" s="20">
        <v>2015</v>
      </c>
      <c r="AQ36" s="182"/>
      <c r="AR36" s="28" t="s">
        <v>3445</v>
      </c>
      <c r="AS36" s="20" t="s">
        <v>3446</v>
      </c>
    </row>
    <row r="37" spans="3:45" ht="14.25" customHeight="1" x14ac:dyDescent="0.25">
      <c r="C37" t="s">
        <v>4375</v>
      </c>
      <c r="D37" s="26" t="s">
        <v>3441</v>
      </c>
      <c r="E37" s="435" t="s">
        <v>3431</v>
      </c>
      <c r="F37" s="27" t="s">
        <v>741</v>
      </c>
      <c r="G37" s="28" t="s">
        <v>3443</v>
      </c>
      <c r="H37" s="27" t="s">
        <v>33</v>
      </c>
      <c r="I37" s="27">
        <v>32</v>
      </c>
      <c r="J37" s="87">
        <v>32</v>
      </c>
      <c r="K37" s="19"/>
      <c r="L37" s="52"/>
      <c r="M37" s="81"/>
      <c r="N37" s="28"/>
      <c r="O37" s="29"/>
      <c r="P37" s="28"/>
      <c r="Q37" s="28"/>
      <c r="R37" s="81"/>
      <c r="S37" s="185"/>
      <c r="T37" s="326"/>
      <c r="U37" s="60"/>
      <c r="V37" s="167"/>
      <c r="W37" s="489"/>
      <c r="X37" s="502"/>
      <c r="Y37" s="494"/>
      <c r="Z37" s="494"/>
      <c r="AA37" s="28" t="s">
        <v>479</v>
      </c>
      <c r="AB37" s="27">
        <v>1</v>
      </c>
      <c r="AC37" s="28" t="s">
        <v>3448</v>
      </c>
      <c r="AD37" s="27" t="s">
        <v>54</v>
      </c>
      <c r="AE37" s="28" t="s">
        <v>124</v>
      </c>
      <c r="AF37" s="29" t="s">
        <v>55</v>
      </c>
      <c r="AG37" s="29" t="s">
        <v>54</v>
      </c>
      <c r="AH37" s="27" t="s">
        <v>133</v>
      </c>
      <c r="AI37" s="27" t="s">
        <v>133</v>
      </c>
      <c r="AJ37" s="27" t="s">
        <v>54</v>
      </c>
      <c r="AK37" s="81"/>
      <c r="AL37" s="569"/>
      <c r="AM37" s="28"/>
      <c r="AN37" s="28"/>
      <c r="AO37" s="28">
        <v>2014</v>
      </c>
      <c r="AP37" s="20">
        <v>2015</v>
      </c>
      <c r="AQ37" s="182"/>
      <c r="AR37" s="28" t="s">
        <v>3445</v>
      </c>
      <c r="AS37" s="20" t="s">
        <v>3446</v>
      </c>
    </row>
    <row r="38" spans="3:45" ht="14.25" customHeight="1" x14ac:dyDescent="0.25">
      <c r="C38" t="s">
        <v>4375</v>
      </c>
      <c r="D38" s="26" t="s">
        <v>3441</v>
      </c>
      <c r="E38" s="435" t="s">
        <v>3431</v>
      </c>
      <c r="F38" s="27" t="s">
        <v>741</v>
      </c>
      <c r="G38" s="28" t="s">
        <v>3443</v>
      </c>
      <c r="H38" s="27" t="s">
        <v>33</v>
      </c>
      <c r="I38" s="27">
        <v>32</v>
      </c>
      <c r="J38" s="87">
        <v>32</v>
      </c>
      <c r="K38" s="19"/>
      <c r="L38" s="52"/>
      <c r="M38" s="81"/>
      <c r="N38" s="28"/>
      <c r="O38" s="29"/>
      <c r="P38" s="28"/>
      <c r="Q38" s="28"/>
      <c r="R38" s="81"/>
      <c r="S38" s="185"/>
      <c r="T38" s="326"/>
      <c r="U38" s="60"/>
      <c r="V38" s="578"/>
      <c r="W38" s="489"/>
      <c r="X38" s="502"/>
      <c r="Y38" s="494"/>
      <c r="Z38" s="494"/>
      <c r="AA38" s="28" t="s">
        <v>17</v>
      </c>
      <c r="AB38" s="27">
        <v>1</v>
      </c>
      <c r="AC38" s="28" t="s">
        <v>3447</v>
      </c>
      <c r="AD38" s="27" t="s">
        <v>54</v>
      </c>
      <c r="AE38" s="28" t="s">
        <v>124</v>
      </c>
      <c r="AF38" s="29" t="s">
        <v>55</v>
      </c>
      <c r="AG38" s="29" t="s">
        <v>54</v>
      </c>
      <c r="AH38" s="27" t="s">
        <v>133</v>
      </c>
      <c r="AI38" s="27" t="s">
        <v>133</v>
      </c>
      <c r="AJ38" s="27" t="s">
        <v>54</v>
      </c>
      <c r="AK38" s="81"/>
      <c r="AL38" s="569"/>
      <c r="AM38" s="28"/>
      <c r="AN38" s="28"/>
      <c r="AO38" s="28">
        <v>2014</v>
      </c>
      <c r="AP38" s="20">
        <v>2015</v>
      </c>
      <c r="AQ38" s="182"/>
      <c r="AR38" s="28" t="s">
        <v>3445</v>
      </c>
      <c r="AS38" s="20" t="s">
        <v>3446</v>
      </c>
    </row>
    <row r="39" spans="3:45" ht="14.25" customHeight="1" x14ac:dyDescent="0.25">
      <c r="C39" t="s">
        <v>4375</v>
      </c>
      <c r="D39" s="26" t="s">
        <v>3441</v>
      </c>
      <c r="E39" s="435" t="s">
        <v>3431</v>
      </c>
      <c r="F39" s="27" t="s">
        <v>741</v>
      </c>
      <c r="G39" s="28" t="s">
        <v>3443</v>
      </c>
      <c r="H39" s="27" t="s">
        <v>33</v>
      </c>
      <c r="I39" s="27">
        <v>32</v>
      </c>
      <c r="J39" s="87">
        <v>32</v>
      </c>
      <c r="K39" s="19"/>
      <c r="L39" s="52"/>
      <c r="M39" s="81"/>
      <c r="N39" s="28"/>
      <c r="O39" s="29"/>
      <c r="P39" s="28"/>
      <c r="Q39" s="28"/>
      <c r="R39" s="81"/>
      <c r="S39" s="185"/>
      <c r="T39" s="326"/>
      <c r="U39" s="60"/>
      <c r="V39" s="578"/>
      <c r="W39" s="489"/>
      <c r="X39" s="502"/>
      <c r="Y39" s="494"/>
      <c r="Z39" s="494"/>
      <c r="AA39" s="28" t="s">
        <v>17</v>
      </c>
      <c r="AB39" s="27">
        <v>1</v>
      </c>
      <c r="AC39" s="28" t="s">
        <v>3448</v>
      </c>
      <c r="AD39" s="27" t="s">
        <v>54</v>
      </c>
      <c r="AE39" s="28" t="s">
        <v>124</v>
      </c>
      <c r="AF39" s="29" t="s">
        <v>55</v>
      </c>
      <c r="AG39" s="29" t="s">
        <v>54</v>
      </c>
      <c r="AH39" s="27" t="s">
        <v>133</v>
      </c>
      <c r="AI39" s="27" t="s">
        <v>133</v>
      </c>
      <c r="AJ39" s="27" t="s">
        <v>54</v>
      </c>
      <c r="AK39" s="81"/>
      <c r="AL39" s="569"/>
      <c r="AM39" s="28"/>
      <c r="AN39" s="28"/>
      <c r="AO39" s="28">
        <v>2014</v>
      </c>
      <c r="AP39" s="20">
        <v>2015</v>
      </c>
      <c r="AQ39" s="182"/>
      <c r="AR39" s="28" t="s">
        <v>3445</v>
      </c>
      <c r="AS39" s="20" t="s">
        <v>3446</v>
      </c>
    </row>
    <row r="40" spans="3:45" s="177" customFormat="1" ht="14.25" customHeight="1" x14ac:dyDescent="0.25">
      <c r="C40" t="s">
        <v>4375</v>
      </c>
      <c r="D40" s="409" t="s">
        <v>390</v>
      </c>
      <c r="E40" s="435" t="s">
        <v>2335</v>
      </c>
      <c r="F40" s="412" t="s">
        <v>741</v>
      </c>
      <c r="G40" s="504" t="s">
        <v>142</v>
      </c>
      <c r="H40" s="412" t="s">
        <v>33</v>
      </c>
      <c r="I40" s="412">
        <v>32</v>
      </c>
      <c r="J40" s="415">
        <v>32</v>
      </c>
      <c r="K40" s="48"/>
      <c r="L40" s="465"/>
      <c r="M40" s="546"/>
      <c r="N40" s="504"/>
      <c r="O40" s="411"/>
      <c r="P40" s="504"/>
      <c r="Q40" s="504"/>
      <c r="R40" s="546"/>
      <c r="S40" s="575"/>
      <c r="T40" s="576"/>
      <c r="U40" s="577"/>
      <c r="V40" s="466"/>
      <c r="W40" s="490" t="str">
        <f t="shared" ref="W40:W46" si="0">IF(AND(N40&lt;&gt;"",R40&lt;&gt;""),1000*R40*U40/(N40*V40),"")</f>
        <v/>
      </c>
      <c r="X40" s="503"/>
      <c r="Y40" s="495"/>
      <c r="Z40" s="495"/>
      <c r="AA40" s="504" t="s">
        <v>107</v>
      </c>
      <c r="AB40" s="412"/>
      <c r="AC40" s="504"/>
      <c r="AD40" s="412"/>
      <c r="AE40" s="504"/>
      <c r="AF40" s="411" t="s">
        <v>55</v>
      </c>
      <c r="AG40" s="411"/>
      <c r="AH40" s="412" t="s">
        <v>133</v>
      </c>
      <c r="AI40" s="412" t="s">
        <v>133</v>
      </c>
      <c r="AJ40" s="412" t="s">
        <v>54</v>
      </c>
      <c r="AK40" s="546"/>
      <c r="AL40" s="570"/>
      <c r="AM40" s="504">
        <v>32</v>
      </c>
      <c r="AN40" s="504"/>
      <c r="AO40" s="504">
        <v>2012</v>
      </c>
      <c r="AP40" s="505">
        <v>2013</v>
      </c>
      <c r="AQ40" s="48"/>
      <c r="AR40" s="504" t="s">
        <v>397</v>
      </c>
      <c r="AS40" s="505"/>
    </row>
    <row r="41" spans="3:45" ht="14.25" customHeight="1" x14ac:dyDescent="0.25">
      <c r="C41" t="s">
        <v>4375</v>
      </c>
      <c r="D41" s="45" t="s">
        <v>3991</v>
      </c>
      <c r="E41" s="555" t="s">
        <v>3992</v>
      </c>
      <c r="F41" s="46" t="s">
        <v>741</v>
      </c>
      <c r="G41" s="42" t="s">
        <v>3711</v>
      </c>
      <c r="H41" s="46" t="s">
        <v>12</v>
      </c>
      <c r="I41" s="46">
        <v>16</v>
      </c>
      <c r="J41" s="670">
        <v>16</v>
      </c>
      <c r="K41" s="19" t="s">
        <v>800</v>
      </c>
      <c r="L41" s="52" t="s">
        <v>108</v>
      </c>
      <c r="M41" s="81" t="s">
        <v>4019</v>
      </c>
      <c r="N41" s="28"/>
      <c r="O41" s="29">
        <v>6</v>
      </c>
      <c r="P41" s="28"/>
      <c r="Q41" s="28"/>
      <c r="R41" s="81"/>
      <c r="S41" s="185">
        <v>43286</v>
      </c>
      <c r="T41" s="326">
        <v>14.7</v>
      </c>
      <c r="U41" s="60">
        <v>0.67</v>
      </c>
      <c r="V41" s="167">
        <v>2</v>
      </c>
      <c r="W41" s="489" t="str">
        <f t="shared" si="0"/>
        <v/>
      </c>
      <c r="X41" s="502"/>
      <c r="Y41" s="494"/>
      <c r="Z41" s="494"/>
      <c r="AA41" s="28" t="s">
        <v>17</v>
      </c>
      <c r="AB41" s="27">
        <v>1</v>
      </c>
      <c r="AC41" s="28" t="s">
        <v>3997</v>
      </c>
      <c r="AD41" s="27" t="s">
        <v>54</v>
      </c>
      <c r="AE41" s="28"/>
      <c r="AF41" s="29" t="s">
        <v>55</v>
      </c>
      <c r="AG41" s="29"/>
      <c r="AH41" s="27" t="s">
        <v>83</v>
      </c>
      <c r="AI41" s="27" t="s">
        <v>83</v>
      </c>
      <c r="AJ41" s="27"/>
      <c r="AK41" s="81">
        <v>8</v>
      </c>
      <c r="AL41" s="569"/>
      <c r="AM41" s="28"/>
      <c r="AN41" s="28"/>
      <c r="AO41" s="28"/>
      <c r="AP41" s="20">
        <v>2014</v>
      </c>
      <c r="AQ41" s="182" t="s">
        <v>3995</v>
      </c>
      <c r="AR41" s="561" t="s">
        <v>3996</v>
      </c>
      <c r="AS41" s="20" t="s">
        <v>4020</v>
      </c>
    </row>
    <row r="42" spans="3:45" ht="14.25" customHeight="1" x14ac:dyDescent="0.25">
      <c r="D42" s="591" t="s">
        <v>5618</v>
      </c>
      <c r="E42" s="555" t="s">
        <v>5619</v>
      </c>
      <c r="F42" s="617" t="s">
        <v>741</v>
      </c>
      <c r="G42" s="593" t="s">
        <v>5616</v>
      </c>
      <c r="H42" s="592" t="s">
        <v>3987</v>
      </c>
      <c r="I42" s="592">
        <v>32</v>
      </c>
      <c r="J42" s="670"/>
      <c r="K42" s="19"/>
      <c r="L42" s="52"/>
      <c r="M42" s="81"/>
      <c r="N42" s="28"/>
      <c r="O42" s="29"/>
      <c r="P42" s="28"/>
      <c r="Q42" s="28"/>
      <c r="R42" s="81"/>
      <c r="S42" s="185"/>
      <c r="T42" s="326"/>
      <c r="U42" s="60"/>
      <c r="V42" s="167"/>
      <c r="W42" s="489"/>
      <c r="X42" s="502"/>
      <c r="Y42" s="494"/>
      <c r="Z42" s="494"/>
      <c r="AA42" s="28"/>
      <c r="AB42" s="27"/>
      <c r="AC42" s="28"/>
      <c r="AD42" s="27"/>
      <c r="AE42" s="28"/>
      <c r="AF42" s="29"/>
      <c r="AG42" s="29"/>
      <c r="AH42" s="27"/>
      <c r="AI42" s="27"/>
      <c r="AJ42" s="27"/>
      <c r="AK42" s="81"/>
      <c r="AL42" s="569"/>
      <c r="AM42" s="28"/>
      <c r="AN42" s="28"/>
      <c r="AO42" s="28"/>
      <c r="AP42" s="20">
        <v>2004</v>
      </c>
      <c r="AQ42" s="182"/>
      <c r="AR42" s="561" t="s">
        <v>5620</v>
      </c>
      <c r="AS42" s="20"/>
    </row>
    <row r="43" spans="3:45" ht="14.25" customHeight="1" x14ac:dyDescent="0.25">
      <c r="C43" t="s">
        <v>4375</v>
      </c>
      <c r="D43" s="26" t="s">
        <v>1972</v>
      </c>
      <c r="E43" s="435" t="s">
        <v>1970</v>
      </c>
      <c r="F43" s="27" t="s">
        <v>741</v>
      </c>
      <c r="G43" s="28" t="s">
        <v>2002</v>
      </c>
      <c r="H43" s="27" t="s">
        <v>1971</v>
      </c>
      <c r="I43" s="27">
        <v>32</v>
      </c>
      <c r="J43" s="87">
        <v>32</v>
      </c>
      <c r="K43" s="19" t="s">
        <v>802</v>
      </c>
      <c r="L43" s="52" t="s">
        <v>108</v>
      </c>
      <c r="M43" s="81" t="s">
        <v>3592</v>
      </c>
      <c r="N43" s="28"/>
      <c r="O43" s="29" t="s">
        <v>744</v>
      </c>
      <c r="P43" s="28"/>
      <c r="Q43" s="28"/>
      <c r="R43" s="81"/>
      <c r="S43" s="185">
        <v>43229</v>
      </c>
      <c r="T43" s="326" t="s">
        <v>3562</v>
      </c>
      <c r="U43" s="60">
        <v>1</v>
      </c>
      <c r="V43" s="167">
        <v>1</v>
      </c>
      <c r="W43" s="489" t="str">
        <f t="shared" si="0"/>
        <v/>
      </c>
      <c r="X43" s="502"/>
      <c r="Y43" s="494"/>
      <c r="Z43" s="494"/>
      <c r="AA43" s="28" t="s">
        <v>479</v>
      </c>
      <c r="AB43" s="27">
        <v>63</v>
      </c>
      <c r="AC43" s="28" t="s">
        <v>1968</v>
      </c>
      <c r="AD43" s="27" t="s">
        <v>54</v>
      </c>
      <c r="AE43" s="28" t="s">
        <v>124</v>
      </c>
      <c r="AF43" s="29"/>
      <c r="AG43" s="29"/>
      <c r="AH43" s="27"/>
      <c r="AI43" s="27"/>
      <c r="AJ43" s="27"/>
      <c r="AK43" s="81"/>
      <c r="AL43" s="569"/>
      <c r="AM43" s="28">
        <v>64</v>
      </c>
      <c r="AN43" s="28"/>
      <c r="AO43" s="28">
        <v>2015</v>
      </c>
      <c r="AP43" s="20">
        <v>2019</v>
      </c>
      <c r="AQ43" s="142"/>
      <c r="AR43" s="28" t="s">
        <v>1969</v>
      </c>
      <c r="AS43" s="20" t="s">
        <v>3591</v>
      </c>
    </row>
    <row r="44" spans="3:45" ht="14.25" customHeight="1" x14ac:dyDescent="0.25">
      <c r="C44" t="s">
        <v>4375</v>
      </c>
      <c r="D44" s="26" t="s">
        <v>434</v>
      </c>
      <c r="E44" s="435" t="s">
        <v>2528</v>
      </c>
      <c r="F44" s="27" t="s">
        <v>741</v>
      </c>
      <c r="G44" s="28" t="s">
        <v>435</v>
      </c>
      <c r="H44" s="27"/>
      <c r="I44" s="27">
        <v>32</v>
      </c>
      <c r="J44" s="87">
        <v>32</v>
      </c>
      <c r="K44" s="19" t="s">
        <v>800</v>
      </c>
      <c r="L44" s="52" t="s">
        <v>108</v>
      </c>
      <c r="M44" s="81" t="s">
        <v>3826</v>
      </c>
      <c r="N44" s="28"/>
      <c r="O44" s="29">
        <v>6</v>
      </c>
      <c r="P44" s="28"/>
      <c r="Q44" s="28"/>
      <c r="R44" s="81"/>
      <c r="S44" s="185">
        <v>43245</v>
      </c>
      <c r="T44" s="326">
        <v>14.7</v>
      </c>
      <c r="U44" s="60">
        <v>1</v>
      </c>
      <c r="V44" s="167">
        <v>1</v>
      </c>
      <c r="W44" s="489" t="str">
        <f t="shared" si="0"/>
        <v/>
      </c>
      <c r="X44" s="502"/>
      <c r="Y44" s="494"/>
      <c r="Z44" s="494"/>
      <c r="AA44" s="28" t="s">
        <v>17</v>
      </c>
      <c r="AB44" s="27">
        <v>22</v>
      </c>
      <c r="AC44" s="28" t="s">
        <v>3825</v>
      </c>
      <c r="AD44" s="27"/>
      <c r="AE44" s="28"/>
      <c r="AF44" s="29" t="s">
        <v>55</v>
      </c>
      <c r="AG44" s="29"/>
      <c r="AH44" s="27"/>
      <c r="AI44" s="27"/>
      <c r="AJ44" s="27"/>
      <c r="AK44" s="81"/>
      <c r="AL44" s="569"/>
      <c r="AM44" s="28">
        <v>16</v>
      </c>
      <c r="AN44" s="28"/>
      <c r="AO44" s="28">
        <v>2012</v>
      </c>
      <c r="AP44" s="20">
        <v>2012</v>
      </c>
      <c r="AQ44" s="19"/>
      <c r="AR44" s="28" t="s">
        <v>436</v>
      </c>
      <c r="AS44" s="20"/>
    </row>
    <row r="45" spans="3:45" ht="14.25" customHeight="1" x14ac:dyDescent="0.25">
      <c r="C45" t="s">
        <v>4375</v>
      </c>
      <c r="D45" s="26" t="s">
        <v>1231</v>
      </c>
      <c r="E45" s="28"/>
      <c r="F45" s="27" t="s">
        <v>741</v>
      </c>
      <c r="G45" s="28" t="s">
        <v>1232</v>
      </c>
      <c r="H45" s="27" t="s">
        <v>445</v>
      </c>
      <c r="I45" s="27">
        <v>32</v>
      </c>
      <c r="J45" s="87">
        <v>32</v>
      </c>
      <c r="K45" s="19"/>
      <c r="L45" s="52"/>
      <c r="M45" s="81"/>
      <c r="N45" s="28"/>
      <c r="O45" s="29"/>
      <c r="P45" s="28"/>
      <c r="Q45" s="28"/>
      <c r="R45" s="81"/>
      <c r="S45" s="185"/>
      <c r="T45" s="326"/>
      <c r="U45" s="60">
        <v>1</v>
      </c>
      <c r="V45" s="578">
        <v>2</v>
      </c>
      <c r="W45" s="489" t="str">
        <f t="shared" si="0"/>
        <v/>
      </c>
      <c r="X45" s="502"/>
      <c r="Y45" s="494"/>
      <c r="Z45" s="494"/>
      <c r="AA45" s="28" t="s">
        <v>20</v>
      </c>
      <c r="AB45" s="27">
        <v>6</v>
      </c>
      <c r="AC45" s="28" t="s">
        <v>1234</v>
      </c>
      <c r="AD45" s="27" t="s">
        <v>54</v>
      </c>
      <c r="AE45" s="28" t="s">
        <v>124</v>
      </c>
      <c r="AF45" s="29" t="s">
        <v>55</v>
      </c>
      <c r="AG45" s="29" t="s">
        <v>875</v>
      </c>
      <c r="AH45" s="27" t="s">
        <v>133</v>
      </c>
      <c r="AI45" s="27" t="s">
        <v>133</v>
      </c>
      <c r="AJ45" s="27" t="s">
        <v>54</v>
      </c>
      <c r="AK45" s="81"/>
      <c r="AL45" s="569"/>
      <c r="AM45" s="28">
        <v>32</v>
      </c>
      <c r="AN45" s="28"/>
      <c r="AO45" s="28">
        <v>2012</v>
      </c>
      <c r="AP45" s="20">
        <v>2014</v>
      </c>
      <c r="AQ45" s="19"/>
      <c r="AR45" s="28" t="s">
        <v>1233</v>
      </c>
      <c r="AS45" s="127"/>
    </row>
    <row r="46" spans="3:45" ht="14.25" customHeight="1" x14ac:dyDescent="0.25">
      <c r="C46" t="s">
        <v>4375</v>
      </c>
      <c r="D46" s="26" t="s">
        <v>451</v>
      </c>
      <c r="E46" s="435" t="s">
        <v>2530</v>
      </c>
      <c r="F46" s="27" t="s">
        <v>96</v>
      </c>
      <c r="G46" s="28" t="s">
        <v>452</v>
      </c>
      <c r="H46" s="27" t="s">
        <v>3543</v>
      </c>
      <c r="I46" s="27">
        <v>32</v>
      </c>
      <c r="J46" s="87">
        <v>32</v>
      </c>
      <c r="K46" s="19"/>
      <c r="L46" s="52"/>
      <c r="M46" s="81"/>
      <c r="N46" s="28"/>
      <c r="O46" s="29"/>
      <c r="P46" s="28"/>
      <c r="Q46" s="28"/>
      <c r="R46" s="81"/>
      <c r="S46" s="185"/>
      <c r="T46" s="326"/>
      <c r="U46" s="60"/>
      <c r="V46" s="578"/>
      <c r="W46" s="489" t="str">
        <f t="shared" si="0"/>
        <v/>
      </c>
      <c r="X46" s="502"/>
      <c r="Y46" s="494"/>
      <c r="Z46" s="494"/>
      <c r="AA46" s="28" t="s">
        <v>3550</v>
      </c>
      <c r="AB46" s="27"/>
      <c r="AC46" s="28"/>
      <c r="AD46" s="27"/>
      <c r="AE46" s="28"/>
      <c r="AF46" s="29"/>
      <c r="AG46" s="29"/>
      <c r="AH46" s="27"/>
      <c r="AI46" s="27"/>
      <c r="AJ46" s="27"/>
      <c r="AK46" s="81"/>
      <c r="AL46" s="569"/>
      <c r="AM46" s="28"/>
      <c r="AN46" s="28"/>
      <c r="AO46" s="28">
        <v>2012</v>
      </c>
      <c r="AP46" s="20">
        <v>2012</v>
      </c>
      <c r="AQ46" s="19"/>
      <c r="AR46" s="28" t="s">
        <v>453</v>
      </c>
      <c r="AS46" s="20" t="s">
        <v>3548</v>
      </c>
    </row>
    <row r="47" spans="3:45" ht="14.25" customHeight="1" x14ac:dyDescent="0.25">
      <c r="D47" s="591" t="s">
        <v>6108</v>
      </c>
      <c r="E47" s="555" t="s">
        <v>6105</v>
      </c>
      <c r="F47" s="592" t="s">
        <v>741</v>
      </c>
      <c r="G47" s="593" t="s">
        <v>1302</v>
      </c>
      <c r="H47" s="592" t="s">
        <v>6106</v>
      </c>
      <c r="I47" s="592">
        <v>8</v>
      </c>
      <c r="J47" s="618">
        <v>16</v>
      </c>
      <c r="K47" s="19"/>
      <c r="L47" s="52"/>
      <c r="M47" s="81"/>
      <c r="N47" s="28"/>
      <c r="O47" s="29"/>
      <c r="P47" s="28"/>
      <c r="Q47" s="28"/>
      <c r="R47" s="81"/>
      <c r="S47" s="185"/>
      <c r="T47" s="326"/>
      <c r="U47" s="60"/>
      <c r="V47" s="578"/>
      <c r="W47" s="489"/>
      <c r="X47" s="502"/>
      <c r="Y47" s="494"/>
      <c r="Z47" s="494"/>
      <c r="AA47" s="28" t="s">
        <v>17</v>
      </c>
      <c r="AB47" s="27">
        <v>13</v>
      </c>
      <c r="AC47" s="28" t="s">
        <v>6108</v>
      </c>
      <c r="AD47" s="27" t="s">
        <v>54</v>
      </c>
      <c r="AE47" s="28"/>
      <c r="AF47" s="29"/>
      <c r="AG47" s="29"/>
      <c r="AH47" s="27"/>
      <c r="AI47" s="27"/>
      <c r="AJ47" s="27"/>
      <c r="AK47" s="81"/>
      <c r="AL47" s="569"/>
      <c r="AM47" s="28"/>
      <c r="AN47" s="28"/>
      <c r="AO47" s="28"/>
      <c r="AP47" s="20">
        <v>2019</v>
      </c>
      <c r="AQ47" s="19"/>
      <c r="AR47" s="28" t="s">
        <v>6107</v>
      </c>
      <c r="AS47" s="20"/>
    </row>
    <row r="48" spans="3:45" ht="14.25" customHeight="1" x14ac:dyDescent="0.25">
      <c r="C48" t="s">
        <v>4375</v>
      </c>
      <c r="D48" s="26" t="s">
        <v>2469</v>
      </c>
      <c r="E48" s="435" t="s">
        <v>2471</v>
      </c>
      <c r="F48" s="27" t="s">
        <v>741</v>
      </c>
      <c r="G48" s="28" t="s">
        <v>2470</v>
      </c>
      <c r="H48" s="27" t="s">
        <v>1445</v>
      </c>
      <c r="I48" s="27">
        <v>36</v>
      </c>
      <c r="J48" s="87">
        <v>36</v>
      </c>
      <c r="K48" s="19"/>
      <c r="L48" s="52"/>
      <c r="M48" s="81"/>
      <c r="N48" s="28"/>
      <c r="O48" s="29"/>
      <c r="P48" s="28"/>
      <c r="Q48" s="28"/>
      <c r="R48" s="81"/>
      <c r="S48" s="185"/>
      <c r="T48" s="326"/>
      <c r="U48" s="60"/>
      <c r="V48" s="578"/>
      <c r="W48" s="489"/>
      <c r="X48" s="502"/>
      <c r="Y48" s="494"/>
      <c r="Z48" s="494"/>
      <c r="AA48" s="28" t="s">
        <v>2472</v>
      </c>
      <c r="AB48" s="27"/>
      <c r="AC48" s="28"/>
      <c r="AD48" s="27"/>
      <c r="AE48" s="28"/>
      <c r="AF48" s="29"/>
      <c r="AG48" s="29"/>
      <c r="AH48" s="27" t="s">
        <v>129</v>
      </c>
      <c r="AI48" s="27" t="s">
        <v>129</v>
      </c>
      <c r="AJ48" s="27"/>
      <c r="AK48" s="81"/>
      <c r="AL48" s="569"/>
      <c r="AM48" s="28"/>
      <c r="AN48" s="28"/>
      <c r="AO48" s="28">
        <v>2002</v>
      </c>
      <c r="AP48" s="20"/>
      <c r="AQ48" s="182"/>
      <c r="AR48" s="28"/>
      <c r="AS48" s="20" t="s">
        <v>1879</v>
      </c>
    </row>
    <row r="49" spans="1:45" ht="14.25" customHeight="1" x14ac:dyDescent="0.25">
      <c r="D49" s="591" t="s">
        <v>5812</v>
      </c>
      <c r="E49" s="555" t="s">
        <v>5813</v>
      </c>
      <c r="F49" s="592" t="s">
        <v>741</v>
      </c>
      <c r="G49" s="593" t="s">
        <v>5811</v>
      </c>
      <c r="H49" s="592" t="s">
        <v>461</v>
      </c>
      <c r="I49" s="592">
        <v>16</v>
      </c>
      <c r="J49" s="618">
        <v>16</v>
      </c>
      <c r="K49" s="65"/>
      <c r="L49" s="66"/>
      <c r="M49" s="82"/>
      <c r="N49" s="42"/>
      <c r="O49" s="43"/>
      <c r="P49" s="42"/>
      <c r="Q49" s="42"/>
      <c r="R49" s="82"/>
      <c r="S49" s="186"/>
      <c r="T49" s="395"/>
      <c r="U49" s="67"/>
      <c r="V49" s="583"/>
      <c r="W49" s="584"/>
      <c r="X49" s="585"/>
      <c r="Y49" s="586"/>
      <c r="Z49" s="586"/>
      <c r="AA49" s="42" t="s">
        <v>17</v>
      </c>
      <c r="AB49" s="46">
        <v>22</v>
      </c>
      <c r="AC49" s="42" t="s">
        <v>461</v>
      </c>
      <c r="AD49" s="46" t="s">
        <v>54</v>
      </c>
      <c r="AE49" s="42" t="s">
        <v>158</v>
      </c>
      <c r="AF49" s="43" t="s">
        <v>55</v>
      </c>
      <c r="AG49" s="43"/>
      <c r="AH49" s="46" t="s">
        <v>181</v>
      </c>
      <c r="AI49" s="46" t="s">
        <v>181</v>
      </c>
      <c r="AJ49" s="46"/>
      <c r="AK49" s="82"/>
      <c r="AL49" s="587"/>
      <c r="AM49" s="42"/>
      <c r="AN49" s="42"/>
      <c r="AO49" s="42"/>
      <c r="AP49" s="53">
        <v>2021</v>
      </c>
      <c r="AQ49" s="193"/>
      <c r="AR49" s="42" t="s">
        <v>5814</v>
      </c>
      <c r="AS49" s="53" t="s">
        <v>5815</v>
      </c>
    </row>
    <row r="50" spans="1:45" ht="14.25" customHeight="1" x14ac:dyDescent="0.25">
      <c r="C50" t="s">
        <v>4375</v>
      </c>
      <c r="D50" s="45" t="s">
        <v>3670</v>
      </c>
      <c r="E50" s="555" t="s">
        <v>3671</v>
      </c>
      <c r="F50" s="46" t="s">
        <v>741</v>
      </c>
      <c r="G50" s="42" t="s">
        <v>3673</v>
      </c>
      <c r="H50" s="46" t="s">
        <v>12</v>
      </c>
      <c r="I50" s="46">
        <v>8</v>
      </c>
      <c r="J50" s="88">
        <v>8</v>
      </c>
      <c r="K50" s="65"/>
      <c r="L50" s="66"/>
      <c r="M50" s="82"/>
      <c r="N50" s="42"/>
      <c r="O50" s="43"/>
      <c r="P50" s="42"/>
      <c r="Q50" s="42"/>
      <c r="R50" s="82"/>
      <c r="S50" s="186"/>
      <c r="T50" s="395"/>
      <c r="U50" s="67"/>
      <c r="V50" s="583"/>
      <c r="W50" s="584"/>
      <c r="X50" s="585"/>
      <c r="Y50" s="586"/>
      <c r="Z50" s="586"/>
      <c r="AA50" s="42" t="s">
        <v>2472</v>
      </c>
      <c r="AB50" s="46"/>
      <c r="AC50" s="42" t="s">
        <v>3670</v>
      </c>
      <c r="AD50" s="46" t="s">
        <v>54</v>
      </c>
      <c r="AE50" s="42"/>
      <c r="AF50" s="43"/>
      <c r="AG50" s="43"/>
      <c r="AH50" s="46" t="s">
        <v>181</v>
      </c>
      <c r="AI50" s="46" t="s">
        <v>181</v>
      </c>
      <c r="AJ50" s="46"/>
      <c r="AK50" s="82">
        <v>16</v>
      </c>
      <c r="AL50" s="587"/>
      <c r="AM50" s="42"/>
      <c r="AN50" s="42"/>
      <c r="AO50" s="42">
        <v>2000</v>
      </c>
      <c r="AP50" s="53">
        <v>2000</v>
      </c>
      <c r="AQ50" s="193" t="s">
        <v>3672</v>
      </c>
      <c r="AR50" s="42" t="s">
        <v>3677</v>
      </c>
      <c r="AS50" s="53" t="s">
        <v>3674</v>
      </c>
    </row>
    <row r="51" spans="1:45" ht="14.25" customHeight="1" x14ac:dyDescent="0.25">
      <c r="C51" t="s">
        <v>4375</v>
      </c>
      <c r="D51" s="45" t="s">
        <v>3670</v>
      </c>
      <c r="E51" s="555" t="s">
        <v>3671</v>
      </c>
      <c r="F51" s="46" t="s">
        <v>741</v>
      </c>
      <c r="G51" s="42" t="s">
        <v>3673</v>
      </c>
      <c r="H51" s="46" t="s">
        <v>12</v>
      </c>
      <c r="I51" s="46">
        <v>8</v>
      </c>
      <c r="J51" s="88">
        <v>8</v>
      </c>
      <c r="K51" s="65"/>
      <c r="L51" s="66"/>
      <c r="M51" s="82"/>
      <c r="N51" s="42"/>
      <c r="O51" s="43"/>
      <c r="P51" s="42"/>
      <c r="Q51" s="42"/>
      <c r="R51" s="82"/>
      <c r="S51" s="186"/>
      <c r="T51" s="395"/>
      <c r="U51" s="67"/>
      <c r="V51" s="583"/>
      <c r="W51" s="584"/>
      <c r="X51" s="585"/>
      <c r="Y51" s="586"/>
      <c r="Z51" s="586"/>
      <c r="AA51" s="42" t="s">
        <v>2472</v>
      </c>
      <c r="AB51" s="46"/>
      <c r="AC51" s="42" t="s">
        <v>3675</v>
      </c>
      <c r="AD51" s="46" t="s">
        <v>54</v>
      </c>
      <c r="AE51" s="42"/>
      <c r="AF51" s="43"/>
      <c r="AG51" s="43"/>
      <c r="AH51" s="46">
        <v>64</v>
      </c>
      <c r="AI51" s="46">
        <v>64</v>
      </c>
      <c r="AJ51" s="46"/>
      <c r="AK51" s="82">
        <v>4</v>
      </c>
      <c r="AL51" s="587">
        <v>1</v>
      </c>
      <c r="AM51" s="42"/>
      <c r="AN51" s="42"/>
      <c r="AO51" s="42">
        <v>2000</v>
      </c>
      <c r="AP51" s="53">
        <v>2000</v>
      </c>
      <c r="AQ51" s="193" t="s">
        <v>3672</v>
      </c>
      <c r="AR51" s="42" t="s">
        <v>3676</v>
      </c>
      <c r="AS51" s="53"/>
    </row>
    <row r="52" spans="1:45" ht="14.25" customHeight="1" x14ac:dyDescent="0.25">
      <c r="C52" t="s">
        <v>4375</v>
      </c>
      <c r="D52" s="26" t="s">
        <v>1679</v>
      </c>
      <c r="E52" s="435" t="s">
        <v>2024</v>
      </c>
      <c r="F52" s="27" t="s">
        <v>2022</v>
      </c>
      <c r="G52" s="28" t="s">
        <v>1681</v>
      </c>
      <c r="H52" s="27" t="s">
        <v>143</v>
      </c>
      <c r="I52" s="27">
        <v>8</v>
      </c>
      <c r="J52" s="87">
        <v>8</v>
      </c>
      <c r="K52" s="19"/>
      <c r="L52" s="52"/>
      <c r="M52" s="81"/>
      <c r="N52" s="28"/>
      <c r="O52" s="29"/>
      <c r="P52" s="28"/>
      <c r="Q52" s="28"/>
      <c r="R52" s="81"/>
      <c r="S52" s="185"/>
      <c r="T52" s="326"/>
      <c r="U52" s="60"/>
      <c r="V52" s="167"/>
      <c r="W52" s="489"/>
      <c r="X52" s="502"/>
      <c r="Y52" s="494"/>
      <c r="Z52" s="494"/>
      <c r="AA52" s="28" t="s">
        <v>41</v>
      </c>
      <c r="AB52" s="27"/>
      <c r="AC52" s="28"/>
      <c r="AD52" s="27" t="s">
        <v>54</v>
      </c>
      <c r="AE52" s="28" t="s">
        <v>124</v>
      </c>
      <c r="AF52" s="29" t="s">
        <v>55</v>
      </c>
      <c r="AG52" s="29" t="s">
        <v>875</v>
      </c>
      <c r="AH52" s="27">
        <v>256</v>
      </c>
      <c r="AI52" s="27">
        <v>256</v>
      </c>
      <c r="AJ52" s="27" t="s">
        <v>54</v>
      </c>
      <c r="AK52" s="81">
        <v>19</v>
      </c>
      <c r="AL52" s="569"/>
      <c r="AM52" s="28">
        <v>4</v>
      </c>
      <c r="AN52" s="28"/>
      <c r="AO52" s="28">
        <v>2009</v>
      </c>
      <c r="AP52" s="20">
        <v>2016</v>
      </c>
      <c r="AQ52" s="182" t="s">
        <v>1680</v>
      </c>
      <c r="AR52" s="28" t="s">
        <v>2023</v>
      </c>
      <c r="AS52" s="127"/>
    </row>
    <row r="53" spans="1:45" ht="14.25" customHeight="1" x14ac:dyDescent="0.25">
      <c r="D53" s="591" t="s">
        <v>6163</v>
      </c>
      <c r="E53" s="555" t="s">
        <v>6164</v>
      </c>
      <c r="F53" s="592"/>
      <c r="G53" s="593" t="s">
        <v>6165</v>
      </c>
      <c r="H53" s="592" t="s">
        <v>3987</v>
      </c>
      <c r="I53" s="592">
        <v>16</v>
      </c>
      <c r="J53" s="618">
        <v>32</v>
      </c>
      <c r="K53" s="19"/>
      <c r="L53" s="52"/>
      <c r="M53" s="81"/>
      <c r="N53" s="28"/>
      <c r="O53" s="29"/>
      <c r="P53" s="28"/>
      <c r="Q53" s="28"/>
      <c r="R53" s="81"/>
      <c r="S53" s="185"/>
      <c r="T53" s="326"/>
      <c r="U53" s="60"/>
      <c r="V53" s="167"/>
      <c r="W53" s="489"/>
      <c r="X53" s="502"/>
      <c r="Y53" s="494"/>
      <c r="Z53" s="494"/>
      <c r="AA53" s="28" t="s">
        <v>41</v>
      </c>
      <c r="AB53" s="27"/>
      <c r="AC53" s="28"/>
      <c r="AD53" s="27"/>
      <c r="AE53" s="28" t="s">
        <v>158</v>
      </c>
      <c r="AF53" s="29"/>
      <c r="AG53" s="29"/>
      <c r="AH53" s="27" t="s">
        <v>718</v>
      </c>
      <c r="AI53" s="27" t="s">
        <v>718</v>
      </c>
      <c r="AJ53" s="27"/>
      <c r="AK53" s="81"/>
      <c r="AL53" s="569"/>
      <c r="AM53" s="28">
        <v>2</v>
      </c>
      <c r="AN53" s="629"/>
      <c r="AO53" s="28"/>
      <c r="AP53" s="20">
        <v>2021</v>
      </c>
      <c r="AQ53" s="182"/>
      <c r="AR53" s="28" t="s">
        <v>6166</v>
      </c>
      <c r="AS53" s="20" t="s">
        <v>5625</v>
      </c>
    </row>
    <row r="54" spans="1:45" ht="15" customHeight="1" x14ac:dyDescent="0.25">
      <c r="C54" t="s">
        <v>4375</v>
      </c>
      <c r="D54" s="26" t="s">
        <v>1878</v>
      </c>
      <c r="E54" s="28"/>
      <c r="F54" s="27" t="s">
        <v>741</v>
      </c>
      <c r="G54" s="28" t="s">
        <v>1880</v>
      </c>
      <c r="H54" s="27" t="s">
        <v>65</v>
      </c>
      <c r="I54" s="27">
        <v>32</v>
      </c>
      <c r="J54" s="87"/>
      <c r="K54" s="19"/>
      <c r="L54" s="28"/>
      <c r="M54" s="81"/>
      <c r="N54" s="28"/>
      <c r="O54" s="29"/>
      <c r="P54" s="28"/>
      <c r="Q54" s="28"/>
      <c r="R54" s="81"/>
      <c r="S54" s="185"/>
      <c r="T54" s="326"/>
      <c r="U54" s="60"/>
      <c r="V54" s="167"/>
      <c r="W54" s="489"/>
      <c r="X54" s="502"/>
      <c r="Y54" s="494"/>
      <c r="Z54" s="494"/>
      <c r="AA54" s="28" t="s">
        <v>41</v>
      </c>
      <c r="AB54" s="27"/>
      <c r="AC54" s="28"/>
      <c r="AD54" s="27"/>
      <c r="AE54" s="28"/>
      <c r="AF54" s="29"/>
      <c r="AG54" s="29"/>
      <c r="AH54" s="27"/>
      <c r="AI54" s="27"/>
      <c r="AJ54" s="27"/>
      <c r="AK54" s="81"/>
      <c r="AL54" s="569"/>
      <c r="AM54" s="28"/>
      <c r="AN54" s="28"/>
      <c r="AO54" s="28"/>
      <c r="AP54" s="20"/>
      <c r="AQ54" s="19"/>
      <c r="AR54" s="28" t="s">
        <v>1879</v>
      </c>
      <c r="AS54" s="127"/>
    </row>
    <row r="55" spans="1:45" ht="14.25" customHeight="1" x14ac:dyDescent="0.25">
      <c r="C55" t="s">
        <v>4375</v>
      </c>
      <c r="D55" s="26" t="s">
        <v>235</v>
      </c>
      <c r="E55" s="28"/>
      <c r="F55" s="27" t="s">
        <v>96</v>
      </c>
      <c r="G55" s="28" t="s">
        <v>237</v>
      </c>
      <c r="H55" s="27" t="s">
        <v>238</v>
      </c>
      <c r="I55" s="27">
        <v>32</v>
      </c>
      <c r="J55" s="87">
        <v>32</v>
      </c>
      <c r="K55" s="19"/>
      <c r="L55" s="28"/>
      <c r="M55" s="81"/>
      <c r="N55" s="28"/>
      <c r="O55" s="29"/>
      <c r="P55" s="28"/>
      <c r="Q55" s="28"/>
      <c r="R55" s="81"/>
      <c r="S55" s="185"/>
      <c r="T55" s="326"/>
      <c r="U55" s="60"/>
      <c r="V55" s="167"/>
      <c r="W55" s="489" t="str">
        <f>IF(AND(N55&lt;&gt;"",R55&lt;&gt;""),1000*R55*U55/(N55*V55),"")</f>
        <v/>
      </c>
      <c r="X55" s="502"/>
      <c r="Y55" s="494"/>
      <c r="Z55" s="494"/>
      <c r="AA55" s="28" t="s">
        <v>41</v>
      </c>
      <c r="AB55" s="27"/>
      <c r="AC55" s="28"/>
      <c r="AD55" s="27"/>
      <c r="AE55" s="28"/>
      <c r="AF55" s="29"/>
      <c r="AG55" s="29"/>
      <c r="AH55" s="27"/>
      <c r="AI55" s="27"/>
      <c r="AJ55" s="27"/>
      <c r="AK55" s="81"/>
      <c r="AL55" s="569"/>
      <c r="AM55" s="28"/>
      <c r="AN55" s="28"/>
      <c r="AO55" s="28">
        <v>2012</v>
      </c>
      <c r="AP55" s="20">
        <v>2012</v>
      </c>
      <c r="AQ55" s="19"/>
      <c r="AR55" s="28" t="s">
        <v>236</v>
      </c>
      <c r="AS55" s="20" t="s">
        <v>2532</v>
      </c>
    </row>
    <row r="56" spans="1:45" ht="14.25" customHeight="1" x14ac:dyDescent="0.25">
      <c r="C56" t="s">
        <v>4375</v>
      </c>
      <c r="D56" s="560" t="s">
        <v>3205</v>
      </c>
      <c r="E56" s="435" t="s">
        <v>4431</v>
      </c>
      <c r="F56" s="27" t="s">
        <v>741</v>
      </c>
      <c r="G56" s="28" t="s">
        <v>3711</v>
      </c>
      <c r="H56" s="27" t="s">
        <v>3987</v>
      </c>
      <c r="I56" s="27">
        <v>16</v>
      </c>
      <c r="J56" s="87">
        <v>16</v>
      </c>
      <c r="K56" s="19" t="s">
        <v>800</v>
      </c>
      <c r="L56" s="28" t="s">
        <v>108</v>
      </c>
      <c r="M56" s="81" t="s">
        <v>4023</v>
      </c>
      <c r="N56" s="28"/>
      <c r="O56" s="29">
        <v>6</v>
      </c>
      <c r="P56" s="28"/>
      <c r="Q56" s="28"/>
      <c r="R56" s="81"/>
      <c r="S56" s="185">
        <v>43286</v>
      </c>
      <c r="T56" s="326">
        <v>14.7</v>
      </c>
      <c r="U56" s="60">
        <v>0.67</v>
      </c>
      <c r="V56" s="167">
        <v>5</v>
      </c>
      <c r="W56" s="489" t="str">
        <f>IF(AND(N56&lt;&gt;"",R56&lt;&gt;""),1000*R56*U56/(N56*V56),"")</f>
        <v/>
      </c>
      <c r="X56" s="502"/>
      <c r="Y56" s="494"/>
      <c r="Z56" s="494"/>
      <c r="AA56" s="28" t="s">
        <v>17</v>
      </c>
      <c r="AB56" s="27">
        <v>17</v>
      </c>
      <c r="AC56" s="28" t="s">
        <v>3986</v>
      </c>
      <c r="AD56" s="27"/>
      <c r="AE56" s="28"/>
      <c r="AF56" s="29" t="s">
        <v>55</v>
      </c>
      <c r="AG56" s="29"/>
      <c r="AH56" s="27">
        <v>256</v>
      </c>
      <c r="AI56" s="27" t="s">
        <v>181</v>
      </c>
      <c r="AJ56" s="27"/>
      <c r="AK56" s="81">
        <v>16</v>
      </c>
      <c r="AL56" s="569"/>
      <c r="AM56" s="28">
        <v>16</v>
      </c>
      <c r="AN56" s="28"/>
      <c r="AO56" s="28">
        <v>1987</v>
      </c>
      <c r="AP56" s="20">
        <v>2013</v>
      </c>
      <c r="AQ56" s="182" t="s">
        <v>3754</v>
      </c>
      <c r="AR56" s="28" t="s">
        <v>3989</v>
      </c>
      <c r="AS56" s="20" t="s">
        <v>3755</v>
      </c>
    </row>
    <row r="57" spans="1:45" ht="14.25" customHeight="1" x14ac:dyDescent="0.25">
      <c r="C57" t="s">
        <v>4375</v>
      </c>
      <c r="D57" s="560" t="s">
        <v>4433</v>
      </c>
      <c r="E57" s="435" t="s">
        <v>4431</v>
      </c>
      <c r="F57" s="27" t="s">
        <v>741</v>
      </c>
      <c r="G57" s="28" t="s">
        <v>4432</v>
      </c>
      <c r="H57" s="27" t="s">
        <v>12</v>
      </c>
      <c r="I57" s="27">
        <v>16</v>
      </c>
      <c r="J57" s="87">
        <v>16</v>
      </c>
      <c r="K57" s="19"/>
      <c r="L57" s="28"/>
      <c r="M57" s="81"/>
      <c r="N57" s="28"/>
      <c r="O57" s="29"/>
      <c r="P57" s="28"/>
      <c r="Q57" s="28"/>
      <c r="R57" s="81"/>
      <c r="S57" s="185"/>
      <c r="T57" s="326"/>
      <c r="U57" s="60"/>
      <c r="V57" s="167"/>
      <c r="W57" s="489" t="str">
        <f>IF(AND(N57&lt;&gt;"",R57&lt;&gt;""),1000*R57*U57/(N57*V57),"")</f>
        <v/>
      </c>
      <c r="X57" s="502"/>
      <c r="Y57" s="494"/>
      <c r="Z57" s="494"/>
      <c r="AA57" s="28" t="s">
        <v>2995</v>
      </c>
      <c r="AB57" s="27"/>
      <c r="AC57" s="28"/>
      <c r="AD57" s="27"/>
      <c r="AE57" s="28"/>
      <c r="AF57" s="29" t="s">
        <v>55</v>
      </c>
      <c r="AG57" s="29"/>
      <c r="AH57" s="27" t="s">
        <v>83</v>
      </c>
      <c r="AI57" s="27" t="s">
        <v>83</v>
      </c>
      <c r="AJ57" s="27"/>
      <c r="AK57" s="81">
        <v>16</v>
      </c>
      <c r="AL57" s="569"/>
      <c r="AM57" s="28"/>
      <c r="AN57" s="28"/>
      <c r="AO57" s="28">
        <v>1987</v>
      </c>
      <c r="AP57" s="554">
        <v>2011</v>
      </c>
      <c r="AQ57" s="182"/>
      <c r="AR57" s="28" t="s">
        <v>4434</v>
      </c>
      <c r="AS57" s="20"/>
    </row>
    <row r="58" spans="1:45" ht="14.25" customHeight="1" x14ac:dyDescent="0.25">
      <c r="D58" s="591" t="s">
        <v>5110</v>
      </c>
      <c r="E58" s="555" t="s">
        <v>5111</v>
      </c>
      <c r="F58" s="617" t="s">
        <v>741</v>
      </c>
      <c r="G58" s="593" t="s">
        <v>5112</v>
      </c>
      <c r="H58" s="592" t="s">
        <v>12</v>
      </c>
      <c r="I58" s="592">
        <v>8</v>
      </c>
      <c r="J58" s="618">
        <v>8</v>
      </c>
      <c r="K58" s="65"/>
      <c r="L58" s="66"/>
      <c r="M58" s="82"/>
      <c r="N58" s="42"/>
      <c r="O58" s="43"/>
      <c r="P58" s="42"/>
      <c r="Q58" s="42"/>
      <c r="R58" s="82"/>
      <c r="S58" s="186"/>
      <c r="T58" s="395"/>
      <c r="U58" s="67"/>
      <c r="V58" s="583"/>
      <c r="W58" s="584"/>
      <c r="X58" s="585"/>
      <c r="Y58" s="586"/>
      <c r="Z58" s="586"/>
      <c r="AA58" s="42" t="s">
        <v>41</v>
      </c>
      <c r="AB58" s="46"/>
      <c r="AC58" s="42"/>
      <c r="AD58" s="46"/>
      <c r="AE58" s="42"/>
      <c r="AF58" s="43"/>
      <c r="AG58" s="43"/>
      <c r="AH58" s="46"/>
      <c r="AI58" s="46"/>
      <c r="AJ58" s="46"/>
      <c r="AK58" s="82"/>
      <c r="AL58" s="587"/>
      <c r="AM58" s="42"/>
      <c r="AN58" s="42"/>
      <c r="AO58" s="42"/>
      <c r="AP58" s="625">
        <v>2017</v>
      </c>
      <c r="AQ58" s="193"/>
      <c r="AR58" s="42" t="s">
        <v>5113</v>
      </c>
      <c r="AS58" s="53" t="s">
        <v>5114</v>
      </c>
    </row>
    <row r="59" spans="1:45" ht="15.75" thickBot="1" x14ac:dyDescent="0.3">
      <c r="D59" s="70"/>
      <c r="E59" s="31"/>
      <c r="F59" s="71"/>
      <c r="G59" s="72"/>
      <c r="H59" s="71"/>
      <c r="I59" s="71"/>
      <c r="J59" s="89"/>
      <c r="K59" s="73"/>
      <c r="L59" s="74"/>
      <c r="M59" s="83"/>
      <c r="N59" s="31"/>
      <c r="O59" s="35"/>
      <c r="P59" s="31"/>
      <c r="Q59" s="31"/>
      <c r="R59" s="83"/>
      <c r="S59" s="187"/>
      <c r="T59" s="397"/>
      <c r="U59" s="75"/>
      <c r="V59" s="257"/>
      <c r="W59" s="491"/>
      <c r="X59" s="506"/>
      <c r="Y59" s="496"/>
      <c r="Z59" s="496"/>
      <c r="AA59" s="31"/>
      <c r="AB59" s="71"/>
      <c r="AC59" s="31"/>
      <c r="AD59" s="71"/>
      <c r="AE59" s="31"/>
      <c r="AF59" s="35"/>
      <c r="AG59" s="35"/>
      <c r="AH59" s="71"/>
      <c r="AI59" s="71"/>
      <c r="AJ59" s="71"/>
      <c r="AK59" s="83"/>
      <c r="AL59" s="571"/>
      <c r="AM59" s="31"/>
      <c r="AN59" s="31"/>
      <c r="AO59" s="31"/>
      <c r="AP59" s="38"/>
      <c r="AQ59" s="47"/>
      <c r="AR59" s="31"/>
      <c r="AS59" s="38"/>
    </row>
    <row r="60" spans="1:45" ht="15.75" x14ac:dyDescent="0.25">
      <c r="A60" s="195">
        <f>COUNTIF(A6:A59,"A")</f>
        <v>1</v>
      </c>
      <c r="B60" s="195">
        <f>COUNTIF(B6:B59,"1")</f>
        <v>0</v>
      </c>
      <c r="D60">
        <f>COUNTIF(A6:A59,"W")</f>
        <v>0</v>
      </c>
      <c r="E60" s="425" t="s">
        <v>748</v>
      </c>
      <c r="F60" s="79">
        <f>COUNTIF(F6:F36,"untested")</f>
        <v>0</v>
      </c>
      <c r="G60" s="39">
        <f>COUNTIF(G6:G36,"Robert Finch")</f>
        <v>0</v>
      </c>
      <c r="H60" s="39">
        <f>COUNTIF(H6:H36,"8051")</f>
        <v>0</v>
      </c>
      <c r="I60" s="40"/>
      <c r="K60">
        <f>COUNTBLANK(K6:K59)</f>
        <v>40</v>
      </c>
      <c r="O60" s="196">
        <f>COUNTA(O6:O59)</f>
        <v>14</v>
      </c>
      <c r="R60" s="196">
        <f>COUNTA(R6:R59)</f>
        <v>1</v>
      </c>
      <c r="S60" s="196">
        <f>COUNTA(S6:S59)</f>
        <v>13</v>
      </c>
      <c r="AH60" s="49" t="s">
        <v>1049</v>
      </c>
      <c r="AI60" s="41"/>
    </row>
    <row r="61" spans="1:45" x14ac:dyDescent="0.25">
      <c r="A61" s="195">
        <f>COUNTIF(A6:A59,"B")</f>
        <v>0</v>
      </c>
      <c r="D61">
        <f>COUNTIF(A6:A59,"X")</f>
        <v>1</v>
      </c>
      <c r="E61" s="425" t="s">
        <v>747</v>
      </c>
      <c r="H61" s="194"/>
      <c r="AC61" t="s">
        <v>821</v>
      </c>
      <c r="AE61"/>
      <c r="AF61"/>
      <c r="AG61"/>
      <c r="AH61"/>
      <c r="AI61"/>
      <c r="AJ61" s="14" t="s">
        <v>823</v>
      </c>
      <c r="AK61" s="550"/>
      <c r="AL61" s="572"/>
      <c r="AM61" s="14"/>
      <c r="AN61" s="14"/>
      <c r="AQ61" s="14" t="s">
        <v>824</v>
      </c>
      <c r="AR61" s="14" t="s">
        <v>864</v>
      </c>
    </row>
    <row r="62" spans="1:45" x14ac:dyDescent="0.25">
      <c r="D62" s="23" t="s">
        <v>48</v>
      </c>
      <c r="F62" s="21"/>
      <c r="O62" s="18"/>
      <c r="P62" s="85"/>
      <c r="AC62" t="s">
        <v>1398</v>
      </c>
      <c r="AE62"/>
      <c r="AF62"/>
      <c r="AG62"/>
      <c r="AH62"/>
      <c r="AI62"/>
      <c r="AJ62" s="14"/>
      <c r="AK62" s="550"/>
      <c r="AL62" s="572"/>
      <c r="AM62" s="14" t="s">
        <v>818</v>
      </c>
      <c r="AN62" s="14"/>
      <c r="AQ62" s="14"/>
      <c r="AR62" s="14"/>
    </row>
    <row r="63" spans="1:45" ht="15.75" thickBot="1" x14ac:dyDescent="0.3">
      <c r="D63" s="24" t="s">
        <v>47</v>
      </c>
      <c r="E63" s="7">
        <v>0.04</v>
      </c>
      <c r="G63" s="24" t="s">
        <v>45</v>
      </c>
      <c r="H63" s="426">
        <v>0.67</v>
      </c>
      <c r="K63" s="24" t="s">
        <v>1735</v>
      </c>
      <c r="L63" s="426"/>
      <c r="N63" s="426">
        <v>2</v>
      </c>
      <c r="O63" s="18"/>
      <c r="P63" s="85"/>
      <c r="AC63" s="39"/>
      <c r="AE63"/>
      <c r="AF63"/>
      <c r="AG63"/>
      <c r="AH63"/>
      <c r="AI63"/>
      <c r="AO63" s="39"/>
    </row>
    <row r="64" spans="1:45" x14ac:dyDescent="0.25">
      <c r="D64" s="24" t="s">
        <v>1737</v>
      </c>
      <c r="E64" s="426">
        <v>0.17</v>
      </c>
      <c r="G64" s="24" t="s">
        <v>1733</v>
      </c>
      <c r="H64" s="426">
        <v>0.8</v>
      </c>
      <c r="K64" s="4" t="s">
        <v>738</v>
      </c>
      <c r="O64" s="18"/>
      <c r="P64" s="85"/>
      <c r="AC64" s="642">
        <v>50</v>
      </c>
      <c r="AD64" s="630"/>
      <c r="AE64" s="631" t="s">
        <v>2669</v>
      </c>
      <c r="AF64" s="632"/>
      <c r="AG64" s="633"/>
      <c r="AH64" s="14"/>
      <c r="AI64" s="14"/>
      <c r="AJ64"/>
      <c r="AN64" s="14"/>
      <c r="AO64" s="125"/>
      <c r="AP64" s="39"/>
      <c r="AR64" s="39"/>
    </row>
    <row r="65" spans="4:44" x14ac:dyDescent="0.25">
      <c r="D65" s="24" t="s">
        <v>44</v>
      </c>
      <c r="E65" s="426">
        <v>0.33</v>
      </c>
      <c r="G65" s="24" t="s">
        <v>46</v>
      </c>
      <c r="H65" s="426">
        <v>1</v>
      </c>
      <c r="K65" t="s">
        <v>49</v>
      </c>
      <c r="N65" s="18" t="s">
        <v>61</v>
      </c>
      <c r="O65" s="18"/>
      <c r="P65" s="85"/>
      <c r="AC65" s="643">
        <v>23</v>
      </c>
      <c r="AD65" s="634"/>
      <c r="AE65" s="635" t="s">
        <v>2670</v>
      </c>
      <c r="AF65" s="636"/>
      <c r="AG65" s="637"/>
      <c r="AH65" s="85"/>
      <c r="AI65" s="85"/>
      <c r="AJ65" s="11"/>
      <c r="AM65" s="11"/>
      <c r="AN65" s="11"/>
      <c r="AO65" s="11"/>
      <c r="AP65" s="10"/>
      <c r="AR65" s="40"/>
    </row>
    <row r="66" spans="4:44" x14ac:dyDescent="0.25">
      <c r="D66" s="24" t="s">
        <v>1738</v>
      </c>
      <c r="E66" s="426">
        <v>0.4</v>
      </c>
      <c r="G66" s="24" t="s">
        <v>1734</v>
      </c>
      <c r="H66" s="426">
        <v>1.5</v>
      </c>
      <c r="K66" t="s">
        <v>50</v>
      </c>
      <c r="N66" s="18" t="s">
        <v>62</v>
      </c>
      <c r="O66" s="18"/>
      <c r="P66" s="85"/>
      <c r="AC66" s="643">
        <v>12</v>
      </c>
      <c r="AD66" s="634"/>
      <c r="AE66" s="635" t="s">
        <v>3206</v>
      </c>
      <c r="AF66" s="636"/>
      <c r="AG66" s="637"/>
      <c r="AH66" s="85"/>
      <c r="AI66" s="85"/>
      <c r="AJ66" s="11"/>
      <c r="AM66" s="11"/>
      <c r="AN66" s="11"/>
      <c r="AO66" s="126"/>
      <c r="AP66" s="10"/>
      <c r="AR66" s="40"/>
    </row>
    <row r="67" spans="4:44" x14ac:dyDescent="0.25">
      <c r="D67" s="24" t="s">
        <v>829</v>
      </c>
      <c r="I67" s="90"/>
      <c r="N67" s="85"/>
      <c r="O67" s="18"/>
      <c r="P67" s="85"/>
      <c r="AC67" s="643">
        <v>23</v>
      </c>
      <c r="AD67" s="634"/>
      <c r="AE67" s="635" t="s">
        <v>3198</v>
      </c>
      <c r="AF67" s="636"/>
      <c r="AG67" s="637"/>
      <c r="AH67" s="85"/>
      <c r="AI67" s="85"/>
      <c r="AJ67"/>
      <c r="AN67" s="11"/>
      <c r="AO67" s="126"/>
      <c r="AP67" s="10"/>
      <c r="AR67" s="40"/>
    </row>
    <row r="68" spans="4:44" ht="15.75" thickBot="1" x14ac:dyDescent="0.3">
      <c r="N68" s="85"/>
      <c r="O68" s="18"/>
      <c r="P68" s="85"/>
      <c r="AC68" s="643">
        <v>23</v>
      </c>
      <c r="AD68" s="634"/>
      <c r="AE68" s="635" t="s">
        <v>96</v>
      </c>
      <c r="AF68" s="636"/>
      <c r="AG68" s="637"/>
      <c r="AH68" s="85"/>
      <c r="AI68" s="85"/>
      <c r="AJ68" s="11"/>
      <c r="AM68" s="11"/>
      <c r="AN68" s="11"/>
      <c r="AO68" s="126"/>
      <c r="AP68" s="10"/>
      <c r="AR68" s="40"/>
    </row>
    <row r="69" spans="4:44" x14ac:dyDescent="0.25">
      <c r="D69" s="117" t="s">
        <v>861</v>
      </c>
      <c r="E69" s="427"/>
      <c r="F69" s="119" t="s">
        <v>860</v>
      </c>
      <c r="G69" s="118"/>
      <c r="H69" s="120"/>
      <c r="I69" s="120"/>
      <c r="J69" s="120"/>
      <c r="K69" s="118"/>
      <c r="L69" s="118"/>
      <c r="M69" s="121"/>
      <c r="N69" s="118"/>
      <c r="O69" s="122"/>
      <c r="P69" s="118"/>
      <c r="Q69" s="118"/>
      <c r="R69" s="121"/>
      <c r="S69" s="188"/>
      <c r="T69" s="118"/>
      <c r="U69" s="123"/>
      <c r="V69" s="169"/>
      <c r="W69" s="169"/>
      <c r="X69" s="497"/>
      <c r="Y69" s="497"/>
      <c r="Z69" s="497"/>
      <c r="AA69" s="124"/>
      <c r="AC69" s="643">
        <v>13</v>
      </c>
      <c r="AD69" s="634"/>
      <c r="AE69" s="635" t="s">
        <v>741</v>
      </c>
      <c r="AF69" s="636"/>
      <c r="AG69" s="637"/>
      <c r="AH69" s="85"/>
      <c r="AI69" s="85"/>
      <c r="AJ69" s="11"/>
      <c r="AM69" s="11"/>
      <c r="AN69" s="11"/>
      <c r="AO69" s="126"/>
      <c r="AP69" s="10"/>
      <c r="AR69" s="40"/>
    </row>
    <row r="70" spans="4:44" x14ac:dyDescent="0.25">
      <c r="D70" s="110" t="s">
        <v>843</v>
      </c>
      <c r="E70" s="428"/>
      <c r="F70" s="112" t="s">
        <v>844</v>
      </c>
      <c r="G70" s="111"/>
      <c r="H70" s="113"/>
      <c r="I70" s="113"/>
      <c r="J70" s="113"/>
      <c r="K70" s="111"/>
      <c r="L70" s="111"/>
      <c r="M70" s="114"/>
      <c r="N70" s="111"/>
      <c r="O70" s="564"/>
      <c r="P70" s="111"/>
      <c r="Q70" s="111"/>
      <c r="R70" s="114"/>
      <c r="S70" s="189"/>
      <c r="T70" s="111"/>
      <c r="U70" s="115"/>
      <c r="V70" s="170"/>
      <c r="W70" s="170"/>
      <c r="X70" s="498"/>
      <c r="Y70" s="498"/>
      <c r="Z70" s="498"/>
      <c r="AA70" s="116"/>
      <c r="AC70" s="643">
        <v>481</v>
      </c>
      <c r="AD70" s="634"/>
      <c r="AE70" s="635" t="s">
        <v>1950</v>
      </c>
      <c r="AF70" s="636"/>
      <c r="AG70" s="637"/>
      <c r="AH70" s="85"/>
      <c r="AI70" s="85"/>
      <c r="AJ70" s="11"/>
      <c r="AN70" s="11"/>
      <c r="AO70" s="11"/>
      <c r="AP70" s="10"/>
      <c r="AR70" s="40"/>
    </row>
    <row r="71" spans="4:44" ht="15.75" thickBot="1" x14ac:dyDescent="0.3">
      <c r="D71" s="110" t="s">
        <v>862</v>
      </c>
      <c r="E71" s="428"/>
      <c r="F71" s="112" t="s">
        <v>1106</v>
      </c>
      <c r="G71" s="111"/>
      <c r="H71" s="113"/>
      <c r="I71" s="113"/>
      <c r="J71" s="113"/>
      <c r="K71" s="111"/>
      <c r="L71" s="111"/>
      <c r="M71" s="114"/>
      <c r="N71" s="111"/>
      <c r="O71" s="564"/>
      <c r="P71" s="111"/>
      <c r="Q71" s="111"/>
      <c r="R71" s="114"/>
      <c r="S71" s="189"/>
      <c r="T71" s="111"/>
      <c r="U71" s="115"/>
      <c r="V71" s="170"/>
      <c r="W71" s="170"/>
      <c r="X71" s="498"/>
      <c r="Y71" s="498"/>
      <c r="Z71" s="498"/>
      <c r="AA71" s="116"/>
      <c r="AC71" s="644">
        <f>SUM(AC64:AC70)</f>
        <v>625</v>
      </c>
      <c r="AD71" s="638"/>
      <c r="AE71" s="639" t="s">
        <v>2180</v>
      </c>
      <c r="AF71" s="640"/>
      <c r="AG71" s="641"/>
      <c r="AH71" s="85"/>
      <c r="AI71" s="85"/>
      <c r="AJ71" s="11"/>
      <c r="AN71" s="11"/>
      <c r="AO71" s="11"/>
      <c r="AP71" s="10"/>
      <c r="AR71" s="40"/>
    </row>
    <row r="72" spans="4:44" x14ac:dyDescent="0.25">
      <c r="D72" s="91" t="s">
        <v>217</v>
      </c>
      <c r="E72" s="429"/>
      <c r="F72" s="98" t="s">
        <v>845</v>
      </c>
      <c r="G72" s="96"/>
      <c r="H72" s="99"/>
      <c r="I72" s="99"/>
      <c r="J72" s="99"/>
      <c r="K72" s="96"/>
      <c r="L72" s="96"/>
      <c r="M72" s="100"/>
      <c r="N72" s="96"/>
      <c r="O72" s="101"/>
      <c r="P72" s="96"/>
      <c r="Q72" s="96"/>
      <c r="R72" s="100"/>
      <c r="S72" s="190"/>
      <c r="T72" s="96"/>
      <c r="U72" s="102"/>
      <c r="V72" s="171"/>
      <c r="W72" s="171"/>
      <c r="X72" s="499"/>
      <c r="Y72" s="499"/>
      <c r="Z72" s="499"/>
      <c r="AA72" s="108"/>
      <c r="AC72" s="39"/>
      <c r="AE72" s="85"/>
      <c r="AF72" s="85"/>
      <c r="AG72" s="85"/>
      <c r="AH72" s="85"/>
      <c r="AI72" s="85"/>
      <c r="AJ72" s="11"/>
      <c r="AN72" s="11"/>
      <c r="AO72" s="11"/>
      <c r="AP72" s="10"/>
      <c r="AR72" s="40"/>
    </row>
    <row r="73" spans="4:44" x14ac:dyDescent="0.25">
      <c r="D73" s="91" t="s">
        <v>63</v>
      </c>
      <c r="E73" s="429"/>
      <c r="F73" s="98"/>
      <c r="G73" s="96"/>
      <c r="H73" s="99"/>
      <c r="I73" s="99"/>
      <c r="J73" s="99"/>
      <c r="K73" s="96"/>
      <c r="L73" s="96"/>
      <c r="M73" s="100"/>
      <c r="N73" s="96"/>
      <c r="O73" s="101"/>
      <c r="P73" s="96"/>
      <c r="Q73" s="96"/>
      <c r="R73" s="100"/>
      <c r="S73" s="190"/>
      <c r="T73" s="96"/>
      <c r="U73" s="102"/>
      <c r="V73" s="171"/>
      <c r="W73" s="171"/>
      <c r="X73" s="499"/>
      <c r="Y73" s="499"/>
      <c r="Z73" s="499"/>
      <c r="AA73" s="108"/>
      <c r="AC73" s="39"/>
      <c r="AE73" s="85"/>
      <c r="AF73" s="85"/>
      <c r="AG73" s="85"/>
      <c r="AH73" s="85"/>
      <c r="AI73" s="85"/>
      <c r="AJ73" s="11"/>
      <c r="AM73" s="11"/>
      <c r="AN73" s="11"/>
      <c r="AO73" s="11"/>
      <c r="AP73" s="10"/>
      <c r="AR73" s="40"/>
    </row>
    <row r="74" spans="4:44" x14ac:dyDescent="0.25">
      <c r="D74" s="91" t="s">
        <v>64</v>
      </c>
      <c r="E74" s="429"/>
      <c r="F74" s="98" t="s">
        <v>2188</v>
      </c>
      <c r="G74" s="96"/>
      <c r="H74" s="99"/>
      <c r="I74" s="99"/>
      <c r="J74" s="99"/>
      <c r="K74" s="96"/>
      <c r="L74" s="96"/>
      <c r="M74" s="100"/>
      <c r="N74" s="96"/>
      <c r="O74" s="101"/>
      <c r="P74" s="96"/>
      <c r="Q74" s="96"/>
      <c r="R74" s="100"/>
      <c r="S74" s="190"/>
      <c r="T74" s="96"/>
      <c r="U74" s="102"/>
      <c r="V74" s="171"/>
      <c r="W74" s="171"/>
      <c r="X74" s="499"/>
      <c r="Y74" s="499"/>
      <c r="Z74" s="499"/>
      <c r="AA74" s="108"/>
      <c r="AC74" s="39"/>
      <c r="AE74"/>
      <c r="AF74"/>
      <c r="AG74"/>
      <c r="AH74"/>
      <c r="AI74"/>
      <c r="AJ74" s="11"/>
      <c r="AM74" s="11"/>
      <c r="AN74" s="11"/>
      <c r="AO74" s="11"/>
      <c r="AP74" s="10"/>
      <c r="AR74" s="40"/>
    </row>
    <row r="75" spans="4:44" x14ac:dyDescent="0.25">
      <c r="D75" s="91" t="s">
        <v>23</v>
      </c>
      <c r="E75" s="429"/>
      <c r="F75" s="98" t="s">
        <v>846</v>
      </c>
      <c r="G75" s="96"/>
      <c r="H75" s="99"/>
      <c r="I75" s="99"/>
      <c r="J75" s="99"/>
      <c r="K75" s="96"/>
      <c r="L75" s="96"/>
      <c r="M75" s="100"/>
      <c r="N75" s="96"/>
      <c r="O75" s="101"/>
      <c r="P75" s="96"/>
      <c r="Q75" s="96"/>
      <c r="R75" s="100"/>
      <c r="S75" s="190"/>
      <c r="T75" s="96"/>
      <c r="U75" s="102"/>
      <c r="V75" s="171"/>
      <c r="W75" s="171"/>
      <c r="X75" s="499"/>
      <c r="Y75" s="499"/>
      <c r="Z75" s="499"/>
      <c r="AA75" s="108"/>
      <c r="AC75" s="39"/>
      <c r="AE75" s="40"/>
      <c r="AF75"/>
      <c r="AG75"/>
      <c r="AH75"/>
      <c r="AI75"/>
      <c r="AJ75"/>
      <c r="AN75" s="85"/>
      <c r="AO75" s="11"/>
      <c r="AP75" s="10"/>
      <c r="AR75" s="40"/>
    </row>
    <row r="76" spans="4:44" x14ac:dyDescent="0.25">
      <c r="D76" s="91" t="s">
        <v>175</v>
      </c>
      <c r="E76" s="429"/>
      <c r="F76" s="98" t="s">
        <v>847</v>
      </c>
      <c r="G76" s="96"/>
      <c r="H76" s="99"/>
      <c r="I76" s="99"/>
      <c r="J76" s="99"/>
      <c r="K76" s="96"/>
      <c r="L76" s="96"/>
      <c r="M76" s="100"/>
      <c r="N76" s="96"/>
      <c r="O76" s="101"/>
      <c r="P76" s="96"/>
      <c r="Q76" s="96"/>
      <c r="R76" s="100"/>
      <c r="S76" s="190"/>
      <c r="T76" s="96"/>
      <c r="U76" s="102"/>
      <c r="V76" s="171"/>
      <c r="W76" s="171"/>
      <c r="X76" s="499"/>
      <c r="Y76" s="499"/>
      <c r="Z76" s="499"/>
      <c r="AA76" s="108"/>
      <c r="AC76" s="39"/>
      <c r="AE76" s="39"/>
      <c r="AF76"/>
      <c r="AG76"/>
      <c r="AH76"/>
      <c r="AI76"/>
      <c r="AJ76"/>
      <c r="AO76" s="11"/>
      <c r="AP76" s="10"/>
      <c r="AR76" s="40"/>
    </row>
    <row r="77" spans="4:44" x14ac:dyDescent="0.25">
      <c r="D77" s="91" t="s">
        <v>5</v>
      </c>
      <c r="E77" s="429"/>
      <c r="F77" s="98" t="s">
        <v>2127</v>
      </c>
      <c r="G77" s="96"/>
      <c r="H77" s="99"/>
      <c r="I77" s="99"/>
      <c r="J77" s="99"/>
      <c r="K77" s="96"/>
      <c r="L77" s="96"/>
      <c r="M77" s="100"/>
      <c r="N77" s="96"/>
      <c r="O77" s="101"/>
      <c r="P77" s="96"/>
      <c r="Q77" s="96"/>
      <c r="R77" s="100"/>
      <c r="S77" s="190"/>
      <c r="T77" s="96"/>
      <c r="U77" s="102"/>
      <c r="V77" s="171"/>
      <c r="W77" s="171"/>
      <c r="X77" s="499"/>
      <c r="Y77" s="499"/>
      <c r="Z77" s="499"/>
      <c r="AA77" s="108"/>
      <c r="AC77" s="39"/>
      <c r="AE77" s="40"/>
      <c r="AF77"/>
      <c r="AG77"/>
      <c r="AH77"/>
      <c r="AI77"/>
      <c r="AJ77"/>
      <c r="AO77" s="11"/>
      <c r="AP77" s="10"/>
      <c r="AR77" s="40"/>
    </row>
    <row r="78" spans="4:44" ht="15.75" thickBot="1" x14ac:dyDescent="0.3">
      <c r="D78" s="95" t="s">
        <v>6</v>
      </c>
      <c r="E78" s="430"/>
      <c r="F78" s="103" t="s">
        <v>2126</v>
      </c>
      <c r="G78" s="97"/>
      <c r="H78" s="104"/>
      <c r="I78" s="104"/>
      <c r="J78" s="104"/>
      <c r="K78" s="97"/>
      <c r="L78" s="97"/>
      <c r="M78" s="105"/>
      <c r="N78" s="97"/>
      <c r="O78" s="106"/>
      <c r="P78" s="97"/>
      <c r="Q78" s="97"/>
      <c r="R78" s="105"/>
      <c r="S78" s="191"/>
      <c r="T78" s="97"/>
      <c r="U78" s="107"/>
      <c r="V78" s="172"/>
      <c r="W78" s="172"/>
      <c r="X78" s="500"/>
      <c r="Y78" s="500"/>
      <c r="Z78" s="500"/>
      <c r="AA78" s="109"/>
      <c r="AC78" s="39"/>
      <c r="AE78" s="40"/>
      <c r="AF78"/>
      <c r="AG78"/>
      <c r="AH78"/>
      <c r="AI78"/>
      <c r="AJ78"/>
      <c r="AO78" s="11"/>
      <c r="AP78" s="10"/>
      <c r="AR78" s="40"/>
    </row>
    <row r="79" spans="4:44" x14ac:dyDescent="0.25">
      <c r="D79" s="507" t="s">
        <v>1</v>
      </c>
      <c r="E79" s="508"/>
      <c r="F79" s="509" t="s">
        <v>1048</v>
      </c>
      <c r="G79" s="510"/>
      <c r="H79" s="565"/>
      <c r="I79" s="565"/>
      <c r="J79" s="565"/>
      <c r="K79" s="510"/>
      <c r="L79" s="510"/>
      <c r="M79" s="511"/>
      <c r="N79" s="510"/>
      <c r="O79" s="512"/>
      <c r="P79" s="510"/>
      <c r="Q79" s="510"/>
      <c r="R79" s="511"/>
      <c r="S79" s="513"/>
      <c r="T79" s="510"/>
      <c r="U79" s="514"/>
      <c r="V79" s="515"/>
      <c r="W79" s="515"/>
      <c r="X79" s="516"/>
      <c r="Y79" s="516"/>
      <c r="Z79" s="516"/>
      <c r="AA79" s="517"/>
      <c r="AC79" s="39"/>
      <c r="AE79" s="85"/>
      <c r="AF79" s="85"/>
      <c r="AG79" s="85"/>
      <c r="AH79" s="85"/>
      <c r="AI79" s="85"/>
      <c r="AJ79"/>
      <c r="AN79" s="11"/>
      <c r="AO79" s="126"/>
      <c r="AP79" s="10"/>
      <c r="AR79" s="40"/>
    </row>
    <row r="80" spans="4:44" x14ac:dyDescent="0.25">
      <c r="D80" s="91" t="s">
        <v>742</v>
      </c>
      <c r="E80" s="429"/>
      <c r="F80" s="98" t="s">
        <v>846</v>
      </c>
      <c r="G80" s="96"/>
      <c r="H80" s="99"/>
      <c r="I80" s="99"/>
      <c r="J80" s="99"/>
      <c r="K80" s="96"/>
      <c r="L80" s="96"/>
      <c r="M80" s="100"/>
      <c r="N80" s="96"/>
      <c r="O80" s="101"/>
      <c r="P80" s="96"/>
      <c r="Q80" s="96"/>
      <c r="R80" s="100"/>
      <c r="S80" s="190"/>
      <c r="T80" s="96"/>
      <c r="U80" s="102"/>
      <c r="V80" s="171"/>
      <c r="W80" s="171"/>
      <c r="X80" s="499"/>
      <c r="Y80" s="499"/>
      <c r="Z80" s="499"/>
      <c r="AA80" s="108"/>
      <c r="AC80" s="39"/>
      <c r="AE80" s="85"/>
      <c r="AF80" s="85"/>
      <c r="AG80" s="85"/>
      <c r="AH80" s="85"/>
      <c r="AI80" s="85"/>
      <c r="AJ80"/>
      <c r="AN80" s="11"/>
      <c r="AO80" s="126"/>
      <c r="AP80" s="10"/>
      <c r="AR80" s="40"/>
    </row>
    <row r="81" spans="4:44" x14ac:dyDescent="0.25">
      <c r="D81" s="92" t="s">
        <v>4</v>
      </c>
      <c r="E81" s="429"/>
      <c r="F81" s="98" t="s">
        <v>848</v>
      </c>
      <c r="G81" s="96"/>
      <c r="H81" s="99"/>
      <c r="I81" s="99"/>
      <c r="J81" s="99"/>
      <c r="K81" s="96"/>
      <c r="L81" s="96"/>
      <c r="M81" s="100"/>
      <c r="N81" s="96"/>
      <c r="O81" s="101"/>
      <c r="P81" s="96"/>
      <c r="Q81" s="96"/>
      <c r="R81" s="100"/>
      <c r="S81" s="190"/>
      <c r="T81" s="96"/>
      <c r="U81" s="102"/>
      <c r="V81" s="171"/>
      <c r="W81" s="171"/>
      <c r="X81" s="499"/>
      <c r="Y81" s="499"/>
      <c r="Z81" s="499"/>
      <c r="AA81" s="108"/>
      <c r="AC81" s="39"/>
      <c r="AE81" s="40"/>
      <c r="AF81"/>
      <c r="AG81"/>
      <c r="AH81"/>
      <c r="AI81"/>
      <c r="AJ81"/>
      <c r="AN81" s="85"/>
      <c r="AO81" s="11"/>
      <c r="AP81" s="10"/>
      <c r="AR81" s="40"/>
    </row>
    <row r="82" spans="4:44" x14ac:dyDescent="0.25">
      <c r="D82" s="91" t="s">
        <v>1149</v>
      </c>
      <c r="E82" s="429"/>
      <c r="F82" s="98" t="s">
        <v>1418</v>
      </c>
      <c r="G82" s="96"/>
      <c r="H82" s="99"/>
      <c r="I82" s="99"/>
      <c r="J82" s="99"/>
      <c r="K82" s="96"/>
      <c r="L82" s="96"/>
      <c r="M82" s="100"/>
      <c r="N82" s="96"/>
      <c r="O82" s="101"/>
      <c r="P82" s="96"/>
      <c r="Q82" s="96"/>
      <c r="R82" s="100"/>
      <c r="S82" s="190"/>
      <c r="T82" s="96"/>
      <c r="U82" s="102"/>
      <c r="V82" s="171"/>
      <c r="W82" s="171"/>
      <c r="X82" s="499"/>
      <c r="Y82" s="499"/>
      <c r="Z82" s="499"/>
      <c r="AA82" s="108"/>
      <c r="AC82" s="39"/>
      <c r="AE82" s="85"/>
      <c r="AF82" s="85"/>
      <c r="AG82" s="85"/>
      <c r="AH82" s="85"/>
      <c r="AI82" s="85"/>
      <c r="AJ82" s="11"/>
      <c r="AM82" s="11"/>
      <c r="AN82" s="11"/>
      <c r="AO82" s="126"/>
      <c r="AP82" s="10"/>
      <c r="AR82" s="40"/>
    </row>
    <row r="83" spans="4:44" x14ac:dyDescent="0.25">
      <c r="D83" s="91" t="s">
        <v>772</v>
      </c>
      <c r="E83" s="429"/>
      <c r="F83" s="98" t="s">
        <v>1304</v>
      </c>
      <c r="G83" s="96"/>
      <c r="H83" s="99"/>
      <c r="I83" s="99"/>
      <c r="J83" s="99"/>
      <c r="K83" s="96"/>
      <c r="L83" s="96"/>
      <c r="M83" s="100"/>
      <c r="N83" s="96"/>
      <c r="O83" s="101"/>
      <c r="P83" s="96"/>
      <c r="Q83" s="96"/>
      <c r="R83" s="100"/>
      <c r="S83" s="190"/>
      <c r="T83" s="96"/>
      <c r="U83" s="102"/>
      <c r="V83" s="171"/>
      <c r="W83" s="171"/>
      <c r="X83" s="499"/>
      <c r="Y83" s="499"/>
      <c r="Z83" s="499"/>
      <c r="AA83" s="108"/>
      <c r="AE83" s="85"/>
      <c r="AF83" s="85"/>
      <c r="AG83" s="85"/>
      <c r="AH83" s="85"/>
      <c r="AI83" s="85"/>
      <c r="AJ83" s="11"/>
      <c r="AM83" s="11"/>
      <c r="AN83" s="11"/>
      <c r="AO83" s="126"/>
      <c r="AP83" s="10"/>
      <c r="AR83" s="40"/>
    </row>
    <row r="84" spans="4:44" x14ac:dyDescent="0.25">
      <c r="D84" s="93" t="s">
        <v>764</v>
      </c>
      <c r="E84" s="429"/>
      <c r="F84" s="98" t="s">
        <v>1142</v>
      </c>
      <c r="G84" s="96"/>
      <c r="H84" s="99"/>
      <c r="I84" s="99"/>
      <c r="J84" s="99"/>
      <c r="K84" s="96"/>
      <c r="L84" s="96"/>
      <c r="M84" s="100"/>
      <c r="N84" s="96"/>
      <c r="O84" s="101"/>
      <c r="P84" s="96"/>
      <c r="Q84" s="96"/>
      <c r="R84" s="100"/>
      <c r="S84" s="190"/>
      <c r="T84" s="96"/>
      <c r="U84" s="102"/>
      <c r="V84" s="171"/>
      <c r="W84" s="171"/>
      <c r="X84" s="499"/>
      <c r="Y84" s="499"/>
      <c r="Z84" s="499"/>
      <c r="AA84" s="108"/>
      <c r="AE84" s="85"/>
      <c r="AF84" s="85"/>
      <c r="AG84" s="85"/>
      <c r="AH84" s="85"/>
      <c r="AI84" s="85"/>
      <c r="AJ84" s="11"/>
      <c r="AM84" s="11"/>
      <c r="AN84" s="11"/>
      <c r="AO84" s="11"/>
      <c r="AP84" s="10"/>
      <c r="AR84" s="40"/>
    </row>
    <row r="85" spans="4:44" x14ac:dyDescent="0.25">
      <c r="D85" s="91" t="s">
        <v>839</v>
      </c>
      <c r="E85" s="429"/>
      <c r="F85" s="98" t="s">
        <v>1305</v>
      </c>
      <c r="G85" s="96"/>
      <c r="H85" s="99"/>
      <c r="I85" s="99"/>
      <c r="J85" s="99"/>
      <c r="K85" s="96"/>
      <c r="L85" s="96"/>
      <c r="M85" s="100"/>
      <c r="N85" s="96"/>
      <c r="O85" s="101"/>
      <c r="P85" s="96"/>
      <c r="Q85" s="96"/>
      <c r="R85" s="100"/>
      <c r="S85" s="190"/>
      <c r="T85" s="96"/>
      <c r="U85" s="102"/>
      <c r="V85" s="171"/>
      <c r="W85" s="171"/>
      <c r="X85" s="499"/>
      <c r="Y85" s="499"/>
      <c r="Z85" s="499"/>
      <c r="AA85" s="108"/>
      <c r="AE85" s="85"/>
      <c r="AF85" s="85"/>
      <c r="AG85" s="85"/>
      <c r="AH85" s="85"/>
      <c r="AI85" s="85"/>
      <c r="AJ85" s="11"/>
      <c r="AM85" s="11"/>
      <c r="AN85" s="11"/>
      <c r="AO85" s="126"/>
      <c r="AP85" s="10"/>
      <c r="AR85" s="40"/>
    </row>
    <row r="86" spans="4:44" x14ac:dyDescent="0.25">
      <c r="D86" s="92" t="s">
        <v>2</v>
      </c>
      <c r="E86" s="429"/>
      <c r="F86" s="98" t="s">
        <v>1306</v>
      </c>
      <c r="G86" s="96"/>
      <c r="H86" s="99"/>
      <c r="I86" s="99"/>
      <c r="J86" s="99"/>
      <c r="K86" s="96"/>
      <c r="L86" s="96"/>
      <c r="M86" s="100"/>
      <c r="N86" s="96"/>
      <c r="O86" s="101"/>
      <c r="P86" s="96"/>
      <c r="Q86" s="96"/>
      <c r="R86" s="100"/>
      <c r="S86" s="190"/>
      <c r="T86" s="96"/>
      <c r="U86" s="102"/>
      <c r="V86" s="171"/>
      <c r="W86" s="171"/>
      <c r="X86" s="499"/>
      <c r="Y86" s="499"/>
      <c r="Z86" s="499"/>
      <c r="AA86" s="108"/>
      <c r="AE86" s="85"/>
      <c r="AF86" s="85"/>
      <c r="AG86" s="85"/>
      <c r="AH86" s="85"/>
      <c r="AI86" s="85"/>
      <c r="AJ86"/>
      <c r="AN86" s="11"/>
      <c r="AO86" s="126"/>
      <c r="AP86" s="10"/>
      <c r="AR86" s="40"/>
    </row>
    <row r="87" spans="4:44" x14ac:dyDescent="0.25">
      <c r="D87" s="92" t="s">
        <v>986</v>
      </c>
      <c r="E87" s="429"/>
      <c r="F87" s="98" t="s">
        <v>988</v>
      </c>
      <c r="G87" s="96"/>
      <c r="H87" s="99"/>
      <c r="I87" s="99"/>
      <c r="J87" s="99"/>
      <c r="K87" s="96"/>
      <c r="L87" s="96"/>
      <c r="M87" s="100"/>
      <c r="N87" s="96"/>
      <c r="O87" s="101"/>
      <c r="P87" s="96"/>
      <c r="Q87" s="96"/>
      <c r="R87" s="100"/>
      <c r="S87" s="190"/>
      <c r="T87" s="96"/>
      <c r="U87" s="102"/>
      <c r="V87" s="171"/>
      <c r="W87" s="171"/>
      <c r="X87" s="499"/>
      <c r="Y87" s="499"/>
      <c r="Z87" s="499"/>
      <c r="AA87" s="108"/>
      <c r="AE87" s="40"/>
      <c r="AF87"/>
      <c r="AG87"/>
      <c r="AH87"/>
      <c r="AI87"/>
      <c r="AJ87"/>
      <c r="AO87" s="11"/>
      <c r="AP87" s="10"/>
      <c r="AR87" s="40"/>
    </row>
    <row r="88" spans="4:44" x14ac:dyDescent="0.25">
      <c r="D88" s="91" t="s">
        <v>736</v>
      </c>
      <c r="E88" s="429"/>
      <c r="F88" s="98" t="s">
        <v>1307</v>
      </c>
      <c r="G88" s="96"/>
      <c r="H88" s="99"/>
      <c r="I88" s="99"/>
      <c r="J88" s="99"/>
      <c r="K88" s="96"/>
      <c r="L88" s="96"/>
      <c r="M88" s="100"/>
      <c r="N88" s="96"/>
      <c r="O88" s="101"/>
      <c r="P88" s="96"/>
      <c r="Q88" s="96"/>
      <c r="R88" s="100"/>
      <c r="S88" s="190"/>
      <c r="T88" s="96"/>
      <c r="U88" s="102"/>
      <c r="V88" s="171"/>
      <c r="W88" s="171"/>
      <c r="X88" s="499"/>
      <c r="Y88" s="499"/>
      <c r="Z88" s="499"/>
      <c r="AA88" s="108"/>
      <c r="AE88" s="85"/>
      <c r="AF88" s="85"/>
      <c r="AG88" s="85"/>
      <c r="AH88" s="85"/>
      <c r="AI88" s="85"/>
      <c r="AJ88" s="11"/>
      <c r="AN88" s="11"/>
      <c r="AO88" s="11"/>
      <c r="AP88" s="10"/>
      <c r="AR88" s="40"/>
    </row>
    <row r="89" spans="4:44" x14ac:dyDescent="0.25">
      <c r="D89" s="94" t="s">
        <v>1396</v>
      </c>
      <c r="E89" s="429"/>
      <c r="F89" s="98" t="s">
        <v>1397</v>
      </c>
      <c r="G89" s="96"/>
      <c r="H89" s="99"/>
      <c r="I89" s="99"/>
      <c r="J89" s="99"/>
      <c r="K89" s="96"/>
      <c r="L89" s="96"/>
      <c r="M89" s="100"/>
      <c r="N89" s="96"/>
      <c r="O89" s="101"/>
      <c r="P89" s="96"/>
      <c r="Q89" s="96"/>
      <c r="R89" s="100"/>
      <c r="S89" s="190"/>
      <c r="T89" s="96"/>
      <c r="U89" s="102"/>
      <c r="V89" s="171"/>
      <c r="W89" s="171"/>
      <c r="X89" s="499"/>
      <c r="Y89" s="499"/>
      <c r="Z89" s="499"/>
      <c r="AA89" s="108"/>
      <c r="AE89" s="85"/>
      <c r="AF89" s="85"/>
      <c r="AG89" s="85"/>
      <c r="AH89" s="85"/>
      <c r="AI89" s="85"/>
      <c r="AJ89" s="11"/>
      <c r="AN89" s="11"/>
      <c r="AO89" s="126"/>
      <c r="AP89" s="10"/>
      <c r="AR89" s="40"/>
    </row>
    <row r="90" spans="4:44" x14ac:dyDescent="0.25">
      <c r="D90" s="519" t="s">
        <v>838</v>
      </c>
      <c r="E90" s="520"/>
      <c r="F90" s="521" t="s">
        <v>1107</v>
      </c>
      <c r="G90" s="522"/>
      <c r="H90" s="566"/>
      <c r="I90" s="566"/>
      <c r="J90" s="566"/>
      <c r="K90" s="522"/>
      <c r="L90" s="522"/>
      <c r="M90" s="523"/>
      <c r="N90" s="522"/>
      <c r="O90" s="524"/>
      <c r="P90" s="522"/>
      <c r="Q90" s="522"/>
      <c r="R90" s="523"/>
      <c r="S90" s="525"/>
      <c r="T90" s="522"/>
      <c r="U90" s="526"/>
      <c r="V90" s="527"/>
      <c r="W90" s="527"/>
      <c r="X90" s="528"/>
      <c r="Y90" s="528"/>
      <c r="Z90" s="528"/>
      <c r="AA90" s="529"/>
      <c r="AE90" s="85"/>
      <c r="AF90" s="85"/>
      <c r="AG90" s="85"/>
      <c r="AH90" s="85"/>
      <c r="AI90" s="85"/>
      <c r="AJ90" s="11"/>
      <c r="AN90" s="11"/>
      <c r="AO90" s="11"/>
      <c r="AP90" s="10"/>
      <c r="AR90" s="40"/>
    </row>
    <row r="91" spans="4:44" ht="15.75" thickBot="1" x14ac:dyDescent="0.3">
      <c r="D91" s="530" t="s">
        <v>39</v>
      </c>
      <c r="E91" s="531"/>
      <c r="F91" s="532" t="s">
        <v>849</v>
      </c>
      <c r="G91" s="533"/>
      <c r="H91" s="534"/>
      <c r="I91" s="534"/>
      <c r="J91" s="534"/>
      <c r="K91" s="533"/>
      <c r="L91" s="533"/>
      <c r="M91" s="535"/>
      <c r="N91" s="533"/>
      <c r="O91" s="536"/>
      <c r="P91" s="533"/>
      <c r="Q91" s="533"/>
      <c r="R91" s="535"/>
      <c r="S91" s="537"/>
      <c r="T91" s="533"/>
      <c r="U91" s="538"/>
      <c r="V91" s="539"/>
      <c r="W91" s="539"/>
      <c r="X91" s="540"/>
      <c r="Y91" s="540"/>
      <c r="Z91" s="540"/>
      <c r="AA91" s="541"/>
      <c r="AE91"/>
      <c r="AF91"/>
      <c r="AG91"/>
      <c r="AH91"/>
      <c r="AI91"/>
      <c r="AJ91" s="11"/>
      <c r="AM91" s="11"/>
      <c r="AN91" s="11"/>
      <c r="AO91" s="11"/>
      <c r="AP91" s="10"/>
      <c r="AR91" s="40"/>
    </row>
    <row r="92" spans="4:44" x14ac:dyDescent="0.25">
      <c r="D92" s="518" t="s">
        <v>1816</v>
      </c>
      <c r="E92" s="508"/>
      <c r="F92" s="509" t="s">
        <v>2134</v>
      </c>
      <c r="G92" s="510"/>
      <c r="H92" s="565"/>
      <c r="I92" s="565"/>
      <c r="J92" s="565"/>
      <c r="K92" s="510"/>
      <c r="L92" s="510"/>
      <c r="M92" s="511"/>
      <c r="N92" s="510"/>
      <c r="O92" s="512"/>
      <c r="P92" s="510"/>
      <c r="Q92" s="510"/>
      <c r="R92" s="511"/>
      <c r="S92" s="513"/>
      <c r="T92" s="510"/>
      <c r="U92" s="514"/>
      <c r="V92" s="515"/>
      <c r="W92" s="515"/>
      <c r="X92" s="516"/>
      <c r="Y92" s="516"/>
      <c r="Z92" s="516"/>
      <c r="AA92" s="517"/>
      <c r="AE92" s="85"/>
      <c r="AF92"/>
      <c r="AG92"/>
      <c r="AH92"/>
      <c r="AI92"/>
      <c r="AJ92" s="11"/>
      <c r="AM92" s="11"/>
      <c r="AN92" s="11"/>
      <c r="AO92" s="11"/>
      <c r="AP92" s="10"/>
      <c r="AR92" s="40"/>
    </row>
    <row r="93" spans="4:44" x14ac:dyDescent="0.25">
      <c r="D93" s="92" t="s">
        <v>1817</v>
      </c>
      <c r="E93" s="429"/>
      <c r="F93" s="98" t="s">
        <v>2133</v>
      </c>
      <c r="G93" s="96"/>
      <c r="H93" s="99"/>
      <c r="I93" s="99"/>
      <c r="J93" s="99"/>
      <c r="K93" s="96"/>
      <c r="L93" s="96"/>
      <c r="M93" s="100"/>
      <c r="N93" s="96"/>
      <c r="O93" s="101"/>
      <c r="P93" s="96"/>
      <c r="Q93" s="96"/>
      <c r="R93" s="100"/>
      <c r="S93" s="190"/>
      <c r="T93" s="96"/>
      <c r="U93" s="102"/>
      <c r="V93" s="171"/>
      <c r="W93" s="171"/>
      <c r="X93" s="499"/>
      <c r="Y93" s="499"/>
      <c r="Z93" s="499"/>
      <c r="AA93" s="108"/>
      <c r="AE93" s="85"/>
      <c r="AF93" s="85"/>
      <c r="AG93" s="85"/>
      <c r="AH93" s="85"/>
      <c r="AI93" s="85"/>
      <c r="AJ93"/>
      <c r="AN93" s="11"/>
      <c r="AO93" s="11"/>
      <c r="AP93" s="10"/>
      <c r="AR93" s="40"/>
    </row>
    <row r="94" spans="4:44" x14ac:dyDescent="0.25">
      <c r="D94" s="92" t="s">
        <v>1998</v>
      </c>
      <c r="E94" s="429"/>
      <c r="F94" s="98" t="s">
        <v>2122</v>
      </c>
      <c r="G94" s="96"/>
      <c r="H94" s="99"/>
      <c r="I94" s="99"/>
      <c r="J94" s="99"/>
      <c r="K94" s="96"/>
      <c r="L94" s="96"/>
      <c r="M94" s="100"/>
      <c r="N94" s="96"/>
      <c r="O94" s="101"/>
      <c r="P94" s="96"/>
      <c r="Q94" s="96"/>
      <c r="R94" s="100"/>
      <c r="S94" s="190"/>
      <c r="T94" s="96"/>
      <c r="U94" s="102"/>
      <c r="V94" s="171"/>
      <c r="W94" s="171"/>
      <c r="X94" s="499"/>
      <c r="Y94" s="499"/>
      <c r="Z94" s="499"/>
      <c r="AA94" s="108"/>
      <c r="AE94" s="85"/>
      <c r="AF94" s="85"/>
      <c r="AG94" s="85"/>
      <c r="AH94" s="85"/>
      <c r="AI94" s="85"/>
      <c r="AJ94"/>
      <c r="AN94" s="11"/>
      <c r="AO94" s="11"/>
      <c r="AP94" s="10"/>
      <c r="AR94" s="40"/>
    </row>
    <row r="95" spans="4:44" x14ac:dyDescent="0.25">
      <c r="D95" s="91" t="s">
        <v>16</v>
      </c>
      <c r="E95" s="429"/>
      <c r="F95" s="98" t="s">
        <v>2128</v>
      </c>
      <c r="G95" s="96"/>
      <c r="H95" s="99"/>
      <c r="I95" s="99"/>
      <c r="J95" s="99"/>
      <c r="K95" s="96"/>
      <c r="L95" s="96"/>
      <c r="M95" s="100"/>
      <c r="N95" s="96"/>
      <c r="O95" s="101"/>
      <c r="P95" s="96"/>
      <c r="Q95" s="96"/>
      <c r="R95" s="100"/>
      <c r="S95" s="190"/>
      <c r="T95" s="96"/>
      <c r="U95" s="102"/>
      <c r="V95" s="171"/>
      <c r="W95" s="171"/>
      <c r="X95" s="499"/>
      <c r="Y95" s="499"/>
      <c r="Z95" s="499"/>
      <c r="AA95" s="108"/>
      <c r="AE95" s="85"/>
      <c r="AF95" s="85"/>
      <c r="AG95" s="85"/>
      <c r="AH95" s="85"/>
      <c r="AI95" s="85"/>
      <c r="AJ95"/>
      <c r="AN95" s="11"/>
      <c r="AO95" s="11"/>
      <c r="AP95" s="10"/>
      <c r="AR95" s="40"/>
    </row>
    <row r="96" spans="4:44" x14ac:dyDescent="0.25">
      <c r="D96" s="91" t="s">
        <v>69</v>
      </c>
      <c r="E96" s="429"/>
      <c r="F96" s="98" t="s">
        <v>850</v>
      </c>
      <c r="G96" s="96"/>
      <c r="H96" s="99"/>
      <c r="I96" s="99"/>
      <c r="J96" s="99"/>
      <c r="K96" s="96"/>
      <c r="L96" s="96"/>
      <c r="M96" s="100"/>
      <c r="N96" s="96"/>
      <c r="O96" s="101"/>
      <c r="P96" s="96"/>
      <c r="Q96" s="96"/>
      <c r="R96" s="100"/>
      <c r="S96" s="190"/>
      <c r="T96" s="96"/>
      <c r="U96" s="102"/>
      <c r="V96" s="171"/>
      <c r="W96" s="171"/>
      <c r="X96" s="499"/>
      <c r="Y96" s="499"/>
      <c r="Z96" s="499"/>
      <c r="AA96" s="108"/>
      <c r="AE96" s="40"/>
      <c r="AF96"/>
      <c r="AG96"/>
      <c r="AH96"/>
      <c r="AI96"/>
      <c r="AJ96"/>
      <c r="AO96" s="11"/>
      <c r="AP96" s="10"/>
      <c r="AR96" s="40"/>
    </row>
    <row r="97" spans="4:44" x14ac:dyDescent="0.25">
      <c r="D97" s="91" t="s">
        <v>72</v>
      </c>
      <c r="E97" s="429"/>
      <c r="F97" s="98" t="s">
        <v>851</v>
      </c>
      <c r="G97" s="96"/>
      <c r="H97" s="99"/>
      <c r="I97" s="99"/>
      <c r="J97" s="99"/>
      <c r="K97" s="96"/>
      <c r="L97" s="96"/>
      <c r="M97" s="100"/>
      <c r="N97" s="96"/>
      <c r="O97" s="101"/>
      <c r="P97" s="96"/>
      <c r="Q97" s="96"/>
      <c r="R97" s="100"/>
      <c r="S97" s="190"/>
      <c r="T97" s="96"/>
      <c r="U97" s="102"/>
      <c r="V97" s="171"/>
      <c r="W97" s="171"/>
      <c r="X97" s="499"/>
      <c r="Y97" s="499"/>
      <c r="Z97" s="499"/>
      <c r="AA97" s="108"/>
      <c r="AD97" s="36"/>
      <c r="AE97" s="85"/>
      <c r="AF97" s="85"/>
      <c r="AG97" s="85"/>
      <c r="AH97" s="85"/>
      <c r="AI97" s="85"/>
      <c r="AJ97" s="11"/>
      <c r="AM97" s="11"/>
      <c r="AN97" s="11"/>
      <c r="AO97" s="126"/>
      <c r="AP97" s="10"/>
      <c r="AR97" s="40"/>
    </row>
    <row r="98" spans="4:44" x14ac:dyDescent="0.25">
      <c r="D98" s="91" t="s">
        <v>80</v>
      </c>
      <c r="E98" s="429"/>
      <c r="F98" s="98" t="s">
        <v>2125</v>
      </c>
      <c r="G98" s="96"/>
      <c r="H98" s="99"/>
      <c r="I98" s="99"/>
      <c r="J98" s="99"/>
      <c r="K98" s="96"/>
      <c r="L98" s="96"/>
      <c r="M98" s="100"/>
      <c r="N98" s="96"/>
      <c r="O98" s="101"/>
      <c r="P98" s="96"/>
      <c r="Q98" s="96"/>
      <c r="R98" s="100"/>
      <c r="S98" s="190"/>
      <c r="T98" s="96"/>
      <c r="U98" s="102"/>
      <c r="V98" s="171"/>
      <c r="W98" s="171"/>
      <c r="X98" s="499"/>
      <c r="Y98" s="499"/>
      <c r="Z98" s="499"/>
      <c r="AA98" s="108"/>
      <c r="AD98" s="36"/>
      <c r="AE98" s="398"/>
      <c r="AF98" s="398"/>
      <c r="AG98" s="85"/>
      <c r="AH98" s="85"/>
      <c r="AI98" s="85"/>
      <c r="AJ98" s="11"/>
      <c r="AM98" s="11"/>
      <c r="AN98" s="11"/>
      <c r="AO98" s="126"/>
      <c r="AP98" s="10"/>
      <c r="AR98" s="40"/>
    </row>
    <row r="99" spans="4:44" x14ac:dyDescent="0.25">
      <c r="D99" s="91" t="s">
        <v>68</v>
      </c>
      <c r="E99" s="429"/>
      <c r="F99" s="98" t="s">
        <v>852</v>
      </c>
      <c r="G99" s="96"/>
      <c r="H99" s="99"/>
      <c r="I99" s="99"/>
      <c r="J99" s="99"/>
      <c r="K99" s="96"/>
      <c r="L99" s="96"/>
      <c r="M99" s="100"/>
      <c r="N99" s="96"/>
      <c r="O99" s="101"/>
      <c r="P99" s="96"/>
      <c r="Q99" s="96"/>
      <c r="R99" s="100"/>
      <c r="S99" s="190"/>
      <c r="T99" s="96"/>
      <c r="U99" s="102"/>
      <c r="V99" s="171"/>
      <c r="W99" s="171"/>
      <c r="X99" s="499"/>
      <c r="Y99" s="499"/>
      <c r="Z99" s="499"/>
      <c r="AA99" s="108"/>
      <c r="AD99" s="36"/>
      <c r="AE99" s="399"/>
      <c r="AF99" s="398"/>
      <c r="AG99" s="85"/>
      <c r="AH99" s="85"/>
      <c r="AI99" s="85"/>
      <c r="AJ99" s="11"/>
      <c r="AM99" s="11"/>
      <c r="AN99" s="11"/>
      <c r="AO99" s="181"/>
      <c r="AP99" s="10"/>
      <c r="AR99" s="40"/>
    </row>
    <row r="100" spans="4:44" x14ac:dyDescent="0.25">
      <c r="D100" s="91" t="s">
        <v>74</v>
      </c>
      <c r="E100" s="429"/>
      <c r="F100" s="98" t="s">
        <v>2124</v>
      </c>
      <c r="G100" s="96"/>
      <c r="H100" s="99"/>
      <c r="I100" s="99"/>
      <c r="J100" s="99"/>
      <c r="K100" s="96"/>
      <c r="L100" s="96"/>
      <c r="M100" s="100"/>
      <c r="N100" s="96"/>
      <c r="O100" s="101"/>
      <c r="P100" s="96"/>
      <c r="Q100" s="96"/>
      <c r="R100" s="100"/>
      <c r="S100" s="190"/>
      <c r="T100" s="96"/>
      <c r="U100" s="102"/>
      <c r="V100" s="171"/>
      <c r="W100" s="171"/>
      <c r="X100" s="499"/>
      <c r="Y100" s="499"/>
      <c r="Z100" s="499"/>
      <c r="AA100" s="108"/>
      <c r="AE100" s="398"/>
      <c r="AF100" s="398"/>
      <c r="AG100" s="85"/>
      <c r="AH100" s="85"/>
      <c r="AI100" s="85"/>
      <c r="AJ100" s="11"/>
      <c r="AM100" s="11"/>
      <c r="AN100" s="11"/>
      <c r="AO100" s="126"/>
      <c r="AP100" s="10"/>
    </row>
    <row r="101" spans="4:44" x14ac:dyDescent="0.25">
      <c r="D101" s="91" t="s">
        <v>2121</v>
      </c>
      <c r="E101" s="429"/>
      <c r="F101" s="98" t="s">
        <v>2123</v>
      </c>
      <c r="G101" s="96"/>
      <c r="H101" s="99"/>
      <c r="I101" s="99"/>
      <c r="J101" s="99"/>
      <c r="K101" s="96"/>
      <c r="L101" s="96"/>
      <c r="M101" s="100"/>
      <c r="N101" s="96"/>
      <c r="O101" s="101"/>
      <c r="P101" s="96"/>
      <c r="Q101" s="96"/>
      <c r="R101" s="100"/>
      <c r="S101" s="190"/>
      <c r="T101" s="96"/>
      <c r="U101" s="102"/>
      <c r="V101" s="171"/>
      <c r="W101" s="171"/>
      <c r="X101" s="499"/>
      <c r="Y101" s="499"/>
      <c r="Z101" s="499"/>
      <c r="AA101" s="108"/>
      <c r="AE101" s="85"/>
      <c r="AF101" s="85"/>
      <c r="AG101" s="85"/>
      <c r="AH101" s="85"/>
      <c r="AI101" s="85"/>
      <c r="AJ101" s="11"/>
      <c r="AM101" s="11"/>
      <c r="AN101" s="11"/>
      <c r="AO101" s="126"/>
      <c r="AP101" s="10"/>
    </row>
    <row r="102" spans="4:44" x14ac:dyDescent="0.25">
      <c r="D102" s="91" t="s">
        <v>51</v>
      </c>
      <c r="E102" s="429"/>
      <c r="F102" s="98" t="s">
        <v>872</v>
      </c>
      <c r="G102" s="96"/>
      <c r="H102" s="99"/>
      <c r="I102" s="99"/>
      <c r="J102" s="99"/>
      <c r="K102" s="96"/>
      <c r="L102" s="96"/>
      <c r="M102" s="100"/>
      <c r="N102" s="96"/>
      <c r="O102" s="101"/>
      <c r="P102" s="96"/>
      <c r="Q102" s="96"/>
      <c r="R102" s="100"/>
      <c r="S102" s="190"/>
      <c r="T102" s="96"/>
      <c r="U102" s="102"/>
      <c r="V102" s="171"/>
      <c r="W102" s="171"/>
      <c r="X102" s="499"/>
      <c r="Y102" s="499"/>
      <c r="Z102" s="499"/>
      <c r="AA102" s="108"/>
      <c r="AE102" s="85"/>
      <c r="AF102" s="85"/>
      <c r="AG102" s="85"/>
      <c r="AH102" s="85"/>
      <c r="AI102" s="85"/>
      <c r="AJ102" s="11"/>
      <c r="AM102" s="11"/>
      <c r="AN102" s="11"/>
      <c r="AO102" s="126"/>
      <c r="AP102" s="10"/>
    </row>
    <row r="103" spans="4:44" x14ac:dyDescent="0.25">
      <c r="D103" s="91" t="s">
        <v>52</v>
      </c>
      <c r="E103" s="429"/>
      <c r="F103" s="98" t="s">
        <v>873</v>
      </c>
      <c r="G103" s="96"/>
      <c r="H103" s="99"/>
      <c r="I103" s="99"/>
      <c r="J103" s="99"/>
      <c r="K103" s="96"/>
      <c r="L103" s="96"/>
      <c r="M103" s="100"/>
      <c r="N103" s="96"/>
      <c r="O103" s="101"/>
      <c r="P103" s="96"/>
      <c r="Q103" s="96"/>
      <c r="R103" s="100"/>
      <c r="S103" s="190"/>
      <c r="T103" s="96"/>
      <c r="U103" s="102"/>
      <c r="V103" s="171"/>
      <c r="W103" s="171"/>
      <c r="X103" s="499"/>
      <c r="Y103" s="499"/>
      <c r="Z103" s="499"/>
      <c r="AA103" s="108"/>
      <c r="AE103" s="85"/>
      <c r="AF103" s="85"/>
      <c r="AG103" s="85"/>
      <c r="AH103" s="85"/>
      <c r="AI103" s="85"/>
      <c r="AJ103" s="11"/>
      <c r="AM103" s="11"/>
      <c r="AN103" s="11"/>
      <c r="AO103" s="126"/>
      <c r="AP103" s="10"/>
    </row>
    <row r="104" spans="4:44" x14ac:dyDescent="0.25">
      <c r="D104" s="91" t="s">
        <v>53</v>
      </c>
      <c r="E104" s="429"/>
      <c r="F104" s="98" t="s">
        <v>853</v>
      </c>
      <c r="G104" s="96"/>
      <c r="H104" s="99"/>
      <c r="I104" s="99"/>
      <c r="J104" s="99"/>
      <c r="K104" s="96"/>
      <c r="L104" s="96"/>
      <c r="M104" s="100"/>
      <c r="N104" s="96"/>
      <c r="O104" s="101"/>
      <c r="P104" s="96"/>
      <c r="Q104" s="96"/>
      <c r="R104" s="100"/>
      <c r="S104" s="190"/>
      <c r="T104" s="96"/>
      <c r="U104" s="102"/>
      <c r="V104" s="171"/>
      <c r="W104" s="171"/>
      <c r="X104" s="499"/>
      <c r="Y104" s="499"/>
      <c r="Z104" s="499"/>
      <c r="AA104" s="108"/>
      <c r="AE104" s="85"/>
      <c r="AF104" s="85"/>
      <c r="AG104" s="85"/>
      <c r="AH104" s="85"/>
      <c r="AI104" s="85"/>
      <c r="AJ104" s="11"/>
      <c r="AM104" s="11"/>
      <c r="AN104" s="11"/>
      <c r="AO104" s="126"/>
      <c r="AP104" s="10"/>
    </row>
    <row r="105" spans="4:44" x14ac:dyDescent="0.25">
      <c r="D105" s="91" t="s">
        <v>841</v>
      </c>
      <c r="E105" s="429"/>
      <c r="F105" s="98" t="s">
        <v>854</v>
      </c>
      <c r="G105" s="96"/>
      <c r="H105" s="99"/>
      <c r="I105" s="99"/>
      <c r="J105" s="99"/>
      <c r="K105" s="96"/>
      <c r="L105" s="96"/>
      <c r="M105" s="100"/>
      <c r="N105" s="96"/>
      <c r="O105" s="101"/>
      <c r="P105" s="96"/>
      <c r="Q105" s="96"/>
      <c r="R105" s="100"/>
      <c r="S105" s="190"/>
      <c r="T105" s="96"/>
      <c r="U105" s="102"/>
      <c r="V105" s="171"/>
      <c r="W105" s="171"/>
      <c r="X105" s="499"/>
      <c r="Y105" s="499"/>
      <c r="Z105" s="499"/>
      <c r="AA105" s="108"/>
      <c r="AE105" s="39"/>
      <c r="AF105"/>
      <c r="AG105"/>
      <c r="AH105"/>
      <c r="AI105"/>
      <c r="AJ105"/>
      <c r="AN105" s="10"/>
    </row>
    <row r="106" spans="4:44" x14ac:dyDescent="0.25">
      <c r="D106" s="91" t="s">
        <v>2417</v>
      </c>
      <c r="E106" s="429"/>
      <c r="F106" s="98" t="s">
        <v>2419</v>
      </c>
      <c r="G106" s="96"/>
      <c r="H106" s="99"/>
      <c r="I106" s="99"/>
      <c r="J106" s="99"/>
      <c r="K106" s="96"/>
      <c r="L106" s="96"/>
      <c r="M106" s="100"/>
      <c r="N106" s="96"/>
      <c r="O106" s="101"/>
      <c r="P106" s="96"/>
      <c r="Q106" s="96"/>
      <c r="R106" s="100"/>
      <c r="S106" s="190"/>
      <c r="T106" s="96"/>
      <c r="U106" s="102"/>
      <c r="V106" s="171"/>
      <c r="W106" s="171"/>
      <c r="X106" s="499"/>
      <c r="Y106" s="499"/>
      <c r="Z106" s="499"/>
      <c r="AA106" s="108"/>
      <c r="AE106" s="39"/>
      <c r="AF106"/>
      <c r="AG106"/>
      <c r="AH106"/>
      <c r="AI106"/>
      <c r="AJ106"/>
      <c r="AN106" s="10"/>
    </row>
    <row r="107" spans="4:44" x14ac:dyDescent="0.25">
      <c r="D107" s="91" t="s">
        <v>840</v>
      </c>
      <c r="E107" s="429"/>
      <c r="F107" s="98" t="s">
        <v>855</v>
      </c>
      <c r="G107" s="96"/>
      <c r="H107" s="99"/>
      <c r="I107" s="99"/>
      <c r="J107" s="99"/>
      <c r="K107" s="96"/>
      <c r="L107" s="96"/>
      <c r="M107" s="100"/>
      <c r="N107" s="96"/>
      <c r="O107" s="101"/>
      <c r="P107" s="96"/>
      <c r="Q107" s="96"/>
      <c r="R107" s="100"/>
      <c r="S107" s="190"/>
      <c r="T107" s="96"/>
      <c r="U107" s="102"/>
      <c r="V107" s="171"/>
      <c r="W107" s="171"/>
      <c r="X107" s="499"/>
      <c r="Y107" s="499"/>
      <c r="Z107" s="499"/>
      <c r="AA107" s="108"/>
      <c r="AB107"/>
      <c r="AE107"/>
      <c r="AF107"/>
      <c r="AG107"/>
      <c r="AH107"/>
      <c r="AI107"/>
      <c r="AJ107"/>
    </row>
    <row r="108" spans="4:44" x14ac:dyDescent="0.25">
      <c r="D108" s="91" t="s">
        <v>730</v>
      </c>
      <c r="E108" s="429"/>
      <c r="F108" s="98" t="s">
        <v>856</v>
      </c>
      <c r="G108" s="96"/>
      <c r="H108" s="99"/>
      <c r="I108" s="99"/>
      <c r="J108" s="99"/>
      <c r="K108" s="96"/>
      <c r="L108" s="96"/>
      <c r="M108" s="100"/>
      <c r="N108" s="96"/>
      <c r="O108" s="101"/>
      <c r="P108" s="96"/>
      <c r="Q108" s="96"/>
      <c r="R108" s="100"/>
      <c r="S108" s="190"/>
      <c r="T108" s="96"/>
      <c r="U108" s="102"/>
      <c r="V108" s="171"/>
      <c r="W108" s="171"/>
      <c r="X108" s="499"/>
      <c r="Y108" s="499"/>
      <c r="Z108" s="499"/>
      <c r="AA108" s="108"/>
      <c r="AB108"/>
      <c r="AE108"/>
      <c r="AF108"/>
      <c r="AG108"/>
      <c r="AH108"/>
      <c r="AI108"/>
      <c r="AJ108"/>
    </row>
    <row r="109" spans="4:44" x14ac:dyDescent="0.25">
      <c r="D109" s="91" t="s">
        <v>75</v>
      </c>
      <c r="E109" s="429"/>
      <c r="F109" s="98" t="s">
        <v>857</v>
      </c>
      <c r="G109" s="96"/>
      <c r="H109" s="99"/>
      <c r="I109" s="99"/>
      <c r="J109" s="99"/>
      <c r="K109" s="96"/>
      <c r="L109" s="96"/>
      <c r="M109" s="100"/>
      <c r="N109" s="96"/>
      <c r="O109" s="101"/>
      <c r="P109" s="96"/>
      <c r="Q109" s="96"/>
      <c r="R109" s="100"/>
      <c r="S109" s="190"/>
      <c r="T109" s="96"/>
      <c r="U109" s="102"/>
      <c r="V109" s="171"/>
      <c r="W109" s="171"/>
      <c r="X109" s="499"/>
      <c r="Y109" s="499"/>
      <c r="Z109" s="499"/>
      <c r="AA109" s="108"/>
      <c r="AB109"/>
      <c r="AE109"/>
      <c r="AF109"/>
      <c r="AG109"/>
      <c r="AH109"/>
      <c r="AI109"/>
      <c r="AJ109"/>
    </row>
    <row r="110" spans="4:44" ht="15.75" thickBot="1" x14ac:dyDescent="0.3">
      <c r="D110" s="95" t="s">
        <v>76</v>
      </c>
      <c r="E110" s="430"/>
      <c r="F110" s="103" t="s">
        <v>858</v>
      </c>
      <c r="G110" s="97"/>
      <c r="H110" s="104"/>
      <c r="I110" s="104"/>
      <c r="J110" s="104"/>
      <c r="K110" s="97"/>
      <c r="L110" s="97"/>
      <c r="M110" s="105"/>
      <c r="N110" s="97"/>
      <c r="O110" s="106"/>
      <c r="P110" s="97"/>
      <c r="Q110" s="97"/>
      <c r="R110" s="105"/>
      <c r="S110" s="191"/>
      <c r="T110" s="97"/>
      <c r="U110" s="107"/>
      <c r="V110" s="172"/>
      <c r="W110" s="172"/>
      <c r="X110" s="500"/>
      <c r="Y110" s="500"/>
      <c r="Z110" s="500"/>
      <c r="AA110" s="109"/>
      <c r="AB110"/>
      <c r="AE110"/>
      <c r="AF110"/>
      <c r="AG110"/>
      <c r="AH110"/>
      <c r="AI110"/>
      <c r="AJ110"/>
    </row>
    <row r="111" spans="4:44" x14ac:dyDescent="0.25">
      <c r="D111" s="507" t="s">
        <v>3</v>
      </c>
      <c r="E111" s="508"/>
      <c r="F111" s="509" t="s">
        <v>2129</v>
      </c>
      <c r="G111" s="510"/>
      <c r="H111" s="565"/>
      <c r="I111" s="565"/>
      <c r="J111" s="565"/>
      <c r="K111" s="510"/>
      <c r="L111" s="510"/>
      <c r="M111" s="511"/>
      <c r="N111" s="510"/>
      <c r="O111" s="512"/>
      <c r="P111" s="510"/>
      <c r="Q111" s="510"/>
      <c r="R111" s="511"/>
      <c r="S111" s="513"/>
      <c r="T111" s="510"/>
      <c r="U111" s="514"/>
      <c r="V111" s="515"/>
      <c r="W111" s="515"/>
      <c r="X111" s="516"/>
      <c r="Y111" s="516"/>
      <c r="Z111" s="516"/>
      <c r="AA111" s="517"/>
      <c r="AB111"/>
      <c r="AE111"/>
      <c r="AF111"/>
      <c r="AG111"/>
      <c r="AH111"/>
      <c r="AI111"/>
      <c r="AJ111"/>
    </row>
    <row r="112" spans="4:44" x14ac:dyDescent="0.25">
      <c r="D112" s="91" t="s">
        <v>22</v>
      </c>
      <c r="E112" s="429"/>
      <c r="F112" s="98" t="s">
        <v>874</v>
      </c>
      <c r="G112" s="96"/>
      <c r="H112" s="99"/>
      <c r="I112" s="99"/>
      <c r="J112" s="99"/>
      <c r="K112" s="96"/>
      <c r="L112" s="96"/>
      <c r="M112" s="100"/>
      <c r="N112" s="96"/>
      <c r="O112" s="101"/>
      <c r="P112" s="96"/>
      <c r="Q112" s="96"/>
      <c r="R112" s="100"/>
      <c r="S112" s="190"/>
      <c r="T112" s="96"/>
      <c r="U112" s="102"/>
      <c r="V112" s="171"/>
      <c r="W112" s="171"/>
      <c r="X112" s="499"/>
      <c r="Y112" s="499"/>
      <c r="Z112" s="499"/>
      <c r="AA112" s="108"/>
    </row>
    <row r="113" spans="4:27" ht="15.75" thickBot="1" x14ac:dyDescent="0.3">
      <c r="D113" s="95" t="s">
        <v>4</v>
      </c>
      <c r="E113" s="430"/>
      <c r="F113" s="103" t="s">
        <v>859</v>
      </c>
      <c r="G113" s="97"/>
      <c r="H113" s="104"/>
      <c r="I113" s="104"/>
      <c r="J113" s="104"/>
      <c r="K113" s="97"/>
      <c r="L113" s="97"/>
      <c r="M113" s="105"/>
      <c r="N113" s="97"/>
      <c r="O113" s="106"/>
      <c r="P113" s="97"/>
      <c r="Q113" s="97"/>
      <c r="R113" s="105"/>
      <c r="S113" s="191"/>
      <c r="T113" s="97"/>
      <c r="U113" s="107"/>
      <c r="V113" s="172"/>
      <c r="W113" s="172"/>
      <c r="X113" s="500"/>
      <c r="Y113" s="500"/>
      <c r="Z113" s="500"/>
      <c r="AA113" s="109"/>
    </row>
    <row r="446" spans="3:3" x14ac:dyDescent="0.25">
      <c r="C446" s="7"/>
    </row>
    <row r="447" spans="3:3" x14ac:dyDescent="0.25">
      <c r="C447" s="7"/>
    </row>
    <row r="503" spans="3:3" x14ac:dyDescent="0.25">
      <c r="C503" s="177"/>
    </row>
    <row r="504" spans="3:3" x14ac:dyDescent="0.25">
      <c r="C504" s="177"/>
    </row>
    <row r="505" spans="3:3" x14ac:dyDescent="0.25">
      <c r="C505" s="177"/>
    </row>
    <row r="506" spans="3:3" x14ac:dyDescent="0.25">
      <c r="C506" s="177"/>
    </row>
    <row r="507" spans="3:3" x14ac:dyDescent="0.25">
      <c r="C507" s="177"/>
    </row>
    <row r="508" spans="3:3" x14ac:dyDescent="0.25">
      <c r="C508" s="177"/>
    </row>
    <row r="509" spans="3:3" x14ac:dyDescent="0.25">
      <c r="C509" s="177"/>
    </row>
    <row r="511" spans="3:3" x14ac:dyDescent="0.25">
      <c r="C511" s="177"/>
    </row>
    <row r="570" spans="3:3" x14ac:dyDescent="0.25">
      <c r="C570" s="195"/>
    </row>
    <row r="603" spans="3:3" x14ac:dyDescent="0.25">
      <c r="C603" s="208"/>
    </row>
  </sheetData>
  <sortState ref="A6:AS27">
    <sortCondition ref="D6:D27"/>
  </sortState>
  <hyperlinks>
    <hyperlink ref="AM62" r:id="rId1"/>
    <hyperlink ref="AJ61" r:id="rId2" display="http://en.wikipedia.org/wiki/Instructions_per_second"/>
    <hyperlink ref="AR61" r:id="rId3"/>
    <hyperlink ref="AQ52" r:id="rId4"/>
    <hyperlink ref="E6" r:id="rId5"/>
    <hyperlink ref="E10" r:id="rId6"/>
    <hyperlink ref="E48" r:id="rId7"/>
    <hyperlink ref="E52" r:id="rId8"/>
    <hyperlink ref="E13" r:id="rId9"/>
    <hyperlink ref="E36" r:id="rId10"/>
    <hyperlink ref="E37" r:id="rId11"/>
    <hyperlink ref="E38" r:id="rId12"/>
    <hyperlink ref="E39" r:id="rId13"/>
    <hyperlink ref="E18" r:id="rId14"/>
    <hyperlink ref="E46" r:id="rId15"/>
    <hyperlink ref="E35" r:id="rId16"/>
    <hyperlink ref="G35" r:id="rId17" display="https://github.com/lulf/microcpu"/>
    <hyperlink ref="E33" r:id="rId18"/>
    <hyperlink ref="E19" r:id="rId19"/>
    <hyperlink ref="AQ19" r:id="rId20"/>
    <hyperlink ref="AS19" r:id="rId21"/>
    <hyperlink ref="E24" r:id="rId22"/>
    <hyperlink ref="E25" r:id="rId23"/>
    <hyperlink ref="E31" r:id="rId24"/>
    <hyperlink ref="E34" r:id="rId25"/>
    <hyperlink ref="AQ34" r:id="rId26"/>
    <hyperlink ref="E28" r:id="rId27"/>
    <hyperlink ref="AQ20" r:id="rId28"/>
    <hyperlink ref="E20" r:id="rId29"/>
    <hyperlink ref="E50" r:id="rId30"/>
    <hyperlink ref="AQ50" r:id="rId31"/>
    <hyperlink ref="E51" r:id="rId32"/>
    <hyperlink ref="AQ51" r:id="rId33"/>
    <hyperlink ref="E7" r:id="rId34"/>
    <hyperlink ref="AQ7" r:id="rId35"/>
    <hyperlink ref="E44" r:id="rId36"/>
    <hyperlink ref="AQ14" r:id="rId37"/>
    <hyperlink ref="AQ30" r:id="rId38"/>
    <hyperlink ref="E30" r:id="rId39"/>
    <hyperlink ref="E41" r:id="rId40"/>
    <hyperlink ref="AQ41" r:id="rId41"/>
    <hyperlink ref="E43" r:id="rId42"/>
    <hyperlink ref="AQ56" r:id="rId43"/>
    <hyperlink ref="AQ26" r:id="rId44"/>
    <hyperlink ref="E26" r:id="rId45"/>
    <hyperlink ref="E40" r:id="rId46"/>
    <hyperlink ref="E56" r:id="rId47"/>
    <hyperlink ref="E57" r:id="rId48"/>
    <hyperlink ref="E21" r:id="rId49"/>
    <hyperlink ref="E12" r:id="rId50"/>
    <hyperlink ref="E58" r:id="rId51"/>
    <hyperlink ref="E27" r:id="rId52"/>
    <hyperlink ref="E17" r:id="rId53"/>
    <hyperlink ref="E42" r:id="rId54"/>
    <hyperlink ref="E49" r:id="rId55"/>
    <hyperlink ref="E32" r:id="rId56"/>
    <hyperlink ref="AQ32" r:id="rId57"/>
    <hyperlink ref="E22" r:id="rId58"/>
    <hyperlink ref="E47" r:id="rId59"/>
    <hyperlink ref="E16" r:id="rId60"/>
    <hyperlink ref="E53" r:id="rId61"/>
    <hyperlink ref="E9" r:id="rId62"/>
  </hyperlinks>
  <pageMargins left="0.25" right="0.25" top="0.25" bottom="0.25" header="0.3" footer="0.3"/>
  <pageSetup paperSize="5" scale="57" fitToHeight="9" orientation="landscape" r:id="rId6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608"/>
  <sheetViews>
    <sheetView topLeftCell="A4" zoomScale="85" zoomScaleNormal="85" workbookViewId="0">
      <pane ySplit="1" topLeftCell="A5" activePane="bottomLeft" state="frozenSplit"/>
      <selection activeCell="A4" sqref="A4"/>
      <selection pane="bottomLeft" activeCell="AP92" sqref="AP92"/>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79" customWidth="1"/>
    <col min="7" max="7" width="18.42578125" customWidth="1"/>
    <col min="8" max="8" width="8.42578125" style="39" customWidth="1"/>
    <col min="9" max="9" width="5" style="39" customWidth="1"/>
    <col min="10" max="10" width="4.140625" style="39" customWidth="1"/>
    <col min="11" max="11" width="9.5703125" customWidth="1"/>
    <col min="12" max="12" width="5.5703125" customWidth="1"/>
    <col min="13" max="13" width="5.28515625" style="10" customWidth="1"/>
    <col min="14" max="14" width="6.140625" customWidth="1"/>
    <col min="15" max="15" width="2.85546875" style="79" customWidth="1"/>
    <col min="16" max="16" width="2.7109375" customWidth="1"/>
    <col min="17" max="17" width="4.140625" customWidth="1"/>
    <col min="18" max="18" width="5.28515625" style="10" customWidth="1"/>
    <col min="19" max="19" width="2.85546875" style="183" customWidth="1"/>
    <col min="20" max="20" width="5.28515625" customWidth="1"/>
    <col min="21" max="21" width="5.42578125" style="11" customWidth="1"/>
    <col min="22" max="22" width="4.85546875" style="8" customWidth="1"/>
    <col min="23" max="23" width="6.7109375" style="8" customWidth="1"/>
    <col min="24" max="24" width="4.140625" style="492" customWidth="1"/>
    <col min="25" max="25" width="4.140625" style="492" hidden="1" customWidth="1"/>
    <col min="26" max="26" width="2.85546875" style="492" customWidth="1"/>
    <col min="27" max="27" width="7.140625" customWidth="1"/>
    <col min="28" max="28" width="5" style="39" customWidth="1"/>
    <col min="29" max="29" width="8" customWidth="1"/>
    <col min="30" max="30" width="2.28515625" style="39" customWidth="1"/>
    <col min="31" max="31" width="5.140625" style="7" customWidth="1"/>
    <col min="32" max="32" width="3.85546875" style="33" customWidth="1"/>
    <col min="33" max="33" width="3.28515625" style="33" customWidth="1"/>
    <col min="34" max="35" width="4.85546875" style="39" customWidth="1"/>
    <col min="36" max="36" width="4.5703125" style="39" customWidth="1"/>
    <col min="37" max="37" width="4.140625" style="10" customWidth="1"/>
    <col min="38" max="38" width="4.85546875" style="567" customWidth="1"/>
    <col min="39" max="39" width="4.140625" customWidth="1"/>
    <col min="40" max="40" width="4.28515625" customWidth="1"/>
    <col min="41" max="42" width="5" customWidth="1"/>
    <col min="43" max="43" width="17.42578125" customWidth="1"/>
    <col min="44" max="44" width="30.42578125" customWidth="1"/>
    <col min="45" max="45" width="37.42578125" customWidth="1"/>
  </cols>
  <sheetData>
    <row r="1" spans="2:45" ht="18.75" x14ac:dyDescent="0.3">
      <c r="D1" s="22" t="s">
        <v>920</v>
      </c>
      <c r="E1" s="16"/>
      <c r="I1"/>
      <c r="J1" s="162" t="s">
        <v>1728</v>
      </c>
      <c r="AE1" s="16"/>
      <c r="AF1" s="32"/>
      <c r="AG1" s="32"/>
    </row>
    <row r="2" spans="2:45" x14ac:dyDescent="0.25">
      <c r="D2" s="23" t="s">
        <v>729</v>
      </c>
      <c r="F2" s="750"/>
    </row>
    <row r="3" spans="2:45" ht="15.75" thickBot="1" x14ac:dyDescent="0.3"/>
    <row r="4" spans="2:45" s="1" customFormat="1" ht="30" customHeight="1" thickBot="1" x14ac:dyDescent="0.3">
      <c r="C4" s="807" t="s">
        <v>4224</v>
      </c>
      <c r="D4" s="25" t="s">
        <v>1810</v>
      </c>
      <c r="E4" s="15" t="s">
        <v>2380</v>
      </c>
      <c r="F4" s="15" t="s">
        <v>64</v>
      </c>
      <c r="G4" s="6" t="s">
        <v>23</v>
      </c>
      <c r="H4" s="2" t="s">
        <v>175</v>
      </c>
      <c r="I4" s="2" t="s">
        <v>5</v>
      </c>
      <c r="J4" s="2" t="s">
        <v>6</v>
      </c>
      <c r="K4" s="2" t="s">
        <v>1</v>
      </c>
      <c r="L4" s="2" t="s">
        <v>742</v>
      </c>
      <c r="M4" s="13" t="s">
        <v>4</v>
      </c>
      <c r="N4" s="2" t="s">
        <v>1149</v>
      </c>
      <c r="O4" s="78" t="s">
        <v>772</v>
      </c>
      <c r="P4" s="77" t="s">
        <v>764</v>
      </c>
      <c r="Q4" s="2" t="s">
        <v>944</v>
      </c>
      <c r="R4" s="13" t="s">
        <v>945</v>
      </c>
      <c r="S4" s="192" t="s">
        <v>986</v>
      </c>
      <c r="T4" s="2" t="s">
        <v>736</v>
      </c>
      <c r="U4" s="12" t="s">
        <v>1396</v>
      </c>
      <c r="V4" s="9" t="s">
        <v>838</v>
      </c>
      <c r="W4" s="9" t="s">
        <v>39</v>
      </c>
      <c r="X4" s="9" t="s">
        <v>1815</v>
      </c>
      <c r="Y4" s="9" t="s">
        <v>1814</v>
      </c>
      <c r="Z4" s="548" t="s">
        <v>1998</v>
      </c>
      <c r="AA4" s="2" t="s">
        <v>16</v>
      </c>
      <c r="AB4" s="15" t="s">
        <v>69</v>
      </c>
      <c r="AC4" s="15" t="s">
        <v>72</v>
      </c>
      <c r="AD4" s="549" t="s">
        <v>80</v>
      </c>
      <c r="AE4" s="15" t="s">
        <v>68</v>
      </c>
      <c r="AF4" s="15" t="s">
        <v>74</v>
      </c>
      <c r="AG4" s="549" t="s">
        <v>2121</v>
      </c>
      <c r="AH4" s="2" t="s">
        <v>51</v>
      </c>
      <c r="AI4" s="2" t="s">
        <v>52</v>
      </c>
      <c r="AJ4" s="2" t="s">
        <v>53</v>
      </c>
      <c r="AK4" s="13" t="s">
        <v>841</v>
      </c>
      <c r="AL4" s="13" t="s">
        <v>2418</v>
      </c>
      <c r="AM4" s="2" t="s">
        <v>840</v>
      </c>
      <c r="AN4" s="2" t="s">
        <v>730</v>
      </c>
      <c r="AO4" s="2" t="s">
        <v>75</v>
      </c>
      <c r="AP4" s="2" t="s">
        <v>76</v>
      </c>
      <c r="AQ4" s="2" t="s">
        <v>2435</v>
      </c>
      <c r="AR4" s="6" t="s">
        <v>22</v>
      </c>
      <c r="AS4" s="3" t="s">
        <v>4</v>
      </c>
    </row>
    <row r="5" spans="2:45" ht="7.5" customHeight="1" thickBot="1" x14ac:dyDescent="0.3"/>
    <row r="6" spans="2:45" ht="14.25" customHeight="1" x14ac:dyDescent="0.25">
      <c r="C6" t="s">
        <v>4374</v>
      </c>
      <c r="D6" s="797" t="s">
        <v>46</v>
      </c>
      <c r="E6" s="573" t="s">
        <v>3899</v>
      </c>
      <c r="F6" s="798" t="s">
        <v>2800</v>
      </c>
      <c r="G6" s="799" t="s">
        <v>3900</v>
      </c>
      <c r="H6" s="800" t="s">
        <v>568</v>
      </c>
      <c r="I6" s="800">
        <v>32</v>
      </c>
      <c r="J6" s="801">
        <v>16</v>
      </c>
      <c r="K6" s="55"/>
      <c r="L6" s="56"/>
      <c r="M6" s="80" t="s">
        <v>3917</v>
      </c>
      <c r="N6" s="30"/>
      <c r="O6" s="34"/>
      <c r="P6" s="30"/>
      <c r="Q6" s="30"/>
      <c r="R6" s="80"/>
      <c r="S6" s="184"/>
      <c r="T6" s="394"/>
      <c r="U6" s="57"/>
      <c r="V6" s="166"/>
      <c r="W6" s="488"/>
      <c r="X6" s="501"/>
      <c r="Y6" s="493"/>
      <c r="Z6" s="493"/>
      <c r="AA6" s="30"/>
      <c r="AB6" s="44"/>
      <c r="AC6" s="30"/>
      <c r="AD6" s="44" t="s">
        <v>54</v>
      </c>
      <c r="AE6" s="30"/>
      <c r="AF6" s="34"/>
      <c r="AG6" s="34"/>
      <c r="AH6" s="44"/>
      <c r="AI6" s="44"/>
      <c r="AJ6" s="44"/>
      <c r="AK6" s="80"/>
      <c r="AL6" s="568"/>
      <c r="AM6" s="30"/>
      <c r="AN6" s="30"/>
      <c r="AO6" s="30">
        <v>1978</v>
      </c>
      <c r="AP6" s="51">
        <v>1980</v>
      </c>
      <c r="AQ6" s="559"/>
      <c r="AR6" s="30" t="s">
        <v>3901</v>
      </c>
      <c r="AS6" s="51"/>
    </row>
    <row r="7" spans="2:45" ht="14.25" customHeight="1" x14ac:dyDescent="0.25">
      <c r="C7" t="s">
        <v>4374</v>
      </c>
      <c r="D7" s="26" t="s">
        <v>3721</v>
      </c>
      <c r="E7" s="435" t="s">
        <v>3723</v>
      </c>
      <c r="F7" s="29" t="s">
        <v>2800</v>
      </c>
      <c r="G7" s="28" t="s">
        <v>3724</v>
      </c>
      <c r="H7" s="27" t="s">
        <v>12</v>
      </c>
      <c r="I7" s="27">
        <v>4</v>
      </c>
      <c r="J7" s="87">
        <v>8</v>
      </c>
      <c r="K7" s="19"/>
      <c r="L7" s="52"/>
      <c r="M7" s="81"/>
      <c r="N7" s="28"/>
      <c r="O7" s="29"/>
      <c r="P7" s="28"/>
      <c r="Q7" s="28"/>
      <c r="R7" s="81"/>
      <c r="S7" s="185"/>
      <c r="T7" s="326"/>
      <c r="U7" s="60"/>
      <c r="V7" s="167"/>
      <c r="W7" s="489"/>
      <c r="X7" s="502"/>
      <c r="Y7" s="494"/>
      <c r="Z7" s="494"/>
      <c r="AA7" s="28"/>
      <c r="AB7" s="27"/>
      <c r="AC7" s="28"/>
      <c r="AD7" s="27"/>
      <c r="AE7" s="28"/>
      <c r="AF7" s="29"/>
      <c r="AG7" s="29"/>
      <c r="AH7" s="27">
        <v>16</v>
      </c>
      <c r="AI7" s="27">
        <v>256</v>
      </c>
      <c r="AJ7" s="27"/>
      <c r="AK7" s="81">
        <v>16</v>
      </c>
      <c r="AL7" s="569"/>
      <c r="AM7" s="28"/>
      <c r="AN7" s="28"/>
      <c r="AO7" s="28">
        <v>2017</v>
      </c>
      <c r="AP7" s="20">
        <v>2017</v>
      </c>
      <c r="AQ7" s="182"/>
      <c r="AR7" s="129" t="s">
        <v>3722</v>
      </c>
      <c r="AS7" s="20"/>
    </row>
    <row r="8" spans="2:45" ht="14.25" customHeight="1" x14ac:dyDescent="0.25">
      <c r="B8">
        <v>1</v>
      </c>
      <c r="C8" t="s">
        <v>4374</v>
      </c>
      <c r="D8" s="45" t="s">
        <v>95</v>
      </c>
      <c r="E8" s="555" t="s">
        <v>2207</v>
      </c>
      <c r="F8" s="46" t="s">
        <v>96</v>
      </c>
      <c r="G8" s="42" t="s">
        <v>97</v>
      </c>
      <c r="H8" s="46">
        <v>6502</v>
      </c>
      <c r="I8" s="46">
        <v>8</v>
      </c>
      <c r="J8" s="670">
        <v>8</v>
      </c>
      <c r="K8" s="19" t="s">
        <v>800</v>
      </c>
      <c r="L8" s="52" t="s">
        <v>108</v>
      </c>
      <c r="M8" s="81" t="s">
        <v>3565</v>
      </c>
      <c r="N8" s="28">
        <v>299</v>
      </c>
      <c r="O8" s="29">
        <v>6</v>
      </c>
      <c r="P8" s="28"/>
      <c r="Q8" s="28"/>
      <c r="R8" s="81">
        <v>454.54500000000002</v>
      </c>
      <c r="S8" s="185">
        <v>43228</v>
      </c>
      <c r="T8" s="326">
        <v>14.7</v>
      </c>
      <c r="U8" s="60">
        <v>0.33</v>
      </c>
      <c r="V8" s="167">
        <v>4</v>
      </c>
      <c r="W8" s="489">
        <f>IF(AND(N8&lt;&gt;"",R8&lt;&gt;""),1000*R8*U8/(N8*V8),"")</f>
        <v>125.4179347826087</v>
      </c>
      <c r="X8" s="502" t="s">
        <v>174</v>
      </c>
      <c r="Y8" s="494"/>
      <c r="Z8" s="494" t="s">
        <v>745</v>
      </c>
      <c r="AA8" s="28" t="s">
        <v>17</v>
      </c>
      <c r="AB8" s="27">
        <v>2</v>
      </c>
      <c r="AC8" s="28" t="s">
        <v>3563</v>
      </c>
      <c r="AD8" s="27" t="s">
        <v>54</v>
      </c>
      <c r="AE8" s="28" t="s">
        <v>124</v>
      </c>
      <c r="AF8" s="29" t="s">
        <v>55</v>
      </c>
      <c r="AG8" s="29" t="s">
        <v>55</v>
      </c>
      <c r="AH8" s="27" t="s">
        <v>181</v>
      </c>
      <c r="AI8" s="27" t="s">
        <v>181</v>
      </c>
      <c r="AJ8" s="27" t="s">
        <v>54</v>
      </c>
      <c r="AK8" s="81"/>
      <c r="AL8" s="569"/>
      <c r="AM8" s="28"/>
      <c r="AN8" s="28"/>
      <c r="AO8" s="28">
        <v>2003</v>
      </c>
      <c r="AP8" s="20">
        <v>2017</v>
      </c>
      <c r="AQ8" s="182"/>
      <c r="AR8" s="400" t="s">
        <v>3566</v>
      </c>
      <c r="AS8" s="20" t="s">
        <v>3567</v>
      </c>
    </row>
    <row r="9" spans="2:45" ht="14.25" customHeight="1" x14ac:dyDescent="0.25">
      <c r="C9" t="s">
        <v>4374</v>
      </c>
      <c r="D9" s="26" t="s">
        <v>95</v>
      </c>
      <c r="E9" s="435" t="s">
        <v>2207</v>
      </c>
      <c r="F9" s="27" t="s">
        <v>96</v>
      </c>
      <c r="G9" s="28" t="s">
        <v>97</v>
      </c>
      <c r="H9" s="27">
        <v>6502</v>
      </c>
      <c r="I9" s="27">
        <v>8</v>
      </c>
      <c r="J9" s="87">
        <v>8</v>
      </c>
      <c r="K9" s="19" t="s">
        <v>802</v>
      </c>
      <c r="L9" s="52" t="s">
        <v>108</v>
      </c>
      <c r="M9" s="81" t="s">
        <v>3569</v>
      </c>
      <c r="N9" s="28"/>
      <c r="O9" s="29" t="s">
        <v>744</v>
      </c>
      <c r="P9" s="28"/>
      <c r="Q9" s="28"/>
      <c r="R9" s="81"/>
      <c r="S9" s="185">
        <v>43228</v>
      </c>
      <c r="T9" s="326" t="s">
        <v>3562</v>
      </c>
      <c r="U9" s="60">
        <v>0.33</v>
      </c>
      <c r="V9" s="167">
        <v>4</v>
      </c>
      <c r="W9" s="489" t="str">
        <f>IF(AND(N9&lt;&gt;"",R9&lt;&gt;""),1000*R9*U9/(N9*V9),"")</f>
        <v/>
      </c>
      <c r="X9" s="502" t="s">
        <v>174</v>
      </c>
      <c r="Y9" s="494"/>
      <c r="Z9" s="494" t="s">
        <v>745</v>
      </c>
      <c r="AA9" s="28" t="s">
        <v>17</v>
      </c>
      <c r="AB9" s="27">
        <v>2</v>
      </c>
      <c r="AC9" s="28" t="s">
        <v>3568</v>
      </c>
      <c r="AD9" s="27" t="s">
        <v>54</v>
      </c>
      <c r="AE9" s="28" t="s">
        <v>124</v>
      </c>
      <c r="AF9" s="29" t="s">
        <v>55</v>
      </c>
      <c r="AG9" s="29" t="s">
        <v>55</v>
      </c>
      <c r="AH9" s="27" t="s">
        <v>181</v>
      </c>
      <c r="AI9" s="27" t="s">
        <v>181</v>
      </c>
      <c r="AJ9" s="27" t="s">
        <v>54</v>
      </c>
      <c r="AK9" s="81"/>
      <c r="AL9" s="569"/>
      <c r="AM9" s="28"/>
      <c r="AN9" s="28"/>
      <c r="AO9" s="28">
        <v>2003</v>
      </c>
      <c r="AP9" s="20">
        <v>2017</v>
      </c>
      <c r="AQ9" s="182"/>
      <c r="AR9" s="400" t="s">
        <v>3566</v>
      </c>
      <c r="AS9" s="20" t="s">
        <v>3567</v>
      </c>
    </row>
    <row r="10" spans="2:45" ht="14.25" customHeight="1" x14ac:dyDescent="0.25">
      <c r="C10" t="s">
        <v>4374</v>
      </c>
      <c r="D10" s="26" t="s">
        <v>3706</v>
      </c>
      <c r="E10" s="435" t="s">
        <v>3705</v>
      </c>
      <c r="F10" s="29" t="s">
        <v>2800</v>
      </c>
      <c r="G10" s="28" t="s">
        <v>3708</v>
      </c>
      <c r="H10" s="27" t="s">
        <v>12</v>
      </c>
      <c r="I10" s="27">
        <v>4</v>
      </c>
      <c r="J10" s="601">
        <v>8</v>
      </c>
      <c r="K10" s="19"/>
      <c r="L10" s="52"/>
      <c r="M10" s="81"/>
      <c r="N10" s="28"/>
      <c r="O10" s="29"/>
      <c r="P10" s="28"/>
      <c r="Q10" s="28"/>
      <c r="R10" s="81"/>
      <c r="S10" s="185"/>
      <c r="T10" s="326"/>
      <c r="U10" s="60"/>
      <c r="V10" s="167"/>
      <c r="W10" s="489"/>
      <c r="X10" s="502"/>
      <c r="Y10" s="494"/>
      <c r="Z10" s="494"/>
      <c r="AA10" s="28"/>
      <c r="AB10" s="27"/>
      <c r="AC10" s="28"/>
      <c r="AD10" s="27"/>
      <c r="AE10" s="28"/>
      <c r="AF10" s="29"/>
      <c r="AG10" s="29"/>
      <c r="AH10" s="27">
        <v>16</v>
      </c>
      <c r="AI10" s="27">
        <v>16</v>
      </c>
      <c r="AJ10" s="27"/>
      <c r="AK10" s="81"/>
      <c r="AL10" s="569"/>
      <c r="AM10" s="28">
        <v>4</v>
      </c>
      <c r="AN10" s="28"/>
      <c r="AO10" s="28">
        <v>2008</v>
      </c>
      <c r="AP10" s="20">
        <v>2008</v>
      </c>
      <c r="AQ10" s="182" t="s">
        <v>3707</v>
      </c>
      <c r="AR10" s="28" t="s">
        <v>3040</v>
      </c>
      <c r="AS10" s="20"/>
    </row>
    <row r="11" spans="2:45" ht="14.25" customHeight="1" x14ac:dyDescent="0.25">
      <c r="C11" t="s">
        <v>4374</v>
      </c>
      <c r="D11" s="26" t="s">
        <v>3664</v>
      </c>
      <c r="E11" s="435" t="s">
        <v>3665</v>
      </c>
      <c r="F11" s="29" t="s">
        <v>2800</v>
      </c>
      <c r="G11" s="28" t="s">
        <v>3666</v>
      </c>
      <c r="H11" s="27" t="s">
        <v>143</v>
      </c>
      <c r="I11" s="27" t="s">
        <v>3669</v>
      </c>
      <c r="J11" s="601">
        <v>16</v>
      </c>
      <c r="K11" s="19"/>
      <c r="L11" s="52"/>
      <c r="M11" s="81"/>
      <c r="N11" s="28"/>
      <c r="O11" s="29"/>
      <c r="P11" s="28"/>
      <c r="Q11" s="28"/>
      <c r="R11" s="81"/>
      <c r="S11" s="185"/>
      <c r="T11" s="326"/>
      <c r="U11" s="60"/>
      <c r="V11" s="167"/>
      <c r="W11" s="489"/>
      <c r="X11" s="502"/>
      <c r="Y11" s="494"/>
      <c r="Z11" s="494"/>
      <c r="AA11" s="28"/>
      <c r="AB11" s="27"/>
      <c r="AC11" s="28"/>
      <c r="AD11" s="27" t="s">
        <v>54</v>
      </c>
      <c r="AE11" s="28" t="s">
        <v>124</v>
      </c>
      <c r="AF11" s="29"/>
      <c r="AG11" s="29"/>
      <c r="AH11" s="27"/>
      <c r="AI11" s="27"/>
      <c r="AJ11" s="27"/>
      <c r="AK11" s="81"/>
      <c r="AL11" s="569"/>
      <c r="AM11" s="28">
        <v>16</v>
      </c>
      <c r="AN11" s="28"/>
      <c r="AO11" s="28">
        <v>2008</v>
      </c>
      <c r="AP11" s="20">
        <v>2018</v>
      </c>
      <c r="AQ11" s="182" t="s">
        <v>3667</v>
      </c>
      <c r="AR11" s="28" t="s">
        <v>3668</v>
      </c>
      <c r="AS11" s="20" t="s">
        <v>4105</v>
      </c>
    </row>
    <row r="12" spans="2:45" ht="14.25" customHeight="1" x14ac:dyDescent="0.25">
      <c r="D12" s="591" t="s">
        <v>5544</v>
      </c>
      <c r="E12" s="555" t="s">
        <v>5545</v>
      </c>
      <c r="F12" s="617" t="s">
        <v>2800</v>
      </c>
      <c r="G12" s="42" t="s">
        <v>3502</v>
      </c>
      <c r="H12" s="592" t="s">
        <v>3987</v>
      </c>
      <c r="I12" s="592">
        <v>8</v>
      </c>
      <c r="J12" s="618">
        <v>16</v>
      </c>
      <c r="K12" s="19"/>
      <c r="L12" s="52"/>
      <c r="M12" s="81"/>
      <c r="N12" s="28"/>
      <c r="O12" s="29"/>
      <c r="P12" s="28"/>
      <c r="Q12" s="28"/>
      <c r="R12" s="81"/>
      <c r="S12" s="185"/>
      <c r="T12" s="326"/>
      <c r="U12" s="60"/>
      <c r="V12" s="167"/>
      <c r="W12" s="489"/>
      <c r="X12" s="502"/>
      <c r="Y12" s="494"/>
      <c r="Z12" s="494"/>
      <c r="AA12" s="28" t="s">
        <v>5549</v>
      </c>
      <c r="AB12" s="27"/>
      <c r="AC12" s="28"/>
      <c r="AD12" s="27" t="s">
        <v>54</v>
      </c>
      <c r="AE12" s="28"/>
      <c r="AF12" s="29"/>
      <c r="AG12" s="29"/>
      <c r="AH12" s="27"/>
      <c r="AI12" s="27"/>
      <c r="AJ12" s="27" t="s">
        <v>54</v>
      </c>
      <c r="AK12" s="81"/>
      <c r="AL12" s="569"/>
      <c r="AM12" s="28">
        <v>16</v>
      </c>
      <c r="AN12" s="28"/>
      <c r="AO12" s="28"/>
      <c r="AP12" s="20">
        <v>2020</v>
      </c>
      <c r="AQ12" s="182" t="s">
        <v>5548</v>
      </c>
      <c r="AR12" s="28" t="s">
        <v>5546</v>
      </c>
      <c r="AS12" s="20" t="s">
        <v>5547</v>
      </c>
    </row>
    <row r="13" spans="2:45" ht="14.25" customHeight="1" x14ac:dyDescent="0.25">
      <c r="C13" t="s">
        <v>4374</v>
      </c>
      <c r="D13" s="26" t="s">
        <v>3199</v>
      </c>
      <c r="E13" s="435"/>
      <c r="F13" s="29" t="s">
        <v>2800</v>
      </c>
      <c r="G13" s="28" t="s">
        <v>34</v>
      </c>
      <c r="H13" s="27"/>
      <c r="I13" s="27">
        <v>16</v>
      </c>
      <c r="J13" s="87">
        <v>9</v>
      </c>
      <c r="K13" s="19"/>
      <c r="L13" s="52"/>
      <c r="M13" s="81"/>
      <c r="N13" s="28"/>
      <c r="O13" s="29"/>
      <c r="P13" s="28"/>
      <c r="Q13" s="28"/>
      <c r="R13" s="81"/>
      <c r="S13" s="185"/>
      <c r="T13" s="326"/>
      <c r="U13" s="60"/>
      <c r="V13" s="167"/>
      <c r="W13" s="489"/>
      <c r="X13" s="502"/>
      <c r="Y13" s="494"/>
      <c r="Z13" s="494" t="s">
        <v>745</v>
      </c>
      <c r="AA13" s="28" t="s">
        <v>655</v>
      </c>
      <c r="AB13" s="27"/>
      <c r="AC13" s="28"/>
      <c r="AD13" s="27"/>
      <c r="AE13" s="28"/>
      <c r="AF13" s="29"/>
      <c r="AG13" s="29"/>
      <c r="AH13" s="27"/>
      <c r="AI13" s="27"/>
      <c r="AJ13" s="27" t="s">
        <v>55</v>
      </c>
      <c r="AK13" s="81"/>
      <c r="AL13" s="569"/>
      <c r="AM13" s="28">
        <v>8</v>
      </c>
      <c r="AN13" s="28"/>
      <c r="AO13" s="28">
        <v>2011</v>
      </c>
      <c r="AP13" s="20">
        <v>2011</v>
      </c>
      <c r="AQ13" s="142"/>
      <c r="AR13" s="28" t="s">
        <v>3943</v>
      </c>
      <c r="AS13" s="20" t="s">
        <v>1511</v>
      </c>
    </row>
    <row r="14" spans="2:45" ht="14.25" customHeight="1" x14ac:dyDescent="0.25">
      <c r="C14" t="s">
        <v>4374</v>
      </c>
      <c r="D14" s="26" t="s">
        <v>3913</v>
      </c>
      <c r="E14" s="435" t="s">
        <v>4109</v>
      </c>
      <c r="F14" s="29" t="s">
        <v>2800</v>
      </c>
      <c r="G14" s="28" t="s">
        <v>3915</v>
      </c>
      <c r="H14" s="27" t="s">
        <v>143</v>
      </c>
      <c r="I14" s="27">
        <v>32</v>
      </c>
      <c r="J14" s="87">
        <v>32</v>
      </c>
      <c r="K14" s="19"/>
      <c r="L14" s="52"/>
      <c r="M14" s="81"/>
      <c r="N14" s="28"/>
      <c r="O14" s="29"/>
      <c r="P14" s="28"/>
      <c r="Q14" s="28"/>
      <c r="R14" s="81"/>
      <c r="S14" s="185"/>
      <c r="T14" s="326" t="s">
        <v>4106</v>
      </c>
      <c r="U14" s="60"/>
      <c r="V14" s="167"/>
      <c r="W14" s="489"/>
      <c r="X14" s="502" t="s">
        <v>174</v>
      </c>
      <c r="Y14" s="494"/>
      <c r="Z14" s="494"/>
      <c r="AA14" s="28"/>
      <c r="AB14" s="27"/>
      <c r="AC14" s="28"/>
      <c r="AD14" s="27"/>
      <c r="AE14" s="28"/>
      <c r="AF14" s="29"/>
      <c r="AG14" s="29"/>
      <c r="AH14" s="27"/>
      <c r="AI14" s="27"/>
      <c r="AJ14" s="27"/>
      <c r="AK14" s="81"/>
      <c r="AL14" s="569"/>
      <c r="AM14" s="28"/>
      <c r="AN14" s="28"/>
      <c r="AO14" s="28">
        <v>2018</v>
      </c>
      <c r="AP14" s="20">
        <v>2018</v>
      </c>
      <c r="AQ14" s="142"/>
      <c r="AR14" s="28" t="s">
        <v>4107</v>
      </c>
      <c r="AS14" s="20" t="s">
        <v>4108</v>
      </c>
    </row>
    <row r="15" spans="2:45" ht="15" customHeight="1" x14ac:dyDescent="0.25">
      <c r="C15" t="s">
        <v>4374</v>
      </c>
      <c r="D15" s="26" t="s">
        <v>3709</v>
      </c>
      <c r="E15" s="435" t="s">
        <v>3710</v>
      </c>
      <c r="F15" s="29" t="s">
        <v>2800</v>
      </c>
      <c r="G15" s="28" t="s">
        <v>3711</v>
      </c>
      <c r="H15" s="27" t="s">
        <v>143</v>
      </c>
      <c r="I15" s="27">
        <v>32</v>
      </c>
      <c r="J15" s="87">
        <v>32</v>
      </c>
      <c r="K15" s="19"/>
      <c r="L15" s="52"/>
      <c r="M15" s="81"/>
      <c r="N15" s="28"/>
      <c r="O15" s="29"/>
      <c r="P15" s="28"/>
      <c r="Q15" s="28"/>
      <c r="R15" s="81"/>
      <c r="S15" s="185"/>
      <c r="T15" s="326"/>
      <c r="U15" s="60"/>
      <c r="V15" s="167"/>
      <c r="W15" s="489"/>
      <c r="X15" s="502"/>
      <c r="Y15" s="494"/>
      <c r="Z15" s="494"/>
      <c r="AA15" s="28"/>
      <c r="AB15" s="27"/>
      <c r="AC15" s="28"/>
      <c r="AD15" s="27"/>
      <c r="AE15" s="28"/>
      <c r="AF15" s="29"/>
      <c r="AG15" s="29"/>
      <c r="AH15" s="27" t="s">
        <v>133</v>
      </c>
      <c r="AI15" s="27" t="s">
        <v>133</v>
      </c>
      <c r="AJ15" s="27"/>
      <c r="AK15" s="81">
        <v>256</v>
      </c>
      <c r="AL15" s="569"/>
      <c r="AM15" s="28">
        <v>256</v>
      </c>
      <c r="AN15" s="28"/>
      <c r="AO15" s="28">
        <v>2008</v>
      </c>
      <c r="AP15" s="20">
        <v>2010</v>
      </c>
      <c r="AQ15" s="182"/>
      <c r="AR15" s="28" t="s">
        <v>3715</v>
      </c>
      <c r="AS15" s="20"/>
    </row>
    <row r="16" spans="2:45" ht="15" customHeight="1" x14ac:dyDescent="0.25">
      <c r="C16" t="s">
        <v>4374</v>
      </c>
      <c r="D16" s="591" t="s">
        <v>4416</v>
      </c>
      <c r="E16" s="555" t="s">
        <v>4417</v>
      </c>
      <c r="F16" s="592" t="s">
        <v>2800</v>
      </c>
      <c r="G16" s="593" t="s">
        <v>4415</v>
      </c>
      <c r="H16" s="592" t="s">
        <v>4414</v>
      </c>
      <c r="I16" s="592">
        <v>16</v>
      </c>
      <c r="J16" s="618">
        <v>8</v>
      </c>
      <c r="K16" s="19"/>
      <c r="L16" s="52"/>
      <c r="M16" s="81"/>
      <c r="N16" s="28"/>
      <c r="O16" s="29"/>
      <c r="P16" s="28"/>
      <c r="Q16" s="28"/>
      <c r="R16" s="81"/>
      <c r="S16" s="185"/>
      <c r="T16" s="326"/>
      <c r="U16" s="60"/>
      <c r="V16" s="167"/>
      <c r="W16" s="489"/>
      <c r="X16" s="502"/>
      <c r="Y16" s="494"/>
      <c r="Z16" s="494"/>
      <c r="AA16" s="28" t="s">
        <v>17</v>
      </c>
      <c r="AB16" s="27"/>
      <c r="AC16" s="28"/>
      <c r="AD16" s="27" t="s">
        <v>54</v>
      </c>
      <c r="AE16" s="28" t="s">
        <v>124</v>
      </c>
      <c r="AF16" s="29"/>
      <c r="AG16" s="29"/>
      <c r="AH16" s="27" t="s">
        <v>181</v>
      </c>
      <c r="AI16" s="27" t="s">
        <v>181</v>
      </c>
      <c r="AJ16" s="27"/>
      <c r="AK16" s="81"/>
      <c r="AL16" s="569"/>
      <c r="AM16" s="28"/>
      <c r="AN16" s="28"/>
      <c r="AO16" s="28">
        <v>2009</v>
      </c>
      <c r="AP16" s="20">
        <v>2009</v>
      </c>
      <c r="AQ16" s="182"/>
      <c r="AR16" s="28" t="s">
        <v>4426</v>
      </c>
      <c r="AS16" s="20" t="s">
        <v>4425</v>
      </c>
    </row>
    <row r="17" spans="3:45" ht="14.25" customHeight="1" x14ac:dyDescent="0.25">
      <c r="C17" t="s">
        <v>4374</v>
      </c>
      <c r="D17" s="26" t="s">
        <v>3678</v>
      </c>
      <c r="E17" s="435" t="s">
        <v>3680</v>
      </c>
      <c r="F17" s="29" t="s">
        <v>2800</v>
      </c>
      <c r="G17" s="28" t="s">
        <v>3679</v>
      </c>
      <c r="H17" s="27" t="s">
        <v>12</v>
      </c>
      <c r="I17" s="717" t="s">
        <v>3681</v>
      </c>
      <c r="J17" s="87">
        <v>12</v>
      </c>
      <c r="K17" s="19"/>
      <c r="L17" s="52"/>
      <c r="M17" s="81"/>
      <c r="N17" s="28">
        <v>200</v>
      </c>
      <c r="O17" s="29"/>
      <c r="P17" s="28"/>
      <c r="Q17" s="28"/>
      <c r="R17" s="81"/>
      <c r="S17" s="185"/>
      <c r="T17" s="326"/>
      <c r="U17" s="60"/>
      <c r="V17" s="167">
        <v>2</v>
      </c>
      <c r="W17" s="489"/>
      <c r="X17" s="502"/>
      <c r="Y17" s="494"/>
      <c r="Z17" s="494"/>
      <c r="AA17" s="28"/>
      <c r="AB17" s="27"/>
      <c r="AC17" s="28"/>
      <c r="AD17" s="27" t="s">
        <v>54</v>
      </c>
      <c r="AE17" s="28"/>
      <c r="AF17" s="29"/>
      <c r="AG17" s="29" t="s">
        <v>54</v>
      </c>
      <c r="AH17" s="27">
        <v>256</v>
      </c>
      <c r="AI17" s="27">
        <v>256</v>
      </c>
      <c r="AJ17" s="27"/>
      <c r="AK17" s="81">
        <v>8</v>
      </c>
      <c r="AL17" s="569"/>
      <c r="AM17" s="28"/>
      <c r="AN17" s="28"/>
      <c r="AO17" s="28">
        <v>2012</v>
      </c>
      <c r="AP17" s="20">
        <v>2012</v>
      </c>
      <c r="AQ17" s="182"/>
      <c r="AR17" s="28" t="s">
        <v>4110</v>
      </c>
      <c r="AS17" s="20" t="s">
        <v>4111</v>
      </c>
    </row>
    <row r="18" spans="3:45" ht="14.25" customHeight="1" x14ac:dyDescent="0.25">
      <c r="C18" t="s">
        <v>4374</v>
      </c>
      <c r="D18" s="26" t="s">
        <v>2812</v>
      </c>
      <c r="E18" s="435"/>
      <c r="F18" s="29" t="s">
        <v>2800</v>
      </c>
      <c r="G18" s="28" t="s">
        <v>4113</v>
      </c>
      <c r="H18" s="27" t="s">
        <v>143</v>
      </c>
      <c r="I18" s="27">
        <v>32</v>
      </c>
      <c r="J18" s="87">
        <v>32</v>
      </c>
      <c r="K18" s="19"/>
      <c r="L18" s="28"/>
      <c r="M18" s="81"/>
      <c r="N18" s="28"/>
      <c r="O18" s="29"/>
      <c r="P18" s="28"/>
      <c r="Q18" s="28"/>
      <c r="R18" s="81"/>
      <c r="S18" s="185"/>
      <c r="T18" s="326"/>
      <c r="U18" s="60"/>
      <c r="V18" s="167"/>
      <c r="W18" s="489"/>
      <c r="X18" s="502"/>
      <c r="Y18" s="494"/>
      <c r="Z18" s="494"/>
      <c r="AA18" s="28"/>
      <c r="AB18" s="27"/>
      <c r="AC18" s="28"/>
      <c r="AD18" s="27" t="s">
        <v>54</v>
      </c>
      <c r="AE18" s="28"/>
      <c r="AF18" s="29"/>
      <c r="AG18" s="29"/>
      <c r="AH18" s="27"/>
      <c r="AI18" s="27"/>
      <c r="AJ18" s="27"/>
      <c r="AK18" s="81"/>
      <c r="AL18" s="569"/>
      <c r="AM18" s="28">
        <v>32</v>
      </c>
      <c r="AN18" s="28"/>
      <c r="AO18" s="28">
        <v>2012</v>
      </c>
      <c r="AP18" s="20">
        <v>2012</v>
      </c>
      <c r="AQ18" s="182"/>
      <c r="AR18" s="28" t="s">
        <v>4112</v>
      </c>
      <c r="AS18" s="20"/>
    </row>
    <row r="19" spans="3:45" ht="14.25" customHeight="1" x14ac:dyDescent="0.25">
      <c r="D19" s="591" t="s">
        <v>4608</v>
      </c>
      <c r="E19" s="555" t="s">
        <v>4609</v>
      </c>
      <c r="F19" s="592" t="s">
        <v>107</v>
      </c>
      <c r="G19" s="593" t="s">
        <v>1618</v>
      </c>
      <c r="H19" s="592" t="s">
        <v>461</v>
      </c>
      <c r="I19" s="592">
        <v>12</v>
      </c>
      <c r="J19" s="618">
        <v>12</v>
      </c>
      <c r="K19" s="19"/>
      <c r="L19" s="52"/>
      <c r="M19" s="81"/>
      <c r="N19" s="28"/>
      <c r="O19" s="29"/>
      <c r="P19" s="28"/>
      <c r="Q19" s="28"/>
      <c r="R19" s="81"/>
      <c r="S19" s="185"/>
      <c r="T19" s="326"/>
      <c r="U19" s="60"/>
      <c r="V19" s="167"/>
      <c r="W19" s="489"/>
      <c r="X19" s="502"/>
      <c r="Y19" s="494"/>
      <c r="Z19" s="494"/>
      <c r="AA19" s="28"/>
      <c r="AB19" s="27"/>
      <c r="AC19" s="28"/>
      <c r="AD19" s="27"/>
      <c r="AE19" s="28"/>
      <c r="AF19" s="29"/>
      <c r="AG19" s="29"/>
      <c r="AH19" s="27"/>
      <c r="AI19" s="27"/>
      <c r="AJ19" s="27"/>
      <c r="AK19" s="81"/>
      <c r="AL19" s="569"/>
      <c r="AM19" s="28"/>
      <c r="AN19" s="28"/>
      <c r="AO19" s="28"/>
      <c r="AP19" s="20"/>
      <c r="AQ19" s="182"/>
      <c r="AR19" s="705" t="s">
        <v>4610</v>
      </c>
      <c r="AS19" s="20"/>
    </row>
    <row r="20" spans="3:45" x14ac:dyDescent="0.25">
      <c r="C20" t="s">
        <v>4374</v>
      </c>
      <c r="D20" s="26" t="s">
        <v>2830</v>
      </c>
      <c r="E20" s="435" t="s">
        <v>2831</v>
      </c>
      <c r="F20" s="29" t="s">
        <v>2800</v>
      </c>
      <c r="G20" s="28" t="s">
        <v>753</v>
      </c>
      <c r="H20" s="27" t="s">
        <v>143</v>
      </c>
      <c r="I20" s="27">
        <v>64</v>
      </c>
      <c r="J20" s="87">
        <v>32</v>
      </c>
      <c r="K20" s="19"/>
      <c r="L20" s="52"/>
      <c r="M20" s="81"/>
      <c r="N20" s="28"/>
      <c r="O20" s="29"/>
      <c r="P20" s="28"/>
      <c r="Q20" s="28"/>
      <c r="R20" s="81"/>
      <c r="S20" s="185"/>
      <c r="T20" s="326"/>
      <c r="U20" s="60"/>
      <c r="V20" s="167">
        <v>1</v>
      </c>
      <c r="W20" s="489"/>
      <c r="X20" s="502"/>
      <c r="Y20" s="494"/>
      <c r="Z20" s="494"/>
      <c r="AA20" s="28"/>
      <c r="AB20" s="27"/>
      <c r="AC20" s="28"/>
      <c r="AD20" s="27" t="s">
        <v>54</v>
      </c>
      <c r="AE20" s="28"/>
      <c r="AF20" s="29"/>
      <c r="AG20" s="29"/>
      <c r="AH20" s="27"/>
      <c r="AI20" s="27"/>
      <c r="AJ20" s="27"/>
      <c r="AK20" s="81"/>
      <c r="AL20" s="569"/>
      <c r="AM20" s="28">
        <v>64</v>
      </c>
      <c r="AN20" s="28"/>
      <c r="AO20" s="28">
        <v>2002</v>
      </c>
      <c r="AP20" s="20">
        <v>2015</v>
      </c>
      <c r="AQ20" s="182" t="s">
        <v>3964</v>
      </c>
      <c r="AR20" s="28" t="s">
        <v>4114</v>
      </c>
      <c r="AS20" s="20" t="s">
        <v>4115</v>
      </c>
    </row>
    <row r="21" spans="3:45" x14ac:dyDescent="0.25">
      <c r="C21" t="s">
        <v>4374</v>
      </c>
      <c r="D21" s="45" t="s">
        <v>3218</v>
      </c>
      <c r="E21" s="555" t="s">
        <v>3217</v>
      </c>
      <c r="F21" s="43" t="s">
        <v>57</v>
      </c>
      <c r="G21" s="42" t="s">
        <v>3219</v>
      </c>
      <c r="H21" s="46" t="s">
        <v>65</v>
      </c>
      <c r="I21" s="46">
        <v>16</v>
      </c>
      <c r="J21" s="670">
        <v>5</v>
      </c>
      <c r="K21" s="65" t="s">
        <v>10</v>
      </c>
      <c r="L21" s="66" t="s">
        <v>3219</v>
      </c>
      <c r="M21" s="82"/>
      <c r="N21" s="42">
        <v>460</v>
      </c>
      <c r="O21" s="43">
        <v>4</v>
      </c>
      <c r="P21" s="42"/>
      <c r="Q21" s="42">
        <v>2</v>
      </c>
      <c r="R21" s="82">
        <v>25</v>
      </c>
      <c r="S21" s="186"/>
      <c r="T21" s="395"/>
      <c r="U21" s="67">
        <v>0.67</v>
      </c>
      <c r="V21" s="583">
        <v>2</v>
      </c>
      <c r="W21" s="584">
        <f>IF(AND(N21&lt;&gt;"",R21&lt;&gt;""),1000*R21*U21/(N21*V21),"")</f>
        <v>18.206521739130434</v>
      </c>
      <c r="X21" s="585" t="s">
        <v>174</v>
      </c>
      <c r="Y21" s="586"/>
      <c r="Z21" s="586"/>
      <c r="AA21" s="42" t="s">
        <v>17</v>
      </c>
      <c r="AB21" s="46">
        <v>2</v>
      </c>
      <c r="AC21" s="42"/>
      <c r="AD21" s="46" t="s">
        <v>149</v>
      </c>
      <c r="AE21" s="42"/>
      <c r="AF21" s="43" t="s">
        <v>55</v>
      </c>
      <c r="AG21" s="43" t="s">
        <v>54</v>
      </c>
      <c r="AH21" s="46" t="s">
        <v>181</v>
      </c>
      <c r="AI21" s="46" t="s">
        <v>181</v>
      </c>
      <c r="AJ21" s="46"/>
      <c r="AK21" s="82">
        <v>36</v>
      </c>
      <c r="AL21" s="587"/>
      <c r="AM21" s="42"/>
      <c r="AN21" s="42"/>
      <c r="AO21" s="42">
        <v>2007</v>
      </c>
      <c r="AP21" s="53">
        <v>2007</v>
      </c>
      <c r="AQ21" s="551"/>
      <c r="AR21" s="42" t="s">
        <v>3220</v>
      </c>
      <c r="AS21" s="53" t="s">
        <v>3221</v>
      </c>
    </row>
    <row r="22" spans="3:45" ht="14.25" customHeight="1" x14ac:dyDescent="0.25">
      <c r="C22" t="s">
        <v>4374</v>
      </c>
      <c r="D22" s="45" t="s">
        <v>3767</v>
      </c>
      <c r="E22" s="555"/>
      <c r="F22" s="43" t="s">
        <v>107</v>
      </c>
      <c r="G22" s="42" t="s">
        <v>2807</v>
      </c>
      <c r="H22" s="46" t="s">
        <v>143</v>
      </c>
      <c r="I22" s="46">
        <v>32</v>
      </c>
      <c r="J22" s="88"/>
      <c r="K22" s="65"/>
      <c r="L22" s="66"/>
      <c r="M22" s="82"/>
      <c r="N22" s="42"/>
      <c r="O22" s="43"/>
      <c r="P22" s="42"/>
      <c r="Q22" s="42"/>
      <c r="R22" s="82"/>
      <c r="S22" s="186"/>
      <c r="T22" s="395"/>
      <c r="U22" s="67"/>
      <c r="V22" s="583"/>
      <c r="W22" s="584"/>
      <c r="X22" s="585"/>
      <c r="Y22" s="586"/>
      <c r="Z22" s="586"/>
      <c r="AA22" s="42" t="s">
        <v>107</v>
      </c>
      <c r="AB22" s="46"/>
      <c r="AC22" s="42"/>
      <c r="AD22" s="46"/>
      <c r="AE22" s="42"/>
      <c r="AF22" s="43" t="s">
        <v>54</v>
      </c>
      <c r="AG22" s="43"/>
      <c r="AH22" s="46"/>
      <c r="AI22" s="46"/>
      <c r="AJ22" s="46" t="s">
        <v>54</v>
      </c>
      <c r="AK22" s="82"/>
      <c r="AL22" s="587"/>
      <c r="AM22" s="42">
        <v>64</v>
      </c>
      <c r="AN22" s="42"/>
      <c r="AO22" s="42">
        <v>2012</v>
      </c>
      <c r="AP22" s="53">
        <v>2012</v>
      </c>
      <c r="AQ22" s="193"/>
      <c r="AR22" s="42" t="s">
        <v>3962</v>
      </c>
      <c r="AS22" s="53" t="s">
        <v>3963</v>
      </c>
    </row>
    <row r="23" spans="3:45" ht="14.25" customHeight="1" x14ac:dyDescent="0.25">
      <c r="C23" t="s">
        <v>4374</v>
      </c>
      <c r="D23" s="45" t="s">
        <v>3229</v>
      </c>
      <c r="E23" s="555" t="s">
        <v>3228</v>
      </c>
      <c r="F23" s="43" t="s">
        <v>67</v>
      </c>
      <c r="G23" s="42" t="s">
        <v>3230</v>
      </c>
      <c r="H23" s="46" t="s">
        <v>65</v>
      </c>
      <c r="I23" s="46">
        <v>32</v>
      </c>
      <c r="J23" s="88">
        <v>32</v>
      </c>
      <c r="K23" s="65"/>
      <c r="L23" s="66"/>
      <c r="M23" s="82"/>
      <c r="N23" s="42"/>
      <c r="O23" s="43"/>
      <c r="P23" s="42"/>
      <c r="Q23" s="42"/>
      <c r="R23" s="82"/>
      <c r="S23" s="186"/>
      <c r="T23" s="395"/>
      <c r="U23" s="67"/>
      <c r="V23" s="583"/>
      <c r="W23" s="489"/>
      <c r="X23" s="585"/>
      <c r="Y23" s="586"/>
      <c r="Z23" s="586"/>
      <c r="AA23" s="42"/>
      <c r="AB23" s="46"/>
      <c r="AC23" s="42"/>
      <c r="AD23" s="46" t="s">
        <v>54</v>
      </c>
      <c r="AE23" s="42"/>
      <c r="AF23" s="43" t="s">
        <v>55</v>
      </c>
      <c r="AG23" s="43"/>
      <c r="AH23" s="46"/>
      <c r="AI23" s="46"/>
      <c r="AJ23" s="46"/>
      <c r="AK23" s="82"/>
      <c r="AL23" s="587"/>
      <c r="AM23" s="42"/>
      <c r="AN23" s="42"/>
      <c r="AO23" s="42">
        <v>1986</v>
      </c>
      <c r="AP23" s="53">
        <v>1988</v>
      </c>
      <c r="AQ23" s="193"/>
      <c r="AR23" s="42" t="s">
        <v>4116</v>
      </c>
      <c r="AS23" s="53" t="s">
        <v>4117</v>
      </c>
    </row>
    <row r="24" spans="3:45" ht="14.25" customHeight="1" x14ac:dyDescent="0.25">
      <c r="D24" s="591" t="s">
        <v>5412</v>
      </c>
      <c r="E24" s="555" t="s">
        <v>4460</v>
      </c>
      <c r="F24" s="617" t="s">
        <v>85</v>
      </c>
      <c r="G24" s="42" t="s">
        <v>5411</v>
      </c>
      <c r="H24" s="592" t="s">
        <v>5410</v>
      </c>
      <c r="I24" s="592">
        <v>8</v>
      </c>
      <c r="J24" s="618">
        <v>16</v>
      </c>
      <c r="K24" s="65"/>
      <c r="L24" s="66"/>
      <c r="M24" s="82"/>
      <c r="N24" s="42"/>
      <c r="O24" s="43"/>
      <c r="P24" s="42"/>
      <c r="Q24" s="42"/>
      <c r="R24" s="82"/>
      <c r="S24" s="186"/>
      <c r="T24" s="395"/>
      <c r="U24" s="67"/>
      <c r="V24" s="583"/>
      <c r="W24" s="584"/>
      <c r="X24" s="585"/>
      <c r="Y24" s="586"/>
      <c r="Z24" s="586"/>
      <c r="AA24" s="42" t="s">
        <v>17</v>
      </c>
      <c r="AB24" s="46"/>
      <c r="AC24" s="42"/>
      <c r="AD24" s="46"/>
      <c r="AE24" s="42"/>
      <c r="AF24" s="43"/>
      <c r="AG24" s="43"/>
      <c r="AH24" s="46"/>
      <c r="AI24" s="46"/>
      <c r="AJ24" s="46"/>
      <c r="AK24" s="82"/>
      <c r="AL24" s="587"/>
      <c r="AM24" s="42"/>
      <c r="AN24" s="42"/>
      <c r="AO24" s="42"/>
      <c r="AP24" s="53">
        <v>2009</v>
      </c>
      <c r="AQ24" s="193"/>
      <c r="AR24" s="42" t="s">
        <v>5416</v>
      </c>
      <c r="AS24" s="53"/>
    </row>
    <row r="25" spans="3:45" ht="14.25" customHeight="1" x14ac:dyDescent="0.25">
      <c r="C25" t="s">
        <v>4374</v>
      </c>
      <c r="D25" s="45" t="s">
        <v>4704</v>
      </c>
      <c r="E25" s="555" t="s">
        <v>4707</v>
      </c>
      <c r="F25" s="43" t="s">
        <v>737</v>
      </c>
      <c r="G25" s="42" t="s">
        <v>4705</v>
      </c>
      <c r="H25" s="46" t="s">
        <v>3758</v>
      </c>
      <c r="I25" s="46">
        <v>64</v>
      </c>
      <c r="J25" s="88">
        <v>32</v>
      </c>
      <c r="K25" s="65"/>
      <c r="L25" s="66"/>
      <c r="M25" s="82"/>
      <c r="N25" s="42"/>
      <c r="O25" s="43"/>
      <c r="P25" s="42"/>
      <c r="Q25" s="42"/>
      <c r="R25" s="82"/>
      <c r="S25" s="186"/>
      <c r="T25" s="395"/>
      <c r="U25" s="67"/>
      <c r="V25" s="583"/>
      <c r="W25" s="584"/>
      <c r="X25" s="585"/>
      <c r="Y25" s="586"/>
      <c r="Z25" s="586"/>
      <c r="AA25" s="42" t="s">
        <v>4712</v>
      </c>
      <c r="AB25" s="46"/>
      <c r="AC25" s="42"/>
      <c r="AD25" s="46"/>
      <c r="AE25" s="42"/>
      <c r="AF25" s="43"/>
      <c r="AG25" s="43"/>
      <c r="AH25" s="46"/>
      <c r="AI25" s="46"/>
      <c r="AJ25" s="46"/>
      <c r="AK25" s="82"/>
      <c r="AL25" s="587"/>
      <c r="AM25" s="42">
        <v>256</v>
      </c>
      <c r="AN25" s="42"/>
      <c r="AO25" s="42">
        <v>2011</v>
      </c>
      <c r="AP25" s="53">
        <v>2018</v>
      </c>
      <c r="AQ25" s="193" t="s">
        <v>4706</v>
      </c>
      <c r="AR25" s="42" t="s">
        <v>4710</v>
      </c>
      <c r="AS25" s="53" t="s">
        <v>4708</v>
      </c>
    </row>
    <row r="26" spans="3:45" ht="14.25" customHeight="1" x14ac:dyDescent="0.25">
      <c r="D26" s="591" t="s">
        <v>5239</v>
      </c>
      <c r="E26" s="555" t="s">
        <v>5240</v>
      </c>
      <c r="F26" s="617"/>
      <c r="G26" s="42" t="s">
        <v>5241</v>
      </c>
      <c r="H26" s="592" t="s">
        <v>3987</v>
      </c>
      <c r="I26" s="592">
        <v>64</v>
      </c>
      <c r="J26" s="618">
        <v>32</v>
      </c>
      <c r="K26" s="65"/>
      <c r="L26" s="66"/>
      <c r="M26" s="82"/>
      <c r="N26" s="42"/>
      <c r="O26" s="43"/>
      <c r="P26" s="42"/>
      <c r="Q26" s="42"/>
      <c r="R26" s="82"/>
      <c r="S26" s="186"/>
      <c r="T26" s="395"/>
      <c r="U26" s="67"/>
      <c r="V26" s="583"/>
      <c r="W26" s="584"/>
      <c r="X26" s="585"/>
      <c r="Y26" s="586"/>
      <c r="Z26" s="586"/>
      <c r="AA26" s="42"/>
      <c r="AB26" s="46"/>
      <c r="AC26" s="42"/>
      <c r="AD26" s="46"/>
      <c r="AE26" s="42"/>
      <c r="AF26" s="43"/>
      <c r="AG26" s="43"/>
      <c r="AH26" s="46"/>
      <c r="AI26" s="46"/>
      <c r="AJ26" s="46"/>
      <c r="AK26" s="82"/>
      <c r="AL26" s="587"/>
      <c r="AM26" s="42"/>
      <c r="AN26" s="42"/>
      <c r="AO26" s="42"/>
      <c r="AP26" s="53"/>
      <c r="AQ26" s="193" t="s">
        <v>5243</v>
      </c>
      <c r="AR26" s="42" t="s">
        <v>5242</v>
      </c>
      <c r="AS26" s="53"/>
    </row>
    <row r="27" spans="3:45" ht="14.25" customHeight="1" x14ac:dyDescent="0.25">
      <c r="C27" t="s">
        <v>4374</v>
      </c>
      <c r="D27" s="591" t="s">
        <v>4299</v>
      </c>
      <c r="E27" s="555" t="s">
        <v>4298</v>
      </c>
      <c r="F27" s="592" t="s">
        <v>2800</v>
      </c>
      <c r="G27" s="593" t="s">
        <v>4300</v>
      </c>
      <c r="H27" s="592" t="s">
        <v>143</v>
      </c>
      <c r="I27" s="592">
        <v>16</v>
      </c>
      <c r="J27" s="802">
        <v>16</v>
      </c>
      <c r="K27" s="65" t="s">
        <v>800</v>
      </c>
      <c r="L27" s="66" t="s">
        <v>108</v>
      </c>
      <c r="M27" s="82" t="s">
        <v>4307</v>
      </c>
      <c r="N27" s="42"/>
      <c r="O27" s="43">
        <v>6</v>
      </c>
      <c r="P27" s="42"/>
      <c r="Q27" s="42"/>
      <c r="R27" s="82"/>
      <c r="S27" s="186">
        <v>43297</v>
      </c>
      <c r="T27" s="395">
        <v>14.7</v>
      </c>
      <c r="U27" s="67">
        <v>0.67</v>
      </c>
      <c r="V27" s="583">
        <v>1</v>
      </c>
      <c r="W27" s="584" t="str">
        <f>IF(AND(N27&lt;&gt;"",R27&lt;&gt;""),1000*R27*U27/(N27*V27),"")</f>
        <v/>
      </c>
      <c r="X27" s="585"/>
      <c r="Y27" s="586"/>
      <c r="Z27" s="586"/>
      <c r="AA27" s="42" t="s">
        <v>20</v>
      </c>
      <c r="AB27" s="46">
        <v>1</v>
      </c>
      <c r="AC27" s="42" t="s">
        <v>679</v>
      </c>
      <c r="AD27" s="46" t="s">
        <v>54</v>
      </c>
      <c r="AE27" s="42"/>
      <c r="AF27" s="43" t="s">
        <v>55</v>
      </c>
      <c r="AG27" s="43"/>
      <c r="AH27" s="46" t="s">
        <v>83</v>
      </c>
      <c r="AI27" s="46" t="s">
        <v>83</v>
      </c>
      <c r="AJ27" s="46" t="s">
        <v>55</v>
      </c>
      <c r="AK27" s="82">
        <v>15</v>
      </c>
      <c r="AL27" s="587"/>
      <c r="AM27" s="42">
        <v>16</v>
      </c>
      <c r="AN27" s="42"/>
      <c r="AO27" s="42">
        <v>2011</v>
      </c>
      <c r="AP27" s="53">
        <v>2018</v>
      </c>
      <c r="AQ27" s="719"/>
      <c r="AR27" s="42" t="s">
        <v>4301</v>
      </c>
      <c r="AS27" s="53" t="s">
        <v>4306</v>
      </c>
    </row>
    <row r="28" spans="3:45" ht="14.25" customHeight="1" x14ac:dyDescent="0.25">
      <c r="C28" t="s">
        <v>4374</v>
      </c>
      <c r="D28" s="45" t="s">
        <v>3234</v>
      </c>
      <c r="E28" s="555" t="s">
        <v>3235</v>
      </c>
      <c r="F28" s="43" t="s">
        <v>737</v>
      </c>
      <c r="G28" s="42" t="s">
        <v>3236</v>
      </c>
      <c r="H28" s="46" t="s">
        <v>1052</v>
      </c>
      <c r="I28" s="46">
        <v>32</v>
      </c>
      <c r="J28" s="88">
        <v>8</v>
      </c>
      <c r="K28" s="65" t="s">
        <v>4119</v>
      </c>
      <c r="L28" s="66"/>
      <c r="M28" s="82"/>
      <c r="N28" s="42">
        <v>609</v>
      </c>
      <c r="O28" s="43">
        <v>4</v>
      </c>
      <c r="P28" s="42"/>
      <c r="Q28" s="42"/>
      <c r="R28" s="82">
        <v>20.3</v>
      </c>
      <c r="S28" s="186"/>
      <c r="T28" s="395"/>
      <c r="U28" s="67">
        <v>1</v>
      </c>
      <c r="V28" s="583">
        <v>8</v>
      </c>
      <c r="W28" s="584">
        <f>IF(AND(N28&lt;&gt;"",R28&lt;&gt;""),1000*R28*U28/(N28*V28),"")</f>
        <v>4.166666666666667</v>
      </c>
      <c r="X28" s="585" t="s">
        <v>2226</v>
      </c>
      <c r="Y28" s="586"/>
      <c r="Z28" s="586"/>
      <c r="AA28" s="42"/>
      <c r="AB28" s="46"/>
      <c r="AC28" s="42"/>
      <c r="AD28" s="46"/>
      <c r="AE28" s="42"/>
      <c r="AF28" s="43"/>
      <c r="AG28" s="43"/>
      <c r="AH28" s="46" t="s">
        <v>133</v>
      </c>
      <c r="AI28" s="46" t="s">
        <v>133</v>
      </c>
      <c r="AJ28" s="46" t="s">
        <v>54</v>
      </c>
      <c r="AK28" s="82"/>
      <c r="AL28" s="587"/>
      <c r="AM28" s="42"/>
      <c r="AN28" s="42"/>
      <c r="AO28" s="42">
        <v>1997</v>
      </c>
      <c r="AP28" s="53">
        <v>2001</v>
      </c>
      <c r="AQ28" s="193" t="s">
        <v>3238</v>
      </c>
      <c r="AR28" s="42" t="s">
        <v>3237</v>
      </c>
      <c r="AS28" s="53" t="s">
        <v>4118</v>
      </c>
    </row>
    <row r="29" spans="3:45" ht="14.25" customHeight="1" x14ac:dyDescent="0.25">
      <c r="C29" t="s">
        <v>4374</v>
      </c>
      <c r="D29" s="591" t="s">
        <v>4463</v>
      </c>
      <c r="E29" s="555" t="s">
        <v>3738</v>
      </c>
      <c r="F29" s="592"/>
      <c r="G29" s="593" t="s">
        <v>3739</v>
      </c>
      <c r="H29" s="592"/>
      <c r="I29" s="592"/>
      <c r="J29" s="618">
        <v>36</v>
      </c>
      <c r="K29" s="65"/>
      <c r="L29" s="66"/>
      <c r="M29" s="82"/>
      <c r="N29" s="42"/>
      <c r="O29" s="43"/>
      <c r="P29" s="42"/>
      <c r="Q29" s="42"/>
      <c r="R29" s="82"/>
      <c r="S29" s="186"/>
      <c r="T29" s="395"/>
      <c r="U29" s="67"/>
      <c r="V29" s="583"/>
      <c r="W29" s="584"/>
      <c r="X29" s="585"/>
      <c r="Y29" s="586"/>
      <c r="Z29" s="586"/>
      <c r="AA29" s="42"/>
      <c r="AB29" s="46"/>
      <c r="AC29" s="42"/>
      <c r="AD29" s="46"/>
      <c r="AE29" s="42"/>
      <c r="AF29" s="43"/>
      <c r="AG29" s="43"/>
      <c r="AH29" s="46"/>
      <c r="AI29" s="46"/>
      <c r="AJ29" s="46"/>
      <c r="AK29" s="82"/>
      <c r="AL29" s="587"/>
      <c r="AM29" s="42"/>
      <c r="AN29" s="42"/>
      <c r="AO29" s="42">
        <v>2005</v>
      </c>
      <c r="AP29" s="53">
        <v>2012</v>
      </c>
      <c r="AQ29" s="193" t="s">
        <v>4464</v>
      </c>
      <c r="AR29" s="42" t="s">
        <v>3740</v>
      </c>
      <c r="AS29" s="53"/>
    </row>
    <row r="30" spans="3:45" ht="14.25" customHeight="1" x14ac:dyDescent="0.25">
      <c r="C30" t="s">
        <v>4374</v>
      </c>
      <c r="D30" s="591" t="s">
        <v>4513</v>
      </c>
      <c r="E30" s="555" t="s">
        <v>4515</v>
      </c>
      <c r="F30" s="592" t="s">
        <v>2800</v>
      </c>
      <c r="G30" s="593" t="s">
        <v>4514</v>
      </c>
      <c r="H30" s="592" t="s">
        <v>3074</v>
      </c>
      <c r="I30" s="592"/>
      <c r="J30" s="618"/>
      <c r="K30" s="65"/>
      <c r="L30" s="66"/>
      <c r="M30" s="82"/>
      <c r="N30" s="42"/>
      <c r="O30" s="43"/>
      <c r="P30" s="42"/>
      <c r="Q30" s="42"/>
      <c r="R30" s="82"/>
      <c r="S30" s="186"/>
      <c r="T30" s="395"/>
      <c r="U30" s="67"/>
      <c r="V30" s="583"/>
      <c r="W30" s="584"/>
      <c r="X30" s="585"/>
      <c r="Y30" s="586"/>
      <c r="Z30" s="586"/>
      <c r="AA30" s="42"/>
      <c r="AB30" s="46"/>
      <c r="AC30" s="42"/>
      <c r="AD30" s="46"/>
      <c r="AE30" s="42"/>
      <c r="AF30" s="43"/>
      <c r="AG30" s="43"/>
      <c r="AH30" s="46"/>
      <c r="AI30" s="46"/>
      <c r="AJ30" s="46"/>
      <c r="AK30" s="82"/>
      <c r="AL30" s="587"/>
      <c r="AM30" s="42"/>
      <c r="AN30" s="42"/>
      <c r="AO30" s="42"/>
      <c r="AP30" s="53"/>
      <c r="AQ30" s="193" t="s">
        <v>4516</v>
      </c>
      <c r="AR30" s="42"/>
      <c r="AS30" s="53" t="s">
        <v>4517</v>
      </c>
    </row>
    <row r="31" spans="3:45" ht="14.25" customHeight="1" x14ac:dyDescent="0.25">
      <c r="C31" t="s">
        <v>4374</v>
      </c>
      <c r="D31" s="45" t="s">
        <v>3222</v>
      </c>
      <c r="E31" s="555" t="s">
        <v>3224</v>
      </c>
      <c r="F31" s="43" t="s">
        <v>2800</v>
      </c>
      <c r="G31" s="42" t="s">
        <v>3223</v>
      </c>
      <c r="H31" s="46" t="s">
        <v>1052</v>
      </c>
      <c r="I31" s="46">
        <v>16</v>
      </c>
      <c r="J31" s="88">
        <v>16</v>
      </c>
      <c r="K31" s="65"/>
      <c r="L31" s="66"/>
      <c r="M31" s="82"/>
      <c r="N31" s="42"/>
      <c r="O31" s="43"/>
      <c r="P31" s="42"/>
      <c r="Q31" s="42"/>
      <c r="R31" s="82"/>
      <c r="S31" s="186"/>
      <c r="T31" s="395"/>
      <c r="U31" s="67"/>
      <c r="V31" s="583"/>
      <c r="W31" s="584"/>
      <c r="X31" s="585"/>
      <c r="Y31" s="586"/>
      <c r="Z31" s="586"/>
      <c r="AA31" s="42"/>
      <c r="AB31" s="46"/>
      <c r="AC31" s="42"/>
      <c r="AD31" s="46"/>
      <c r="AE31" s="42"/>
      <c r="AF31" s="43"/>
      <c r="AG31" s="43"/>
      <c r="AH31" s="46"/>
      <c r="AI31" s="46"/>
      <c r="AJ31" s="46"/>
      <c r="AK31" s="82"/>
      <c r="AL31" s="587"/>
      <c r="AM31" s="42"/>
      <c r="AN31" s="42"/>
      <c r="AO31" s="42">
        <v>1999</v>
      </c>
      <c r="AP31" s="53">
        <v>2001</v>
      </c>
      <c r="AQ31" s="193"/>
      <c r="AR31" s="42" t="s">
        <v>3144</v>
      </c>
      <c r="AS31" s="53" t="s">
        <v>3225</v>
      </c>
    </row>
    <row r="32" spans="3:45" ht="14.25" customHeight="1" x14ac:dyDescent="0.25">
      <c r="C32" t="s">
        <v>4374</v>
      </c>
      <c r="D32" s="45" t="s">
        <v>3768</v>
      </c>
      <c r="E32" s="555" t="s">
        <v>4120</v>
      </c>
      <c r="F32" s="43" t="s">
        <v>2800</v>
      </c>
      <c r="G32" s="42" t="s">
        <v>4121</v>
      </c>
      <c r="H32" s="46" t="s">
        <v>143</v>
      </c>
      <c r="I32" s="46">
        <v>16</v>
      </c>
      <c r="J32" s="88">
        <v>16</v>
      </c>
      <c r="K32" s="65"/>
      <c r="L32" s="66"/>
      <c r="M32" s="82"/>
      <c r="N32" s="42"/>
      <c r="O32" s="43"/>
      <c r="P32" s="42"/>
      <c r="Q32" s="42"/>
      <c r="R32" s="82"/>
      <c r="S32" s="186"/>
      <c r="T32" s="395"/>
      <c r="U32" s="67"/>
      <c r="V32" s="583"/>
      <c r="W32" s="584"/>
      <c r="X32" s="585"/>
      <c r="Y32" s="586"/>
      <c r="Z32" s="586"/>
      <c r="AA32" s="42"/>
      <c r="AB32" s="46"/>
      <c r="AC32" s="42"/>
      <c r="AD32" s="46" t="s">
        <v>54</v>
      </c>
      <c r="AE32" s="42"/>
      <c r="AF32" s="43"/>
      <c r="AG32" s="43"/>
      <c r="AH32" s="46" t="s">
        <v>181</v>
      </c>
      <c r="AI32" s="46" t="s">
        <v>181</v>
      </c>
      <c r="AJ32" s="46" t="s">
        <v>54</v>
      </c>
      <c r="AK32" s="82"/>
      <c r="AL32" s="587"/>
      <c r="AM32" s="42">
        <v>16</v>
      </c>
      <c r="AN32" s="42"/>
      <c r="AO32" s="42">
        <v>2005</v>
      </c>
      <c r="AP32" s="53">
        <v>2014</v>
      </c>
      <c r="AQ32" s="193" t="s">
        <v>4123</v>
      </c>
      <c r="AR32" s="42" t="s">
        <v>4129</v>
      </c>
      <c r="AS32" s="53" t="s">
        <v>4122</v>
      </c>
    </row>
    <row r="33" spans="3:45" ht="14.25" customHeight="1" x14ac:dyDescent="0.25">
      <c r="C33" t="s">
        <v>4374</v>
      </c>
      <c r="D33" s="45" t="s">
        <v>3769</v>
      </c>
      <c r="E33" s="555" t="s">
        <v>4131</v>
      </c>
      <c r="F33" s="43" t="s">
        <v>2800</v>
      </c>
      <c r="G33" s="42" t="s">
        <v>4130</v>
      </c>
      <c r="H33" s="46" t="s">
        <v>12</v>
      </c>
      <c r="I33" s="46">
        <v>16</v>
      </c>
      <c r="J33" s="88">
        <v>32</v>
      </c>
      <c r="K33" s="65"/>
      <c r="L33" s="66"/>
      <c r="M33" s="82"/>
      <c r="N33" s="42"/>
      <c r="O33" s="43"/>
      <c r="P33" s="42"/>
      <c r="Q33" s="42"/>
      <c r="R33" s="82"/>
      <c r="S33" s="186"/>
      <c r="T33" s="395"/>
      <c r="U33" s="67"/>
      <c r="V33" s="583"/>
      <c r="W33" s="584"/>
      <c r="X33" s="585"/>
      <c r="Y33" s="586"/>
      <c r="Z33" s="586"/>
      <c r="AA33" s="42"/>
      <c r="AB33" s="46"/>
      <c r="AC33" s="42"/>
      <c r="AD33" s="46"/>
      <c r="AE33" s="42"/>
      <c r="AF33" s="43"/>
      <c r="AG33" s="43" t="s">
        <v>54</v>
      </c>
      <c r="AH33" s="46"/>
      <c r="AI33" s="46"/>
      <c r="AJ33" s="46"/>
      <c r="AK33" s="82"/>
      <c r="AL33" s="587"/>
      <c r="AM33" s="42"/>
      <c r="AN33" s="42"/>
      <c r="AO33" s="42">
        <v>2013</v>
      </c>
      <c r="AP33" s="53">
        <v>2013</v>
      </c>
      <c r="AQ33" s="193"/>
      <c r="AR33" s="42"/>
      <c r="AS33" s="53"/>
    </row>
    <row r="34" spans="3:45" ht="14.25" customHeight="1" x14ac:dyDescent="0.25">
      <c r="C34" t="s">
        <v>4374</v>
      </c>
      <c r="D34" s="591" t="s">
        <v>4468</v>
      </c>
      <c r="E34" s="555" t="s">
        <v>4465</v>
      </c>
      <c r="F34" s="592" t="s">
        <v>2800</v>
      </c>
      <c r="G34" s="593" t="s">
        <v>4466</v>
      </c>
      <c r="H34" s="592" t="s">
        <v>12</v>
      </c>
      <c r="I34" s="592">
        <v>16</v>
      </c>
      <c r="J34" s="618">
        <v>16</v>
      </c>
      <c r="K34" s="65"/>
      <c r="L34" s="66"/>
      <c r="M34" s="82"/>
      <c r="N34" s="42"/>
      <c r="O34" s="43"/>
      <c r="P34" s="42"/>
      <c r="Q34" s="42"/>
      <c r="R34" s="82"/>
      <c r="S34" s="186"/>
      <c r="T34" s="395"/>
      <c r="U34" s="67"/>
      <c r="V34" s="583"/>
      <c r="W34" s="584"/>
      <c r="X34" s="585"/>
      <c r="Y34" s="586"/>
      <c r="Z34" s="586"/>
      <c r="AA34" s="42"/>
      <c r="AB34" s="46"/>
      <c r="AC34" s="42"/>
      <c r="AD34" s="46" t="s">
        <v>54</v>
      </c>
      <c r="AE34" s="42"/>
      <c r="AF34" s="43" t="s">
        <v>55</v>
      </c>
      <c r="AG34" s="43"/>
      <c r="AH34" s="46" t="s">
        <v>83</v>
      </c>
      <c r="AI34" s="46" t="s">
        <v>83</v>
      </c>
      <c r="AJ34" s="46" t="s">
        <v>55</v>
      </c>
      <c r="AK34" s="82">
        <v>25</v>
      </c>
      <c r="AL34" s="587"/>
      <c r="AM34" s="42"/>
      <c r="AN34" s="42"/>
      <c r="AO34" s="42">
        <v>1992</v>
      </c>
      <c r="AP34" s="53">
        <v>2015</v>
      </c>
      <c r="AQ34" s="193"/>
      <c r="AR34" s="42" t="s">
        <v>4467</v>
      </c>
      <c r="AS34" s="53" t="s">
        <v>4469</v>
      </c>
    </row>
    <row r="35" spans="3:45" ht="14.25" customHeight="1" x14ac:dyDescent="0.25">
      <c r="C35" t="s">
        <v>4374</v>
      </c>
      <c r="D35" s="591" t="s">
        <v>4491</v>
      </c>
      <c r="E35" s="555" t="s">
        <v>4492</v>
      </c>
      <c r="F35" s="592" t="s">
        <v>2800</v>
      </c>
      <c r="G35" s="593" t="s">
        <v>4493</v>
      </c>
      <c r="H35" s="592">
        <v>68000</v>
      </c>
      <c r="I35" s="592">
        <v>16</v>
      </c>
      <c r="J35" s="618">
        <v>16</v>
      </c>
      <c r="K35" s="65"/>
      <c r="L35" s="66"/>
      <c r="M35" s="82"/>
      <c r="N35" s="42"/>
      <c r="O35" s="43"/>
      <c r="P35" s="42"/>
      <c r="Q35" s="42"/>
      <c r="R35" s="82"/>
      <c r="S35" s="186"/>
      <c r="T35" s="395"/>
      <c r="U35" s="67"/>
      <c r="V35" s="583"/>
      <c r="W35" s="584"/>
      <c r="X35" s="585"/>
      <c r="Y35" s="586"/>
      <c r="Z35" s="586"/>
      <c r="AA35" s="42"/>
      <c r="AB35" s="46"/>
      <c r="AC35" s="42"/>
      <c r="AD35" s="46"/>
      <c r="AE35" s="42"/>
      <c r="AF35" s="43"/>
      <c r="AG35" s="43"/>
      <c r="AH35" s="46"/>
      <c r="AI35" s="46"/>
      <c r="AJ35" s="46"/>
      <c r="AK35" s="82"/>
      <c r="AL35" s="587"/>
      <c r="AM35" s="42"/>
      <c r="AN35" s="42"/>
      <c r="AO35" s="42">
        <v>2004</v>
      </c>
      <c r="AP35" s="53">
        <v>2004</v>
      </c>
      <c r="AQ35" s="193"/>
      <c r="AR35" s="42" t="s">
        <v>4494</v>
      </c>
      <c r="AS35" s="53"/>
    </row>
    <row r="36" spans="3:45" ht="14.25" customHeight="1" x14ac:dyDescent="0.25">
      <c r="C36" t="s">
        <v>4374</v>
      </c>
      <c r="D36" s="45" t="s">
        <v>3770</v>
      </c>
      <c r="E36" s="555" t="s">
        <v>4134</v>
      </c>
      <c r="F36" s="43" t="s">
        <v>2800</v>
      </c>
      <c r="G36" s="42" t="s">
        <v>4132</v>
      </c>
      <c r="H36" s="46" t="s">
        <v>143</v>
      </c>
      <c r="I36" s="46">
        <v>16</v>
      </c>
      <c r="J36" s="88">
        <v>16</v>
      </c>
      <c r="K36" s="65" t="s">
        <v>3663</v>
      </c>
      <c r="L36" s="66" t="s">
        <v>4133</v>
      </c>
      <c r="M36" s="82"/>
      <c r="N36" s="42">
        <v>2281</v>
      </c>
      <c r="O36" s="43">
        <v>4</v>
      </c>
      <c r="P36" s="42">
        <v>1</v>
      </c>
      <c r="Q36" s="42">
        <v>1</v>
      </c>
      <c r="R36" s="82">
        <v>3</v>
      </c>
      <c r="S36" s="186"/>
      <c r="T36" s="395"/>
      <c r="U36" s="67">
        <v>0.67</v>
      </c>
      <c r="V36" s="583">
        <v>1</v>
      </c>
      <c r="W36" s="584"/>
      <c r="X36" s="585"/>
      <c r="Y36" s="586"/>
      <c r="Z36" s="586"/>
      <c r="AA36" s="42"/>
      <c r="AB36" s="46"/>
      <c r="AC36" s="42"/>
      <c r="AD36" s="46" t="s">
        <v>54</v>
      </c>
      <c r="AE36" s="42"/>
      <c r="AF36" s="43"/>
      <c r="AG36" s="43"/>
      <c r="AH36" s="46" t="s">
        <v>181</v>
      </c>
      <c r="AI36" s="46" t="s">
        <v>181</v>
      </c>
      <c r="AJ36" s="46"/>
      <c r="AK36" s="82">
        <v>16</v>
      </c>
      <c r="AL36" s="587"/>
      <c r="AM36" s="42">
        <v>16</v>
      </c>
      <c r="AN36" s="42"/>
      <c r="AO36" s="42">
        <v>2007</v>
      </c>
      <c r="AP36" s="53">
        <v>2008</v>
      </c>
      <c r="AQ36" s="193"/>
      <c r="AR36" s="42" t="s">
        <v>3040</v>
      </c>
      <c r="AS36" s="53"/>
    </row>
    <row r="37" spans="3:45" ht="14.25" customHeight="1" x14ac:dyDescent="0.25">
      <c r="C37" t="s">
        <v>4374</v>
      </c>
      <c r="D37" s="45" t="s">
        <v>3659</v>
      </c>
      <c r="E37" s="555" t="s">
        <v>3660</v>
      </c>
      <c r="F37" s="43" t="s">
        <v>2800</v>
      </c>
      <c r="G37" s="42" t="s">
        <v>3661</v>
      </c>
      <c r="H37" s="46" t="s">
        <v>143</v>
      </c>
      <c r="I37" s="46">
        <v>64</v>
      </c>
      <c r="J37" s="88">
        <v>16</v>
      </c>
      <c r="K37" s="65" t="s">
        <v>3663</v>
      </c>
      <c r="L37" s="66" t="s">
        <v>3661</v>
      </c>
      <c r="M37" s="82"/>
      <c r="N37" s="42">
        <v>3940</v>
      </c>
      <c r="O37" s="43">
        <v>4</v>
      </c>
      <c r="P37" s="42"/>
      <c r="Q37" s="42"/>
      <c r="R37" s="82"/>
      <c r="S37" s="186">
        <v>41091</v>
      </c>
      <c r="T37" s="395">
        <v>10.1</v>
      </c>
      <c r="U37" s="67">
        <v>2</v>
      </c>
      <c r="V37" s="583"/>
      <c r="W37" s="584"/>
      <c r="X37" s="585"/>
      <c r="Y37" s="586"/>
      <c r="Z37" s="586"/>
      <c r="AA37" s="42" t="s">
        <v>107</v>
      </c>
      <c r="AB37" s="46"/>
      <c r="AC37" s="42"/>
      <c r="AD37" s="46" t="s">
        <v>54</v>
      </c>
      <c r="AE37" s="42"/>
      <c r="AF37" s="43" t="s">
        <v>55</v>
      </c>
      <c r="AG37" s="43" t="s">
        <v>55</v>
      </c>
      <c r="AH37" s="46" t="s">
        <v>133</v>
      </c>
      <c r="AI37" s="46" t="s">
        <v>133</v>
      </c>
      <c r="AJ37" s="46"/>
      <c r="AK37" s="82">
        <v>33</v>
      </c>
      <c r="AL37" s="587"/>
      <c r="AM37" s="42">
        <v>16</v>
      </c>
      <c r="AN37" s="42"/>
      <c r="AO37" s="42">
        <v>2009</v>
      </c>
      <c r="AP37" s="53">
        <v>2012</v>
      </c>
      <c r="AQ37" s="193"/>
      <c r="AR37" s="42"/>
      <c r="AS37" s="53" t="s">
        <v>3662</v>
      </c>
    </row>
    <row r="38" spans="3:45" ht="14.25" customHeight="1" x14ac:dyDescent="0.25">
      <c r="C38" t="s">
        <v>4374</v>
      </c>
      <c r="D38" s="45" t="s">
        <v>3771</v>
      </c>
      <c r="E38" s="555"/>
      <c r="F38" s="43" t="s">
        <v>107</v>
      </c>
      <c r="G38" s="42" t="s">
        <v>4135</v>
      </c>
      <c r="H38" s="46" t="s">
        <v>56</v>
      </c>
      <c r="I38" s="46"/>
      <c r="J38" s="88"/>
      <c r="K38" s="65"/>
      <c r="L38" s="66"/>
      <c r="M38" s="82"/>
      <c r="N38" s="42"/>
      <c r="O38" s="43"/>
      <c r="P38" s="42"/>
      <c r="Q38" s="42"/>
      <c r="R38" s="82"/>
      <c r="S38" s="186"/>
      <c r="T38" s="395"/>
      <c r="U38" s="67"/>
      <c r="V38" s="583"/>
      <c r="W38" s="584"/>
      <c r="X38" s="585"/>
      <c r="Y38" s="586"/>
      <c r="Z38" s="586"/>
      <c r="AA38" s="42" t="s">
        <v>107</v>
      </c>
      <c r="AB38" s="46"/>
      <c r="AC38" s="42"/>
      <c r="AD38" s="46" t="s">
        <v>54</v>
      </c>
      <c r="AE38" s="42"/>
      <c r="AF38" s="43"/>
      <c r="AG38" s="43"/>
      <c r="AH38" s="46"/>
      <c r="AI38" s="46"/>
      <c r="AJ38" s="46"/>
      <c r="AK38" s="82"/>
      <c r="AL38" s="587"/>
      <c r="AM38" s="42"/>
      <c r="AN38" s="42"/>
      <c r="AO38" s="42">
        <v>2015</v>
      </c>
      <c r="AP38" s="53">
        <v>2016</v>
      </c>
      <c r="AQ38" s="193"/>
      <c r="AR38" s="42"/>
      <c r="AS38" s="53"/>
    </row>
    <row r="39" spans="3:45" ht="14.25" customHeight="1" x14ac:dyDescent="0.25">
      <c r="C39" t="s">
        <v>4374</v>
      </c>
      <c r="D39" s="45" t="s">
        <v>3772</v>
      </c>
      <c r="E39" s="555" t="s">
        <v>4136</v>
      </c>
      <c r="F39" s="43" t="s">
        <v>2800</v>
      </c>
      <c r="G39" s="42" t="s">
        <v>4137</v>
      </c>
      <c r="H39" s="46" t="s">
        <v>12</v>
      </c>
      <c r="I39" s="46">
        <v>8</v>
      </c>
      <c r="J39" s="88">
        <v>8</v>
      </c>
      <c r="K39" s="65"/>
      <c r="L39" s="66"/>
      <c r="M39" s="82"/>
      <c r="N39" s="42"/>
      <c r="O39" s="43"/>
      <c r="P39" s="42"/>
      <c r="Q39" s="42"/>
      <c r="R39" s="82"/>
      <c r="S39" s="186"/>
      <c r="T39" s="395"/>
      <c r="U39" s="67"/>
      <c r="V39" s="583"/>
      <c r="W39" s="584"/>
      <c r="X39" s="585"/>
      <c r="Y39" s="586"/>
      <c r="Z39" s="586"/>
      <c r="AA39" s="42"/>
      <c r="AB39" s="46"/>
      <c r="AC39" s="42"/>
      <c r="AD39" s="46"/>
      <c r="AE39" s="42"/>
      <c r="AF39" s="43"/>
      <c r="AG39" s="43"/>
      <c r="AH39" s="46" t="s">
        <v>181</v>
      </c>
      <c r="AI39" s="46" t="s">
        <v>181</v>
      </c>
      <c r="AJ39" s="46"/>
      <c r="AK39" s="82"/>
      <c r="AL39" s="587"/>
      <c r="AM39" s="42"/>
      <c r="AN39" s="42"/>
      <c r="AO39" s="42">
        <v>2004</v>
      </c>
      <c r="AP39" s="53">
        <v>2006</v>
      </c>
      <c r="AQ39" s="193"/>
      <c r="AR39" s="42" t="s">
        <v>4139</v>
      </c>
      <c r="AS39" s="53" t="s">
        <v>4138</v>
      </c>
    </row>
    <row r="40" spans="3:45" ht="14.25" customHeight="1" x14ac:dyDescent="0.25">
      <c r="C40" t="s">
        <v>4374</v>
      </c>
      <c r="D40" s="45" t="s">
        <v>3688</v>
      </c>
      <c r="E40" s="555" t="s">
        <v>3685</v>
      </c>
      <c r="F40" s="43" t="s">
        <v>2800</v>
      </c>
      <c r="G40" s="42" t="s">
        <v>4143</v>
      </c>
      <c r="H40" s="46" t="s">
        <v>568</v>
      </c>
      <c r="I40" s="46">
        <v>32</v>
      </c>
      <c r="J40" s="670">
        <v>32</v>
      </c>
      <c r="K40" s="65"/>
      <c r="L40" s="66"/>
      <c r="M40" s="82"/>
      <c r="N40" s="42"/>
      <c r="O40" s="43"/>
      <c r="P40" s="42"/>
      <c r="Q40" s="42"/>
      <c r="R40" s="82"/>
      <c r="S40" s="186"/>
      <c r="T40" s="395"/>
      <c r="U40" s="67"/>
      <c r="V40" s="583"/>
      <c r="W40" s="584"/>
      <c r="X40" s="585"/>
      <c r="Y40" s="586"/>
      <c r="Z40" s="586"/>
      <c r="AA40" s="42" t="s">
        <v>20</v>
      </c>
      <c r="AB40" s="46">
        <v>1</v>
      </c>
      <c r="AC40" s="42"/>
      <c r="AD40" s="46"/>
      <c r="AE40" s="42"/>
      <c r="AF40" s="43" t="s">
        <v>55</v>
      </c>
      <c r="AG40" s="43" t="s">
        <v>55</v>
      </c>
      <c r="AH40" s="46" t="s">
        <v>83</v>
      </c>
      <c r="AI40" s="46" t="s">
        <v>83</v>
      </c>
      <c r="AJ40" s="46"/>
      <c r="AK40" s="82">
        <v>10</v>
      </c>
      <c r="AL40" s="587"/>
      <c r="AM40" s="42">
        <v>16</v>
      </c>
      <c r="AN40" s="42"/>
      <c r="AO40" s="42">
        <v>2007</v>
      </c>
      <c r="AP40" s="53">
        <v>2007</v>
      </c>
      <c r="AQ40" s="193"/>
      <c r="AR40" s="42" t="s">
        <v>4142</v>
      </c>
      <c r="AS40" s="53" t="s">
        <v>4144</v>
      </c>
    </row>
    <row r="41" spans="3:45" ht="14.25" customHeight="1" x14ac:dyDescent="0.25">
      <c r="C41" t="s">
        <v>4374</v>
      </c>
      <c r="D41" s="45" t="s">
        <v>2330</v>
      </c>
      <c r="E41" s="555" t="s">
        <v>2326</v>
      </c>
      <c r="F41" s="46" t="s">
        <v>96</v>
      </c>
      <c r="G41" s="42" t="s">
        <v>2327</v>
      </c>
      <c r="H41" s="46" t="s">
        <v>33</v>
      </c>
      <c r="I41" s="46">
        <v>32</v>
      </c>
      <c r="J41" s="670">
        <v>32</v>
      </c>
      <c r="K41" s="65"/>
      <c r="L41" s="66"/>
      <c r="M41" s="82"/>
      <c r="N41" s="42"/>
      <c r="O41" s="43"/>
      <c r="P41" s="42"/>
      <c r="Q41" s="42"/>
      <c r="R41" s="82"/>
      <c r="S41" s="186"/>
      <c r="T41" s="395"/>
      <c r="U41" s="67"/>
      <c r="V41" s="583"/>
      <c r="W41" s="584"/>
      <c r="X41" s="585"/>
      <c r="Y41" s="586"/>
      <c r="Z41" s="586"/>
      <c r="AA41" s="42" t="s">
        <v>2329</v>
      </c>
      <c r="AB41" s="46"/>
      <c r="AC41" s="42"/>
      <c r="AD41" s="46" t="s">
        <v>54</v>
      </c>
      <c r="AE41" s="42" t="s">
        <v>124</v>
      </c>
      <c r="AF41" s="43" t="s">
        <v>55</v>
      </c>
      <c r="AG41" s="43" t="s">
        <v>54</v>
      </c>
      <c r="AH41" s="46" t="s">
        <v>133</v>
      </c>
      <c r="AI41" s="46" t="s">
        <v>133</v>
      </c>
      <c r="AJ41" s="46" t="s">
        <v>54</v>
      </c>
      <c r="AK41" s="82"/>
      <c r="AL41" s="587"/>
      <c r="AM41" s="42">
        <v>32</v>
      </c>
      <c r="AN41" s="42">
        <v>5</v>
      </c>
      <c r="AO41" s="42">
        <v>2016</v>
      </c>
      <c r="AP41" s="53">
        <v>2016</v>
      </c>
      <c r="AQ41" s="193"/>
      <c r="AR41" s="42" t="s">
        <v>2328</v>
      </c>
      <c r="AS41" s="53" t="s">
        <v>3546</v>
      </c>
    </row>
    <row r="42" spans="3:45" ht="14.25" customHeight="1" x14ac:dyDescent="0.25">
      <c r="C42" t="s">
        <v>4374</v>
      </c>
      <c r="D42" s="45" t="s">
        <v>3732</v>
      </c>
      <c r="E42" s="555" t="s">
        <v>3733</v>
      </c>
      <c r="F42" s="43" t="s">
        <v>2800</v>
      </c>
      <c r="G42" s="42" t="s">
        <v>3734</v>
      </c>
      <c r="H42" s="46"/>
      <c r="I42" s="46"/>
      <c r="J42" s="670"/>
      <c r="K42" s="65"/>
      <c r="L42" s="66"/>
      <c r="M42" s="82"/>
      <c r="N42" s="42"/>
      <c r="O42" s="43"/>
      <c r="P42" s="42"/>
      <c r="Q42" s="42"/>
      <c r="R42" s="82"/>
      <c r="S42" s="186"/>
      <c r="T42" s="395"/>
      <c r="U42" s="67"/>
      <c r="V42" s="583"/>
      <c r="W42" s="584"/>
      <c r="X42" s="585"/>
      <c r="Y42" s="586"/>
      <c r="Z42" s="586"/>
      <c r="AA42" s="42" t="s">
        <v>3735</v>
      </c>
      <c r="AB42" s="46"/>
      <c r="AC42" s="42"/>
      <c r="AD42" s="46"/>
      <c r="AE42" s="42"/>
      <c r="AF42" s="43"/>
      <c r="AG42" s="43"/>
      <c r="AH42" s="46"/>
      <c r="AI42" s="46"/>
      <c r="AJ42" s="46"/>
      <c r="AK42" s="82">
        <v>11</v>
      </c>
      <c r="AL42" s="587"/>
      <c r="AM42" s="42"/>
      <c r="AN42" s="42"/>
      <c r="AO42" s="42">
        <v>1994</v>
      </c>
      <c r="AP42" s="53">
        <v>1995</v>
      </c>
      <c r="AQ42" s="193" t="s">
        <v>3736</v>
      </c>
      <c r="AR42" s="42" t="s">
        <v>3737</v>
      </c>
      <c r="AS42" s="53"/>
    </row>
    <row r="43" spans="3:45" ht="14.25" customHeight="1" x14ac:dyDescent="0.25">
      <c r="C43" t="s">
        <v>4374</v>
      </c>
      <c r="D43" s="591" t="s">
        <v>4000</v>
      </c>
      <c r="E43" s="555"/>
      <c r="F43" s="673" t="s">
        <v>2800</v>
      </c>
      <c r="G43" s="593" t="s">
        <v>4001</v>
      </c>
      <c r="H43" s="592" t="s">
        <v>143</v>
      </c>
      <c r="I43" s="592">
        <v>64</v>
      </c>
      <c r="J43" s="802">
        <v>32</v>
      </c>
      <c r="K43" s="65" t="s">
        <v>5094</v>
      </c>
      <c r="L43" s="66"/>
      <c r="M43" s="82"/>
      <c r="N43" s="42"/>
      <c r="O43" s="43"/>
      <c r="P43" s="42"/>
      <c r="Q43" s="42"/>
      <c r="R43" s="82"/>
      <c r="S43" s="186"/>
      <c r="T43" s="395"/>
      <c r="U43" s="67"/>
      <c r="V43" s="583"/>
      <c r="W43" s="584"/>
      <c r="X43" s="585"/>
      <c r="Y43" s="586"/>
      <c r="Z43" s="586"/>
      <c r="AA43" s="42" t="s">
        <v>107</v>
      </c>
      <c r="AB43" s="46"/>
      <c r="AC43" s="42"/>
      <c r="AD43" s="46" t="s">
        <v>54</v>
      </c>
      <c r="AE43" s="42" t="s">
        <v>158</v>
      </c>
      <c r="AF43" s="43" t="s">
        <v>54</v>
      </c>
      <c r="AG43" s="43" t="s">
        <v>55</v>
      </c>
      <c r="AH43" s="46" t="s">
        <v>4002</v>
      </c>
      <c r="AI43" s="46" t="s">
        <v>4002</v>
      </c>
      <c r="AJ43" s="46" t="s">
        <v>54</v>
      </c>
      <c r="AK43" s="82">
        <v>107</v>
      </c>
      <c r="AL43" s="587">
        <v>3</v>
      </c>
      <c r="AM43" s="42">
        <v>32</v>
      </c>
      <c r="AN43" s="42"/>
      <c r="AO43" s="42">
        <v>2018</v>
      </c>
      <c r="AP43" s="53">
        <v>2020</v>
      </c>
      <c r="AQ43" s="193" t="s">
        <v>5490</v>
      </c>
      <c r="AR43" s="716" t="s">
        <v>4003</v>
      </c>
      <c r="AS43" s="53" t="s">
        <v>4004</v>
      </c>
    </row>
    <row r="44" spans="3:45" ht="14.25" customHeight="1" x14ac:dyDescent="0.25">
      <c r="C44" t="s">
        <v>4374</v>
      </c>
      <c r="D44" s="591" t="s">
        <v>4179</v>
      </c>
      <c r="E44" s="555" t="s">
        <v>4180</v>
      </c>
      <c r="F44" s="673" t="s">
        <v>2800</v>
      </c>
      <c r="G44" s="42" t="s">
        <v>4173</v>
      </c>
      <c r="H44" s="592" t="s">
        <v>143</v>
      </c>
      <c r="I44" s="592"/>
      <c r="J44" s="802"/>
      <c r="K44" s="65"/>
      <c r="L44" s="66"/>
      <c r="M44" s="82" t="s">
        <v>4189</v>
      </c>
      <c r="N44" s="42"/>
      <c r="O44" s="43"/>
      <c r="P44" s="42"/>
      <c r="Q44" s="42"/>
      <c r="R44" s="82"/>
      <c r="S44" s="186"/>
      <c r="T44" s="395"/>
      <c r="U44" s="67"/>
      <c r="V44" s="583"/>
      <c r="W44" s="584"/>
      <c r="X44" s="585"/>
      <c r="Y44" s="586"/>
      <c r="Z44" s="586"/>
      <c r="AA44" s="42" t="s">
        <v>4182</v>
      </c>
      <c r="AB44" s="46"/>
      <c r="AC44" s="42"/>
      <c r="AD44" s="46"/>
      <c r="AE44" s="42"/>
      <c r="AF44" s="43"/>
      <c r="AG44" s="43"/>
      <c r="AH44" s="46"/>
      <c r="AI44" s="46"/>
      <c r="AJ44" s="46"/>
      <c r="AK44" s="82"/>
      <c r="AL44" s="587"/>
      <c r="AM44" s="42"/>
      <c r="AN44" s="42"/>
      <c r="AO44" s="42"/>
      <c r="AP44" s="53">
        <v>2018</v>
      </c>
      <c r="AQ44" s="193" t="s">
        <v>4183</v>
      </c>
      <c r="AR44" s="716" t="s">
        <v>4181</v>
      </c>
      <c r="AS44" s="53" t="s">
        <v>4184</v>
      </c>
    </row>
    <row r="45" spans="3:45" ht="14.25" customHeight="1" x14ac:dyDescent="0.25">
      <c r="C45" t="s">
        <v>4374</v>
      </c>
      <c r="D45" s="591" t="s">
        <v>4038</v>
      </c>
      <c r="E45" s="555" t="s">
        <v>4041</v>
      </c>
      <c r="F45" s="673" t="s">
        <v>2800</v>
      </c>
      <c r="G45" s="593" t="s">
        <v>4039</v>
      </c>
      <c r="H45" s="592" t="s">
        <v>12</v>
      </c>
      <c r="I45" s="592">
        <v>8</v>
      </c>
      <c r="J45" s="802">
        <v>8</v>
      </c>
      <c r="K45" s="65"/>
      <c r="L45" s="66"/>
      <c r="M45" s="82"/>
      <c r="N45" s="42"/>
      <c r="O45" s="43"/>
      <c r="P45" s="42"/>
      <c r="Q45" s="42"/>
      <c r="R45" s="82"/>
      <c r="S45" s="186"/>
      <c r="T45" s="395"/>
      <c r="U45" s="67"/>
      <c r="V45" s="583"/>
      <c r="W45" s="584"/>
      <c r="X45" s="585"/>
      <c r="Y45" s="586"/>
      <c r="Z45" s="586"/>
      <c r="AA45" s="42" t="s">
        <v>655</v>
      </c>
      <c r="AB45" s="46"/>
      <c r="AC45" s="42"/>
      <c r="AD45" s="46" t="s">
        <v>54</v>
      </c>
      <c r="AE45" s="42" t="s">
        <v>158</v>
      </c>
      <c r="AF45" s="43" t="s">
        <v>55</v>
      </c>
      <c r="AG45" s="43" t="s">
        <v>55</v>
      </c>
      <c r="AH45" s="46">
        <v>256</v>
      </c>
      <c r="AI45" s="46">
        <v>256</v>
      </c>
      <c r="AJ45" s="46" t="s">
        <v>54</v>
      </c>
      <c r="AK45" s="82">
        <v>19</v>
      </c>
      <c r="AL45" s="587">
        <v>3</v>
      </c>
      <c r="AM45" s="42"/>
      <c r="AN45" s="42"/>
      <c r="AO45" s="42">
        <v>2011</v>
      </c>
      <c r="AP45" s="53">
        <v>2011</v>
      </c>
      <c r="AQ45" s="193"/>
      <c r="AR45" s="42" t="s">
        <v>825</v>
      </c>
      <c r="AS45" s="53" t="s">
        <v>4040</v>
      </c>
    </row>
    <row r="46" spans="3:45" ht="14.25" customHeight="1" x14ac:dyDescent="0.25">
      <c r="C46" t="s">
        <v>4374</v>
      </c>
      <c r="D46" s="45" t="s">
        <v>424</v>
      </c>
      <c r="E46" s="555" t="s">
        <v>2527</v>
      </c>
      <c r="F46" s="46" t="s">
        <v>96</v>
      </c>
      <c r="G46" s="42" t="s">
        <v>426</v>
      </c>
      <c r="H46" s="46" t="s">
        <v>33</v>
      </c>
      <c r="I46" s="46">
        <v>32</v>
      </c>
      <c r="J46" s="88">
        <v>32</v>
      </c>
      <c r="K46" s="65"/>
      <c r="L46" s="66"/>
      <c r="M46" s="82"/>
      <c r="N46" s="42"/>
      <c r="O46" s="43"/>
      <c r="P46" s="42"/>
      <c r="Q46" s="42"/>
      <c r="R46" s="82"/>
      <c r="S46" s="186"/>
      <c r="T46" s="395"/>
      <c r="U46" s="67"/>
      <c r="V46" s="583"/>
      <c r="W46" s="584" t="str">
        <f>IF(AND(N46&lt;&gt;"",R46&lt;&gt;""),1000*R46*U46/(N46*V46),"")</f>
        <v/>
      </c>
      <c r="X46" s="585"/>
      <c r="Y46" s="586"/>
      <c r="Z46" s="586"/>
      <c r="AA46" s="42" t="s">
        <v>20</v>
      </c>
      <c r="AB46" s="46">
        <v>13</v>
      </c>
      <c r="AC46" s="42" t="s">
        <v>229</v>
      </c>
      <c r="AD46" s="46" t="s">
        <v>54</v>
      </c>
      <c r="AE46" s="42" t="s">
        <v>124</v>
      </c>
      <c r="AF46" s="43" t="s">
        <v>55</v>
      </c>
      <c r="AG46" s="43"/>
      <c r="AH46" s="46" t="s">
        <v>133</v>
      </c>
      <c r="AI46" s="46" t="s">
        <v>133</v>
      </c>
      <c r="AJ46" s="46" t="s">
        <v>54</v>
      </c>
      <c r="AK46" s="82"/>
      <c r="AL46" s="587"/>
      <c r="AM46" s="42">
        <v>32</v>
      </c>
      <c r="AN46" s="42"/>
      <c r="AO46" s="42">
        <v>2012</v>
      </c>
      <c r="AP46" s="53">
        <v>2012</v>
      </c>
      <c r="AQ46" s="65"/>
      <c r="AR46" s="803" t="s">
        <v>425</v>
      </c>
      <c r="AS46" s="53" t="s">
        <v>3545</v>
      </c>
    </row>
    <row r="47" spans="3:45" ht="14.25" customHeight="1" x14ac:dyDescent="0.25">
      <c r="C47" t="s">
        <v>4374</v>
      </c>
      <c r="D47" s="45" t="s">
        <v>2612</v>
      </c>
      <c r="E47" s="555" t="s">
        <v>2613</v>
      </c>
      <c r="F47" s="46" t="s">
        <v>96</v>
      </c>
      <c r="G47" s="42" t="s">
        <v>1370</v>
      </c>
      <c r="H47" s="46" t="s">
        <v>1613</v>
      </c>
      <c r="I47" s="46">
        <v>32</v>
      </c>
      <c r="J47" s="88">
        <v>32</v>
      </c>
      <c r="K47" s="65" t="s">
        <v>800</v>
      </c>
      <c r="L47" s="66" t="s">
        <v>108</v>
      </c>
      <c r="M47" s="82" t="s">
        <v>1862</v>
      </c>
      <c r="N47" s="42"/>
      <c r="O47" s="43">
        <v>6</v>
      </c>
      <c r="P47" s="42"/>
      <c r="Q47" s="42"/>
      <c r="R47" s="82"/>
      <c r="S47" s="186">
        <v>43245</v>
      </c>
      <c r="T47" s="395">
        <v>14.7</v>
      </c>
      <c r="U47" s="67">
        <v>1</v>
      </c>
      <c r="V47" s="583">
        <v>1</v>
      </c>
      <c r="W47" s="584" t="str">
        <f>IF(AND(N47&lt;&gt;"",R47&lt;&gt;""),1000*R47*U47/(N47*V47),"")</f>
        <v/>
      </c>
      <c r="X47" s="585"/>
      <c r="Y47" s="586"/>
      <c r="Z47" s="586" t="s">
        <v>54</v>
      </c>
      <c r="AA47" s="42" t="s">
        <v>20</v>
      </c>
      <c r="AB47" s="46">
        <v>69</v>
      </c>
      <c r="AC47" s="42"/>
      <c r="AD47" s="46" t="s">
        <v>54</v>
      </c>
      <c r="AE47" s="42" t="s">
        <v>124</v>
      </c>
      <c r="AF47" s="43" t="s">
        <v>55</v>
      </c>
      <c r="AG47" s="43"/>
      <c r="AH47" s="46" t="s">
        <v>133</v>
      </c>
      <c r="AI47" s="46" t="s">
        <v>133</v>
      </c>
      <c r="AJ47" s="46" t="s">
        <v>54</v>
      </c>
      <c r="AK47" s="82"/>
      <c r="AL47" s="587"/>
      <c r="AM47" s="42">
        <v>32</v>
      </c>
      <c r="AN47" s="42"/>
      <c r="AO47" s="42">
        <v>2011</v>
      </c>
      <c r="AP47" s="53">
        <v>2011</v>
      </c>
      <c r="AQ47" s="193" t="s">
        <v>2615</v>
      </c>
      <c r="AR47" s="42" t="s">
        <v>2614</v>
      </c>
      <c r="AS47" s="627" t="s">
        <v>3549</v>
      </c>
    </row>
    <row r="48" spans="3:45" ht="14.25" customHeight="1" x14ac:dyDescent="0.25">
      <c r="C48" t="s">
        <v>4374</v>
      </c>
      <c r="D48" s="45" t="s">
        <v>4148</v>
      </c>
      <c r="E48" s="555" t="s">
        <v>4149</v>
      </c>
      <c r="F48" s="673" t="s">
        <v>2800</v>
      </c>
      <c r="G48" s="42" t="s">
        <v>4145</v>
      </c>
      <c r="H48" s="46" t="s">
        <v>12</v>
      </c>
      <c r="I48" s="46">
        <v>36</v>
      </c>
      <c r="J48" s="88">
        <v>18</v>
      </c>
      <c r="K48" s="65" t="s">
        <v>3663</v>
      </c>
      <c r="L48" s="66"/>
      <c r="M48" s="82"/>
      <c r="N48" s="42"/>
      <c r="O48" s="43"/>
      <c r="P48" s="42"/>
      <c r="Q48" s="42"/>
      <c r="R48" s="82"/>
      <c r="S48" s="186"/>
      <c r="T48" s="395"/>
      <c r="U48" s="67"/>
      <c r="V48" s="583"/>
      <c r="W48" s="584"/>
      <c r="X48" s="585"/>
      <c r="Y48" s="586"/>
      <c r="Z48" s="586"/>
      <c r="AA48" s="42"/>
      <c r="AB48" s="46"/>
      <c r="AC48" s="42"/>
      <c r="AD48" s="46"/>
      <c r="AE48" s="42"/>
      <c r="AF48" s="43" t="s">
        <v>55</v>
      </c>
      <c r="AG48" s="43" t="s">
        <v>55</v>
      </c>
      <c r="AH48" s="46" t="s">
        <v>4150</v>
      </c>
      <c r="AI48" s="46" t="s">
        <v>4150</v>
      </c>
      <c r="AJ48" s="46"/>
      <c r="AK48" s="82"/>
      <c r="AL48" s="587"/>
      <c r="AM48" s="42"/>
      <c r="AN48" s="42"/>
      <c r="AO48" s="42">
        <v>2010</v>
      </c>
      <c r="AP48" s="53">
        <v>2012</v>
      </c>
      <c r="AQ48" s="193"/>
      <c r="AR48" s="42" t="s">
        <v>4152</v>
      </c>
      <c r="AS48" s="53" t="s">
        <v>4154</v>
      </c>
    </row>
    <row r="49" spans="1:45" ht="14.25" customHeight="1" x14ac:dyDescent="0.25">
      <c r="C49" t="s">
        <v>4374</v>
      </c>
      <c r="D49" s="45" t="s">
        <v>3773</v>
      </c>
      <c r="E49" s="555" t="s">
        <v>4146</v>
      </c>
      <c r="F49" s="673" t="s">
        <v>2800</v>
      </c>
      <c r="G49" s="42" t="s">
        <v>4145</v>
      </c>
      <c r="H49" s="46" t="s">
        <v>12</v>
      </c>
      <c r="I49" s="46">
        <v>18</v>
      </c>
      <c r="J49" s="88">
        <v>18</v>
      </c>
      <c r="K49" s="65" t="s">
        <v>4151</v>
      </c>
      <c r="L49" s="66"/>
      <c r="M49" s="82"/>
      <c r="N49" s="42"/>
      <c r="O49" s="43"/>
      <c r="P49" s="42"/>
      <c r="Q49" s="42"/>
      <c r="R49" s="82"/>
      <c r="S49" s="186"/>
      <c r="T49" s="395"/>
      <c r="U49" s="67"/>
      <c r="V49" s="583"/>
      <c r="W49" s="584"/>
      <c r="X49" s="585"/>
      <c r="Y49" s="586"/>
      <c r="Z49" s="586"/>
      <c r="AA49" s="42"/>
      <c r="AB49" s="46"/>
      <c r="AC49" s="42"/>
      <c r="AD49" s="46"/>
      <c r="AE49" s="42"/>
      <c r="AF49" s="43" t="s">
        <v>55</v>
      </c>
      <c r="AG49" s="43" t="s">
        <v>55</v>
      </c>
      <c r="AH49" s="46" t="s">
        <v>364</v>
      </c>
      <c r="AI49" s="46" t="s">
        <v>364</v>
      </c>
      <c r="AJ49" s="46"/>
      <c r="AK49" s="82">
        <v>16</v>
      </c>
      <c r="AL49" s="587"/>
      <c r="AM49" s="42"/>
      <c r="AN49" s="42"/>
      <c r="AO49" s="42">
        <v>2001</v>
      </c>
      <c r="AP49" s="53">
        <v>2005</v>
      </c>
      <c r="AQ49" s="193"/>
      <c r="AR49" s="42" t="s">
        <v>4152</v>
      </c>
      <c r="AS49" s="53" t="s">
        <v>4154</v>
      </c>
    </row>
    <row r="50" spans="1:45" ht="14.25" customHeight="1" x14ac:dyDescent="0.25">
      <c r="C50" t="s">
        <v>4374</v>
      </c>
      <c r="D50" s="45" t="s">
        <v>3774</v>
      </c>
      <c r="E50" s="555" t="s">
        <v>4147</v>
      </c>
      <c r="F50" s="673" t="s">
        <v>2800</v>
      </c>
      <c r="G50" s="42" t="s">
        <v>4145</v>
      </c>
      <c r="H50" s="46" t="s">
        <v>12</v>
      </c>
      <c r="I50" s="46">
        <v>12</v>
      </c>
      <c r="J50" s="88">
        <v>12</v>
      </c>
      <c r="K50" s="65" t="s">
        <v>4153</v>
      </c>
      <c r="L50" s="66"/>
      <c r="M50" s="82"/>
      <c r="N50" s="42"/>
      <c r="O50" s="43"/>
      <c r="P50" s="42"/>
      <c r="Q50" s="42"/>
      <c r="R50" s="82"/>
      <c r="S50" s="186"/>
      <c r="T50" s="395"/>
      <c r="U50" s="67"/>
      <c r="V50" s="583"/>
      <c r="W50" s="584"/>
      <c r="X50" s="585"/>
      <c r="Y50" s="586"/>
      <c r="Z50" s="586"/>
      <c r="AA50" s="42"/>
      <c r="AB50" s="46"/>
      <c r="AC50" s="42"/>
      <c r="AD50" s="46"/>
      <c r="AE50" s="42"/>
      <c r="AF50" s="43" t="s">
        <v>55</v>
      </c>
      <c r="AG50" s="43" t="s">
        <v>55</v>
      </c>
      <c r="AH50" s="46" t="s">
        <v>465</v>
      </c>
      <c r="AI50" s="46" t="s">
        <v>465</v>
      </c>
      <c r="AJ50" s="46"/>
      <c r="AK50" s="82"/>
      <c r="AL50" s="587"/>
      <c r="AM50" s="42"/>
      <c r="AN50" s="42"/>
      <c r="AO50" s="42">
        <v>2001</v>
      </c>
      <c r="AP50" s="53">
        <v>2005</v>
      </c>
      <c r="AQ50" s="193"/>
      <c r="AR50" s="42" t="s">
        <v>4152</v>
      </c>
      <c r="AS50" s="53" t="s">
        <v>4154</v>
      </c>
    </row>
    <row r="51" spans="1:45" ht="14.25" customHeight="1" x14ac:dyDescent="0.25">
      <c r="C51" t="s">
        <v>4374</v>
      </c>
      <c r="D51" s="591" t="s">
        <v>4507</v>
      </c>
      <c r="E51" s="555" t="s">
        <v>4508</v>
      </c>
      <c r="F51" s="592" t="s">
        <v>2800</v>
      </c>
      <c r="G51" s="593" t="s">
        <v>4511</v>
      </c>
      <c r="H51" s="592" t="s">
        <v>143</v>
      </c>
      <c r="I51" s="592">
        <v>8</v>
      </c>
      <c r="J51" s="618">
        <v>19</v>
      </c>
      <c r="K51" s="65"/>
      <c r="L51" s="66"/>
      <c r="M51" s="82"/>
      <c r="N51" s="42"/>
      <c r="O51" s="43"/>
      <c r="P51" s="42"/>
      <c r="Q51" s="42"/>
      <c r="R51" s="82"/>
      <c r="S51" s="186"/>
      <c r="T51" s="395"/>
      <c r="U51" s="67"/>
      <c r="V51" s="583"/>
      <c r="W51" s="584"/>
      <c r="X51" s="585"/>
      <c r="Y51" s="586"/>
      <c r="Z51" s="586"/>
      <c r="AA51" s="42"/>
      <c r="AB51" s="46"/>
      <c r="AC51" s="42"/>
      <c r="AD51" s="46"/>
      <c r="AE51" s="42"/>
      <c r="AF51" s="43"/>
      <c r="AG51" s="43"/>
      <c r="AH51" s="46"/>
      <c r="AI51" s="46"/>
      <c r="AJ51" s="46"/>
      <c r="AK51" s="82"/>
      <c r="AL51" s="587"/>
      <c r="AM51" s="42"/>
      <c r="AN51" s="42"/>
      <c r="AO51" s="42"/>
      <c r="AP51" s="53">
        <v>2018</v>
      </c>
      <c r="AQ51" s="193" t="s">
        <v>4509</v>
      </c>
      <c r="AR51" s="42" t="s">
        <v>4510</v>
      </c>
      <c r="AS51" s="53" t="s">
        <v>5538</v>
      </c>
    </row>
    <row r="52" spans="1:45" ht="14.25" customHeight="1" x14ac:dyDescent="0.25">
      <c r="C52" t="s">
        <v>4374</v>
      </c>
      <c r="D52" s="45" t="s">
        <v>3775</v>
      </c>
      <c r="E52" s="555" t="s">
        <v>3517</v>
      </c>
      <c r="F52" s="43" t="s">
        <v>2800</v>
      </c>
      <c r="G52" s="42" t="s">
        <v>4156</v>
      </c>
      <c r="H52" s="46" t="s">
        <v>143</v>
      </c>
      <c r="I52" s="46">
        <v>32</v>
      </c>
      <c r="J52" s="88">
        <v>32</v>
      </c>
      <c r="K52" s="65"/>
      <c r="L52" s="66"/>
      <c r="M52" s="82"/>
      <c r="N52" s="42"/>
      <c r="O52" s="43"/>
      <c r="P52" s="42"/>
      <c r="Q52" s="42"/>
      <c r="R52" s="82"/>
      <c r="S52" s="186"/>
      <c r="T52" s="395"/>
      <c r="U52" s="67"/>
      <c r="V52" s="583"/>
      <c r="W52" s="584"/>
      <c r="X52" s="585"/>
      <c r="Y52" s="586"/>
      <c r="Z52" s="586"/>
      <c r="AA52" s="42"/>
      <c r="AB52" s="46"/>
      <c r="AC52" s="42"/>
      <c r="AD52" s="46" t="s">
        <v>54</v>
      </c>
      <c r="AE52" s="42"/>
      <c r="AF52" s="43"/>
      <c r="AG52" s="43"/>
      <c r="AH52" s="46"/>
      <c r="AI52" s="46"/>
      <c r="AJ52" s="46"/>
      <c r="AK52" s="82"/>
      <c r="AL52" s="587"/>
      <c r="AM52" s="42">
        <v>32</v>
      </c>
      <c r="AN52" s="42"/>
      <c r="AO52" s="42">
        <v>2000</v>
      </c>
      <c r="AP52" s="53">
        <v>2004</v>
      </c>
      <c r="AQ52" s="193" t="s">
        <v>4157</v>
      </c>
      <c r="AR52" s="42" t="s">
        <v>4155</v>
      </c>
      <c r="AS52" s="53" t="s">
        <v>4158</v>
      </c>
    </row>
    <row r="53" spans="1:45" ht="14.25" customHeight="1" x14ac:dyDescent="0.25">
      <c r="C53" t="s">
        <v>4374</v>
      </c>
      <c r="D53" s="45" t="s">
        <v>3776</v>
      </c>
      <c r="E53" s="555" t="s">
        <v>4161</v>
      </c>
      <c r="F53" s="43" t="s">
        <v>2800</v>
      </c>
      <c r="G53" s="42" t="s">
        <v>4159</v>
      </c>
      <c r="H53" s="46" t="s">
        <v>1023</v>
      </c>
      <c r="I53" s="46">
        <v>18</v>
      </c>
      <c r="J53" s="88">
        <v>18</v>
      </c>
      <c r="K53" s="65"/>
      <c r="L53" s="66"/>
      <c r="M53" s="82"/>
      <c r="N53" s="42"/>
      <c r="O53" s="43"/>
      <c r="P53" s="42"/>
      <c r="Q53" s="42"/>
      <c r="R53" s="82"/>
      <c r="S53" s="186"/>
      <c r="T53" s="395"/>
      <c r="U53" s="67"/>
      <c r="V53" s="583"/>
      <c r="W53" s="584"/>
      <c r="X53" s="585"/>
      <c r="Y53" s="586"/>
      <c r="Z53" s="586"/>
      <c r="AA53" s="42"/>
      <c r="AB53" s="46"/>
      <c r="AC53" s="42"/>
      <c r="AD53" s="46"/>
      <c r="AE53" s="42"/>
      <c r="AF53" s="43"/>
      <c r="AG53" s="43"/>
      <c r="AH53" s="46"/>
      <c r="AI53" s="46"/>
      <c r="AJ53" s="46"/>
      <c r="AK53" s="82"/>
      <c r="AL53" s="587"/>
      <c r="AM53" s="42"/>
      <c r="AN53" s="42"/>
      <c r="AO53" s="42">
        <v>2012</v>
      </c>
      <c r="AP53" s="53">
        <v>2012</v>
      </c>
      <c r="AQ53" s="193"/>
      <c r="AR53" s="42" t="s">
        <v>4160</v>
      </c>
      <c r="AS53" s="53"/>
    </row>
    <row r="54" spans="1:45" ht="14.25" customHeight="1" x14ac:dyDescent="0.25">
      <c r="C54" t="s">
        <v>4374</v>
      </c>
      <c r="D54" s="45" t="s">
        <v>3779</v>
      </c>
      <c r="E54" s="555" t="s">
        <v>4171</v>
      </c>
      <c r="F54" s="43" t="s">
        <v>2800</v>
      </c>
      <c r="G54" s="42" t="s">
        <v>4170</v>
      </c>
      <c r="H54" s="46" t="s">
        <v>65</v>
      </c>
      <c r="I54" s="46">
        <v>16</v>
      </c>
      <c r="J54" s="670">
        <v>8</v>
      </c>
      <c r="K54" s="65"/>
      <c r="L54" s="66"/>
      <c r="M54" s="82"/>
      <c r="N54" s="42"/>
      <c r="O54" s="43"/>
      <c r="P54" s="42"/>
      <c r="Q54" s="42"/>
      <c r="R54" s="82"/>
      <c r="S54" s="186"/>
      <c r="T54" s="395"/>
      <c r="U54" s="67"/>
      <c r="V54" s="583"/>
      <c r="W54" s="584"/>
      <c r="X54" s="585"/>
      <c r="Y54" s="586"/>
      <c r="Z54" s="586"/>
      <c r="AA54" s="42" t="s">
        <v>107</v>
      </c>
      <c r="AB54" s="46"/>
      <c r="AC54" s="42"/>
      <c r="AD54" s="46" t="s">
        <v>54</v>
      </c>
      <c r="AE54" s="42"/>
      <c r="AF54" s="43" t="s">
        <v>55</v>
      </c>
      <c r="AG54" s="43" t="s">
        <v>55</v>
      </c>
      <c r="AH54" s="46" t="s">
        <v>181</v>
      </c>
      <c r="AI54" s="46" t="s">
        <v>181</v>
      </c>
      <c r="AJ54" s="46"/>
      <c r="AK54" s="82"/>
      <c r="AL54" s="587"/>
      <c r="AM54" s="42">
        <v>64</v>
      </c>
      <c r="AN54" s="42"/>
      <c r="AO54" s="42">
        <v>1998</v>
      </c>
      <c r="AP54" s="53">
        <v>1998</v>
      </c>
      <c r="AQ54" s="193"/>
      <c r="AR54" s="42"/>
      <c r="AS54" s="53"/>
    </row>
    <row r="55" spans="1:45" ht="14.25" customHeight="1" x14ac:dyDescent="0.25">
      <c r="A55" t="s">
        <v>174</v>
      </c>
      <c r="C55" t="s">
        <v>4374</v>
      </c>
      <c r="D55" s="45" t="s">
        <v>481</v>
      </c>
      <c r="E55" s="555" t="s">
        <v>2529</v>
      </c>
      <c r="F55" s="46" t="s">
        <v>96</v>
      </c>
      <c r="G55" s="42" t="s">
        <v>311</v>
      </c>
      <c r="H55" s="46" t="s">
        <v>143</v>
      </c>
      <c r="I55" s="46">
        <v>64</v>
      </c>
      <c r="J55" s="88">
        <v>32</v>
      </c>
      <c r="K55" s="65" t="s">
        <v>800</v>
      </c>
      <c r="L55" s="66" t="s">
        <v>108</v>
      </c>
      <c r="M55" s="82" t="s">
        <v>897</v>
      </c>
      <c r="N55" s="42"/>
      <c r="O55" s="43">
        <v>6</v>
      </c>
      <c r="P55" s="42"/>
      <c r="Q55" s="42"/>
      <c r="R55" s="82"/>
      <c r="S55" s="186">
        <v>43149</v>
      </c>
      <c r="T55" s="395">
        <v>14.7</v>
      </c>
      <c r="U55" s="67">
        <v>1.5</v>
      </c>
      <c r="V55" s="583">
        <v>1</v>
      </c>
      <c r="W55" s="584" t="str">
        <f>IF(AND(N55&lt;&gt;"",R55&lt;&gt;""),1000*R55*U55/(N55*V55),"")</f>
        <v/>
      </c>
      <c r="X55" s="585"/>
      <c r="Y55" s="586"/>
      <c r="Z55" s="586"/>
      <c r="AA55" s="42" t="s">
        <v>20</v>
      </c>
      <c r="AB55" s="46">
        <v>48</v>
      </c>
      <c r="AC55" s="42" t="s">
        <v>482</v>
      </c>
      <c r="AD55" s="46" t="s">
        <v>54</v>
      </c>
      <c r="AE55" s="42" t="s">
        <v>124</v>
      </c>
      <c r="AF55" s="43" t="s">
        <v>54</v>
      </c>
      <c r="AG55" s="43"/>
      <c r="AH55" s="46" t="s">
        <v>483</v>
      </c>
      <c r="AI55" s="46" t="s">
        <v>483</v>
      </c>
      <c r="AJ55" s="46" t="s">
        <v>54</v>
      </c>
      <c r="AK55" s="82"/>
      <c r="AL55" s="587"/>
      <c r="AM55" s="42">
        <v>32</v>
      </c>
      <c r="AN55" s="42"/>
      <c r="AO55" s="42">
        <v>2012</v>
      </c>
      <c r="AP55" s="53">
        <v>2013</v>
      </c>
      <c r="AQ55" s="65"/>
      <c r="AR55" s="42" t="s">
        <v>484</v>
      </c>
      <c r="AS55" s="53"/>
    </row>
    <row r="56" spans="1:45" ht="14.25" customHeight="1" x14ac:dyDescent="0.25">
      <c r="C56" t="s">
        <v>4374</v>
      </c>
      <c r="D56" s="45" t="s">
        <v>3226</v>
      </c>
      <c r="E56" s="555" t="s">
        <v>2690</v>
      </c>
      <c r="F56" s="43" t="s">
        <v>2800</v>
      </c>
      <c r="G56" s="42" t="s">
        <v>720</v>
      </c>
      <c r="H56" s="46" t="s">
        <v>1023</v>
      </c>
      <c r="I56" s="46">
        <v>12</v>
      </c>
      <c r="J56" s="88">
        <v>12</v>
      </c>
      <c r="K56" s="65"/>
      <c r="L56" s="66"/>
      <c r="M56" s="82"/>
      <c r="N56" s="42"/>
      <c r="O56" s="43"/>
      <c r="P56" s="42"/>
      <c r="Q56" s="42"/>
      <c r="R56" s="82"/>
      <c r="S56" s="186"/>
      <c r="T56" s="395"/>
      <c r="U56" s="67"/>
      <c r="V56" s="583"/>
      <c r="W56" s="584"/>
      <c r="X56" s="585"/>
      <c r="Y56" s="586"/>
      <c r="Z56" s="586"/>
      <c r="AA56" s="42"/>
      <c r="AB56" s="46"/>
      <c r="AC56" s="42"/>
      <c r="AD56" s="46"/>
      <c r="AE56" s="42"/>
      <c r="AF56" s="43"/>
      <c r="AG56" s="43"/>
      <c r="AH56" s="46"/>
      <c r="AI56" s="46"/>
      <c r="AJ56" s="46"/>
      <c r="AK56" s="82"/>
      <c r="AL56" s="587"/>
      <c r="AM56" s="42"/>
      <c r="AN56" s="42"/>
      <c r="AO56" s="42">
        <v>1998</v>
      </c>
      <c r="AP56" s="53">
        <v>1998</v>
      </c>
      <c r="AQ56" s="718"/>
      <c r="AR56" s="42" t="s">
        <v>4172</v>
      </c>
      <c r="AS56" s="627" t="s">
        <v>3227</v>
      </c>
    </row>
    <row r="57" spans="1:45" ht="14.25" customHeight="1" x14ac:dyDescent="0.25">
      <c r="C57" t="s">
        <v>4374</v>
      </c>
      <c r="D57" s="45" t="s">
        <v>3780</v>
      </c>
      <c r="E57" s="555" t="s">
        <v>4176</v>
      </c>
      <c r="F57" s="43" t="s">
        <v>2800</v>
      </c>
      <c r="G57" s="42" t="s">
        <v>4173</v>
      </c>
      <c r="H57" s="46" t="s">
        <v>143</v>
      </c>
      <c r="I57" s="46">
        <v>36</v>
      </c>
      <c r="J57" s="88"/>
      <c r="K57" s="65"/>
      <c r="L57" s="66"/>
      <c r="M57" s="82"/>
      <c r="N57" s="42"/>
      <c r="O57" s="43"/>
      <c r="P57" s="42"/>
      <c r="Q57" s="42"/>
      <c r="R57" s="82"/>
      <c r="S57" s="186"/>
      <c r="T57" s="395"/>
      <c r="U57" s="67"/>
      <c r="V57" s="583"/>
      <c r="W57" s="584"/>
      <c r="X57" s="585"/>
      <c r="Y57" s="586"/>
      <c r="Z57" s="586"/>
      <c r="AA57" s="42"/>
      <c r="AB57" s="46"/>
      <c r="AC57" s="42"/>
      <c r="AD57" s="46"/>
      <c r="AE57" s="42"/>
      <c r="AF57" s="43"/>
      <c r="AG57" s="43"/>
      <c r="AH57" s="46" t="s">
        <v>4174</v>
      </c>
      <c r="AI57" s="46" t="s">
        <v>4174</v>
      </c>
      <c r="AJ57" s="46"/>
      <c r="AK57" s="82"/>
      <c r="AL57" s="587"/>
      <c r="AM57" s="42">
        <v>32</v>
      </c>
      <c r="AN57" s="42"/>
      <c r="AO57" s="42">
        <v>1998</v>
      </c>
      <c r="AP57" s="53">
        <v>1998</v>
      </c>
      <c r="AQ57" s="193" t="s">
        <v>4177</v>
      </c>
      <c r="AR57" s="42" t="s">
        <v>4175</v>
      </c>
      <c r="AS57" s="53" t="s">
        <v>4178</v>
      </c>
    </row>
    <row r="58" spans="1:45" ht="14.25" customHeight="1" x14ac:dyDescent="0.25">
      <c r="D58" s="591" t="s">
        <v>5227</v>
      </c>
      <c r="E58" s="555" t="s">
        <v>5228</v>
      </c>
      <c r="F58" s="617"/>
      <c r="G58" s="42" t="s">
        <v>5229</v>
      </c>
      <c r="H58" s="592" t="s">
        <v>3987</v>
      </c>
      <c r="I58" s="592">
        <v>32</v>
      </c>
      <c r="J58" s="618">
        <v>16</v>
      </c>
      <c r="K58" s="65"/>
      <c r="L58" s="66"/>
      <c r="M58" s="82"/>
      <c r="N58" s="42"/>
      <c r="O58" s="43"/>
      <c r="P58" s="42"/>
      <c r="Q58" s="42"/>
      <c r="R58" s="82"/>
      <c r="S58" s="186"/>
      <c r="T58" s="395"/>
      <c r="U58" s="67"/>
      <c r="V58" s="583"/>
      <c r="W58" s="584"/>
      <c r="X58" s="585"/>
      <c r="Y58" s="586"/>
      <c r="Z58" s="586"/>
      <c r="AA58" s="42"/>
      <c r="AB58" s="46"/>
      <c r="AC58" s="42"/>
      <c r="AD58" s="46"/>
      <c r="AE58" s="42"/>
      <c r="AF58" s="43"/>
      <c r="AG58" s="43"/>
      <c r="AH58" s="46"/>
      <c r="AI58" s="46"/>
      <c r="AJ58" s="46"/>
      <c r="AK58" s="82"/>
      <c r="AL58" s="587"/>
      <c r="AM58" s="42"/>
      <c r="AN58" s="42"/>
      <c r="AO58" s="42"/>
      <c r="AP58" s="53"/>
      <c r="AQ58" s="193" t="s">
        <v>5231</v>
      </c>
      <c r="AR58" s="42" t="s">
        <v>5230</v>
      </c>
      <c r="AS58" s="53"/>
    </row>
    <row r="59" spans="1:45" ht="14.25" customHeight="1" x14ac:dyDescent="0.25">
      <c r="D59" s="591" t="s">
        <v>5146</v>
      </c>
      <c r="E59" s="555" t="s">
        <v>5148</v>
      </c>
      <c r="F59" s="617" t="s">
        <v>4276</v>
      </c>
      <c r="G59" s="593" t="s">
        <v>5147</v>
      </c>
      <c r="H59" s="592" t="s">
        <v>1613</v>
      </c>
      <c r="I59" s="592">
        <v>32</v>
      </c>
      <c r="J59" s="618">
        <v>32</v>
      </c>
      <c r="K59" s="65"/>
      <c r="L59" s="66"/>
      <c r="M59" s="82"/>
      <c r="N59" s="42"/>
      <c r="O59" s="43"/>
      <c r="P59" s="42"/>
      <c r="Q59" s="42"/>
      <c r="R59" s="82"/>
      <c r="S59" s="186"/>
      <c r="T59" s="395"/>
      <c r="U59" s="67"/>
      <c r="V59" s="583"/>
      <c r="W59" s="584"/>
      <c r="X59" s="585"/>
      <c r="Y59" s="586"/>
      <c r="Z59" s="586"/>
      <c r="AA59" s="42"/>
      <c r="AB59" s="46"/>
      <c r="AC59" s="42"/>
      <c r="AD59" s="46"/>
      <c r="AE59" s="42"/>
      <c r="AF59" s="43"/>
      <c r="AG59" s="43"/>
      <c r="AH59" s="46"/>
      <c r="AI59" s="46"/>
      <c r="AJ59" s="46"/>
      <c r="AK59" s="82"/>
      <c r="AL59" s="587"/>
      <c r="AM59" s="42"/>
      <c r="AN59" s="42"/>
      <c r="AO59" s="42"/>
      <c r="AP59" s="53"/>
      <c r="AQ59" s="193"/>
      <c r="AR59" s="42" t="s">
        <v>5149</v>
      </c>
      <c r="AS59" s="53"/>
    </row>
    <row r="60" spans="1:45" ht="14.25" customHeight="1" x14ac:dyDescent="0.25">
      <c r="C60" t="s">
        <v>4374</v>
      </c>
      <c r="D60" s="45" t="s">
        <v>3781</v>
      </c>
      <c r="E60" s="555" t="s">
        <v>4191</v>
      </c>
      <c r="F60" s="43" t="s">
        <v>2800</v>
      </c>
      <c r="G60" s="42" t="s">
        <v>4190</v>
      </c>
      <c r="H60" s="46">
        <v>6805</v>
      </c>
      <c r="I60" s="46">
        <v>8</v>
      </c>
      <c r="J60" s="88">
        <v>8</v>
      </c>
      <c r="K60" s="65"/>
      <c r="L60" s="66"/>
      <c r="M60" s="82"/>
      <c r="N60" s="42"/>
      <c r="O60" s="43"/>
      <c r="P60" s="42"/>
      <c r="Q60" s="42"/>
      <c r="R60" s="82"/>
      <c r="S60" s="186"/>
      <c r="T60" s="395"/>
      <c r="U60" s="67"/>
      <c r="V60" s="583"/>
      <c r="W60" s="584"/>
      <c r="X60" s="585"/>
      <c r="Y60" s="586"/>
      <c r="Z60" s="586"/>
      <c r="AA60" s="42" t="s">
        <v>17</v>
      </c>
      <c r="AB60" s="46"/>
      <c r="AC60" s="42"/>
      <c r="AD60" s="46" t="s">
        <v>54</v>
      </c>
      <c r="AE60" s="42"/>
      <c r="AF60" s="43" t="s">
        <v>55</v>
      </c>
      <c r="AG60" s="43" t="s">
        <v>55</v>
      </c>
      <c r="AH60" s="46" t="s">
        <v>181</v>
      </c>
      <c r="AI60" s="46" t="s">
        <v>181</v>
      </c>
      <c r="AJ60" s="46"/>
      <c r="AK60" s="82"/>
      <c r="AL60" s="587"/>
      <c r="AM60" s="42"/>
      <c r="AN60" s="42"/>
      <c r="AO60" s="42">
        <v>1998</v>
      </c>
      <c r="AP60" s="53">
        <v>2017</v>
      </c>
      <c r="AQ60" s="193"/>
      <c r="AR60" s="42" t="s">
        <v>4217</v>
      </c>
      <c r="AS60" s="53" t="s">
        <v>4218</v>
      </c>
    </row>
    <row r="61" spans="1:45" ht="14.25" customHeight="1" x14ac:dyDescent="0.25">
      <c r="C61" t="s">
        <v>4374</v>
      </c>
      <c r="D61" s="591" t="s">
        <v>3894</v>
      </c>
      <c r="E61" s="555" t="s">
        <v>3895</v>
      </c>
      <c r="F61" s="673" t="s">
        <v>3896</v>
      </c>
      <c r="G61" s="593" t="s">
        <v>3897</v>
      </c>
      <c r="H61" s="592" t="s">
        <v>632</v>
      </c>
      <c r="I61" s="592">
        <v>36</v>
      </c>
      <c r="J61" s="802">
        <v>18</v>
      </c>
      <c r="K61" s="65"/>
      <c r="L61" s="66"/>
      <c r="M61" s="82" t="s">
        <v>3918</v>
      </c>
      <c r="N61" s="42"/>
      <c r="O61" s="43"/>
      <c r="P61" s="42"/>
      <c r="Q61" s="42"/>
      <c r="R61" s="82"/>
      <c r="S61" s="186"/>
      <c r="T61" s="395"/>
      <c r="U61" s="67"/>
      <c r="V61" s="583"/>
      <c r="W61" s="584"/>
      <c r="X61" s="585"/>
      <c r="Y61" s="586"/>
      <c r="Z61" s="586"/>
      <c r="AA61" s="42" t="s">
        <v>3919</v>
      </c>
      <c r="AB61" s="46"/>
      <c r="AC61" s="42"/>
      <c r="AD61" s="46" t="s">
        <v>54</v>
      </c>
      <c r="AE61" s="42"/>
      <c r="AF61" s="43"/>
      <c r="AG61" s="43"/>
      <c r="AH61" s="46"/>
      <c r="AI61" s="46"/>
      <c r="AJ61" s="46"/>
      <c r="AK61" s="82"/>
      <c r="AL61" s="587"/>
      <c r="AM61" s="42"/>
      <c r="AN61" s="42"/>
      <c r="AO61" s="42"/>
      <c r="AP61" s="53"/>
      <c r="AQ61" s="193"/>
      <c r="AR61" s="42" t="s">
        <v>3898</v>
      </c>
      <c r="AS61" s="53"/>
    </row>
    <row r="62" spans="1:45" ht="14.25" customHeight="1" x14ac:dyDescent="0.25">
      <c r="D62" s="591" t="s">
        <v>4713</v>
      </c>
      <c r="E62" s="555" t="s">
        <v>4714</v>
      </c>
      <c r="F62" s="592" t="s">
        <v>2800</v>
      </c>
      <c r="G62" s="593" t="s">
        <v>4715</v>
      </c>
      <c r="H62" s="592" t="s">
        <v>4716</v>
      </c>
      <c r="I62" s="592">
        <v>4</v>
      </c>
      <c r="J62" s="618">
        <v>20</v>
      </c>
      <c r="K62" s="65"/>
      <c r="L62" s="66"/>
      <c r="M62" s="82"/>
      <c r="N62" s="42"/>
      <c r="O62" s="43"/>
      <c r="P62" s="42"/>
      <c r="Q62" s="42"/>
      <c r="R62" s="82"/>
      <c r="S62" s="186"/>
      <c r="T62" s="395"/>
      <c r="U62" s="67"/>
      <c r="V62" s="583"/>
      <c r="W62" s="584"/>
      <c r="X62" s="585"/>
      <c r="Y62" s="586"/>
      <c r="Z62" s="586"/>
      <c r="AA62" s="42"/>
      <c r="AB62" s="46"/>
      <c r="AC62" s="42"/>
      <c r="AD62" s="46"/>
      <c r="AE62" s="42"/>
      <c r="AF62" s="43"/>
      <c r="AG62" s="43"/>
      <c r="AH62" s="46"/>
      <c r="AI62" s="46"/>
      <c r="AJ62" s="46"/>
      <c r="AK62" s="82"/>
      <c r="AL62" s="587"/>
      <c r="AM62" s="42"/>
      <c r="AN62" s="42"/>
      <c r="AO62" s="42">
        <v>1987</v>
      </c>
      <c r="AP62" s="53"/>
      <c r="AQ62" s="193" t="s">
        <v>4718</v>
      </c>
      <c r="AR62" s="42" t="s">
        <v>4719</v>
      </c>
      <c r="AS62" s="53"/>
    </row>
    <row r="63" spans="1:45" ht="14.25" customHeight="1" x14ac:dyDescent="0.25">
      <c r="C63" t="s">
        <v>4374</v>
      </c>
      <c r="D63" s="45" t="s">
        <v>3749</v>
      </c>
      <c r="E63" s="555" t="s">
        <v>3747</v>
      </c>
      <c r="F63" s="43" t="s">
        <v>2800</v>
      </c>
      <c r="G63" s="42" t="s">
        <v>3748</v>
      </c>
      <c r="H63" s="46" t="s">
        <v>143</v>
      </c>
      <c r="I63" s="46">
        <v>16</v>
      </c>
      <c r="J63" s="670">
        <v>16</v>
      </c>
      <c r="K63" s="65"/>
      <c r="L63" s="66"/>
      <c r="M63" s="82"/>
      <c r="N63" s="42"/>
      <c r="O63" s="43"/>
      <c r="P63" s="42"/>
      <c r="Q63" s="42"/>
      <c r="R63" s="82"/>
      <c r="S63" s="186"/>
      <c r="T63" s="395"/>
      <c r="U63" s="67"/>
      <c r="V63" s="583"/>
      <c r="W63" s="584"/>
      <c r="X63" s="585"/>
      <c r="Y63" s="586"/>
      <c r="Z63" s="586"/>
      <c r="AA63" s="42"/>
      <c r="AB63" s="46"/>
      <c r="AC63" s="42"/>
      <c r="AD63" s="46" t="s">
        <v>54</v>
      </c>
      <c r="AE63" s="42"/>
      <c r="AF63" s="43"/>
      <c r="AG63" s="43"/>
      <c r="AH63" s="46"/>
      <c r="AI63" s="46"/>
      <c r="AJ63" s="46"/>
      <c r="AK63" s="82">
        <v>8</v>
      </c>
      <c r="AL63" s="587"/>
      <c r="AM63" s="42">
        <v>8</v>
      </c>
      <c r="AN63" s="42"/>
      <c r="AO63" s="42">
        <v>2012</v>
      </c>
      <c r="AP63" s="53">
        <v>2012</v>
      </c>
      <c r="AQ63" s="193"/>
      <c r="AR63" s="42" t="s">
        <v>3750</v>
      </c>
      <c r="AS63" s="53"/>
    </row>
    <row r="64" spans="1:45" ht="14.25" customHeight="1" x14ac:dyDescent="0.25">
      <c r="C64" t="s">
        <v>4374</v>
      </c>
      <c r="D64" s="45" t="s">
        <v>3232</v>
      </c>
      <c r="E64" s="555" t="s">
        <v>3231</v>
      </c>
      <c r="F64" s="43" t="s">
        <v>737</v>
      </c>
      <c r="G64" s="42" t="s">
        <v>3230</v>
      </c>
      <c r="H64" s="46" t="s">
        <v>65</v>
      </c>
      <c r="I64" s="46">
        <v>32</v>
      </c>
      <c r="J64" s="88">
        <v>5</v>
      </c>
      <c r="K64" s="65"/>
      <c r="L64" s="66"/>
      <c r="M64" s="82"/>
      <c r="N64" s="42"/>
      <c r="O64" s="43"/>
      <c r="P64" s="42"/>
      <c r="Q64" s="42"/>
      <c r="R64" s="82"/>
      <c r="S64" s="186"/>
      <c r="T64" s="395"/>
      <c r="U64" s="67"/>
      <c r="V64" s="583"/>
      <c r="W64" s="584"/>
      <c r="X64" s="585"/>
      <c r="Y64" s="586"/>
      <c r="Z64" s="586"/>
      <c r="AA64" s="42"/>
      <c r="AB64" s="46"/>
      <c r="AC64" s="42"/>
      <c r="AD64" s="46"/>
      <c r="AE64" s="42"/>
      <c r="AF64" s="43"/>
      <c r="AG64" s="43"/>
      <c r="AH64" s="46"/>
      <c r="AI64" s="46"/>
      <c r="AJ64" s="46"/>
      <c r="AK64" s="82"/>
      <c r="AL64" s="587"/>
      <c r="AM64" s="42"/>
      <c r="AN64" s="42"/>
      <c r="AO64" s="42"/>
      <c r="AP64" s="53"/>
      <c r="AQ64" s="719"/>
      <c r="AR64" s="42" t="s">
        <v>3233</v>
      </c>
      <c r="AS64" s="53"/>
    </row>
    <row r="65" spans="3:45" ht="14.25" customHeight="1" x14ac:dyDescent="0.25">
      <c r="C65" t="s">
        <v>4374</v>
      </c>
      <c r="D65" s="45" t="s">
        <v>3782</v>
      </c>
      <c r="E65" s="555"/>
      <c r="F65" s="43" t="s">
        <v>107</v>
      </c>
      <c r="G65" s="42" t="s">
        <v>4243</v>
      </c>
      <c r="H65" s="46" t="s">
        <v>1052</v>
      </c>
      <c r="I65" s="46"/>
      <c r="J65" s="88">
        <v>9</v>
      </c>
      <c r="K65" s="65"/>
      <c r="L65" s="66"/>
      <c r="M65" s="82"/>
      <c r="N65" s="42"/>
      <c r="O65" s="43"/>
      <c r="P65" s="42"/>
      <c r="Q65" s="42"/>
      <c r="R65" s="82"/>
      <c r="S65" s="186"/>
      <c r="T65" s="395"/>
      <c r="U65" s="67"/>
      <c r="V65" s="583"/>
      <c r="W65" s="584"/>
      <c r="X65" s="585"/>
      <c r="Y65" s="586"/>
      <c r="Z65" s="586"/>
      <c r="AA65" s="42" t="s">
        <v>107</v>
      </c>
      <c r="AB65" s="46"/>
      <c r="AC65" s="42"/>
      <c r="AD65" s="46"/>
      <c r="AE65" s="42"/>
      <c r="AF65" s="43"/>
      <c r="AG65" s="43"/>
      <c r="AH65" s="46"/>
      <c r="AI65" s="46" t="s">
        <v>364</v>
      </c>
      <c r="AJ65" s="46"/>
      <c r="AK65" s="82">
        <v>59</v>
      </c>
      <c r="AL65" s="587"/>
      <c r="AM65" s="42"/>
      <c r="AN65" s="42"/>
      <c r="AO65" s="42">
        <v>2002</v>
      </c>
      <c r="AP65" s="53">
        <v>2015</v>
      </c>
      <c r="AQ65" s="193" t="s">
        <v>4244</v>
      </c>
      <c r="AR65" s="42" t="s">
        <v>4246</v>
      </c>
      <c r="AS65" s="53" t="s">
        <v>4245</v>
      </c>
    </row>
    <row r="66" spans="3:45" ht="14.25" customHeight="1" x14ac:dyDescent="0.25">
      <c r="C66" t="s">
        <v>4374</v>
      </c>
      <c r="D66" s="45" t="s">
        <v>3783</v>
      </c>
      <c r="E66" s="555" t="s">
        <v>4247</v>
      </c>
      <c r="F66" s="43" t="s">
        <v>2800</v>
      </c>
      <c r="G66" s="42" t="s">
        <v>4250</v>
      </c>
      <c r="H66" s="46" t="s">
        <v>58</v>
      </c>
      <c r="I66" s="46">
        <v>32</v>
      </c>
      <c r="J66" s="88">
        <v>32</v>
      </c>
      <c r="K66" s="65"/>
      <c r="L66" s="66"/>
      <c r="M66" s="82"/>
      <c r="N66" s="42"/>
      <c r="O66" s="43"/>
      <c r="P66" s="42"/>
      <c r="Q66" s="42"/>
      <c r="R66" s="82"/>
      <c r="S66" s="186"/>
      <c r="T66" s="395"/>
      <c r="U66" s="67"/>
      <c r="V66" s="583"/>
      <c r="W66" s="584"/>
      <c r="X66" s="585"/>
      <c r="Y66" s="586"/>
      <c r="Z66" s="586"/>
      <c r="AA66" s="42"/>
      <c r="AB66" s="46"/>
      <c r="AC66" s="42"/>
      <c r="AD66" s="46"/>
      <c r="AE66" s="42"/>
      <c r="AF66" s="43"/>
      <c r="AG66" s="43"/>
      <c r="AH66" s="46" t="s">
        <v>133</v>
      </c>
      <c r="AI66" s="46" t="s">
        <v>133</v>
      </c>
      <c r="AJ66" s="46"/>
      <c r="AK66" s="82"/>
      <c r="AL66" s="587"/>
      <c r="AM66" s="42">
        <v>16</v>
      </c>
      <c r="AN66" s="42"/>
      <c r="AO66" s="42">
        <v>2000</v>
      </c>
      <c r="AP66" s="53">
        <v>2001</v>
      </c>
      <c r="AQ66" s="193"/>
      <c r="AR66" s="42" t="s">
        <v>4248</v>
      </c>
      <c r="AS66" s="53" t="s">
        <v>4249</v>
      </c>
    </row>
    <row r="67" spans="3:45" ht="14.25" customHeight="1" x14ac:dyDescent="0.25">
      <c r="C67" t="s">
        <v>4374</v>
      </c>
      <c r="D67" s="45" t="s">
        <v>3785</v>
      </c>
      <c r="E67" s="555" t="s">
        <v>4256</v>
      </c>
      <c r="F67" s="43" t="s">
        <v>2800</v>
      </c>
      <c r="G67" s="42" t="s">
        <v>4253</v>
      </c>
      <c r="H67" s="46"/>
      <c r="I67" s="46"/>
      <c r="J67" s="88"/>
      <c r="K67" s="65"/>
      <c r="L67" s="66"/>
      <c r="M67" s="82"/>
      <c r="N67" s="42"/>
      <c r="O67" s="43"/>
      <c r="P67" s="42"/>
      <c r="Q67" s="42"/>
      <c r="R67" s="82"/>
      <c r="S67" s="186"/>
      <c r="T67" s="395"/>
      <c r="U67" s="67"/>
      <c r="V67" s="583"/>
      <c r="W67" s="584"/>
      <c r="X67" s="585"/>
      <c r="Y67" s="586"/>
      <c r="Z67" s="586"/>
      <c r="AA67" s="42" t="s">
        <v>4258</v>
      </c>
      <c r="AB67" s="46"/>
      <c r="AC67" s="42"/>
      <c r="AD67" s="46"/>
      <c r="AE67" s="42"/>
      <c r="AF67" s="43"/>
      <c r="AG67" s="43"/>
      <c r="AH67" s="46"/>
      <c r="AI67" s="46"/>
      <c r="AJ67" s="46"/>
      <c r="AK67" s="82"/>
      <c r="AL67" s="587"/>
      <c r="AM67" s="42"/>
      <c r="AN67" s="42"/>
      <c r="AO67" s="42">
        <v>2013</v>
      </c>
      <c r="AP67" s="53">
        <v>2015</v>
      </c>
      <c r="AQ67" s="193" t="s">
        <v>4257</v>
      </c>
      <c r="AR67" s="42" t="s">
        <v>4254</v>
      </c>
      <c r="AS67" s="53" t="s">
        <v>4255</v>
      </c>
    </row>
    <row r="68" spans="3:45" ht="14.25" customHeight="1" x14ac:dyDescent="0.25">
      <c r="C68" t="s">
        <v>4374</v>
      </c>
      <c r="D68" s="45" t="s">
        <v>3786</v>
      </c>
      <c r="E68" s="555" t="s">
        <v>4327</v>
      </c>
      <c r="F68" s="43" t="s">
        <v>2800</v>
      </c>
      <c r="G68" s="42" t="s">
        <v>4328</v>
      </c>
      <c r="H68" s="46" t="s">
        <v>65</v>
      </c>
      <c r="I68" s="46">
        <v>16</v>
      </c>
      <c r="J68" s="88">
        <v>8</v>
      </c>
      <c r="K68" s="65"/>
      <c r="L68" s="66"/>
      <c r="M68" s="82"/>
      <c r="N68" s="42"/>
      <c r="O68" s="43"/>
      <c r="P68" s="42"/>
      <c r="Q68" s="42"/>
      <c r="R68" s="82"/>
      <c r="S68" s="186"/>
      <c r="T68" s="395"/>
      <c r="U68" s="67"/>
      <c r="V68" s="583"/>
      <c r="W68" s="584"/>
      <c r="X68" s="585"/>
      <c r="Y68" s="586"/>
      <c r="Z68" s="586"/>
      <c r="AA68" s="42"/>
      <c r="AB68" s="46"/>
      <c r="AC68" s="42"/>
      <c r="AD68" s="46" t="s">
        <v>54</v>
      </c>
      <c r="AE68" s="42"/>
      <c r="AF68" s="43"/>
      <c r="AG68" s="43"/>
      <c r="AH68" s="46" t="s">
        <v>181</v>
      </c>
      <c r="AI68" s="46" t="s">
        <v>181</v>
      </c>
      <c r="AJ68" s="46"/>
      <c r="AK68" s="82">
        <v>64</v>
      </c>
      <c r="AL68" s="587"/>
      <c r="AM68" s="42"/>
      <c r="AN68" s="42"/>
      <c r="AO68" s="42">
        <v>2015</v>
      </c>
      <c r="AP68" s="53">
        <v>2015</v>
      </c>
      <c r="AQ68" s="193" t="s">
        <v>4329</v>
      </c>
      <c r="AR68" s="42" t="s">
        <v>4330</v>
      </c>
      <c r="AS68" s="53"/>
    </row>
    <row r="69" spans="3:45" ht="14.25" customHeight="1" x14ac:dyDescent="0.25">
      <c r="D69" s="45" t="s">
        <v>4901</v>
      </c>
      <c r="E69" s="555" t="s">
        <v>4897</v>
      </c>
      <c r="F69" s="43" t="s">
        <v>2800</v>
      </c>
      <c r="G69" s="42" t="s">
        <v>4895</v>
      </c>
      <c r="H69" s="46" t="s">
        <v>1031</v>
      </c>
      <c r="I69" s="46">
        <v>32</v>
      </c>
      <c r="J69" s="88">
        <v>8</v>
      </c>
      <c r="K69" s="65"/>
      <c r="L69" s="66"/>
      <c r="M69" s="82"/>
      <c r="N69" s="42"/>
      <c r="O69" s="43"/>
      <c r="P69" s="42"/>
      <c r="Q69" s="42"/>
      <c r="R69" s="82"/>
      <c r="S69" s="186"/>
      <c r="T69" s="395"/>
      <c r="U69" s="67"/>
      <c r="V69" s="583"/>
      <c r="W69" s="584"/>
      <c r="X69" s="585"/>
      <c r="Y69" s="586"/>
      <c r="Z69" s="586"/>
      <c r="AA69" s="42"/>
      <c r="AB69" s="46"/>
      <c r="AC69" s="42"/>
      <c r="AD69" s="46" t="s">
        <v>54</v>
      </c>
      <c r="AE69" s="42"/>
      <c r="AF69" s="43"/>
      <c r="AG69" s="43"/>
      <c r="AH69" s="46" t="s">
        <v>133</v>
      </c>
      <c r="AI69" s="46" t="s">
        <v>133</v>
      </c>
      <c r="AJ69" s="46"/>
      <c r="AK69" s="82"/>
      <c r="AL69" s="587"/>
      <c r="AM69" s="42"/>
      <c r="AN69" s="42"/>
      <c r="AO69" s="42">
        <v>2019</v>
      </c>
      <c r="AP69" s="53">
        <v>2019</v>
      </c>
      <c r="AQ69" s="193" t="s">
        <v>4898</v>
      </c>
      <c r="AR69" s="42" t="s">
        <v>4899</v>
      </c>
      <c r="AS69" s="53" t="s">
        <v>4900</v>
      </c>
    </row>
    <row r="70" spans="3:45" ht="14.25" customHeight="1" x14ac:dyDescent="0.25">
      <c r="C70" t="s">
        <v>4374</v>
      </c>
      <c r="D70" s="45" t="s">
        <v>3902</v>
      </c>
      <c r="E70" s="555" t="s">
        <v>3906</v>
      </c>
      <c r="F70" s="43" t="s">
        <v>2800</v>
      </c>
      <c r="G70" s="593" t="s">
        <v>3904</v>
      </c>
      <c r="H70" s="592" t="s">
        <v>143</v>
      </c>
      <c r="I70" s="592">
        <v>32</v>
      </c>
      <c r="J70" s="802">
        <v>32</v>
      </c>
      <c r="K70" s="65"/>
      <c r="L70" s="66"/>
      <c r="M70" s="82"/>
      <c r="N70" s="42"/>
      <c r="O70" s="43"/>
      <c r="P70" s="42"/>
      <c r="Q70" s="42"/>
      <c r="R70" s="82"/>
      <c r="S70" s="186"/>
      <c r="T70" s="395"/>
      <c r="U70" s="67"/>
      <c r="V70" s="583"/>
      <c r="W70" s="584"/>
      <c r="X70" s="585"/>
      <c r="Y70" s="586"/>
      <c r="Z70" s="586"/>
      <c r="AA70" s="42"/>
      <c r="AB70" s="46"/>
      <c r="AC70" s="42"/>
      <c r="AD70" s="46" t="s">
        <v>149</v>
      </c>
      <c r="AE70" s="42"/>
      <c r="AF70" s="43"/>
      <c r="AG70" s="43"/>
      <c r="AH70" s="46"/>
      <c r="AI70" s="46"/>
      <c r="AJ70" s="46"/>
      <c r="AK70" s="82"/>
      <c r="AL70" s="587"/>
      <c r="AM70" s="42"/>
      <c r="AN70" s="42"/>
      <c r="AO70" s="42">
        <v>2015</v>
      </c>
      <c r="AP70" s="53">
        <v>2015</v>
      </c>
      <c r="AQ70" s="193" t="s">
        <v>3903</v>
      </c>
      <c r="AR70" s="42" t="s">
        <v>3908</v>
      </c>
      <c r="AS70" s="53" t="s">
        <v>3907</v>
      </c>
    </row>
    <row r="71" spans="3:45" ht="14.25" customHeight="1" x14ac:dyDescent="0.25">
      <c r="C71" t="s">
        <v>4374</v>
      </c>
      <c r="D71" s="591" t="s">
        <v>4599</v>
      </c>
      <c r="E71" s="555" t="s">
        <v>4600</v>
      </c>
      <c r="F71" s="592" t="s">
        <v>2800</v>
      </c>
      <c r="G71" s="593" t="s">
        <v>4601</v>
      </c>
      <c r="H71" s="592" t="s">
        <v>143</v>
      </c>
      <c r="I71" s="592">
        <v>32</v>
      </c>
      <c r="J71" s="618">
        <v>160</v>
      </c>
      <c r="K71" s="65"/>
      <c r="L71" s="66"/>
      <c r="M71" s="82"/>
      <c r="N71" s="42"/>
      <c r="O71" s="43"/>
      <c r="P71" s="42"/>
      <c r="Q71" s="42"/>
      <c r="R71" s="82"/>
      <c r="S71" s="186"/>
      <c r="T71" s="395"/>
      <c r="U71" s="67"/>
      <c r="V71" s="583"/>
      <c r="W71" s="584"/>
      <c r="X71" s="585"/>
      <c r="Y71" s="586"/>
      <c r="Z71" s="586"/>
      <c r="AA71" s="42"/>
      <c r="AB71" s="46"/>
      <c r="AC71" s="42"/>
      <c r="AD71" s="46"/>
      <c r="AE71" s="42"/>
      <c r="AF71" s="43"/>
      <c r="AG71" s="43"/>
      <c r="AH71" s="46"/>
      <c r="AI71" s="46"/>
      <c r="AJ71" s="46"/>
      <c r="AK71" s="82"/>
      <c r="AL71" s="587"/>
      <c r="AM71" s="42"/>
      <c r="AN71" s="42"/>
      <c r="AO71" s="42">
        <v>2017</v>
      </c>
      <c r="AP71" s="53">
        <v>2018</v>
      </c>
      <c r="AQ71" s="193"/>
      <c r="AR71" s="42" t="s">
        <v>4602</v>
      </c>
      <c r="AS71" s="53"/>
    </row>
    <row r="72" spans="3:45" ht="15" customHeight="1" x14ac:dyDescent="0.25">
      <c r="C72" t="s">
        <v>4374</v>
      </c>
      <c r="D72" s="26" t="s">
        <v>3787</v>
      </c>
      <c r="E72" s="579" t="s">
        <v>4331</v>
      </c>
      <c r="F72" s="29" t="s">
        <v>2800</v>
      </c>
      <c r="G72" s="28"/>
      <c r="H72" s="27" t="s">
        <v>143</v>
      </c>
      <c r="I72" s="27">
        <v>16</v>
      </c>
      <c r="J72" s="87">
        <v>16</v>
      </c>
      <c r="K72" s="19"/>
      <c r="L72" s="28"/>
      <c r="M72" s="81"/>
      <c r="N72" s="28"/>
      <c r="O72" s="29"/>
      <c r="P72" s="28"/>
      <c r="Q72" s="28"/>
      <c r="R72" s="81"/>
      <c r="S72" s="185"/>
      <c r="T72" s="326"/>
      <c r="U72" s="60"/>
      <c r="V72" s="167"/>
      <c r="W72" s="489"/>
      <c r="X72" s="502"/>
      <c r="Y72" s="494"/>
      <c r="Z72" s="494"/>
      <c r="AA72" s="28"/>
      <c r="AB72" s="27"/>
      <c r="AC72" s="28"/>
      <c r="AD72" s="27" t="s">
        <v>54</v>
      </c>
      <c r="AE72" s="28"/>
      <c r="AF72" s="29"/>
      <c r="AG72" s="29"/>
      <c r="AH72" s="27"/>
      <c r="AI72" s="27"/>
      <c r="AJ72" s="27"/>
      <c r="AK72" s="81"/>
      <c r="AL72" s="569"/>
      <c r="AM72" s="28"/>
      <c r="AN72" s="28"/>
      <c r="AO72" s="28">
        <v>2001</v>
      </c>
      <c r="AP72" s="20">
        <v>2001</v>
      </c>
      <c r="AQ72" s="182" t="s">
        <v>4332</v>
      </c>
      <c r="AR72" s="28" t="s">
        <v>4333</v>
      </c>
      <c r="AS72" s="20" t="s">
        <v>4338</v>
      </c>
    </row>
    <row r="73" spans="3:45" ht="15" customHeight="1" x14ac:dyDescent="0.25">
      <c r="C73" t="s">
        <v>4374</v>
      </c>
      <c r="D73" s="26" t="s">
        <v>3751</v>
      </c>
      <c r="E73" s="435" t="s">
        <v>3752</v>
      </c>
      <c r="F73" s="29" t="s">
        <v>2800</v>
      </c>
      <c r="G73" s="28" t="s">
        <v>3753</v>
      </c>
      <c r="H73" s="27" t="s">
        <v>1023</v>
      </c>
      <c r="I73" s="27">
        <v>16</v>
      </c>
      <c r="J73" s="87">
        <v>16</v>
      </c>
      <c r="K73" s="19"/>
      <c r="L73" s="28"/>
      <c r="M73" s="81"/>
      <c r="N73" s="28"/>
      <c r="O73" s="29"/>
      <c r="P73" s="28"/>
      <c r="Q73" s="28"/>
      <c r="R73" s="81"/>
      <c r="S73" s="185"/>
      <c r="T73" s="326"/>
      <c r="U73" s="60"/>
      <c r="V73" s="167"/>
      <c r="W73" s="489"/>
      <c r="X73" s="502"/>
      <c r="Y73" s="494"/>
      <c r="Z73" s="494"/>
      <c r="AA73" s="28"/>
      <c r="AB73" s="27"/>
      <c r="AC73" s="28"/>
      <c r="AD73" s="27" t="s">
        <v>54</v>
      </c>
      <c r="AE73" s="28" t="s">
        <v>124</v>
      </c>
      <c r="AF73" s="29"/>
      <c r="AG73" s="29"/>
      <c r="AH73" s="27">
        <v>144</v>
      </c>
      <c r="AI73" s="27" t="s">
        <v>83</v>
      </c>
      <c r="AJ73" s="27"/>
      <c r="AK73" s="81"/>
      <c r="AL73" s="569"/>
      <c r="AM73" s="28"/>
      <c r="AN73" s="28"/>
      <c r="AO73" s="28">
        <v>2017</v>
      </c>
      <c r="AP73" s="20">
        <v>2017</v>
      </c>
      <c r="AQ73" s="182"/>
      <c r="AR73" s="28"/>
      <c r="AS73" s="20"/>
    </row>
    <row r="74" spans="3:45" ht="15" customHeight="1" x14ac:dyDescent="0.25">
      <c r="C74" t="s">
        <v>4376</v>
      </c>
      <c r="D74" s="708" t="s">
        <v>4534</v>
      </c>
      <c r="E74" s="555" t="s">
        <v>4535</v>
      </c>
      <c r="F74" s="592" t="s">
        <v>1812</v>
      </c>
      <c r="G74" s="593" t="s">
        <v>4536</v>
      </c>
      <c r="H74" s="592" t="s">
        <v>1052</v>
      </c>
      <c r="I74" s="592">
        <v>8</v>
      </c>
      <c r="J74" s="618">
        <v>8</v>
      </c>
      <c r="K74" s="19"/>
      <c r="L74" s="52"/>
      <c r="M74" s="81"/>
      <c r="N74" s="28"/>
      <c r="O74" s="29"/>
      <c r="P74" s="28"/>
      <c r="Q74" s="28"/>
      <c r="R74" s="81"/>
      <c r="S74" s="185"/>
      <c r="T74" s="326"/>
      <c r="U74" s="60"/>
      <c r="V74" s="167"/>
      <c r="W74" s="489"/>
      <c r="X74" s="502"/>
      <c r="Y74" s="494"/>
      <c r="Z74" s="494"/>
      <c r="AA74" s="28" t="s">
        <v>20</v>
      </c>
      <c r="AB74" s="27"/>
      <c r="AC74" s="28"/>
      <c r="AD74" s="27" t="s">
        <v>54</v>
      </c>
      <c r="AE74" s="28"/>
      <c r="AF74" s="29" t="s">
        <v>55</v>
      </c>
      <c r="AG74" s="29"/>
      <c r="AH74" s="27"/>
      <c r="AI74" s="27"/>
      <c r="AJ74" s="27"/>
      <c r="AK74" s="81"/>
      <c r="AL74" s="569"/>
      <c r="AM74" s="28"/>
      <c r="AN74" s="28"/>
      <c r="AO74" s="28"/>
      <c r="AP74" s="20">
        <v>2011</v>
      </c>
      <c r="AQ74" s="182"/>
      <c r="AR74" s="28" t="s">
        <v>4537</v>
      </c>
      <c r="AS74" s="20"/>
    </row>
    <row r="75" spans="3:45" ht="14.25" customHeight="1" x14ac:dyDescent="0.25">
      <c r="C75" t="s">
        <v>4374</v>
      </c>
      <c r="D75" s="26" t="s">
        <v>3788</v>
      </c>
      <c r="E75" s="435" t="s">
        <v>4336</v>
      </c>
      <c r="F75" s="29" t="s">
        <v>2800</v>
      </c>
      <c r="G75" s="28" t="s">
        <v>4335</v>
      </c>
      <c r="H75" s="27" t="s">
        <v>143</v>
      </c>
      <c r="I75" s="27">
        <v>32</v>
      </c>
      <c r="J75" s="87">
        <v>32</v>
      </c>
      <c r="K75" s="19" t="s">
        <v>4337</v>
      </c>
      <c r="L75" s="52" t="s">
        <v>4335</v>
      </c>
      <c r="M75" s="81"/>
      <c r="N75" s="28">
        <v>200</v>
      </c>
      <c r="O75" s="29">
        <v>6</v>
      </c>
      <c r="P75" s="28"/>
      <c r="Q75" s="28">
        <v>2</v>
      </c>
      <c r="R75" s="81"/>
      <c r="S75" s="185"/>
      <c r="T75" s="326"/>
      <c r="U75" s="60"/>
      <c r="V75" s="167"/>
      <c r="W75" s="489"/>
      <c r="X75" s="502"/>
      <c r="Y75" s="494"/>
      <c r="Z75" s="494"/>
      <c r="AA75" s="28"/>
      <c r="AB75" s="27"/>
      <c r="AC75" s="28"/>
      <c r="AD75" s="27"/>
      <c r="AE75" s="28"/>
      <c r="AF75" s="29"/>
      <c r="AG75" s="29"/>
      <c r="AH75" s="27"/>
      <c r="AI75" s="27"/>
      <c r="AJ75" s="27"/>
      <c r="AK75" s="81"/>
      <c r="AL75" s="569"/>
      <c r="AM75" s="28"/>
      <c r="AN75" s="28"/>
      <c r="AO75" s="28">
        <v>2014</v>
      </c>
      <c r="AP75" s="20">
        <v>2014</v>
      </c>
      <c r="AQ75" s="182" t="s">
        <v>5457</v>
      </c>
      <c r="AR75" s="28" t="s">
        <v>4339</v>
      </c>
      <c r="AS75" s="20" t="s">
        <v>4334</v>
      </c>
    </row>
    <row r="76" spans="3:45" ht="14.25" customHeight="1" x14ac:dyDescent="0.25">
      <c r="C76" t="s">
        <v>4374</v>
      </c>
      <c r="D76" s="26" t="s">
        <v>3756</v>
      </c>
      <c r="E76" s="435" t="s">
        <v>3762</v>
      </c>
      <c r="F76" s="29" t="s">
        <v>2800</v>
      </c>
      <c r="G76" s="28" t="s">
        <v>3761</v>
      </c>
      <c r="H76" s="27" t="s">
        <v>3758</v>
      </c>
      <c r="I76" s="27"/>
      <c r="J76" s="87"/>
      <c r="K76" s="19"/>
      <c r="L76" s="52"/>
      <c r="M76" s="81"/>
      <c r="N76" s="28"/>
      <c r="O76" s="29"/>
      <c r="P76" s="28"/>
      <c r="Q76" s="28"/>
      <c r="R76" s="81"/>
      <c r="S76" s="185"/>
      <c r="T76" s="326"/>
      <c r="U76" s="60"/>
      <c r="V76" s="167"/>
      <c r="W76" s="489"/>
      <c r="X76" s="502"/>
      <c r="Y76" s="494"/>
      <c r="Z76" s="494"/>
      <c r="AA76" s="28"/>
      <c r="AB76" s="27"/>
      <c r="AC76" s="28"/>
      <c r="AD76" s="27"/>
      <c r="AE76" s="28"/>
      <c r="AF76" s="29"/>
      <c r="AG76" s="29"/>
      <c r="AH76" s="27"/>
      <c r="AI76" s="27"/>
      <c r="AJ76" s="27"/>
      <c r="AK76" s="81"/>
      <c r="AL76" s="569"/>
      <c r="AM76" s="28"/>
      <c r="AN76" s="28"/>
      <c r="AO76" s="28">
        <v>2011</v>
      </c>
      <c r="AP76" s="20">
        <v>2011</v>
      </c>
      <c r="AQ76" s="19"/>
      <c r="AR76" s="28" t="s">
        <v>3760</v>
      </c>
      <c r="AS76" s="20" t="s">
        <v>3765</v>
      </c>
    </row>
    <row r="77" spans="3:45" ht="14.25" customHeight="1" x14ac:dyDescent="0.25">
      <c r="C77" t="s">
        <v>4374</v>
      </c>
      <c r="D77" s="26" t="s">
        <v>3757</v>
      </c>
      <c r="E77" s="435" t="s">
        <v>3763</v>
      </c>
      <c r="F77" s="29" t="s">
        <v>2800</v>
      </c>
      <c r="G77" s="28" t="s">
        <v>3759</v>
      </c>
      <c r="H77" s="27" t="s">
        <v>3758</v>
      </c>
      <c r="I77" s="27"/>
      <c r="J77" s="87"/>
      <c r="K77" s="19"/>
      <c r="L77" s="52"/>
      <c r="M77" s="81"/>
      <c r="N77" s="28"/>
      <c r="O77" s="29"/>
      <c r="P77" s="28"/>
      <c r="Q77" s="28"/>
      <c r="R77" s="81"/>
      <c r="S77" s="185"/>
      <c r="T77" s="326"/>
      <c r="U77" s="60"/>
      <c r="V77" s="167"/>
      <c r="W77" s="489"/>
      <c r="X77" s="502"/>
      <c r="Y77" s="494"/>
      <c r="Z77" s="494"/>
      <c r="AA77" s="28"/>
      <c r="AB77" s="27"/>
      <c r="AC77" s="28"/>
      <c r="AD77" s="27"/>
      <c r="AE77" s="28"/>
      <c r="AF77" s="29"/>
      <c r="AG77" s="29"/>
      <c r="AH77" s="27"/>
      <c r="AI77" s="27"/>
      <c r="AJ77" s="27"/>
      <c r="AK77" s="81"/>
      <c r="AL77" s="569"/>
      <c r="AM77" s="28"/>
      <c r="AN77" s="28"/>
      <c r="AO77" s="28">
        <v>2012</v>
      </c>
      <c r="AP77" s="20">
        <v>2012</v>
      </c>
      <c r="AQ77" s="182"/>
      <c r="AR77" s="28" t="s">
        <v>3764</v>
      </c>
      <c r="AS77" s="20" t="s">
        <v>3765</v>
      </c>
    </row>
    <row r="78" spans="3:45" ht="14.25" customHeight="1" x14ac:dyDescent="0.25">
      <c r="C78" t="s">
        <v>4374</v>
      </c>
      <c r="D78" s="26" t="s">
        <v>3653</v>
      </c>
      <c r="E78" s="435" t="s">
        <v>3654</v>
      </c>
      <c r="F78" s="29" t="s">
        <v>2800</v>
      </c>
      <c r="G78" s="28" t="s">
        <v>3655</v>
      </c>
      <c r="H78" s="27" t="s">
        <v>12</v>
      </c>
      <c r="I78" s="27">
        <v>12</v>
      </c>
      <c r="J78" s="87">
        <v>12</v>
      </c>
      <c r="K78" s="19"/>
      <c r="L78" s="52"/>
      <c r="M78" s="81"/>
      <c r="N78" s="28"/>
      <c r="O78" s="29"/>
      <c r="P78" s="28"/>
      <c r="Q78" s="28"/>
      <c r="R78" s="81"/>
      <c r="S78" s="185"/>
      <c r="T78" s="326"/>
      <c r="U78" s="60"/>
      <c r="V78" s="167"/>
      <c r="W78" s="489"/>
      <c r="X78" s="502"/>
      <c r="Y78" s="494"/>
      <c r="Z78" s="494"/>
      <c r="AA78" s="28"/>
      <c r="AB78" s="27"/>
      <c r="AC78" s="28"/>
      <c r="AD78" s="27" t="s">
        <v>54</v>
      </c>
      <c r="AE78" s="28"/>
      <c r="AF78" s="29" t="s">
        <v>55</v>
      </c>
      <c r="AG78" s="29" t="s">
        <v>55</v>
      </c>
      <c r="AH78" s="27" t="s">
        <v>83</v>
      </c>
      <c r="AI78" s="27" t="s">
        <v>83</v>
      </c>
      <c r="AJ78" s="27" t="s">
        <v>55</v>
      </c>
      <c r="AK78" s="81">
        <v>36</v>
      </c>
      <c r="AL78" s="569">
        <v>7</v>
      </c>
      <c r="AM78" s="28">
        <v>8</v>
      </c>
      <c r="AN78" s="28"/>
      <c r="AO78" s="28">
        <v>2012</v>
      </c>
      <c r="AP78" s="20">
        <v>2014</v>
      </c>
      <c r="AQ78" s="182" t="s">
        <v>3658</v>
      </c>
      <c r="AR78" s="28" t="s">
        <v>3656</v>
      </c>
      <c r="AS78" s="20" t="s">
        <v>3657</v>
      </c>
    </row>
    <row r="79" spans="3:45" ht="14.25" customHeight="1" x14ac:dyDescent="0.25">
      <c r="D79" s="708" t="s">
        <v>4527</v>
      </c>
      <c r="E79" s="555" t="s">
        <v>4522</v>
      </c>
      <c r="F79" s="673" t="s">
        <v>1812</v>
      </c>
      <c r="G79" s="593" t="s">
        <v>4523</v>
      </c>
      <c r="H79" s="592" t="s">
        <v>33</v>
      </c>
      <c r="I79" s="592">
        <v>16</v>
      </c>
      <c r="J79" s="618">
        <v>16</v>
      </c>
      <c r="K79" s="19"/>
      <c r="L79" s="52"/>
      <c r="M79" s="81"/>
      <c r="N79" s="28"/>
      <c r="O79" s="29"/>
      <c r="P79" s="28"/>
      <c r="Q79" s="28"/>
      <c r="R79" s="81"/>
      <c r="S79" s="185"/>
      <c r="T79" s="326"/>
      <c r="U79" s="60"/>
      <c r="V79" s="167"/>
      <c r="W79" s="489"/>
      <c r="X79" s="502"/>
      <c r="Y79" s="494"/>
      <c r="Z79" s="494"/>
      <c r="AA79" s="28" t="s">
        <v>20</v>
      </c>
      <c r="AB79" s="27"/>
      <c r="AC79" s="28"/>
      <c r="AD79" s="27"/>
      <c r="AE79" s="28"/>
      <c r="AF79" s="29"/>
      <c r="AG79" s="29"/>
      <c r="AH79" s="27"/>
      <c r="AI79" s="27"/>
      <c r="AJ79" s="27"/>
      <c r="AK79" s="81"/>
      <c r="AL79" s="569"/>
      <c r="AM79" s="28"/>
      <c r="AN79" s="28"/>
      <c r="AO79" s="28"/>
      <c r="AP79" s="20">
        <v>2018</v>
      </c>
      <c r="AQ79" s="182" t="s">
        <v>4525</v>
      </c>
      <c r="AR79" s="28" t="s">
        <v>4524</v>
      </c>
      <c r="AS79" s="127" t="s">
        <v>4526</v>
      </c>
    </row>
    <row r="80" spans="3:45" ht="14.25" customHeight="1" x14ac:dyDescent="0.25">
      <c r="D80" s="591" t="s">
        <v>5702</v>
      </c>
      <c r="E80" s="555" t="s">
        <v>5703</v>
      </c>
      <c r="F80" s="592" t="s">
        <v>2800</v>
      </c>
      <c r="G80" s="593" t="s">
        <v>5704</v>
      </c>
      <c r="H80" s="592" t="s">
        <v>12</v>
      </c>
      <c r="I80" s="592">
        <v>8</v>
      </c>
      <c r="J80" s="618">
        <v>17</v>
      </c>
      <c r="K80" s="19"/>
      <c r="L80" s="52"/>
      <c r="M80" s="81"/>
      <c r="N80" s="28"/>
      <c r="O80" s="29"/>
      <c r="P80" s="28"/>
      <c r="Q80" s="28"/>
      <c r="R80" s="81"/>
      <c r="S80" s="185"/>
      <c r="T80" s="326"/>
      <c r="U80" s="60"/>
      <c r="V80" s="167"/>
      <c r="W80" s="489"/>
      <c r="X80" s="502"/>
      <c r="Y80" s="494"/>
      <c r="Z80" s="494"/>
      <c r="AA80" s="28"/>
      <c r="AB80" s="27"/>
      <c r="AC80" s="28"/>
      <c r="AD80" s="27" t="s">
        <v>54</v>
      </c>
      <c r="AE80" s="28"/>
      <c r="AF80" s="29" t="s">
        <v>55</v>
      </c>
      <c r="AG80" s="29" t="s">
        <v>54</v>
      </c>
      <c r="AH80" s="27" t="s">
        <v>364</v>
      </c>
      <c r="AI80" s="27" t="s">
        <v>364</v>
      </c>
      <c r="AJ80" s="27" t="s">
        <v>55</v>
      </c>
      <c r="AK80" s="81">
        <v>21</v>
      </c>
      <c r="AL80" s="569">
        <v>4</v>
      </c>
      <c r="AM80" s="28">
        <v>2</v>
      </c>
      <c r="AN80" s="28"/>
      <c r="AO80" s="28">
        <v>2017</v>
      </c>
      <c r="AP80" s="20">
        <v>2018</v>
      </c>
      <c r="AQ80" s="579" t="s">
        <v>5705</v>
      </c>
      <c r="AR80" s="28" t="s">
        <v>5706</v>
      </c>
      <c r="AS80" s="20"/>
    </row>
    <row r="81" spans="1:45" ht="14.25" customHeight="1" x14ac:dyDescent="0.25">
      <c r="D81" s="45"/>
      <c r="E81" s="555"/>
      <c r="F81" s="43"/>
      <c r="G81" s="42"/>
      <c r="H81" s="46"/>
      <c r="I81" s="46"/>
      <c r="J81" s="88"/>
      <c r="K81" s="65"/>
      <c r="L81" s="66"/>
      <c r="M81" s="82"/>
      <c r="N81" s="42"/>
      <c r="O81" s="43"/>
      <c r="P81" s="42"/>
      <c r="Q81" s="42"/>
      <c r="R81" s="82"/>
      <c r="S81" s="186"/>
      <c r="T81" s="395"/>
      <c r="U81" s="67"/>
      <c r="V81" s="583"/>
      <c r="W81" s="584"/>
      <c r="X81" s="585"/>
      <c r="Y81" s="586"/>
      <c r="Z81" s="586"/>
      <c r="AA81" s="42"/>
      <c r="AB81" s="46"/>
      <c r="AC81" s="42"/>
      <c r="AD81" s="46"/>
      <c r="AE81" s="42"/>
      <c r="AF81" s="43"/>
      <c r="AG81" s="43"/>
      <c r="AH81" s="46"/>
      <c r="AI81" s="46"/>
      <c r="AJ81" s="46"/>
      <c r="AK81" s="82"/>
      <c r="AL81" s="587"/>
      <c r="AM81" s="42"/>
      <c r="AN81" s="42"/>
      <c r="AO81" s="42"/>
      <c r="AP81" s="53"/>
      <c r="AQ81" s="193"/>
      <c r="AR81" s="42"/>
      <c r="AS81" s="53"/>
    </row>
    <row r="82" spans="1:45" ht="15.75" thickBot="1" x14ac:dyDescent="0.3">
      <c r="D82" s="70"/>
      <c r="E82" s="31"/>
      <c r="F82" s="35"/>
      <c r="G82" s="72"/>
      <c r="H82" s="71"/>
      <c r="I82" s="71"/>
      <c r="J82" s="89"/>
      <c r="K82" s="73"/>
      <c r="L82" s="74"/>
      <c r="M82" s="83"/>
      <c r="N82" s="31"/>
      <c r="O82" s="35"/>
      <c r="P82" s="31"/>
      <c r="Q82" s="31"/>
      <c r="R82" s="83"/>
      <c r="S82" s="187"/>
      <c r="T82" s="397"/>
      <c r="U82" s="75"/>
      <c r="V82" s="257"/>
      <c r="W82" s="491"/>
      <c r="X82" s="506"/>
      <c r="Y82" s="496"/>
      <c r="Z82" s="496"/>
      <c r="AA82" s="31"/>
      <c r="AB82" s="71"/>
      <c r="AC82" s="31"/>
      <c r="AD82" s="71"/>
      <c r="AE82" s="31"/>
      <c r="AF82" s="35"/>
      <c r="AG82" s="35"/>
      <c r="AH82" s="71"/>
      <c r="AI82" s="71"/>
      <c r="AJ82" s="71"/>
      <c r="AK82" s="83"/>
      <c r="AL82" s="571"/>
      <c r="AM82" s="31"/>
      <c r="AN82" s="31"/>
      <c r="AO82" s="31"/>
      <c r="AP82" s="38"/>
      <c r="AQ82" s="47"/>
      <c r="AR82" s="31"/>
      <c r="AS82" s="38"/>
    </row>
    <row r="83" spans="1:45" ht="15.75" x14ac:dyDescent="0.25">
      <c r="A83" s="195">
        <f>COUNTIF(A6:A82,"A")</f>
        <v>0</v>
      </c>
      <c r="B83" s="195">
        <f>COUNTIF(B6:B82,"1")</f>
        <v>1</v>
      </c>
      <c r="D83">
        <f>COUNTIF(A6:A82,"W")</f>
        <v>0</v>
      </c>
      <c r="E83" t="s">
        <v>748</v>
      </c>
      <c r="F83" s="79">
        <f>COUNTIF(F6:F6,"untested")</f>
        <v>0</v>
      </c>
      <c r="G83" s="39">
        <f>COUNTIF(G6:G6,"Robert Finch")</f>
        <v>0</v>
      </c>
      <c r="H83" s="39">
        <f>COUNTIF(H6:H82,"forth")</f>
        <v>5</v>
      </c>
      <c r="I83" s="40"/>
      <c r="K83">
        <f>COUNTBLANK(K6:K82)</f>
        <v>63</v>
      </c>
      <c r="O83" s="196">
        <f>COUNTA(O6:O82)</f>
        <v>10</v>
      </c>
      <c r="R83" s="196">
        <f>COUNTA(R6:R82)</f>
        <v>4</v>
      </c>
      <c r="S83" s="196">
        <f>COUNTA(S6:S82)</f>
        <v>6</v>
      </c>
      <c r="AH83" s="49" t="s">
        <v>1049</v>
      </c>
      <c r="AI83" s="41"/>
    </row>
    <row r="84" spans="1:45" x14ac:dyDescent="0.25">
      <c r="A84" s="195">
        <f>COUNTIF(A6:A82,"B")</f>
        <v>0</v>
      </c>
      <c r="D84">
        <f>COUNTIF(A6:A82,"X")</f>
        <v>1</v>
      </c>
      <c r="E84" s="425" t="s">
        <v>747</v>
      </c>
      <c r="H84" s="194"/>
      <c r="AC84" t="s">
        <v>821</v>
      </c>
      <c r="AE84"/>
      <c r="AF84"/>
      <c r="AG84"/>
      <c r="AH84"/>
      <c r="AI84"/>
      <c r="AJ84" s="14" t="s">
        <v>823</v>
      </c>
      <c r="AK84" s="550"/>
      <c r="AL84" s="572"/>
      <c r="AM84" s="14"/>
      <c r="AN84" s="14"/>
      <c r="AQ84" s="14" t="s">
        <v>824</v>
      </c>
      <c r="AR84" s="14" t="s">
        <v>864</v>
      </c>
    </row>
    <row r="85" spans="1:45" x14ac:dyDescent="0.25">
      <c r="D85" s="23" t="s">
        <v>48</v>
      </c>
      <c r="F85" s="750"/>
      <c r="O85" s="18"/>
      <c r="P85" s="85"/>
      <c r="AC85" t="s">
        <v>1398</v>
      </c>
      <c r="AE85"/>
      <c r="AF85"/>
      <c r="AG85"/>
      <c r="AH85"/>
      <c r="AI85"/>
      <c r="AJ85" s="14"/>
      <c r="AK85" s="550"/>
      <c r="AL85" s="572"/>
      <c r="AM85" s="14" t="s">
        <v>818</v>
      </c>
      <c r="AN85" s="14"/>
      <c r="AQ85" s="14"/>
      <c r="AR85" s="14"/>
    </row>
    <row r="86" spans="1:45" ht="15.75" thickBot="1" x14ac:dyDescent="0.3">
      <c r="D86" s="24" t="s">
        <v>47</v>
      </c>
      <c r="E86" s="7">
        <v>0.04</v>
      </c>
      <c r="G86" s="24" t="s">
        <v>45</v>
      </c>
      <c r="H86" s="426">
        <v>0.67</v>
      </c>
      <c r="K86" s="24" t="s">
        <v>1735</v>
      </c>
      <c r="L86" s="426"/>
      <c r="N86" s="426">
        <v>2</v>
      </c>
      <c r="O86" s="18"/>
      <c r="P86" s="85"/>
      <c r="AC86" s="39"/>
      <c r="AE86"/>
      <c r="AF86"/>
      <c r="AG86"/>
      <c r="AH86"/>
      <c r="AI86"/>
      <c r="AO86" s="39"/>
    </row>
    <row r="87" spans="1:45" x14ac:dyDescent="0.25">
      <c r="D87" s="24" t="s">
        <v>1737</v>
      </c>
      <c r="E87" s="426">
        <v>0.17</v>
      </c>
      <c r="G87" s="24" t="s">
        <v>1733</v>
      </c>
      <c r="H87" s="426">
        <v>0.8</v>
      </c>
      <c r="K87" s="4" t="s">
        <v>738</v>
      </c>
      <c r="O87" s="18"/>
      <c r="P87" s="85"/>
      <c r="AC87" s="642">
        <v>46</v>
      </c>
      <c r="AD87" s="630"/>
      <c r="AE87" s="631" t="s">
        <v>2669</v>
      </c>
      <c r="AF87" s="632"/>
      <c r="AG87" s="633"/>
      <c r="AH87" s="14"/>
      <c r="AI87" s="14"/>
      <c r="AJ87"/>
      <c r="AN87" s="14"/>
      <c r="AO87" s="125"/>
      <c r="AP87" s="39"/>
      <c r="AR87" s="39"/>
    </row>
    <row r="88" spans="1:45" x14ac:dyDescent="0.25">
      <c r="D88" s="24" t="s">
        <v>44</v>
      </c>
      <c r="E88" s="426">
        <v>0.33</v>
      </c>
      <c r="G88" s="24" t="s">
        <v>46</v>
      </c>
      <c r="H88" s="426">
        <v>1</v>
      </c>
      <c r="K88" t="s">
        <v>49</v>
      </c>
      <c r="N88" s="18" t="s">
        <v>61</v>
      </c>
      <c r="O88" s="18"/>
      <c r="P88" s="85"/>
      <c r="AC88" s="643">
        <v>23</v>
      </c>
      <c r="AD88" s="634"/>
      <c r="AE88" s="635" t="s">
        <v>2670</v>
      </c>
      <c r="AF88" s="636"/>
      <c r="AG88" s="637"/>
      <c r="AH88" s="85"/>
      <c r="AI88" s="85"/>
      <c r="AJ88" s="11"/>
      <c r="AM88" s="11"/>
      <c r="AN88" s="11"/>
      <c r="AO88" s="11"/>
      <c r="AP88" s="10"/>
      <c r="AR88" s="40"/>
    </row>
    <row r="89" spans="1:45" x14ac:dyDescent="0.25">
      <c r="D89" s="24" t="s">
        <v>1738</v>
      </c>
      <c r="E89" s="426">
        <v>0.4</v>
      </c>
      <c r="G89" s="24" t="s">
        <v>1734</v>
      </c>
      <c r="H89" s="426">
        <v>1.5</v>
      </c>
      <c r="K89" t="s">
        <v>50</v>
      </c>
      <c r="N89" s="18" t="s">
        <v>62</v>
      </c>
      <c r="O89" s="18"/>
      <c r="P89" s="85"/>
      <c r="AC89" s="643">
        <v>12</v>
      </c>
      <c r="AD89" s="634"/>
      <c r="AE89" s="635" t="s">
        <v>3206</v>
      </c>
      <c r="AF89" s="636"/>
      <c r="AG89" s="637"/>
      <c r="AH89" s="85"/>
      <c r="AI89" s="85"/>
      <c r="AJ89" s="11"/>
      <c r="AM89" s="11"/>
      <c r="AN89" s="11"/>
      <c r="AO89" s="126"/>
      <c r="AP89" s="10"/>
      <c r="AR89" s="40"/>
    </row>
    <row r="90" spans="1:45" x14ac:dyDescent="0.25">
      <c r="D90" s="24" t="s">
        <v>829</v>
      </c>
      <c r="I90" s="90"/>
      <c r="N90" s="85"/>
      <c r="O90" s="18"/>
      <c r="P90" s="85"/>
      <c r="AC90" s="643">
        <v>23</v>
      </c>
      <c r="AD90" s="634"/>
      <c r="AE90" s="635" t="s">
        <v>3198</v>
      </c>
      <c r="AF90" s="636"/>
      <c r="AG90" s="637"/>
      <c r="AH90" s="85"/>
      <c r="AI90" s="85"/>
      <c r="AJ90"/>
      <c r="AN90" s="11"/>
      <c r="AO90" s="126"/>
      <c r="AP90" s="10"/>
      <c r="AR90" s="40"/>
    </row>
    <row r="91" spans="1:45" ht="15.75" thickBot="1" x14ac:dyDescent="0.3">
      <c r="N91" s="85"/>
      <c r="O91" s="18"/>
      <c r="P91" s="85"/>
      <c r="AC91" s="643">
        <v>23</v>
      </c>
      <c r="AD91" s="634"/>
      <c r="AE91" s="635" t="s">
        <v>96</v>
      </c>
      <c r="AF91" s="636"/>
      <c r="AG91" s="637"/>
      <c r="AH91" s="85"/>
      <c r="AI91" s="85"/>
      <c r="AJ91" s="11"/>
      <c r="AM91" s="11"/>
      <c r="AN91" s="11"/>
      <c r="AO91" s="126"/>
      <c r="AP91" s="10"/>
      <c r="AR91" s="40"/>
    </row>
    <row r="92" spans="1:45" x14ac:dyDescent="0.25">
      <c r="D92" s="117" t="s">
        <v>861</v>
      </c>
      <c r="E92" s="427"/>
      <c r="F92" s="751" t="s">
        <v>860</v>
      </c>
      <c r="G92" s="118"/>
      <c r="H92" s="120"/>
      <c r="I92" s="120"/>
      <c r="J92" s="120"/>
      <c r="K92" s="118"/>
      <c r="L92" s="118"/>
      <c r="M92" s="121"/>
      <c r="N92" s="118"/>
      <c r="O92" s="122"/>
      <c r="P92" s="118"/>
      <c r="Q92" s="118"/>
      <c r="R92" s="121"/>
      <c r="S92" s="188"/>
      <c r="T92" s="118"/>
      <c r="U92" s="123"/>
      <c r="V92" s="169"/>
      <c r="W92" s="169"/>
      <c r="X92" s="497"/>
      <c r="Y92" s="497"/>
      <c r="Z92" s="497"/>
      <c r="AA92" s="124"/>
      <c r="AC92" s="643">
        <v>12</v>
      </c>
      <c r="AD92" s="634"/>
      <c r="AE92" s="635" t="s">
        <v>741</v>
      </c>
      <c r="AF92" s="636"/>
      <c r="AG92" s="637"/>
      <c r="AH92" s="85"/>
      <c r="AI92" s="85"/>
      <c r="AJ92" s="11"/>
      <c r="AM92" s="11"/>
      <c r="AN92" s="11"/>
      <c r="AO92" s="126"/>
      <c r="AP92" s="10"/>
      <c r="AR92" s="40"/>
    </row>
    <row r="93" spans="1:45" x14ac:dyDescent="0.25">
      <c r="D93" s="110" t="s">
        <v>843</v>
      </c>
      <c r="E93" s="428"/>
      <c r="F93" s="752" t="s">
        <v>844</v>
      </c>
      <c r="G93" s="111"/>
      <c r="H93" s="113"/>
      <c r="I93" s="113"/>
      <c r="J93" s="113"/>
      <c r="K93" s="111"/>
      <c r="L93" s="111"/>
      <c r="M93" s="114"/>
      <c r="N93" s="111"/>
      <c r="O93" s="645"/>
      <c r="P93" s="111"/>
      <c r="Q93" s="111"/>
      <c r="R93" s="114"/>
      <c r="S93" s="189"/>
      <c r="T93" s="111"/>
      <c r="U93" s="115"/>
      <c r="V93" s="170"/>
      <c r="W93" s="170"/>
      <c r="X93" s="498"/>
      <c r="Y93" s="498"/>
      <c r="Z93" s="498"/>
      <c r="AA93" s="116"/>
      <c r="AC93" s="643">
        <v>481</v>
      </c>
      <c r="AD93" s="634"/>
      <c r="AE93" s="635" t="s">
        <v>1950</v>
      </c>
      <c r="AF93" s="636"/>
      <c r="AG93" s="637"/>
      <c r="AH93" s="85"/>
      <c r="AI93" s="85"/>
      <c r="AJ93" s="11"/>
      <c r="AN93" s="11"/>
      <c r="AO93" s="11"/>
      <c r="AP93" s="10"/>
      <c r="AR93" s="40"/>
    </row>
    <row r="94" spans="1:45" ht="15.75" thickBot="1" x14ac:dyDescent="0.3">
      <c r="D94" s="110" t="s">
        <v>862</v>
      </c>
      <c r="E94" s="428"/>
      <c r="F94" s="752" t="s">
        <v>1106</v>
      </c>
      <c r="G94" s="111"/>
      <c r="H94" s="113"/>
      <c r="I94" s="113"/>
      <c r="J94" s="113"/>
      <c r="K94" s="111"/>
      <c r="L94" s="111"/>
      <c r="M94" s="114"/>
      <c r="N94" s="111"/>
      <c r="O94" s="645"/>
      <c r="P94" s="111"/>
      <c r="Q94" s="111"/>
      <c r="R94" s="114"/>
      <c r="S94" s="189"/>
      <c r="T94" s="111"/>
      <c r="U94" s="115"/>
      <c r="V94" s="170"/>
      <c r="W94" s="170"/>
      <c r="X94" s="498"/>
      <c r="Y94" s="498"/>
      <c r="Z94" s="498"/>
      <c r="AA94" s="116"/>
      <c r="AC94" s="644">
        <f>SUM(AC87:AC93)</f>
        <v>620</v>
      </c>
      <c r="AD94" s="638"/>
      <c r="AE94" s="639" t="s">
        <v>2180</v>
      </c>
      <c r="AF94" s="640"/>
      <c r="AG94" s="641"/>
      <c r="AH94" s="85"/>
      <c r="AI94" s="85"/>
      <c r="AJ94" s="11"/>
      <c r="AN94" s="11"/>
      <c r="AO94" s="11"/>
      <c r="AP94" s="10"/>
      <c r="AR94" s="40"/>
    </row>
    <row r="95" spans="1:45" x14ac:dyDescent="0.25">
      <c r="D95" s="91" t="s">
        <v>217</v>
      </c>
      <c r="E95" s="429"/>
      <c r="F95" s="753" t="s">
        <v>845</v>
      </c>
      <c r="G95" s="96"/>
      <c r="H95" s="99"/>
      <c r="I95" s="99"/>
      <c r="J95" s="99"/>
      <c r="K95" s="96"/>
      <c r="L95" s="96"/>
      <c r="M95" s="100"/>
      <c r="N95" s="96"/>
      <c r="O95" s="101"/>
      <c r="P95" s="96"/>
      <c r="Q95" s="96"/>
      <c r="R95" s="100"/>
      <c r="S95" s="190"/>
      <c r="T95" s="96"/>
      <c r="U95" s="102"/>
      <c r="V95" s="171"/>
      <c r="W95" s="171"/>
      <c r="X95" s="499"/>
      <c r="Y95" s="499"/>
      <c r="Z95" s="499"/>
      <c r="AA95" s="108"/>
      <c r="AC95" s="39"/>
      <c r="AE95" s="85"/>
      <c r="AF95" s="85"/>
      <c r="AG95" s="85"/>
      <c r="AH95" s="85"/>
      <c r="AI95" s="85"/>
      <c r="AJ95" s="11"/>
      <c r="AN95" s="11"/>
      <c r="AO95" s="11"/>
      <c r="AP95" s="10"/>
      <c r="AR95" s="40"/>
    </row>
    <row r="96" spans="1:45" x14ac:dyDescent="0.25">
      <c r="D96" s="91" t="s">
        <v>63</v>
      </c>
      <c r="E96" s="429"/>
      <c r="F96" s="753"/>
      <c r="G96" s="96"/>
      <c r="H96" s="99"/>
      <c r="I96" s="99"/>
      <c r="J96" s="99"/>
      <c r="K96" s="96"/>
      <c r="L96" s="96"/>
      <c r="M96" s="100"/>
      <c r="N96" s="96"/>
      <c r="O96" s="101"/>
      <c r="P96" s="96"/>
      <c r="Q96" s="96"/>
      <c r="R96" s="100"/>
      <c r="S96" s="190"/>
      <c r="T96" s="96"/>
      <c r="U96" s="102"/>
      <c r="V96" s="171"/>
      <c r="W96" s="171"/>
      <c r="X96" s="499"/>
      <c r="Y96" s="499"/>
      <c r="Z96" s="499"/>
      <c r="AA96" s="108"/>
      <c r="AC96" s="39"/>
      <c r="AE96" s="85"/>
      <c r="AF96" s="85"/>
      <c r="AG96" s="85"/>
      <c r="AH96" s="85"/>
      <c r="AI96" s="85"/>
      <c r="AJ96" s="11"/>
      <c r="AM96" s="11"/>
      <c r="AN96" s="11"/>
      <c r="AO96" s="11"/>
      <c r="AP96" s="10"/>
      <c r="AR96" s="40"/>
    </row>
    <row r="97" spans="4:44" x14ac:dyDescent="0.25">
      <c r="D97" s="91" t="s">
        <v>64</v>
      </c>
      <c r="E97" s="429"/>
      <c r="F97" s="753" t="s">
        <v>2426</v>
      </c>
      <c r="G97" s="96"/>
      <c r="H97" s="99"/>
      <c r="I97" s="99"/>
      <c r="J97" s="99"/>
      <c r="K97" s="96"/>
      <c r="L97" s="96"/>
      <c r="M97" s="100"/>
      <c r="N97" s="96"/>
      <c r="O97" s="101"/>
      <c r="P97" s="96"/>
      <c r="Q97" s="96"/>
      <c r="R97" s="100"/>
      <c r="S97" s="190"/>
      <c r="T97" s="96"/>
      <c r="U97" s="102"/>
      <c r="V97" s="171"/>
      <c r="W97" s="171"/>
      <c r="X97" s="499"/>
      <c r="Y97" s="499"/>
      <c r="Z97" s="499"/>
      <c r="AA97" s="108"/>
      <c r="AC97" s="39"/>
      <c r="AE97" s="85"/>
      <c r="AF97" s="85"/>
      <c r="AG97" s="85"/>
      <c r="AH97"/>
      <c r="AI97"/>
      <c r="AJ97" s="11"/>
      <c r="AM97" s="11"/>
      <c r="AN97" s="11"/>
      <c r="AO97" s="11"/>
      <c r="AP97" s="10"/>
      <c r="AR97" s="40"/>
    </row>
    <row r="98" spans="4:44" x14ac:dyDescent="0.25">
      <c r="D98" s="91" t="s">
        <v>23</v>
      </c>
      <c r="E98" s="429"/>
      <c r="F98" s="753" t="s">
        <v>846</v>
      </c>
      <c r="G98" s="96"/>
      <c r="H98" s="99"/>
      <c r="I98" s="99"/>
      <c r="J98" s="99"/>
      <c r="K98" s="96"/>
      <c r="L98" s="96"/>
      <c r="M98" s="100"/>
      <c r="N98" s="96"/>
      <c r="O98" s="101"/>
      <c r="P98" s="96"/>
      <c r="Q98" s="96"/>
      <c r="R98" s="100"/>
      <c r="S98" s="190"/>
      <c r="T98" s="96"/>
      <c r="U98" s="102"/>
      <c r="V98" s="171"/>
      <c r="W98" s="171"/>
      <c r="X98" s="499"/>
      <c r="Y98" s="499"/>
      <c r="Z98" s="499"/>
      <c r="AA98" s="108"/>
      <c r="AC98" s="39"/>
      <c r="AE98"/>
      <c r="AF98"/>
      <c r="AG98"/>
      <c r="AH98"/>
      <c r="AI98"/>
      <c r="AJ98"/>
      <c r="AN98" s="85"/>
      <c r="AO98" s="11"/>
      <c r="AP98" s="10"/>
      <c r="AR98" s="40"/>
    </row>
    <row r="99" spans="4:44" x14ac:dyDescent="0.25">
      <c r="D99" s="91" t="s">
        <v>175</v>
      </c>
      <c r="E99" s="429"/>
      <c r="F99" s="753" t="s">
        <v>847</v>
      </c>
      <c r="G99" s="96"/>
      <c r="H99" s="99"/>
      <c r="I99" s="99"/>
      <c r="J99" s="99"/>
      <c r="K99" s="96"/>
      <c r="L99" s="96"/>
      <c r="M99" s="100"/>
      <c r="N99" s="96"/>
      <c r="O99" s="101"/>
      <c r="P99" s="96"/>
      <c r="Q99" s="96"/>
      <c r="R99" s="100"/>
      <c r="S99" s="190"/>
      <c r="T99" s="96"/>
      <c r="U99" s="102"/>
      <c r="V99" s="171"/>
      <c r="W99" s="171"/>
      <c r="X99" s="499"/>
      <c r="Y99" s="499"/>
      <c r="Z99" s="499"/>
      <c r="AA99" s="108"/>
      <c r="AC99" s="39"/>
      <c r="AE99" s="40"/>
      <c r="AF99"/>
      <c r="AG99"/>
      <c r="AH99"/>
      <c r="AI99"/>
      <c r="AJ99"/>
      <c r="AO99" s="11"/>
      <c r="AP99" s="10"/>
      <c r="AR99" s="40"/>
    </row>
    <row r="100" spans="4:44" x14ac:dyDescent="0.25">
      <c r="D100" s="91" t="s">
        <v>5</v>
      </c>
      <c r="E100" s="429"/>
      <c r="F100" s="753" t="s">
        <v>2127</v>
      </c>
      <c r="G100" s="96"/>
      <c r="H100" s="99"/>
      <c r="I100" s="99"/>
      <c r="J100" s="99"/>
      <c r="K100" s="96"/>
      <c r="L100" s="96"/>
      <c r="M100" s="100"/>
      <c r="N100" s="96"/>
      <c r="O100" s="101"/>
      <c r="P100" s="96"/>
      <c r="Q100" s="96"/>
      <c r="R100" s="100"/>
      <c r="S100" s="190"/>
      <c r="T100" s="96"/>
      <c r="U100" s="102"/>
      <c r="V100" s="171"/>
      <c r="W100" s="171"/>
      <c r="X100" s="499"/>
      <c r="Y100" s="499"/>
      <c r="Z100" s="499"/>
      <c r="AA100" s="108"/>
      <c r="AC100" s="39"/>
      <c r="AE100" s="39"/>
      <c r="AF100"/>
      <c r="AG100"/>
      <c r="AH100"/>
      <c r="AI100"/>
      <c r="AJ100"/>
      <c r="AO100" s="11"/>
      <c r="AP100" s="10"/>
      <c r="AR100" s="40"/>
    </row>
    <row r="101" spans="4:44" ht="15.75" thickBot="1" x14ac:dyDescent="0.3">
      <c r="D101" s="95" t="s">
        <v>6</v>
      </c>
      <c r="E101" s="430"/>
      <c r="F101" s="754" t="s">
        <v>2126</v>
      </c>
      <c r="G101" s="97"/>
      <c r="H101" s="104"/>
      <c r="I101" s="104"/>
      <c r="J101" s="104"/>
      <c r="K101" s="97"/>
      <c r="L101" s="97"/>
      <c r="M101" s="105"/>
      <c r="N101" s="97"/>
      <c r="O101" s="106"/>
      <c r="P101" s="97"/>
      <c r="Q101" s="97"/>
      <c r="R101" s="105"/>
      <c r="S101" s="191"/>
      <c r="T101" s="97"/>
      <c r="U101" s="107"/>
      <c r="V101" s="172"/>
      <c r="W101" s="172"/>
      <c r="X101" s="500"/>
      <c r="Y101" s="500"/>
      <c r="Z101" s="500"/>
      <c r="AA101" s="109"/>
      <c r="AC101" s="39"/>
      <c r="AE101" s="40"/>
      <c r="AF101"/>
      <c r="AG101"/>
      <c r="AH101"/>
      <c r="AI101"/>
      <c r="AJ101"/>
      <c r="AO101" s="11"/>
      <c r="AP101" s="10"/>
      <c r="AR101" s="40"/>
    </row>
    <row r="102" spans="4:44" x14ac:dyDescent="0.25">
      <c r="D102" s="507" t="s">
        <v>1</v>
      </c>
      <c r="E102" s="508"/>
      <c r="F102" s="755" t="s">
        <v>1048</v>
      </c>
      <c r="G102" s="510"/>
      <c r="H102" s="647"/>
      <c r="I102" s="647"/>
      <c r="J102" s="647"/>
      <c r="K102" s="510"/>
      <c r="L102" s="510"/>
      <c r="M102" s="511"/>
      <c r="N102" s="510"/>
      <c r="O102" s="512"/>
      <c r="P102" s="510"/>
      <c r="Q102" s="510"/>
      <c r="R102" s="511"/>
      <c r="S102" s="513"/>
      <c r="T102" s="510"/>
      <c r="U102" s="514"/>
      <c r="V102" s="515"/>
      <c r="W102" s="515"/>
      <c r="X102" s="516"/>
      <c r="Y102" s="516"/>
      <c r="Z102" s="516"/>
      <c r="AA102" s="517"/>
      <c r="AC102" s="39"/>
      <c r="AE102" s="40"/>
      <c r="AF102"/>
      <c r="AG102"/>
      <c r="AH102" s="85"/>
      <c r="AI102" s="85"/>
      <c r="AJ102"/>
      <c r="AN102" s="11"/>
      <c r="AO102" s="126"/>
      <c r="AP102" s="10"/>
      <c r="AR102" s="40"/>
    </row>
    <row r="103" spans="4:44" x14ac:dyDescent="0.25">
      <c r="D103" s="91" t="s">
        <v>742</v>
      </c>
      <c r="E103" s="429"/>
      <c r="F103" s="753" t="s">
        <v>846</v>
      </c>
      <c r="G103" s="96"/>
      <c r="H103" s="99"/>
      <c r="I103" s="99"/>
      <c r="J103" s="99"/>
      <c r="K103" s="96"/>
      <c r="L103" s="96"/>
      <c r="M103" s="100"/>
      <c r="N103" s="96"/>
      <c r="O103" s="101"/>
      <c r="P103" s="96"/>
      <c r="Q103" s="96"/>
      <c r="R103" s="100"/>
      <c r="S103" s="190"/>
      <c r="T103" s="96"/>
      <c r="U103" s="102"/>
      <c r="V103" s="171"/>
      <c r="W103" s="171"/>
      <c r="X103" s="499"/>
      <c r="Y103" s="499"/>
      <c r="Z103" s="499"/>
      <c r="AA103" s="108"/>
      <c r="AC103" s="39"/>
      <c r="AE103" s="85"/>
      <c r="AF103" s="85"/>
      <c r="AG103" s="85"/>
      <c r="AH103" s="85"/>
      <c r="AI103" s="85"/>
      <c r="AJ103"/>
      <c r="AN103" s="11"/>
      <c r="AO103" s="126"/>
      <c r="AP103" s="10"/>
      <c r="AR103" s="40"/>
    </row>
    <row r="104" spans="4:44" x14ac:dyDescent="0.25">
      <c r="D104" s="92" t="s">
        <v>4</v>
      </c>
      <c r="E104" s="429"/>
      <c r="F104" s="753" t="s">
        <v>848</v>
      </c>
      <c r="G104" s="96"/>
      <c r="H104" s="99"/>
      <c r="I104" s="99"/>
      <c r="J104" s="99"/>
      <c r="K104" s="96"/>
      <c r="L104" s="96"/>
      <c r="M104" s="100"/>
      <c r="N104" s="96"/>
      <c r="O104" s="101"/>
      <c r="P104" s="96"/>
      <c r="Q104" s="96"/>
      <c r="R104" s="100"/>
      <c r="S104" s="190"/>
      <c r="T104" s="96"/>
      <c r="U104" s="102"/>
      <c r="V104" s="171"/>
      <c r="W104" s="171"/>
      <c r="X104" s="499"/>
      <c r="Y104" s="499"/>
      <c r="Z104" s="499"/>
      <c r="AA104" s="108"/>
      <c r="AC104" s="39"/>
      <c r="AE104" s="85"/>
      <c r="AF104" s="85"/>
      <c r="AG104" s="85"/>
      <c r="AH104"/>
      <c r="AI104"/>
      <c r="AJ104"/>
      <c r="AN104" s="85"/>
      <c r="AO104" s="11"/>
      <c r="AP104" s="10"/>
      <c r="AR104" s="40"/>
    </row>
    <row r="105" spans="4:44" x14ac:dyDescent="0.25">
      <c r="D105" s="91" t="s">
        <v>1149</v>
      </c>
      <c r="E105" s="429"/>
      <c r="F105" s="753" t="s">
        <v>1418</v>
      </c>
      <c r="G105" s="96"/>
      <c r="H105" s="99"/>
      <c r="I105" s="99"/>
      <c r="J105" s="99"/>
      <c r="K105" s="96"/>
      <c r="L105" s="96"/>
      <c r="M105" s="100"/>
      <c r="N105" s="96"/>
      <c r="O105" s="101"/>
      <c r="P105" s="96"/>
      <c r="Q105" s="96"/>
      <c r="R105" s="100"/>
      <c r="S105" s="190"/>
      <c r="T105" s="96"/>
      <c r="U105" s="102"/>
      <c r="V105" s="171"/>
      <c r="W105" s="171"/>
      <c r="X105" s="499"/>
      <c r="Y105" s="499"/>
      <c r="Z105" s="499"/>
      <c r="AA105" s="108"/>
      <c r="AC105" s="39"/>
      <c r="AE105" s="40"/>
      <c r="AF105"/>
      <c r="AG105"/>
      <c r="AH105" s="85"/>
      <c r="AI105" s="85"/>
      <c r="AJ105" s="11"/>
      <c r="AM105" s="11"/>
      <c r="AN105" s="11"/>
      <c r="AO105" s="126"/>
      <c r="AP105" s="10"/>
      <c r="AR105" s="40"/>
    </row>
    <row r="106" spans="4:44" x14ac:dyDescent="0.25">
      <c r="D106" s="91" t="s">
        <v>772</v>
      </c>
      <c r="E106" s="429"/>
      <c r="F106" s="753" t="s">
        <v>1304</v>
      </c>
      <c r="G106" s="96"/>
      <c r="H106" s="99"/>
      <c r="I106" s="99"/>
      <c r="J106" s="99"/>
      <c r="K106" s="96"/>
      <c r="L106" s="96"/>
      <c r="M106" s="100"/>
      <c r="N106" s="96"/>
      <c r="O106" s="101"/>
      <c r="P106" s="96"/>
      <c r="Q106" s="96"/>
      <c r="R106" s="100"/>
      <c r="S106" s="190"/>
      <c r="T106" s="96"/>
      <c r="U106" s="102"/>
      <c r="V106" s="171"/>
      <c r="W106" s="171"/>
      <c r="X106" s="499"/>
      <c r="Y106" s="499"/>
      <c r="Z106" s="499"/>
      <c r="AA106" s="108"/>
      <c r="AC106" s="39"/>
      <c r="AE106" s="85"/>
      <c r="AF106" s="85"/>
      <c r="AG106" s="85"/>
      <c r="AH106" s="85"/>
      <c r="AI106" s="85"/>
      <c r="AJ106" s="11"/>
      <c r="AM106" s="11"/>
      <c r="AN106" s="11"/>
      <c r="AO106" s="126"/>
      <c r="AP106" s="10"/>
      <c r="AR106" s="40"/>
    </row>
    <row r="107" spans="4:44" x14ac:dyDescent="0.25">
      <c r="D107" s="93" t="s">
        <v>764</v>
      </c>
      <c r="E107" s="429"/>
      <c r="F107" s="753" t="s">
        <v>1142</v>
      </c>
      <c r="G107" s="96"/>
      <c r="H107" s="99"/>
      <c r="I107" s="99"/>
      <c r="J107" s="99"/>
      <c r="K107" s="96"/>
      <c r="L107" s="96"/>
      <c r="M107" s="100"/>
      <c r="N107" s="96"/>
      <c r="O107" s="101"/>
      <c r="P107" s="96"/>
      <c r="Q107" s="96"/>
      <c r="R107" s="100"/>
      <c r="S107" s="190"/>
      <c r="T107" s="96"/>
      <c r="U107" s="102"/>
      <c r="V107" s="171"/>
      <c r="W107" s="171"/>
      <c r="X107" s="499"/>
      <c r="Y107" s="499"/>
      <c r="Z107" s="499"/>
      <c r="AA107" s="108"/>
      <c r="AE107" s="85"/>
      <c r="AF107" s="85"/>
      <c r="AG107" s="85"/>
      <c r="AH107" s="85"/>
      <c r="AI107" s="85"/>
      <c r="AJ107" s="11"/>
      <c r="AM107" s="11"/>
      <c r="AN107" s="11"/>
      <c r="AO107" s="11"/>
      <c r="AP107" s="10"/>
      <c r="AR107" s="40"/>
    </row>
    <row r="108" spans="4:44" x14ac:dyDescent="0.25">
      <c r="D108" s="91" t="s">
        <v>839</v>
      </c>
      <c r="E108" s="429"/>
      <c r="F108" s="753" t="s">
        <v>1305</v>
      </c>
      <c r="G108" s="96"/>
      <c r="H108" s="99"/>
      <c r="I108" s="99"/>
      <c r="J108" s="99"/>
      <c r="K108" s="96"/>
      <c r="L108" s="96"/>
      <c r="M108" s="100"/>
      <c r="N108" s="96"/>
      <c r="O108" s="101"/>
      <c r="P108" s="96"/>
      <c r="Q108" s="96"/>
      <c r="R108" s="100"/>
      <c r="S108" s="190"/>
      <c r="T108" s="96"/>
      <c r="U108" s="102"/>
      <c r="V108" s="171"/>
      <c r="W108" s="171"/>
      <c r="X108" s="499"/>
      <c r="Y108" s="499"/>
      <c r="Z108" s="499"/>
      <c r="AA108" s="108"/>
      <c r="AE108" s="85"/>
      <c r="AF108" s="85"/>
      <c r="AG108" s="85"/>
      <c r="AH108" s="85"/>
      <c r="AI108" s="85"/>
      <c r="AJ108" s="11"/>
      <c r="AM108" s="11"/>
      <c r="AN108" s="11"/>
      <c r="AO108" s="126"/>
      <c r="AP108" s="10"/>
      <c r="AR108" s="40"/>
    </row>
    <row r="109" spans="4:44" x14ac:dyDescent="0.25">
      <c r="D109" s="92" t="s">
        <v>2</v>
      </c>
      <c r="E109" s="429"/>
      <c r="F109" s="753" t="s">
        <v>1306</v>
      </c>
      <c r="G109" s="96"/>
      <c r="H109" s="99"/>
      <c r="I109" s="99"/>
      <c r="J109" s="99"/>
      <c r="K109" s="96"/>
      <c r="L109" s="96"/>
      <c r="M109" s="100"/>
      <c r="N109" s="96"/>
      <c r="O109" s="101"/>
      <c r="P109" s="96"/>
      <c r="Q109" s="96"/>
      <c r="R109" s="100"/>
      <c r="S109" s="190"/>
      <c r="T109" s="96"/>
      <c r="U109" s="102"/>
      <c r="V109" s="171"/>
      <c r="W109" s="171"/>
      <c r="X109" s="499"/>
      <c r="Y109" s="499"/>
      <c r="Z109" s="499"/>
      <c r="AA109" s="108"/>
      <c r="AE109" s="85"/>
      <c r="AF109" s="85"/>
      <c r="AG109" s="85"/>
      <c r="AH109" s="85"/>
      <c r="AI109" s="85"/>
      <c r="AJ109"/>
      <c r="AN109" s="11"/>
      <c r="AO109" s="126"/>
      <c r="AP109" s="10"/>
      <c r="AR109" s="40"/>
    </row>
    <row r="110" spans="4:44" x14ac:dyDescent="0.25">
      <c r="D110" s="92" t="s">
        <v>986</v>
      </c>
      <c r="E110" s="429"/>
      <c r="F110" s="753" t="s">
        <v>988</v>
      </c>
      <c r="G110" s="96"/>
      <c r="H110" s="99"/>
      <c r="I110" s="99"/>
      <c r="J110" s="99"/>
      <c r="K110" s="96"/>
      <c r="L110" s="96"/>
      <c r="M110" s="100"/>
      <c r="N110" s="96"/>
      <c r="O110" s="101"/>
      <c r="P110" s="96"/>
      <c r="Q110" s="96"/>
      <c r="R110" s="100"/>
      <c r="S110" s="190"/>
      <c r="T110" s="96"/>
      <c r="U110" s="102"/>
      <c r="V110" s="171"/>
      <c r="W110" s="171"/>
      <c r="X110" s="499"/>
      <c r="Y110" s="499"/>
      <c r="Z110" s="499"/>
      <c r="AA110" s="108"/>
      <c r="AE110" s="85"/>
      <c r="AF110" s="85"/>
      <c r="AG110" s="85"/>
      <c r="AH110"/>
      <c r="AI110"/>
      <c r="AJ110"/>
      <c r="AO110" s="11"/>
      <c r="AP110" s="10"/>
      <c r="AR110" s="40"/>
    </row>
    <row r="111" spans="4:44" x14ac:dyDescent="0.25">
      <c r="D111" s="91" t="s">
        <v>736</v>
      </c>
      <c r="E111" s="429"/>
      <c r="F111" s="753" t="s">
        <v>1307</v>
      </c>
      <c r="G111" s="96"/>
      <c r="H111" s="99"/>
      <c r="I111" s="99"/>
      <c r="J111" s="99"/>
      <c r="K111" s="96"/>
      <c r="L111" s="96"/>
      <c r="M111" s="100"/>
      <c r="N111" s="96"/>
      <c r="O111" s="101"/>
      <c r="P111" s="96"/>
      <c r="Q111" s="96"/>
      <c r="R111" s="100"/>
      <c r="S111" s="190"/>
      <c r="T111" s="96"/>
      <c r="U111" s="102"/>
      <c r="V111" s="171"/>
      <c r="W111" s="171"/>
      <c r="X111" s="499"/>
      <c r="Y111" s="499"/>
      <c r="Z111" s="499"/>
      <c r="AA111" s="108"/>
      <c r="AE111" s="40"/>
      <c r="AF111"/>
      <c r="AG111"/>
      <c r="AH111" s="85"/>
      <c r="AI111" s="85"/>
      <c r="AJ111" s="11"/>
      <c r="AN111" s="11"/>
      <c r="AO111" s="11"/>
      <c r="AP111" s="10"/>
      <c r="AR111" s="40"/>
    </row>
    <row r="112" spans="4:44" x14ac:dyDescent="0.25">
      <c r="D112" s="94" t="s">
        <v>1396</v>
      </c>
      <c r="E112" s="429"/>
      <c r="F112" s="753" t="s">
        <v>1397</v>
      </c>
      <c r="G112" s="96"/>
      <c r="H112" s="99"/>
      <c r="I112" s="99"/>
      <c r="J112" s="99"/>
      <c r="K112" s="96"/>
      <c r="L112" s="96"/>
      <c r="M112" s="100"/>
      <c r="N112" s="96"/>
      <c r="O112" s="101"/>
      <c r="P112" s="96"/>
      <c r="Q112" s="96"/>
      <c r="R112" s="100"/>
      <c r="S112" s="190"/>
      <c r="T112" s="96"/>
      <c r="U112" s="102"/>
      <c r="V112" s="171"/>
      <c r="W112" s="171"/>
      <c r="X112" s="499"/>
      <c r="Y112" s="499"/>
      <c r="Z112" s="499"/>
      <c r="AA112" s="108"/>
      <c r="AE112" s="85"/>
      <c r="AF112" s="85"/>
      <c r="AG112" s="85"/>
      <c r="AH112" s="85"/>
      <c r="AI112" s="85"/>
      <c r="AJ112" s="11"/>
      <c r="AN112" s="11"/>
      <c r="AO112" s="126"/>
      <c r="AP112" s="10"/>
      <c r="AR112" s="40"/>
    </row>
    <row r="113" spans="4:44" x14ac:dyDescent="0.25">
      <c r="D113" s="519" t="s">
        <v>838</v>
      </c>
      <c r="E113" s="520"/>
      <c r="F113" s="756" t="s">
        <v>1107</v>
      </c>
      <c r="G113" s="522"/>
      <c r="H113" s="646"/>
      <c r="I113" s="646"/>
      <c r="J113" s="646"/>
      <c r="K113" s="522"/>
      <c r="L113" s="522"/>
      <c r="M113" s="523"/>
      <c r="N113" s="522"/>
      <c r="O113" s="524"/>
      <c r="P113" s="522"/>
      <c r="Q113" s="522"/>
      <c r="R113" s="523"/>
      <c r="S113" s="525"/>
      <c r="T113" s="522"/>
      <c r="U113" s="526"/>
      <c r="V113" s="527"/>
      <c r="W113" s="527"/>
      <c r="X113" s="528"/>
      <c r="Y113" s="528"/>
      <c r="Z113" s="528"/>
      <c r="AA113" s="529"/>
      <c r="AE113" s="85"/>
      <c r="AF113" s="85"/>
      <c r="AG113" s="85"/>
      <c r="AH113" s="85"/>
      <c r="AI113" s="85"/>
      <c r="AJ113" s="11"/>
      <c r="AN113" s="11"/>
      <c r="AO113" s="11"/>
      <c r="AP113" s="10"/>
      <c r="AR113" s="40"/>
    </row>
    <row r="114" spans="4:44" ht="15.75" thickBot="1" x14ac:dyDescent="0.3">
      <c r="D114" s="530" t="s">
        <v>39</v>
      </c>
      <c r="E114" s="531"/>
      <c r="F114" s="757" t="s">
        <v>849</v>
      </c>
      <c r="G114" s="533"/>
      <c r="H114" s="534"/>
      <c r="I114" s="534"/>
      <c r="J114" s="534"/>
      <c r="K114" s="533"/>
      <c r="L114" s="533"/>
      <c r="M114" s="535"/>
      <c r="N114" s="533"/>
      <c r="O114" s="536"/>
      <c r="P114" s="533"/>
      <c r="Q114" s="533"/>
      <c r="R114" s="535"/>
      <c r="S114" s="537"/>
      <c r="T114" s="533"/>
      <c r="U114" s="538"/>
      <c r="V114" s="539"/>
      <c r="W114" s="539"/>
      <c r="X114" s="540"/>
      <c r="Y114" s="540"/>
      <c r="Z114" s="540"/>
      <c r="AA114" s="541"/>
      <c r="AE114" s="85"/>
      <c r="AF114" s="85"/>
      <c r="AG114" s="85"/>
      <c r="AH114"/>
      <c r="AI114"/>
      <c r="AJ114" s="11"/>
      <c r="AM114" s="11"/>
      <c r="AN114" s="11"/>
      <c r="AO114" s="11"/>
      <c r="AP114" s="10"/>
      <c r="AR114" s="40"/>
    </row>
    <row r="115" spans="4:44" x14ac:dyDescent="0.25">
      <c r="D115" s="518" t="s">
        <v>1816</v>
      </c>
      <c r="E115" s="508"/>
      <c r="F115" s="755" t="s">
        <v>2134</v>
      </c>
      <c r="G115" s="510"/>
      <c r="H115" s="647"/>
      <c r="I115" s="647"/>
      <c r="J115" s="647"/>
      <c r="K115" s="510"/>
      <c r="L115" s="510"/>
      <c r="M115" s="511"/>
      <c r="N115" s="510"/>
      <c r="O115" s="512"/>
      <c r="P115" s="510"/>
      <c r="Q115" s="510"/>
      <c r="R115" s="511"/>
      <c r="S115" s="513"/>
      <c r="T115" s="510"/>
      <c r="U115" s="514"/>
      <c r="V115" s="515"/>
      <c r="W115" s="515"/>
      <c r="X115" s="516"/>
      <c r="Y115" s="516"/>
      <c r="Z115" s="516"/>
      <c r="AA115" s="517"/>
      <c r="AE115"/>
      <c r="AF115"/>
      <c r="AG115"/>
      <c r="AH115"/>
      <c r="AI115"/>
      <c r="AJ115" s="11"/>
      <c r="AM115" s="11"/>
      <c r="AN115" s="11"/>
      <c r="AO115" s="11"/>
      <c r="AP115" s="10"/>
      <c r="AR115" s="40"/>
    </row>
    <row r="116" spans="4:44" x14ac:dyDescent="0.25">
      <c r="D116" s="92" t="s">
        <v>1817</v>
      </c>
      <c r="E116" s="429"/>
      <c r="F116" s="753" t="s">
        <v>2133</v>
      </c>
      <c r="G116" s="96"/>
      <c r="H116" s="99"/>
      <c r="I116" s="99"/>
      <c r="J116" s="99"/>
      <c r="K116" s="96"/>
      <c r="L116" s="96"/>
      <c r="M116" s="100"/>
      <c r="N116" s="96"/>
      <c r="O116" s="101"/>
      <c r="P116" s="96"/>
      <c r="Q116" s="96"/>
      <c r="R116" s="100"/>
      <c r="S116" s="190"/>
      <c r="T116" s="96"/>
      <c r="U116" s="102"/>
      <c r="V116" s="171"/>
      <c r="W116" s="171"/>
      <c r="X116" s="499"/>
      <c r="Y116" s="499"/>
      <c r="Z116" s="499"/>
      <c r="AA116" s="108"/>
      <c r="AE116" s="85"/>
      <c r="AF116"/>
      <c r="AG116"/>
      <c r="AH116" s="85"/>
      <c r="AI116" s="85"/>
      <c r="AJ116"/>
      <c r="AN116" s="11"/>
      <c r="AO116" s="11"/>
      <c r="AP116" s="10"/>
      <c r="AR116" s="40"/>
    </row>
    <row r="117" spans="4:44" x14ac:dyDescent="0.25">
      <c r="D117" s="92" t="s">
        <v>1998</v>
      </c>
      <c r="E117" s="429"/>
      <c r="F117" s="753" t="s">
        <v>2122</v>
      </c>
      <c r="G117" s="96"/>
      <c r="H117" s="99"/>
      <c r="I117" s="99"/>
      <c r="J117" s="99"/>
      <c r="K117" s="96"/>
      <c r="L117" s="96"/>
      <c r="M117" s="100"/>
      <c r="N117" s="96"/>
      <c r="O117" s="101"/>
      <c r="P117" s="96"/>
      <c r="Q117" s="96"/>
      <c r="R117" s="100"/>
      <c r="S117" s="190"/>
      <c r="T117" s="96"/>
      <c r="U117" s="102"/>
      <c r="V117" s="171"/>
      <c r="W117" s="171"/>
      <c r="X117" s="499"/>
      <c r="Y117" s="499"/>
      <c r="Z117" s="499"/>
      <c r="AA117" s="108"/>
      <c r="AE117" s="85"/>
      <c r="AF117" s="85"/>
      <c r="AG117" s="85"/>
      <c r="AH117" s="85"/>
      <c r="AI117" s="85"/>
      <c r="AJ117"/>
      <c r="AN117" s="11"/>
      <c r="AO117" s="11"/>
      <c r="AP117" s="10"/>
      <c r="AR117" s="40"/>
    </row>
    <row r="118" spans="4:44" x14ac:dyDescent="0.25">
      <c r="D118" s="91" t="s">
        <v>16</v>
      </c>
      <c r="E118" s="429"/>
      <c r="F118" s="753" t="s">
        <v>2128</v>
      </c>
      <c r="G118" s="96"/>
      <c r="H118" s="99"/>
      <c r="I118" s="99"/>
      <c r="J118" s="99"/>
      <c r="K118" s="96"/>
      <c r="L118" s="96"/>
      <c r="M118" s="100"/>
      <c r="N118" s="96"/>
      <c r="O118" s="101"/>
      <c r="P118" s="96"/>
      <c r="Q118" s="96"/>
      <c r="R118" s="100"/>
      <c r="S118" s="190"/>
      <c r="T118" s="96"/>
      <c r="U118" s="102"/>
      <c r="V118" s="171"/>
      <c r="W118" s="171"/>
      <c r="X118" s="499"/>
      <c r="Y118" s="499"/>
      <c r="Z118" s="499"/>
      <c r="AA118" s="108"/>
      <c r="AE118" s="85"/>
      <c r="AF118" s="85"/>
      <c r="AG118" s="85"/>
      <c r="AH118" s="85"/>
      <c r="AI118" s="85"/>
      <c r="AJ118"/>
      <c r="AN118" s="11"/>
      <c r="AO118" s="11"/>
      <c r="AP118" s="10"/>
      <c r="AR118" s="40"/>
    </row>
    <row r="119" spans="4:44" x14ac:dyDescent="0.25">
      <c r="D119" s="91" t="s">
        <v>69</v>
      </c>
      <c r="E119" s="429"/>
      <c r="F119" s="753" t="s">
        <v>850</v>
      </c>
      <c r="G119" s="96"/>
      <c r="H119" s="99"/>
      <c r="I119" s="99"/>
      <c r="J119" s="99"/>
      <c r="K119" s="96"/>
      <c r="L119" s="96"/>
      <c r="M119" s="100"/>
      <c r="N119" s="96"/>
      <c r="O119" s="101"/>
      <c r="P119" s="96"/>
      <c r="Q119" s="96"/>
      <c r="R119" s="100"/>
      <c r="S119" s="190"/>
      <c r="T119" s="96"/>
      <c r="U119" s="102"/>
      <c r="V119" s="171"/>
      <c r="W119" s="171"/>
      <c r="X119" s="499"/>
      <c r="Y119" s="499"/>
      <c r="Z119" s="499"/>
      <c r="AA119" s="108"/>
      <c r="AE119" s="85"/>
      <c r="AF119" s="85"/>
      <c r="AG119" s="85"/>
      <c r="AH119"/>
      <c r="AI119"/>
      <c r="AJ119"/>
      <c r="AO119" s="11"/>
      <c r="AP119" s="10"/>
      <c r="AR119" s="40"/>
    </row>
    <row r="120" spans="4:44" x14ac:dyDescent="0.25">
      <c r="D120" s="91" t="s">
        <v>72</v>
      </c>
      <c r="E120" s="429"/>
      <c r="F120" s="753" t="s">
        <v>851</v>
      </c>
      <c r="G120" s="96"/>
      <c r="H120" s="99"/>
      <c r="I120" s="99"/>
      <c r="J120" s="99"/>
      <c r="K120" s="96"/>
      <c r="L120" s="96"/>
      <c r="M120" s="100"/>
      <c r="N120" s="96"/>
      <c r="O120" s="101"/>
      <c r="P120" s="96"/>
      <c r="Q120" s="96"/>
      <c r="R120" s="100"/>
      <c r="S120" s="190"/>
      <c r="T120" s="96"/>
      <c r="U120" s="102"/>
      <c r="V120" s="171"/>
      <c r="W120" s="171"/>
      <c r="X120" s="499"/>
      <c r="Y120" s="499"/>
      <c r="Z120" s="499"/>
      <c r="AA120" s="108"/>
      <c r="AE120" s="40"/>
      <c r="AF120"/>
      <c r="AG120"/>
      <c r="AH120" s="85"/>
      <c r="AI120" s="85"/>
      <c r="AJ120" s="11"/>
      <c r="AM120" s="11"/>
      <c r="AN120" s="11"/>
      <c r="AO120" s="126"/>
      <c r="AP120" s="10"/>
      <c r="AR120" s="40"/>
    </row>
    <row r="121" spans="4:44" x14ac:dyDescent="0.25">
      <c r="D121" s="91" t="s">
        <v>80</v>
      </c>
      <c r="E121" s="429"/>
      <c r="F121" s="753" t="s">
        <v>2125</v>
      </c>
      <c r="G121" s="96"/>
      <c r="H121" s="99"/>
      <c r="I121" s="99"/>
      <c r="J121" s="99"/>
      <c r="K121" s="96"/>
      <c r="L121" s="96"/>
      <c r="M121" s="100"/>
      <c r="N121" s="96"/>
      <c r="O121" s="101"/>
      <c r="P121" s="96"/>
      <c r="Q121" s="96"/>
      <c r="R121" s="100"/>
      <c r="S121" s="190"/>
      <c r="T121" s="96"/>
      <c r="U121" s="102"/>
      <c r="V121" s="171"/>
      <c r="W121" s="171"/>
      <c r="X121" s="499"/>
      <c r="Y121" s="499"/>
      <c r="Z121" s="499"/>
      <c r="AA121" s="108"/>
      <c r="AD121" s="36"/>
      <c r="AE121" s="85"/>
      <c r="AF121" s="85"/>
      <c r="AG121" s="85"/>
      <c r="AH121" s="85"/>
      <c r="AI121" s="85"/>
      <c r="AJ121" s="11"/>
      <c r="AM121" s="11"/>
      <c r="AN121" s="11"/>
      <c r="AO121" s="126"/>
      <c r="AP121" s="10"/>
      <c r="AR121" s="40"/>
    </row>
    <row r="122" spans="4:44" x14ac:dyDescent="0.25">
      <c r="D122" s="91" t="s">
        <v>68</v>
      </c>
      <c r="E122" s="429"/>
      <c r="F122" s="753" t="s">
        <v>852</v>
      </c>
      <c r="G122" s="96"/>
      <c r="H122" s="99"/>
      <c r="I122" s="99"/>
      <c r="J122" s="99"/>
      <c r="K122" s="96"/>
      <c r="L122" s="96"/>
      <c r="M122" s="100"/>
      <c r="N122" s="96"/>
      <c r="O122" s="101"/>
      <c r="P122" s="96"/>
      <c r="Q122" s="96"/>
      <c r="R122" s="100"/>
      <c r="S122" s="190"/>
      <c r="T122" s="96"/>
      <c r="U122" s="102"/>
      <c r="V122" s="171"/>
      <c r="W122" s="171"/>
      <c r="X122" s="499"/>
      <c r="Y122" s="499"/>
      <c r="Z122" s="499"/>
      <c r="AA122" s="108"/>
      <c r="AD122" s="36"/>
      <c r="AE122" s="398"/>
      <c r="AF122" s="398"/>
      <c r="AG122" s="85"/>
      <c r="AH122" s="85"/>
      <c r="AI122" s="85"/>
      <c r="AJ122" s="11"/>
      <c r="AM122" s="11"/>
      <c r="AN122" s="11"/>
      <c r="AO122" s="181"/>
      <c r="AP122" s="10"/>
      <c r="AR122" s="40"/>
    </row>
    <row r="123" spans="4:44" x14ac:dyDescent="0.25">
      <c r="D123" s="91" t="s">
        <v>74</v>
      </c>
      <c r="E123" s="429"/>
      <c r="F123" s="753" t="s">
        <v>2124</v>
      </c>
      <c r="G123" s="96"/>
      <c r="H123" s="99"/>
      <c r="I123" s="99"/>
      <c r="J123" s="99"/>
      <c r="K123" s="96"/>
      <c r="L123" s="96"/>
      <c r="M123" s="100"/>
      <c r="N123" s="96"/>
      <c r="O123" s="101"/>
      <c r="P123" s="96"/>
      <c r="Q123" s="96"/>
      <c r="R123" s="100"/>
      <c r="S123" s="190"/>
      <c r="T123" s="96"/>
      <c r="U123" s="102"/>
      <c r="V123" s="171"/>
      <c r="W123" s="171"/>
      <c r="X123" s="499"/>
      <c r="Y123" s="499"/>
      <c r="Z123" s="499"/>
      <c r="AA123" s="108"/>
      <c r="AD123" s="36"/>
      <c r="AE123" s="399"/>
      <c r="AF123" s="398"/>
      <c r="AG123" s="85"/>
      <c r="AH123" s="85"/>
      <c r="AI123" s="85"/>
      <c r="AJ123" s="11"/>
      <c r="AM123" s="11"/>
      <c r="AN123" s="11"/>
      <c r="AO123" s="126"/>
      <c r="AP123" s="10"/>
    </row>
    <row r="124" spans="4:44" x14ac:dyDescent="0.25">
      <c r="D124" s="91" t="s">
        <v>2121</v>
      </c>
      <c r="E124" s="429"/>
      <c r="F124" s="753" t="s">
        <v>2123</v>
      </c>
      <c r="G124" s="96"/>
      <c r="H124" s="99"/>
      <c r="I124" s="99"/>
      <c r="J124" s="99"/>
      <c r="K124" s="96"/>
      <c r="L124" s="96"/>
      <c r="M124" s="100"/>
      <c r="N124" s="96"/>
      <c r="O124" s="101"/>
      <c r="P124" s="96"/>
      <c r="Q124" s="96"/>
      <c r="R124" s="100"/>
      <c r="S124" s="190"/>
      <c r="T124" s="96"/>
      <c r="U124" s="102"/>
      <c r="V124" s="171"/>
      <c r="W124" s="171"/>
      <c r="X124" s="499"/>
      <c r="Y124" s="499"/>
      <c r="Z124" s="499"/>
      <c r="AA124" s="108"/>
      <c r="AE124" s="398"/>
      <c r="AF124" s="398"/>
      <c r="AG124" s="85"/>
      <c r="AH124" s="85"/>
      <c r="AI124" s="85"/>
      <c r="AJ124" s="11"/>
      <c r="AM124" s="11"/>
      <c r="AN124" s="11"/>
      <c r="AO124" s="126"/>
      <c r="AP124" s="10"/>
    </row>
    <row r="125" spans="4:44" x14ac:dyDescent="0.25">
      <c r="D125" s="91" t="s">
        <v>51</v>
      </c>
      <c r="E125" s="429"/>
      <c r="F125" s="753" t="s">
        <v>872</v>
      </c>
      <c r="G125" s="96"/>
      <c r="H125" s="99"/>
      <c r="I125" s="99"/>
      <c r="J125" s="99"/>
      <c r="K125" s="96"/>
      <c r="L125" s="96"/>
      <c r="M125" s="100"/>
      <c r="N125" s="96"/>
      <c r="O125" s="101"/>
      <c r="P125" s="96"/>
      <c r="Q125" s="96"/>
      <c r="R125" s="100"/>
      <c r="S125" s="190"/>
      <c r="T125" s="96"/>
      <c r="U125" s="102"/>
      <c r="V125" s="171"/>
      <c r="W125" s="171"/>
      <c r="X125" s="499"/>
      <c r="Y125" s="499"/>
      <c r="Z125" s="499"/>
      <c r="AA125" s="108"/>
      <c r="AE125" s="85"/>
      <c r="AF125" s="85"/>
      <c r="AG125" s="85"/>
      <c r="AH125" s="85"/>
      <c r="AI125" s="85"/>
      <c r="AJ125" s="11"/>
      <c r="AM125" s="11"/>
      <c r="AN125" s="11"/>
      <c r="AO125" s="126"/>
      <c r="AP125" s="10"/>
    </row>
    <row r="126" spans="4:44" x14ac:dyDescent="0.25">
      <c r="D126" s="91" t="s">
        <v>52</v>
      </c>
      <c r="E126" s="429"/>
      <c r="F126" s="753" t="s">
        <v>873</v>
      </c>
      <c r="G126" s="96"/>
      <c r="H126" s="99"/>
      <c r="I126" s="99"/>
      <c r="J126" s="99"/>
      <c r="K126" s="96"/>
      <c r="L126" s="96"/>
      <c r="M126" s="100"/>
      <c r="N126" s="96"/>
      <c r="O126" s="101"/>
      <c r="P126" s="96"/>
      <c r="Q126" s="96"/>
      <c r="R126" s="100"/>
      <c r="S126" s="190"/>
      <c r="T126" s="96"/>
      <c r="U126" s="102"/>
      <c r="V126" s="171"/>
      <c r="W126" s="171"/>
      <c r="X126" s="499"/>
      <c r="Y126" s="499"/>
      <c r="Z126" s="499"/>
      <c r="AA126" s="108"/>
      <c r="AE126" s="85"/>
      <c r="AF126" s="85"/>
      <c r="AG126" s="85"/>
      <c r="AH126" s="85"/>
      <c r="AI126" s="85"/>
      <c r="AJ126" s="11"/>
      <c r="AM126" s="11"/>
      <c r="AN126" s="11"/>
      <c r="AO126" s="126"/>
      <c r="AP126" s="10"/>
    </row>
    <row r="127" spans="4:44" x14ac:dyDescent="0.25">
      <c r="D127" s="91" t="s">
        <v>53</v>
      </c>
      <c r="E127" s="429"/>
      <c r="F127" s="753" t="s">
        <v>853</v>
      </c>
      <c r="G127" s="96"/>
      <c r="H127" s="99"/>
      <c r="I127" s="99"/>
      <c r="J127" s="99"/>
      <c r="K127" s="96"/>
      <c r="L127" s="96"/>
      <c r="M127" s="100"/>
      <c r="N127" s="96"/>
      <c r="O127" s="101"/>
      <c r="P127" s="96"/>
      <c r="Q127" s="96"/>
      <c r="R127" s="100"/>
      <c r="S127" s="190"/>
      <c r="T127" s="96"/>
      <c r="U127" s="102"/>
      <c r="V127" s="171"/>
      <c r="W127" s="171"/>
      <c r="X127" s="499"/>
      <c r="Y127" s="499"/>
      <c r="Z127" s="499"/>
      <c r="AA127" s="108"/>
      <c r="AE127" s="85"/>
      <c r="AF127" s="85"/>
      <c r="AG127" s="85"/>
      <c r="AH127" s="85"/>
      <c r="AI127" s="85"/>
      <c r="AJ127" s="11"/>
      <c r="AM127" s="11"/>
      <c r="AN127" s="11"/>
      <c r="AO127" s="126"/>
      <c r="AP127" s="10"/>
    </row>
    <row r="128" spans="4:44" x14ac:dyDescent="0.25">
      <c r="D128" s="91" t="s">
        <v>841</v>
      </c>
      <c r="E128" s="429"/>
      <c r="F128" s="753" t="s">
        <v>854</v>
      </c>
      <c r="G128" s="96"/>
      <c r="H128" s="99"/>
      <c r="I128" s="99"/>
      <c r="J128" s="99"/>
      <c r="K128" s="96"/>
      <c r="L128" s="96"/>
      <c r="M128" s="100"/>
      <c r="N128" s="96"/>
      <c r="O128" s="101"/>
      <c r="P128" s="96"/>
      <c r="Q128" s="96"/>
      <c r="R128" s="100"/>
      <c r="S128" s="190"/>
      <c r="T128" s="96"/>
      <c r="U128" s="102"/>
      <c r="V128" s="171"/>
      <c r="W128" s="171"/>
      <c r="X128" s="499"/>
      <c r="Y128" s="499"/>
      <c r="Z128" s="499"/>
      <c r="AA128" s="108"/>
      <c r="AE128" s="85"/>
      <c r="AF128" s="85"/>
      <c r="AG128" s="85"/>
      <c r="AH128"/>
      <c r="AI128"/>
      <c r="AJ128"/>
      <c r="AN128" s="10"/>
    </row>
    <row r="129" spans="4:40" x14ac:dyDescent="0.25">
      <c r="D129" s="91" t="s">
        <v>2417</v>
      </c>
      <c r="E129" s="429"/>
      <c r="F129" s="753" t="s">
        <v>2419</v>
      </c>
      <c r="G129" s="96"/>
      <c r="H129" s="99"/>
      <c r="I129" s="99"/>
      <c r="J129" s="99"/>
      <c r="K129" s="96"/>
      <c r="L129" s="96"/>
      <c r="M129" s="100"/>
      <c r="N129" s="96"/>
      <c r="O129" s="101"/>
      <c r="P129" s="96"/>
      <c r="Q129" s="96"/>
      <c r="R129" s="100"/>
      <c r="S129" s="190"/>
      <c r="T129" s="96"/>
      <c r="U129" s="102"/>
      <c r="V129" s="171"/>
      <c r="W129" s="171"/>
      <c r="X129" s="499"/>
      <c r="Y129" s="499"/>
      <c r="Z129" s="499"/>
      <c r="AA129" s="108"/>
      <c r="AE129" s="39"/>
      <c r="AF129"/>
      <c r="AG129"/>
      <c r="AH129"/>
      <c r="AI129"/>
      <c r="AJ129"/>
      <c r="AN129" s="10"/>
    </row>
    <row r="130" spans="4:40" x14ac:dyDescent="0.25">
      <c r="D130" s="91" t="s">
        <v>840</v>
      </c>
      <c r="E130" s="429"/>
      <c r="F130" s="753" t="s">
        <v>855</v>
      </c>
      <c r="G130" s="96"/>
      <c r="H130" s="99"/>
      <c r="I130" s="99"/>
      <c r="J130" s="99"/>
      <c r="K130" s="96"/>
      <c r="L130" s="96"/>
      <c r="M130" s="100"/>
      <c r="N130" s="96"/>
      <c r="O130" s="101"/>
      <c r="P130" s="96"/>
      <c r="Q130" s="96"/>
      <c r="R130" s="100"/>
      <c r="S130" s="190"/>
      <c r="T130" s="96"/>
      <c r="U130" s="102"/>
      <c r="V130" s="171"/>
      <c r="W130" s="171"/>
      <c r="X130" s="499"/>
      <c r="Y130" s="499"/>
      <c r="Z130" s="499"/>
      <c r="AA130" s="108"/>
      <c r="AB130"/>
      <c r="AE130" s="39"/>
      <c r="AF130"/>
      <c r="AG130"/>
      <c r="AH130"/>
      <c r="AI130"/>
      <c r="AJ130"/>
    </row>
    <row r="131" spans="4:40" x14ac:dyDescent="0.25">
      <c r="D131" s="91" t="s">
        <v>730</v>
      </c>
      <c r="E131" s="429"/>
      <c r="F131" s="753" t="s">
        <v>856</v>
      </c>
      <c r="G131" s="96"/>
      <c r="H131" s="99"/>
      <c r="I131" s="99"/>
      <c r="J131" s="99"/>
      <c r="K131" s="96"/>
      <c r="L131" s="96"/>
      <c r="M131" s="100"/>
      <c r="N131" s="96"/>
      <c r="O131" s="101"/>
      <c r="P131" s="96"/>
      <c r="Q131" s="96"/>
      <c r="R131" s="100"/>
      <c r="S131" s="190"/>
      <c r="T131" s="96"/>
      <c r="U131" s="102"/>
      <c r="V131" s="171"/>
      <c r="W131" s="171"/>
      <c r="X131" s="499"/>
      <c r="Y131" s="499"/>
      <c r="Z131" s="499"/>
      <c r="AA131" s="108"/>
      <c r="AB131"/>
      <c r="AE131"/>
      <c r="AF131"/>
      <c r="AG131"/>
      <c r="AH131"/>
      <c r="AI131"/>
      <c r="AJ131"/>
    </row>
    <row r="132" spans="4:40" x14ac:dyDescent="0.25">
      <c r="D132" s="91" t="s">
        <v>75</v>
      </c>
      <c r="E132" s="429"/>
      <c r="F132" s="753" t="s">
        <v>857</v>
      </c>
      <c r="G132" s="96"/>
      <c r="H132" s="99"/>
      <c r="I132" s="99"/>
      <c r="J132" s="99"/>
      <c r="K132" s="96"/>
      <c r="L132" s="96"/>
      <c r="M132" s="100"/>
      <c r="N132" s="96"/>
      <c r="O132" s="101"/>
      <c r="P132" s="96"/>
      <c r="Q132" s="96"/>
      <c r="R132" s="100"/>
      <c r="S132" s="190"/>
      <c r="T132" s="96"/>
      <c r="U132" s="102"/>
      <c r="V132" s="171"/>
      <c r="W132" s="171"/>
      <c r="X132" s="499"/>
      <c r="Y132" s="499"/>
      <c r="Z132" s="499"/>
      <c r="AA132" s="108"/>
      <c r="AB132"/>
      <c r="AE132"/>
      <c r="AF132"/>
      <c r="AG132"/>
      <c r="AH132"/>
      <c r="AI132"/>
      <c r="AJ132"/>
    </row>
    <row r="133" spans="4:40" ht="15.75" thickBot="1" x14ac:dyDescent="0.3">
      <c r="D133" s="95" t="s">
        <v>76</v>
      </c>
      <c r="E133" s="430"/>
      <c r="F133" s="754" t="s">
        <v>858</v>
      </c>
      <c r="G133" s="97"/>
      <c r="H133" s="104"/>
      <c r="I133" s="104"/>
      <c r="J133" s="104"/>
      <c r="K133" s="97"/>
      <c r="L133" s="97"/>
      <c r="M133" s="105"/>
      <c r="N133" s="97"/>
      <c r="O133" s="106"/>
      <c r="P133" s="97"/>
      <c r="Q133" s="97"/>
      <c r="R133" s="105"/>
      <c r="S133" s="191"/>
      <c r="T133" s="97"/>
      <c r="U133" s="107"/>
      <c r="V133" s="172"/>
      <c r="W133" s="172"/>
      <c r="X133" s="500"/>
      <c r="Y133" s="500"/>
      <c r="Z133" s="500"/>
      <c r="AA133" s="109"/>
      <c r="AB133"/>
      <c r="AE133"/>
      <c r="AF133"/>
      <c r="AG133"/>
      <c r="AH133"/>
      <c r="AI133"/>
      <c r="AJ133"/>
    </row>
    <row r="134" spans="4:40" x14ac:dyDescent="0.25">
      <c r="D134" s="507" t="s">
        <v>3</v>
      </c>
      <c r="E134" s="508"/>
      <c r="F134" s="755" t="s">
        <v>2129</v>
      </c>
      <c r="G134" s="510"/>
      <c r="H134" s="647"/>
      <c r="I134" s="647"/>
      <c r="J134" s="647"/>
      <c r="K134" s="510"/>
      <c r="L134" s="510"/>
      <c r="M134" s="511"/>
      <c r="N134" s="510"/>
      <c r="O134" s="512"/>
      <c r="P134" s="510"/>
      <c r="Q134" s="510"/>
      <c r="R134" s="511"/>
      <c r="S134" s="513"/>
      <c r="T134" s="510"/>
      <c r="U134" s="514"/>
      <c r="V134" s="515"/>
      <c r="W134" s="515"/>
      <c r="X134" s="516"/>
      <c r="Y134" s="516"/>
      <c r="Z134" s="516"/>
      <c r="AA134" s="517"/>
      <c r="AB134"/>
      <c r="AE134"/>
      <c r="AF134"/>
      <c r="AG134"/>
      <c r="AH134"/>
      <c r="AI134"/>
      <c r="AJ134"/>
    </row>
    <row r="135" spans="4:40" x14ac:dyDescent="0.25">
      <c r="D135" s="91" t="s">
        <v>22</v>
      </c>
      <c r="E135" s="429"/>
      <c r="F135" s="753" t="s">
        <v>874</v>
      </c>
      <c r="G135" s="96"/>
      <c r="H135" s="99"/>
      <c r="I135" s="99"/>
      <c r="J135" s="99"/>
      <c r="K135" s="96"/>
      <c r="L135" s="96"/>
      <c r="M135" s="100"/>
      <c r="N135" s="96"/>
      <c r="O135" s="101"/>
      <c r="P135" s="96"/>
      <c r="Q135" s="96"/>
      <c r="R135" s="100"/>
      <c r="S135" s="190"/>
      <c r="T135" s="96"/>
      <c r="U135" s="102"/>
      <c r="V135" s="171"/>
      <c r="W135" s="171"/>
      <c r="X135" s="499"/>
      <c r="Y135" s="499"/>
      <c r="Z135" s="499"/>
      <c r="AA135" s="108"/>
      <c r="AE135"/>
      <c r="AF135"/>
      <c r="AG135"/>
    </row>
    <row r="136" spans="4:40" ht="15.75" thickBot="1" x14ac:dyDescent="0.3">
      <c r="D136" s="95" t="s">
        <v>4</v>
      </c>
      <c r="E136" s="430"/>
      <c r="F136" s="754" t="s">
        <v>859</v>
      </c>
      <c r="G136" s="97"/>
      <c r="H136" s="104"/>
      <c r="I136" s="104"/>
      <c r="J136" s="104"/>
      <c r="K136" s="97"/>
      <c r="L136" s="97"/>
      <c r="M136" s="105"/>
      <c r="N136" s="97"/>
      <c r="O136" s="106"/>
      <c r="P136" s="97"/>
      <c r="Q136" s="97"/>
      <c r="R136" s="105"/>
      <c r="S136" s="191"/>
      <c r="T136" s="97"/>
      <c r="U136" s="107"/>
      <c r="V136" s="172"/>
      <c r="W136" s="172"/>
      <c r="X136" s="500"/>
      <c r="Y136" s="500"/>
      <c r="Z136" s="500"/>
      <c r="AA136" s="109"/>
    </row>
    <row r="451" spans="3:3" x14ac:dyDescent="0.25">
      <c r="C451" s="7"/>
    </row>
    <row r="452" spans="3:3" x14ac:dyDescent="0.25">
      <c r="C452" s="7"/>
    </row>
    <row r="508" spans="3:3" x14ac:dyDescent="0.25">
      <c r="C508" s="177"/>
    </row>
    <row r="509" spans="3:3" x14ac:dyDescent="0.25">
      <c r="C509" s="177"/>
    </row>
    <row r="510" spans="3:3" x14ac:dyDescent="0.25">
      <c r="C510" s="177"/>
    </row>
    <row r="511" spans="3:3" x14ac:dyDescent="0.25">
      <c r="C511" s="177"/>
    </row>
    <row r="512" spans="3:3" x14ac:dyDescent="0.25">
      <c r="C512" s="177"/>
    </row>
    <row r="513" spans="3:3" x14ac:dyDescent="0.25">
      <c r="C513" s="177"/>
    </row>
    <row r="514" spans="3:3" x14ac:dyDescent="0.25">
      <c r="C514" s="177"/>
    </row>
    <row r="516" spans="3:3" x14ac:dyDescent="0.25">
      <c r="C516" s="177"/>
    </row>
    <row r="575" spans="3:3" x14ac:dyDescent="0.25">
      <c r="C575" s="195"/>
    </row>
    <row r="608" spans="3:3" x14ac:dyDescent="0.25">
      <c r="C608" s="208"/>
    </row>
  </sheetData>
  <sortState ref="A6:AS68">
    <sortCondition ref="D6:D68"/>
  </sortState>
  <hyperlinks>
    <hyperlink ref="AM85" r:id="rId1"/>
    <hyperlink ref="AJ84" r:id="rId2" display="http://en.wikipedia.org/wiki/Instructions_per_second"/>
    <hyperlink ref="AR84" r:id="rId3"/>
    <hyperlink ref="E21" r:id="rId4"/>
    <hyperlink ref="E31" r:id="rId5"/>
    <hyperlink ref="E56" r:id="rId6"/>
    <hyperlink ref="E23" r:id="rId7"/>
    <hyperlink ref="E64" r:id="rId8"/>
    <hyperlink ref="E28" r:id="rId9"/>
    <hyperlink ref="AQ28" r:id="rId10"/>
    <hyperlink ref="E78" r:id="rId11"/>
    <hyperlink ref="AQ78" r:id="rId12"/>
    <hyperlink ref="E37" r:id="rId13"/>
    <hyperlink ref="E11" r:id="rId14"/>
    <hyperlink ref="AQ11" r:id="rId15"/>
    <hyperlink ref="E17" r:id="rId16"/>
    <hyperlink ref="AQ10" r:id="rId17"/>
    <hyperlink ref="E15" r:id="rId18"/>
    <hyperlink ref="E7" r:id="rId19"/>
    <hyperlink ref="E42" r:id="rId20"/>
    <hyperlink ref="AQ42" r:id="rId21"/>
    <hyperlink ref="E63" r:id="rId22"/>
    <hyperlink ref="E73" r:id="rId23"/>
    <hyperlink ref="E76" r:id="rId24"/>
    <hyperlink ref="E77" r:id="rId25"/>
    <hyperlink ref="E70" r:id="rId26"/>
    <hyperlink ref="AQ70" r:id="rId27"/>
    <hyperlink ref="E61" r:id="rId28"/>
    <hyperlink ref="E6" r:id="rId29"/>
    <hyperlink ref="E45" r:id="rId30"/>
    <hyperlink ref="E10" r:id="rId31"/>
    <hyperlink ref="E14" r:id="rId32"/>
    <hyperlink ref="E20" r:id="rId33"/>
    <hyperlink ref="AQ20" r:id="rId34"/>
    <hyperlink ref="E32" r:id="rId35"/>
    <hyperlink ref="AQ32" r:id="rId36"/>
    <hyperlink ref="E33" r:id="rId37"/>
    <hyperlink ref="E36" r:id="rId38"/>
    <hyperlink ref="E39" r:id="rId39" location="udk-v2-pro-mcp"/>
    <hyperlink ref="E40" r:id="rId40"/>
    <hyperlink ref="E49" r:id="rId41"/>
    <hyperlink ref="E50" r:id="rId42"/>
    <hyperlink ref="E48" r:id="rId43"/>
    <hyperlink ref="AQ52" r:id="rId44"/>
    <hyperlink ref="E52" r:id="rId45"/>
    <hyperlink ref="E53" r:id="rId46"/>
    <hyperlink ref="E54" r:id="rId47"/>
    <hyperlink ref="E57" r:id="rId48"/>
    <hyperlink ref="AQ57" r:id="rId49"/>
    <hyperlink ref="E44" r:id="rId50"/>
    <hyperlink ref="AQ44" r:id="rId51"/>
    <hyperlink ref="E60" r:id="rId52"/>
    <hyperlink ref="AQ65" r:id="rId53"/>
    <hyperlink ref="E66" r:id="rId54"/>
    <hyperlink ref="E67" r:id="rId55"/>
    <hyperlink ref="AQ67" r:id="rId56"/>
    <hyperlink ref="E27" r:id="rId57"/>
    <hyperlink ref="E68" r:id="rId58"/>
    <hyperlink ref="AQ68" r:id="rId59" location="!msg/comp.lang.forth/n5mkONylBBs/RdMW_nOkCwAJ"/>
    <hyperlink ref="E72" r:id="rId60"/>
    <hyperlink ref="AQ72" r:id="rId61"/>
    <hyperlink ref="E75" r:id="rId62"/>
    <hyperlink ref="E41" r:id="rId63"/>
    <hyperlink ref="E46" r:id="rId64"/>
    <hyperlink ref="E47" r:id="rId65"/>
    <hyperlink ref="AS47" r:id="rId66" display="https://opencores.org/or1k/ORPSoC"/>
    <hyperlink ref="AQ47" r:id="rId67"/>
    <hyperlink ref="E55" r:id="rId68"/>
    <hyperlink ref="E8" r:id="rId69"/>
    <hyperlink ref="E9" r:id="rId70"/>
    <hyperlink ref="E16" r:id="rId71"/>
    <hyperlink ref="E29" r:id="rId72"/>
    <hyperlink ref="AQ29" r:id="rId73"/>
    <hyperlink ref="E34" r:id="rId74"/>
    <hyperlink ref="E35" r:id="rId75"/>
    <hyperlink ref="E51" r:id="rId76"/>
    <hyperlink ref="AQ51" r:id="rId77"/>
    <hyperlink ref="E30" r:id="rId78"/>
    <hyperlink ref="AQ30" r:id="rId79"/>
    <hyperlink ref="E79" r:id="rId80"/>
    <hyperlink ref="AQ79" r:id="rId81"/>
    <hyperlink ref="AS79" r:id="rId82"/>
    <hyperlink ref="E74" r:id="rId83"/>
    <hyperlink ref="E71" r:id="rId84"/>
    <hyperlink ref="E19" r:id="rId85"/>
    <hyperlink ref="AQ25" r:id="rId86"/>
    <hyperlink ref="E25" r:id="rId87"/>
    <hyperlink ref="E62" r:id="rId88"/>
    <hyperlink ref="AQ62" r:id="rId89"/>
    <hyperlink ref="E69" r:id="rId90"/>
    <hyperlink ref="AQ69" r:id="rId91"/>
    <hyperlink ref="E59" r:id="rId92"/>
    <hyperlink ref="E58" r:id="rId93"/>
    <hyperlink ref="AQ58" r:id="rId94" location="!topic/comp.arch/mWHcfZyPnM4"/>
    <hyperlink ref="E26" r:id="rId95"/>
    <hyperlink ref="AQ26" r:id="rId96" location="!topic/comp.arch/FhUjNrF-9vc"/>
    <hyperlink ref="E24" r:id="rId97"/>
    <hyperlink ref="AQ75" r:id="rId98"/>
    <hyperlink ref="AQ43" r:id="rId99"/>
    <hyperlink ref="E12" r:id="rId100"/>
    <hyperlink ref="AQ12" r:id="rId101"/>
    <hyperlink ref="E80" r:id="rId102"/>
    <hyperlink ref="AQ80" r:id="rId103"/>
  </hyperlinks>
  <pageMargins left="0.25" right="0.25" top="0.25" bottom="0.25" header="0.3" footer="0.3"/>
  <pageSetup paperSize="5" scale="57" fitToHeight="9" orientation="landscape" r:id="rId10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599"/>
  <sheetViews>
    <sheetView topLeftCell="A4" zoomScale="85" zoomScaleNormal="85" workbookViewId="0">
      <pane ySplit="1" topLeftCell="A17" activePane="bottomLeft" state="frozenSplit"/>
      <selection activeCell="A4" sqref="A4"/>
      <selection pane="bottomLeft" activeCell="O19" sqref="O19"/>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5" style="39" customWidth="1"/>
    <col min="10" max="10" width="4.140625" style="39" customWidth="1"/>
    <col min="11" max="11" width="9.5703125" customWidth="1"/>
    <col min="12" max="12" width="5.5703125" customWidth="1"/>
    <col min="13" max="13" width="5.28515625" style="10" customWidth="1"/>
    <col min="14" max="14" width="6.140625" customWidth="1"/>
    <col min="15" max="15" width="2.85546875" style="79" customWidth="1"/>
    <col min="16" max="16" width="2.7109375" customWidth="1"/>
    <col min="17" max="17" width="4.140625" customWidth="1"/>
    <col min="18" max="18" width="5.28515625" style="10" customWidth="1"/>
    <col min="19" max="19" width="2.85546875" style="183" customWidth="1"/>
    <col min="20" max="20" width="5.28515625" customWidth="1"/>
    <col min="21" max="21" width="5.42578125" style="11" customWidth="1"/>
    <col min="22" max="22" width="4.85546875" style="8" customWidth="1"/>
    <col min="23" max="23" width="6.7109375" style="8" customWidth="1"/>
    <col min="24" max="24" width="4.140625" style="492" customWidth="1"/>
    <col min="25" max="25" width="4.140625" style="492" hidden="1" customWidth="1"/>
    <col min="26" max="26" width="2.85546875" style="492" customWidth="1"/>
    <col min="27" max="27" width="7.140625" customWidth="1"/>
    <col min="28" max="28" width="5" style="39" customWidth="1"/>
    <col min="29" max="29" width="8" customWidth="1"/>
    <col min="30" max="30" width="2.28515625" style="39" customWidth="1"/>
    <col min="31" max="31" width="5.140625" style="7" customWidth="1"/>
    <col min="32" max="32" width="3.85546875" style="33" customWidth="1"/>
    <col min="33" max="33" width="3.28515625" style="33" customWidth="1"/>
    <col min="34" max="36" width="4.85546875" style="39" customWidth="1"/>
    <col min="37" max="37" width="4.140625" style="10" customWidth="1"/>
    <col min="38" max="38" width="4.85546875" style="567" customWidth="1"/>
    <col min="39" max="39" width="4.140625" customWidth="1"/>
    <col min="40" max="40" width="4.28515625" customWidth="1"/>
    <col min="41" max="42" width="5" customWidth="1"/>
    <col min="43" max="43" width="17.42578125" customWidth="1"/>
    <col min="44" max="44" width="30.42578125" customWidth="1"/>
    <col min="45" max="45" width="37.42578125" customWidth="1"/>
  </cols>
  <sheetData>
    <row r="1" spans="3:45" ht="18.75" x14ac:dyDescent="0.3">
      <c r="D1" s="22" t="s">
        <v>920</v>
      </c>
      <c r="E1" s="16"/>
      <c r="I1"/>
      <c r="J1" s="162" t="s">
        <v>1728</v>
      </c>
      <c r="AE1" s="16"/>
      <c r="AF1" s="32"/>
      <c r="AG1" s="32"/>
    </row>
    <row r="2" spans="3:45" x14ac:dyDescent="0.25">
      <c r="D2" s="23" t="s">
        <v>729</v>
      </c>
      <c r="F2" s="21"/>
    </row>
    <row r="3" spans="3:45" ht="15.75" thickBot="1" x14ac:dyDescent="0.3"/>
    <row r="4" spans="3:45" s="1" customFormat="1" ht="30" customHeight="1" thickBot="1" x14ac:dyDescent="0.3">
      <c r="C4" s="807" t="s">
        <v>4224</v>
      </c>
      <c r="D4" s="25" t="s">
        <v>1810</v>
      </c>
      <c r="E4" s="15" t="s">
        <v>2380</v>
      </c>
      <c r="F4" s="15" t="s">
        <v>64</v>
      </c>
      <c r="G4" s="6" t="s">
        <v>23</v>
      </c>
      <c r="H4" s="2" t="s">
        <v>175</v>
      </c>
      <c r="I4" s="2" t="s">
        <v>5</v>
      </c>
      <c r="J4" s="2" t="s">
        <v>6</v>
      </c>
      <c r="K4" s="2" t="s">
        <v>1</v>
      </c>
      <c r="L4" s="2" t="s">
        <v>742</v>
      </c>
      <c r="M4" s="13" t="s">
        <v>4</v>
      </c>
      <c r="N4" s="2" t="s">
        <v>1149</v>
      </c>
      <c r="O4" s="78" t="s">
        <v>772</v>
      </c>
      <c r="P4" s="77" t="s">
        <v>764</v>
      </c>
      <c r="Q4" s="2" t="s">
        <v>944</v>
      </c>
      <c r="R4" s="13" t="s">
        <v>945</v>
      </c>
      <c r="S4" s="192" t="s">
        <v>986</v>
      </c>
      <c r="T4" s="2" t="s">
        <v>736</v>
      </c>
      <c r="U4" s="12" t="s">
        <v>1396</v>
      </c>
      <c r="V4" s="9" t="s">
        <v>838</v>
      </c>
      <c r="W4" s="9" t="s">
        <v>39</v>
      </c>
      <c r="X4" s="9" t="s">
        <v>1815</v>
      </c>
      <c r="Y4" s="9" t="s">
        <v>1814</v>
      </c>
      <c r="Z4" s="548" t="s">
        <v>1998</v>
      </c>
      <c r="AA4" s="2" t="s">
        <v>16</v>
      </c>
      <c r="AB4" s="15" t="s">
        <v>69</v>
      </c>
      <c r="AC4" s="15" t="s">
        <v>72</v>
      </c>
      <c r="AD4" s="549" t="s">
        <v>80</v>
      </c>
      <c r="AE4" s="15" t="s">
        <v>68</v>
      </c>
      <c r="AF4" s="15" t="s">
        <v>74</v>
      </c>
      <c r="AG4" s="549" t="s">
        <v>2121</v>
      </c>
      <c r="AH4" s="2" t="s">
        <v>51</v>
      </c>
      <c r="AI4" s="2" t="s">
        <v>52</v>
      </c>
      <c r="AJ4" s="2" t="s">
        <v>53</v>
      </c>
      <c r="AK4" s="13" t="s">
        <v>841</v>
      </c>
      <c r="AL4" s="13" t="s">
        <v>2418</v>
      </c>
      <c r="AM4" s="2" t="s">
        <v>840</v>
      </c>
      <c r="AN4" s="2" t="s">
        <v>730</v>
      </c>
      <c r="AO4" s="2" t="s">
        <v>75</v>
      </c>
      <c r="AP4" s="2" t="s">
        <v>76</v>
      </c>
      <c r="AQ4" s="2" t="s">
        <v>2435</v>
      </c>
      <c r="AR4" s="6" t="s">
        <v>22</v>
      </c>
      <c r="AS4" s="3" t="s">
        <v>4</v>
      </c>
    </row>
    <row r="5" spans="3:45" ht="7.5" customHeight="1" thickBot="1" x14ac:dyDescent="0.3"/>
    <row r="6" spans="3:45" ht="14.25" customHeight="1" x14ac:dyDescent="0.25">
      <c r="C6" t="s">
        <v>2226</v>
      </c>
      <c r="D6" s="50" t="s">
        <v>2629</v>
      </c>
      <c r="E6" s="573" t="s">
        <v>2690</v>
      </c>
      <c r="F6" s="44" t="s">
        <v>777</v>
      </c>
      <c r="G6" s="30" t="s">
        <v>720</v>
      </c>
      <c r="H6" s="44" t="s">
        <v>12</v>
      </c>
      <c r="I6" s="44">
        <v>8</v>
      </c>
      <c r="J6" s="86">
        <v>8</v>
      </c>
      <c r="K6" s="55" t="s">
        <v>800</v>
      </c>
      <c r="L6" s="56" t="s">
        <v>108</v>
      </c>
      <c r="M6" s="80" t="s">
        <v>1310</v>
      </c>
      <c r="N6" s="30"/>
      <c r="O6" s="34">
        <v>6</v>
      </c>
      <c r="P6" s="30"/>
      <c r="Q6" s="30"/>
      <c r="R6" s="80"/>
      <c r="S6" s="184"/>
      <c r="T6" s="394">
        <v>14.7</v>
      </c>
      <c r="U6" s="57">
        <v>0.67</v>
      </c>
      <c r="V6" s="166">
        <v>1</v>
      </c>
      <c r="W6" s="488" t="str">
        <f>IF(AND(N6&lt;&gt;"",R6&lt;&gt;""),1000*R6*U6/(N6*V6),"")</f>
        <v/>
      </c>
      <c r="X6" s="501"/>
      <c r="Y6" s="493"/>
      <c r="Z6" s="493" t="s">
        <v>54</v>
      </c>
      <c r="AA6" s="30" t="s">
        <v>17</v>
      </c>
      <c r="AB6" s="44">
        <v>4</v>
      </c>
      <c r="AC6" s="30" t="s">
        <v>2630</v>
      </c>
      <c r="AD6" s="44"/>
      <c r="AE6" s="30"/>
      <c r="AF6" s="34"/>
      <c r="AG6" s="34"/>
      <c r="AH6" s="44">
        <v>256</v>
      </c>
      <c r="AI6" s="44">
        <v>256</v>
      </c>
      <c r="AJ6" s="44" t="s">
        <v>54</v>
      </c>
      <c r="AK6" s="80">
        <v>30</v>
      </c>
      <c r="AL6" s="568"/>
      <c r="AM6" s="30"/>
      <c r="AN6" s="30"/>
      <c r="AO6" s="30"/>
      <c r="AP6" s="51"/>
      <c r="AQ6" s="588"/>
      <c r="AR6" s="30"/>
      <c r="AS6" s="51" t="s">
        <v>3144</v>
      </c>
    </row>
    <row r="7" spans="3:45" ht="14.25" customHeight="1" x14ac:dyDescent="0.25">
      <c r="C7" t="s">
        <v>2226</v>
      </c>
      <c r="D7" s="26" t="s">
        <v>2691</v>
      </c>
      <c r="E7" s="435" t="s">
        <v>2692</v>
      </c>
      <c r="F7" s="27"/>
      <c r="G7" s="28" t="s">
        <v>3313</v>
      </c>
      <c r="H7" s="592">
        <v>6502</v>
      </c>
      <c r="I7" s="592">
        <v>8</v>
      </c>
      <c r="J7" s="618">
        <v>8</v>
      </c>
      <c r="K7" s="19"/>
      <c r="L7" s="52"/>
      <c r="M7" s="81"/>
      <c r="N7" s="28"/>
      <c r="O7" s="29"/>
      <c r="P7" s="28"/>
      <c r="Q7" s="28"/>
      <c r="R7" s="81"/>
      <c r="S7" s="185"/>
      <c r="T7" s="326"/>
      <c r="U7" s="60"/>
      <c r="V7" s="578"/>
      <c r="W7" s="489"/>
      <c r="X7" s="502"/>
      <c r="Y7" s="494"/>
      <c r="Z7" s="494"/>
      <c r="AA7" s="28"/>
      <c r="AB7" s="27"/>
      <c r="AC7" s="28"/>
      <c r="AD7" s="27" t="s">
        <v>54</v>
      </c>
      <c r="AE7" s="28"/>
      <c r="AF7" s="29"/>
      <c r="AG7" s="29"/>
      <c r="AH7" s="27"/>
      <c r="AI7" s="27"/>
      <c r="AJ7" s="27"/>
      <c r="AK7" s="81"/>
      <c r="AL7" s="569"/>
      <c r="AM7" s="28"/>
      <c r="AN7" s="28"/>
      <c r="AO7" s="28"/>
      <c r="AP7" s="20">
        <v>2016</v>
      </c>
      <c r="AQ7" s="182" t="s">
        <v>2693</v>
      </c>
      <c r="AR7" s="28" t="s">
        <v>4342</v>
      </c>
      <c r="AS7" s="20" t="s">
        <v>3942</v>
      </c>
    </row>
    <row r="8" spans="3:45" ht="14.25" customHeight="1" x14ac:dyDescent="0.25">
      <c r="C8" t="s">
        <v>2226</v>
      </c>
      <c r="D8" s="591" t="s">
        <v>3311</v>
      </c>
      <c r="E8" s="555" t="s">
        <v>3312</v>
      </c>
      <c r="F8" s="617"/>
      <c r="G8" s="28" t="s">
        <v>3313</v>
      </c>
      <c r="H8" s="592" t="s">
        <v>3315</v>
      </c>
      <c r="I8" s="592">
        <v>8</v>
      </c>
      <c r="J8" s="618">
        <v>8</v>
      </c>
      <c r="K8" s="19"/>
      <c r="L8" s="28"/>
      <c r="M8" s="81"/>
      <c r="N8" s="28"/>
      <c r="O8" s="29"/>
      <c r="P8" s="28"/>
      <c r="Q8" s="28"/>
      <c r="R8" s="81"/>
      <c r="S8" s="185"/>
      <c r="T8" s="326"/>
      <c r="U8" s="60"/>
      <c r="V8" s="578"/>
      <c r="W8" s="721"/>
      <c r="X8" s="502"/>
      <c r="Y8" s="494"/>
      <c r="Z8" s="494" t="s">
        <v>54</v>
      </c>
      <c r="AA8" s="28"/>
      <c r="AB8" s="27"/>
      <c r="AC8" s="28"/>
      <c r="AD8" s="27" t="s">
        <v>54</v>
      </c>
      <c r="AE8" s="28"/>
      <c r="AF8" s="29"/>
      <c r="AG8" s="29"/>
      <c r="AH8" s="27"/>
      <c r="AI8" s="27"/>
      <c r="AJ8" s="27"/>
      <c r="AK8" s="81"/>
      <c r="AL8" s="569"/>
      <c r="AM8" s="28"/>
      <c r="AN8" s="28"/>
      <c r="AO8" s="28">
        <v>2009</v>
      </c>
      <c r="AP8" s="20">
        <v>2017</v>
      </c>
      <c r="AQ8" s="142"/>
      <c r="AR8" s="28" t="s">
        <v>4340</v>
      </c>
      <c r="AS8" s="20" t="s">
        <v>4341</v>
      </c>
    </row>
    <row r="9" spans="3:45" s="208" customFormat="1" ht="14.25" customHeight="1" x14ac:dyDescent="0.25">
      <c r="D9" s="202" t="s">
        <v>3204</v>
      </c>
      <c r="E9" s="733"/>
      <c r="F9" s="205"/>
      <c r="G9" s="734" t="s">
        <v>3990</v>
      </c>
      <c r="H9" s="205" t="s">
        <v>3987</v>
      </c>
      <c r="I9" s="205"/>
      <c r="J9" s="207"/>
      <c r="K9" s="735"/>
      <c r="L9" s="736"/>
      <c r="M9" s="737"/>
      <c r="N9" s="734"/>
      <c r="O9" s="204"/>
      <c r="P9" s="734"/>
      <c r="Q9" s="734"/>
      <c r="R9" s="737"/>
      <c r="S9" s="738"/>
      <c r="T9" s="739"/>
      <c r="U9" s="740"/>
      <c r="V9" s="813"/>
      <c r="W9" s="742"/>
      <c r="X9" s="743"/>
      <c r="Y9" s="744"/>
      <c r="Z9" s="744"/>
      <c r="AA9" s="734"/>
      <c r="AB9" s="205"/>
      <c r="AC9" s="734"/>
      <c r="AD9" s="205"/>
      <c r="AE9" s="734"/>
      <c r="AF9" s="204"/>
      <c r="AG9" s="204"/>
      <c r="AH9" s="205"/>
      <c r="AI9" s="205"/>
      <c r="AJ9" s="205"/>
      <c r="AK9" s="737"/>
      <c r="AL9" s="745"/>
      <c r="AM9" s="734"/>
      <c r="AN9" s="734"/>
      <c r="AO9" s="734"/>
      <c r="AP9" s="746">
        <v>1995</v>
      </c>
      <c r="AQ9" s="747" t="s">
        <v>3998</v>
      </c>
      <c r="AR9" s="734"/>
      <c r="AS9" s="746" t="s">
        <v>3999</v>
      </c>
    </row>
    <row r="10" spans="3:45" ht="14.25" customHeight="1" x14ac:dyDescent="0.25">
      <c r="D10" s="708" t="s">
        <v>4440</v>
      </c>
      <c r="E10" s="555" t="s">
        <v>4441</v>
      </c>
      <c r="F10" s="617" t="s">
        <v>1812</v>
      </c>
      <c r="G10" s="593" t="s">
        <v>4442</v>
      </c>
      <c r="H10" s="592" t="s">
        <v>143</v>
      </c>
      <c r="I10" s="592">
        <v>16</v>
      </c>
      <c r="J10" s="618"/>
      <c r="K10" s="19"/>
      <c r="L10" s="52"/>
      <c r="M10" s="81"/>
      <c r="N10" s="28"/>
      <c r="O10" s="29"/>
      <c r="P10" s="28"/>
      <c r="Q10" s="28"/>
      <c r="R10" s="81"/>
      <c r="S10" s="185"/>
      <c r="T10" s="326"/>
      <c r="U10" s="60"/>
      <c r="V10" s="578"/>
      <c r="W10" s="489"/>
      <c r="X10" s="502"/>
      <c r="Y10" s="494"/>
      <c r="Z10" s="494"/>
      <c r="AA10" s="28" t="s">
        <v>4455</v>
      </c>
      <c r="AB10" s="27"/>
      <c r="AC10" s="28"/>
      <c r="AD10" s="27"/>
      <c r="AE10" s="28"/>
      <c r="AF10" s="29"/>
      <c r="AG10" s="29"/>
      <c r="AH10" s="27"/>
      <c r="AI10" s="27"/>
      <c r="AJ10" s="27"/>
      <c r="AK10" s="81"/>
      <c r="AL10" s="569"/>
      <c r="AM10" s="28"/>
      <c r="AN10" s="28"/>
      <c r="AO10" s="28"/>
      <c r="AP10" s="20"/>
      <c r="AQ10" s="182" t="s">
        <v>4453</v>
      </c>
      <c r="AR10" s="705" t="s">
        <v>4443</v>
      </c>
      <c r="AS10" s="20"/>
    </row>
    <row r="11" spans="3:45" ht="14.25" customHeight="1" x14ac:dyDescent="0.25">
      <c r="D11" s="708" t="s">
        <v>4445</v>
      </c>
      <c r="E11" s="555" t="s">
        <v>4446</v>
      </c>
      <c r="F11" s="617" t="s">
        <v>1812</v>
      </c>
      <c r="G11" s="593"/>
      <c r="H11" s="592"/>
      <c r="I11" s="592"/>
      <c r="J11" s="618"/>
      <c r="K11" s="19"/>
      <c r="L11" s="52"/>
      <c r="M11" s="81"/>
      <c r="N11" s="28"/>
      <c r="O11" s="29"/>
      <c r="P11" s="28"/>
      <c r="Q11" s="28"/>
      <c r="R11" s="81"/>
      <c r="S11" s="185"/>
      <c r="T11" s="326"/>
      <c r="U11" s="60"/>
      <c r="V11" s="578"/>
      <c r="W11" s="489"/>
      <c r="X11" s="502"/>
      <c r="Y11" s="494"/>
      <c r="Z11" s="494"/>
      <c r="AA11" s="28" t="s">
        <v>20</v>
      </c>
      <c r="AB11" s="27"/>
      <c r="AC11" s="28"/>
      <c r="AD11" s="27"/>
      <c r="AE11" s="28"/>
      <c r="AF11" s="29"/>
      <c r="AG11" s="29"/>
      <c r="AH11" s="27"/>
      <c r="AI11" s="27"/>
      <c r="AJ11" s="27"/>
      <c r="AK11" s="81"/>
      <c r="AL11" s="569"/>
      <c r="AM11" s="28"/>
      <c r="AN11" s="28"/>
      <c r="AO11" s="28"/>
      <c r="AP11" s="20"/>
      <c r="AQ11" s="182" t="s">
        <v>4454</v>
      </c>
      <c r="AR11" s="705" t="s">
        <v>4447</v>
      </c>
      <c r="AS11" s="20"/>
    </row>
    <row r="12" spans="3:45" ht="14.25" customHeight="1" x14ac:dyDescent="0.25">
      <c r="D12" s="708" t="s">
        <v>4452</v>
      </c>
      <c r="E12" s="555" t="s">
        <v>4450</v>
      </c>
      <c r="F12" s="617" t="s">
        <v>1812</v>
      </c>
      <c r="G12" s="593" t="s">
        <v>4451</v>
      </c>
      <c r="H12" s="592" t="s">
        <v>33</v>
      </c>
      <c r="I12" s="592">
        <v>32</v>
      </c>
      <c r="J12" s="618">
        <v>32</v>
      </c>
      <c r="K12" s="19"/>
      <c r="L12" s="52"/>
      <c r="M12" s="81"/>
      <c r="N12" s="28"/>
      <c r="O12" s="29"/>
      <c r="P12" s="28"/>
      <c r="Q12" s="28"/>
      <c r="R12" s="81"/>
      <c r="S12" s="185"/>
      <c r="T12" s="326"/>
      <c r="U12" s="60"/>
      <c r="V12" s="578"/>
      <c r="W12" s="489"/>
      <c r="X12" s="502"/>
      <c r="Y12" s="494"/>
      <c r="Z12" s="494"/>
      <c r="AA12" s="28" t="s">
        <v>479</v>
      </c>
      <c r="AB12" s="27"/>
      <c r="AC12" s="28"/>
      <c r="AD12" s="27"/>
      <c r="AE12" s="28"/>
      <c r="AF12" s="29"/>
      <c r="AG12" s="29"/>
      <c r="AH12" s="27"/>
      <c r="AI12" s="27"/>
      <c r="AJ12" s="27"/>
      <c r="AK12" s="81"/>
      <c r="AL12" s="569"/>
      <c r="AM12" s="28"/>
      <c r="AN12" s="28"/>
      <c r="AO12" s="28"/>
      <c r="AP12" s="20"/>
      <c r="AQ12" s="142"/>
      <c r="AR12" s="705" t="s">
        <v>4449</v>
      </c>
      <c r="AS12" s="20"/>
    </row>
    <row r="13" spans="3:45" ht="14.25" customHeight="1" x14ac:dyDescent="0.25">
      <c r="D13" s="26" t="s">
        <v>5335</v>
      </c>
      <c r="E13" s="435" t="s">
        <v>5336</v>
      </c>
      <c r="F13" s="27"/>
      <c r="G13" s="28" t="s">
        <v>5337</v>
      </c>
      <c r="H13" s="27" t="s">
        <v>908</v>
      </c>
      <c r="I13" s="27">
        <v>8</v>
      </c>
      <c r="J13" s="87">
        <v>16</v>
      </c>
      <c r="K13" s="19"/>
      <c r="L13" s="52"/>
      <c r="M13" s="81"/>
      <c r="N13" s="28"/>
      <c r="O13" s="29"/>
      <c r="P13" s="28"/>
      <c r="Q13" s="28"/>
      <c r="R13" s="81"/>
      <c r="S13" s="185"/>
      <c r="T13" s="326"/>
      <c r="U13" s="60"/>
      <c r="V13" s="578"/>
      <c r="W13" s="489"/>
      <c r="X13" s="502"/>
      <c r="Y13" s="494"/>
      <c r="Z13" s="494"/>
      <c r="AA13" s="28"/>
      <c r="AB13" s="27"/>
      <c r="AC13" s="28"/>
      <c r="AD13" s="27"/>
      <c r="AE13" s="28"/>
      <c r="AF13" s="29"/>
      <c r="AG13" s="29"/>
      <c r="AH13" s="27"/>
      <c r="AI13" s="27"/>
      <c r="AJ13" s="27"/>
      <c r="AK13" s="81"/>
      <c r="AL13" s="569"/>
      <c r="AM13" s="28"/>
      <c r="AN13" s="28"/>
      <c r="AO13" s="28"/>
      <c r="AP13" s="20"/>
      <c r="AQ13" s="142"/>
      <c r="AR13" s="28" t="s">
        <v>5338</v>
      </c>
      <c r="AS13" s="20"/>
    </row>
    <row r="14" spans="3:45" ht="14.25" customHeight="1" x14ac:dyDescent="0.25">
      <c r="D14" s="26"/>
      <c r="E14" s="435"/>
      <c r="F14" s="27"/>
      <c r="G14" s="28"/>
      <c r="H14" s="27"/>
      <c r="I14" s="27"/>
      <c r="J14" s="87"/>
      <c r="K14" s="19"/>
      <c r="L14" s="52"/>
      <c r="M14" s="81"/>
      <c r="N14" s="28"/>
      <c r="O14" s="29"/>
      <c r="P14" s="28"/>
      <c r="Q14" s="28"/>
      <c r="R14" s="81"/>
      <c r="S14" s="185"/>
      <c r="T14" s="326"/>
      <c r="U14" s="60"/>
      <c r="V14" s="578"/>
      <c r="W14" s="489"/>
      <c r="X14" s="502"/>
      <c r="Y14" s="494"/>
      <c r="Z14" s="494"/>
      <c r="AA14" s="28"/>
      <c r="AB14" s="27"/>
      <c r="AC14" s="28"/>
      <c r="AD14" s="27"/>
      <c r="AE14" s="28"/>
      <c r="AF14" s="29"/>
      <c r="AG14" s="29"/>
      <c r="AH14" s="27"/>
      <c r="AI14" s="27"/>
      <c r="AJ14" s="27"/>
      <c r="AK14" s="81"/>
      <c r="AL14" s="569"/>
      <c r="AM14" s="28"/>
      <c r="AN14" s="28"/>
      <c r="AO14" s="28"/>
      <c r="AP14" s="20"/>
      <c r="AQ14" s="142"/>
      <c r="AR14" s="28"/>
      <c r="AS14" s="20"/>
    </row>
    <row r="15" spans="3:45" ht="14.25" customHeight="1" x14ac:dyDescent="0.25">
      <c r="D15" s="26"/>
      <c r="E15" s="435"/>
      <c r="F15" s="27"/>
      <c r="G15" s="28"/>
      <c r="H15" s="27"/>
      <c r="I15" s="27"/>
      <c r="J15" s="87"/>
      <c r="K15" s="19"/>
      <c r="L15" s="52"/>
      <c r="M15" s="81"/>
      <c r="N15" s="28"/>
      <c r="O15" s="29"/>
      <c r="P15" s="28"/>
      <c r="Q15" s="28"/>
      <c r="R15" s="81"/>
      <c r="S15" s="185"/>
      <c r="T15" s="326"/>
      <c r="U15" s="60"/>
      <c r="V15" s="578"/>
      <c r="W15" s="489"/>
      <c r="X15" s="502"/>
      <c r="Y15" s="494"/>
      <c r="Z15" s="494"/>
      <c r="AA15" s="28"/>
      <c r="AB15" s="27"/>
      <c r="AC15" s="28"/>
      <c r="AD15" s="27"/>
      <c r="AE15" s="28"/>
      <c r="AF15" s="29"/>
      <c r="AG15" s="29"/>
      <c r="AH15" s="27"/>
      <c r="AI15" s="27"/>
      <c r="AJ15" s="27"/>
      <c r="AK15" s="81"/>
      <c r="AL15" s="569"/>
      <c r="AM15" s="28"/>
      <c r="AN15" s="28"/>
      <c r="AO15" s="28"/>
      <c r="AP15" s="20"/>
      <c r="AQ15" s="142"/>
      <c r="AR15" s="28"/>
      <c r="AS15" s="20"/>
    </row>
    <row r="16" spans="3:45" ht="14.25" customHeight="1" x14ac:dyDescent="0.25">
      <c r="D16" s="26"/>
      <c r="E16" s="435"/>
      <c r="F16" s="27"/>
      <c r="G16" s="28"/>
      <c r="H16" s="27"/>
      <c r="I16" s="27"/>
      <c r="J16" s="87"/>
      <c r="K16" s="19"/>
      <c r="L16" s="52"/>
      <c r="M16" s="81"/>
      <c r="N16" s="28"/>
      <c r="O16" s="29"/>
      <c r="P16" s="28"/>
      <c r="Q16" s="28"/>
      <c r="R16" s="81"/>
      <c r="S16" s="185"/>
      <c r="T16" s="326"/>
      <c r="U16" s="60"/>
      <c r="V16" s="578"/>
      <c r="W16" s="489"/>
      <c r="X16" s="502"/>
      <c r="Y16" s="494"/>
      <c r="Z16" s="494"/>
      <c r="AA16" s="28"/>
      <c r="AB16" s="27"/>
      <c r="AC16" s="28"/>
      <c r="AD16" s="27"/>
      <c r="AE16" s="28"/>
      <c r="AF16" s="29"/>
      <c r="AG16" s="29"/>
      <c r="AH16" s="27"/>
      <c r="AI16" s="27"/>
      <c r="AJ16" s="27"/>
      <c r="AK16" s="81"/>
      <c r="AL16" s="569"/>
      <c r="AM16" s="28"/>
      <c r="AN16" s="28"/>
      <c r="AO16" s="28"/>
      <c r="AP16" s="20"/>
      <c r="AQ16" s="142"/>
      <c r="AR16" s="28"/>
      <c r="AS16" s="20"/>
    </row>
    <row r="17" spans="1:45" ht="14.25" customHeight="1" x14ac:dyDescent="0.25">
      <c r="D17" s="26"/>
      <c r="E17" s="435"/>
      <c r="F17" s="27"/>
      <c r="G17" s="28"/>
      <c r="H17" s="27"/>
      <c r="I17" s="27"/>
      <c r="J17" s="87"/>
      <c r="K17" s="19"/>
      <c r="L17" s="52"/>
      <c r="M17" s="81"/>
      <c r="N17" s="28"/>
      <c r="O17" s="29"/>
      <c r="P17" s="28"/>
      <c r="Q17" s="28"/>
      <c r="R17" s="81"/>
      <c r="S17" s="185"/>
      <c r="T17" s="326"/>
      <c r="U17" s="60"/>
      <c r="V17" s="578"/>
      <c r="W17" s="489"/>
      <c r="X17" s="502"/>
      <c r="Y17" s="494"/>
      <c r="Z17" s="494"/>
      <c r="AA17" s="28"/>
      <c r="AB17" s="27"/>
      <c r="AC17" s="28"/>
      <c r="AD17" s="27"/>
      <c r="AE17" s="28"/>
      <c r="AF17" s="29"/>
      <c r="AG17" s="29"/>
      <c r="AH17" s="27"/>
      <c r="AI17" s="27"/>
      <c r="AJ17" s="27"/>
      <c r="AK17" s="81"/>
      <c r="AL17" s="569"/>
      <c r="AM17" s="28"/>
      <c r="AN17" s="28"/>
      <c r="AO17" s="28"/>
      <c r="AP17" s="20"/>
      <c r="AQ17" s="142"/>
      <c r="AR17" s="28"/>
      <c r="AS17" s="20"/>
    </row>
    <row r="18" spans="1:45" ht="14.25" customHeight="1" x14ac:dyDescent="0.25">
      <c r="D18" s="26"/>
      <c r="E18" s="435"/>
      <c r="F18" s="27"/>
      <c r="G18" s="28"/>
      <c r="H18" s="27"/>
      <c r="I18" s="27"/>
      <c r="J18" s="87"/>
      <c r="K18" s="19"/>
      <c r="L18" s="52"/>
      <c r="M18" s="81"/>
      <c r="N18" s="28"/>
      <c r="O18" s="29"/>
      <c r="P18" s="28"/>
      <c r="Q18" s="28"/>
      <c r="R18" s="81"/>
      <c r="S18" s="185"/>
      <c r="T18" s="326"/>
      <c r="U18" s="60"/>
      <c r="V18" s="578"/>
      <c r="W18" s="489"/>
      <c r="X18" s="502"/>
      <c r="Y18" s="494"/>
      <c r="Z18" s="494"/>
      <c r="AA18" s="28"/>
      <c r="AB18" s="27"/>
      <c r="AC18" s="28"/>
      <c r="AD18" s="27"/>
      <c r="AE18" s="28"/>
      <c r="AF18" s="29"/>
      <c r="AG18" s="29"/>
      <c r="AH18" s="27"/>
      <c r="AI18" s="27"/>
      <c r="AJ18" s="27"/>
      <c r="AK18" s="81"/>
      <c r="AL18" s="569"/>
      <c r="AM18" s="28"/>
      <c r="AN18" s="28"/>
      <c r="AO18" s="28"/>
      <c r="AP18" s="20"/>
      <c r="AQ18" s="142"/>
      <c r="AR18" s="28"/>
      <c r="AS18" s="20"/>
    </row>
    <row r="19" spans="1:45" ht="14.25" customHeight="1" x14ac:dyDescent="0.25">
      <c r="D19" s="26"/>
      <c r="E19" s="435"/>
      <c r="F19" s="27"/>
      <c r="G19" s="28"/>
      <c r="H19" s="27"/>
      <c r="I19" s="27"/>
      <c r="J19" s="87"/>
      <c r="K19" s="19"/>
      <c r="L19" s="52"/>
      <c r="M19" s="81"/>
      <c r="N19" s="28"/>
      <c r="O19" s="29"/>
      <c r="P19" s="28"/>
      <c r="Q19" s="28"/>
      <c r="R19" s="81"/>
      <c r="S19" s="185"/>
      <c r="T19" s="326"/>
      <c r="U19" s="60"/>
      <c r="V19" s="578"/>
      <c r="W19" s="489"/>
      <c r="X19" s="502"/>
      <c r="Y19" s="494"/>
      <c r="Z19" s="494"/>
      <c r="AA19" s="28"/>
      <c r="AB19" s="27"/>
      <c r="AC19" s="28"/>
      <c r="AD19" s="27"/>
      <c r="AE19" s="28"/>
      <c r="AF19" s="29"/>
      <c r="AG19" s="29"/>
      <c r="AH19" s="27"/>
      <c r="AI19" s="27"/>
      <c r="AJ19" s="27"/>
      <c r="AK19" s="81"/>
      <c r="AL19" s="569"/>
      <c r="AM19" s="28"/>
      <c r="AN19" s="28"/>
      <c r="AO19" s="28"/>
      <c r="AP19" s="20"/>
      <c r="AQ19" s="142"/>
      <c r="AR19" s="28"/>
      <c r="AS19" s="20"/>
    </row>
    <row r="20" spans="1:45" ht="15.75" thickBot="1" x14ac:dyDescent="0.3">
      <c r="D20" s="70"/>
      <c r="E20" s="31"/>
      <c r="F20" s="71"/>
      <c r="G20" s="72"/>
      <c r="H20" s="71"/>
      <c r="I20" s="71"/>
      <c r="J20" s="89"/>
      <c r="K20" s="73"/>
      <c r="L20" s="74"/>
      <c r="M20" s="83"/>
      <c r="N20" s="31"/>
      <c r="O20" s="35"/>
      <c r="P20" s="31"/>
      <c r="Q20" s="31"/>
      <c r="R20" s="83"/>
      <c r="S20" s="187"/>
      <c r="T20" s="397"/>
      <c r="U20" s="75"/>
      <c r="V20" s="257"/>
      <c r="W20" s="491"/>
      <c r="X20" s="506"/>
      <c r="Y20" s="496"/>
      <c r="Z20" s="496"/>
      <c r="AA20" s="31"/>
      <c r="AB20" s="71"/>
      <c r="AC20" s="31"/>
      <c r="AD20" s="71"/>
      <c r="AE20" s="31"/>
      <c r="AF20" s="35"/>
      <c r="AG20" s="35"/>
      <c r="AH20" s="71"/>
      <c r="AI20" s="71"/>
      <c r="AJ20" s="71"/>
      <c r="AK20" s="83"/>
      <c r="AL20" s="571"/>
      <c r="AM20" s="31"/>
      <c r="AN20" s="31"/>
      <c r="AO20" s="31"/>
      <c r="AP20" s="38"/>
      <c r="AQ20" s="47"/>
      <c r="AR20" s="31"/>
      <c r="AS20" s="38"/>
    </row>
    <row r="21" spans="1:45" x14ac:dyDescent="0.25">
      <c r="A21" s="195">
        <f>COUNTIF(A6:A20,"A")</f>
        <v>0</v>
      </c>
      <c r="B21" s="195">
        <f>COUNTIF(B6:B20,"1")</f>
        <v>0</v>
      </c>
      <c r="D21">
        <f>COUNTIF(A6:A20,"W")</f>
        <v>0</v>
      </c>
      <c r="E21" t="s">
        <v>748</v>
      </c>
      <c r="F21" s="79">
        <f>COUNTIF(F6:F6,"untested")</f>
        <v>0</v>
      </c>
      <c r="G21" s="39">
        <f>COUNTIF(G6:G6,"Robert Finch")</f>
        <v>0</v>
      </c>
      <c r="H21" s="39">
        <f>COUNTIF(H6:H20,"forth")</f>
        <v>0</v>
      </c>
      <c r="I21" s="40"/>
      <c r="K21">
        <f>COUNTBLANK(K6:K20)</f>
        <v>14</v>
      </c>
      <c r="O21" s="196">
        <f>COUNTA(O6:O20)</f>
        <v>1</v>
      </c>
      <c r="R21" s="196">
        <f>COUNTA(R6:R20)</f>
        <v>0</v>
      </c>
      <c r="S21" s="196">
        <f>COUNTA(S6:S20)</f>
        <v>0</v>
      </c>
      <c r="AH21" s="49" t="s">
        <v>1049</v>
      </c>
      <c r="AI21" s="41"/>
    </row>
    <row r="22" spans="1:45" x14ac:dyDescent="0.25">
      <c r="A22" s="195">
        <f>COUNTIF(A6:A20,"B")</f>
        <v>0</v>
      </c>
      <c r="D22">
        <f>COUNTIF(A6:A20,"X")</f>
        <v>0</v>
      </c>
      <c r="E22" s="425" t="s">
        <v>747</v>
      </c>
      <c r="H22" s="194"/>
      <c r="AC22" t="s">
        <v>821</v>
      </c>
      <c r="AE22"/>
      <c r="AF22"/>
      <c r="AG22"/>
      <c r="AH22"/>
      <c r="AI22"/>
      <c r="AJ22" s="14" t="s">
        <v>823</v>
      </c>
      <c r="AK22" s="550"/>
      <c r="AL22" s="572"/>
      <c r="AM22" s="14"/>
      <c r="AN22" s="14"/>
      <c r="AQ22" s="14" t="s">
        <v>824</v>
      </c>
      <c r="AR22" s="14" t="s">
        <v>864</v>
      </c>
    </row>
    <row r="23" spans="1:45" x14ac:dyDescent="0.25">
      <c r="D23" s="23" t="s">
        <v>48</v>
      </c>
      <c r="F23" s="21"/>
      <c r="O23" s="18"/>
      <c r="P23" s="85"/>
      <c r="AC23" t="s">
        <v>1398</v>
      </c>
      <c r="AE23"/>
      <c r="AF23"/>
      <c r="AG23"/>
      <c r="AH23"/>
      <c r="AI23"/>
      <c r="AJ23" s="14"/>
      <c r="AK23" s="550"/>
      <c r="AL23" s="572"/>
      <c r="AM23" s="14" t="s">
        <v>818</v>
      </c>
      <c r="AN23" s="14"/>
      <c r="AQ23" s="14"/>
      <c r="AR23" s="14"/>
    </row>
    <row r="24" spans="1:45" ht="15.75" thickBot="1" x14ac:dyDescent="0.3">
      <c r="D24" s="24" t="s">
        <v>47</v>
      </c>
      <c r="E24" s="7">
        <v>0.04</v>
      </c>
      <c r="G24" s="24" t="s">
        <v>45</v>
      </c>
      <c r="H24" s="426">
        <v>0.67</v>
      </c>
      <c r="K24" s="24" t="s">
        <v>1735</v>
      </c>
      <c r="L24" s="426"/>
      <c r="N24" s="426">
        <v>2</v>
      </c>
      <c r="O24" s="18"/>
      <c r="P24" s="85"/>
      <c r="AC24" s="39"/>
      <c r="AE24"/>
      <c r="AF24"/>
      <c r="AG24"/>
      <c r="AH24"/>
      <c r="AI24"/>
      <c r="AO24" s="39"/>
    </row>
    <row r="25" spans="1:45" x14ac:dyDescent="0.25">
      <c r="D25" s="24" t="s">
        <v>1737</v>
      </c>
      <c r="E25" s="426">
        <v>0.17</v>
      </c>
      <c r="G25" s="24" t="s">
        <v>1733</v>
      </c>
      <c r="H25" s="426">
        <v>0.8</v>
      </c>
      <c r="K25" s="4" t="s">
        <v>738</v>
      </c>
      <c r="O25" s="18"/>
      <c r="P25" s="85"/>
      <c r="AC25" s="642">
        <v>50</v>
      </c>
      <c r="AD25" s="630"/>
      <c r="AE25" s="631" t="s">
        <v>2669</v>
      </c>
      <c r="AF25" s="632"/>
      <c r="AG25" s="633"/>
      <c r="AH25" s="14"/>
      <c r="AI25" s="14"/>
      <c r="AJ25"/>
      <c r="AN25" s="14"/>
      <c r="AO25" s="125"/>
      <c r="AP25" s="39"/>
      <c r="AR25" s="39"/>
    </row>
    <row r="26" spans="1:45" x14ac:dyDescent="0.25">
      <c r="D26" s="24" t="s">
        <v>44</v>
      </c>
      <c r="E26" s="426">
        <v>0.33</v>
      </c>
      <c r="G26" s="24" t="s">
        <v>46</v>
      </c>
      <c r="H26" s="426">
        <v>1</v>
      </c>
      <c r="K26" t="s">
        <v>49</v>
      </c>
      <c r="N26" s="18" t="s">
        <v>61</v>
      </c>
      <c r="O26" s="18"/>
      <c r="P26" s="85"/>
      <c r="AC26" s="643">
        <v>23</v>
      </c>
      <c r="AD26" s="634"/>
      <c r="AE26" s="635" t="s">
        <v>2670</v>
      </c>
      <c r="AF26" s="636"/>
      <c r="AG26" s="637"/>
      <c r="AH26" s="85"/>
      <c r="AI26" s="85"/>
      <c r="AJ26" s="11"/>
      <c r="AM26" s="11"/>
      <c r="AN26" s="11"/>
      <c r="AO26" s="11"/>
      <c r="AP26" s="10"/>
      <c r="AR26" s="40"/>
    </row>
    <row r="27" spans="1:45" x14ac:dyDescent="0.25">
      <c r="D27" s="24" t="s">
        <v>1738</v>
      </c>
      <c r="E27" s="426">
        <v>0.4</v>
      </c>
      <c r="G27" s="24" t="s">
        <v>1734</v>
      </c>
      <c r="H27" s="426">
        <v>1.5</v>
      </c>
      <c r="K27" t="s">
        <v>50</v>
      </c>
      <c r="N27" s="18" t="s">
        <v>62</v>
      </c>
      <c r="O27" s="18"/>
      <c r="P27" s="85"/>
      <c r="AC27" s="643">
        <v>12</v>
      </c>
      <c r="AD27" s="634"/>
      <c r="AE27" s="635" t="s">
        <v>3206</v>
      </c>
      <c r="AF27" s="636"/>
      <c r="AG27" s="637"/>
      <c r="AH27" s="85"/>
      <c r="AI27" s="85"/>
      <c r="AJ27" s="11"/>
      <c r="AM27" s="11"/>
      <c r="AN27" s="11"/>
      <c r="AO27" s="126"/>
      <c r="AP27" s="10"/>
      <c r="AR27" s="40"/>
    </row>
    <row r="28" spans="1:45" x14ac:dyDescent="0.25">
      <c r="D28" s="24" t="s">
        <v>829</v>
      </c>
      <c r="I28" s="90"/>
      <c r="N28" s="85"/>
      <c r="O28" s="18"/>
      <c r="P28" s="85"/>
      <c r="AC28" s="643">
        <v>23</v>
      </c>
      <c r="AD28" s="634"/>
      <c r="AE28" s="635" t="s">
        <v>3198</v>
      </c>
      <c r="AF28" s="636"/>
      <c r="AG28" s="637"/>
      <c r="AH28" s="85"/>
      <c r="AI28" s="85"/>
      <c r="AJ28"/>
      <c r="AN28" s="11"/>
      <c r="AO28" s="126"/>
      <c r="AP28" s="10"/>
      <c r="AR28" s="40"/>
    </row>
    <row r="29" spans="1:45" ht="15.75" thickBot="1" x14ac:dyDescent="0.3">
      <c r="N29" s="85"/>
      <c r="O29" s="18"/>
      <c r="P29" s="85"/>
      <c r="AC29" s="643">
        <v>23</v>
      </c>
      <c r="AD29" s="634"/>
      <c r="AE29" s="635" t="s">
        <v>96</v>
      </c>
      <c r="AF29" s="636"/>
      <c r="AG29" s="637"/>
      <c r="AH29" s="85"/>
      <c r="AI29" s="85"/>
      <c r="AJ29" s="11"/>
      <c r="AM29" s="11"/>
      <c r="AN29" s="11"/>
      <c r="AO29" s="126"/>
      <c r="AP29" s="10"/>
      <c r="AR29" s="40"/>
    </row>
    <row r="30" spans="1:45" x14ac:dyDescent="0.25">
      <c r="D30" s="117" t="s">
        <v>861</v>
      </c>
      <c r="E30" s="427"/>
      <c r="F30" s="119" t="s">
        <v>860</v>
      </c>
      <c r="G30" s="118"/>
      <c r="H30" s="120"/>
      <c r="I30" s="120"/>
      <c r="J30" s="120"/>
      <c r="K30" s="118"/>
      <c r="L30" s="118"/>
      <c r="M30" s="121"/>
      <c r="N30" s="118"/>
      <c r="O30" s="122"/>
      <c r="P30" s="118"/>
      <c r="Q30" s="118"/>
      <c r="R30" s="121"/>
      <c r="S30" s="188"/>
      <c r="T30" s="118"/>
      <c r="U30" s="123"/>
      <c r="V30" s="169"/>
      <c r="W30" s="169"/>
      <c r="X30" s="497"/>
      <c r="Y30" s="497"/>
      <c r="Z30" s="497"/>
      <c r="AA30" s="124"/>
      <c r="AC30" s="643">
        <v>12</v>
      </c>
      <c r="AD30" s="634"/>
      <c r="AE30" s="635" t="s">
        <v>741</v>
      </c>
      <c r="AF30" s="636"/>
      <c r="AG30" s="637"/>
      <c r="AH30" s="85"/>
      <c r="AI30" s="85"/>
      <c r="AJ30" s="11"/>
      <c r="AM30" s="11"/>
      <c r="AN30" s="11"/>
      <c r="AO30" s="126"/>
      <c r="AP30" s="10"/>
      <c r="AR30" s="40"/>
    </row>
    <row r="31" spans="1:45" x14ac:dyDescent="0.25">
      <c r="D31" s="110" t="s">
        <v>843</v>
      </c>
      <c r="E31" s="428"/>
      <c r="F31" s="112" t="s">
        <v>844</v>
      </c>
      <c r="G31" s="111"/>
      <c r="H31" s="113"/>
      <c r="I31" s="113"/>
      <c r="J31" s="113"/>
      <c r="K31" s="111"/>
      <c r="L31" s="111"/>
      <c r="M31" s="114"/>
      <c r="N31" s="111"/>
      <c r="O31" s="580"/>
      <c r="P31" s="111"/>
      <c r="Q31" s="111"/>
      <c r="R31" s="114"/>
      <c r="S31" s="189"/>
      <c r="T31" s="111"/>
      <c r="U31" s="115"/>
      <c r="V31" s="170"/>
      <c r="W31" s="170"/>
      <c r="X31" s="498"/>
      <c r="Y31" s="498"/>
      <c r="Z31" s="498"/>
      <c r="AA31" s="116"/>
      <c r="AC31" s="643">
        <v>481</v>
      </c>
      <c r="AD31" s="634"/>
      <c r="AE31" s="635" t="s">
        <v>1950</v>
      </c>
      <c r="AF31" s="636"/>
      <c r="AG31" s="637"/>
      <c r="AH31" s="85"/>
      <c r="AI31" s="85"/>
      <c r="AJ31" s="11"/>
      <c r="AN31" s="11"/>
      <c r="AO31" s="11"/>
      <c r="AP31" s="10"/>
      <c r="AR31" s="40"/>
    </row>
    <row r="32" spans="1:45" ht="15.75" thickBot="1" x14ac:dyDescent="0.3">
      <c r="D32" s="110" t="s">
        <v>862</v>
      </c>
      <c r="E32" s="428"/>
      <c r="F32" s="112" t="s">
        <v>1106</v>
      </c>
      <c r="G32" s="111"/>
      <c r="H32" s="113"/>
      <c r="I32" s="113"/>
      <c r="J32" s="113"/>
      <c r="K32" s="111"/>
      <c r="L32" s="111"/>
      <c r="M32" s="114"/>
      <c r="N32" s="111"/>
      <c r="O32" s="580"/>
      <c r="P32" s="111"/>
      <c r="Q32" s="111"/>
      <c r="R32" s="114"/>
      <c r="S32" s="189"/>
      <c r="T32" s="111"/>
      <c r="U32" s="115"/>
      <c r="V32" s="170"/>
      <c r="W32" s="170"/>
      <c r="X32" s="498"/>
      <c r="Y32" s="498"/>
      <c r="Z32" s="498"/>
      <c r="AA32" s="116"/>
      <c r="AC32" s="644">
        <f>SUM(AC25:AC31)</f>
        <v>624</v>
      </c>
      <c r="AD32" s="638"/>
      <c r="AE32" s="639" t="s">
        <v>2180</v>
      </c>
      <c r="AF32" s="640"/>
      <c r="AG32" s="641"/>
      <c r="AH32" s="85"/>
      <c r="AI32" s="85"/>
      <c r="AJ32" s="11"/>
      <c r="AN32" s="11"/>
      <c r="AO32" s="11"/>
      <c r="AP32" s="10"/>
      <c r="AR32" s="40"/>
    </row>
    <row r="33" spans="4:44" x14ac:dyDescent="0.25">
      <c r="D33" s="91" t="s">
        <v>217</v>
      </c>
      <c r="E33" s="429"/>
      <c r="F33" s="98" t="s">
        <v>845</v>
      </c>
      <c r="G33" s="96"/>
      <c r="H33" s="99"/>
      <c r="I33" s="99"/>
      <c r="J33" s="99"/>
      <c r="K33" s="96"/>
      <c r="L33" s="96"/>
      <c r="M33" s="100"/>
      <c r="N33" s="96"/>
      <c r="O33" s="101"/>
      <c r="P33" s="96"/>
      <c r="Q33" s="96"/>
      <c r="R33" s="100"/>
      <c r="S33" s="190"/>
      <c r="T33" s="96"/>
      <c r="U33" s="102"/>
      <c r="V33" s="171"/>
      <c r="W33" s="171"/>
      <c r="X33" s="499"/>
      <c r="Y33" s="499"/>
      <c r="Z33" s="499"/>
      <c r="AA33" s="108"/>
      <c r="AC33" s="39"/>
      <c r="AE33" s="85"/>
      <c r="AF33" s="85"/>
      <c r="AG33" s="85"/>
      <c r="AH33" s="85"/>
      <c r="AI33" s="85"/>
      <c r="AJ33" s="11"/>
      <c r="AN33" s="11"/>
      <c r="AO33" s="11"/>
      <c r="AP33" s="10"/>
      <c r="AR33" s="40"/>
    </row>
    <row r="34" spans="4:44" x14ac:dyDescent="0.25">
      <c r="D34" s="91" t="s">
        <v>63</v>
      </c>
      <c r="E34" s="429"/>
      <c r="F34" s="98"/>
      <c r="G34" s="96"/>
      <c r="H34" s="99"/>
      <c r="I34" s="99"/>
      <c r="J34" s="99"/>
      <c r="K34" s="96"/>
      <c r="L34" s="96"/>
      <c r="M34" s="100"/>
      <c r="N34" s="96"/>
      <c r="O34" s="101"/>
      <c r="P34" s="96"/>
      <c r="Q34" s="96"/>
      <c r="R34" s="100"/>
      <c r="S34" s="190"/>
      <c r="T34" s="96"/>
      <c r="U34" s="102"/>
      <c r="V34" s="171"/>
      <c r="W34" s="171"/>
      <c r="X34" s="499"/>
      <c r="Y34" s="499"/>
      <c r="Z34" s="499"/>
      <c r="AA34" s="108"/>
      <c r="AC34" s="39"/>
      <c r="AE34" s="85"/>
      <c r="AF34" s="85"/>
      <c r="AG34" s="85"/>
      <c r="AH34" s="85"/>
      <c r="AI34" s="85"/>
      <c r="AJ34" s="11"/>
      <c r="AM34" s="11"/>
      <c r="AN34" s="11"/>
      <c r="AO34" s="11"/>
      <c r="AP34" s="10"/>
      <c r="AR34" s="40"/>
    </row>
    <row r="35" spans="4:44" x14ac:dyDescent="0.25">
      <c r="D35" s="91" t="s">
        <v>64</v>
      </c>
      <c r="E35" s="429"/>
      <c r="F35" s="98" t="s">
        <v>2426</v>
      </c>
      <c r="G35" s="96"/>
      <c r="H35" s="99"/>
      <c r="I35" s="99"/>
      <c r="J35" s="99"/>
      <c r="K35" s="96"/>
      <c r="L35" s="96"/>
      <c r="M35" s="100"/>
      <c r="N35" s="96"/>
      <c r="O35" s="101"/>
      <c r="P35" s="96"/>
      <c r="Q35" s="96"/>
      <c r="R35" s="100"/>
      <c r="S35" s="190"/>
      <c r="T35" s="96"/>
      <c r="U35" s="102"/>
      <c r="V35" s="171"/>
      <c r="W35" s="171"/>
      <c r="X35" s="499"/>
      <c r="Y35" s="499"/>
      <c r="Z35" s="499"/>
      <c r="AA35" s="108"/>
      <c r="AC35" s="39"/>
      <c r="AE35"/>
      <c r="AF35"/>
      <c r="AG35"/>
      <c r="AH35"/>
      <c r="AI35"/>
      <c r="AJ35" s="11"/>
      <c r="AM35" s="11"/>
      <c r="AN35" s="11"/>
      <c r="AO35" s="11"/>
      <c r="AP35" s="10"/>
      <c r="AR35" s="40"/>
    </row>
    <row r="36" spans="4:44" x14ac:dyDescent="0.25">
      <c r="D36" s="91" t="s">
        <v>23</v>
      </c>
      <c r="E36" s="429"/>
      <c r="F36" s="98" t="s">
        <v>846</v>
      </c>
      <c r="G36" s="96"/>
      <c r="H36" s="99"/>
      <c r="I36" s="99"/>
      <c r="J36" s="99"/>
      <c r="K36" s="96"/>
      <c r="L36" s="96"/>
      <c r="M36" s="100"/>
      <c r="N36" s="96"/>
      <c r="O36" s="101"/>
      <c r="P36" s="96"/>
      <c r="Q36" s="96"/>
      <c r="R36" s="100"/>
      <c r="S36" s="190"/>
      <c r="T36" s="96"/>
      <c r="U36" s="102"/>
      <c r="V36" s="171"/>
      <c r="W36" s="171"/>
      <c r="X36" s="499"/>
      <c r="Y36" s="499"/>
      <c r="Z36" s="499"/>
      <c r="AA36" s="108"/>
      <c r="AC36" s="39"/>
      <c r="AE36" s="40"/>
      <c r="AF36"/>
      <c r="AG36"/>
      <c r="AH36"/>
      <c r="AI36"/>
      <c r="AJ36"/>
      <c r="AN36" s="85"/>
      <c r="AO36" s="11"/>
      <c r="AP36" s="10"/>
      <c r="AR36" s="40"/>
    </row>
    <row r="37" spans="4:44" x14ac:dyDescent="0.25">
      <c r="D37" s="91" t="s">
        <v>175</v>
      </c>
      <c r="E37" s="429"/>
      <c r="F37" s="98" t="s">
        <v>847</v>
      </c>
      <c r="G37" s="96"/>
      <c r="H37" s="99"/>
      <c r="I37" s="99"/>
      <c r="J37" s="99"/>
      <c r="K37" s="96"/>
      <c r="L37" s="96"/>
      <c r="M37" s="100"/>
      <c r="N37" s="96"/>
      <c r="O37" s="101"/>
      <c r="P37" s="96"/>
      <c r="Q37" s="96"/>
      <c r="R37" s="100"/>
      <c r="S37" s="190"/>
      <c r="T37" s="96"/>
      <c r="U37" s="102"/>
      <c r="V37" s="171"/>
      <c r="W37" s="171"/>
      <c r="X37" s="499"/>
      <c r="Y37" s="499"/>
      <c r="Z37" s="499"/>
      <c r="AA37" s="108"/>
      <c r="AC37" s="39"/>
      <c r="AE37" s="39"/>
      <c r="AF37"/>
      <c r="AG37"/>
      <c r="AH37"/>
      <c r="AI37"/>
      <c r="AJ37"/>
      <c r="AO37" s="11"/>
      <c r="AP37" s="10"/>
      <c r="AR37" s="40"/>
    </row>
    <row r="38" spans="4:44" x14ac:dyDescent="0.25">
      <c r="D38" s="91" t="s">
        <v>5</v>
      </c>
      <c r="E38" s="429"/>
      <c r="F38" s="98" t="s">
        <v>2127</v>
      </c>
      <c r="G38" s="96"/>
      <c r="H38" s="99"/>
      <c r="I38" s="99"/>
      <c r="J38" s="99"/>
      <c r="K38" s="96"/>
      <c r="L38" s="96"/>
      <c r="M38" s="100"/>
      <c r="N38" s="96"/>
      <c r="O38" s="101"/>
      <c r="P38" s="96"/>
      <c r="Q38" s="96"/>
      <c r="R38" s="100"/>
      <c r="S38" s="190"/>
      <c r="T38" s="96"/>
      <c r="U38" s="102"/>
      <c r="V38" s="171"/>
      <c r="W38" s="171"/>
      <c r="X38" s="499"/>
      <c r="Y38" s="499"/>
      <c r="Z38" s="499"/>
      <c r="AA38" s="108"/>
      <c r="AC38" s="39"/>
      <c r="AE38" s="40"/>
      <c r="AF38"/>
      <c r="AG38"/>
      <c r="AH38"/>
      <c r="AI38"/>
      <c r="AJ38"/>
      <c r="AO38" s="11"/>
      <c r="AP38" s="10"/>
      <c r="AR38" s="40"/>
    </row>
    <row r="39" spans="4:44" ht="15.75" thickBot="1" x14ac:dyDescent="0.3">
      <c r="D39" s="95" t="s">
        <v>6</v>
      </c>
      <c r="E39" s="430"/>
      <c r="F39" s="103" t="s">
        <v>2126</v>
      </c>
      <c r="G39" s="97"/>
      <c r="H39" s="104"/>
      <c r="I39" s="104"/>
      <c r="J39" s="104"/>
      <c r="K39" s="97"/>
      <c r="L39" s="97"/>
      <c r="M39" s="105"/>
      <c r="N39" s="97"/>
      <c r="O39" s="106"/>
      <c r="P39" s="97"/>
      <c r="Q39" s="97"/>
      <c r="R39" s="105"/>
      <c r="S39" s="191"/>
      <c r="T39" s="97"/>
      <c r="U39" s="107"/>
      <c r="V39" s="172"/>
      <c r="W39" s="172"/>
      <c r="X39" s="500"/>
      <c r="Y39" s="500"/>
      <c r="Z39" s="500"/>
      <c r="AA39" s="109"/>
      <c r="AC39" s="39"/>
      <c r="AE39" s="40"/>
      <c r="AF39"/>
      <c r="AG39"/>
      <c r="AH39"/>
      <c r="AI39"/>
      <c r="AJ39"/>
      <c r="AO39" s="11"/>
      <c r="AP39" s="10"/>
      <c r="AR39" s="40"/>
    </row>
    <row r="40" spans="4:44" x14ac:dyDescent="0.25">
      <c r="D40" s="507" t="s">
        <v>1</v>
      </c>
      <c r="E40" s="508"/>
      <c r="F40" s="509" t="s">
        <v>1048</v>
      </c>
      <c r="G40" s="510"/>
      <c r="H40" s="581"/>
      <c r="I40" s="581"/>
      <c r="J40" s="581"/>
      <c r="K40" s="510"/>
      <c r="L40" s="510"/>
      <c r="M40" s="511"/>
      <c r="N40" s="510"/>
      <c r="O40" s="512"/>
      <c r="P40" s="510"/>
      <c r="Q40" s="510"/>
      <c r="R40" s="511"/>
      <c r="S40" s="513"/>
      <c r="T40" s="510"/>
      <c r="U40" s="514"/>
      <c r="V40" s="515"/>
      <c r="W40" s="515"/>
      <c r="X40" s="516"/>
      <c r="Y40" s="516"/>
      <c r="Z40" s="516"/>
      <c r="AA40" s="517"/>
      <c r="AC40" s="39"/>
      <c r="AE40" s="85"/>
      <c r="AF40" s="85"/>
      <c r="AG40" s="85"/>
      <c r="AH40" s="85"/>
      <c r="AI40" s="85"/>
      <c r="AJ40"/>
      <c r="AN40" s="11"/>
      <c r="AO40" s="126"/>
      <c r="AP40" s="10"/>
      <c r="AR40" s="40"/>
    </row>
    <row r="41" spans="4:44" x14ac:dyDescent="0.25">
      <c r="D41" s="91" t="s">
        <v>742</v>
      </c>
      <c r="E41" s="429"/>
      <c r="F41" s="98" t="s">
        <v>846</v>
      </c>
      <c r="G41" s="96"/>
      <c r="H41" s="99"/>
      <c r="I41" s="99"/>
      <c r="J41" s="99"/>
      <c r="K41" s="96"/>
      <c r="L41" s="96"/>
      <c r="M41" s="100"/>
      <c r="N41" s="96"/>
      <c r="O41" s="101"/>
      <c r="P41" s="96"/>
      <c r="Q41" s="96"/>
      <c r="R41" s="100"/>
      <c r="S41" s="190"/>
      <c r="T41" s="96"/>
      <c r="U41" s="102"/>
      <c r="V41" s="171"/>
      <c r="W41" s="171"/>
      <c r="X41" s="499"/>
      <c r="Y41" s="499"/>
      <c r="Z41" s="499"/>
      <c r="AA41" s="108"/>
      <c r="AC41" s="39"/>
      <c r="AE41" s="85"/>
      <c r="AF41" s="85"/>
      <c r="AG41" s="85"/>
      <c r="AH41" s="85"/>
      <c r="AI41" s="85"/>
      <c r="AJ41"/>
      <c r="AN41" s="11"/>
      <c r="AO41" s="126"/>
      <c r="AP41" s="10"/>
      <c r="AR41" s="40"/>
    </row>
    <row r="42" spans="4:44" x14ac:dyDescent="0.25">
      <c r="D42" s="92" t="s">
        <v>4</v>
      </c>
      <c r="E42" s="429"/>
      <c r="F42" s="98" t="s">
        <v>848</v>
      </c>
      <c r="G42" s="96"/>
      <c r="H42" s="99"/>
      <c r="I42" s="99"/>
      <c r="J42" s="99"/>
      <c r="K42" s="96"/>
      <c r="L42" s="96"/>
      <c r="M42" s="100"/>
      <c r="N42" s="96"/>
      <c r="O42" s="101"/>
      <c r="P42" s="96"/>
      <c r="Q42" s="96"/>
      <c r="R42" s="100"/>
      <c r="S42" s="190"/>
      <c r="T42" s="96"/>
      <c r="U42" s="102"/>
      <c r="V42" s="171"/>
      <c r="W42" s="171"/>
      <c r="X42" s="499"/>
      <c r="Y42" s="499"/>
      <c r="Z42" s="499"/>
      <c r="AA42" s="108"/>
      <c r="AC42" s="39"/>
      <c r="AE42" s="40"/>
      <c r="AF42"/>
      <c r="AG42"/>
      <c r="AH42"/>
      <c r="AI42"/>
      <c r="AJ42"/>
      <c r="AN42" s="85"/>
      <c r="AO42" s="11"/>
      <c r="AP42" s="10"/>
      <c r="AR42" s="40"/>
    </row>
    <row r="43" spans="4:44" x14ac:dyDescent="0.25">
      <c r="D43" s="91" t="s">
        <v>1149</v>
      </c>
      <c r="E43" s="429"/>
      <c r="F43" s="98" t="s">
        <v>1418</v>
      </c>
      <c r="G43" s="96"/>
      <c r="H43" s="99"/>
      <c r="I43" s="99"/>
      <c r="J43" s="99"/>
      <c r="K43" s="96"/>
      <c r="L43" s="96"/>
      <c r="M43" s="100"/>
      <c r="N43" s="96"/>
      <c r="O43" s="101"/>
      <c r="P43" s="96"/>
      <c r="Q43" s="96"/>
      <c r="R43" s="100"/>
      <c r="S43" s="190"/>
      <c r="T43" s="96"/>
      <c r="U43" s="102"/>
      <c r="V43" s="171"/>
      <c r="W43" s="171"/>
      <c r="X43" s="499"/>
      <c r="Y43" s="499"/>
      <c r="Z43" s="499"/>
      <c r="AA43" s="108"/>
      <c r="AC43" s="39"/>
      <c r="AE43" s="85"/>
      <c r="AF43" s="85"/>
      <c r="AG43" s="85"/>
      <c r="AH43" s="85"/>
      <c r="AI43" s="85"/>
      <c r="AJ43" s="11"/>
      <c r="AM43" s="11"/>
      <c r="AN43" s="11"/>
      <c r="AO43" s="126"/>
      <c r="AP43" s="10"/>
      <c r="AR43" s="40"/>
    </row>
    <row r="44" spans="4:44" x14ac:dyDescent="0.25">
      <c r="D44" s="91" t="s">
        <v>772</v>
      </c>
      <c r="E44" s="429"/>
      <c r="F44" s="98" t="s">
        <v>1304</v>
      </c>
      <c r="G44" s="96"/>
      <c r="H44" s="99"/>
      <c r="I44" s="99"/>
      <c r="J44" s="99"/>
      <c r="K44" s="96"/>
      <c r="L44" s="96"/>
      <c r="M44" s="100"/>
      <c r="N44" s="96"/>
      <c r="O44" s="101"/>
      <c r="P44" s="96"/>
      <c r="Q44" s="96"/>
      <c r="R44" s="100"/>
      <c r="S44" s="190"/>
      <c r="T44" s="96"/>
      <c r="U44" s="102"/>
      <c r="V44" s="171"/>
      <c r="W44" s="171"/>
      <c r="X44" s="499"/>
      <c r="Y44" s="499"/>
      <c r="Z44" s="499"/>
      <c r="AA44" s="108"/>
      <c r="AE44" s="85"/>
      <c r="AF44" s="85"/>
      <c r="AG44" s="85"/>
      <c r="AH44" s="85"/>
      <c r="AI44" s="85"/>
      <c r="AJ44" s="11"/>
      <c r="AM44" s="11"/>
      <c r="AN44" s="11"/>
      <c r="AO44" s="126"/>
      <c r="AP44" s="10"/>
      <c r="AR44" s="40"/>
    </row>
    <row r="45" spans="4:44" x14ac:dyDescent="0.25">
      <c r="D45" s="93" t="s">
        <v>764</v>
      </c>
      <c r="E45" s="429"/>
      <c r="F45" s="98" t="s">
        <v>1142</v>
      </c>
      <c r="G45" s="96"/>
      <c r="H45" s="99"/>
      <c r="I45" s="99"/>
      <c r="J45" s="99"/>
      <c r="K45" s="96"/>
      <c r="L45" s="96"/>
      <c r="M45" s="100"/>
      <c r="N45" s="96"/>
      <c r="O45" s="101"/>
      <c r="P45" s="96"/>
      <c r="Q45" s="96"/>
      <c r="R45" s="100"/>
      <c r="S45" s="190"/>
      <c r="T45" s="96"/>
      <c r="U45" s="102"/>
      <c r="V45" s="171"/>
      <c r="W45" s="171"/>
      <c r="X45" s="499"/>
      <c r="Y45" s="499"/>
      <c r="Z45" s="499"/>
      <c r="AA45" s="108"/>
      <c r="AE45" s="85"/>
      <c r="AF45" s="85"/>
      <c r="AG45" s="85"/>
      <c r="AH45" s="85"/>
      <c r="AI45" s="85"/>
      <c r="AJ45" s="11"/>
      <c r="AM45" s="11"/>
      <c r="AN45" s="11"/>
      <c r="AO45" s="11"/>
      <c r="AP45" s="10"/>
      <c r="AR45" s="40"/>
    </row>
    <row r="46" spans="4:44" x14ac:dyDescent="0.25">
      <c r="D46" s="91" t="s">
        <v>839</v>
      </c>
      <c r="E46" s="429"/>
      <c r="F46" s="98" t="s">
        <v>1305</v>
      </c>
      <c r="G46" s="96"/>
      <c r="H46" s="99"/>
      <c r="I46" s="99"/>
      <c r="J46" s="99"/>
      <c r="K46" s="96"/>
      <c r="L46" s="96"/>
      <c r="M46" s="100"/>
      <c r="N46" s="96"/>
      <c r="O46" s="101"/>
      <c r="P46" s="96"/>
      <c r="Q46" s="96"/>
      <c r="R46" s="100"/>
      <c r="S46" s="190"/>
      <c r="T46" s="96"/>
      <c r="U46" s="102"/>
      <c r="V46" s="171"/>
      <c r="W46" s="171"/>
      <c r="X46" s="499"/>
      <c r="Y46" s="499"/>
      <c r="Z46" s="499"/>
      <c r="AA46" s="108"/>
      <c r="AE46" s="85"/>
      <c r="AF46" s="85"/>
      <c r="AG46" s="85"/>
      <c r="AH46" s="85"/>
      <c r="AI46" s="85"/>
      <c r="AJ46" s="11"/>
      <c r="AM46" s="11"/>
      <c r="AN46" s="11"/>
      <c r="AO46" s="126"/>
      <c r="AP46" s="10"/>
      <c r="AR46" s="40"/>
    </row>
    <row r="47" spans="4:44" x14ac:dyDescent="0.25">
      <c r="D47" s="92" t="s">
        <v>2</v>
      </c>
      <c r="E47" s="429"/>
      <c r="F47" s="98" t="s">
        <v>1306</v>
      </c>
      <c r="G47" s="96"/>
      <c r="H47" s="99"/>
      <c r="I47" s="99"/>
      <c r="J47" s="99"/>
      <c r="K47" s="96"/>
      <c r="L47" s="96"/>
      <c r="M47" s="100"/>
      <c r="N47" s="96"/>
      <c r="O47" s="101"/>
      <c r="P47" s="96"/>
      <c r="Q47" s="96"/>
      <c r="R47" s="100"/>
      <c r="S47" s="190"/>
      <c r="T47" s="96"/>
      <c r="U47" s="102"/>
      <c r="V47" s="171"/>
      <c r="W47" s="171"/>
      <c r="X47" s="499"/>
      <c r="Y47" s="499"/>
      <c r="Z47" s="499"/>
      <c r="AA47" s="108"/>
      <c r="AE47" s="85"/>
      <c r="AF47" s="85"/>
      <c r="AG47" s="85"/>
      <c r="AH47" s="85"/>
      <c r="AI47" s="85"/>
      <c r="AJ47"/>
      <c r="AN47" s="11"/>
      <c r="AO47" s="126"/>
      <c r="AP47" s="10"/>
      <c r="AR47" s="40"/>
    </row>
    <row r="48" spans="4:44" x14ac:dyDescent="0.25">
      <c r="D48" s="92" t="s">
        <v>986</v>
      </c>
      <c r="E48" s="429"/>
      <c r="F48" s="98" t="s">
        <v>988</v>
      </c>
      <c r="G48" s="96"/>
      <c r="H48" s="99"/>
      <c r="I48" s="99"/>
      <c r="J48" s="99"/>
      <c r="K48" s="96"/>
      <c r="L48" s="96"/>
      <c r="M48" s="100"/>
      <c r="N48" s="96"/>
      <c r="O48" s="101"/>
      <c r="P48" s="96"/>
      <c r="Q48" s="96"/>
      <c r="R48" s="100"/>
      <c r="S48" s="190"/>
      <c r="T48" s="96"/>
      <c r="U48" s="102"/>
      <c r="V48" s="171"/>
      <c r="W48" s="171"/>
      <c r="X48" s="499"/>
      <c r="Y48" s="499"/>
      <c r="Z48" s="499"/>
      <c r="AA48" s="108"/>
      <c r="AE48" s="40"/>
      <c r="AF48"/>
      <c r="AG48"/>
      <c r="AH48"/>
      <c r="AI48"/>
      <c r="AJ48"/>
      <c r="AO48" s="11"/>
      <c r="AP48" s="10"/>
      <c r="AR48" s="40"/>
    </row>
    <row r="49" spans="4:44" x14ac:dyDescent="0.25">
      <c r="D49" s="91" t="s">
        <v>736</v>
      </c>
      <c r="E49" s="429"/>
      <c r="F49" s="98" t="s">
        <v>1307</v>
      </c>
      <c r="G49" s="96"/>
      <c r="H49" s="99"/>
      <c r="I49" s="99"/>
      <c r="J49" s="99"/>
      <c r="K49" s="96"/>
      <c r="L49" s="96"/>
      <c r="M49" s="100"/>
      <c r="N49" s="96"/>
      <c r="O49" s="101"/>
      <c r="P49" s="96"/>
      <c r="Q49" s="96"/>
      <c r="R49" s="100"/>
      <c r="S49" s="190"/>
      <c r="T49" s="96"/>
      <c r="U49" s="102"/>
      <c r="V49" s="171"/>
      <c r="W49" s="171"/>
      <c r="X49" s="499"/>
      <c r="Y49" s="499"/>
      <c r="Z49" s="499"/>
      <c r="AA49" s="108"/>
      <c r="AE49" s="85"/>
      <c r="AF49" s="85"/>
      <c r="AG49" s="85"/>
      <c r="AH49" s="85"/>
      <c r="AI49" s="85"/>
      <c r="AJ49" s="11"/>
      <c r="AN49" s="11"/>
      <c r="AO49" s="11"/>
      <c r="AP49" s="10"/>
      <c r="AR49" s="40"/>
    </row>
    <row r="50" spans="4:44" x14ac:dyDescent="0.25">
      <c r="D50" s="94" t="s">
        <v>1396</v>
      </c>
      <c r="E50" s="429"/>
      <c r="F50" s="98" t="s">
        <v>1397</v>
      </c>
      <c r="G50" s="96"/>
      <c r="H50" s="99"/>
      <c r="I50" s="99"/>
      <c r="J50" s="99"/>
      <c r="K50" s="96"/>
      <c r="L50" s="96"/>
      <c r="M50" s="100"/>
      <c r="N50" s="96"/>
      <c r="O50" s="101"/>
      <c r="P50" s="96"/>
      <c r="Q50" s="96"/>
      <c r="R50" s="100"/>
      <c r="S50" s="190"/>
      <c r="T50" s="96"/>
      <c r="U50" s="102"/>
      <c r="V50" s="171"/>
      <c r="W50" s="171"/>
      <c r="X50" s="499"/>
      <c r="Y50" s="499"/>
      <c r="Z50" s="499"/>
      <c r="AA50" s="108"/>
      <c r="AE50" s="85"/>
      <c r="AF50" s="85"/>
      <c r="AG50" s="85"/>
      <c r="AH50" s="85"/>
      <c r="AI50" s="85"/>
      <c r="AJ50" s="11"/>
      <c r="AN50" s="11"/>
      <c r="AO50" s="126"/>
      <c r="AP50" s="10"/>
      <c r="AR50" s="40"/>
    </row>
    <row r="51" spans="4:44" x14ac:dyDescent="0.25">
      <c r="D51" s="519" t="s">
        <v>838</v>
      </c>
      <c r="E51" s="520"/>
      <c r="F51" s="521" t="s">
        <v>1107</v>
      </c>
      <c r="G51" s="522"/>
      <c r="H51" s="582"/>
      <c r="I51" s="582"/>
      <c r="J51" s="582"/>
      <c r="K51" s="522"/>
      <c r="L51" s="522"/>
      <c r="M51" s="523"/>
      <c r="N51" s="522"/>
      <c r="O51" s="524"/>
      <c r="P51" s="522"/>
      <c r="Q51" s="522"/>
      <c r="R51" s="523"/>
      <c r="S51" s="525"/>
      <c r="T51" s="522"/>
      <c r="U51" s="526"/>
      <c r="V51" s="527"/>
      <c r="W51" s="527"/>
      <c r="X51" s="528"/>
      <c r="Y51" s="528"/>
      <c r="Z51" s="528"/>
      <c r="AA51" s="529"/>
      <c r="AE51" s="85"/>
      <c r="AF51" s="85"/>
      <c r="AG51" s="85"/>
      <c r="AH51" s="85"/>
      <c r="AI51" s="85"/>
      <c r="AJ51" s="11"/>
      <c r="AN51" s="11"/>
      <c r="AO51" s="11"/>
      <c r="AP51" s="10"/>
      <c r="AR51" s="40"/>
    </row>
    <row r="52" spans="4:44" ht="15.75" thickBot="1" x14ac:dyDescent="0.3">
      <c r="D52" s="530" t="s">
        <v>39</v>
      </c>
      <c r="E52" s="531"/>
      <c r="F52" s="532" t="s">
        <v>849</v>
      </c>
      <c r="G52" s="533"/>
      <c r="H52" s="534"/>
      <c r="I52" s="534"/>
      <c r="J52" s="534"/>
      <c r="K52" s="533"/>
      <c r="L52" s="533"/>
      <c r="M52" s="535"/>
      <c r="N52" s="533"/>
      <c r="O52" s="536"/>
      <c r="P52" s="533"/>
      <c r="Q52" s="533"/>
      <c r="R52" s="535"/>
      <c r="S52" s="537"/>
      <c r="T52" s="533"/>
      <c r="U52" s="538"/>
      <c r="V52" s="539"/>
      <c r="W52" s="539"/>
      <c r="X52" s="540"/>
      <c r="Y52" s="540"/>
      <c r="Z52" s="540"/>
      <c r="AA52" s="541"/>
      <c r="AE52"/>
      <c r="AF52"/>
      <c r="AG52"/>
      <c r="AH52"/>
      <c r="AI52"/>
      <c r="AJ52" s="11"/>
      <c r="AM52" s="11"/>
      <c r="AN52" s="11"/>
      <c r="AO52" s="11"/>
      <c r="AP52" s="10"/>
      <c r="AR52" s="40"/>
    </row>
    <row r="53" spans="4:44" x14ac:dyDescent="0.25">
      <c r="D53" s="518" t="s">
        <v>1816</v>
      </c>
      <c r="E53" s="508"/>
      <c r="F53" s="509" t="s">
        <v>2134</v>
      </c>
      <c r="G53" s="510"/>
      <c r="H53" s="581"/>
      <c r="I53" s="581"/>
      <c r="J53" s="581"/>
      <c r="K53" s="510"/>
      <c r="L53" s="510"/>
      <c r="M53" s="511"/>
      <c r="N53" s="510"/>
      <c r="O53" s="512"/>
      <c r="P53" s="510"/>
      <c r="Q53" s="510"/>
      <c r="R53" s="511"/>
      <c r="S53" s="513"/>
      <c r="T53" s="510"/>
      <c r="U53" s="514"/>
      <c r="V53" s="515"/>
      <c r="W53" s="515"/>
      <c r="X53" s="516"/>
      <c r="Y53" s="516"/>
      <c r="Z53" s="516"/>
      <c r="AA53" s="517"/>
      <c r="AE53" s="85"/>
      <c r="AF53"/>
      <c r="AG53"/>
      <c r="AH53"/>
      <c r="AI53"/>
      <c r="AJ53" s="11"/>
      <c r="AM53" s="11"/>
      <c r="AN53" s="11"/>
      <c r="AO53" s="11"/>
      <c r="AP53" s="10"/>
      <c r="AR53" s="40"/>
    </row>
    <row r="54" spans="4:44" x14ac:dyDescent="0.25">
      <c r="D54" s="92" t="s">
        <v>1817</v>
      </c>
      <c r="E54" s="429"/>
      <c r="F54" s="98" t="s">
        <v>2133</v>
      </c>
      <c r="G54" s="96"/>
      <c r="H54" s="99"/>
      <c r="I54" s="99"/>
      <c r="J54" s="99"/>
      <c r="K54" s="96"/>
      <c r="L54" s="96"/>
      <c r="M54" s="100"/>
      <c r="N54" s="96"/>
      <c r="O54" s="101"/>
      <c r="P54" s="96"/>
      <c r="Q54" s="96"/>
      <c r="R54" s="100"/>
      <c r="S54" s="190"/>
      <c r="T54" s="96"/>
      <c r="U54" s="102"/>
      <c r="V54" s="171"/>
      <c r="W54" s="171"/>
      <c r="X54" s="499"/>
      <c r="Y54" s="499"/>
      <c r="Z54" s="499"/>
      <c r="AA54" s="108"/>
      <c r="AE54" s="85"/>
      <c r="AF54" s="85"/>
      <c r="AG54" s="85"/>
      <c r="AH54" s="85"/>
      <c r="AI54" s="85"/>
      <c r="AJ54"/>
      <c r="AN54" s="11"/>
      <c r="AO54" s="11"/>
      <c r="AP54" s="10"/>
      <c r="AR54" s="40"/>
    </row>
    <row r="55" spans="4:44" x14ac:dyDescent="0.25">
      <c r="D55" s="92" t="s">
        <v>1998</v>
      </c>
      <c r="E55" s="429"/>
      <c r="F55" s="98" t="s">
        <v>2122</v>
      </c>
      <c r="G55" s="96"/>
      <c r="H55" s="99"/>
      <c r="I55" s="99"/>
      <c r="J55" s="99"/>
      <c r="K55" s="96"/>
      <c r="L55" s="96"/>
      <c r="M55" s="100"/>
      <c r="N55" s="96"/>
      <c r="O55" s="101"/>
      <c r="P55" s="96"/>
      <c r="Q55" s="96"/>
      <c r="R55" s="100"/>
      <c r="S55" s="190"/>
      <c r="T55" s="96"/>
      <c r="U55" s="102"/>
      <c r="V55" s="171"/>
      <c r="W55" s="171"/>
      <c r="X55" s="499"/>
      <c r="Y55" s="499"/>
      <c r="Z55" s="499"/>
      <c r="AA55" s="108"/>
      <c r="AE55" s="85"/>
      <c r="AF55" s="85"/>
      <c r="AG55" s="85"/>
      <c r="AH55" s="85"/>
      <c r="AI55" s="85"/>
      <c r="AJ55"/>
      <c r="AN55" s="11"/>
      <c r="AO55" s="11"/>
      <c r="AP55" s="10"/>
      <c r="AR55" s="40"/>
    </row>
    <row r="56" spans="4:44" x14ac:dyDescent="0.25">
      <c r="D56" s="91" t="s">
        <v>16</v>
      </c>
      <c r="E56" s="429"/>
      <c r="F56" s="98" t="s">
        <v>2128</v>
      </c>
      <c r="G56" s="96"/>
      <c r="H56" s="99"/>
      <c r="I56" s="99"/>
      <c r="J56" s="99"/>
      <c r="K56" s="96"/>
      <c r="L56" s="96"/>
      <c r="M56" s="100"/>
      <c r="N56" s="96"/>
      <c r="O56" s="101"/>
      <c r="P56" s="96"/>
      <c r="Q56" s="96"/>
      <c r="R56" s="100"/>
      <c r="S56" s="190"/>
      <c r="T56" s="96"/>
      <c r="U56" s="102"/>
      <c r="V56" s="171"/>
      <c r="W56" s="171"/>
      <c r="X56" s="499"/>
      <c r="Y56" s="499"/>
      <c r="Z56" s="499"/>
      <c r="AA56" s="108"/>
      <c r="AE56" s="85"/>
      <c r="AF56" s="85"/>
      <c r="AG56" s="85"/>
      <c r="AH56" s="85"/>
      <c r="AI56" s="85"/>
      <c r="AJ56"/>
      <c r="AN56" s="11"/>
      <c r="AO56" s="11"/>
      <c r="AP56" s="10"/>
      <c r="AR56" s="40"/>
    </row>
    <row r="57" spans="4:44" x14ac:dyDescent="0.25">
      <c r="D57" s="91" t="s">
        <v>69</v>
      </c>
      <c r="E57" s="429"/>
      <c r="F57" s="98" t="s">
        <v>850</v>
      </c>
      <c r="G57" s="96"/>
      <c r="H57" s="99"/>
      <c r="I57" s="99"/>
      <c r="J57" s="99"/>
      <c r="K57" s="96"/>
      <c r="L57" s="96"/>
      <c r="M57" s="100"/>
      <c r="N57" s="96"/>
      <c r="O57" s="101"/>
      <c r="P57" s="96"/>
      <c r="Q57" s="96"/>
      <c r="R57" s="100"/>
      <c r="S57" s="190"/>
      <c r="T57" s="96"/>
      <c r="U57" s="102"/>
      <c r="V57" s="171"/>
      <c r="W57" s="171"/>
      <c r="X57" s="499"/>
      <c r="Y57" s="499"/>
      <c r="Z57" s="499"/>
      <c r="AA57" s="108"/>
      <c r="AE57" s="40"/>
      <c r="AF57"/>
      <c r="AG57"/>
      <c r="AH57"/>
      <c r="AI57"/>
      <c r="AJ57"/>
      <c r="AO57" s="11"/>
      <c r="AP57" s="10"/>
      <c r="AR57" s="40"/>
    </row>
    <row r="58" spans="4:44" x14ac:dyDescent="0.25">
      <c r="D58" s="91" t="s">
        <v>72</v>
      </c>
      <c r="E58" s="429"/>
      <c r="F58" s="98" t="s">
        <v>851</v>
      </c>
      <c r="G58" s="96"/>
      <c r="H58" s="99"/>
      <c r="I58" s="99"/>
      <c r="J58" s="99"/>
      <c r="K58" s="96"/>
      <c r="L58" s="96"/>
      <c r="M58" s="100"/>
      <c r="N58" s="96"/>
      <c r="O58" s="101"/>
      <c r="P58" s="96"/>
      <c r="Q58" s="96"/>
      <c r="R58" s="100"/>
      <c r="S58" s="190"/>
      <c r="T58" s="96"/>
      <c r="U58" s="102"/>
      <c r="V58" s="171"/>
      <c r="W58" s="171"/>
      <c r="X58" s="499"/>
      <c r="Y58" s="499"/>
      <c r="Z58" s="499"/>
      <c r="AA58" s="108"/>
      <c r="AD58" s="36"/>
      <c r="AE58" s="85"/>
      <c r="AF58" s="85"/>
      <c r="AG58" s="85"/>
      <c r="AH58" s="85"/>
      <c r="AI58" s="85"/>
      <c r="AJ58" s="11"/>
      <c r="AM58" s="11"/>
      <c r="AN58" s="11"/>
      <c r="AO58" s="126"/>
      <c r="AP58" s="10"/>
      <c r="AR58" s="40"/>
    </row>
    <row r="59" spans="4:44" x14ac:dyDescent="0.25">
      <c r="D59" s="91" t="s">
        <v>80</v>
      </c>
      <c r="E59" s="429"/>
      <c r="F59" s="98" t="s">
        <v>2125</v>
      </c>
      <c r="G59" s="96"/>
      <c r="H59" s="99"/>
      <c r="I59" s="99"/>
      <c r="J59" s="99"/>
      <c r="K59" s="96"/>
      <c r="L59" s="96"/>
      <c r="M59" s="100"/>
      <c r="N59" s="96"/>
      <c r="O59" s="101"/>
      <c r="P59" s="96"/>
      <c r="Q59" s="96"/>
      <c r="R59" s="100"/>
      <c r="S59" s="190"/>
      <c r="T59" s="96"/>
      <c r="U59" s="102"/>
      <c r="V59" s="171"/>
      <c r="W59" s="171"/>
      <c r="X59" s="499"/>
      <c r="Y59" s="499"/>
      <c r="Z59" s="499"/>
      <c r="AA59" s="108"/>
      <c r="AD59" s="36"/>
      <c r="AE59" s="398"/>
      <c r="AF59" s="398"/>
      <c r="AG59" s="85"/>
      <c r="AH59" s="85"/>
      <c r="AI59" s="85"/>
      <c r="AJ59" s="11"/>
      <c r="AM59" s="11"/>
      <c r="AN59" s="11"/>
      <c r="AO59" s="126"/>
      <c r="AP59" s="10"/>
      <c r="AR59" s="40"/>
    </row>
    <row r="60" spans="4:44" x14ac:dyDescent="0.25">
      <c r="D60" s="91" t="s">
        <v>68</v>
      </c>
      <c r="E60" s="429"/>
      <c r="F60" s="98" t="s">
        <v>852</v>
      </c>
      <c r="G60" s="96"/>
      <c r="H60" s="99"/>
      <c r="I60" s="99"/>
      <c r="J60" s="99"/>
      <c r="K60" s="96"/>
      <c r="L60" s="96"/>
      <c r="M60" s="100"/>
      <c r="N60" s="96"/>
      <c r="O60" s="101"/>
      <c r="P60" s="96"/>
      <c r="Q60" s="96"/>
      <c r="R60" s="100"/>
      <c r="S60" s="190"/>
      <c r="T60" s="96"/>
      <c r="U60" s="102"/>
      <c r="V60" s="171"/>
      <c r="W60" s="171"/>
      <c r="X60" s="499"/>
      <c r="Y60" s="499"/>
      <c r="Z60" s="499"/>
      <c r="AA60" s="108"/>
      <c r="AD60" s="36"/>
      <c r="AE60" s="399"/>
      <c r="AF60" s="398"/>
      <c r="AG60" s="85"/>
      <c r="AH60" s="85"/>
      <c r="AI60" s="85"/>
      <c r="AJ60" s="11"/>
      <c r="AM60" s="11"/>
      <c r="AN60" s="11"/>
      <c r="AO60" s="181"/>
      <c r="AP60" s="10"/>
      <c r="AR60" s="40"/>
    </row>
    <row r="61" spans="4:44" x14ac:dyDescent="0.25">
      <c r="D61" s="91" t="s">
        <v>74</v>
      </c>
      <c r="E61" s="429"/>
      <c r="F61" s="98" t="s">
        <v>2124</v>
      </c>
      <c r="G61" s="96"/>
      <c r="H61" s="99"/>
      <c r="I61" s="99"/>
      <c r="J61" s="99"/>
      <c r="K61" s="96"/>
      <c r="L61" s="96"/>
      <c r="M61" s="100"/>
      <c r="N61" s="96"/>
      <c r="O61" s="101"/>
      <c r="P61" s="96"/>
      <c r="Q61" s="96"/>
      <c r="R61" s="100"/>
      <c r="S61" s="190"/>
      <c r="T61" s="96"/>
      <c r="U61" s="102"/>
      <c r="V61" s="171"/>
      <c r="W61" s="171"/>
      <c r="X61" s="499"/>
      <c r="Y61" s="499"/>
      <c r="Z61" s="499"/>
      <c r="AA61" s="108"/>
      <c r="AE61" s="398"/>
      <c r="AF61" s="398"/>
      <c r="AG61" s="85"/>
      <c r="AH61" s="85"/>
      <c r="AI61" s="85"/>
      <c r="AJ61" s="11"/>
      <c r="AM61" s="11"/>
      <c r="AN61" s="11"/>
      <c r="AO61" s="126"/>
      <c r="AP61" s="10"/>
    </row>
    <row r="62" spans="4:44" x14ac:dyDescent="0.25">
      <c r="D62" s="91" t="s">
        <v>2121</v>
      </c>
      <c r="E62" s="429"/>
      <c r="F62" s="98" t="s">
        <v>2123</v>
      </c>
      <c r="G62" s="96"/>
      <c r="H62" s="99"/>
      <c r="I62" s="99"/>
      <c r="J62" s="99"/>
      <c r="K62" s="96"/>
      <c r="L62" s="96"/>
      <c r="M62" s="100"/>
      <c r="N62" s="96"/>
      <c r="O62" s="101"/>
      <c r="P62" s="96"/>
      <c r="Q62" s="96"/>
      <c r="R62" s="100"/>
      <c r="S62" s="190"/>
      <c r="T62" s="96"/>
      <c r="U62" s="102"/>
      <c r="V62" s="171"/>
      <c r="W62" s="171"/>
      <c r="X62" s="499"/>
      <c r="Y62" s="499"/>
      <c r="Z62" s="499"/>
      <c r="AA62" s="108"/>
      <c r="AE62" s="85"/>
      <c r="AF62" s="85"/>
      <c r="AG62" s="85"/>
      <c r="AH62" s="85"/>
      <c r="AI62" s="85"/>
      <c r="AJ62" s="11"/>
      <c r="AM62" s="11"/>
      <c r="AN62" s="11"/>
      <c r="AO62" s="126"/>
      <c r="AP62" s="10"/>
    </row>
    <row r="63" spans="4:44" x14ac:dyDescent="0.25">
      <c r="D63" s="91" t="s">
        <v>51</v>
      </c>
      <c r="E63" s="429"/>
      <c r="F63" s="98" t="s">
        <v>872</v>
      </c>
      <c r="G63" s="96"/>
      <c r="H63" s="99"/>
      <c r="I63" s="99"/>
      <c r="J63" s="99"/>
      <c r="K63" s="96"/>
      <c r="L63" s="96"/>
      <c r="M63" s="100"/>
      <c r="N63" s="96"/>
      <c r="O63" s="101"/>
      <c r="P63" s="96"/>
      <c r="Q63" s="96"/>
      <c r="R63" s="100"/>
      <c r="S63" s="190"/>
      <c r="T63" s="96"/>
      <c r="U63" s="102"/>
      <c r="V63" s="171"/>
      <c r="W63" s="171"/>
      <c r="X63" s="499"/>
      <c r="Y63" s="499"/>
      <c r="Z63" s="499"/>
      <c r="AA63" s="108"/>
      <c r="AE63" s="85"/>
      <c r="AF63" s="85"/>
      <c r="AG63" s="85"/>
      <c r="AH63" s="85"/>
      <c r="AI63" s="85"/>
      <c r="AJ63" s="11"/>
      <c r="AM63" s="11"/>
      <c r="AN63" s="11"/>
      <c r="AO63" s="126"/>
      <c r="AP63" s="10"/>
    </row>
    <row r="64" spans="4:44" x14ac:dyDescent="0.25">
      <c r="D64" s="91" t="s">
        <v>52</v>
      </c>
      <c r="E64" s="429"/>
      <c r="F64" s="98" t="s">
        <v>873</v>
      </c>
      <c r="G64" s="96"/>
      <c r="H64" s="99"/>
      <c r="I64" s="99"/>
      <c r="J64" s="99"/>
      <c r="K64" s="96"/>
      <c r="L64" s="96"/>
      <c r="M64" s="100"/>
      <c r="N64" s="96"/>
      <c r="O64" s="101"/>
      <c r="P64" s="96"/>
      <c r="Q64" s="96"/>
      <c r="R64" s="100"/>
      <c r="S64" s="190"/>
      <c r="T64" s="96"/>
      <c r="U64" s="102"/>
      <c r="V64" s="171"/>
      <c r="W64" s="171"/>
      <c r="X64" s="499"/>
      <c r="Y64" s="499"/>
      <c r="Z64" s="499"/>
      <c r="AA64" s="108"/>
      <c r="AE64" s="85"/>
      <c r="AF64" s="85"/>
      <c r="AG64" s="85"/>
      <c r="AH64" s="85"/>
      <c r="AI64" s="85"/>
      <c r="AJ64" s="11"/>
      <c r="AM64" s="11"/>
      <c r="AN64" s="11"/>
      <c r="AO64" s="126"/>
      <c r="AP64" s="10"/>
    </row>
    <row r="65" spans="4:42" x14ac:dyDescent="0.25">
      <c r="D65" s="91" t="s">
        <v>53</v>
      </c>
      <c r="E65" s="429"/>
      <c r="F65" s="98" t="s">
        <v>853</v>
      </c>
      <c r="G65" s="96"/>
      <c r="H65" s="99"/>
      <c r="I65" s="99"/>
      <c r="J65" s="99"/>
      <c r="K65" s="96"/>
      <c r="L65" s="96"/>
      <c r="M65" s="100"/>
      <c r="N65" s="96"/>
      <c r="O65" s="101"/>
      <c r="P65" s="96"/>
      <c r="Q65" s="96"/>
      <c r="R65" s="100"/>
      <c r="S65" s="190"/>
      <c r="T65" s="96"/>
      <c r="U65" s="102"/>
      <c r="V65" s="171"/>
      <c r="W65" s="171"/>
      <c r="X65" s="499"/>
      <c r="Y65" s="499"/>
      <c r="Z65" s="499"/>
      <c r="AA65" s="108"/>
      <c r="AE65" s="85"/>
      <c r="AF65" s="85"/>
      <c r="AG65" s="85"/>
      <c r="AH65" s="85"/>
      <c r="AI65" s="85"/>
      <c r="AJ65" s="11"/>
      <c r="AM65" s="11"/>
      <c r="AN65" s="11"/>
      <c r="AO65" s="126"/>
      <c r="AP65" s="10"/>
    </row>
    <row r="66" spans="4:42" x14ac:dyDescent="0.25">
      <c r="D66" s="91" t="s">
        <v>841</v>
      </c>
      <c r="E66" s="429"/>
      <c r="F66" s="98" t="s">
        <v>854</v>
      </c>
      <c r="G66" s="96"/>
      <c r="H66" s="99"/>
      <c r="I66" s="99"/>
      <c r="J66" s="99"/>
      <c r="K66" s="96"/>
      <c r="L66" s="96"/>
      <c r="M66" s="100"/>
      <c r="N66" s="96"/>
      <c r="O66" s="101"/>
      <c r="P66" s="96"/>
      <c r="Q66" s="96"/>
      <c r="R66" s="100"/>
      <c r="S66" s="190"/>
      <c r="T66" s="96"/>
      <c r="U66" s="102"/>
      <c r="V66" s="171"/>
      <c r="W66" s="171"/>
      <c r="X66" s="499"/>
      <c r="Y66" s="499"/>
      <c r="Z66" s="499"/>
      <c r="AA66" s="108"/>
      <c r="AE66" s="39"/>
      <c r="AF66"/>
      <c r="AG66"/>
      <c r="AH66"/>
      <c r="AI66"/>
      <c r="AJ66"/>
      <c r="AN66" s="10"/>
    </row>
    <row r="67" spans="4:42" x14ac:dyDescent="0.25">
      <c r="D67" s="91" t="s">
        <v>2417</v>
      </c>
      <c r="E67" s="429"/>
      <c r="F67" s="98" t="s">
        <v>2419</v>
      </c>
      <c r="G67" s="96"/>
      <c r="H67" s="99"/>
      <c r="I67" s="99"/>
      <c r="J67" s="99"/>
      <c r="K67" s="96"/>
      <c r="L67" s="96"/>
      <c r="M67" s="100"/>
      <c r="N67" s="96"/>
      <c r="O67" s="101"/>
      <c r="P67" s="96"/>
      <c r="Q67" s="96"/>
      <c r="R67" s="100"/>
      <c r="S67" s="190"/>
      <c r="T67" s="96"/>
      <c r="U67" s="102"/>
      <c r="V67" s="171"/>
      <c r="W67" s="171"/>
      <c r="X67" s="499"/>
      <c r="Y67" s="499"/>
      <c r="Z67" s="499"/>
      <c r="AA67" s="108"/>
      <c r="AE67" s="39"/>
      <c r="AF67"/>
      <c r="AG67"/>
      <c r="AH67"/>
      <c r="AI67"/>
      <c r="AJ67"/>
      <c r="AN67" s="10"/>
    </row>
    <row r="68" spans="4:42" x14ac:dyDescent="0.25">
      <c r="D68" s="91" t="s">
        <v>840</v>
      </c>
      <c r="E68" s="429"/>
      <c r="F68" s="98" t="s">
        <v>855</v>
      </c>
      <c r="G68" s="96"/>
      <c r="H68" s="99"/>
      <c r="I68" s="99"/>
      <c r="J68" s="99"/>
      <c r="K68" s="96"/>
      <c r="L68" s="96"/>
      <c r="M68" s="100"/>
      <c r="N68" s="96"/>
      <c r="O68" s="101"/>
      <c r="P68" s="96"/>
      <c r="Q68" s="96"/>
      <c r="R68" s="100"/>
      <c r="S68" s="190"/>
      <c r="T68" s="96"/>
      <c r="U68" s="102"/>
      <c r="V68" s="171"/>
      <c r="W68" s="171"/>
      <c r="X68" s="499"/>
      <c r="Y68" s="499"/>
      <c r="Z68" s="499"/>
      <c r="AA68" s="108"/>
      <c r="AB68"/>
      <c r="AE68"/>
      <c r="AF68"/>
      <c r="AG68"/>
      <c r="AH68"/>
      <c r="AI68"/>
      <c r="AJ68"/>
    </row>
    <row r="69" spans="4:42" x14ac:dyDescent="0.25">
      <c r="D69" s="91" t="s">
        <v>730</v>
      </c>
      <c r="E69" s="429"/>
      <c r="F69" s="98" t="s">
        <v>856</v>
      </c>
      <c r="G69" s="96"/>
      <c r="H69" s="99"/>
      <c r="I69" s="99"/>
      <c r="J69" s="99"/>
      <c r="K69" s="96"/>
      <c r="L69" s="96"/>
      <c r="M69" s="100"/>
      <c r="N69" s="96"/>
      <c r="O69" s="101"/>
      <c r="P69" s="96"/>
      <c r="Q69" s="96"/>
      <c r="R69" s="100"/>
      <c r="S69" s="190"/>
      <c r="T69" s="96"/>
      <c r="U69" s="102"/>
      <c r="V69" s="171"/>
      <c r="W69" s="171"/>
      <c r="X69" s="499"/>
      <c r="Y69" s="499"/>
      <c r="Z69" s="499"/>
      <c r="AA69" s="108"/>
      <c r="AB69"/>
      <c r="AE69"/>
      <c r="AF69"/>
      <c r="AG69"/>
      <c r="AH69"/>
      <c r="AI69"/>
      <c r="AJ69"/>
    </row>
    <row r="70" spans="4:42" x14ac:dyDescent="0.25">
      <c r="D70" s="91" t="s">
        <v>75</v>
      </c>
      <c r="E70" s="429"/>
      <c r="F70" s="98" t="s">
        <v>857</v>
      </c>
      <c r="G70" s="96"/>
      <c r="H70" s="99"/>
      <c r="I70" s="99"/>
      <c r="J70" s="99"/>
      <c r="K70" s="96"/>
      <c r="L70" s="96"/>
      <c r="M70" s="100"/>
      <c r="N70" s="96"/>
      <c r="O70" s="101"/>
      <c r="P70" s="96"/>
      <c r="Q70" s="96"/>
      <c r="R70" s="100"/>
      <c r="S70" s="190"/>
      <c r="T70" s="96"/>
      <c r="U70" s="102"/>
      <c r="V70" s="171"/>
      <c r="W70" s="171"/>
      <c r="X70" s="499"/>
      <c r="Y70" s="499"/>
      <c r="Z70" s="499"/>
      <c r="AA70" s="108"/>
      <c r="AB70"/>
      <c r="AE70"/>
      <c r="AF70"/>
      <c r="AG70"/>
      <c r="AH70"/>
      <c r="AI70"/>
      <c r="AJ70"/>
    </row>
    <row r="71" spans="4:42" ht="15.75" thickBot="1" x14ac:dyDescent="0.3">
      <c r="D71" s="95" t="s">
        <v>76</v>
      </c>
      <c r="E71" s="430"/>
      <c r="F71" s="103" t="s">
        <v>858</v>
      </c>
      <c r="G71" s="97"/>
      <c r="H71" s="104"/>
      <c r="I71" s="104"/>
      <c r="J71" s="104"/>
      <c r="K71" s="97"/>
      <c r="L71" s="97"/>
      <c r="M71" s="105"/>
      <c r="N71" s="97"/>
      <c r="O71" s="106"/>
      <c r="P71" s="97"/>
      <c r="Q71" s="97"/>
      <c r="R71" s="105"/>
      <c r="S71" s="191"/>
      <c r="T71" s="97"/>
      <c r="U71" s="107"/>
      <c r="V71" s="172"/>
      <c r="W71" s="172"/>
      <c r="X71" s="500"/>
      <c r="Y71" s="500"/>
      <c r="Z71" s="500"/>
      <c r="AA71" s="109"/>
      <c r="AB71"/>
      <c r="AE71"/>
      <c r="AF71"/>
      <c r="AG71"/>
      <c r="AH71"/>
      <c r="AI71"/>
      <c r="AJ71"/>
    </row>
    <row r="72" spans="4:42" x14ac:dyDescent="0.25">
      <c r="D72" s="507" t="s">
        <v>3</v>
      </c>
      <c r="E72" s="508"/>
      <c r="F72" s="509" t="s">
        <v>2129</v>
      </c>
      <c r="G72" s="510"/>
      <c r="H72" s="581"/>
      <c r="I72" s="581"/>
      <c r="J72" s="581"/>
      <c r="K72" s="510"/>
      <c r="L72" s="510"/>
      <c r="M72" s="511"/>
      <c r="N72" s="510"/>
      <c r="O72" s="512"/>
      <c r="P72" s="510"/>
      <c r="Q72" s="510"/>
      <c r="R72" s="511"/>
      <c r="S72" s="513"/>
      <c r="T72" s="510"/>
      <c r="U72" s="514"/>
      <c r="V72" s="515"/>
      <c r="W72" s="515"/>
      <c r="X72" s="516"/>
      <c r="Y72" s="516"/>
      <c r="Z72" s="516"/>
      <c r="AA72" s="517"/>
      <c r="AB72"/>
      <c r="AE72"/>
      <c r="AF72"/>
      <c r="AG72"/>
      <c r="AH72"/>
      <c r="AI72"/>
      <c r="AJ72"/>
    </row>
    <row r="73" spans="4:42" x14ac:dyDescent="0.25">
      <c r="D73" s="91" t="s">
        <v>22</v>
      </c>
      <c r="E73" s="429"/>
      <c r="F73" s="98" t="s">
        <v>874</v>
      </c>
      <c r="G73" s="96"/>
      <c r="H73" s="99"/>
      <c r="I73" s="99"/>
      <c r="J73" s="99"/>
      <c r="K73" s="96"/>
      <c r="L73" s="96"/>
      <c r="M73" s="100"/>
      <c r="N73" s="96"/>
      <c r="O73" s="101"/>
      <c r="P73" s="96"/>
      <c r="Q73" s="96"/>
      <c r="R73" s="100"/>
      <c r="S73" s="190"/>
      <c r="T73" s="96"/>
      <c r="U73" s="102"/>
      <c r="V73" s="171"/>
      <c r="W73" s="171"/>
      <c r="X73" s="499"/>
      <c r="Y73" s="499"/>
      <c r="Z73" s="499"/>
      <c r="AA73" s="108"/>
    </row>
    <row r="74" spans="4:42" ht="15.75" thickBot="1" x14ac:dyDescent="0.3">
      <c r="D74" s="95" t="s">
        <v>4</v>
      </c>
      <c r="E74" s="430"/>
      <c r="F74" s="103" t="s">
        <v>859</v>
      </c>
      <c r="G74" s="97"/>
      <c r="H74" s="104"/>
      <c r="I74" s="104"/>
      <c r="J74" s="104"/>
      <c r="K74" s="97"/>
      <c r="L74" s="97"/>
      <c r="M74" s="105"/>
      <c r="N74" s="97"/>
      <c r="O74" s="106"/>
      <c r="P74" s="97"/>
      <c r="Q74" s="97"/>
      <c r="R74" s="105"/>
      <c r="S74" s="191"/>
      <c r="T74" s="97"/>
      <c r="U74" s="107"/>
      <c r="V74" s="172"/>
      <c r="W74" s="172"/>
      <c r="X74" s="500"/>
      <c r="Y74" s="500"/>
      <c r="Z74" s="500"/>
      <c r="AA74" s="109"/>
    </row>
    <row r="442" spans="3:3" x14ac:dyDescent="0.25">
      <c r="C442" s="7"/>
    </row>
    <row r="443" spans="3:3" x14ac:dyDescent="0.25">
      <c r="C443" s="7"/>
    </row>
    <row r="499" spans="3:3" x14ac:dyDescent="0.25">
      <c r="C499" s="177"/>
    </row>
    <row r="500" spans="3:3" x14ac:dyDescent="0.25">
      <c r="C500" s="177"/>
    </row>
    <row r="501" spans="3:3" x14ac:dyDescent="0.25">
      <c r="C501" s="177"/>
    </row>
    <row r="502" spans="3:3" x14ac:dyDescent="0.25">
      <c r="C502" s="177"/>
    </row>
    <row r="503" spans="3:3" x14ac:dyDescent="0.25">
      <c r="C503" s="177"/>
    </row>
    <row r="504" spans="3:3" x14ac:dyDescent="0.25">
      <c r="C504" s="177"/>
    </row>
    <row r="505" spans="3:3" x14ac:dyDescent="0.25">
      <c r="C505" s="177"/>
    </row>
    <row r="507" spans="3:3" x14ac:dyDescent="0.25">
      <c r="C507" s="177"/>
    </row>
    <row r="566" spans="3:3" x14ac:dyDescent="0.25">
      <c r="C566" s="195"/>
    </row>
    <row r="599" spans="3:3" x14ac:dyDescent="0.25">
      <c r="C599" s="208"/>
    </row>
  </sheetData>
  <sortState ref="A6:AS17">
    <sortCondition ref="D6:D17"/>
  </sortState>
  <hyperlinks>
    <hyperlink ref="AM23" r:id="rId1"/>
    <hyperlink ref="AJ22" r:id="rId2" display="http://en.wikipedia.org/wiki/Instructions_per_second"/>
    <hyperlink ref="AR22" r:id="rId3"/>
    <hyperlink ref="E6" r:id="rId4"/>
    <hyperlink ref="E7" r:id="rId5"/>
    <hyperlink ref="AQ7" r:id="rId6"/>
    <hyperlink ref="E8" r:id="rId7"/>
    <hyperlink ref="AQ9" r:id="rId8"/>
    <hyperlink ref="E10" r:id="rId9"/>
    <hyperlink ref="E11" r:id="rId10"/>
    <hyperlink ref="E12" r:id="rId11"/>
    <hyperlink ref="AQ10" r:id="rId12"/>
    <hyperlink ref="AQ11" r:id="rId13"/>
    <hyperlink ref="E13" r:id="rId14"/>
  </hyperlinks>
  <pageMargins left="0.25" right="0.25" top="0.25" bottom="0.25" header="0.3" footer="0.3"/>
  <pageSetup paperSize="5" scale="57" fitToHeight="9" orientation="landscape"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1"/>
  <sheetViews>
    <sheetView topLeftCell="A4" zoomScaleNormal="100" workbookViewId="0">
      <pane ySplit="1" topLeftCell="A483" activePane="bottomLeft" state="frozenSplit"/>
      <selection activeCell="A4" sqref="A4"/>
      <selection pane="bottomLeft" activeCell="K490" sqref="K490"/>
    </sheetView>
  </sheetViews>
  <sheetFormatPr defaultRowHeight="15" x14ac:dyDescent="0.25"/>
  <cols>
    <col min="1" max="1" width="5" customWidth="1"/>
    <col min="2" max="2" width="18.5703125" style="24" customWidth="1"/>
    <col min="3" max="3" width="52.7109375" style="7" customWidth="1"/>
    <col min="4" max="4" width="9.140625" style="39" customWidth="1"/>
    <col min="5" max="5" width="18.42578125" customWidth="1"/>
    <col min="6" max="6" width="8.42578125" style="39" customWidth="1"/>
    <col min="7" max="7" width="5" style="39" customWidth="1"/>
    <col min="8" max="8" width="4.140625" style="39" customWidth="1"/>
    <col min="9" max="9" width="11.42578125" style="39" customWidth="1"/>
    <col min="10" max="10" width="10.28515625" style="604" customWidth="1"/>
    <col min="11" max="11" width="118.28515625" customWidth="1"/>
  </cols>
  <sheetData>
    <row r="1" spans="1:11" ht="18.75" x14ac:dyDescent="0.3">
      <c r="B1" s="22" t="s">
        <v>2776</v>
      </c>
      <c r="C1" s="16"/>
      <c r="G1"/>
      <c r="H1" s="162" t="s">
        <v>2130</v>
      </c>
      <c r="I1" s="162"/>
    </row>
    <row r="2" spans="1:11" x14ac:dyDescent="0.25">
      <c r="B2" s="23"/>
      <c r="D2" s="21"/>
    </row>
    <row r="3" spans="1:11" ht="15.75" thickBot="1" x14ac:dyDescent="0.3"/>
    <row r="4" spans="1:11" s="603" customFormat="1" ht="29.25" customHeight="1" thickBot="1" x14ac:dyDescent="0.3">
      <c r="B4" s="25" t="s">
        <v>1810</v>
      </c>
      <c r="C4" s="2" t="s">
        <v>2779</v>
      </c>
      <c r="D4" s="2" t="s">
        <v>64</v>
      </c>
      <c r="E4" s="2" t="s">
        <v>23</v>
      </c>
      <c r="F4" s="2" t="s">
        <v>175</v>
      </c>
      <c r="G4" s="2" t="s">
        <v>5</v>
      </c>
      <c r="H4" s="3" t="s">
        <v>6</v>
      </c>
      <c r="I4" s="622" t="s">
        <v>2796</v>
      </c>
      <c r="J4" s="623" t="s">
        <v>2814</v>
      </c>
      <c r="K4" s="3" t="s">
        <v>2775</v>
      </c>
    </row>
    <row r="5" spans="1:11" ht="6.75" customHeight="1" thickBot="1" x14ac:dyDescent="0.3"/>
    <row r="6" spans="1:11" x14ac:dyDescent="0.25">
      <c r="A6">
        <v>1</v>
      </c>
      <c r="B6" s="50" t="s">
        <v>2769</v>
      </c>
      <c r="C6" s="573" t="s">
        <v>2436</v>
      </c>
      <c r="D6" s="44" t="s">
        <v>1812</v>
      </c>
      <c r="E6" s="30" t="s">
        <v>2439</v>
      </c>
      <c r="F6" s="44" t="s">
        <v>1052</v>
      </c>
      <c r="G6" s="44"/>
      <c r="H6" s="599"/>
      <c r="I6" s="609" t="s">
        <v>1950</v>
      </c>
      <c r="J6" s="610">
        <v>43164</v>
      </c>
      <c r="K6" s="51" t="s">
        <v>2786</v>
      </c>
    </row>
    <row r="7" spans="1:11" x14ac:dyDescent="0.25">
      <c r="A7">
        <v>2</v>
      </c>
      <c r="B7" s="409" t="s">
        <v>2437</v>
      </c>
      <c r="C7" s="435" t="s">
        <v>2436</v>
      </c>
      <c r="D7" s="412" t="s">
        <v>1812</v>
      </c>
      <c r="E7" s="504" t="s">
        <v>2439</v>
      </c>
      <c r="F7" s="412" t="s">
        <v>1052</v>
      </c>
      <c r="G7" s="412">
        <v>16</v>
      </c>
      <c r="H7" s="600"/>
      <c r="I7" s="611" t="s">
        <v>1950</v>
      </c>
      <c r="J7" s="612">
        <v>43164</v>
      </c>
      <c r="K7" s="505" t="s">
        <v>2786</v>
      </c>
    </row>
    <row r="8" spans="1:11" x14ac:dyDescent="0.25">
      <c r="A8">
        <v>3</v>
      </c>
      <c r="B8" s="26" t="s">
        <v>2716</v>
      </c>
      <c r="C8" s="435" t="s">
        <v>2717</v>
      </c>
      <c r="D8" s="27"/>
      <c r="E8" s="28"/>
      <c r="F8" s="27" t="s">
        <v>178</v>
      </c>
      <c r="G8" s="27">
        <v>8</v>
      </c>
      <c r="H8" s="601">
        <v>16</v>
      </c>
      <c r="I8" s="613" t="s">
        <v>1950</v>
      </c>
      <c r="J8" s="612">
        <v>43163</v>
      </c>
      <c r="K8" s="505" t="s">
        <v>2785</v>
      </c>
    </row>
    <row r="9" spans="1:11" x14ac:dyDescent="0.25">
      <c r="A9">
        <v>4</v>
      </c>
      <c r="B9" s="26" t="s">
        <v>2116</v>
      </c>
      <c r="C9" s="435" t="s">
        <v>2117</v>
      </c>
      <c r="D9" s="27" t="s">
        <v>67</v>
      </c>
      <c r="E9" s="28"/>
      <c r="F9" s="27" t="s">
        <v>33</v>
      </c>
      <c r="G9" s="27">
        <v>32</v>
      </c>
      <c r="H9" s="601">
        <v>32</v>
      </c>
      <c r="I9" s="613" t="s">
        <v>1950</v>
      </c>
      <c r="J9" s="612">
        <v>43151</v>
      </c>
      <c r="K9" s="505" t="s">
        <v>2784</v>
      </c>
    </row>
    <row r="10" spans="1:11" x14ac:dyDescent="0.25">
      <c r="A10">
        <v>5</v>
      </c>
      <c r="B10" s="26" t="s">
        <v>1716</v>
      </c>
      <c r="C10" s="435" t="s">
        <v>1717</v>
      </c>
      <c r="D10" s="27" t="s">
        <v>57</v>
      </c>
      <c r="E10" s="28" t="s">
        <v>654</v>
      </c>
      <c r="F10" s="27" t="s">
        <v>1613</v>
      </c>
      <c r="G10" s="27">
        <v>32</v>
      </c>
      <c r="H10" s="601">
        <v>32</v>
      </c>
      <c r="I10" s="613" t="s">
        <v>1950</v>
      </c>
      <c r="J10" s="612">
        <v>43040</v>
      </c>
      <c r="K10" s="505" t="s">
        <v>1718</v>
      </c>
    </row>
    <row r="11" spans="1:11" x14ac:dyDescent="0.25">
      <c r="A11">
        <v>6</v>
      </c>
      <c r="B11" s="26" t="s">
        <v>1626</v>
      </c>
      <c r="C11" s="435" t="s">
        <v>1943</v>
      </c>
      <c r="D11" s="27" t="s">
        <v>67</v>
      </c>
      <c r="E11" s="28" t="s">
        <v>1588</v>
      </c>
      <c r="F11" s="27">
        <v>8051</v>
      </c>
      <c r="G11" s="27">
        <v>8</v>
      </c>
      <c r="H11" s="601" t="s">
        <v>71</v>
      </c>
      <c r="I11" s="613" t="s">
        <v>1950</v>
      </c>
      <c r="J11" s="612">
        <v>42795</v>
      </c>
      <c r="K11" s="20" t="s">
        <v>2781</v>
      </c>
    </row>
    <row r="12" spans="1:11" x14ac:dyDescent="0.25">
      <c r="A12">
        <v>7</v>
      </c>
      <c r="B12" s="26" t="s">
        <v>1941</v>
      </c>
      <c r="C12" s="435" t="s">
        <v>1944</v>
      </c>
      <c r="D12" s="27" t="s">
        <v>1812</v>
      </c>
      <c r="E12" s="28" t="s">
        <v>1942</v>
      </c>
      <c r="F12" s="27">
        <v>6502</v>
      </c>
      <c r="G12" s="27">
        <v>8</v>
      </c>
      <c r="H12" s="601">
        <v>8</v>
      </c>
      <c r="I12" s="613" t="s">
        <v>1950</v>
      </c>
      <c r="J12" s="612">
        <v>42795</v>
      </c>
      <c r="K12" s="20" t="s">
        <v>2782</v>
      </c>
    </row>
    <row r="13" spans="1:11" x14ac:dyDescent="0.25">
      <c r="A13">
        <v>8</v>
      </c>
      <c r="B13" s="26" t="s">
        <v>1587</v>
      </c>
      <c r="C13" s="435" t="s">
        <v>1589</v>
      </c>
      <c r="D13" s="27" t="s">
        <v>67</v>
      </c>
      <c r="E13" s="28" t="s">
        <v>1588</v>
      </c>
      <c r="F13" s="27" t="s">
        <v>1031</v>
      </c>
      <c r="G13" s="27">
        <v>16</v>
      </c>
      <c r="H13" s="601" t="s">
        <v>71</v>
      </c>
      <c r="I13" s="613" t="s">
        <v>1950</v>
      </c>
      <c r="J13" s="612">
        <v>42795</v>
      </c>
      <c r="K13" s="20" t="s">
        <v>2783</v>
      </c>
    </row>
    <row r="14" spans="1:11" x14ac:dyDescent="0.25">
      <c r="A14">
        <v>9</v>
      </c>
      <c r="B14" s="26" t="s">
        <v>632</v>
      </c>
      <c r="C14" s="435" t="s">
        <v>636</v>
      </c>
      <c r="D14" s="27" t="s">
        <v>85</v>
      </c>
      <c r="E14" s="28" t="s">
        <v>633</v>
      </c>
      <c r="F14" s="27" t="s">
        <v>632</v>
      </c>
      <c r="G14" s="27">
        <v>64</v>
      </c>
      <c r="H14" s="601">
        <v>16</v>
      </c>
      <c r="I14" s="613" t="s">
        <v>1950</v>
      </c>
      <c r="J14" s="612">
        <v>41725</v>
      </c>
      <c r="K14" s="505" t="s">
        <v>635</v>
      </c>
    </row>
    <row r="15" spans="1:11" x14ac:dyDescent="0.25">
      <c r="A15">
        <v>10</v>
      </c>
      <c r="B15" s="409" t="s">
        <v>2787</v>
      </c>
      <c r="C15" s="435" t="s">
        <v>2788</v>
      </c>
      <c r="D15" s="412" t="s">
        <v>85</v>
      </c>
      <c r="E15" s="504" t="s">
        <v>2790</v>
      </c>
      <c r="F15" s="412" t="s">
        <v>143</v>
      </c>
      <c r="G15" s="412">
        <v>32</v>
      </c>
      <c r="H15" s="600">
        <v>32</v>
      </c>
      <c r="I15" s="611" t="s">
        <v>1950</v>
      </c>
      <c r="J15" s="612">
        <v>43165</v>
      </c>
      <c r="K15" s="505" t="s">
        <v>2789</v>
      </c>
    </row>
    <row r="16" spans="1:11" x14ac:dyDescent="0.25">
      <c r="A16">
        <v>11</v>
      </c>
      <c r="B16" s="409" t="s">
        <v>2793</v>
      </c>
      <c r="C16" s="435" t="s">
        <v>2792</v>
      </c>
      <c r="D16" s="412" t="s">
        <v>741</v>
      </c>
      <c r="E16" s="504" t="s">
        <v>3927</v>
      </c>
      <c r="F16" s="412" t="s">
        <v>143</v>
      </c>
      <c r="G16" s="412">
        <v>32</v>
      </c>
      <c r="H16" s="600">
        <v>32</v>
      </c>
      <c r="I16" s="611" t="s">
        <v>1950</v>
      </c>
      <c r="J16" s="612">
        <v>43165</v>
      </c>
      <c r="K16" s="505" t="s">
        <v>2794</v>
      </c>
    </row>
    <row r="17" spans="1:11" x14ac:dyDescent="0.25">
      <c r="A17">
        <v>12</v>
      </c>
      <c r="B17" s="409" t="s">
        <v>2801</v>
      </c>
      <c r="C17" s="435" t="s">
        <v>2798</v>
      </c>
      <c r="D17" s="412" t="s">
        <v>2800</v>
      </c>
      <c r="E17" s="504" t="s">
        <v>2802</v>
      </c>
      <c r="F17" s="412" t="s">
        <v>143</v>
      </c>
      <c r="G17" s="412">
        <v>32</v>
      </c>
      <c r="H17" s="600">
        <v>32</v>
      </c>
      <c r="I17" s="611" t="s">
        <v>2800</v>
      </c>
      <c r="J17" s="612"/>
      <c r="K17" s="616" t="s">
        <v>2799</v>
      </c>
    </row>
    <row r="18" spans="1:11" x14ac:dyDescent="0.25">
      <c r="A18">
        <v>13</v>
      </c>
      <c r="B18" s="409" t="s">
        <v>2803</v>
      </c>
      <c r="C18" s="435"/>
      <c r="D18" s="412" t="s">
        <v>2800</v>
      </c>
      <c r="E18" s="504" t="s">
        <v>2804</v>
      </c>
      <c r="F18" s="412" t="s">
        <v>1052</v>
      </c>
      <c r="G18" s="412">
        <v>16</v>
      </c>
      <c r="H18" s="600">
        <v>8</v>
      </c>
      <c r="I18" s="611" t="s">
        <v>2800</v>
      </c>
      <c r="J18" s="612"/>
      <c r="K18" s="505" t="s">
        <v>2810</v>
      </c>
    </row>
    <row r="19" spans="1:11" x14ac:dyDescent="0.25">
      <c r="A19">
        <v>14</v>
      </c>
      <c r="B19" s="409" t="s">
        <v>2806</v>
      </c>
      <c r="C19" s="435"/>
      <c r="D19" s="412" t="s">
        <v>2800</v>
      </c>
      <c r="E19" s="504" t="s">
        <v>2805</v>
      </c>
      <c r="F19" s="412" t="s">
        <v>143</v>
      </c>
      <c r="G19" s="412">
        <v>64</v>
      </c>
      <c r="H19" s="600">
        <v>32</v>
      </c>
      <c r="I19" s="611" t="s">
        <v>2800</v>
      </c>
      <c r="J19" s="612"/>
      <c r="K19" s="505" t="s">
        <v>2811</v>
      </c>
    </row>
    <row r="20" spans="1:11" x14ac:dyDescent="0.25">
      <c r="A20">
        <v>15</v>
      </c>
      <c r="B20" s="409" t="s">
        <v>2808</v>
      </c>
      <c r="C20" s="435"/>
      <c r="D20" s="412" t="s">
        <v>2800</v>
      </c>
      <c r="E20" s="504" t="s">
        <v>2807</v>
      </c>
      <c r="F20" s="412" t="s">
        <v>143</v>
      </c>
      <c r="G20" s="412">
        <v>32</v>
      </c>
      <c r="H20" s="600">
        <v>32</v>
      </c>
      <c r="I20" s="611" t="s">
        <v>2800</v>
      </c>
      <c r="J20" s="612"/>
      <c r="K20" s="616" t="s">
        <v>2809</v>
      </c>
    </row>
    <row r="21" spans="1:11" x14ac:dyDescent="0.25">
      <c r="A21">
        <v>16</v>
      </c>
      <c r="B21" s="591" t="s">
        <v>2812</v>
      </c>
      <c r="C21" s="555"/>
      <c r="D21" s="592" t="s">
        <v>2800</v>
      </c>
      <c r="E21" s="593"/>
      <c r="F21" s="412" t="s">
        <v>143</v>
      </c>
      <c r="G21" s="412">
        <v>32</v>
      </c>
      <c r="H21" s="600">
        <v>32</v>
      </c>
      <c r="I21" s="619" t="s">
        <v>2800</v>
      </c>
      <c r="J21" s="620"/>
      <c r="K21" s="594" t="s">
        <v>2813</v>
      </c>
    </row>
    <row r="22" spans="1:11" x14ac:dyDescent="0.25">
      <c r="A22">
        <v>17</v>
      </c>
      <c r="B22" s="591" t="s">
        <v>2815</v>
      </c>
      <c r="C22" s="555" t="s">
        <v>2816</v>
      </c>
      <c r="D22" s="592" t="s">
        <v>67</v>
      </c>
      <c r="E22" s="593" t="s">
        <v>2817</v>
      </c>
      <c r="F22" s="592" t="s">
        <v>12</v>
      </c>
      <c r="G22" s="592">
        <v>15</v>
      </c>
      <c r="H22" s="618">
        <v>15</v>
      </c>
      <c r="I22" s="619" t="s">
        <v>1950</v>
      </c>
      <c r="J22" s="620">
        <v>43166</v>
      </c>
      <c r="K22" s="594" t="s">
        <v>2818</v>
      </c>
    </row>
    <row r="23" spans="1:11" x14ac:dyDescent="0.25">
      <c r="A23">
        <v>18</v>
      </c>
      <c r="B23" s="591" t="s">
        <v>2827</v>
      </c>
      <c r="C23" s="621" t="s">
        <v>2825</v>
      </c>
      <c r="D23" s="592" t="s">
        <v>2800</v>
      </c>
      <c r="E23" s="593" t="s">
        <v>2826</v>
      </c>
      <c r="F23" s="592">
        <v>8051</v>
      </c>
      <c r="G23" s="592">
        <v>8</v>
      </c>
      <c r="H23" s="618">
        <v>8</v>
      </c>
      <c r="I23" s="619" t="s">
        <v>2800</v>
      </c>
      <c r="J23" s="620">
        <v>43170</v>
      </c>
      <c r="K23" s="594" t="s">
        <v>2828</v>
      </c>
    </row>
    <row r="24" spans="1:11" x14ac:dyDescent="0.25">
      <c r="A24">
        <v>19</v>
      </c>
      <c r="B24" s="591" t="s">
        <v>2830</v>
      </c>
      <c r="C24" s="555" t="s">
        <v>2831</v>
      </c>
      <c r="D24" s="592" t="s">
        <v>2800</v>
      </c>
      <c r="E24" s="593" t="s">
        <v>753</v>
      </c>
      <c r="F24" s="592" t="s">
        <v>2832</v>
      </c>
      <c r="G24" s="592">
        <v>64</v>
      </c>
      <c r="H24" s="618">
        <v>32</v>
      </c>
      <c r="I24" s="619" t="s">
        <v>2800</v>
      </c>
      <c r="J24" s="620">
        <v>43170</v>
      </c>
      <c r="K24" s="594" t="s">
        <v>2833</v>
      </c>
    </row>
    <row r="25" spans="1:11" x14ac:dyDescent="0.25">
      <c r="A25">
        <v>20</v>
      </c>
      <c r="B25" s="591" t="s">
        <v>2834</v>
      </c>
      <c r="C25" s="555" t="s">
        <v>2836</v>
      </c>
      <c r="D25" s="592" t="s">
        <v>2800</v>
      </c>
      <c r="E25" s="593" t="s">
        <v>2835</v>
      </c>
      <c r="F25" s="592"/>
      <c r="G25" s="592">
        <v>16</v>
      </c>
      <c r="H25" s="618">
        <v>16</v>
      </c>
      <c r="I25" s="619"/>
      <c r="J25" s="620">
        <v>43170</v>
      </c>
      <c r="K25" s="594" t="s">
        <v>2837</v>
      </c>
    </row>
    <row r="26" spans="1:11" x14ac:dyDescent="0.25">
      <c r="A26">
        <v>21</v>
      </c>
      <c r="B26" s="591" t="s">
        <v>2838</v>
      </c>
      <c r="C26" s="555" t="s">
        <v>2839</v>
      </c>
      <c r="D26" s="592" t="s">
        <v>107</v>
      </c>
      <c r="E26" s="593"/>
      <c r="F26" s="592">
        <v>68000</v>
      </c>
      <c r="G26" s="592">
        <v>16</v>
      </c>
      <c r="H26" s="618">
        <v>16</v>
      </c>
      <c r="I26" s="619"/>
      <c r="J26" s="620">
        <v>43170</v>
      </c>
      <c r="K26" s="594" t="s">
        <v>2840</v>
      </c>
    </row>
    <row r="27" spans="1:11" x14ac:dyDescent="0.25">
      <c r="A27">
        <v>22</v>
      </c>
      <c r="B27" s="591" t="s">
        <v>2931</v>
      </c>
      <c r="C27" s="555" t="s">
        <v>2558</v>
      </c>
      <c r="D27" s="592"/>
      <c r="E27" s="593" t="s">
        <v>311</v>
      </c>
      <c r="F27" s="592" t="s">
        <v>1207</v>
      </c>
      <c r="G27" s="592"/>
      <c r="H27" s="618"/>
      <c r="I27" s="619"/>
      <c r="J27" s="620"/>
      <c r="K27" s="594" t="s">
        <v>2932</v>
      </c>
    </row>
    <row r="28" spans="1:11" x14ac:dyDescent="0.25">
      <c r="A28">
        <v>23</v>
      </c>
      <c r="B28" s="591" t="s">
        <v>2957</v>
      </c>
      <c r="C28" s="555" t="s">
        <v>2958</v>
      </c>
      <c r="D28" s="592" t="s">
        <v>85</v>
      </c>
      <c r="E28" s="593" t="s">
        <v>2960</v>
      </c>
      <c r="F28" s="592" t="s">
        <v>2961</v>
      </c>
      <c r="G28" s="592" t="s">
        <v>2962</v>
      </c>
      <c r="H28" s="618"/>
      <c r="I28" s="619" t="s">
        <v>2959</v>
      </c>
      <c r="J28" s="620">
        <v>43175</v>
      </c>
      <c r="K28" s="594" t="s">
        <v>2963</v>
      </c>
    </row>
    <row r="29" spans="1:11" x14ac:dyDescent="0.25">
      <c r="A29">
        <v>24</v>
      </c>
      <c r="B29" s="591" t="s">
        <v>2433</v>
      </c>
      <c r="C29" s="555" t="s">
        <v>2434</v>
      </c>
      <c r="D29" s="592"/>
      <c r="E29" s="593" t="s">
        <v>1538</v>
      </c>
      <c r="F29" s="592" t="s">
        <v>143</v>
      </c>
      <c r="G29" s="592"/>
      <c r="H29" s="618"/>
      <c r="I29" s="619" t="s">
        <v>1950</v>
      </c>
      <c r="J29" s="620">
        <v>43179</v>
      </c>
      <c r="K29" s="594" t="s">
        <v>3006</v>
      </c>
    </row>
    <row r="30" spans="1:11" x14ac:dyDescent="0.25">
      <c r="A30">
        <v>25</v>
      </c>
      <c r="B30" s="591" t="s">
        <v>3010</v>
      </c>
      <c r="C30" s="555" t="s">
        <v>3011</v>
      </c>
      <c r="D30" s="592"/>
      <c r="E30" s="593" t="s">
        <v>3012</v>
      </c>
      <c r="F30" s="592"/>
      <c r="G30" s="592"/>
      <c r="H30" s="618"/>
      <c r="I30" s="619" t="s">
        <v>1950</v>
      </c>
      <c r="J30" s="620">
        <v>43179</v>
      </c>
      <c r="K30" s="594" t="s">
        <v>3013</v>
      </c>
    </row>
    <row r="31" spans="1:11" x14ac:dyDescent="0.25">
      <c r="A31">
        <v>26</v>
      </c>
      <c r="B31" s="591" t="s">
        <v>2011</v>
      </c>
      <c r="C31" s="555" t="s">
        <v>2398</v>
      </c>
      <c r="D31" s="592"/>
      <c r="E31" s="593" t="s">
        <v>3015</v>
      </c>
      <c r="F31" s="592"/>
      <c r="G31" s="592">
        <v>32</v>
      </c>
      <c r="H31" s="618">
        <v>32</v>
      </c>
      <c r="I31" s="619" t="s">
        <v>1950</v>
      </c>
      <c r="J31" s="620">
        <v>43179</v>
      </c>
      <c r="K31" s="594" t="s">
        <v>3016</v>
      </c>
    </row>
    <row r="32" spans="1:11" x14ac:dyDescent="0.25">
      <c r="A32">
        <v>27</v>
      </c>
      <c r="B32" s="591" t="s">
        <v>3017</v>
      </c>
      <c r="C32" s="555" t="s">
        <v>3018</v>
      </c>
      <c r="D32" s="592" t="s">
        <v>81</v>
      </c>
      <c r="E32" s="593" t="s">
        <v>3020</v>
      </c>
      <c r="F32" s="592" t="s">
        <v>33</v>
      </c>
      <c r="G32" s="592">
        <v>32</v>
      </c>
      <c r="H32" s="618">
        <v>32</v>
      </c>
      <c r="I32" s="619" t="s">
        <v>1950</v>
      </c>
      <c r="J32" s="620">
        <v>43179</v>
      </c>
      <c r="K32" s="594" t="s">
        <v>3019</v>
      </c>
    </row>
    <row r="33" spans="1:11" x14ac:dyDescent="0.25">
      <c r="A33">
        <v>28</v>
      </c>
      <c r="B33" s="591" t="s">
        <v>3023</v>
      </c>
      <c r="C33" s="555" t="s">
        <v>3021</v>
      </c>
      <c r="D33" s="592"/>
      <c r="E33" s="593" t="s">
        <v>3022</v>
      </c>
      <c r="F33" s="592" t="s">
        <v>143</v>
      </c>
      <c r="G33" s="592">
        <v>32</v>
      </c>
      <c r="H33" s="618">
        <v>32</v>
      </c>
      <c r="I33" s="619" t="s">
        <v>1950</v>
      </c>
      <c r="J33" s="620">
        <v>43179</v>
      </c>
      <c r="K33" s="594" t="s">
        <v>3024</v>
      </c>
    </row>
    <row r="34" spans="1:11" x14ac:dyDescent="0.25">
      <c r="A34">
        <v>29</v>
      </c>
      <c r="B34" s="591"/>
      <c r="C34" s="555" t="s">
        <v>3027</v>
      </c>
      <c r="D34" s="592"/>
      <c r="E34" s="593" t="s">
        <v>3026</v>
      </c>
      <c r="F34" s="592" t="s">
        <v>143</v>
      </c>
      <c r="G34" s="592">
        <v>64</v>
      </c>
      <c r="H34" s="618">
        <v>17</v>
      </c>
      <c r="I34" s="619" t="s">
        <v>2800</v>
      </c>
      <c r="J34" s="620">
        <v>43179</v>
      </c>
      <c r="K34" s="626" t="s">
        <v>3025</v>
      </c>
    </row>
    <row r="35" spans="1:11" x14ac:dyDescent="0.25">
      <c r="A35">
        <v>30</v>
      </c>
      <c r="B35" s="591"/>
      <c r="C35" s="621" t="s">
        <v>3028</v>
      </c>
      <c r="D35" s="592"/>
      <c r="E35" s="593" t="s">
        <v>3029</v>
      </c>
      <c r="F35" s="592" t="s">
        <v>12</v>
      </c>
      <c r="G35" s="592">
        <v>4</v>
      </c>
      <c r="H35" s="618">
        <v>8</v>
      </c>
      <c r="I35" s="619" t="s">
        <v>2800</v>
      </c>
      <c r="J35" s="620">
        <v>43179</v>
      </c>
      <c r="K35" s="626" t="s">
        <v>3030</v>
      </c>
    </row>
    <row r="36" spans="1:11" x14ac:dyDescent="0.25">
      <c r="A36">
        <v>31</v>
      </c>
      <c r="B36" s="591"/>
      <c r="C36" s="555" t="s">
        <v>3032</v>
      </c>
      <c r="D36" s="592"/>
      <c r="E36" s="593" t="s">
        <v>3033</v>
      </c>
      <c r="F36" s="592" t="s">
        <v>143</v>
      </c>
      <c r="G36" s="592">
        <v>32</v>
      </c>
      <c r="H36" s="618">
        <v>16</v>
      </c>
      <c r="I36" s="619" t="s">
        <v>737</v>
      </c>
      <c r="J36" s="620">
        <v>43179</v>
      </c>
      <c r="K36" s="626" t="s">
        <v>3031</v>
      </c>
    </row>
    <row r="37" spans="1:11" x14ac:dyDescent="0.25">
      <c r="A37">
        <v>32</v>
      </c>
      <c r="B37" s="591"/>
      <c r="C37" s="555" t="s">
        <v>3034</v>
      </c>
      <c r="D37" s="592"/>
      <c r="E37" s="593" t="s">
        <v>3035</v>
      </c>
      <c r="F37" s="592"/>
      <c r="G37" s="592"/>
      <c r="H37" s="618"/>
      <c r="I37" s="619" t="s">
        <v>1950</v>
      </c>
      <c r="J37" s="620">
        <v>43179</v>
      </c>
      <c r="K37" s="627" t="s">
        <v>3036</v>
      </c>
    </row>
    <row r="38" spans="1:11" x14ac:dyDescent="0.25">
      <c r="A38">
        <v>33</v>
      </c>
      <c r="B38" s="591" t="s">
        <v>3056</v>
      </c>
      <c r="C38" s="555" t="s">
        <v>3057</v>
      </c>
      <c r="D38" s="592"/>
      <c r="E38" s="593" t="s">
        <v>3058</v>
      </c>
      <c r="F38" s="592" t="s">
        <v>143</v>
      </c>
      <c r="G38" s="592">
        <v>32</v>
      </c>
      <c r="H38" s="618">
        <v>32</v>
      </c>
      <c r="I38" s="619" t="s">
        <v>96</v>
      </c>
      <c r="J38" s="620">
        <v>43183</v>
      </c>
      <c r="K38" s="627"/>
    </row>
    <row r="39" spans="1:11" x14ac:dyDescent="0.25">
      <c r="A39">
        <v>34</v>
      </c>
      <c r="B39" s="591" t="s">
        <v>3095</v>
      </c>
      <c r="C39" s="555" t="s">
        <v>3093</v>
      </c>
      <c r="D39" s="592"/>
      <c r="E39" s="593" t="s">
        <v>3094</v>
      </c>
      <c r="F39" s="592"/>
      <c r="G39" s="592"/>
      <c r="H39" s="618"/>
      <c r="I39" s="619" t="s">
        <v>1950</v>
      </c>
      <c r="J39" s="620">
        <v>43184</v>
      </c>
      <c r="K39" s="627" t="s">
        <v>3092</v>
      </c>
    </row>
    <row r="40" spans="1:11" x14ac:dyDescent="0.25">
      <c r="A40">
        <v>35</v>
      </c>
      <c r="B40" s="591" t="s">
        <v>3096</v>
      </c>
      <c r="C40" s="555"/>
      <c r="D40" s="592"/>
      <c r="E40" s="593"/>
      <c r="F40" s="592"/>
      <c r="G40" s="592"/>
      <c r="H40" s="618"/>
      <c r="I40" s="619" t="s">
        <v>2800</v>
      </c>
      <c r="J40" s="620">
        <v>43184</v>
      </c>
      <c r="K40" s="627" t="s">
        <v>3097</v>
      </c>
    </row>
    <row r="41" spans="1:11" x14ac:dyDescent="0.25">
      <c r="A41">
        <v>36</v>
      </c>
      <c r="B41" s="591" t="s">
        <v>3098</v>
      </c>
      <c r="C41" s="555" t="s">
        <v>3099</v>
      </c>
      <c r="D41" s="592"/>
      <c r="E41" s="593" t="s">
        <v>3100</v>
      </c>
      <c r="F41" s="592"/>
      <c r="G41" s="592"/>
      <c r="H41" s="618"/>
      <c r="I41" s="619" t="s">
        <v>1950</v>
      </c>
      <c r="J41" s="620">
        <v>43184</v>
      </c>
      <c r="K41" s="627" t="s">
        <v>3101</v>
      </c>
    </row>
    <row r="42" spans="1:11" x14ac:dyDescent="0.25">
      <c r="A42">
        <v>37</v>
      </c>
      <c r="B42" s="591" t="s">
        <v>3103</v>
      </c>
      <c r="C42" s="555" t="s">
        <v>3104</v>
      </c>
      <c r="D42" s="592"/>
      <c r="E42" s="593" t="s">
        <v>3105</v>
      </c>
      <c r="F42" s="592" t="s">
        <v>143</v>
      </c>
      <c r="G42" s="592"/>
      <c r="H42" s="618"/>
      <c r="I42" s="619" t="s">
        <v>1950</v>
      </c>
      <c r="J42" s="620">
        <v>43184</v>
      </c>
      <c r="K42" s="627" t="s">
        <v>3106</v>
      </c>
    </row>
    <row r="43" spans="1:11" x14ac:dyDescent="0.25">
      <c r="A43">
        <v>38</v>
      </c>
      <c r="B43" s="591" t="s">
        <v>3108</v>
      </c>
      <c r="C43" s="555" t="s">
        <v>3109</v>
      </c>
      <c r="D43" s="592"/>
      <c r="E43" s="593"/>
      <c r="F43" s="592" t="s">
        <v>3110</v>
      </c>
      <c r="G43" s="592"/>
      <c r="H43" s="618"/>
      <c r="I43" s="619" t="s">
        <v>737</v>
      </c>
      <c r="J43" s="620">
        <v>43184</v>
      </c>
      <c r="K43" s="627" t="s">
        <v>3111</v>
      </c>
    </row>
    <row r="44" spans="1:11" x14ac:dyDescent="0.25">
      <c r="A44">
        <v>39</v>
      </c>
      <c r="B44" s="591" t="s">
        <v>3174</v>
      </c>
      <c r="C44" s="555" t="s">
        <v>3175</v>
      </c>
      <c r="D44" s="592"/>
      <c r="E44" s="593"/>
      <c r="F44" s="592"/>
      <c r="G44" s="592">
        <v>16</v>
      </c>
      <c r="H44" s="618"/>
      <c r="I44" s="619" t="s">
        <v>2800</v>
      </c>
      <c r="J44" s="620">
        <v>43186</v>
      </c>
      <c r="K44" s="627"/>
    </row>
    <row r="45" spans="1:11" x14ac:dyDescent="0.25">
      <c r="A45">
        <v>40</v>
      </c>
      <c r="B45" s="591" t="s">
        <v>3176</v>
      </c>
      <c r="C45" s="555" t="s">
        <v>3175</v>
      </c>
      <c r="D45" s="592"/>
      <c r="E45" s="593" t="s">
        <v>2658</v>
      </c>
      <c r="F45" s="592"/>
      <c r="G45" s="592"/>
      <c r="H45" s="618"/>
      <c r="I45" s="619" t="s">
        <v>1950</v>
      </c>
      <c r="J45" s="620">
        <v>43186</v>
      </c>
      <c r="K45" s="627" t="s">
        <v>3177</v>
      </c>
    </row>
    <row r="46" spans="1:11" x14ac:dyDescent="0.25">
      <c r="A46">
        <v>41</v>
      </c>
      <c r="B46" s="591" t="s">
        <v>3249</v>
      </c>
      <c r="C46" s="555" t="s">
        <v>3248</v>
      </c>
      <c r="D46" s="592"/>
      <c r="E46" s="593" t="s">
        <v>3250</v>
      </c>
      <c r="F46" s="592"/>
      <c r="G46" s="592"/>
      <c r="H46" s="618"/>
      <c r="I46" s="619"/>
      <c r="J46" s="620">
        <v>43190</v>
      </c>
      <c r="K46" s="627" t="s">
        <v>3251</v>
      </c>
    </row>
    <row r="47" spans="1:11" x14ac:dyDescent="0.25">
      <c r="A47">
        <v>42</v>
      </c>
      <c r="B47" s="26" t="s">
        <v>3278</v>
      </c>
      <c r="C47" s="435" t="s">
        <v>3275</v>
      </c>
      <c r="D47" s="27" t="s">
        <v>67</v>
      </c>
      <c r="E47" s="28" t="s">
        <v>1469</v>
      </c>
      <c r="F47" s="27">
        <v>6502</v>
      </c>
      <c r="G47" s="27">
        <v>16</v>
      </c>
      <c r="H47" s="87">
        <v>8</v>
      </c>
      <c r="I47" s="619" t="s">
        <v>1950</v>
      </c>
      <c r="J47" s="620">
        <v>43193</v>
      </c>
      <c r="K47" s="627" t="s">
        <v>3279</v>
      </c>
    </row>
    <row r="48" spans="1:11" x14ac:dyDescent="0.25">
      <c r="A48">
        <v>43</v>
      </c>
      <c r="B48" s="591" t="s">
        <v>912</v>
      </c>
      <c r="C48" s="555" t="s">
        <v>3294</v>
      </c>
      <c r="D48" s="592"/>
      <c r="E48" s="593"/>
      <c r="F48" s="592"/>
      <c r="G48" s="592"/>
      <c r="H48" s="618"/>
      <c r="I48" s="619"/>
      <c r="J48" s="620">
        <v>43194</v>
      </c>
      <c r="K48" s="627" t="s">
        <v>3300</v>
      </c>
    </row>
    <row r="49" spans="1:11" x14ac:dyDescent="0.25">
      <c r="A49">
        <v>44</v>
      </c>
      <c r="B49" s="591" t="s">
        <v>912</v>
      </c>
      <c r="C49" s="555" t="s">
        <v>3295</v>
      </c>
      <c r="D49" s="592"/>
      <c r="E49" s="593"/>
      <c r="F49" s="592"/>
      <c r="G49" s="592"/>
      <c r="H49" s="618"/>
      <c r="I49" s="619"/>
      <c r="J49" s="620">
        <v>43194</v>
      </c>
      <c r="K49" s="627" t="s">
        <v>3299</v>
      </c>
    </row>
    <row r="50" spans="1:11" x14ac:dyDescent="0.25">
      <c r="A50">
        <v>45</v>
      </c>
      <c r="B50" s="591" t="s">
        <v>3297</v>
      </c>
      <c r="C50" s="555" t="s">
        <v>3296</v>
      </c>
      <c r="D50" s="592" t="s">
        <v>67</v>
      </c>
      <c r="E50" s="593" t="s">
        <v>1415</v>
      </c>
      <c r="F50" s="592" t="s">
        <v>143</v>
      </c>
      <c r="G50" s="592"/>
      <c r="H50" s="618"/>
      <c r="I50" s="619" t="s">
        <v>1950</v>
      </c>
      <c r="J50" s="620">
        <v>43194</v>
      </c>
      <c r="K50" s="627" t="s">
        <v>3298</v>
      </c>
    </row>
    <row r="51" spans="1:11" x14ac:dyDescent="0.25">
      <c r="A51">
        <v>46</v>
      </c>
      <c r="B51" s="591" t="s">
        <v>3311</v>
      </c>
      <c r="C51" s="555" t="s">
        <v>3312</v>
      </c>
      <c r="D51" s="592"/>
      <c r="E51" s="593" t="s">
        <v>3313</v>
      </c>
      <c r="F51" s="592" t="s">
        <v>3315</v>
      </c>
      <c r="G51" s="592">
        <v>8</v>
      </c>
      <c r="H51" s="618">
        <v>8</v>
      </c>
      <c r="I51" s="619" t="s">
        <v>2797</v>
      </c>
      <c r="J51" s="620">
        <v>43194</v>
      </c>
      <c r="K51" s="627" t="s">
        <v>3314</v>
      </c>
    </row>
    <row r="52" spans="1:11" x14ac:dyDescent="0.25">
      <c r="A52">
        <v>47</v>
      </c>
      <c r="B52" s="591" t="s">
        <v>3328</v>
      </c>
      <c r="C52" s="555" t="s">
        <v>3329</v>
      </c>
      <c r="D52" s="592" t="s">
        <v>67</v>
      </c>
      <c r="E52" s="593" t="s">
        <v>3331</v>
      </c>
      <c r="F52" s="592" t="s">
        <v>12</v>
      </c>
      <c r="G52" s="592">
        <v>8</v>
      </c>
      <c r="H52" s="618">
        <v>8</v>
      </c>
      <c r="I52" s="619" t="s">
        <v>1950</v>
      </c>
      <c r="J52" s="620">
        <v>43200</v>
      </c>
      <c r="K52" s="627" t="s">
        <v>3330</v>
      </c>
    </row>
    <row r="53" spans="1:11" x14ac:dyDescent="0.25">
      <c r="A53">
        <v>48</v>
      </c>
      <c r="B53" s="591"/>
      <c r="C53" s="555" t="s">
        <v>3333</v>
      </c>
      <c r="D53" s="592"/>
      <c r="E53" s="593" t="s">
        <v>3334</v>
      </c>
      <c r="F53" s="592"/>
      <c r="G53" s="592"/>
      <c r="H53" s="618"/>
      <c r="I53" s="619"/>
      <c r="J53" s="620">
        <v>43200</v>
      </c>
      <c r="K53" s="626" t="s">
        <v>3335</v>
      </c>
    </row>
    <row r="54" spans="1:11" x14ac:dyDescent="0.25">
      <c r="A54">
        <v>49</v>
      </c>
      <c r="B54" s="591" t="s">
        <v>3340</v>
      </c>
      <c r="C54" s="555" t="s">
        <v>3341</v>
      </c>
      <c r="D54" s="592" t="s">
        <v>67</v>
      </c>
      <c r="E54" s="593" t="s">
        <v>633</v>
      </c>
      <c r="F54" s="592" t="s">
        <v>12</v>
      </c>
      <c r="G54" s="592">
        <v>8</v>
      </c>
      <c r="H54" s="618">
        <v>8</v>
      </c>
      <c r="I54" s="619" t="s">
        <v>1950</v>
      </c>
      <c r="J54" s="620">
        <v>43200</v>
      </c>
      <c r="K54" s="626" t="s">
        <v>3342</v>
      </c>
    </row>
    <row r="55" spans="1:11" x14ac:dyDescent="0.25">
      <c r="A55">
        <v>50</v>
      </c>
      <c r="B55" s="591" t="s">
        <v>3361</v>
      </c>
      <c r="C55" s="555" t="s">
        <v>3362</v>
      </c>
      <c r="D55" s="592" t="s">
        <v>67</v>
      </c>
      <c r="E55" s="593" t="s">
        <v>2945</v>
      </c>
      <c r="F55" s="592" t="s">
        <v>238</v>
      </c>
      <c r="G55" s="592">
        <v>32</v>
      </c>
      <c r="H55" s="618">
        <v>32</v>
      </c>
      <c r="I55" s="619" t="s">
        <v>1950</v>
      </c>
      <c r="J55" s="620">
        <v>43201</v>
      </c>
      <c r="K55" s="626" t="s">
        <v>3363</v>
      </c>
    </row>
    <row r="56" spans="1:11" x14ac:dyDescent="0.25">
      <c r="A56">
        <v>51</v>
      </c>
      <c r="B56" s="591" t="s">
        <v>3367</v>
      </c>
      <c r="C56" s="555" t="s">
        <v>3368</v>
      </c>
      <c r="D56" s="592" t="s">
        <v>1862</v>
      </c>
      <c r="E56" s="593" t="s">
        <v>3369</v>
      </c>
      <c r="F56" s="592" t="s">
        <v>1031</v>
      </c>
      <c r="G56" s="592">
        <v>32</v>
      </c>
      <c r="H56" s="618">
        <v>8</v>
      </c>
      <c r="I56" s="619" t="s">
        <v>1950</v>
      </c>
      <c r="J56" s="620">
        <v>43201</v>
      </c>
      <c r="K56" s="626" t="s">
        <v>3370</v>
      </c>
    </row>
    <row r="57" spans="1:11" x14ac:dyDescent="0.25">
      <c r="A57">
        <v>52</v>
      </c>
      <c r="B57" s="591" t="s">
        <v>3372</v>
      </c>
      <c r="C57" s="555" t="s">
        <v>3371</v>
      </c>
      <c r="D57" s="592" t="s">
        <v>1812</v>
      </c>
      <c r="E57" s="593" t="s">
        <v>3373</v>
      </c>
      <c r="F57" s="592">
        <v>68000</v>
      </c>
      <c r="G57" s="592">
        <v>16</v>
      </c>
      <c r="H57" s="618">
        <v>16</v>
      </c>
      <c r="I57" s="619" t="s">
        <v>1950</v>
      </c>
      <c r="J57" s="620">
        <v>43201</v>
      </c>
      <c r="K57" s="626" t="s">
        <v>3374</v>
      </c>
    </row>
    <row r="58" spans="1:11" x14ac:dyDescent="0.25">
      <c r="A58">
        <v>53</v>
      </c>
      <c r="B58" s="591" t="s">
        <v>711</v>
      </c>
      <c r="C58" s="555" t="s">
        <v>3377</v>
      </c>
      <c r="D58" s="592" t="s">
        <v>1812</v>
      </c>
      <c r="E58" s="593" t="s">
        <v>727</v>
      </c>
      <c r="F58" s="592"/>
      <c r="G58" s="592">
        <v>16</v>
      </c>
      <c r="H58" s="618"/>
      <c r="I58" s="619" t="s">
        <v>1950</v>
      </c>
      <c r="J58" s="620">
        <v>43203</v>
      </c>
      <c r="K58" s="626" t="s">
        <v>3378</v>
      </c>
    </row>
    <row r="59" spans="1:11" x14ac:dyDescent="0.25">
      <c r="A59">
        <v>54</v>
      </c>
      <c r="B59" s="591" t="s">
        <v>3401</v>
      </c>
      <c r="C59" s="555" t="s">
        <v>3402</v>
      </c>
      <c r="D59" s="592" t="s">
        <v>1812</v>
      </c>
      <c r="E59" s="593" t="s">
        <v>3404</v>
      </c>
      <c r="F59" s="592" t="s">
        <v>143</v>
      </c>
      <c r="G59" s="592">
        <v>64</v>
      </c>
      <c r="H59" s="618">
        <v>32</v>
      </c>
      <c r="I59" s="619" t="s">
        <v>1950</v>
      </c>
      <c r="J59" s="620">
        <v>43206</v>
      </c>
      <c r="K59" s="626" t="s">
        <v>3403</v>
      </c>
    </row>
    <row r="60" spans="1:11" s="144" customFormat="1" ht="30.75" customHeight="1" x14ac:dyDescent="0.25">
      <c r="A60">
        <v>55</v>
      </c>
      <c r="B60" s="678" t="s">
        <v>3412</v>
      </c>
      <c r="C60" s="671" t="s">
        <v>3413</v>
      </c>
      <c r="D60" s="673"/>
      <c r="E60" s="672" t="s">
        <v>3411</v>
      </c>
      <c r="F60" s="673"/>
      <c r="G60" s="673"/>
      <c r="H60" s="674"/>
      <c r="I60" s="675"/>
      <c r="J60" s="676">
        <v>43162</v>
      </c>
      <c r="K60" s="677" t="s">
        <v>3410</v>
      </c>
    </row>
    <row r="61" spans="1:11" x14ac:dyDescent="0.25">
      <c r="A61">
        <v>56</v>
      </c>
      <c r="B61" s="591" t="s">
        <v>3414</v>
      </c>
      <c r="C61" s="555" t="s">
        <v>3417</v>
      </c>
      <c r="D61" s="592"/>
      <c r="E61" s="593" t="s">
        <v>3415</v>
      </c>
      <c r="F61" s="592"/>
      <c r="G61" s="592"/>
      <c r="H61" s="618"/>
      <c r="I61" s="619"/>
      <c r="J61" s="620">
        <v>41664</v>
      </c>
      <c r="K61" s="626" t="s">
        <v>3416</v>
      </c>
    </row>
    <row r="62" spans="1:11" x14ac:dyDescent="0.25">
      <c r="A62">
        <v>57</v>
      </c>
      <c r="B62" s="591" t="s">
        <v>3418</v>
      </c>
      <c r="C62" s="555" t="s">
        <v>3420</v>
      </c>
      <c r="D62" s="592"/>
      <c r="E62" s="593" t="s">
        <v>3419</v>
      </c>
      <c r="F62" s="592"/>
      <c r="G62" s="592"/>
      <c r="H62" s="618"/>
      <c r="I62" s="619"/>
      <c r="J62" s="620">
        <v>42743</v>
      </c>
      <c r="K62" s="626" t="s">
        <v>3421</v>
      </c>
    </row>
    <row r="63" spans="1:11" x14ac:dyDescent="0.25">
      <c r="A63">
        <v>58</v>
      </c>
      <c r="B63" s="591"/>
      <c r="C63" s="555" t="s">
        <v>3422</v>
      </c>
      <c r="D63" s="592"/>
      <c r="E63" s="593"/>
      <c r="F63" s="592"/>
      <c r="G63" s="592"/>
      <c r="H63" s="618"/>
      <c r="I63" s="619"/>
      <c r="J63" s="620">
        <v>43208</v>
      </c>
      <c r="K63" s="626" t="s">
        <v>3423</v>
      </c>
    </row>
    <row r="64" spans="1:11" x14ac:dyDescent="0.25">
      <c r="A64">
        <v>59</v>
      </c>
      <c r="B64" s="591"/>
      <c r="C64" s="555" t="s">
        <v>3424</v>
      </c>
      <c r="D64" s="592"/>
      <c r="E64" s="593" t="s">
        <v>3425</v>
      </c>
      <c r="F64" s="592"/>
      <c r="G64" s="592"/>
      <c r="H64" s="618"/>
      <c r="I64" s="619"/>
      <c r="J64" s="620">
        <v>43208</v>
      </c>
      <c r="K64" s="626" t="s">
        <v>3426</v>
      </c>
    </row>
    <row r="65" spans="1:11" x14ac:dyDescent="0.25">
      <c r="A65">
        <v>60</v>
      </c>
      <c r="B65" s="591" t="s">
        <v>3428</v>
      </c>
      <c r="C65" s="555" t="s">
        <v>3427</v>
      </c>
      <c r="D65" s="592"/>
      <c r="E65" s="593" t="s">
        <v>1876</v>
      </c>
      <c r="F65" s="592"/>
      <c r="G65" s="592"/>
      <c r="H65" s="618"/>
      <c r="I65" s="619"/>
      <c r="J65" s="620">
        <v>43209</v>
      </c>
      <c r="K65" s="626" t="s">
        <v>3434</v>
      </c>
    </row>
    <row r="66" spans="1:11" x14ac:dyDescent="0.25">
      <c r="A66">
        <v>61</v>
      </c>
      <c r="B66" s="591" t="s">
        <v>3442</v>
      </c>
      <c r="C66" s="555" t="s">
        <v>3429</v>
      </c>
      <c r="D66" s="592"/>
      <c r="E66" s="593" t="s">
        <v>3430</v>
      </c>
      <c r="F66" s="592" t="s">
        <v>58</v>
      </c>
      <c r="G66" s="592">
        <v>32</v>
      </c>
      <c r="H66" s="618">
        <v>32</v>
      </c>
      <c r="I66" s="619" t="s">
        <v>741</v>
      </c>
      <c r="J66" s="620">
        <v>43210</v>
      </c>
      <c r="K66" s="626" t="s">
        <v>3433</v>
      </c>
    </row>
    <row r="67" spans="1:11" x14ac:dyDescent="0.25">
      <c r="A67">
        <v>62</v>
      </c>
      <c r="B67" s="591" t="s">
        <v>3441</v>
      </c>
      <c r="C67" s="555" t="s">
        <v>3431</v>
      </c>
      <c r="D67" s="592"/>
      <c r="E67" s="593" t="s">
        <v>3430</v>
      </c>
      <c r="F67" s="592" t="s">
        <v>33</v>
      </c>
      <c r="G67" s="592">
        <v>32</v>
      </c>
      <c r="H67" s="618">
        <v>32</v>
      </c>
      <c r="I67" s="619" t="s">
        <v>741</v>
      </c>
      <c r="J67" s="620">
        <v>43210</v>
      </c>
      <c r="K67" s="626" t="s">
        <v>3432</v>
      </c>
    </row>
    <row r="68" spans="1:11" x14ac:dyDescent="0.25">
      <c r="A68">
        <v>63</v>
      </c>
      <c r="B68" s="591" t="s">
        <v>3457</v>
      </c>
      <c r="C68" s="555" t="s">
        <v>3461</v>
      </c>
      <c r="D68" s="592"/>
      <c r="E68" s="593" t="s">
        <v>3460</v>
      </c>
      <c r="F68" s="592" t="s">
        <v>3459</v>
      </c>
      <c r="G68" s="592">
        <v>32</v>
      </c>
      <c r="H68" s="618">
        <v>32</v>
      </c>
      <c r="I68" s="619" t="s">
        <v>1950</v>
      </c>
      <c r="J68" s="620">
        <v>43212</v>
      </c>
      <c r="K68" s="626" t="s">
        <v>3482</v>
      </c>
    </row>
    <row r="69" spans="1:11" x14ac:dyDescent="0.25">
      <c r="A69">
        <v>64</v>
      </c>
      <c r="B69" s="591" t="s">
        <v>2194</v>
      </c>
      <c r="C69" s="555" t="s">
        <v>2515</v>
      </c>
      <c r="D69" s="592"/>
      <c r="E69" s="593" t="s">
        <v>3462</v>
      </c>
      <c r="F69" s="592">
        <v>6502</v>
      </c>
      <c r="G69" s="592">
        <v>8</v>
      </c>
      <c r="H69" s="618">
        <v>8</v>
      </c>
      <c r="I69" s="619" t="s">
        <v>1950</v>
      </c>
      <c r="J69" s="620">
        <v>43212</v>
      </c>
      <c r="K69" s="626" t="s">
        <v>3463</v>
      </c>
    </row>
    <row r="70" spans="1:11" ht="15" customHeight="1" x14ac:dyDescent="0.25">
      <c r="A70">
        <v>65</v>
      </c>
      <c r="B70" s="591" t="s">
        <v>3466</v>
      </c>
      <c r="C70" s="555" t="s">
        <v>3467</v>
      </c>
      <c r="D70" s="592"/>
      <c r="E70" s="593"/>
      <c r="F70" s="592" t="s">
        <v>3459</v>
      </c>
      <c r="G70" s="592">
        <v>32</v>
      </c>
      <c r="H70" s="618">
        <v>32</v>
      </c>
      <c r="I70" s="619" t="s">
        <v>1950</v>
      </c>
      <c r="J70" s="620">
        <v>43212</v>
      </c>
      <c r="K70" s="626" t="s">
        <v>3468</v>
      </c>
    </row>
    <row r="71" spans="1:11" x14ac:dyDescent="0.25">
      <c r="A71">
        <v>66</v>
      </c>
      <c r="B71" s="591" t="s">
        <v>2005</v>
      </c>
      <c r="C71" s="555" t="s">
        <v>3479</v>
      </c>
      <c r="D71" s="592"/>
      <c r="E71" s="593"/>
      <c r="F71" s="592" t="s">
        <v>3459</v>
      </c>
      <c r="G71" s="592">
        <v>32</v>
      </c>
      <c r="H71" s="618">
        <v>32</v>
      </c>
      <c r="I71" s="619" t="s">
        <v>1950</v>
      </c>
      <c r="J71" s="620">
        <v>43212</v>
      </c>
      <c r="K71" s="626" t="s">
        <v>3480</v>
      </c>
    </row>
    <row r="72" spans="1:11" x14ac:dyDescent="0.25">
      <c r="A72">
        <v>67</v>
      </c>
      <c r="B72" s="591" t="s">
        <v>3017</v>
      </c>
      <c r="C72" s="555" t="s">
        <v>3018</v>
      </c>
      <c r="D72" s="592" t="s">
        <v>85</v>
      </c>
      <c r="E72" s="593" t="s">
        <v>3020</v>
      </c>
      <c r="F72" s="592" t="s">
        <v>33</v>
      </c>
      <c r="G72" s="592">
        <v>32</v>
      </c>
      <c r="H72" s="618">
        <v>32</v>
      </c>
      <c r="I72" s="619" t="s">
        <v>1950</v>
      </c>
      <c r="J72" s="620">
        <v>43215</v>
      </c>
      <c r="K72" s="626" t="s">
        <v>3488</v>
      </c>
    </row>
    <row r="73" spans="1:11" x14ac:dyDescent="0.25">
      <c r="A73">
        <v>68</v>
      </c>
      <c r="B73" s="591" t="s">
        <v>3490</v>
      </c>
      <c r="C73" s="555" t="s">
        <v>3491</v>
      </c>
      <c r="D73" s="592" t="s">
        <v>57</v>
      </c>
      <c r="E73" s="593" t="s">
        <v>3492</v>
      </c>
      <c r="F73" s="592" t="s">
        <v>12</v>
      </c>
      <c r="G73" s="592">
        <v>16</v>
      </c>
      <c r="H73" s="618">
        <v>16</v>
      </c>
      <c r="I73" s="619" t="s">
        <v>1950</v>
      </c>
      <c r="J73" s="620">
        <v>43215</v>
      </c>
      <c r="K73" s="626" t="s">
        <v>3493</v>
      </c>
    </row>
    <row r="74" spans="1:11" x14ac:dyDescent="0.25">
      <c r="A74">
        <v>69</v>
      </c>
      <c r="B74" s="591" t="s">
        <v>3495</v>
      </c>
      <c r="C74" s="555" t="s">
        <v>3494</v>
      </c>
      <c r="D74" s="592"/>
      <c r="E74" s="593" t="s">
        <v>3496</v>
      </c>
      <c r="F74" s="592"/>
      <c r="G74" s="592">
        <v>8</v>
      </c>
      <c r="H74" s="618">
        <v>8</v>
      </c>
      <c r="I74" s="619" t="s">
        <v>1950</v>
      </c>
      <c r="J74" s="620">
        <v>43215</v>
      </c>
      <c r="K74" s="626" t="s">
        <v>3497</v>
      </c>
    </row>
    <row r="75" spans="1:11" x14ac:dyDescent="0.25">
      <c r="A75">
        <v>70</v>
      </c>
      <c r="B75" s="591" t="s">
        <v>3498</v>
      </c>
      <c r="C75" s="555" t="s">
        <v>3499</v>
      </c>
      <c r="D75" s="592"/>
      <c r="E75" s="593" t="s">
        <v>3500</v>
      </c>
      <c r="F75" s="592" t="s">
        <v>12</v>
      </c>
      <c r="G75" s="592">
        <v>8</v>
      </c>
      <c r="H75" s="618"/>
      <c r="I75" s="619" t="s">
        <v>1950</v>
      </c>
      <c r="J75" s="620">
        <v>43215</v>
      </c>
      <c r="K75" s="626" t="s">
        <v>3501</v>
      </c>
    </row>
    <row r="76" spans="1:11" x14ac:dyDescent="0.25">
      <c r="A76">
        <v>71</v>
      </c>
      <c r="B76" s="591" t="s">
        <v>3504</v>
      </c>
      <c r="C76" s="555" t="s">
        <v>3503</v>
      </c>
      <c r="D76" s="592" t="s">
        <v>67</v>
      </c>
      <c r="E76" s="593" t="s">
        <v>3502</v>
      </c>
      <c r="F76" s="592" t="s">
        <v>143</v>
      </c>
      <c r="G76" s="592">
        <v>8</v>
      </c>
      <c r="H76" s="618">
        <v>16</v>
      </c>
      <c r="I76" s="619" t="s">
        <v>1950</v>
      </c>
      <c r="J76" s="620">
        <v>43215</v>
      </c>
      <c r="K76" s="626" t="s">
        <v>3505</v>
      </c>
    </row>
    <row r="77" spans="1:11" x14ac:dyDescent="0.25">
      <c r="A77">
        <v>72</v>
      </c>
      <c r="B77" s="591" t="s">
        <v>3511</v>
      </c>
      <c r="C77" s="555" t="s">
        <v>3512</v>
      </c>
      <c r="D77" s="592" t="s">
        <v>1812</v>
      </c>
      <c r="E77" s="593" t="s">
        <v>3513</v>
      </c>
      <c r="F77" s="592" t="s">
        <v>1971</v>
      </c>
      <c r="G77" s="592"/>
      <c r="H77" s="618"/>
      <c r="I77" s="619" t="s">
        <v>1950</v>
      </c>
      <c r="J77" s="620">
        <v>43226</v>
      </c>
      <c r="K77" s="626" t="s">
        <v>3514</v>
      </c>
    </row>
    <row r="78" spans="1:11" x14ac:dyDescent="0.25">
      <c r="A78">
        <v>73</v>
      </c>
      <c r="B78" s="591" t="s">
        <v>3516</v>
      </c>
      <c r="C78" s="555" t="s">
        <v>3517</v>
      </c>
      <c r="D78" s="592" t="s">
        <v>2800</v>
      </c>
      <c r="E78" s="593" t="s">
        <v>3519</v>
      </c>
      <c r="F78" s="592" t="s">
        <v>3520</v>
      </c>
      <c r="G78" s="592">
        <v>64</v>
      </c>
      <c r="H78" s="618"/>
      <c r="I78" s="619" t="s">
        <v>2800</v>
      </c>
      <c r="J78" s="620">
        <v>43226</v>
      </c>
      <c r="K78" s="626" t="s">
        <v>3518</v>
      </c>
    </row>
    <row r="79" spans="1:11" x14ac:dyDescent="0.25">
      <c r="A79">
        <v>74</v>
      </c>
      <c r="B79" s="591" t="s">
        <v>1674</v>
      </c>
      <c r="C79" s="555" t="s">
        <v>3521</v>
      </c>
      <c r="D79" s="592" t="s">
        <v>67</v>
      </c>
      <c r="E79" s="593" t="s">
        <v>1675</v>
      </c>
      <c r="F79" s="592" t="s">
        <v>143</v>
      </c>
      <c r="G79" s="592">
        <v>32</v>
      </c>
      <c r="H79" s="618">
        <v>32</v>
      </c>
      <c r="I79" s="619" t="s">
        <v>1950</v>
      </c>
      <c r="J79" s="620">
        <v>43227</v>
      </c>
      <c r="K79" s="626" t="s">
        <v>3522</v>
      </c>
    </row>
    <row r="80" spans="1:11" x14ac:dyDescent="0.25">
      <c r="A80">
        <v>75</v>
      </c>
      <c r="B80" s="591" t="s">
        <v>3523</v>
      </c>
      <c r="C80" s="555" t="s">
        <v>3524</v>
      </c>
      <c r="D80" s="592" t="s">
        <v>1812</v>
      </c>
      <c r="E80" s="593" t="s">
        <v>3525</v>
      </c>
      <c r="F80" s="592" t="s">
        <v>12</v>
      </c>
      <c r="G80" s="592">
        <v>3</v>
      </c>
      <c r="H80" s="618">
        <v>3</v>
      </c>
      <c r="I80" s="619" t="s">
        <v>1950</v>
      </c>
      <c r="J80" s="620">
        <v>43227</v>
      </c>
      <c r="K80" s="626" t="s">
        <v>3529</v>
      </c>
    </row>
    <row r="81" spans="1:11" x14ac:dyDescent="0.25">
      <c r="A81">
        <v>76</v>
      </c>
      <c r="B81" s="591" t="s">
        <v>3530</v>
      </c>
      <c r="C81" s="555" t="s">
        <v>3532</v>
      </c>
      <c r="D81" s="592" t="s">
        <v>1812</v>
      </c>
      <c r="E81" s="593" t="s">
        <v>77</v>
      </c>
      <c r="F81" s="592"/>
      <c r="G81" s="592">
        <v>32</v>
      </c>
      <c r="H81" s="618"/>
      <c r="I81" s="619" t="s">
        <v>1950</v>
      </c>
      <c r="J81" s="620">
        <v>43227</v>
      </c>
      <c r="K81" s="626" t="s">
        <v>3531</v>
      </c>
    </row>
    <row r="82" spans="1:11" x14ac:dyDescent="0.25">
      <c r="A82">
        <v>77</v>
      </c>
      <c r="B82" s="591" t="s">
        <v>3535</v>
      </c>
      <c r="C82" s="555" t="s">
        <v>3533</v>
      </c>
      <c r="D82" s="592" t="s">
        <v>1812</v>
      </c>
      <c r="E82" s="593" t="s">
        <v>3534</v>
      </c>
      <c r="F82" s="592" t="s">
        <v>33</v>
      </c>
      <c r="G82" s="592">
        <v>32</v>
      </c>
      <c r="H82" s="618">
        <v>32</v>
      </c>
      <c r="I82" s="619" t="s">
        <v>3206</v>
      </c>
      <c r="J82" s="620">
        <v>43228</v>
      </c>
      <c r="K82" s="626" t="s">
        <v>3536</v>
      </c>
    </row>
    <row r="83" spans="1:11" x14ac:dyDescent="0.25">
      <c r="A83">
        <v>78</v>
      </c>
      <c r="B83" s="591" t="s">
        <v>3539</v>
      </c>
      <c r="C83" s="555" t="s">
        <v>3538</v>
      </c>
      <c r="D83" s="592" t="s">
        <v>1812</v>
      </c>
      <c r="E83" s="593" t="s">
        <v>3540</v>
      </c>
      <c r="F83" s="592" t="s">
        <v>143</v>
      </c>
      <c r="G83" s="592">
        <v>16</v>
      </c>
      <c r="H83" s="618">
        <v>16</v>
      </c>
      <c r="I83" s="619" t="s">
        <v>1950</v>
      </c>
      <c r="J83" s="620">
        <v>43228</v>
      </c>
      <c r="K83" s="626" t="s">
        <v>3537</v>
      </c>
    </row>
    <row r="84" spans="1:11" x14ac:dyDescent="0.25">
      <c r="A84">
        <v>79</v>
      </c>
      <c r="B84" s="591" t="s">
        <v>3596</v>
      </c>
      <c r="C84" s="555" t="s">
        <v>3595</v>
      </c>
      <c r="D84" s="592" t="s">
        <v>2800</v>
      </c>
      <c r="E84" s="593"/>
      <c r="F84" s="592" t="s">
        <v>12</v>
      </c>
      <c r="G84" s="592">
        <v>56</v>
      </c>
      <c r="H84" s="618">
        <v>10</v>
      </c>
      <c r="I84" s="619"/>
      <c r="J84" s="620">
        <v>371947</v>
      </c>
      <c r="K84" s="704" t="s">
        <v>3597</v>
      </c>
    </row>
    <row r="85" spans="1:11" x14ac:dyDescent="0.25">
      <c r="A85">
        <v>80</v>
      </c>
      <c r="B85" s="591" t="s">
        <v>3598</v>
      </c>
      <c r="C85" s="555" t="s">
        <v>3599</v>
      </c>
      <c r="D85" s="592" t="s">
        <v>3601</v>
      </c>
      <c r="E85" s="593"/>
      <c r="F85" s="592"/>
      <c r="G85" s="592"/>
      <c r="H85" s="618"/>
      <c r="I85" s="619"/>
      <c r="J85" s="620">
        <v>371947</v>
      </c>
      <c r="K85" s="626" t="s">
        <v>3600</v>
      </c>
    </row>
    <row r="86" spans="1:11" x14ac:dyDescent="0.25">
      <c r="A86">
        <v>81</v>
      </c>
      <c r="B86" s="591" t="s">
        <v>3108</v>
      </c>
      <c r="C86" s="555" t="s">
        <v>3618</v>
      </c>
      <c r="D86" s="592" t="s">
        <v>3601</v>
      </c>
      <c r="E86" s="593" t="s">
        <v>3619</v>
      </c>
      <c r="F86" s="592" t="s">
        <v>737</v>
      </c>
      <c r="G86" s="592"/>
      <c r="H86" s="618"/>
      <c r="I86" s="619"/>
      <c r="J86" s="620">
        <v>43231</v>
      </c>
      <c r="K86" s="705" t="s">
        <v>3620</v>
      </c>
    </row>
    <row r="87" spans="1:11" x14ac:dyDescent="0.25">
      <c r="A87">
        <v>82</v>
      </c>
      <c r="B87" s="591" t="s">
        <v>3688</v>
      </c>
      <c r="C87" s="555" t="s">
        <v>3685</v>
      </c>
      <c r="D87" s="592" t="s">
        <v>1812</v>
      </c>
      <c r="E87" s="593" t="s">
        <v>3687</v>
      </c>
      <c r="F87" s="592" t="s">
        <v>33</v>
      </c>
      <c r="G87" s="592">
        <v>32</v>
      </c>
      <c r="H87" s="618">
        <v>32</v>
      </c>
      <c r="I87" s="619" t="s">
        <v>2800</v>
      </c>
      <c r="J87" s="620">
        <v>43238</v>
      </c>
      <c r="K87" s="626" t="s">
        <v>3686</v>
      </c>
    </row>
    <row r="88" spans="1:11" x14ac:dyDescent="0.25">
      <c r="A88">
        <v>83</v>
      </c>
      <c r="B88" s="591" t="s">
        <v>3689</v>
      </c>
      <c r="C88" s="555" t="s">
        <v>3690</v>
      </c>
      <c r="D88" s="592" t="s">
        <v>1812</v>
      </c>
      <c r="E88" s="593" t="s">
        <v>3692</v>
      </c>
      <c r="F88" s="592" t="s">
        <v>143</v>
      </c>
      <c r="G88" s="592">
        <v>16</v>
      </c>
      <c r="H88" s="618">
        <v>16</v>
      </c>
      <c r="I88" s="619" t="s">
        <v>1950</v>
      </c>
      <c r="J88" s="620">
        <v>43238</v>
      </c>
      <c r="K88" s="705" t="s">
        <v>3691</v>
      </c>
    </row>
    <row r="89" spans="1:11" x14ac:dyDescent="0.25">
      <c r="A89">
        <v>84</v>
      </c>
      <c r="B89" s="591" t="s">
        <v>3698</v>
      </c>
      <c r="C89" s="555" t="s">
        <v>3695</v>
      </c>
      <c r="D89" s="592" t="s">
        <v>1812</v>
      </c>
      <c r="E89" s="593" t="s">
        <v>3696</v>
      </c>
      <c r="F89" s="592" t="s">
        <v>143</v>
      </c>
      <c r="G89" s="592">
        <v>16</v>
      </c>
      <c r="H89" s="618">
        <v>16</v>
      </c>
      <c r="I89" s="619" t="s">
        <v>1950</v>
      </c>
      <c r="J89" s="620">
        <v>43238</v>
      </c>
      <c r="K89" s="705" t="s">
        <v>3697</v>
      </c>
    </row>
    <row r="90" spans="1:11" x14ac:dyDescent="0.25">
      <c r="A90">
        <v>85</v>
      </c>
      <c r="B90" s="591" t="s">
        <v>3712</v>
      </c>
      <c r="C90" s="555" t="s">
        <v>3713</v>
      </c>
      <c r="D90" s="592" t="s">
        <v>107</v>
      </c>
      <c r="E90" s="593" t="s">
        <v>3711</v>
      </c>
      <c r="F90" s="592" t="s">
        <v>3719</v>
      </c>
      <c r="G90" s="592"/>
      <c r="H90" s="618"/>
      <c r="I90" s="619" t="s">
        <v>3720</v>
      </c>
      <c r="J90" s="620">
        <v>43238</v>
      </c>
      <c r="K90" s="705" t="s">
        <v>3714</v>
      </c>
    </row>
    <row r="91" spans="1:11" x14ac:dyDescent="0.25">
      <c r="A91">
        <v>86</v>
      </c>
      <c r="B91" s="591" t="s">
        <v>3709</v>
      </c>
      <c r="C91" s="555" t="s">
        <v>3710</v>
      </c>
      <c r="D91" s="592" t="s">
        <v>2800</v>
      </c>
      <c r="E91" s="593" t="s">
        <v>3711</v>
      </c>
      <c r="F91" s="592" t="s">
        <v>143</v>
      </c>
      <c r="G91" s="592"/>
      <c r="H91" s="618"/>
      <c r="I91" s="619" t="s">
        <v>2800</v>
      </c>
      <c r="J91" s="620">
        <v>43238</v>
      </c>
      <c r="K91" s="705" t="s">
        <v>3993</v>
      </c>
    </row>
    <row r="92" spans="1:11" x14ac:dyDescent="0.25">
      <c r="A92">
        <v>87</v>
      </c>
      <c r="B92" s="591" t="s">
        <v>3716</v>
      </c>
      <c r="C92" s="555" t="s">
        <v>3718</v>
      </c>
      <c r="D92" s="592"/>
      <c r="E92" s="593"/>
      <c r="F92" s="592" t="s">
        <v>3719</v>
      </c>
      <c r="G92" s="592"/>
      <c r="H92" s="618"/>
      <c r="I92" s="619" t="s">
        <v>2800</v>
      </c>
      <c r="J92" s="620">
        <v>43238</v>
      </c>
      <c r="K92" s="705" t="s">
        <v>3717</v>
      </c>
    </row>
    <row r="93" spans="1:11" x14ac:dyDescent="0.25">
      <c r="A93">
        <v>88</v>
      </c>
      <c r="B93" s="591" t="s">
        <v>3725</v>
      </c>
      <c r="C93" s="555" t="s">
        <v>3726</v>
      </c>
      <c r="D93" s="592" t="s">
        <v>67</v>
      </c>
      <c r="E93" s="593"/>
      <c r="F93" s="592"/>
      <c r="G93" s="592"/>
      <c r="H93" s="618"/>
      <c r="I93" s="619" t="s">
        <v>3206</v>
      </c>
      <c r="J93" s="620">
        <v>43238</v>
      </c>
      <c r="K93" s="705" t="s">
        <v>3727</v>
      </c>
    </row>
    <row r="94" spans="1:11" x14ac:dyDescent="0.25">
      <c r="A94">
        <v>89</v>
      </c>
      <c r="B94" s="591" t="s">
        <v>4463</v>
      </c>
      <c r="C94" s="555" t="s">
        <v>3738</v>
      </c>
      <c r="D94" s="592"/>
      <c r="E94" s="593" t="s">
        <v>3739</v>
      </c>
      <c r="F94" s="592"/>
      <c r="G94" s="592"/>
      <c r="H94" s="618"/>
      <c r="I94" s="619" t="s">
        <v>2800</v>
      </c>
      <c r="J94" s="620">
        <v>43238</v>
      </c>
      <c r="K94" s="705" t="s">
        <v>3740</v>
      </c>
    </row>
    <row r="95" spans="1:11" x14ac:dyDescent="0.25">
      <c r="A95">
        <v>90</v>
      </c>
      <c r="B95" s="591" t="s">
        <v>3701</v>
      </c>
      <c r="C95" s="555" t="s">
        <v>3703</v>
      </c>
      <c r="D95" s="592" t="s">
        <v>67</v>
      </c>
      <c r="E95" s="42" t="s">
        <v>3704</v>
      </c>
      <c r="F95" s="592" t="s">
        <v>1971</v>
      </c>
      <c r="G95" s="592"/>
      <c r="H95" s="618"/>
      <c r="I95" s="619" t="s">
        <v>1950</v>
      </c>
      <c r="J95" s="620">
        <v>43241</v>
      </c>
      <c r="K95" s="705" t="s">
        <v>3855</v>
      </c>
    </row>
    <row r="96" spans="1:11" x14ac:dyDescent="0.25">
      <c r="A96">
        <v>91</v>
      </c>
      <c r="B96" s="591" t="s">
        <v>3797</v>
      </c>
      <c r="C96" s="555" t="s">
        <v>3798</v>
      </c>
      <c r="D96" s="592"/>
      <c r="E96" s="593" t="s">
        <v>3799</v>
      </c>
      <c r="F96" s="592" t="s">
        <v>56</v>
      </c>
      <c r="G96" s="592"/>
      <c r="H96" s="618"/>
      <c r="I96" s="619"/>
      <c r="J96" s="620">
        <v>43242</v>
      </c>
      <c r="K96" s="705" t="s">
        <v>3800</v>
      </c>
    </row>
    <row r="97" spans="1:11" x14ac:dyDescent="0.25">
      <c r="A97">
        <v>92</v>
      </c>
      <c r="B97" s="591" t="s">
        <v>3807</v>
      </c>
      <c r="C97" s="555" t="s">
        <v>3808</v>
      </c>
      <c r="D97" s="592" t="s">
        <v>67</v>
      </c>
      <c r="E97" s="593" t="s">
        <v>3809</v>
      </c>
      <c r="F97" s="592" t="s">
        <v>3810</v>
      </c>
      <c r="G97" s="592"/>
      <c r="H97" s="618"/>
      <c r="I97" s="619" t="s">
        <v>1950</v>
      </c>
      <c r="J97" s="620">
        <v>43245</v>
      </c>
      <c r="K97" s="705" t="s">
        <v>3811</v>
      </c>
    </row>
    <row r="98" spans="1:11" x14ac:dyDescent="0.25">
      <c r="A98">
        <v>93</v>
      </c>
      <c r="B98" s="591" t="s">
        <v>3812</v>
      </c>
      <c r="C98" s="555" t="s">
        <v>3813</v>
      </c>
      <c r="D98" s="592" t="s">
        <v>107</v>
      </c>
      <c r="E98" s="593"/>
      <c r="F98" s="592" t="s">
        <v>3810</v>
      </c>
      <c r="G98" s="592"/>
      <c r="H98" s="618"/>
      <c r="I98" s="619" t="s">
        <v>2800</v>
      </c>
      <c r="J98" s="620">
        <v>43245</v>
      </c>
      <c r="K98" s="705" t="s">
        <v>3814</v>
      </c>
    </row>
    <row r="99" spans="1:11" x14ac:dyDescent="0.25">
      <c r="A99">
        <v>94</v>
      </c>
      <c r="B99" s="591" t="s">
        <v>3827</v>
      </c>
      <c r="C99" s="555" t="s">
        <v>3829</v>
      </c>
      <c r="D99" s="592" t="s">
        <v>67</v>
      </c>
      <c r="E99" s="593" t="s">
        <v>3828</v>
      </c>
      <c r="F99" s="592" t="s">
        <v>143</v>
      </c>
      <c r="G99" s="592"/>
      <c r="H99" s="618"/>
      <c r="I99" s="619" t="s">
        <v>1950</v>
      </c>
      <c r="J99" s="620">
        <v>43246</v>
      </c>
      <c r="K99" s="705" t="s">
        <v>3830</v>
      </c>
    </row>
    <row r="100" spans="1:11" x14ac:dyDescent="0.25">
      <c r="A100">
        <v>95</v>
      </c>
      <c r="B100" s="591" t="s">
        <v>3839</v>
      </c>
      <c r="C100" s="555" t="s">
        <v>3838</v>
      </c>
      <c r="D100" s="592"/>
      <c r="E100" s="593" t="s">
        <v>3840</v>
      </c>
      <c r="F100" s="592" t="s">
        <v>143</v>
      </c>
      <c r="G100" s="592">
        <v>32</v>
      </c>
      <c r="H100" s="618">
        <v>32</v>
      </c>
      <c r="I100" s="619" t="s">
        <v>1950</v>
      </c>
      <c r="J100" s="620">
        <v>43247</v>
      </c>
      <c r="K100" s="705" t="s">
        <v>3841</v>
      </c>
    </row>
    <row r="101" spans="1:11" x14ac:dyDescent="0.25">
      <c r="A101">
        <v>96</v>
      </c>
      <c r="B101" s="591" t="s">
        <v>3844</v>
      </c>
      <c r="C101" s="555" t="s">
        <v>3843</v>
      </c>
      <c r="D101" s="592" t="s">
        <v>57</v>
      </c>
      <c r="E101" s="593" t="s">
        <v>3845</v>
      </c>
      <c r="F101" s="592" t="s">
        <v>3846</v>
      </c>
      <c r="G101" s="592"/>
      <c r="H101" s="618"/>
      <c r="I101" s="619" t="s">
        <v>2959</v>
      </c>
      <c r="J101" s="620">
        <v>43252</v>
      </c>
      <c r="K101" s="705" t="s">
        <v>3847</v>
      </c>
    </row>
    <row r="102" spans="1:11" x14ac:dyDescent="0.25">
      <c r="A102">
        <v>97</v>
      </c>
      <c r="B102" s="591" t="s">
        <v>3848</v>
      </c>
      <c r="C102" s="555" t="s">
        <v>3849</v>
      </c>
      <c r="D102" s="592" t="s">
        <v>67</v>
      </c>
      <c r="E102" s="593" t="s">
        <v>1512</v>
      </c>
      <c r="F102" s="592" t="s">
        <v>3850</v>
      </c>
      <c r="G102" s="592"/>
      <c r="H102" s="618"/>
      <c r="I102" s="619" t="s">
        <v>3206</v>
      </c>
      <c r="J102" s="620">
        <v>43252</v>
      </c>
      <c r="K102" s="705" t="s">
        <v>3854</v>
      </c>
    </row>
    <row r="103" spans="1:11" x14ac:dyDescent="0.25">
      <c r="A103">
        <v>98</v>
      </c>
      <c r="B103" s="591" t="s">
        <v>3862</v>
      </c>
      <c r="C103" s="555" t="s">
        <v>3851</v>
      </c>
      <c r="D103" s="592" t="s">
        <v>67</v>
      </c>
      <c r="E103" s="593" t="s">
        <v>3853</v>
      </c>
      <c r="F103" s="592" t="s">
        <v>12</v>
      </c>
      <c r="G103" s="592">
        <v>8</v>
      </c>
      <c r="H103" s="618">
        <v>8</v>
      </c>
      <c r="I103" s="619" t="s">
        <v>3206</v>
      </c>
      <c r="J103" s="620">
        <v>43252</v>
      </c>
      <c r="K103" s="705" t="s">
        <v>3852</v>
      </c>
    </row>
    <row r="104" spans="1:11" x14ac:dyDescent="0.25">
      <c r="A104">
        <v>99</v>
      </c>
      <c r="B104" s="591" t="s">
        <v>3856</v>
      </c>
      <c r="C104" s="555" t="s">
        <v>3857</v>
      </c>
      <c r="D104" s="592" t="s">
        <v>2800</v>
      </c>
      <c r="E104" s="593" t="s">
        <v>3746</v>
      </c>
      <c r="F104" s="592" t="s">
        <v>143</v>
      </c>
      <c r="G104" s="592">
        <v>16</v>
      </c>
      <c r="H104" s="618">
        <v>16</v>
      </c>
      <c r="I104" s="619" t="s">
        <v>2800</v>
      </c>
      <c r="J104" s="620">
        <v>43255</v>
      </c>
      <c r="K104" s="705" t="s">
        <v>3858</v>
      </c>
    </row>
    <row r="105" spans="1:11" x14ac:dyDescent="0.25">
      <c r="A105">
        <v>100</v>
      </c>
      <c r="B105" s="591" t="s">
        <v>3861</v>
      </c>
      <c r="C105" s="555" t="s">
        <v>3860</v>
      </c>
      <c r="D105" s="592" t="s">
        <v>2800</v>
      </c>
      <c r="E105" s="593"/>
      <c r="F105" s="592" t="s">
        <v>143</v>
      </c>
      <c r="G105" s="592">
        <v>32</v>
      </c>
      <c r="H105" s="618">
        <v>32</v>
      </c>
      <c r="I105" s="619" t="s">
        <v>2800</v>
      </c>
      <c r="J105" s="620">
        <v>43255</v>
      </c>
      <c r="K105" s="705" t="s">
        <v>3859</v>
      </c>
    </row>
    <row r="106" spans="1:11" x14ac:dyDescent="0.25">
      <c r="A106">
        <v>101</v>
      </c>
      <c r="B106" s="591" t="s">
        <v>3867</v>
      </c>
      <c r="C106" s="555" t="s">
        <v>3865</v>
      </c>
      <c r="D106" s="592" t="s">
        <v>67</v>
      </c>
      <c r="E106" s="593" t="s">
        <v>3866</v>
      </c>
      <c r="F106" s="592" t="s">
        <v>168</v>
      </c>
      <c r="G106" s="592">
        <v>32</v>
      </c>
      <c r="H106" s="618">
        <v>32</v>
      </c>
      <c r="I106" s="619" t="s">
        <v>1950</v>
      </c>
      <c r="J106" s="620">
        <v>43258</v>
      </c>
      <c r="K106" s="705" t="s">
        <v>3868</v>
      </c>
    </row>
    <row r="107" spans="1:11" x14ac:dyDescent="0.25">
      <c r="A107">
        <v>102</v>
      </c>
      <c r="B107" s="591" t="s">
        <v>3869</v>
      </c>
      <c r="C107" s="555" t="s">
        <v>3870</v>
      </c>
      <c r="D107" s="592" t="s">
        <v>67</v>
      </c>
      <c r="E107" s="593" t="s">
        <v>3871</v>
      </c>
      <c r="F107" s="592" t="s">
        <v>168</v>
      </c>
      <c r="G107" s="592">
        <v>32</v>
      </c>
      <c r="H107" s="618">
        <v>32</v>
      </c>
      <c r="I107" s="619" t="s">
        <v>1950</v>
      </c>
      <c r="J107" s="620">
        <v>43258</v>
      </c>
      <c r="K107" s="705" t="s">
        <v>3872</v>
      </c>
    </row>
    <row r="108" spans="1:11" x14ac:dyDescent="0.25">
      <c r="A108">
        <v>103</v>
      </c>
      <c r="B108" s="591" t="s">
        <v>3873</v>
      </c>
      <c r="C108" s="555" t="s">
        <v>3874</v>
      </c>
      <c r="D108" s="592" t="s">
        <v>67</v>
      </c>
      <c r="E108" s="593" t="s">
        <v>3875</v>
      </c>
      <c r="F108" s="592" t="s">
        <v>168</v>
      </c>
      <c r="G108" s="592">
        <v>32</v>
      </c>
      <c r="H108" s="618">
        <v>32</v>
      </c>
      <c r="I108" s="619" t="s">
        <v>1950</v>
      </c>
      <c r="J108" s="620">
        <v>43258</v>
      </c>
      <c r="K108" s="705" t="s">
        <v>3876</v>
      </c>
    </row>
    <row r="109" spans="1:11" x14ac:dyDescent="0.25">
      <c r="A109">
        <v>104</v>
      </c>
      <c r="B109" s="591" t="s">
        <v>3877</v>
      </c>
      <c r="C109" s="555" t="s">
        <v>3878</v>
      </c>
      <c r="D109" s="592" t="s">
        <v>85</v>
      </c>
      <c r="E109" s="593" t="s">
        <v>3790</v>
      </c>
      <c r="F109" s="592" t="s">
        <v>143</v>
      </c>
      <c r="G109" s="592">
        <v>32</v>
      </c>
      <c r="H109" s="618">
        <v>32</v>
      </c>
      <c r="I109" s="619" t="s">
        <v>1950</v>
      </c>
      <c r="J109" s="620">
        <v>43258</v>
      </c>
      <c r="K109" s="705" t="s">
        <v>3879</v>
      </c>
    </row>
    <row r="110" spans="1:11" x14ac:dyDescent="0.25">
      <c r="A110">
        <v>105</v>
      </c>
      <c r="B110" s="591" t="s">
        <v>3881</v>
      </c>
      <c r="C110" s="555" t="s">
        <v>3882</v>
      </c>
      <c r="D110" s="592" t="s">
        <v>85</v>
      </c>
      <c r="E110" s="593" t="s">
        <v>1675</v>
      </c>
      <c r="F110" s="592" t="s">
        <v>143</v>
      </c>
      <c r="G110" s="592">
        <v>32</v>
      </c>
      <c r="H110" s="618">
        <v>32</v>
      </c>
      <c r="I110" s="619" t="s">
        <v>3884</v>
      </c>
      <c r="J110" s="620">
        <v>43262</v>
      </c>
      <c r="K110" s="705" t="s">
        <v>3883</v>
      </c>
    </row>
    <row r="111" spans="1:11" x14ac:dyDescent="0.25">
      <c r="A111">
        <v>106</v>
      </c>
      <c r="B111" s="591" t="s">
        <v>3885</v>
      </c>
      <c r="C111" s="555" t="s">
        <v>3886</v>
      </c>
      <c r="D111" s="592" t="s">
        <v>2800</v>
      </c>
      <c r="E111" s="593" t="s">
        <v>3887</v>
      </c>
      <c r="F111" s="592" t="s">
        <v>143</v>
      </c>
      <c r="G111" s="592">
        <v>64</v>
      </c>
      <c r="H111" s="618">
        <v>32</v>
      </c>
      <c r="I111" s="619" t="s">
        <v>1950</v>
      </c>
      <c r="J111" s="620">
        <v>43262</v>
      </c>
      <c r="K111" s="705" t="s">
        <v>3888</v>
      </c>
    </row>
    <row r="112" spans="1:11" x14ac:dyDescent="0.25">
      <c r="A112">
        <v>107</v>
      </c>
      <c r="B112" s="591" t="s">
        <v>3885</v>
      </c>
      <c r="C112" s="555" t="s">
        <v>3889</v>
      </c>
      <c r="D112" s="592" t="s">
        <v>67</v>
      </c>
      <c r="E112" s="593" t="s">
        <v>3890</v>
      </c>
      <c r="F112" s="592" t="s">
        <v>3892</v>
      </c>
      <c r="G112" s="592">
        <v>64</v>
      </c>
      <c r="H112" s="618">
        <v>32</v>
      </c>
      <c r="I112" s="619" t="s">
        <v>1950</v>
      </c>
      <c r="J112" s="620">
        <v>43262</v>
      </c>
      <c r="K112" s="705" t="s">
        <v>3891</v>
      </c>
    </row>
    <row r="113" spans="1:11" x14ac:dyDescent="0.25">
      <c r="A113">
        <v>108</v>
      </c>
      <c r="B113" s="591" t="s">
        <v>3894</v>
      </c>
      <c r="C113" s="555" t="s">
        <v>3895</v>
      </c>
      <c r="D113" s="592" t="s">
        <v>3896</v>
      </c>
      <c r="E113" s="593" t="s">
        <v>3897</v>
      </c>
      <c r="F113" s="592" t="s">
        <v>632</v>
      </c>
      <c r="G113" s="592">
        <v>36</v>
      </c>
      <c r="H113" s="618">
        <v>18</v>
      </c>
      <c r="I113" s="619" t="s">
        <v>2800</v>
      </c>
      <c r="J113" s="620">
        <v>43262</v>
      </c>
      <c r="K113" s="705" t="s">
        <v>3898</v>
      </c>
    </row>
    <row r="114" spans="1:11" x14ac:dyDescent="0.25">
      <c r="A114">
        <v>109</v>
      </c>
      <c r="B114" s="591" t="s">
        <v>46</v>
      </c>
      <c r="C114" s="555" t="s">
        <v>3899</v>
      </c>
      <c r="D114" s="592" t="s">
        <v>2800</v>
      </c>
      <c r="E114" s="593" t="s">
        <v>3900</v>
      </c>
      <c r="F114" s="592" t="s">
        <v>568</v>
      </c>
      <c r="G114" s="592">
        <v>32</v>
      </c>
      <c r="H114" s="618">
        <v>16</v>
      </c>
      <c r="I114" s="619" t="s">
        <v>2800</v>
      </c>
      <c r="J114" s="620">
        <v>43262</v>
      </c>
      <c r="K114" s="705" t="s">
        <v>3901</v>
      </c>
    </row>
    <row r="115" spans="1:11" x14ac:dyDescent="0.25">
      <c r="A115">
        <v>110</v>
      </c>
      <c r="B115" s="591" t="s">
        <v>3902</v>
      </c>
      <c r="C115" s="555" t="s">
        <v>3903</v>
      </c>
      <c r="D115" s="592" t="s">
        <v>2800</v>
      </c>
      <c r="E115" s="593" t="s">
        <v>3904</v>
      </c>
      <c r="F115" s="592" t="s">
        <v>143</v>
      </c>
      <c r="G115" s="592">
        <v>32</v>
      </c>
      <c r="H115" s="618">
        <v>32</v>
      </c>
      <c r="I115" s="619" t="s">
        <v>2800</v>
      </c>
      <c r="J115" s="620">
        <v>43268</v>
      </c>
      <c r="K115" s="705" t="s">
        <v>3905</v>
      </c>
    </row>
    <row r="116" spans="1:11" x14ac:dyDescent="0.25">
      <c r="A116">
        <v>111</v>
      </c>
      <c r="B116" s="591" t="s">
        <v>3909</v>
      </c>
      <c r="C116" s="555" t="s">
        <v>3910</v>
      </c>
      <c r="D116" s="592" t="s">
        <v>67</v>
      </c>
      <c r="E116" s="593" t="s">
        <v>3911</v>
      </c>
      <c r="F116" s="592" t="s">
        <v>1971</v>
      </c>
      <c r="G116" s="592">
        <v>32</v>
      </c>
      <c r="H116" s="618">
        <v>32</v>
      </c>
      <c r="I116" s="619" t="s">
        <v>2959</v>
      </c>
      <c r="J116" s="620">
        <v>43268</v>
      </c>
      <c r="K116" s="705" t="s">
        <v>3912</v>
      </c>
    </row>
    <row r="117" spans="1:11" x14ac:dyDescent="0.25">
      <c r="A117">
        <v>112</v>
      </c>
      <c r="B117" s="591" t="s">
        <v>3913</v>
      </c>
      <c r="C117" s="555" t="s">
        <v>3914</v>
      </c>
      <c r="D117" s="592" t="s">
        <v>2800</v>
      </c>
      <c r="E117" s="593" t="s">
        <v>3915</v>
      </c>
      <c r="F117" s="592" t="s">
        <v>143</v>
      </c>
      <c r="G117" s="592">
        <v>32</v>
      </c>
      <c r="H117" s="618">
        <v>32</v>
      </c>
      <c r="I117" s="619" t="s">
        <v>2800</v>
      </c>
      <c r="J117" s="620">
        <v>43268</v>
      </c>
      <c r="K117" s="705" t="s">
        <v>3916</v>
      </c>
    </row>
    <row r="118" spans="1:11" x14ac:dyDescent="0.25">
      <c r="A118">
        <v>113</v>
      </c>
      <c r="B118" s="591" t="s">
        <v>3920</v>
      </c>
      <c r="C118" s="555" t="s">
        <v>3921</v>
      </c>
      <c r="D118" s="592" t="s">
        <v>2800</v>
      </c>
      <c r="E118" s="593" t="s">
        <v>3923</v>
      </c>
      <c r="F118" s="592" t="s">
        <v>568</v>
      </c>
      <c r="G118" s="592">
        <v>64</v>
      </c>
      <c r="H118" s="618">
        <v>32</v>
      </c>
      <c r="I118" s="619" t="s">
        <v>2800</v>
      </c>
      <c r="J118" s="620">
        <v>43270</v>
      </c>
      <c r="K118" s="705" t="s">
        <v>3922</v>
      </c>
    </row>
    <row r="119" spans="1:11" x14ac:dyDescent="0.25">
      <c r="A119">
        <v>114</v>
      </c>
      <c r="B119" s="591" t="s">
        <v>3929</v>
      </c>
      <c r="C119" s="555" t="s">
        <v>3930</v>
      </c>
      <c r="D119" s="592" t="s">
        <v>67</v>
      </c>
      <c r="E119" s="593" t="s">
        <v>3313</v>
      </c>
      <c r="F119" s="592" t="s">
        <v>568</v>
      </c>
      <c r="G119" s="722">
        <v>8</v>
      </c>
      <c r="H119" s="618">
        <v>8</v>
      </c>
      <c r="I119" s="619" t="s">
        <v>1950</v>
      </c>
      <c r="J119" s="620">
        <v>43275</v>
      </c>
      <c r="K119" s="705" t="s">
        <v>3931</v>
      </c>
    </row>
    <row r="120" spans="1:11" x14ac:dyDescent="0.25">
      <c r="A120">
        <v>115</v>
      </c>
      <c r="B120" s="591" t="s">
        <v>3991</v>
      </c>
      <c r="C120" s="555" t="s">
        <v>3992</v>
      </c>
      <c r="D120" s="592" t="s">
        <v>67</v>
      </c>
      <c r="E120" s="593" t="s">
        <v>3711</v>
      </c>
      <c r="F120" s="592"/>
      <c r="G120" s="592"/>
      <c r="H120" s="618"/>
      <c r="I120" s="619" t="s">
        <v>1950</v>
      </c>
      <c r="J120" s="620">
        <v>43279</v>
      </c>
      <c r="K120" s="705" t="s">
        <v>3994</v>
      </c>
    </row>
    <row r="121" spans="1:11" x14ac:dyDescent="0.25">
      <c r="A121">
        <v>116</v>
      </c>
      <c r="B121" s="591" t="s">
        <v>4000</v>
      </c>
      <c r="C121" s="555"/>
      <c r="D121" s="592" t="s">
        <v>107</v>
      </c>
      <c r="E121" s="593" t="s">
        <v>4001</v>
      </c>
      <c r="F121" s="592" t="s">
        <v>143</v>
      </c>
      <c r="G121" s="592">
        <v>64</v>
      </c>
      <c r="H121" s="618">
        <v>32</v>
      </c>
      <c r="I121" s="619" t="s">
        <v>2800</v>
      </c>
      <c r="J121" s="620">
        <v>43285</v>
      </c>
      <c r="K121" s="705" t="s">
        <v>4005</v>
      </c>
    </row>
    <row r="122" spans="1:11" x14ac:dyDescent="0.25">
      <c r="A122">
        <v>117</v>
      </c>
      <c r="B122" s="591" t="s">
        <v>4009</v>
      </c>
      <c r="C122" s="555" t="s">
        <v>4006</v>
      </c>
      <c r="D122" s="592" t="s">
        <v>67</v>
      </c>
      <c r="E122" s="593" t="s">
        <v>1605</v>
      </c>
      <c r="F122" s="592" t="s">
        <v>4011</v>
      </c>
      <c r="G122" s="592">
        <v>8</v>
      </c>
      <c r="H122" s="618">
        <v>3</v>
      </c>
      <c r="I122" s="619" t="s">
        <v>1950</v>
      </c>
      <c r="J122" s="620">
        <v>43283</v>
      </c>
      <c r="K122" s="705" t="s">
        <v>4010</v>
      </c>
    </row>
    <row r="123" spans="1:11" x14ac:dyDescent="0.25">
      <c r="A123">
        <v>118</v>
      </c>
      <c r="B123" s="591" t="s">
        <v>4185</v>
      </c>
      <c r="C123" s="555" t="s">
        <v>4186</v>
      </c>
      <c r="D123" s="592" t="s">
        <v>57</v>
      </c>
      <c r="E123" s="593"/>
      <c r="F123" s="592" t="s">
        <v>4187</v>
      </c>
      <c r="G123" s="592"/>
      <c r="H123" s="618"/>
      <c r="I123" s="619" t="s">
        <v>3720</v>
      </c>
      <c r="J123" s="620">
        <v>43288</v>
      </c>
      <c r="K123" s="705" t="s">
        <v>4188</v>
      </c>
    </row>
    <row r="124" spans="1:11" x14ac:dyDescent="0.25">
      <c r="A124">
        <v>119</v>
      </c>
      <c r="B124" s="26" t="s">
        <v>4192</v>
      </c>
      <c r="C124" s="435" t="s">
        <v>4193</v>
      </c>
      <c r="D124" s="27" t="s">
        <v>67</v>
      </c>
      <c r="E124" s="28" t="s">
        <v>406</v>
      </c>
      <c r="F124" s="27" t="s">
        <v>143</v>
      </c>
      <c r="G124" s="27">
        <v>32</v>
      </c>
      <c r="H124" s="87">
        <v>32</v>
      </c>
      <c r="I124" s="619" t="s">
        <v>1950</v>
      </c>
      <c r="J124" s="620">
        <v>43288</v>
      </c>
      <c r="K124" s="705"/>
    </row>
    <row r="125" spans="1:11" x14ac:dyDescent="0.25">
      <c r="A125">
        <v>120</v>
      </c>
      <c r="B125" s="591" t="s">
        <v>4260</v>
      </c>
      <c r="C125" s="555" t="s">
        <v>4259</v>
      </c>
      <c r="D125" s="592" t="s">
        <v>67</v>
      </c>
      <c r="E125" s="593"/>
      <c r="F125" s="592" t="s">
        <v>33</v>
      </c>
      <c r="G125" s="592">
        <v>32</v>
      </c>
      <c r="H125" s="618">
        <v>32</v>
      </c>
      <c r="I125" s="619" t="s">
        <v>1950</v>
      </c>
      <c r="J125" s="620">
        <v>43296</v>
      </c>
      <c r="K125" s="705" t="s">
        <v>4261</v>
      </c>
    </row>
    <row r="126" spans="1:11" x14ac:dyDescent="0.25">
      <c r="A126">
        <v>121</v>
      </c>
      <c r="B126" s="591" t="s">
        <v>4263</v>
      </c>
      <c r="C126" s="555" t="s">
        <v>4262</v>
      </c>
      <c r="D126" s="592" t="s">
        <v>67</v>
      </c>
      <c r="E126" s="593"/>
      <c r="F126" s="592" t="s">
        <v>33</v>
      </c>
      <c r="G126" s="592">
        <v>32</v>
      </c>
      <c r="H126" s="618">
        <v>32</v>
      </c>
      <c r="I126" s="619" t="s">
        <v>1950</v>
      </c>
      <c r="J126" s="620">
        <v>43296</v>
      </c>
      <c r="K126" s="705" t="s">
        <v>4264</v>
      </c>
    </row>
    <row r="127" spans="1:11" x14ac:dyDescent="0.25">
      <c r="A127">
        <v>122</v>
      </c>
      <c r="B127" s="591" t="s">
        <v>4281</v>
      </c>
      <c r="C127" s="555" t="s">
        <v>4282</v>
      </c>
      <c r="D127" s="592" t="s">
        <v>67</v>
      </c>
      <c r="E127" s="593" t="s">
        <v>282</v>
      </c>
      <c r="F127" s="592" t="s">
        <v>4284</v>
      </c>
      <c r="G127" s="592"/>
      <c r="H127" s="618"/>
      <c r="I127" s="619" t="s">
        <v>2959</v>
      </c>
      <c r="J127" s="620">
        <v>43297</v>
      </c>
      <c r="K127" s="705" t="s">
        <v>4283</v>
      </c>
    </row>
    <row r="128" spans="1:11" x14ac:dyDescent="0.25">
      <c r="A128">
        <v>123</v>
      </c>
      <c r="B128" s="591" t="s">
        <v>4299</v>
      </c>
      <c r="C128" s="555" t="s">
        <v>4298</v>
      </c>
      <c r="D128" s="592" t="s">
        <v>2800</v>
      </c>
      <c r="E128" s="593" t="s">
        <v>4300</v>
      </c>
      <c r="F128" s="592" t="s">
        <v>143</v>
      </c>
      <c r="G128" s="592">
        <v>16</v>
      </c>
      <c r="H128" s="618">
        <v>16</v>
      </c>
      <c r="I128" s="619" t="s">
        <v>1950</v>
      </c>
      <c r="J128" s="620">
        <v>43297</v>
      </c>
      <c r="K128" s="705" t="s">
        <v>4814</v>
      </c>
    </row>
    <row r="129" spans="1:11" x14ac:dyDescent="0.25">
      <c r="A129">
        <v>124</v>
      </c>
      <c r="B129" s="591" t="s">
        <v>4287</v>
      </c>
      <c r="C129" s="555" t="s">
        <v>4285</v>
      </c>
      <c r="D129" s="592" t="s">
        <v>1812</v>
      </c>
      <c r="E129" s="593" t="s">
        <v>4288</v>
      </c>
      <c r="F129" s="592" t="s">
        <v>33</v>
      </c>
      <c r="G129" s="592">
        <v>32</v>
      </c>
      <c r="H129" s="618">
        <v>32</v>
      </c>
      <c r="I129" s="619" t="s">
        <v>1950</v>
      </c>
      <c r="J129" s="620">
        <v>43297</v>
      </c>
      <c r="K129" s="705" t="s">
        <v>4286</v>
      </c>
    </row>
    <row r="130" spans="1:11" x14ac:dyDescent="0.25">
      <c r="A130">
        <v>125</v>
      </c>
      <c r="B130" s="591" t="s">
        <v>4289</v>
      </c>
      <c r="C130" s="555" t="s">
        <v>4291</v>
      </c>
      <c r="D130" s="592" t="s">
        <v>1812</v>
      </c>
      <c r="E130" s="593" t="s">
        <v>4290</v>
      </c>
      <c r="F130" s="592" t="s">
        <v>143</v>
      </c>
      <c r="G130" s="592">
        <v>8</v>
      </c>
      <c r="H130" s="618"/>
      <c r="I130" s="619" t="s">
        <v>1950</v>
      </c>
      <c r="J130" s="620">
        <v>43297</v>
      </c>
      <c r="K130" s="705" t="s">
        <v>4292</v>
      </c>
    </row>
    <row r="131" spans="1:11" x14ac:dyDescent="0.25">
      <c r="A131">
        <v>126</v>
      </c>
      <c r="B131" s="591" t="s">
        <v>4294</v>
      </c>
      <c r="C131" s="555" t="s">
        <v>4295</v>
      </c>
      <c r="D131" s="592" t="s">
        <v>1812</v>
      </c>
      <c r="E131" s="593" t="s">
        <v>4296</v>
      </c>
      <c r="F131" s="592" t="s">
        <v>143</v>
      </c>
      <c r="G131" s="592">
        <v>16</v>
      </c>
      <c r="H131" s="618">
        <v>8</v>
      </c>
      <c r="I131" s="619" t="s">
        <v>1950</v>
      </c>
      <c r="J131" s="620">
        <v>43297</v>
      </c>
      <c r="K131" s="705" t="s">
        <v>4297</v>
      </c>
    </row>
    <row r="132" spans="1:11" x14ac:dyDescent="0.25">
      <c r="A132">
        <v>127</v>
      </c>
      <c r="B132" s="591" t="s">
        <v>4323</v>
      </c>
      <c r="C132" s="555" t="s">
        <v>4324</v>
      </c>
      <c r="D132" s="592"/>
      <c r="E132" s="593" t="s">
        <v>4325</v>
      </c>
      <c r="F132" s="592"/>
      <c r="G132" s="592">
        <v>16</v>
      </c>
      <c r="H132" s="618"/>
      <c r="I132" s="619" t="s">
        <v>3206</v>
      </c>
      <c r="J132" s="620">
        <v>43297</v>
      </c>
      <c r="K132" s="705" t="s">
        <v>4326</v>
      </c>
    </row>
    <row r="133" spans="1:11" x14ac:dyDescent="0.25">
      <c r="A133">
        <v>128</v>
      </c>
      <c r="B133" s="591" t="s">
        <v>4346</v>
      </c>
      <c r="C133" s="555" t="s">
        <v>4347</v>
      </c>
      <c r="D133" s="592" t="s">
        <v>1812</v>
      </c>
      <c r="E133" s="593" t="s">
        <v>311</v>
      </c>
      <c r="F133" s="592" t="s">
        <v>143</v>
      </c>
      <c r="G133" s="592">
        <v>64</v>
      </c>
      <c r="H133" s="618">
        <v>32</v>
      </c>
      <c r="I133" s="619" t="s">
        <v>1950</v>
      </c>
      <c r="J133" s="620">
        <v>43298</v>
      </c>
      <c r="K133" s="705" t="s">
        <v>4352</v>
      </c>
    </row>
    <row r="134" spans="1:11" x14ac:dyDescent="0.25">
      <c r="A134">
        <v>129</v>
      </c>
      <c r="B134" s="591" t="s">
        <v>4353</v>
      </c>
      <c r="C134" s="555" t="s">
        <v>4354</v>
      </c>
      <c r="D134" s="592" t="s">
        <v>1812</v>
      </c>
      <c r="E134" s="593" t="s">
        <v>1911</v>
      </c>
      <c r="F134" s="592" t="s">
        <v>65</v>
      </c>
      <c r="G134" s="592">
        <v>16</v>
      </c>
      <c r="H134" s="618">
        <v>4</v>
      </c>
      <c r="I134" s="619" t="s">
        <v>1950</v>
      </c>
      <c r="J134" s="620">
        <v>43303</v>
      </c>
      <c r="K134" s="705" t="s">
        <v>4358</v>
      </c>
    </row>
    <row r="135" spans="1:11" x14ac:dyDescent="0.25">
      <c r="A135">
        <v>130</v>
      </c>
      <c r="B135" s="591" t="s">
        <v>4357</v>
      </c>
      <c r="C135" s="555" t="s">
        <v>4355</v>
      </c>
      <c r="D135" s="592" t="s">
        <v>1812</v>
      </c>
      <c r="E135" s="593" t="s">
        <v>1911</v>
      </c>
      <c r="F135" s="592" t="s">
        <v>1613</v>
      </c>
      <c r="G135" s="592">
        <v>64</v>
      </c>
      <c r="H135" s="618">
        <v>32</v>
      </c>
      <c r="I135" s="619" t="s">
        <v>1950</v>
      </c>
      <c r="J135" s="620">
        <v>43303</v>
      </c>
      <c r="K135" s="705" t="s">
        <v>4356</v>
      </c>
    </row>
    <row r="136" spans="1:11" x14ac:dyDescent="0.25">
      <c r="A136">
        <v>131</v>
      </c>
      <c r="B136" s="26" t="s">
        <v>4387</v>
      </c>
      <c r="C136" s="435" t="s">
        <v>4388</v>
      </c>
      <c r="D136" s="27" t="s">
        <v>1812</v>
      </c>
      <c r="E136" s="28"/>
      <c r="F136" s="27" t="s">
        <v>1613</v>
      </c>
      <c r="G136" s="27">
        <v>32</v>
      </c>
      <c r="H136" s="87">
        <v>32</v>
      </c>
      <c r="I136" s="619"/>
      <c r="J136" s="620">
        <v>43307</v>
      </c>
      <c r="K136" s="705" t="s">
        <v>4405</v>
      </c>
    </row>
    <row r="137" spans="1:11" x14ac:dyDescent="0.25">
      <c r="A137">
        <v>132</v>
      </c>
      <c r="B137" s="26" t="s">
        <v>4384</v>
      </c>
      <c r="C137" s="435" t="s">
        <v>3469</v>
      </c>
      <c r="D137" s="27" t="s">
        <v>1812</v>
      </c>
      <c r="E137" s="28"/>
      <c r="F137" s="27" t="s">
        <v>1613</v>
      </c>
      <c r="G137" s="27">
        <v>32</v>
      </c>
      <c r="H137" s="87">
        <v>32</v>
      </c>
      <c r="I137" s="619" t="s">
        <v>1950</v>
      </c>
      <c r="J137" s="620">
        <v>43307</v>
      </c>
      <c r="K137" s="705" t="s">
        <v>4406</v>
      </c>
    </row>
    <row r="138" spans="1:11" x14ac:dyDescent="0.25">
      <c r="A138">
        <v>133</v>
      </c>
      <c r="B138" s="708" t="s">
        <v>4412</v>
      </c>
      <c r="C138" s="555" t="s">
        <v>4411</v>
      </c>
      <c r="D138" s="592" t="s">
        <v>1812</v>
      </c>
      <c r="E138" s="593" t="s">
        <v>3037</v>
      </c>
      <c r="F138" s="592"/>
      <c r="G138" s="592"/>
      <c r="H138" s="618"/>
      <c r="I138" s="619" t="s">
        <v>3206</v>
      </c>
      <c r="J138" s="620">
        <v>43312</v>
      </c>
      <c r="K138" s="705" t="s">
        <v>4413</v>
      </c>
    </row>
    <row r="139" spans="1:11" x14ac:dyDescent="0.25">
      <c r="A139">
        <v>134</v>
      </c>
      <c r="B139" s="591" t="s">
        <v>4416</v>
      </c>
      <c r="C139" s="555" t="s">
        <v>4417</v>
      </c>
      <c r="D139" s="592" t="s">
        <v>2800</v>
      </c>
      <c r="E139" s="593" t="s">
        <v>4415</v>
      </c>
      <c r="F139" s="592" t="s">
        <v>4414</v>
      </c>
      <c r="G139" s="592">
        <v>16</v>
      </c>
      <c r="H139" s="618">
        <v>8</v>
      </c>
      <c r="I139" s="619" t="s">
        <v>2800</v>
      </c>
      <c r="J139" s="620">
        <v>43312</v>
      </c>
      <c r="K139" s="626" t="s">
        <v>4418</v>
      </c>
    </row>
    <row r="140" spans="1:11" x14ac:dyDescent="0.25">
      <c r="A140">
        <v>135</v>
      </c>
      <c r="B140" s="591" t="s">
        <v>4421</v>
      </c>
      <c r="C140" s="555" t="s">
        <v>4420</v>
      </c>
      <c r="D140" s="592" t="s">
        <v>1812</v>
      </c>
      <c r="E140" s="593" t="s">
        <v>4419</v>
      </c>
      <c r="F140" s="592" t="s">
        <v>33</v>
      </c>
      <c r="G140" s="592">
        <v>32</v>
      </c>
      <c r="H140" s="618">
        <v>32</v>
      </c>
      <c r="I140" s="619" t="s">
        <v>1950</v>
      </c>
      <c r="J140" s="620">
        <v>43312</v>
      </c>
      <c r="K140" s="626" t="s">
        <v>4422</v>
      </c>
    </row>
    <row r="141" spans="1:11" x14ac:dyDescent="0.25">
      <c r="A141">
        <v>136</v>
      </c>
      <c r="B141" s="591" t="s">
        <v>4435</v>
      </c>
      <c r="C141" s="555" t="s">
        <v>4436</v>
      </c>
      <c r="D141" s="592" t="s">
        <v>1812</v>
      </c>
      <c r="E141" s="593"/>
      <c r="F141" s="592" t="s">
        <v>12</v>
      </c>
      <c r="G141" s="592">
        <v>8</v>
      </c>
      <c r="H141" s="618">
        <v>8</v>
      </c>
      <c r="I141" s="619" t="s">
        <v>1950</v>
      </c>
      <c r="J141" s="620">
        <v>43312</v>
      </c>
      <c r="K141" s="705" t="s">
        <v>4437</v>
      </c>
    </row>
    <row r="142" spans="1:11" x14ac:dyDescent="0.25">
      <c r="A142">
        <v>137</v>
      </c>
      <c r="B142" s="591" t="s">
        <v>4439</v>
      </c>
      <c r="C142" s="555" t="s">
        <v>2363</v>
      </c>
      <c r="D142" s="592" t="s">
        <v>1812</v>
      </c>
      <c r="E142" s="593" t="s">
        <v>1469</v>
      </c>
      <c r="F142" s="592">
        <v>6502</v>
      </c>
      <c r="G142" s="592">
        <v>8</v>
      </c>
      <c r="H142" s="618">
        <v>8</v>
      </c>
      <c r="I142" s="619" t="s">
        <v>1950</v>
      </c>
      <c r="J142" s="620">
        <v>43312</v>
      </c>
      <c r="K142" s="705" t="s">
        <v>4438</v>
      </c>
    </row>
    <row r="143" spans="1:11" x14ac:dyDescent="0.25">
      <c r="A143">
        <v>138</v>
      </c>
      <c r="B143" s="708" t="s">
        <v>4440</v>
      </c>
      <c r="C143" s="555" t="s">
        <v>4441</v>
      </c>
      <c r="D143" s="592" t="s">
        <v>1812</v>
      </c>
      <c r="E143" s="593" t="s">
        <v>4442</v>
      </c>
      <c r="F143" s="592" t="s">
        <v>143</v>
      </c>
      <c r="G143" s="592">
        <v>16</v>
      </c>
      <c r="H143" s="618"/>
      <c r="I143" s="619" t="s">
        <v>3206</v>
      </c>
      <c r="J143" s="620">
        <v>43312</v>
      </c>
      <c r="K143" s="705" t="s">
        <v>4444</v>
      </c>
    </row>
    <row r="144" spans="1:11" x14ac:dyDescent="0.25">
      <c r="A144">
        <v>139</v>
      </c>
      <c r="B144" s="591" t="s">
        <v>4445</v>
      </c>
      <c r="C144" s="555" t="s">
        <v>4446</v>
      </c>
      <c r="D144" s="592" t="s">
        <v>1812</v>
      </c>
      <c r="E144" s="593"/>
      <c r="F144" s="592"/>
      <c r="G144" s="592"/>
      <c r="H144" s="618"/>
      <c r="I144" s="619" t="s">
        <v>3206</v>
      </c>
      <c r="J144" s="620">
        <v>43312</v>
      </c>
      <c r="K144" s="705" t="s">
        <v>4448</v>
      </c>
    </row>
    <row r="145" spans="1:11" x14ac:dyDescent="0.25">
      <c r="A145">
        <v>140</v>
      </c>
      <c r="B145" s="591" t="s">
        <v>4452</v>
      </c>
      <c r="C145" s="555" t="s">
        <v>4450</v>
      </c>
      <c r="D145" s="592" t="s">
        <v>1812</v>
      </c>
      <c r="E145" s="593" t="s">
        <v>4451</v>
      </c>
      <c r="F145" s="592" t="s">
        <v>33</v>
      </c>
      <c r="G145" s="592">
        <v>32</v>
      </c>
      <c r="H145" s="618">
        <v>32</v>
      </c>
      <c r="I145" s="619" t="s">
        <v>3206</v>
      </c>
      <c r="J145" s="620">
        <v>43312</v>
      </c>
      <c r="K145" s="705" t="s">
        <v>4449</v>
      </c>
    </row>
    <row r="146" spans="1:11" x14ac:dyDescent="0.25">
      <c r="A146">
        <v>141</v>
      </c>
      <c r="B146" s="591" t="s">
        <v>4457</v>
      </c>
      <c r="C146" s="555" t="s">
        <v>4456</v>
      </c>
      <c r="D146" s="592" t="s">
        <v>1812</v>
      </c>
      <c r="E146" s="593" t="s">
        <v>4459</v>
      </c>
      <c r="F146" s="592" t="s">
        <v>1613</v>
      </c>
      <c r="G146" s="592">
        <v>32</v>
      </c>
      <c r="H146" s="618">
        <v>32</v>
      </c>
      <c r="I146" s="619" t="s">
        <v>1950</v>
      </c>
      <c r="J146" s="620">
        <v>43321</v>
      </c>
      <c r="K146" s="705" t="s">
        <v>4458</v>
      </c>
    </row>
    <row r="147" spans="1:11" x14ac:dyDescent="0.25">
      <c r="A147">
        <v>142</v>
      </c>
      <c r="B147" s="591" t="s">
        <v>4416</v>
      </c>
      <c r="C147" s="555" t="s">
        <v>4460</v>
      </c>
      <c r="D147" s="592" t="s">
        <v>2800</v>
      </c>
      <c r="E147" s="593" t="s">
        <v>4415</v>
      </c>
      <c r="F147" s="592" t="s">
        <v>4462</v>
      </c>
      <c r="G147" s="592">
        <v>16</v>
      </c>
      <c r="H147" s="618">
        <v>16</v>
      </c>
      <c r="I147" s="619" t="s">
        <v>2800</v>
      </c>
      <c r="J147" s="620">
        <v>43321</v>
      </c>
      <c r="K147" s="705" t="s">
        <v>4461</v>
      </c>
    </row>
    <row r="148" spans="1:11" x14ac:dyDescent="0.25">
      <c r="A148">
        <v>143</v>
      </c>
      <c r="B148" s="591" t="s">
        <v>4468</v>
      </c>
      <c r="C148" s="555" t="s">
        <v>4465</v>
      </c>
      <c r="D148" s="592" t="s">
        <v>2800</v>
      </c>
      <c r="E148" s="593" t="s">
        <v>4466</v>
      </c>
      <c r="F148" s="592" t="s">
        <v>12</v>
      </c>
      <c r="G148" s="592">
        <v>16</v>
      </c>
      <c r="H148" s="618">
        <v>16</v>
      </c>
      <c r="I148" s="619" t="s">
        <v>2800</v>
      </c>
      <c r="J148" s="620">
        <v>43324</v>
      </c>
      <c r="K148" s="705" t="s">
        <v>4467</v>
      </c>
    </row>
    <row r="149" spans="1:11" x14ac:dyDescent="0.25">
      <c r="A149">
        <v>144</v>
      </c>
      <c r="B149" s="591" t="s">
        <v>4470</v>
      </c>
      <c r="C149" s="555" t="s">
        <v>4471</v>
      </c>
      <c r="D149" s="592" t="s">
        <v>1812</v>
      </c>
      <c r="E149" s="593" t="s">
        <v>4137</v>
      </c>
      <c r="F149" s="592"/>
      <c r="G149" s="592"/>
      <c r="H149" s="618"/>
      <c r="I149" s="619" t="s">
        <v>655</v>
      </c>
      <c r="J149" s="620">
        <v>43324</v>
      </c>
      <c r="K149" s="705" t="s">
        <v>4472</v>
      </c>
    </row>
    <row r="150" spans="1:11" x14ac:dyDescent="0.25">
      <c r="A150">
        <v>145</v>
      </c>
      <c r="B150" s="591" t="s">
        <v>4474</v>
      </c>
      <c r="C150" s="555" t="s">
        <v>4475</v>
      </c>
      <c r="D150" s="592" t="s">
        <v>1812</v>
      </c>
      <c r="E150" s="593" t="s">
        <v>4476</v>
      </c>
      <c r="F150" s="592" t="s">
        <v>1613</v>
      </c>
      <c r="G150" s="592">
        <v>32</v>
      </c>
      <c r="H150" s="618">
        <v>32</v>
      </c>
      <c r="I150" s="619" t="s">
        <v>1950</v>
      </c>
      <c r="J150" s="620">
        <v>43324</v>
      </c>
      <c r="K150" s="705" t="s">
        <v>4477</v>
      </c>
    </row>
    <row r="151" spans="1:11" x14ac:dyDescent="0.25">
      <c r="A151">
        <v>146</v>
      </c>
      <c r="B151" s="591" t="s">
        <v>4481</v>
      </c>
      <c r="C151" s="555" t="s">
        <v>4482</v>
      </c>
      <c r="D151" s="592" t="s">
        <v>67</v>
      </c>
      <c r="E151" s="593" t="s">
        <v>4484</v>
      </c>
      <c r="F151" s="592"/>
      <c r="G151" s="592"/>
      <c r="H151" s="618"/>
      <c r="I151" s="619" t="s">
        <v>4483</v>
      </c>
      <c r="J151" s="620">
        <v>43326</v>
      </c>
      <c r="K151" s="705" t="s">
        <v>4485</v>
      </c>
    </row>
    <row r="152" spans="1:11" x14ac:dyDescent="0.25">
      <c r="A152">
        <v>147</v>
      </c>
      <c r="B152" s="26" t="s">
        <v>4486</v>
      </c>
      <c r="C152" s="435" t="s">
        <v>4488</v>
      </c>
      <c r="D152" s="27" t="s">
        <v>1812</v>
      </c>
      <c r="E152" s="28" t="s">
        <v>4487</v>
      </c>
      <c r="F152" s="27" t="s">
        <v>143</v>
      </c>
      <c r="G152" s="27">
        <v>16</v>
      </c>
      <c r="H152" s="87">
        <v>16</v>
      </c>
      <c r="I152" s="619" t="s">
        <v>1950</v>
      </c>
      <c r="J152" s="620">
        <v>43328</v>
      </c>
      <c r="K152" s="705"/>
    </row>
    <row r="153" spans="1:11" x14ac:dyDescent="0.25">
      <c r="A153">
        <v>148</v>
      </c>
      <c r="B153" s="591" t="s">
        <v>4491</v>
      </c>
      <c r="C153" s="555" t="s">
        <v>4492</v>
      </c>
      <c r="D153" s="592" t="s">
        <v>2800</v>
      </c>
      <c r="E153" s="593" t="s">
        <v>4493</v>
      </c>
      <c r="F153" s="592">
        <v>68000</v>
      </c>
      <c r="G153" s="592">
        <v>16</v>
      </c>
      <c r="H153" s="618">
        <v>16</v>
      </c>
      <c r="I153" s="619" t="s">
        <v>2800</v>
      </c>
      <c r="J153" s="620">
        <v>43328</v>
      </c>
      <c r="K153" s="626" t="s">
        <v>4494</v>
      </c>
    </row>
    <row r="154" spans="1:11" x14ac:dyDescent="0.25">
      <c r="A154">
        <v>149</v>
      </c>
      <c r="B154" s="26" t="s">
        <v>4495</v>
      </c>
      <c r="C154" s="435" t="s">
        <v>4496</v>
      </c>
      <c r="D154" s="27" t="s">
        <v>1812</v>
      </c>
      <c r="E154" s="28" t="s">
        <v>758</v>
      </c>
      <c r="F154" s="27" t="s">
        <v>3074</v>
      </c>
      <c r="G154" s="27">
        <v>32</v>
      </c>
      <c r="H154" s="87">
        <v>48</v>
      </c>
      <c r="I154" s="619" t="s">
        <v>1950</v>
      </c>
      <c r="J154" s="620">
        <v>43328</v>
      </c>
      <c r="K154" s="705" t="s">
        <v>4498</v>
      </c>
    </row>
    <row r="155" spans="1:11" x14ac:dyDescent="0.25">
      <c r="A155">
        <v>150</v>
      </c>
      <c r="B155" s="26" t="s">
        <v>4501</v>
      </c>
      <c r="C155" s="435" t="s">
        <v>4502</v>
      </c>
      <c r="D155" s="27" t="s">
        <v>1812</v>
      </c>
      <c r="E155" s="28" t="s">
        <v>758</v>
      </c>
      <c r="F155" s="27" t="s">
        <v>461</v>
      </c>
      <c r="G155" s="27">
        <v>16</v>
      </c>
      <c r="H155" s="87">
        <v>16</v>
      </c>
      <c r="I155" s="619" t="s">
        <v>1950</v>
      </c>
      <c r="J155" s="620">
        <v>43328</v>
      </c>
      <c r="K155" s="705" t="s">
        <v>4503</v>
      </c>
    </row>
    <row r="156" spans="1:11" x14ac:dyDescent="0.25">
      <c r="A156">
        <v>151</v>
      </c>
      <c r="B156" s="26" t="s">
        <v>4504</v>
      </c>
      <c r="C156" s="435" t="s">
        <v>4505</v>
      </c>
      <c r="D156" s="27" t="s">
        <v>1812</v>
      </c>
      <c r="E156" s="28" t="s">
        <v>758</v>
      </c>
      <c r="F156" s="27" t="s">
        <v>760</v>
      </c>
      <c r="G156" s="27">
        <v>12</v>
      </c>
      <c r="H156" s="87">
        <v>12</v>
      </c>
      <c r="I156" s="619" t="s">
        <v>1950</v>
      </c>
      <c r="J156" s="620">
        <v>43328</v>
      </c>
      <c r="K156" s="705" t="s">
        <v>4506</v>
      </c>
    </row>
    <row r="157" spans="1:11" x14ac:dyDescent="0.25">
      <c r="A157">
        <v>152</v>
      </c>
      <c r="B157" s="591" t="s">
        <v>4507</v>
      </c>
      <c r="C157" s="555" t="s">
        <v>4508</v>
      </c>
      <c r="D157" s="592" t="s">
        <v>2800</v>
      </c>
      <c r="E157" s="593" t="s">
        <v>4511</v>
      </c>
      <c r="F157" s="592" t="s">
        <v>143</v>
      </c>
      <c r="G157" s="592">
        <v>8</v>
      </c>
      <c r="H157" s="618">
        <v>19</v>
      </c>
      <c r="I157" s="619" t="s">
        <v>2800</v>
      </c>
      <c r="J157" s="620">
        <v>43328</v>
      </c>
      <c r="K157" s="705" t="s">
        <v>4512</v>
      </c>
    </row>
    <row r="158" spans="1:11" x14ac:dyDescent="0.25">
      <c r="A158">
        <v>153</v>
      </c>
      <c r="B158" s="591" t="s">
        <v>4518</v>
      </c>
      <c r="C158" s="555" t="s">
        <v>4519</v>
      </c>
      <c r="D158" s="592" t="s">
        <v>1812</v>
      </c>
      <c r="E158" s="593" t="s">
        <v>4520</v>
      </c>
      <c r="F158" s="592"/>
      <c r="G158" s="592">
        <v>16</v>
      </c>
      <c r="H158" s="618">
        <v>16</v>
      </c>
      <c r="I158" s="619" t="s">
        <v>1950</v>
      </c>
      <c r="J158" s="620">
        <v>43333</v>
      </c>
      <c r="K158" s="705" t="s">
        <v>4521</v>
      </c>
    </row>
    <row r="159" spans="1:11" x14ac:dyDescent="0.25">
      <c r="A159">
        <v>154</v>
      </c>
      <c r="B159" s="591" t="s">
        <v>4527</v>
      </c>
      <c r="C159" s="555" t="s">
        <v>4522</v>
      </c>
      <c r="D159" s="592" t="s">
        <v>2800</v>
      </c>
      <c r="E159" s="593" t="s">
        <v>4523</v>
      </c>
      <c r="F159" s="592" t="s">
        <v>33</v>
      </c>
      <c r="G159" s="592">
        <v>16</v>
      </c>
      <c r="H159" s="618">
        <v>16</v>
      </c>
      <c r="I159" s="619" t="s">
        <v>2800</v>
      </c>
      <c r="J159" s="620">
        <v>43333</v>
      </c>
      <c r="K159" s="705" t="s">
        <v>4524</v>
      </c>
    </row>
    <row r="160" spans="1:11" x14ac:dyDescent="0.25">
      <c r="A160">
        <v>155</v>
      </c>
      <c r="B160" s="591" t="s">
        <v>4530</v>
      </c>
      <c r="C160" s="555" t="s">
        <v>4531</v>
      </c>
      <c r="D160" s="592"/>
      <c r="E160" s="593" t="s">
        <v>4529</v>
      </c>
      <c r="F160" s="592" t="s">
        <v>12</v>
      </c>
      <c r="G160" s="592">
        <v>16</v>
      </c>
      <c r="H160" s="618">
        <v>16</v>
      </c>
      <c r="I160" s="619" t="s">
        <v>1950</v>
      </c>
      <c r="J160" s="620">
        <v>43333</v>
      </c>
      <c r="K160" s="705"/>
    </row>
    <row r="161" spans="1:11" x14ac:dyDescent="0.25">
      <c r="A161">
        <v>156</v>
      </c>
      <c r="B161" s="591" t="s">
        <v>4534</v>
      </c>
      <c r="C161" s="555" t="s">
        <v>4535</v>
      </c>
      <c r="D161" s="592" t="s">
        <v>1812</v>
      </c>
      <c r="E161" s="593" t="s">
        <v>4536</v>
      </c>
      <c r="F161" s="592" t="s">
        <v>1052</v>
      </c>
      <c r="G161" s="592">
        <v>8</v>
      </c>
      <c r="H161" s="618">
        <v>8</v>
      </c>
      <c r="I161" s="619" t="s">
        <v>2800</v>
      </c>
      <c r="J161" s="620">
        <v>43333</v>
      </c>
      <c r="K161" s="705" t="s">
        <v>4537</v>
      </c>
    </row>
    <row r="162" spans="1:11" x14ac:dyDescent="0.25">
      <c r="A162">
        <v>157</v>
      </c>
      <c r="B162" s="591" t="s">
        <v>4538</v>
      </c>
      <c r="C162" s="555" t="s">
        <v>4540</v>
      </c>
      <c r="D162" s="592" t="s">
        <v>1812</v>
      </c>
      <c r="E162" s="593" t="s">
        <v>4539</v>
      </c>
      <c r="F162" s="592" t="s">
        <v>143</v>
      </c>
      <c r="G162" s="592"/>
      <c r="H162" s="618"/>
      <c r="I162" s="619" t="s">
        <v>1950</v>
      </c>
      <c r="J162" s="620">
        <v>43333</v>
      </c>
      <c r="K162" s="705" t="s">
        <v>4541</v>
      </c>
    </row>
    <row r="163" spans="1:11" x14ac:dyDescent="0.25">
      <c r="A163">
        <v>158</v>
      </c>
      <c r="B163" s="591" t="s">
        <v>4548</v>
      </c>
      <c r="C163" s="555" t="s">
        <v>4546</v>
      </c>
      <c r="D163" s="592" t="s">
        <v>1812</v>
      </c>
      <c r="E163" s="593" t="s">
        <v>4547</v>
      </c>
      <c r="F163" s="592" t="s">
        <v>33</v>
      </c>
      <c r="G163" s="592">
        <v>32</v>
      </c>
      <c r="H163" s="618">
        <v>32</v>
      </c>
      <c r="I163" s="619" t="s">
        <v>1950</v>
      </c>
      <c r="J163" s="620">
        <v>43343</v>
      </c>
      <c r="K163" s="705" t="s">
        <v>4549</v>
      </c>
    </row>
    <row r="164" spans="1:11" x14ac:dyDescent="0.25">
      <c r="A164">
        <v>159</v>
      </c>
      <c r="B164" s="591" t="s">
        <v>4550</v>
      </c>
      <c r="C164" s="555" t="s">
        <v>4551</v>
      </c>
      <c r="D164" s="592" t="s">
        <v>1812</v>
      </c>
      <c r="E164" s="593" t="s">
        <v>4552</v>
      </c>
      <c r="F164" s="592" t="s">
        <v>143</v>
      </c>
      <c r="G164" s="592">
        <v>32</v>
      </c>
      <c r="H164" s="618">
        <v>32</v>
      </c>
      <c r="I164" s="619" t="s">
        <v>1950</v>
      </c>
      <c r="J164" s="620">
        <v>43343</v>
      </c>
      <c r="K164" s="705" t="s">
        <v>4553</v>
      </c>
    </row>
    <row r="165" spans="1:11" x14ac:dyDescent="0.25">
      <c r="A165">
        <v>160</v>
      </c>
      <c r="B165" s="591" t="s">
        <v>4554</v>
      </c>
      <c r="C165" s="555" t="s">
        <v>4555</v>
      </c>
      <c r="D165" s="592" t="s">
        <v>1812</v>
      </c>
      <c r="E165" s="593" t="s">
        <v>4556</v>
      </c>
      <c r="F165" s="592" t="s">
        <v>2671</v>
      </c>
      <c r="G165" s="592">
        <v>32</v>
      </c>
      <c r="H165" s="618">
        <v>32</v>
      </c>
      <c r="I165" s="619" t="s">
        <v>1950</v>
      </c>
      <c r="J165" s="620">
        <v>43343</v>
      </c>
      <c r="K165" s="705" t="s">
        <v>4557</v>
      </c>
    </row>
    <row r="166" spans="1:11" x14ac:dyDescent="0.25">
      <c r="A166">
        <v>161</v>
      </c>
      <c r="B166" s="591" t="s">
        <v>3324</v>
      </c>
      <c r="C166" s="555" t="s">
        <v>4560</v>
      </c>
      <c r="D166" s="592" t="s">
        <v>4563</v>
      </c>
      <c r="E166" s="593" t="s">
        <v>4561</v>
      </c>
      <c r="F166" s="592" t="s">
        <v>178</v>
      </c>
      <c r="G166" s="592">
        <v>8</v>
      </c>
      <c r="H166" s="618">
        <v>16</v>
      </c>
      <c r="I166" s="619" t="s">
        <v>1950</v>
      </c>
      <c r="J166" s="620">
        <v>43347</v>
      </c>
      <c r="K166" s="705" t="s">
        <v>4562</v>
      </c>
    </row>
    <row r="167" spans="1:11" x14ac:dyDescent="0.25">
      <c r="A167">
        <v>162</v>
      </c>
      <c r="B167" s="591"/>
      <c r="C167" s="555" t="s">
        <v>4564</v>
      </c>
      <c r="D167" s="592" t="s">
        <v>2800</v>
      </c>
      <c r="E167" s="593" t="s">
        <v>3070</v>
      </c>
      <c r="F167" s="592" t="s">
        <v>4570</v>
      </c>
      <c r="G167" s="592"/>
      <c r="H167" s="618"/>
      <c r="I167" s="619"/>
      <c r="J167" s="620">
        <v>43353</v>
      </c>
      <c r="K167" s="705" t="s">
        <v>4565</v>
      </c>
    </row>
    <row r="168" spans="1:11" x14ac:dyDescent="0.25">
      <c r="A168">
        <v>163</v>
      </c>
      <c r="B168" s="591" t="s">
        <v>4566</v>
      </c>
      <c r="C168" s="555" t="s">
        <v>4567</v>
      </c>
      <c r="D168" s="592" t="s">
        <v>3884</v>
      </c>
      <c r="E168" s="593" t="s">
        <v>4568</v>
      </c>
      <c r="F168" s="592" t="s">
        <v>1971</v>
      </c>
      <c r="G168" s="592"/>
      <c r="H168" s="618"/>
      <c r="I168" s="619" t="s">
        <v>3884</v>
      </c>
      <c r="J168" s="620">
        <v>43354</v>
      </c>
      <c r="K168" s="705" t="s">
        <v>4569</v>
      </c>
    </row>
    <row r="169" spans="1:11" x14ac:dyDescent="0.25">
      <c r="A169">
        <v>164</v>
      </c>
      <c r="B169" s="591" t="s">
        <v>4573</v>
      </c>
      <c r="C169" s="555" t="s">
        <v>4574</v>
      </c>
      <c r="D169" s="592" t="s">
        <v>2800</v>
      </c>
      <c r="E169" s="593"/>
      <c r="F169" s="592" t="s">
        <v>4575</v>
      </c>
      <c r="G169" s="592">
        <v>8</v>
      </c>
      <c r="H169" s="618">
        <v>8</v>
      </c>
      <c r="I169" s="619" t="s">
        <v>2800</v>
      </c>
      <c r="J169" s="620">
        <v>43354</v>
      </c>
      <c r="K169" s="705" t="s">
        <v>4576</v>
      </c>
    </row>
    <row r="170" spans="1:11" x14ac:dyDescent="0.25">
      <c r="A170">
        <v>165</v>
      </c>
      <c r="B170" s="591" t="s">
        <v>4577</v>
      </c>
      <c r="C170" s="555" t="s">
        <v>4578</v>
      </c>
      <c r="D170" s="592" t="s">
        <v>57</v>
      </c>
      <c r="E170" s="593" t="s">
        <v>4579</v>
      </c>
      <c r="F170" s="592">
        <v>1802</v>
      </c>
      <c r="G170" s="592">
        <v>8</v>
      </c>
      <c r="H170" s="618">
        <v>8</v>
      </c>
      <c r="I170" s="619" t="s">
        <v>1950</v>
      </c>
      <c r="J170" s="620">
        <v>43354</v>
      </c>
      <c r="K170" s="705" t="s">
        <v>4580</v>
      </c>
    </row>
    <row r="171" spans="1:11" x14ac:dyDescent="0.25">
      <c r="A171">
        <v>166</v>
      </c>
      <c r="B171" s="591" t="s">
        <v>4591</v>
      </c>
      <c r="C171" s="555" t="s">
        <v>4592</v>
      </c>
      <c r="D171" s="592" t="s">
        <v>1812</v>
      </c>
      <c r="E171" s="593" t="s">
        <v>4593</v>
      </c>
      <c r="F171" s="592" t="s">
        <v>143</v>
      </c>
      <c r="G171" s="592">
        <v>32</v>
      </c>
      <c r="H171" s="618">
        <v>32</v>
      </c>
      <c r="I171" s="619" t="s">
        <v>2800</v>
      </c>
      <c r="J171" s="620">
        <v>43359</v>
      </c>
      <c r="K171" s="705" t="s">
        <v>4594</v>
      </c>
    </row>
    <row r="172" spans="1:11" x14ac:dyDescent="0.25">
      <c r="A172">
        <v>167</v>
      </c>
      <c r="B172" s="591" t="s">
        <v>4595</v>
      </c>
      <c r="C172" s="555" t="s">
        <v>4596</v>
      </c>
      <c r="D172" s="592" t="s">
        <v>1812</v>
      </c>
      <c r="E172" s="593" t="s">
        <v>4597</v>
      </c>
      <c r="F172" s="592" t="s">
        <v>143</v>
      </c>
      <c r="G172" s="592">
        <v>32</v>
      </c>
      <c r="H172" s="618">
        <v>32</v>
      </c>
      <c r="I172" s="619" t="s">
        <v>2800</v>
      </c>
      <c r="J172" s="620">
        <v>43359</v>
      </c>
      <c r="K172" s="705" t="s">
        <v>4598</v>
      </c>
    </row>
    <row r="173" spans="1:11" x14ac:dyDescent="0.25">
      <c r="A173">
        <v>168</v>
      </c>
      <c r="B173" s="591" t="s">
        <v>4599</v>
      </c>
      <c r="C173" s="555" t="s">
        <v>4600</v>
      </c>
      <c r="D173" s="592" t="s">
        <v>2800</v>
      </c>
      <c r="E173" s="593" t="s">
        <v>4601</v>
      </c>
      <c r="F173" s="592" t="s">
        <v>143</v>
      </c>
      <c r="G173" s="592">
        <v>32</v>
      </c>
      <c r="H173" s="618">
        <v>32</v>
      </c>
      <c r="I173" s="619" t="s">
        <v>2800</v>
      </c>
      <c r="J173" s="620">
        <v>43360</v>
      </c>
      <c r="K173" s="705" t="s">
        <v>4602</v>
      </c>
    </row>
    <row r="174" spans="1:11" x14ac:dyDescent="0.25">
      <c r="A174">
        <v>169</v>
      </c>
      <c r="B174" s="591" t="s">
        <v>4603</v>
      </c>
      <c r="C174" s="555" t="s">
        <v>4604</v>
      </c>
      <c r="D174" s="592" t="s">
        <v>1812</v>
      </c>
      <c r="E174" s="593" t="s">
        <v>4459</v>
      </c>
      <c r="F174" s="592" t="s">
        <v>143</v>
      </c>
      <c r="G174" s="592">
        <v>32</v>
      </c>
      <c r="H174" s="618">
        <v>32</v>
      </c>
      <c r="I174" s="619" t="s">
        <v>1950</v>
      </c>
      <c r="J174" s="620">
        <v>43370</v>
      </c>
      <c r="K174" s="705" t="s">
        <v>4607</v>
      </c>
    </row>
    <row r="175" spans="1:11" x14ac:dyDescent="0.25">
      <c r="A175">
        <v>170</v>
      </c>
      <c r="B175" s="591" t="s">
        <v>4608</v>
      </c>
      <c r="C175" s="555" t="s">
        <v>4609</v>
      </c>
      <c r="D175" s="592" t="s">
        <v>107</v>
      </c>
      <c r="E175" s="593" t="s">
        <v>1618</v>
      </c>
      <c r="F175" s="592" t="s">
        <v>461</v>
      </c>
      <c r="G175" s="592">
        <v>12</v>
      </c>
      <c r="H175" s="618">
        <v>12</v>
      </c>
      <c r="I175" s="619" t="s">
        <v>2800</v>
      </c>
      <c r="J175" s="620">
        <v>43374</v>
      </c>
      <c r="K175" s="705" t="s">
        <v>4610</v>
      </c>
    </row>
    <row r="176" spans="1:11" x14ac:dyDescent="0.25">
      <c r="A176">
        <v>171</v>
      </c>
      <c r="B176" s="591" t="s">
        <v>4611</v>
      </c>
      <c r="C176" s="555" t="s">
        <v>4612</v>
      </c>
      <c r="D176" s="592" t="s">
        <v>2800</v>
      </c>
      <c r="E176" s="593" t="s">
        <v>4613</v>
      </c>
      <c r="F176" s="592" t="s">
        <v>143</v>
      </c>
      <c r="G176" s="592">
        <v>32</v>
      </c>
      <c r="H176" s="618"/>
      <c r="I176" s="619" t="s">
        <v>2800</v>
      </c>
      <c r="J176" s="620">
        <v>43403</v>
      </c>
      <c r="K176" s="705" t="s">
        <v>4614</v>
      </c>
    </row>
    <row r="177" spans="1:11" x14ac:dyDescent="0.25">
      <c r="A177">
        <v>172</v>
      </c>
      <c r="B177" s="591" t="s">
        <v>4615</v>
      </c>
      <c r="C177" s="555" t="s">
        <v>4616</v>
      </c>
      <c r="D177" s="592" t="s">
        <v>1812</v>
      </c>
      <c r="E177" s="593" t="s">
        <v>58</v>
      </c>
      <c r="F177" s="592" t="s">
        <v>58</v>
      </c>
      <c r="G177" s="592">
        <v>32</v>
      </c>
      <c r="H177" s="618">
        <v>16</v>
      </c>
      <c r="I177" s="619" t="s">
        <v>1950</v>
      </c>
      <c r="J177" s="620">
        <v>43403</v>
      </c>
      <c r="K177" s="705" t="s">
        <v>4619</v>
      </c>
    </row>
    <row r="178" spans="1:11" x14ac:dyDescent="0.25">
      <c r="A178">
        <v>173</v>
      </c>
      <c r="B178" s="591" t="s">
        <v>4617</v>
      </c>
      <c r="C178" s="555" t="s">
        <v>4616</v>
      </c>
      <c r="D178" s="592" t="s">
        <v>1812</v>
      </c>
      <c r="E178" s="593" t="s">
        <v>58</v>
      </c>
      <c r="F178" s="592" t="s">
        <v>58</v>
      </c>
      <c r="G178" s="592">
        <v>32</v>
      </c>
      <c r="H178" s="618">
        <v>16</v>
      </c>
      <c r="I178" s="619" t="s">
        <v>1950</v>
      </c>
      <c r="J178" s="620">
        <v>43403</v>
      </c>
      <c r="K178" s="705" t="s">
        <v>4618</v>
      </c>
    </row>
    <row r="179" spans="1:11" x14ac:dyDescent="0.25">
      <c r="A179">
        <v>174</v>
      </c>
      <c r="B179" s="591" t="s">
        <v>4628</v>
      </c>
      <c r="C179" s="555" t="s">
        <v>4629</v>
      </c>
      <c r="D179" s="592" t="s">
        <v>1812</v>
      </c>
      <c r="E179" s="819" t="s">
        <v>4630</v>
      </c>
      <c r="F179" s="592" t="s">
        <v>58</v>
      </c>
      <c r="G179" s="592">
        <v>32</v>
      </c>
      <c r="H179" s="618">
        <v>16</v>
      </c>
      <c r="I179" s="619" t="s">
        <v>1950</v>
      </c>
      <c r="J179" s="620">
        <v>43405</v>
      </c>
      <c r="K179" s="705" t="s">
        <v>4631</v>
      </c>
    </row>
    <row r="180" spans="1:11" x14ac:dyDescent="0.25">
      <c r="A180">
        <v>175</v>
      </c>
      <c r="B180" s="591" t="s">
        <v>4635</v>
      </c>
      <c r="C180" s="555" t="s">
        <v>4636</v>
      </c>
      <c r="D180" s="592" t="s">
        <v>1812</v>
      </c>
      <c r="E180" s="593" t="s">
        <v>4637</v>
      </c>
      <c r="F180" s="592">
        <v>6502</v>
      </c>
      <c r="G180" s="592">
        <v>8</v>
      </c>
      <c r="H180" s="618">
        <v>8</v>
      </c>
      <c r="I180" s="619" t="s">
        <v>1950</v>
      </c>
      <c r="J180" s="620">
        <v>43413</v>
      </c>
      <c r="K180" s="705" t="s">
        <v>4638</v>
      </c>
    </row>
    <row r="181" spans="1:11" x14ac:dyDescent="0.25">
      <c r="A181">
        <v>176</v>
      </c>
      <c r="B181" s="591" t="s">
        <v>4639</v>
      </c>
      <c r="C181" s="555" t="s">
        <v>4640</v>
      </c>
      <c r="D181" s="592" t="s">
        <v>2800</v>
      </c>
      <c r="E181" s="593" t="s">
        <v>4641</v>
      </c>
      <c r="F181" s="592" t="s">
        <v>143</v>
      </c>
      <c r="G181" s="592">
        <v>32</v>
      </c>
      <c r="H181" s="618">
        <v>32</v>
      </c>
      <c r="I181" s="619" t="s">
        <v>2800</v>
      </c>
      <c r="J181" s="620">
        <v>43413</v>
      </c>
      <c r="K181" s="705" t="s">
        <v>4642</v>
      </c>
    </row>
    <row r="182" spans="1:11" x14ac:dyDescent="0.25">
      <c r="A182">
        <v>177</v>
      </c>
      <c r="B182" s="591" t="s">
        <v>4643</v>
      </c>
      <c r="C182" s="555" t="s">
        <v>4644</v>
      </c>
      <c r="D182" s="592" t="s">
        <v>4317</v>
      </c>
      <c r="E182" s="593"/>
      <c r="F182" s="592"/>
      <c r="G182" s="592"/>
      <c r="H182" s="618"/>
      <c r="I182" s="619" t="s">
        <v>4317</v>
      </c>
      <c r="J182" s="620">
        <v>43413</v>
      </c>
      <c r="K182" s="705" t="s">
        <v>4645</v>
      </c>
    </row>
    <row r="183" spans="1:11" x14ac:dyDescent="0.25">
      <c r="A183">
        <v>178</v>
      </c>
      <c r="B183" s="591" t="s">
        <v>4527</v>
      </c>
      <c r="C183" s="555" t="s">
        <v>4522</v>
      </c>
      <c r="D183" s="592" t="s">
        <v>1812</v>
      </c>
      <c r="E183" s="593" t="s">
        <v>4646</v>
      </c>
      <c r="F183" s="592" t="s">
        <v>143</v>
      </c>
      <c r="G183" s="592">
        <v>32</v>
      </c>
      <c r="H183" s="618">
        <v>32</v>
      </c>
      <c r="I183" s="619" t="s">
        <v>1950</v>
      </c>
      <c r="J183" s="620">
        <v>43413</v>
      </c>
      <c r="K183" s="705" t="s">
        <v>4647</v>
      </c>
    </row>
    <row r="184" spans="1:11" x14ac:dyDescent="0.25">
      <c r="A184">
        <v>179</v>
      </c>
      <c r="B184" s="591" t="s">
        <v>4649</v>
      </c>
      <c r="C184" s="555" t="s">
        <v>4650</v>
      </c>
      <c r="D184" s="592" t="s">
        <v>1812</v>
      </c>
      <c r="E184" s="593" t="s">
        <v>4651</v>
      </c>
      <c r="F184" s="592" t="s">
        <v>4652</v>
      </c>
      <c r="G184" s="592">
        <v>32</v>
      </c>
      <c r="H184" s="618">
        <v>32</v>
      </c>
      <c r="I184" s="619" t="s">
        <v>1950</v>
      </c>
      <c r="J184" s="620">
        <v>43432</v>
      </c>
      <c r="K184" s="705" t="s">
        <v>4653</v>
      </c>
    </row>
    <row r="185" spans="1:11" x14ac:dyDescent="0.25">
      <c r="A185">
        <v>180</v>
      </c>
      <c r="B185" s="591" t="s">
        <v>2685</v>
      </c>
      <c r="C185" s="555" t="s">
        <v>2686</v>
      </c>
      <c r="D185" s="592" t="s">
        <v>1812</v>
      </c>
      <c r="E185" s="593" t="s">
        <v>4663</v>
      </c>
      <c r="F185" s="592" t="s">
        <v>4652</v>
      </c>
      <c r="G185" s="592">
        <v>64</v>
      </c>
      <c r="H185" s="618">
        <v>32</v>
      </c>
      <c r="I185" s="619" t="s">
        <v>1950</v>
      </c>
      <c r="J185" s="620">
        <v>43438</v>
      </c>
      <c r="K185" s="705" t="s">
        <v>4662</v>
      </c>
    </row>
    <row r="186" spans="1:11" x14ac:dyDescent="0.25">
      <c r="A186">
        <v>181</v>
      </c>
      <c r="B186" s="591" t="s">
        <v>4670</v>
      </c>
      <c r="C186" s="555" t="s">
        <v>4668</v>
      </c>
      <c r="D186" s="592" t="s">
        <v>107</v>
      </c>
      <c r="E186" s="593" t="s">
        <v>4669</v>
      </c>
      <c r="F186" s="592" t="s">
        <v>4570</v>
      </c>
      <c r="G186" s="821" t="s">
        <v>4672</v>
      </c>
      <c r="H186" s="822" t="s">
        <v>4672</v>
      </c>
      <c r="I186" s="820" t="s">
        <v>4670</v>
      </c>
      <c r="J186" s="620">
        <v>43438</v>
      </c>
      <c r="K186" s="705" t="s">
        <v>4671</v>
      </c>
    </row>
    <row r="187" spans="1:11" x14ac:dyDescent="0.25">
      <c r="A187">
        <v>182</v>
      </c>
      <c r="B187" s="591" t="s">
        <v>4673</v>
      </c>
      <c r="C187" s="555" t="s">
        <v>4674</v>
      </c>
      <c r="D187" s="592" t="s">
        <v>1812</v>
      </c>
      <c r="E187" s="593" t="s">
        <v>4675</v>
      </c>
      <c r="F187" s="592">
        <v>68000</v>
      </c>
      <c r="G187" s="592">
        <v>16</v>
      </c>
      <c r="H187" s="618">
        <v>16</v>
      </c>
      <c r="I187" s="619" t="s">
        <v>1950</v>
      </c>
      <c r="J187" s="620">
        <v>43438</v>
      </c>
      <c r="K187" s="705" t="s">
        <v>4676</v>
      </c>
    </row>
    <row r="188" spans="1:11" x14ac:dyDescent="0.25">
      <c r="A188">
        <v>183</v>
      </c>
      <c r="B188" s="591" t="s">
        <v>4686</v>
      </c>
      <c r="C188" s="555" t="s">
        <v>4687</v>
      </c>
      <c r="D188" s="592" t="s">
        <v>1812</v>
      </c>
      <c r="E188" s="593" t="s">
        <v>4690</v>
      </c>
      <c r="F188" s="592" t="s">
        <v>4652</v>
      </c>
      <c r="G188" s="592">
        <v>32</v>
      </c>
      <c r="H188" s="618">
        <v>32</v>
      </c>
      <c r="I188" s="619" t="s">
        <v>1950</v>
      </c>
      <c r="J188" s="620">
        <v>43445</v>
      </c>
      <c r="K188" s="705" t="s">
        <v>4688</v>
      </c>
    </row>
    <row r="189" spans="1:11" x14ac:dyDescent="0.25">
      <c r="A189">
        <v>184</v>
      </c>
      <c r="B189" s="591" t="s">
        <v>4691</v>
      </c>
      <c r="C189" s="555" t="s">
        <v>4692</v>
      </c>
      <c r="D189" s="592" t="s">
        <v>1812</v>
      </c>
      <c r="E189" s="593" t="s">
        <v>4694</v>
      </c>
      <c r="F189" s="592" t="s">
        <v>4652</v>
      </c>
      <c r="G189" s="592">
        <v>32</v>
      </c>
      <c r="H189" s="618">
        <v>32</v>
      </c>
      <c r="I189" s="619" t="s">
        <v>1950</v>
      </c>
      <c r="J189" s="620">
        <v>43445</v>
      </c>
      <c r="K189" s="705" t="s">
        <v>4693</v>
      </c>
    </row>
    <row r="190" spans="1:11" x14ac:dyDescent="0.25">
      <c r="A190">
        <v>185</v>
      </c>
      <c r="B190" s="591" t="s">
        <v>4700</v>
      </c>
      <c r="C190" s="555" t="s">
        <v>4692</v>
      </c>
      <c r="D190" s="592" t="s">
        <v>1812</v>
      </c>
      <c r="E190" s="593" t="s">
        <v>4701</v>
      </c>
      <c r="F190" s="592" t="s">
        <v>4652</v>
      </c>
      <c r="G190" s="592">
        <v>32</v>
      </c>
      <c r="H190" s="618">
        <v>32</v>
      </c>
      <c r="I190" s="619" t="s">
        <v>1950</v>
      </c>
      <c r="J190" s="620">
        <v>43445</v>
      </c>
      <c r="K190" s="705" t="s">
        <v>4703</v>
      </c>
    </row>
    <row r="191" spans="1:11" x14ac:dyDescent="0.25">
      <c r="A191">
        <v>186</v>
      </c>
      <c r="B191" s="591" t="s">
        <v>4704</v>
      </c>
      <c r="C191" s="555" t="s">
        <v>4707</v>
      </c>
      <c r="D191" s="592" t="s">
        <v>2800</v>
      </c>
      <c r="E191" s="593" t="s">
        <v>4705</v>
      </c>
      <c r="F191" s="592" t="s">
        <v>4709</v>
      </c>
      <c r="G191" s="592">
        <v>64</v>
      </c>
      <c r="H191" s="618">
        <v>32</v>
      </c>
      <c r="I191" s="619" t="s">
        <v>737</v>
      </c>
      <c r="J191" s="620">
        <v>43450</v>
      </c>
      <c r="K191" s="705" t="s">
        <v>4711</v>
      </c>
    </row>
    <row r="192" spans="1:11" x14ac:dyDescent="0.25">
      <c r="A192">
        <v>187</v>
      </c>
      <c r="B192" s="591" t="s">
        <v>4725</v>
      </c>
      <c r="C192" s="555" t="s">
        <v>4714</v>
      </c>
      <c r="D192" s="592" t="s">
        <v>2800</v>
      </c>
      <c r="E192" s="593" t="s">
        <v>4715</v>
      </c>
      <c r="F192" s="592" t="s">
        <v>4716</v>
      </c>
      <c r="G192" s="592">
        <v>4</v>
      </c>
      <c r="H192" s="618">
        <v>20</v>
      </c>
      <c r="I192" s="619" t="s">
        <v>737</v>
      </c>
      <c r="J192" s="620">
        <v>43452</v>
      </c>
      <c r="K192" s="705" t="s">
        <v>4717</v>
      </c>
    </row>
    <row r="193" spans="1:11" x14ac:dyDescent="0.25">
      <c r="A193">
        <v>188</v>
      </c>
      <c r="B193" s="26" t="s">
        <v>4722</v>
      </c>
      <c r="C193" s="435" t="s">
        <v>4720</v>
      </c>
      <c r="D193" s="27" t="s">
        <v>85</v>
      </c>
      <c r="E193" s="28" t="s">
        <v>4721</v>
      </c>
      <c r="F193" s="27" t="s">
        <v>143</v>
      </c>
      <c r="G193" s="27">
        <v>32</v>
      </c>
      <c r="H193" s="87">
        <v>32</v>
      </c>
      <c r="I193" s="619" t="s">
        <v>1950</v>
      </c>
      <c r="J193" s="620">
        <v>43456</v>
      </c>
      <c r="K193" s="705" t="s">
        <v>4724</v>
      </c>
    </row>
    <row r="194" spans="1:11" x14ac:dyDescent="0.25">
      <c r="A194">
        <v>189</v>
      </c>
      <c r="B194" s="591" t="s">
        <v>4346</v>
      </c>
      <c r="C194" s="555" t="s">
        <v>4347</v>
      </c>
      <c r="D194" s="592" t="s">
        <v>1812</v>
      </c>
      <c r="E194" s="593" t="s">
        <v>311</v>
      </c>
      <c r="F194" s="592" t="s">
        <v>143</v>
      </c>
      <c r="G194" s="592">
        <v>64</v>
      </c>
      <c r="H194" s="618">
        <v>32</v>
      </c>
      <c r="I194" s="619" t="s">
        <v>1950</v>
      </c>
      <c r="J194" s="620">
        <v>43457</v>
      </c>
      <c r="K194" s="705" t="s">
        <v>4729</v>
      </c>
    </row>
    <row r="195" spans="1:11" x14ac:dyDescent="0.25">
      <c r="A195">
        <v>190</v>
      </c>
      <c r="B195" s="591" t="s">
        <v>4738</v>
      </c>
      <c r="C195" s="555" t="s">
        <v>3791</v>
      </c>
      <c r="D195" s="592" t="s">
        <v>1812</v>
      </c>
      <c r="E195" s="593" t="s">
        <v>3790</v>
      </c>
      <c r="F195" s="592" t="s">
        <v>568</v>
      </c>
      <c r="G195" s="592">
        <v>64</v>
      </c>
      <c r="H195" s="618">
        <v>16</v>
      </c>
      <c r="I195" s="619" t="s">
        <v>1950</v>
      </c>
      <c r="J195" s="620">
        <v>43467</v>
      </c>
      <c r="K195" s="705" t="s">
        <v>4739</v>
      </c>
    </row>
    <row r="196" spans="1:11" x14ac:dyDescent="0.25">
      <c r="A196">
        <v>191</v>
      </c>
      <c r="B196" s="591" t="s">
        <v>4741</v>
      </c>
      <c r="C196" s="555" t="s">
        <v>4742</v>
      </c>
      <c r="D196" s="592" t="s">
        <v>1812</v>
      </c>
      <c r="E196" s="593" t="s">
        <v>4743</v>
      </c>
      <c r="F196" s="592" t="s">
        <v>143</v>
      </c>
      <c r="G196" s="592">
        <v>32</v>
      </c>
      <c r="H196" s="618">
        <v>32</v>
      </c>
      <c r="I196" s="619" t="s">
        <v>1950</v>
      </c>
      <c r="J196" s="620">
        <v>43476</v>
      </c>
      <c r="K196" s="705" t="s">
        <v>4746</v>
      </c>
    </row>
    <row r="197" spans="1:11" x14ac:dyDescent="0.25">
      <c r="A197">
        <v>192</v>
      </c>
      <c r="B197" s="591" t="s">
        <v>4749</v>
      </c>
      <c r="C197" s="555" t="s">
        <v>4747</v>
      </c>
      <c r="D197" s="592" t="s">
        <v>1812</v>
      </c>
      <c r="E197" s="593" t="s">
        <v>4748</v>
      </c>
      <c r="F197" s="592" t="s">
        <v>4652</v>
      </c>
      <c r="G197" s="592">
        <v>32</v>
      </c>
      <c r="H197" s="618">
        <v>32</v>
      </c>
      <c r="I197" s="619" t="s">
        <v>1950</v>
      </c>
      <c r="J197" s="620">
        <v>43476</v>
      </c>
      <c r="K197" s="705" t="s">
        <v>4750</v>
      </c>
    </row>
    <row r="198" spans="1:11" x14ac:dyDescent="0.25">
      <c r="A198">
        <v>193</v>
      </c>
      <c r="B198" s="591" t="s">
        <v>4751</v>
      </c>
      <c r="C198" s="555" t="s">
        <v>4752</v>
      </c>
      <c r="D198" s="592" t="s">
        <v>1812</v>
      </c>
      <c r="E198" s="593" t="s">
        <v>2002</v>
      </c>
      <c r="F198" s="592" t="s">
        <v>12</v>
      </c>
      <c r="G198" s="592">
        <v>8</v>
      </c>
      <c r="H198" s="618">
        <v>11</v>
      </c>
      <c r="I198" s="619" t="s">
        <v>1950</v>
      </c>
      <c r="J198" s="620">
        <v>43476</v>
      </c>
      <c r="K198" s="705" t="s">
        <v>4792</v>
      </c>
    </row>
    <row r="199" spans="1:11" x14ac:dyDescent="0.25">
      <c r="A199">
        <v>194</v>
      </c>
      <c r="B199" s="708" t="s">
        <v>4753</v>
      </c>
      <c r="C199" s="555" t="s">
        <v>4754</v>
      </c>
      <c r="D199" s="592" t="s">
        <v>1812</v>
      </c>
      <c r="E199" s="593" t="s">
        <v>4756</v>
      </c>
      <c r="F199" s="592" t="s">
        <v>4652</v>
      </c>
      <c r="G199" s="592">
        <v>64</v>
      </c>
      <c r="H199" s="618">
        <v>32</v>
      </c>
      <c r="I199" s="619" t="s">
        <v>1950</v>
      </c>
      <c r="J199" s="620">
        <v>43476</v>
      </c>
      <c r="K199" s="705" t="s">
        <v>4755</v>
      </c>
    </row>
    <row r="200" spans="1:11" x14ac:dyDescent="0.25">
      <c r="A200">
        <v>195</v>
      </c>
      <c r="B200" s="708" t="s">
        <v>4757</v>
      </c>
      <c r="C200" s="555" t="s">
        <v>4758</v>
      </c>
      <c r="D200" s="592" t="s">
        <v>1812</v>
      </c>
      <c r="E200" s="593" t="s">
        <v>4759</v>
      </c>
      <c r="F200" s="592" t="s">
        <v>4652</v>
      </c>
      <c r="G200" s="592">
        <v>64</v>
      </c>
      <c r="H200" s="618">
        <v>32</v>
      </c>
      <c r="I200" s="619" t="s">
        <v>1950</v>
      </c>
      <c r="J200" s="620">
        <v>43476</v>
      </c>
      <c r="K200" s="705" t="s">
        <v>4760</v>
      </c>
    </row>
    <row r="201" spans="1:11" x14ac:dyDescent="0.25">
      <c r="A201">
        <v>196</v>
      </c>
      <c r="B201" s="708" t="s">
        <v>4761</v>
      </c>
      <c r="C201" s="555" t="s">
        <v>4762</v>
      </c>
      <c r="D201" s="592" t="s">
        <v>2800</v>
      </c>
      <c r="E201" s="593"/>
      <c r="F201" s="592" t="s">
        <v>461</v>
      </c>
      <c r="G201" s="592">
        <v>16</v>
      </c>
      <c r="H201" s="618">
        <v>16</v>
      </c>
      <c r="I201" s="619" t="s">
        <v>2800</v>
      </c>
      <c r="J201" s="620">
        <v>43476</v>
      </c>
      <c r="K201" s="705" t="s">
        <v>4765</v>
      </c>
    </row>
    <row r="202" spans="1:11" x14ac:dyDescent="0.25">
      <c r="A202">
        <v>197</v>
      </c>
      <c r="B202" s="591" t="s">
        <v>4763</v>
      </c>
      <c r="C202" s="555" t="s">
        <v>4764</v>
      </c>
      <c r="D202" s="592" t="s">
        <v>1812</v>
      </c>
      <c r="E202" s="593" t="s">
        <v>4766</v>
      </c>
      <c r="F202" s="592" t="s">
        <v>12</v>
      </c>
      <c r="G202" s="592">
        <v>8</v>
      </c>
      <c r="H202" s="618">
        <v>16</v>
      </c>
      <c r="I202" s="619" t="s">
        <v>1950</v>
      </c>
      <c r="J202" s="620">
        <v>43476</v>
      </c>
      <c r="K202" s="705" t="s">
        <v>4767</v>
      </c>
    </row>
    <row r="203" spans="1:11" x14ac:dyDescent="0.25">
      <c r="A203">
        <v>198</v>
      </c>
      <c r="B203" s="708" t="s">
        <v>4770</v>
      </c>
      <c r="C203" s="555" t="s">
        <v>4771</v>
      </c>
      <c r="D203" s="592" t="s">
        <v>1812</v>
      </c>
      <c r="E203" s="593" t="s">
        <v>4769</v>
      </c>
      <c r="F203" s="592" t="s">
        <v>143</v>
      </c>
      <c r="G203" s="592"/>
      <c r="H203" s="618">
        <v>14</v>
      </c>
      <c r="I203" s="619" t="s">
        <v>3040</v>
      </c>
      <c r="J203" s="620">
        <v>43476</v>
      </c>
      <c r="K203" s="705" t="s">
        <v>4772</v>
      </c>
    </row>
    <row r="204" spans="1:11" x14ac:dyDescent="0.25">
      <c r="A204">
        <v>199</v>
      </c>
      <c r="B204" s="591" t="s">
        <v>4773</v>
      </c>
      <c r="C204" s="555" t="s">
        <v>4774</v>
      </c>
      <c r="D204" s="592" t="s">
        <v>1812</v>
      </c>
      <c r="E204" s="593"/>
      <c r="F204" s="592">
        <v>8080</v>
      </c>
      <c r="G204" s="592">
        <v>8</v>
      </c>
      <c r="H204" s="618">
        <v>8</v>
      </c>
      <c r="I204" s="619" t="s">
        <v>1950</v>
      </c>
      <c r="J204" s="620">
        <v>43476</v>
      </c>
      <c r="K204" s="705" t="s">
        <v>4775</v>
      </c>
    </row>
    <row r="205" spans="1:11" x14ac:dyDescent="0.25">
      <c r="A205">
        <v>200</v>
      </c>
      <c r="B205" s="591" t="s">
        <v>536</v>
      </c>
      <c r="C205" s="555" t="s">
        <v>4776</v>
      </c>
      <c r="D205" s="592" t="s">
        <v>1812</v>
      </c>
      <c r="E205" s="593"/>
      <c r="F205" s="592" t="s">
        <v>461</v>
      </c>
      <c r="G205" s="592">
        <v>16</v>
      </c>
      <c r="H205" s="618">
        <v>16</v>
      </c>
      <c r="I205" s="619" t="s">
        <v>1950</v>
      </c>
      <c r="J205" s="620">
        <v>43476</v>
      </c>
      <c r="K205" s="705" t="s">
        <v>4777</v>
      </c>
    </row>
    <row r="206" spans="1:11" x14ac:dyDescent="0.25">
      <c r="A206">
        <v>201</v>
      </c>
      <c r="B206" s="591" t="s">
        <v>4778</v>
      </c>
      <c r="C206" s="555" t="s">
        <v>4779</v>
      </c>
      <c r="D206" s="592" t="s">
        <v>1812</v>
      </c>
      <c r="E206" s="593" t="s">
        <v>4780</v>
      </c>
      <c r="F206" s="592" t="s">
        <v>12</v>
      </c>
      <c r="G206" s="592">
        <v>8</v>
      </c>
      <c r="H206" s="618">
        <v>8</v>
      </c>
      <c r="I206" s="619" t="s">
        <v>1950</v>
      </c>
      <c r="J206" s="620">
        <v>43478</v>
      </c>
      <c r="K206" s="705" t="s">
        <v>4781</v>
      </c>
    </row>
    <row r="207" spans="1:11" x14ac:dyDescent="0.25">
      <c r="A207">
        <v>202</v>
      </c>
      <c r="B207" s="591" t="s">
        <v>4783</v>
      </c>
      <c r="C207" s="555" t="s">
        <v>4784</v>
      </c>
      <c r="D207" s="592" t="s">
        <v>1812</v>
      </c>
      <c r="E207" s="593" t="s">
        <v>2002</v>
      </c>
      <c r="F207" s="592" t="s">
        <v>143</v>
      </c>
      <c r="G207" s="592">
        <v>16</v>
      </c>
      <c r="H207" s="618">
        <v>16</v>
      </c>
      <c r="I207" s="619" t="s">
        <v>1950</v>
      </c>
      <c r="J207" s="620">
        <v>43478</v>
      </c>
      <c r="K207" s="705" t="s">
        <v>4785</v>
      </c>
    </row>
    <row r="208" spans="1:11" x14ac:dyDescent="0.25">
      <c r="A208">
        <v>203</v>
      </c>
      <c r="B208" s="591" t="s">
        <v>4787</v>
      </c>
      <c r="C208" s="555" t="s">
        <v>4788</v>
      </c>
      <c r="D208" s="592" t="s">
        <v>741</v>
      </c>
      <c r="E208" s="593" t="s">
        <v>2002</v>
      </c>
      <c r="F208" s="592" t="s">
        <v>1971</v>
      </c>
      <c r="G208" s="592"/>
      <c r="H208" s="618"/>
      <c r="I208" s="619" t="s">
        <v>741</v>
      </c>
      <c r="J208" s="620">
        <v>43478</v>
      </c>
      <c r="K208" s="705" t="s">
        <v>4789</v>
      </c>
    </row>
    <row r="209" spans="1:12" x14ac:dyDescent="0.25">
      <c r="A209">
        <v>204</v>
      </c>
      <c r="B209" s="591" t="s">
        <v>4795</v>
      </c>
      <c r="C209" s="555" t="s">
        <v>4799</v>
      </c>
      <c r="D209" s="592"/>
      <c r="E209" s="593" t="s">
        <v>4796</v>
      </c>
      <c r="F209" s="592" t="s">
        <v>4797</v>
      </c>
      <c r="G209" s="592">
        <v>32</v>
      </c>
      <c r="H209" s="618">
        <v>32</v>
      </c>
      <c r="I209" s="619" t="s">
        <v>4801</v>
      </c>
      <c r="J209" s="620">
        <v>43502</v>
      </c>
      <c r="K209" s="705" t="s">
        <v>4802</v>
      </c>
      <c r="L209" s="824"/>
    </row>
    <row r="210" spans="1:12" x14ac:dyDescent="0.25">
      <c r="A210">
        <v>205</v>
      </c>
      <c r="B210" s="591" t="s">
        <v>4798</v>
      </c>
      <c r="C210" s="555" t="s">
        <v>4800</v>
      </c>
      <c r="D210" s="592"/>
      <c r="E210" s="593" t="s">
        <v>4796</v>
      </c>
      <c r="F210" s="592" t="s">
        <v>4797</v>
      </c>
      <c r="G210" s="592">
        <v>32</v>
      </c>
      <c r="H210" s="618">
        <v>32</v>
      </c>
      <c r="I210" s="619" t="s">
        <v>4801</v>
      </c>
      <c r="J210" s="620">
        <v>43502</v>
      </c>
      <c r="K210" s="705" t="s">
        <v>4803</v>
      </c>
    </row>
    <row r="211" spans="1:12" x14ac:dyDescent="0.25">
      <c r="A211">
        <v>206</v>
      </c>
      <c r="B211" s="591" t="s">
        <v>4807</v>
      </c>
      <c r="C211" s="555" t="s">
        <v>4808</v>
      </c>
      <c r="D211" s="592" t="s">
        <v>777</v>
      </c>
      <c r="E211" s="593" t="s">
        <v>355</v>
      </c>
      <c r="F211" s="592">
        <v>1802</v>
      </c>
      <c r="G211" s="592">
        <v>8</v>
      </c>
      <c r="H211" s="618">
        <v>8</v>
      </c>
      <c r="I211" s="619" t="s">
        <v>1950</v>
      </c>
      <c r="J211" s="620">
        <v>43515</v>
      </c>
      <c r="K211" s="705" t="s">
        <v>4812</v>
      </c>
    </row>
    <row r="212" spans="1:12" x14ac:dyDescent="0.25">
      <c r="A212">
        <v>207</v>
      </c>
      <c r="B212" s="591" t="s">
        <v>4815</v>
      </c>
      <c r="C212" s="555" t="s">
        <v>4816</v>
      </c>
      <c r="D212" s="592" t="s">
        <v>85</v>
      </c>
      <c r="E212" s="593" t="s">
        <v>4817</v>
      </c>
      <c r="F212" s="592" t="s">
        <v>3987</v>
      </c>
      <c r="G212" s="592">
        <v>32</v>
      </c>
      <c r="H212" s="618">
        <v>32</v>
      </c>
      <c r="I212" s="619" t="s">
        <v>1950</v>
      </c>
      <c r="J212" s="620">
        <v>43530</v>
      </c>
      <c r="K212" s="705" t="s">
        <v>4819</v>
      </c>
    </row>
    <row r="213" spans="1:12" x14ac:dyDescent="0.25">
      <c r="A213">
        <v>208</v>
      </c>
      <c r="B213" s="591" t="s">
        <v>4821</v>
      </c>
      <c r="C213" s="555" t="s">
        <v>4820</v>
      </c>
      <c r="D213" s="592" t="s">
        <v>4050</v>
      </c>
      <c r="E213" s="593" t="s">
        <v>4822</v>
      </c>
      <c r="F213" s="592" t="s">
        <v>12</v>
      </c>
      <c r="G213" s="592">
        <v>16</v>
      </c>
      <c r="H213" s="618">
        <v>8</v>
      </c>
      <c r="I213" s="619" t="s">
        <v>1950</v>
      </c>
      <c r="J213" s="620">
        <v>43530</v>
      </c>
      <c r="K213" s="705" t="s">
        <v>4856</v>
      </c>
    </row>
    <row r="214" spans="1:12" x14ac:dyDescent="0.25">
      <c r="A214">
        <v>209</v>
      </c>
      <c r="B214" s="591" t="s">
        <v>4824</v>
      </c>
      <c r="C214" s="555" t="s">
        <v>4825</v>
      </c>
      <c r="D214" s="592" t="s">
        <v>67</v>
      </c>
      <c r="E214" s="593" t="s">
        <v>4827</v>
      </c>
      <c r="F214" s="592" t="s">
        <v>3850</v>
      </c>
      <c r="G214" s="592"/>
      <c r="H214" s="618"/>
      <c r="I214" s="619" t="s">
        <v>1950</v>
      </c>
      <c r="J214" s="620">
        <v>43531</v>
      </c>
      <c r="K214" s="705" t="s">
        <v>4826</v>
      </c>
    </row>
    <row r="215" spans="1:12" x14ac:dyDescent="0.25">
      <c r="A215">
        <v>210</v>
      </c>
      <c r="B215" s="591" t="s">
        <v>4861</v>
      </c>
      <c r="C215" s="555" t="s">
        <v>4862</v>
      </c>
      <c r="D215" s="592" t="s">
        <v>1812</v>
      </c>
      <c r="E215" s="593" t="s">
        <v>4863</v>
      </c>
      <c r="F215" s="592" t="s">
        <v>3987</v>
      </c>
      <c r="G215" s="592">
        <v>16</v>
      </c>
      <c r="H215" s="618">
        <v>16</v>
      </c>
      <c r="I215" s="619" t="s">
        <v>1950</v>
      </c>
      <c r="J215" s="620">
        <v>43534</v>
      </c>
      <c r="K215" s="705" t="s">
        <v>4864</v>
      </c>
    </row>
    <row r="216" spans="1:12" x14ac:dyDescent="0.25">
      <c r="A216">
        <v>211</v>
      </c>
      <c r="B216" s="591" t="s">
        <v>4866</v>
      </c>
      <c r="C216" s="555" t="s">
        <v>4867</v>
      </c>
      <c r="D216" s="592" t="s">
        <v>85</v>
      </c>
      <c r="E216" s="593" t="s">
        <v>4868</v>
      </c>
      <c r="F216" s="592" t="s">
        <v>3987</v>
      </c>
      <c r="G216" s="592">
        <v>16</v>
      </c>
      <c r="H216" s="618">
        <v>16</v>
      </c>
      <c r="I216" s="619" t="s">
        <v>96</v>
      </c>
      <c r="J216" s="620">
        <v>43534</v>
      </c>
      <c r="K216" s="705" t="s">
        <v>4869</v>
      </c>
    </row>
    <row r="217" spans="1:12" x14ac:dyDescent="0.25">
      <c r="A217">
        <v>212</v>
      </c>
      <c r="B217" s="591" t="s">
        <v>4874</v>
      </c>
      <c r="C217" s="555" t="s">
        <v>4877</v>
      </c>
      <c r="D217" s="592" t="s">
        <v>67</v>
      </c>
      <c r="E217" s="593" t="s">
        <v>4876</v>
      </c>
      <c r="F217" s="592">
        <v>6803</v>
      </c>
      <c r="G217" s="592">
        <v>8</v>
      </c>
      <c r="H217" s="618">
        <v>8</v>
      </c>
      <c r="I217" s="619" t="s">
        <v>1950</v>
      </c>
      <c r="J217" s="620">
        <v>43561</v>
      </c>
      <c r="K217" s="705" t="s">
        <v>4875</v>
      </c>
    </row>
    <row r="218" spans="1:12" x14ac:dyDescent="0.25">
      <c r="A218">
        <v>213</v>
      </c>
      <c r="B218" s="591" t="s">
        <v>4879</v>
      </c>
      <c r="C218" s="555" t="s">
        <v>4880</v>
      </c>
      <c r="D218" s="592" t="s">
        <v>67</v>
      </c>
      <c r="E218" s="593" t="s">
        <v>4881</v>
      </c>
      <c r="F218" s="592" t="s">
        <v>4652</v>
      </c>
      <c r="G218" s="592">
        <v>32</v>
      </c>
      <c r="H218" s="618">
        <v>32</v>
      </c>
      <c r="I218" s="619" t="s">
        <v>1950</v>
      </c>
      <c r="J218" s="620">
        <v>43634</v>
      </c>
      <c r="K218" s="705" t="s">
        <v>4882</v>
      </c>
    </row>
    <row r="219" spans="1:12" x14ac:dyDescent="0.25">
      <c r="A219">
        <v>214</v>
      </c>
      <c r="B219" s="591" t="s">
        <v>4884</v>
      </c>
      <c r="C219" s="555" t="s">
        <v>3878</v>
      </c>
      <c r="D219" s="592" t="s">
        <v>85</v>
      </c>
      <c r="E219" s="593" t="s">
        <v>3790</v>
      </c>
      <c r="F219" s="592" t="s">
        <v>3987</v>
      </c>
      <c r="G219" s="592">
        <v>32</v>
      </c>
      <c r="H219" s="618">
        <v>16</v>
      </c>
      <c r="I219" s="619" t="s">
        <v>1950</v>
      </c>
      <c r="J219" s="620">
        <v>43634</v>
      </c>
      <c r="K219" s="705" t="s">
        <v>4883</v>
      </c>
    </row>
    <row r="220" spans="1:12" x14ac:dyDescent="0.25">
      <c r="A220">
        <v>215</v>
      </c>
      <c r="B220" s="591" t="s">
        <v>4887</v>
      </c>
      <c r="C220" s="555" t="s">
        <v>4885</v>
      </c>
      <c r="D220" s="592" t="s">
        <v>67</v>
      </c>
      <c r="E220" s="593" t="s">
        <v>4886</v>
      </c>
      <c r="F220" s="592" t="s">
        <v>3987</v>
      </c>
      <c r="G220" s="592">
        <v>32</v>
      </c>
      <c r="H220" s="618">
        <v>32</v>
      </c>
      <c r="I220" s="619" t="s">
        <v>1950</v>
      </c>
      <c r="J220" s="620">
        <v>43636</v>
      </c>
      <c r="K220" s="705" t="s">
        <v>4888</v>
      </c>
    </row>
    <row r="221" spans="1:12" x14ac:dyDescent="0.25">
      <c r="A221">
        <v>216</v>
      </c>
      <c r="B221" s="591"/>
      <c r="C221" s="555" t="s">
        <v>4894</v>
      </c>
      <c r="D221" s="592" t="s">
        <v>67</v>
      </c>
      <c r="E221" s="593" t="s">
        <v>4895</v>
      </c>
      <c r="F221" s="592"/>
      <c r="G221" s="592">
        <v>32</v>
      </c>
      <c r="H221" s="618">
        <v>8</v>
      </c>
      <c r="I221" s="619" t="s">
        <v>2800</v>
      </c>
      <c r="J221" s="620">
        <v>43641</v>
      </c>
      <c r="K221" s="705" t="s">
        <v>4896</v>
      </c>
    </row>
    <row r="222" spans="1:12" x14ac:dyDescent="0.25">
      <c r="A222">
        <v>217</v>
      </c>
      <c r="B222" s="591" t="s">
        <v>4904</v>
      </c>
      <c r="C222" s="555" t="s">
        <v>4555</v>
      </c>
      <c r="D222" s="592" t="s">
        <v>85</v>
      </c>
      <c r="E222" s="593" t="s">
        <v>4556</v>
      </c>
      <c r="F222" s="592" t="s">
        <v>4652</v>
      </c>
      <c r="G222" s="592">
        <v>32</v>
      </c>
      <c r="H222" s="618">
        <v>32</v>
      </c>
      <c r="I222" s="619" t="s">
        <v>1950</v>
      </c>
      <c r="J222" s="620">
        <v>372378</v>
      </c>
      <c r="K222" s="705" t="s">
        <v>4905</v>
      </c>
    </row>
    <row r="223" spans="1:12" x14ac:dyDescent="0.25">
      <c r="A223">
        <v>218</v>
      </c>
      <c r="B223" s="591" t="s">
        <v>4906</v>
      </c>
      <c r="C223" s="555" t="s">
        <v>4907</v>
      </c>
      <c r="D223" s="592" t="s">
        <v>57</v>
      </c>
      <c r="E223" s="593" t="s">
        <v>3003</v>
      </c>
      <c r="F223" s="592" t="s">
        <v>908</v>
      </c>
      <c r="G223" s="592">
        <v>8</v>
      </c>
      <c r="H223" s="618">
        <v>16</v>
      </c>
      <c r="I223" s="619" t="s">
        <v>1950</v>
      </c>
      <c r="J223" s="620">
        <v>43679</v>
      </c>
      <c r="K223" s="705" t="s">
        <v>4908</v>
      </c>
    </row>
    <row r="224" spans="1:12" x14ac:dyDescent="0.25">
      <c r="A224">
        <v>219</v>
      </c>
      <c r="B224" s="591" t="s">
        <v>4911</v>
      </c>
      <c r="C224" s="555" t="s">
        <v>4912</v>
      </c>
      <c r="D224" s="592" t="s">
        <v>1812</v>
      </c>
      <c r="E224" s="593" t="s">
        <v>4913</v>
      </c>
      <c r="F224" s="592" t="s">
        <v>4652</v>
      </c>
      <c r="G224" s="592">
        <v>32</v>
      </c>
      <c r="H224" s="618">
        <v>32</v>
      </c>
      <c r="I224" s="619" t="s">
        <v>1950</v>
      </c>
      <c r="J224" s="620">
        <v>43679</v>
      </c>
      <c r="K224" s="705" t="s">
        <v>4914</v>
      </c>
    </row>
    <row r="225" spans="1:11" x14ac:dyDescent="0.25">
      <c r="A225">
        <v>220</v>
      </c>
      <c r="B225" s="591" t="s">
        <v>4916</v>
      </c>
      <c r="C225" s="555" t="s">
        <v>4917</v>
      </c>
      <c r="D225" s="592" t="s">
        <v>1812</v>
      </c>
      <c r="E225" s="593" t="s">
        <v>4919</v>
      </c>
      <c r="F225" s="592" t="s">
        <v>3850</v>
      </c>
      <c r="G225" s="592"/>
      <c r="H225" s="618"/>
      <c r="I225" s="619" t="s">
        <v>1950</v>
      </c>
      <c r="J225" s="620">
        <v>43679</v>
      </c>
      <c r="K225" s="705" t="s">
        <v>4918</v>
      </c>
    </row>
    <row r="226" spans="1:11" x14ac:dyDescent="0.25">
      <c r="A226">
        <v>221</v>
      </c>
      <c r="B226" s="591" t="s">
        <v>4920</v>
      </c>
      <c r="C226" s="555" t="s">
        <v>4921</v>
      </c>
      <c r="D226" s="592" t="s">
        <v>1812</v>
      </c>
      <c r="E226" s="593" t="s">
        <v>4922</v>
      </c>
      <c r="F226" s="592" t="s">
        <v>3987</v>
      </c>
      <c r="G226" s="592">
        <v>16</v>
      </c>
      <c r="H226" s="618">
        <v>32</v>
      </c>
      <c r="I226" s="619" t="s">
        <v>1950</v>
      </c>
      <c r="J226" s="620">
        <v>43686</v>
      </c>
      <c r="K226" s="705" t="s">
        <v>4923</v>
      </c>
    </row>
    <row r="227" spans="1:11" x14ac:dyDescent="0.25">
      <c r="A227">
        <v>222</v>
      </c>
      <c r="B227" s="591" t="s">
        <v>4925</v>
      </c>
      <c r="C227" s="555" t="s">
        <v>4926</v>
      </c>
      <c r="D227" s="592" t="s">
        <v>1812</v>
      </c>
      <c r="E227" s="593" t="s">
        <v>3015</v>
      </c>
      <c r="F227" s="592" t="s">
        <v>4652</v>
      </c>
      <c r="G227" s="592">
        <v>32</v>
      </c>
      <c r="H227" s="618">
        <v>32</v>
      </c>
      <c r="I227" s="619" t="s">
        <v>1950</v>
      </c>
      <c r="J227" s="620">
        <v>43686</v>
      </c>
      <c r="K227" s="705" t="s">
        <v>4928</v>
      </c>
    </row>
    <row r="228" spans="1:11" x14ac:dyDescent="0.25">
      <c r="A228">
        <v>223</v>
      </c>
      <c r="B228" s="591" t="s">
        <v>607</v>
      </c>
      <c r="C228" s="555" t="s">
        <v>4929</v>
      </c>
      <c r="D228" s="592" t="s">
        <v>777</v>
      </c>
      <c r="E228" s="593" t="s">
        <v>606</v>
      </c>
      <c r="F228" s="592" t="s">
        <v>65</v>
      </c>
      <c r="G228" s="592">
        <v>16</v>
      </c>
      <c r="H228" s="618">
        <v>5</v>
      </c>
      <c r="I228" s="619" t="s">
        <v>1950</v>
      </c>
      <c r="J228" s="620">
        <v>43691</v>
      </c>
      <c r="K228" s="839" t="s">
        <v>4930</v>
      </c>
    </row>
    <row r="229" spans="1:11" x14ac:dyDescent="0.25">
      <c r="A229">
        <v>224</v>
      </c>
      <c r="B229" s="591" t="s">
        <v>4933</v>
      </c>
      <c r="C229" s="555" t="s">
        <v>4931</v>
      </c>
      <c r="D229" s="592" t="s">
        <v>1812</v>
      </c>
      <c r="E229" s="593" t="s">
        <v>4932</v>
      </c>
      <c r="F229" s="592" t="s">
        <v>4652</v>
      </c>
      <c r="G229" s="592">
        <v>32</v>
      </c>
      <c r="H229" s="618">
        <v>32</v>
      </c>
      <c r="I229" s="619" t="s">
        <v>1950</v>
      </c>
      <c r="J229" s="620">
        <v>43693</v>
      </c>
      <c r="K229" s="705" t="s">
        <v>4935</v>
      </c>
    </row>
    <row r="230" spans="1:11" x14ac:dyDescent="0.25">
      <c r="A230">
        <v>225</v>
      </c>
      <c r="B230" s="591" t="s">
        <v>4937</v>
      </c>
      <c r="C230" s="555" t="s">
        <v>4938</v>
      </c>
      <c r="D230" s="592"/>
      <c r="E230" s="593" t="s">
        <v>4940</v>
      </c>
      <c r="F230" s="592">
        <v>8080</v>
      </c>
      <c r="G230" s="592">
        <v>8</v>
      </c>
      <c r="H230" s="618">
        <v>8</v>
      </c>
      <c r="I230" s="619" t="s">
        <v>2800</v>
      </c>
      <c r="J230" s="620">
        <v>43697</v>
      </c>
      <c r="K230" s="705" t="s">
        <v>4939</v>
      </c>
    </row>
    <row r="231" spans="1:11" x14ac:dyDescent="0.25">
      <c r="A231">
        <v>226</v>
      </c>
      <c r="B231" s="591" t="s">
        <v>4289</v>
      </c>
      <c r="C231" s="555" t="s">
        <v>4942</v>
      </c>
      <c r="D231" s="592" t="s">
        <v>1812</v>
      </c>
      <c r="E231" s="593" t="s">
        <v>4941</v>
      </c>
      <c r="F231" s="592" t="s">
        <v>3987</v>
      </c>
      <c r="G231" s="592">
        <v>8</v>
      </c>
      <c r="H231" s="618">
        <v>16</v>
      </c>
      <c r="I231" s="619" t="s">
        <v>1950</v>
      </c>
      <c r="J231" s="620">
        <v>43697</v>
      </c>
      <c r="K231" s="705" t="s">
        <v>4943</v>
      </c>
    </row>
    <row r="232" spans="1:11" x14ac:dyDescent="0.25">
      <c r="A232">
        <v>227</v>
      </c>
      <c r="B232" s="591" t="s">
        <v>4948</v>
      </c>
      <c r="C232" s="555" t="s">
        <v>3464</v>
      </c>
      <c r="D232" s="592" t="s">
        <v>1812</v>
      </c>
      <c r="E232" s="593" t="s">
        <v>4949</v>
      </c>
      <c r="F232" s="592" t="s">
        <v>65</v>
      </c>
      <c r="G232" s="592">
        <v>16</v>
      </c>
      <c r="H232" s="618">
        <v>16</v>
      </c>
      <c r="I232" s="619" t="s">
        <v>1950</v>
      </c>
      <c r="J232" s="620">
        <v>43709</v>
      </c>
      <c r="K232" s="705" t="s">
        <v>4950</v>
      </c>
    </row>
    <row r="233" spans="1:11" x14ac:dyDescent="0.25">
      <c r="A233">
        <v>228</v>
      </c>
      <c r="B233" s="591" t="s">
        <v>4951</v>
      </c>
      <c r="C233" s="555" t="s">
        <v>4952</v>
      </c>
      <c r="D233" s="592" t="s">
        <v>1812</v>
      </c>
      <c r="E233" s="593" t="s">
        <v>4954</v>
      </c>
      <c r="F233" s="592" t="s">
        <v>4953</v>
      </c>
      <c r="G233" s="592">
        <v>32</v>
      </c>
      <c r="H233" s="618">
        <v>32</v>
      </c>
      <c r="I233" s="619" t="s">
        <v>1950</v>
      </c>
      <c r="J233" s="620">
        <v>43712</v>
      </c>
      <c r="K233" s="705" t="s">
        <v>4957</v>
      </c>
    </row>
    <row r="234" spans="1:11" x14ac:dyDescent="0.25">
      <c r="A234">
        <v>229</v>
      </c>
      <c r="B234" s="591" t="s">
        <v>4960</v>
      </c>
      <c r="C234" s="555" t="s">
        <v>4959</v>
      </c>
      <c r="D234" s="592" t="s">
        <v>1812</v>
      </c>
      <c r="E234" s="593" t="s">
        <v>4961</v>
      </c>
      <c r="F234" s="592">
        <v>6502</v>
      </c>
      <c r="G234" s="592">
        <v>8</v>
      </c>
      <c r="H234" s="618">
        <v>8</v>
      </c>
      <c r="I234" s="619" t="s">
        <v>1950</v>
      </c>
      <c r="J234" s="620">
        <v>43712</v>
      </c>
      <c r="K234" s="705" t="s">
        <v>4964</v>
      </c>
    </row>
    <row r="235" spans="1:11" x14ac:dyDescent="0.25">
      <c r="A235">
        <v>230</v>
      </c>
      <c r="B235" s="591" t="s">
        <v>4965</v>
      </c>
      <c r="C235" s="555" t="s">
        <v>4966</v>
      </c>
      <c r="D235" s="592" t="s">
        <v>1812</v>
      </c>
      <c r="E235" s="593" t="s">
        <v>4967</v>
      </c>
      <c r="F235" s="592" t="s">
        <v>1613</v>
      </c>
      <c r="G235" s="592">
        <v>32</v>
      </c>
      <c r="H235" s="618">
        <v>32</v>
      </c>
      <c r="I235" s="619" t="s">
        <v>1950</v>
      </c>
      <c r="J235" s="620">
        <v>43718</v>
      </c>
      <c r="K235" s="705" t="s">
        <v>4968</v>
      </c>
    </row>
    <row r="236" spans="1:11" x14ac:dyDescent="0.25">
      <c r="A236">
        <v>231</v>
      </c>
      <c r="B236" s="591" t="s">
        <v>4970</v>
      </c>
      <c r="C236" s="555" t="s">
        <v>4971</v>
      </c>
      <c r="D236" s="592" t="s">
        <v>1812</v>
      </c>
      <c r="E236" s="593" t="s">
        <v>3850</v>
      </c>
      <c r="F236" s="592" t="s">
        <v>1613</v>
      </c>
      <c r="G236" s="592">
        <v>32</v>
      </c>
      <c r="H236" s="618">
        <v>32</v>
      </c>
      <c r="I236" s="619" t="s">
        <v>1950</v>
      </c>
      <c r="J236" s="620">
        <v>43718</v>
      </c>
      <c r="K236" s="705" t="s">
        <v>4973</v>
      </c>
    </row>
    <row r="237" spans="1:11" x14ac:dyDescent="0.25">
      <c r="A237">
        <v>232</v>
      </c>
      <c r="B237" s="591" t="s">
        <v>4974</v>
      </c>
      <c r="C237" s="555" t="s">
        <v>4975</v>
      </c>
      <c r="D237" s="592" t="s">
        <v>1812</v>
      </c>
      <c r="E237" s="593" t="s">
        <v>4976</v>
      </c>
      <c r="F237" s="592" t="s">
        <v>5057</v>
      </c>
      <c r="G237" s="592">
        <v>8</v>
      </c>
      <c r="H237" s="618">
        <v>8</v>
      </c>
      <c r="I237" s="619" t="s">
        <v>1950</v>
      </c>
      <c r="J237" s="620">
        <v>43722</v>
      </c>
      <c r="K237" s="705" t="s">
        <v>5059</v>
      </c>
    </row>
    <row r="238" spans="1:11" x14ac:dyDescent="0.25">
      <c r="A238">
        <v>233</v>
      </c>
      <c r="B238" s="591" t="s">
        <v>4979</v>
      </c>
      <c r="C238" s="555" t="s">
        <v>4982</v>
      </c>
      <c r="D238" s="592" t="s">
        <v>1812</v>
      </c>
      <c r="E238" s="593" t="s">
        <v>4637</v>
      </c>
      <c r="F238" s="592" t="s">
        <v>65</v>
      </c>
      <c r="G238" s="592">
        <v>16</v>
      </c>
      <c r="H238" s="618"/>
      <c r="I238" s="619" t="s">
        <v>1950</v>
      </c>
      <c r="J238" s="620">
        <v>43726</v>
      </c>
      <c r="K238" s="705" t="s">
        <v>4981</v>
      </c>
    </row>
    <row r="239" spans="1:11" x14ac:dyDescent="0.25">
      <c r="A239">
        <v>234</v>
      </c>
      <c r="B239" s="591" t="s">
        <v>2793</v>
      </c>
      <c r="C239" s="555" t="s">
        <v>4983</v>
      </c>
      <c r="D239" s="412" t="s">
        <v>85</v>
      </c>
      <c r="E239" s="504" t="s">
        <v>3927</v>
      </c>
      <c r="F239" s="412" t="s">
        <v>143</v>
      </c>
      <c r="G239" s="412">
        <v>32</v>
      </c>
      <c r="H239" s="415">
        <v>32</v>
      </c>
      <c r="I239" s="619" t="s">
        <v>1950</v>
      </c>
      <c r="J239" s="620">
        <v>43726</v>
      </c>
      <c r="K239" s="705" t="s">
        <v>4984</v>
      </c>
    </row>
    <row r="240" spans="1:11" x14ac:dyDescent="0.25">
      <c r="A240">
        <v>235</v>
      </c>
      <c r="B240" s="591" t="s">
        <v>4986</v>
      </c>
      <c r="C240" s="555" t="s">
        <v>4985</v>
      </c>
      <c r="D240" s="592" t="s">
        <v>57</v>
      </c>
      <c r="E240" s="593" t="s">
        <v>4988</v>
      </c>
      <c r="F240" s="592" t="s">
        <v>760</v>
      </c>
      <c r="G240" s="592">
        <v>12</v>
      </c>
      <c r="H240" s="618">
        <v>12</v>
      </c>
      <c r="I240" s="619" t="s">
        <v>1950</v>
      </c>
      <c r="J240" s="620">
        <v>43726</v>
      </c>
      <c r="K240" s="705" t="s">
        <v>4987</v>
      </c>
    </row>
    <row r="241" spans="1:11" x14ac:dyDescent="0.25">
      <c r="A241">
        <v>236</v>
      </c>
      <c r="B241" s="591" t="s">
        <v>4990</v>
      </c>
      <c r="C241" s="555" t="s">
        <v>4991</v>
      </c>
      <c r="D241" s="592"/>
      <c r="E241" s="593" t="s">
        <v>4992</v>
      </c>
      <c r="F241" s="592" t="s">
        <v>4797</v>
      </c>
      <c r="G241" s="592">
        <v>32</v>
      </c>
      <c r="H241" s="618">
        <v>32</v>
      </c>
      <c r="I241" s="619" t="s">
        <v>1950</v>
      </c>
      <c r="J241" s="620">
        <v>43730</v>
      </c>
      <c r="K241" s="705" t="s">
        <v>5476</v>
      </c>
    </row>
    <row r="242" spans="1:11" x14ac:dyDescent="0.25">
      <c r="A242">
        <v>237</v>
      </c>
      <c r="B242" s="591" t="s">
        <v>4993</v>
      </c>
      <c r="C242" s="555" t="s">
        <v>4994</v>
      </c>
      <c r="D242" s="592" t="s">
        <v>67</v>
      </c>
      <c r="E242" s="593" t="s">
        <v>561</v>
      </c>
      <c r="F242" s="592">
        <v>68000</v>
      </c>
      <c r="G242" s="592">
        <v>32</v>
      </c>
      <c r="H242" s="618">
        <v>16</v>
      </c>
      <c r="I242" s="619" t="s">
        <v>1950</v>
      </c>
      <c r="J242" s="620">
        <v>43753</v>
      </c>
      <c r="K242" s="705" t="s">
        <v>4995</v>
      </c>
    </row>
    <row r="243" spans="1:11" x14ac:dyDescent="0.25">
      <c r="A243">
        <v>238</v>
      </c>
      <c r="B243" s="591" t="s">
        <v>5000</v>
      </c>
      <c r="C243" s="555" t="s">
        <v>5001</v>
      </c>
      <c r="D243" s="592" t="s">
        <v>67</v>
      </c>
      <c r="E243" s="593" t="s">
        <v>5003</v>
      </c>
      <c r="F243" s="592" t="s">
        <v>12</v>
      </c>
      <c r="G243" s="592">
        <v>24</v>
      </c>
      <c r="H243" s="618">
        <v>24</v>
      </c>
      <c r="I243" s="619" t="s">
        <v>1950</v>
      </c>
      <c r="J243" s="620">
        <v>43763</v>
      </c>
      <c r="K243" s="705" t="s">
        <v>5002</v>
      </c>
    </row>
    <row r="244" spans="1:11" x14ac:dyDescent="0.25">
      <c r="A244">
        <v>239</v>
      </c>
      <c r="B244" s="591" t="s">
        <v>4260</v>
      </c>
      <c r="C244" s="555" t="s">
        <v>4259</v>
      </c>
      <c r="D244" s="592" t="s">
        <v>67</v>
      </c>
      <c r="E244" s="593" t="s">
        <v>5008</v>
      </c>
      <c r="F244" s="592" t="s">
        <v>3987</v>
      </c>
      <c r="G244" s="592">
        <v>32</v>
      </c>
      <c r="H244" s="618">
        <v>32</v>
      </c>
      <c r="I244" s="619" t="s">
        <v>1950</v>
      </c>
      <c r="J244" s="620">
        <v>43771</v>
      </c>
      <c r="K244" s="705" t="s">
        <v>5009</v>
      </c>
    </row>
    <row r="245" spans="1:11" x14ac:dyDescent="0.25">
      <c r="A245">
        <v>240</v>
      </c>
      <c r="B245" s="591" t="s">
        <v>4527</v>
      </c>
      <c r="C245" s="843" t="s">
        <v>5012</v>
      </c>
      <c r="D245" s="592" t="s">
        <v>67</v>
      </c>
      <c r="E245" s="593" t="s">
        <v>4523</v>
      </c>
      <c r="F245" s="592" t="s">
        <v>3987</v>
      </c>
      <c r="G245" s="592">
        <v>16</v>
      </c>
      <c r="H245" s="618">
        <v>16</v>
      </c>
      <c r="I245" s="619" t="s">
        <v>1950</v>
      </c>
      <c r="J245" s="620">
        <v>43771</v>
      </c>
      <c r="K245" s="705" t="s">
        <v>5014</v>
      </c>
    </row>
    <row r="246" spans="1:11" x14ac:dyDescent="0.25">
      <c r="A246">
        <v>241</v>
      </c>
      <c r="B246" s="591" t="s">
        <v>5015</v>
      </c>
      <c r="C246" s="555" t="s">
        <v>5016</v>
      </c>
      <c r="D246" s="592"/>
      <c r="E246" s="593" t="s">
        <v>5017</v>
      </c>
      <c r="F246" s="592" t="s">
        <v>5019</v>
      </c>
      <c r="G246" s="592">
        <v>16</v>
      </c>
      <c r="H246" s="618">
        <v>16</v>
      </c>
      <c r="I246" s="619" t="s">
        <v>1950</v>
      </c>
      <c r="J246" s="620">
        <v>43771</v>
      </c>
      <c r="K246" s="705" t="s">
        <v>5018</v>
      </c>
    </row>
    <row r="247" spans="1:11" x14ac:dyDescent="0.25">
      <c r="A247">
        <v>242</v>
      </c>
      <c r="B247" s="591" t="s">
        <v>5021</v>
      </c>
      <c r="C247" s="555" t="s">
        <v>5022</v>
      </c>
      <c r="D247" s="592" t="s">
        <v>67</v>
      </c>
      <c r="E247" s="593" t="s">
        <v>200</v>
      </c>
      <c r="F247" s="592" t="s">
        <v>12</v>
      </c>
      <c r="G247" s="592">
        <v>8</v>
      </c>
      <c r="H247" s="618">
        <v>8</v>
      </c>
      <c r="I247" s="619" t="s">
        <v>1950</v>
      </c>
      <c r="J247" s="620">
        <v>43774</v>
      </c>
      <c r="K247" s="705" t="s">
        <v>5023</v>
      </c>
    </row>
    <row r="248" spans="1:11" x14ac:dyDescent="0.25">
      <c r="A248">
        <v>243</v>
      </c>
      <c r="B248" s="591"/>
      <c r="C248" s="555" t="s">
        <v>5027</v>
      </c>
      <c r="D248" s="592"/>
      <c r="E248" s="593" t="s">
        <v>5028</v>
      </c>
      <c r="F248" s="592" t="s">
        <v>33</v>
      </c>
      <c r="G248" s="592">
        <v>32</v>
      </c>
      <c r="H248" s="618">
        <v>32</v>
      </c>
      <c r="I248" s="619" t="s">
        <v>4772</v>
      </c>
      <c r="J248" s="620">
        <v>43774</v>
      </c>
      <c r="K248" s="705" t="s">
        <v>5029</v>
      </c>
    </row>
    <row r="249" spans="1:11" x14ac:dyDescent="0.25">
      <c r="A249">
        <v>244</v>
      </c>
      <c r="B249" s="591" t="s">
        <v>5030</v>
      </c>
      <c r="C249" s="555" t="s">
        <v>5031</v>
      </c>
      <c r="D249" s="592" t="s">
        <v>67</v>
      </c>
      <c r="E249" s="593" t="s">
        <v>5032</v>
      </c>
      <c r="F249" s="592" t="s">
        <v>3987</v>
      </c>
      <c r="G249" s="592">
        <v>32</v>
      </c>
      <c r="H249" s="618">
        <v>32</v>
      </c>
      <c r="I249" s="619" t="s">
        <v>1950</v>
      </c>
      <c r="J249" s="620">
        <v>43774</v>
      </c>
      <c r="K249" s="705" t="s">
        <v>5033</v>
      </c>
    </row>
    <row r="250" spans="1:11" x14ac:dyDescent="0.25">
      <c r="A250">
        <v>245</v>
      </c>
      <c r="B250" s="591" t="s">
        <v>5042</v>
      </c>
      <c r="C250" s="555" t="s">
        <v>5039</v>
      </c>
      <c r="D250" s="592" t="s">
        <v>67</v>
      </c>
      <c r="E250" s="593" t="s">
        <v>5040</v>
      </c>
      <c r="F250" s="592" t="s">
        <v>178</v>
      </c>
      <c r="G250" s="592">
        <v>8</v>
      </c>
      <c r="H250" s="618">
        <v>16</v>
      </c>
      <c r="I250" s="619" t="s">
        <v>1950</v>
      </c>
      <c r="J250" s="620">
        <v>43801</v>
      </c>
      <c r="K250" s="705" t="s">
        <v>5043</v>
      </c>
    </row>
    <row r="251" spans="1:11" x14ac:dyDescent="0.25">
      <c r="A251">
        <v>246</v>
      </c>
      <c r="B251" s="591" t="s">
        <v>5045</v>
      </c>
      <c r="C251" s="555" t="s">
        <v>5048</v>
      </c>
      <c r="D251" s="592"/>
      <c r="E251" s="593" t="s">
        <v>58</v>
      </c>
      <c r="F251" s="592" t="s">
        <v>5046</v>
      </c>
      <c r="G251" s="592">
        <v>32</v>
      </c>
      <c r="H251" s="618">
        <v>16</v>
      </c>
      <c r="I251" s="619" t="s">
        <v>1950</v>
      </c>
      <c r="J251" s="620">
        <v>43801</v>
      </c>
      <c r="K251" s="705" t="s">
        <v>5047</v>
      </c>
    </row>
    <row r="252" spans="1:11" x14ac:dyDescent="0.25">
      <c r="A252">
        <v>247</v>
      </c>
      <c r="B252" s="591" t="s">
        <v>5060</v>
      </c>
      <c r="C252" s="555" t="s">
        <v>5061</v>
      </c>
      <c r="D252" s="592" t="s">
        <v>67</v>
      </c>
      <c r="E252" s="593" t="s">
        <v>5062</v>
      </c>
      <c r="F252" s="592" t="s">
        <v>5019</v>
      </c>
      <c r="G252" s="592">
        <v>32</v>
      </c>
      <c r="H252" s="618">
        <v>32</v>
      </c>
      <c r="I252" s="619" t="s">
        <v>1950</v>
      </c>
      <c r="J252" s="620">
        <v>43823</v>
      </c>
      <c r="K252" s="705" t="s">
        <v>5063</v>
      </c>
    </row>
    <row r="253" spans="1:11" x14ac:dyDescent="0.25">
      <c r="A253">
        <v>248</v>
      </c>
      <c r="B253" s="591" t="s">
        <v>5066</v>
      </c>
      <c r="C253" s="555" t="s">
        <v>5067</v>
      </c>
      <c r="D253" s="592"/>
      <c r="E253" s="593" t="s">
        <v>5069</v>
      </c>
      <c r="F253" s="592" t="s">
        <v>3987</v>
      </c>
      <c r="G253" s="592">
        <v>16</v>
      </c>
      <c r="H253" s="618">
        <v>16</v>
      </c>
      <c r="I253" s="619" t="s">
        <v>4772</v>
      </c>
      <c r="J253" s="620">
        <v>43828</v>
      </c>
      <c r="K253" s="705" t="s">
        <v>5068</v>
      </c>
    </row>
    <row r="254" spans="1:11" x14ac:dyDescent="0.25">
      <c r="A254">
        <v>249</v>
      </c>
      <c r="B254" s="591" t="s">
        <v>5071</v>
      </c>
      <c r="C254" s="555" t="s">
        <v>5072</v>
      </c>
      <c r="D254" s="592" t="s">
        <v>67</v>
      </c>
      <c r="E254" s="593" t="s">
        <v>5074</v>
      </c>
      <c r="F254" s="592" t="s">
        <v>443</v>
      </c>
      <c r="G254" s="592">
        <v>16</v>
      </c>
      <c r="H254" s="618">
        <v>16</v>
      </c>
      <c r="I254" s="619" t="s">
        <v>1950</v>
      </c>
      <c r="J254" s="620">
        <v>43835</v>
      </c>
      <c r="K254" s="705" t="s">
        <v>5076</v>
      </c>
    </row>
    <row r="255" spans="1:11" x14ac:dyDescent="0.25">
      <c r="A255">
        <v>250</v>
      </c>
      <c r="B255" s="591" t="s">
        <v>5077</v>
      </c>
      <c r="C255" s="555" t="s">
        <v>5078</v>
      </c>
      <c r="D255" s="592" t="s">
        <v>67</v>
      </c>
      <c r="E255" s="593" t="s">
        <v>5080</v>
      </c>
      <c r="F255" s="592">
        <v>1802</v>
      </c>
      <c r="G255" s="592">
        <v>8</v>
      </c>
      <c r="H255" s="618">
        <v>8</v>
      </c>
      <c r="I255" s="619" t="s">
        <v>1950</v>
      </c>
      <c r="J255" s="620">
        <v>43846</v>
      </c>
      <c r="K255" s="705" t="s">
        <v>5079</v>
      </c>
    </row>
    <row r="256" spans="1:11" x14ac:dyDescent="0.25">
      <c r="A256">
        <v>251</v>
      </c>
      <c r="B256" s="591" t="s">
        <v>5081</v>
      </c>
      <c r="C256" s="555" t="s">
        <v>5082</v>
      </c>
      <c r="D256" s="592" t="s">
        <v>67</v>
      </c>
      <c r="E256" s="593" t="s">
        <v>5083</v>
      </c>
      <c r="F256" s="592">
        <v>6502</v>
      </c>
      <c r="G256" s="592">
        <v>8</v>
      </c>
      <c r="H256" s="618">
        <v>8</v>
      </c>
      <c r="I256" s="619" t="s">
        <v>741</v>
      </c>
      <c r="J256" s="620">
        <v>43863</v>
      </c>
      <c r="K256" s="705" t="s">
        <v>5085</v>
      </c>
    </row>
    <row r="257" spans="1:11" x14ac:dyDescent="0.25">
      <c r="A257">
        <v>252</v>
      </c>
      <c r="B257" s="591" t="s">
        <v>5087</v>
      </c>
      <c r="C257" s="555" t="s">
        <v>5088</v>
      </c>
      <c r="D257" s="592" t="s">
        <v>57</v>
      </c>
      <c r="E257" s="593"/>
      <c r="F257" s="592" t="s">
        <v>1613</v>
      </c>
      <c r="G257" s="592">
        <v>32</v>
      </c>
      <c r="H257" s="618">
        <v>32</v>
      </c>
      <c r="I257" s="619" t="s">
        <v>1950</v>
      </c>
      <c r="J257" s="620">
        <v>43877</v>
      </c>
      <c r="K257" s="705" t="s">
        <v>5089</v>
      </c>
    </row>
    <row r="258" spans="1:11" x14ac:dyDescent="0.25">
      <c r="A258">
        <v>253</v>
      </c>
      <c r="B258" s="591" t="s">
        <v>5093</v>
      </c>
      <c r="C258" s="555" t="s">
        <v>5090</v>
      </c>
      <c r="D258" s="592"/>
      <c r="E258" s="593" t="s">
        <v>5091</v>
      </c>
      <c r="F258" s="592" t="s">
        <v>3987</v>
      </c>
      <c r="G258" s="592">
        <v>32</v>
      </c>
      <c r="H258" s="618">
        <v>32</v>
      </c>
      <c r="I258" s="619" t="s">
        <v>1950</v>
      </c>
      <c r="J258" s="620">
        <v>43881</v>
      </c>
      <c r="K258" s="705" t="s">
        <v>5092</v>
      </c>
    </row>
    <row r="259" spans="1:11" x14ac:dyDescent="0.25">
      <c r="A259">
        <v>254</v>
      </c>
      <c r="B259" s="591" t="s">
        <v>5095</v>
      </c>
      <c r="C259" s="555" t="s">
        <v>5096</v>
      </c>
      <c r="D259" s="592"/>
      <c r="E259" s="593" t="s">
        <v>5097</v>
      </c>
      <c r="F259" s="592" t="s">
        <v>33</v>
      </c>
      <c r="G259" s="592">
        <v>32</v>
      </c>
      <c r="H259" s="618">
        <v>32</v>
      </c>
      <c r="I259" s="619" t="s">
        <v>4772</v>
      </c>
      <c r="J259" s="620">
        <v>43911</v>
      </c>
      <c r="K259" s="705" t="s">
        <v>5098</v>
      </c>
    </row>
    <row r="260" spans="1:11" x14ac:dyDescent="0.25">
      <c r="A260">
        <v>255</v>
      </c>
      <c r="B260" s="591" t="s">
        <v>5099</v>
      </c>
      <c r="C260" s="555" t="s">
        <v>5100</v>
      </c>
      <c r="D260" s="592" t="s">
        <v>67</v>
      </c>
      <c r="E260" s="593" t="s">
        <v>5104</v>
      </c>
      <c r="F260" s="592" t="s">
        <v>3987</v>
      </c>
      <c r="G260" s="592">
        <v>16</v>
      </c>
      <c r="H260" s="618">
        <v>16</v>
      </c>
      <c r="I260" s="619" t="s">
        <v>1950</v>
      </c>
      <c r="J260" s="620">
        <v>43911</v>
      </c>
      <c r="K260" s="705" t="s">
        <v>5102</v>
      </c>
    </row>
    <row r="261" spans="1:11" x14ac:dyDescent="0.25">
      <c r="A261">
        <v>256</v>
      </c>
      <c r="B261" s="591" t="s">
        <v>6049</v>
      </c>
      <c r="C261" s="555" t="s">
        <v>5107</v>
      </c>
      <c r="D261" s="592"/>
      <c r="E261" s="593" t="s">
        <v>5108</v>
      </c>
      <c r="F261" s="592" t="s">
        <v>3200</v>
      </c>
      <c r="G261" s="592">
        <v>32</v>
      </c>
      <c r="H261" s="618">
        <v>32</v>
      </c>
      <c r="I261" s="619" t="s">
        <v>4772</v>
      </c>
      <c r="J261" s="620">
        <v>43921</v>
      </c>
      <c r="K261" s="705" t="s">
        <v>6050</v>
      </c>
    </row>
    <row r="262" spans="1:11" x14ac:dyDescent="0.25">
      <c r="A262">
        <v>257</v>
      </c>
      <c r="B262" s="591" t="s">
        <v>5110</v>
      </c>
      <c r="C262" s="555" t="s">
        <v>5111</v>
      </c>
      <c r="D262" s="592"/>
      <c r="E262" s="593" t="s">
        <v>5112</v>
      </c>
      <c r="F262" s="592" t="s">
        <v>12</v>
      </c>
      <c r="G262" s="592">
        <v>8</v>
      </c>
      <c r="H262" s="618">
        <v>8</v>
      </c>
      <c r="I262" s="619" t="s">
        <v>741</v>
      </c>
      <c r="J262" s="620">
        <v>43922</v>
      </c>
      <c r="K262" s="705" t="s">
        <v>5113</v>
      </c>
    </row>
    <row r="263" spans="1:11" x14ac:dyDescent="0.25">
      <c r="A263">
        <v>258</v>
      </c>
      <c r="B263" s="591" t="s">
        <v>5115</v>
      </c>
      <c r="C263" s="555" t="s">
        <v>5116</v>
      </c>
      <c r="D263" s="592"/>
      <c r="E263" s="593" t="s">
        <v>5117</v>
      </c>
      <c r="F263" s="592" t="s">
        <v>168</v>
      </c>
      <c r="G263" s="592">
        <v>32</v>
      </c>
      <c r="H263" s="618">
        <v>32</v>
      </c>
      <c r="I263" s="619" t="s">
        <v>1950</v>
      </c>
      <c r="J263" s="620">
        <v>43924</v>
      </c>
      <c r="K263" s="705" t="s">
        <v>5118</v>
      </c>
    </row>
    <row r="264" spans="1:11" x14ac:dyDescent="0.25">
      <c r="A264">
        <v>259</v>
      </c>
      <c r="B264" s="591" t="s">
        <v>5119</v>
      </c>
      <c r="C264" s="555" t="s">
        <v>5120</v>
      </c>
      <c r="D264" s="592"/>
      <c r="E264" s="593" t="s">
        <v>5121</v>
      </c>
      <c r="F264" s="592" t="s">
        <v>143</v>
      </c>
      <c r="G264" s="592">
        <v>32</v>
      </c>
      <c r="H264" s="618">
        <v>32</v>
      </c>
      <c r="I264" s="619" t="s">
        <v>1950</v>
      </c>
      <c r="J264" s="620">
        <v>43924</v>
      </c>
      <c r="K264" s="705" t="s">
        <v>5122</v>
      </c>
    </row>
    <row r="265" spans="1:11" x14ac:dyDescent="0.25">
      <c r="A265">
        <v>260</v>
      </c>
      <c r="B265" s="591" t="s">
        <v>5126</v>
      </c>
      <c r="C265" s="555" t="s">
        <v>5125</v>
      </c>
      <c r="D265" s="592"/>
      <c r="E265" s="593" t="s">
        <v>5128</v>
      </c>
      <c r="F265" s="592" t="s">
        <v>12</v>
      </c>
      <c r="G265" s="592">
        <v>16</v>
      </c>
      <c r="H265" s="618">
        <v>16</v>
      </c>
      <c r="I265" s="619" t="s">
        <v>3040</v>
      </c>
      <c r="J265" s="620">
        <v>43924</v>
      </c>
      <c r="K265" s="705" t="s">
        <v>5127</v>
      </c>
    </row>
    <row r="266" spans="1:11" x14ac:dyDescent="0.25">
      <c r="A266">
        <v>261</v>
      </c>
      <c r="B266" s="591" t="s">
        <v>5129</v>
      </c>
      <c r="C266" s="555" t="s">
        <v>5130</v>
      </c>
      <c r="D266" s="592"/>
      <c r="E266" s="593" t="s">
        <v>5131</v>
      </c>
      <c r="F266" s="592" t="s">
        <v>143</v>
      </c>
      <c r="G266" s="592">
        <v>16</v>
      </c>
      <c r="H266" s="618">
        <v>16</v>
      </c>
      <c r="I266" s="619" t="s">
        <v>3040</v>
      </c>
      <c r="J266" s="620">
        <v>43924</v>
      </c>
      <c r="K266" s="705" t="s">
        <v>2943</v>
      </c>
    </row>
    <row r="267" spans="1:11" x14ac:dyDescent="0.25">
      <c r="A267">
        <v>262</v>
      </c>
      <c r="B267" s="591" t="s">
        <v>5140</v>
      </c>
      <c r="C267" s="555" t="s">
        <v>5141</v>
      </c>
      <c r="D267" s="592"/>
      <c r="E267" s="593" t="s">
        <v>5142</v>
      </c>
      <c r="F267" s="592" t="s">
        <v>3987</v>
      </c>
      <c r="G267" s="592">
        <v>16</v>
      </c>
      <c r="H267" s="618">
        <v>16</v>
      </c>
      <c r="I267" s="619"/>
      <c r="J267" s="620">
        <v>43928</v>
      </c>
      <c r="K267" s="705" t="s">
        <v>5144</v>
      </c>
    </row>
    <row r="268" spans="1:11" x14ac:dyDescent="0.25">
      <c r="A268">
        <v>263</v>
      </c>
      <c r="B268" s="591" t="s">
        <v>5146</v>
      </c>
      <c r="C268" s="555" t="s">
        <v>5148</v>
      </c>
      <c r="D268" s="592" t="s">
        <v>4276</v>
      </c>
      <c r="E268" s="593" t="s">
        <v>5147</v>
      </c>
      <c r="F268" s="592" t="s">
        <v>1613</v>
      </c>
      <c r="G268" s="592">
        <v>32</v>
      </c>
      <c r="H268" s="618">
        <v>32</v>
      </c>
      <c r="I268" s="619" t="s">
        <v>2800</v>
      </c>
      <c r="J268" s="620">
        <v>43933</v>
      </c>
      <c r="K268" s="705" t="s">
        <v>5150</v>
      </c>
    </row>
    <row r="269" spans="1:11" x14ac:dyDescent="0.25">
      <c r="A269">
        <v>264</v>
      </c>
      <c r="B269" s="591" t="s">
        <v>5151</v>
      </c>
      <c r="C269" s="555" t="s">
        <v>5152</v>
      </c>
      <c r="D269" s="592" t="s">
        <v>296</v>
      </c>
      <c r="E269" s="593" t="s">
        <v>5155</v>
      </c>
      <c r="F269" s="592" t="s">
        <v>5153</v>
      </c>
      <c r="G269" s="592">
        <v>32</v>
      </c>
      <c r="H269" s="618">
        <v>32</v>
      </c>
      <c r="I269" s="619" t="s">
        <v>1950</v>
      </c>
      <c r="J269" s="620">
        <v>43934</v>
      </c>
      <c r="K269" s="705" t="s">
        <v>5154</v>
      </c>
    </row>
    <row r="270" spans="1:11" x14ac:dyDescent="0.25">
      <c r="A270">
        <v>265</v>
      </c>
      <c r="B270" s="591" t="s">
        <v>5158</v>
      </c>
      <c r="C270" s="555" t="s">
        <v>5157</v>
      </c>
      <c r="D270" s="592"/>
      <c r="E270" s="593" t="s">
        <v>5160</v>
      </c>
      <c r="F270" s="592" t="s">
        <v>1613</v>
      </c>
      <c r="G270" s="592">
        <v>32</v>
      </c>
      <c r="H270" s="618">
        <v>32</v>
      </c>
      <c r="I270" s="619" t="s">
        <v>1950</v>
      </c>
      <c r="J270" s="620">
        <v>43937</v>
      </c>
      <c r="K270" s="705" t="s">
        <v>5159</v>
      </c>
    </row>
    <row r="271" spans="1:11" x14ac:dyDescent="0.25">
      <c r="A271">
        <v>266</v>
      </c>
      <c r="B271" s="591" t="s">
        <v>2931</v>
      </c>
      <c r="C271" s="555" t="s">
        <v>2558</v>
      </c>
      <c r="D271" s="592"/>
      <c r="E271" s="593" t="s">
        <v>311</v>
      </c>
      <c r="F271" s="592" t="s">
        <v>1207</v>
      </c>
      <c r="G271" s="592"/>
      <c r="H271" s="618"/>
      <c r="I271" s="820" t="s">
        <v>5164</v>
      </c>
      <c r="J271" s="620">
        <v>43937</v>
      </c>
      <c r="K271" s="594" t="s">
        <v>2932</v>
      </c>
    </row>
    <row r="272" spans="1:11" x14ac:dyDescent="0.25">
      <c r="A272">
        <v>267</v>
      </c>
      <c r="B272" s="591" t="s">
        <v>2014</v>
      </c>
      <c r="C272" s="555" t="s">
        <v>2385</v>
      </c>
      <c r="D272" s="592" t="s">
        <v>296</v>
      </c>
      <c r="E272" s="593"/>
      <c r="F272" s="592" t="s">
        <v>1613</v>
      </c>
      <c r="G272" s="592">
        <v>32</v>
      </c>
      <c r="H272" s="618">
        <v>32</v>
      </c>
      <c r="I272" s="619" t="s">
        <v>1950</v>
      </c>
      <c r="J272" s="620">
        <v>43941</v>
      </c>
      <c r="K272" s="705" t="s">
        <v>5166</v>
      </c>
    </row>
    <row r="273" spans="1:11" x14ac:dyDescent="0.25">
      <c r="A273">
        <v>268</v>
      </c>
      <c r="B273" s="591" t="s">
        <v>5169</v>
      </c>
      <c r="C273" s="555" t="s">
        <v>5167</v>
      </c>
      <c r="D273" s="592"/>
      <c r="E273" s="593" t="s">
        <v>5168</v>
      </c>
      <c r="F273" s="592" t="s">
        <v>3987</v>
      </c>
      <c r="G273" s="592">
        <v>32</v>
      </c>
      <c r="H273" s="618">
        <v>32</v>
      </c>
      <c r="I273" s="619" t="s">
        <v>1950</v>
      </c>
      <c r="J273" s="620">
        <v>43941</v>
      </c>
      <c r="K273" s="705" t="s">
        <v>5172</v>
      </c>
    </row>
    <row r="274" spans="1:11" x14ac:dyDescent="0.25">
      <c r="A274">
        <v>269</v>
      </c>
      <c r="B274" s="591" t="s">
        <v>5176</v>
      </c>
      <c r="C274" s="555" t="s">
        <v>5177</v>
      </c>
      <c r="D274" s="592"/>
      <c r="E274" s="819" t="s">
        <v>5178</v>
      </c>
      <c r="F274" s="592" t="s">
        <v>1613</v>
      </c>
      <c r="G274" s="592">
        <v>32</v>
      </c>
      <c r="H274" s="618">
        <v>32</v>
      </c>
      <c r="I274" s="619" t="s">
        <v>1950</v>
      </c>
      <c r="J274" s="620">
        <v>43943</v>
      </c>
      <c r="K274" s="705" t="s">
        <v>5179</v>
      </c>
    </row>
    <row r="275" spans="1:11" x14ac:dyDescent="0.25">
      <c r="A275">
        <v>270</v>
      </c>
      <c r="B275" s="26" t="s">
        <v>536</v>
      </c>
      <c r="C275" s="435" t="s">
        <v>4776</v>
      </c>
      <c r="D275" s="27" t="s">
        <v>1812</v>
      </c>
      <c r="E275" s="28" t="s">
        <v>5181</v>
      </c>
      <c r="F275" s="27" t="s">
        <v>461</v>
      </c>
      <c r="G275" s="27">
        <v>16</v>
      </c>
      <c r="H275" s="87">
        <v>16</v>
      </c>
      <c r="I275" s="619" t="s">
        <v>1950</v>
      </c>
      <c r="J275" s="620">
        <v>43943</v>
      </c>
      <c r="K275" s="705" t="s">
        <v>5184</v>
      </c>
    </row>
    <row r="276" spans="1:11" x14ac:dyDescent="0.25">
      <c r="A276">
        <v>271</v>
      </c>
      <c r="B276" s="591" t="s">
        <v>5187</v>
      </c>
      <c r="C276" s="555" t="s">
        <v>5188</v>
      </c>
      <c r="D276" s="592"/>
      <c r="E276" s="28" t="s">
        <v>5190</v>
      </c>
      <c r="F276" s="592" t="s">
        <v>5189</v>
      </c>
      <c r="G276" s="592">
        <v>32</v>
      </c>
      <c r="H276" s="618">
        <v>32</v>
      </c>
      <c r="I276" s="619" t="s">
        <v>1950</v>
      </c>
      <c r="J276" s="620">
        <v>43946</v>
      </c>
      <c r="K276" s="705" t="s">
        <v>5191</v>
      </c>
    </row>
    <row r="277" spans="1:11" x14ac:dyDescent="0.25">
      <c r="A277">
        <v>272</v>
      </c>
      <c r="B277" s="591" t="s">
        <v>5193</v>
      </c>
      <c r="C277" s="555" t="s">
        <v>5194</v>
      </c>
      <c r="D277" s="592"/>
      <c r="E277" s="42" t="s">
        <v>4949</v>
      </c>
      <c r="F277" s="592"/>
      <c r="G277" s="592">
        <v>8</v>
      </c>
      <c r="H277" s="618">
        <v>8</v>
      </c>
      <c r="I277" s="619" t="s">
        <v>1950</v>
      </c>
      <c r="J277" s="620">
        <v>43947</v>
      </c>
      <c r="K277" s="705" t="s">
        <v>5195</v>
      </c>
    </row>
    <row r="278" spans="1:11" x14ac:dyDescent="0.25">
      <c r="A278">
        <v>273</v>
      </c>
      <c r="B278" s="591" t="s">
        <v>5196</v>
      </c>
      <c r="C278" s="555" t="s">
        <v>5197</v>
      </c>
      <c r="D278" s="592"/>
      <c r="E278" s="42" t="s">
        <v>5198</v>
      </c>
      <c r="F278" s="592" t="s">
        <v>3987</v>
      </c>
      <c r="G278" s="592">
        <v>24</v>
      </c>
      <c r="H278" s="618">
        <v>24</v>
      </c>
      <c r="I278" s="619" t="s">
        <v>1950</v>
      </c>
      <c r="J278" s="620">
        <v>43948</v>
      </c>
      <c r="K278" s="705" t="s">
        <v>5199</v>
      </c>
    </row>
    <row r="279" spans="1:11" x14ac:dyDescent="0.25">
      <c r="A279">
        <v>274</v>
      </c>
      <c r="B279" s="591" t="s">
        <v>5203</v>
      </c>
      <c r="C279" s="555" t="s">
        <v>4555</v>
      </c>
      <c r="D279" s="592" t="s">
        <v>57</v>
      </c>
      <c r="E279" s="593" t="s">
        <v>4556</v>
      </c>
      <c r="F279" s="592" t="s">
        <v>4652</v>
      </c>
      <c r="G279" s="592">
        <v>32</v>
      </c>
      <c r="H279" s="618">
        <v>32</v>
      </c>
      <c r="I279" s="619" t="s">
        <v>1950</v>
      </c>
      <c r="J279" s="620">
        <v>43951</v>
      </c>
      <c r="K279" s="705" t="s">
        <v>5204</v>
      </c>
    </row>
    <row r="280" spans="1:11" x14ac:dyDescent="0.25">
      <c r="A280">
        <v>275</v>
      </c>
      <c r="B280" s="591" t="s">
        <v>3745</v>
      </c>
      <c r="C280" s="555" t="s">
        <v>5205</v>
      </c>
      <c r="D280" s="592" t="s">
        <v>67</v>
      </c>
      <c r="E280" s="42" t="s">
        <v>3746</v>
      </c>
      <c r="F280" s="592" t="s">
        <v>3987</v>
      </c>
      <c r="G280" s="592">
        <v>16</v>
      </c>
      <c r="H280" s="618">
        <v>16</v>
      </c>
      <c r="I280" s="619" t="s">
        <v>1950</v>
      </c>
      <c r="J280" s="620">
        <v>43960</v>
      </c>
      <c r="K280" s="705" t="s">
        <v>5209</v>
      </c>
    </row>
    <row r="281" spans="1:11" x14ac:dyDescent="0.25">
      <c r="A281">
        <v>276</v>
      </c>
      <c r="B281" s="591" t="s">
        <v>5210</v>
      </c>
      <c r="C281" s="555" t="s">
        <v>5211</v>
      </c>
      <c r="D281" s="592"/>
      <c r="E281" s="42" t="s">
        <v>5212</v>
      </c>
      <c r="F281" s="592" t="s">
        <v>4652</v>
      </c>
      <c r="G281" s="592">
        <v>32</v>
      </c>
      <c r="H281" s="618">
        <v>32</v>
      </c>
      <c r="I281" s="619" t="s">
        <v>1950</v>
      </c>
      <c r="J281" s="620">
        <v>43967</v>
      </c>
      <c r="K281" s="705" t="s">
        <v>5213</v>
      </c>
    </row>
    <row r="282" spans="1:11" x14ac:dyDescent="0.25">
      <c r="A282">
        <v>277</v>
      </c>
      <c r="B282" s="591" t="s">
        <v>5215</v>
      </c>
      <c r="C282" s="555" t="s">
        <v>5216</v>
      </c>
      <c r="D282" s="592"/>
      <c r="E282" s="42" t="s">
        <v>5217</v>
      </c>
      <c r="F282" s="592" t="s">
        <v>65</v>
      </c>
      <c r="G282" s="592">
        <v>16</v>
      </c>
      <c r="H282" s="618">
        <v>16</v>
      </c>
      <c r="I282" s="619" t="s">
        <v>1950</v>
      </c>
      <c r="J282" s="620">
        <v>43978</v>
      </c>
      <c r="K282" s="705" t="s">
        <v>5218</v>
      </c>
    </row>
    <row r="283" spans="1:11" x14ac:dyDescent="0.25">
      <c r="A283">
        <v>278</v>
      </c>
      <c r="B283" s="591" t="s">
        <v>5222</v>
      </c>
      <c r="C283" s="555" t="s">
        <v>5223</v>
      </c>
      <c r="D283" s="592"/>
      <c r="E283" s="42" t="s">
        <v>2817</v>
      </c>
      <c r="F283" s="592" t="s">
        <v>909</v>
      </c>
      <c r="G283" s="592">
        <v>8</v>
      </c>
      <c r="H283" s="618">
        <v>8</v>
      </c>
      <c r="I283" s="619" t="s">
        <v>1950</v>
      </c>
      <c r="J283" s="620">
        <v>43987</v>
      </c>
      <c r="K283" s="705" t="s">
        <v>5224</v>
      </c>
    </row>
    <row r="284" spans="1:11" x14ac:dyDescent="0.25">
      <c r="A284">
        <v>279</v>
      </c>
      <c r="B284" s="591" t="s">
        <v>5227</v>
      </c>
      <c r="C284" s="555" t="s">
        <v>5228</v>
      </c>
      <c r="D284" s="592"/>
      <c r="E284" s="42" t="s">
        <v>5229</v>
      </c>
      <c r="F284" s="592" t="s">
        <v>3987</v>
      </c>
      <c r="G284" s="592">
        <v>32</v>
      </c>
      <c r="H284" s="618">
        <v>16</v>
      </c>
      <c r="I284" s="619" t="s">
        <v>2800</v>
      </c>
      <c r="J284" s="620">
        <v>43991</v>
      </c>
      <c r="K284" s="705" t="s">
        <v>5236</v>
      </c>
    </row>
    <row r="285" spans="1:11" x14ac:dyDescent="0.25">
      <c r="A285">
        <v>280</v>
      </c>
      <c r="B285" s="591" t="s">
        <v>5232</v>
      </c>
      <c r="C285" s="555" t="s">
        <v>5233</v>
      </c>
      <c r="D285" s="592"/>
      <c r="E285" s="42" t="s">
        <v>5235</v>
      </c>
      <c r="F285" s="592">
        <v>8085</v>
      </c>
      <c r="G285" s="592">
        <v>8</v>
      </c>
      <c r="H285" s="618">
        <v>8</v>
      </c>
      <c r="I285" s="619" t="s">
        <v>1950</v>
      </c>
      <c r="J285" s="620">
        <v>43991</v>
      </c>
      <c r="K285" s="705" t="s">
        <v>5234</v>
      </c>
    </row>
    <row r="286" spans="1:11" x14ac:dyDescent="0.25">
      <c r="A286">
        <v>281</v>
      </c>
      <c r="B286" s="591" t="s">
        <v>5239</v>
      </c>
      <c r="C286" s="555" t="s">
        <v>5240</v>
      </c>
      <c r="D286" s="592"/>
      <c r="E286" s="42" t="s">
        <v>5241</v>
      </c>
      <c r="F286" s="592" t="s">
        <v>3987</v>
      </c>
      <c r="G286" s="592">
        <v>64</v>
      </c>
      <c r="H286" s="618">
        <v>32</v>
      </c>
      <c r="I286" s="619" t="s">
        <v>2800</v>
      </c>
      <c r="J286" s="620">
        <v>43991</v>
      </c>
      <c r="K286" s="705" t="s">
        <v>5242</v>
      </c>
    </row>
    <row r="287" spans="1:11" x14ac:dyDescent="0.25">
      <c r="A287">
        <v>282</v>
      </c>
      <c r="B287" s="591" t="s">
        <v>5244</v>
      </c>
      <c r="C287" s="555" t="s">
        <v>5245</v>
      </c>
      <c r="D287" s="592"/>
      <c r="E287" s="42" t="s">
        <v>5251</v>
      </c>
      <c r="F287" s="592" t="s">
        <v>65</v>
      </c>
      <c r="G287" s="592">
        <v>32</v>
      </c>
      <c r="H287" s="618">
        <v>8</v>
      </c>
      <c r="I287" s="619" t="s">
        <v>741</v>
      </c>
      <c r="J287" s="620">
        <v>43992</v>
      </c>
      <c r="K287" s="705" t="s">
        <v>5249</v>
      </c>
    </row>
    <row r="288" spans="1:11" x14ac:dyDescent="0.25">
      <c r="A288">
        <v>283</v>
      </c>
      <c r="B288" s="591" t="s">
        <v>5253</v>
      </c>
      <c r="C288" s="555" t="s">
        <v>5252</v>
      </c>
      <c r="D288" s="592"/>
      <c r="E288" s="42" t="s">
        <v>5255</v>
      </c>
      <c r="F288" s="592" t="s">
        <v>908</v>
      </c>
      <c r="G288" s="592">
        <v>8</v>
      </c>
      <c r="H288" s="618">
        <v>16</v>
      </c>
      <c r="I288" s="619" t="s">
        <v>1950</v>
      </c>
      <c r="J288" s="620">
        <v>43998</v>
      </c>
      <c r="K288" s="705" t="s">
        <v>5254</v>
      </c>
    </row>
    <row r="289" spans="1:11" x14ac:dyDescent="0.25">
      <c r="A289">
        <v>284</v>
      </c>
      <c r="B289" s="591" t="s">
        <v>5262</v>
      </c>
      <c r="C289" s="555" t="s">
        <v>5263</v>
      </c>
      <c r="D289" s="592"/>
      <c r="E289" s="42" t="s">
        <v>173</v>
      </c>
      <c r="F289" s="592" t="s">
        <v>1613</v>
      </c>
      <c r="G289" s="592">
        <v>32</v>
      </c>
      <c r="H289" s="618">
        <v>32</v>
      </c>
      <c r="I289" s="619" t="s">
        <v>1950</v>
      </c>
      <c r="J289" s="620">
        <v>44005</v>
      </c>
      <c r="K289" s="705" t="s">
        <v>5267</v>
      </c>
    </row>
    <row r="290" spans="1:11" x14ac:dyDescent="0.25">
      <c r="A290">
        <v>285</v>
      </c>
      <c r="B290" s="591" t="s">
        <v>5271</v>
      </c>
      <c r="C290" s="555" t="s">
        <v>5272</v>
      </c>
      <c r="D290" s="592"/>
      <c r="E290" s="42" t="s">
        <v>5273</v>
      </c>
      <c r="F290" s="592" t="s">
        <v>1613</v>
      </c>
      <c r="G290" s="592">
        <v>32</v>
      </c>
      <c r="H290" s="618">
        <v>32</v>
      </c>
      <c r="I290" s="619" t="s">
        <v>1950</v>
      </c>
      <c r="J290" s="620">
        <v>44007</v>
      </c>
      <c r="K290" s="705" t="s">
        <v>5274</v>
      </c>
    </row>
    <row r="291" spans="1:11" x14ac:dyDescent="0.25">
      <c r="A291">
        <v>286</v>
      </c>
      <c r="B291" s="591" t="s">
        <v>5290</v>
      </c>
      <c r="C291" s="555" t="s">
        <v>5291</v>
      </c>
      <c r="D291" s="592"/>
      <c r="E291" s="42" t="s">
        <v>5294</v>
      </c>
      <c r="F291" s="592" t="s">
        <v>4953</v>
      </c>
      <c r="G291" s="592">
        <v>32</v>
      </c>
      <c r="H291" s="618">
        <v>32</v>
      </c>
      <c r="I291" s="619" t="s">
        <v>1950</v>
      </c>
      <c r="J291" s="620">
        <v>44013</v>
      </c>
      <c r="K291" s="705" t="s">
        <v>5293</v>
      </c>
    </row>
    <row r="292" spans="1:11" x14ac:dyDescent="0.25">
      <c r="A292">
        <v>287</v>
      </c>
      <c r="B292" s="591" t="s">
        <v>5306</v>
      </c>
      <c r="C292" s="555" t="s">
        <v>5302</v>
      </c>
      <c r="D292" s="592" t="s">
        <v>67</v>
      </c>
      <c r="E292" s="42" t="s">
        <v>5303</v>
      </c>
      <c r="F292" s="592" t="s">
        <v>5301</v>
      </c>
      <c r="G292" s="592">
        <v>4</v>
      </c>
      <c r="H292" s="618">
        <v>12</v>
      </c>
      <c r="I292" s="619" t="s">
        <v>1950</v>
      </c>
      <c r="J292" s="620">
        <v>44016</v>
      </c>
      <c r="K292" s="705" t="s">
        <v>5304</v>
      </c>
    </row>
    <row r="293" spans="1:11" x14ac:dyDescent="0.25">
      <c r="A293">
        <v>288</v>
      </c>
      <c r="B293" s="591" t="s">
        <v>2696</v>
      </c>
      <c r="C293" s="555" t="s">
        <v>5308</v>
      </c>
      <c r="D293" s="592" t="s">
        <v>67</v>
      </c>
      <c r="E293" s="42" t="s">
        <v>5303</v>
      </c>
      <c r="F293" s="592">
        <v>8080</v>
      </c>
      <c r="G293" s="592">
        <v>8</v>
      </c>
      <c r="H293" s="618">
        <v>8</v>
      </c>
      <c r="I293" s="619" t="s">
        <v>1950</v>
      </c>
      <c r="J293" s="620">
        <v>44016</v>
      </c>
      <c r="K293" s="705" t="s">
        <v>5310</v>
      </c>
    </row>
    <row r="294" spans="1:11" x14ac:dyDescent="0.25">
      <c r="A294">
        <v>289</v>
      </c>
      <c r="B294" s="591" t="s">
        <v>5312</v>
      </c>
      <c r="C294" s="555" t="s">
        <v>5313</v>
      </c>
      <c r="D294" s="592"/>
      <c r="E294" s="42" t="s">
        <v>4459</v>
      </c>
      <c r="F294" s="592" t="s">
        <v>909</v>
      </c>
      <c r="G294" s="592">
        <v>8</v>
      </c>
      <c r="H294" s="618">
        <v>80</v>
      </c>
      <c r="I294" s="619" t="s">
        <v>3198</v>
      </c>
      <c r="J294" s="620">
        <v>44017</v>
      </c>
      <c r="K294" s="705" t="s">
        <v>5314</v>
      </c>
    </row>
    <row r="295" spans="1:11" x14ac:dyDescent="0.25">
      <c r="A295">
        <v>290</v>
      </c>
      <c r="B295" s="591" t="s">
        <v>5326</v>
      </c>
      <c r="C295" s="555" t="s">
        <v>5327</v>
      </c>
      <c r="D295" s="592"/>
      <c r="E295" s="42" t="s">
        <v>5328</v>
      </c>
      <c r="F295" s="592" t="s">
        <v>1613</v>
      </c>
      <c r="G295" s="592">
        <v>32</v>
      </c>
      <c r="H295" s="618">
        <v>32</v>
      </c>
      <c r="I295" s="619" t="s">
        <v>1950</v>
      </c>
      <c r="J295" s="620">
        <v>44030</v>
      </c>
      <c r="K295" s="705" t="s">
        <v>5333</v>
      </c>
    </row>
    <row r="296" spans="1:11" x14ac:dyDescent="0.25">
      <c r="A296">
        <v>291</v>
      </c>
      <c r="B296" s="591"/>
      <c r="C296" s="555" t="s">
        <v>5331</v>
      </c>
      <c r="D296" s="592"/>
      <c r="E296" s="42" t="s">
        <v>4476</v>
      </c>
      <c r="F296" s="592" t="s">
        <v>1613</v>
      </c>
      <c r="G296" s="592">
        <v>32</v>
      </c>
      <c r="H296" s="618">
        <v>32</v>
      </c>
      <c r="I296" s="619"/>
      <c r="J296" s="620">
        <v>44030</v>
      </c>
      <c r="K296" s="705" t="s">
        <v>5332</v>
      </c>
    </row>
    <row r="297" spans="1:11" x14ac:dyDescent="0.25">
      <c r="A297">
        <v>292</v>
      </c>
      <c r="B297" s="26" t="s">
        <v>5335</v>
      </c>
      <c r="C297" s="435" t="s">
        <v>5336</v>
      </c>
      <c r="D297" s="27"/>
      <c r="E297" s="28" t="s">
        <v>5337</v>
      </c>
      <c r="F297" s="27" t="s">
        <v>908</v>
      </c>
      <c r="G297" s="27">
        <v>8</v>
      </c>
      <c r="H297" s="87">
        <v>16</v>
      </c>
      <c r="I297" s="619" t="s">
        <v>1950</v>
      </c>
      <c r="J297" s="620">
        <v>44035</v>
      </c>
      <c r="K297" s="705" t="s">
        <v>5339</v>
      </c>
    </row>
    <row r="298" spans="1:11" x14ac:dyDescent="0.25">
      <c r="A298">
        <v>293</v>
      </c>
      <c r="B298" s="591" t="s">
        <v>5341</v>
      </c>
      <c r="C298" s="555" t="s">
        <v>5342</v>
      </c>
      <c r="D298" s="592"/>
      <c r="E298" s="42" t="s">
        <v>5343</v>
      </c>
      <c r="F298" s="592" t="s">
        <v>12</v>
      </c>
      <c r="G298" s="592">
        <v>32</v>
      </c>
      <c r="H298" s="618">
        <v>8</v>
      </c>
      <c r="I298" s="619" t="s">
        <v>1950</v>
      </c>
      <c r="J298" s="620">
        <v>44035</v>
      </c>
      <c r="K298" s="705" t="s">
        <v>5345</v>
      </c>
    </row>
    <row r="299" spans="1:11" x14ac:dyDescent="0.25">
      <c r="A299">
        <v>294</v>
      </c>
      <c r="B299" s="591" t="s">
        <v>5347</v>
      </c>
      <c r="C299" s="555" t="s">
        <v>5348</v>
      </c>
      <c r="D299" s="592"/>
      <c r="E299" s="42" t="s">
        <v>5350</v>
      </c>
      <c r="F299" s="592" t="s">
        <v>1613</v>
      </c>
      <c r="G299" s="592">
        <v>32</v>
      </c>
      <c r="H299" s="618">
        <v>32</v>
      </c>
      <c r="I299" s="619" t="s">
        <v>1950</v>
      </c>
      <c r="J299" s="620">
        <v>44035</v>
      </c>
      <c r="K299" s="705" t="s">
        <v>5349</v>
      </c>
    </row>
    <row r="300" spans="1:11" x14ac:dyDescent="0.25">
      <c r="A300">
        <v>295</v>
      </c>
      <c r="B300" s="591" t="s">
        <v>5353</v>
      </c>
      <c r="C300" s="555" t="s">
        <v>5354</v>
      </c>
      <c r="D300" s="592"/>
      <c r="E300" s="42" t="s">
        <v>5355</v>
      </c>
      <c r="F300" s="592" t="s">
        <v>4797</v>
      </c>
      <c r="G300" s="592">
        <v>32</v>
      </c>
      <c r="H300" s="618">
        <v>32</v>
      </c>
      <c r="I300" s="619" t="s">
        <v>1950</v>
      </c>
      <c r="J300" s="620">
        <v>44038</v>
      </c>
      <c r="K300" s="705" t="s">
        <v>5358</v>
      </c>
    </row>
    <row r="301" spans="1:11" x14ac:dyDescent="0.25">
      <c r="A301">
        <v>296</v>
      </c>
      <c r="B301" s="591" t="s">
        <v>5363</v>
      </c>
      <c r="C301" s="555" t="s">
        <v>5364</v>
      </c>
      <c r="D301" s="592" t="s">
        <v>85</v>
      </c>
      <c r="E301" s="42" t="s">
        <v>5365</v>
      </c>
      <c r="F301" s="592" t="s">
        <v>3987</v>
      </c>
      <c r="G301" s="592">
        <v>64</v>
      </c>
      <c r="H301" s="618">
        <v>16</v>
      </c>
      <c r="I301" s="619" t="s">
        <v>1950</v>
      </c>
      <c r="J301" s="620">
        <v>44041</v>
      </c>
      <c r="K301" s="705"/>
    </row>
    <row r="302" spans="1:11" x14ac:dyDescent="0.25">
      <c r="A302">
        <v>297</v>
      </c>
      <c r="B302" s="591" t="s">
        <v>5366</v>
      </c>
      <c r="C302" s="555" t="s">
        <v>5367</v>
      </c>
      <c r="D302" s="592" t="s">
        <v>296</v>
      </c>
      <c r="E302" s="42" t="s">
        <v>5370</v>
      </c>
      <c r="F302" s="592" t="s">
        <v>5019</v>
      </c>
      <c r="G302" s="592">
        <v>64</v>
      </c>
      <c r="H302" s="618">
        <v>32</v>
      </c>
      <c r="I302" s="619" t="s">
        <v>1950</v>
      </c>
      <c r="J302" s="620">
        <v>44043</v>
      </c>
      <c r="K302" s="705" t="s">
        <v>5375</v>
      </c>
    </row>
    <row r="303" spans="1:11" x14ac:dyDescent="0.25">
      <c r="A303">
        <v>298</v>
      </c>
      <c r="B303" s="591"/>
      <c r="C303" s="555" t="s">
        <v>5373</v>
      </c>
      <c r="D303" s="592"/>
      <c r="E303" s="42"/>
      <c r="F303" s="592"/>
      <c r="G303" s="592"/>
      <c r="H303" s="618"/>
      <c r="I303" s="619"/>
      <c r="J303" s="620">
        <v>44043</v>
      </c>
      <c r="K303" s="705" t="s">
        <v>5374</v>
      </c>
    </row>
    <row r="304" spans="1:11" x14ac:dyDescent="0.25">
      <c r="A304">
        <v>299</v>
      </c>
      <c r="B304" s="591" t="s">
        <v>5376</v>
      </c>
      <c r="C304" s="555" t="s">
        <v>5377</v>
      </c>
      <c r="D304" s="592" t="s">
        <v>85</v>
      </c>
      <c r="E304" s="42" t="s">
        <v>5379</v>
      </c>
      <c r="F304" s="592" t="s">
        <v>5019</v>
      </c>
      <c r="G304" s="592">
        <v>16</v>
      </c>
      <c r="H304" s="618">
        <v>16</v>
      </c>
      <c r="I304" s="619" t="s">
        <v>1950</v>
      </c>
      <c r="J304" s="620">
        <v>44043</v>
      </c>
      <c r="K304" s="705" t="s">
        <v>5378</v>
      </c>
    </row>
    <row r="305" spans="1:11" x14ac:dyDescent="0.25">
      <c r="A305">
        <v>300</v>
      </c>
      <c r="B305" s="591" t="s">
        <v>5382</v>
      </c>
      <c r="C305" s="555" t="s">
        <v>5384</v>
      </c>
      <c r="D305" s="592"/>
      <c r="E305" s="42" t="s">
        <v>5383</v>
      </c>
      <c r="F305" s="592" t="s">
        <v>3987</v>
      </c>
      <c r="G305" s="592">
        <v>8</v>
      </c>
      <c r="H305" s="618">
        <v>16</v>
      </c>
      <c r="I305" s="619" t="s">
        <v>3040</v>
      </c>
      <c r="J305" s="620">
        <v>44057</v>
      </c>
      <c r="K305" s="705" t="s">
        <v>3040</v>
      </c>
    </row>
    <row r="306" spans="1:11" x14ac:dyDescent="0.25">
      <c r="A306">
        <v>301</v>
      </c>
      <c r="B306" s="591" t="s">
        <v>5388</v>
      </c>
      <c r="C306" s="555" t="s">
        <v>5390</v>
      </c>
      <c r="D306" s="592"/>
      <c r="E306" s="42"/>
      <c r="F306" s="592" t="s">
        <v>1031</v>
      </c>
      <c r="G306" s="592">
        <v>32</v>
      </c>
      <c r="H306" s="618">
        <v>8</v>
      </c>
      <c r="I306" s="619" t="s">
        <v>1950</v>
      </c>
      <c r="J306" s="620">
        <v>44065</v>
      </c>
      <c r="K306" s="705" t="s">
        <v>5389</v>
      </c>
    </row>
    <row r="307" spans="1:11" x14ac:dyDescent="0.25">
      <c r="A307">
        <v>302</v>
      </c>
      <c r="B307" s="26" t="s">
        <v>5391</v>
      </c>
      <c r="C307" s="435" t="s">
        <v>5394</v>
      </c>
      <c r="D307" s="27"/>
      <c r="E307" s="28" t="s">
        <v>5392</v>
      </c>
      <c r="F307" s="592" t="s">
        <v>3987</v>
      </c>
      <c r="G307" s="27">
        <v>32</v>
      </c>
      <c r="H307" s="87">
        <v>16</v>
      </c>
      <c r="I307" s="619" t="s">
        <v>1950</v>
      </c>
      <c r="J307" s="620">
        <v>44068</v>
      </c>
      <c r="K307" s="705"/>
    </row>
    <row r="308" spans="1:11" x14ac:dyDescent="0.25">
      <c r="A308">
        <v>303</v>
      </c>
      <c r="B308" s="591" t="s">
        <v>5404</v>
      </c>
      <c r="C308" s="555" t="s">
        <v>5405</v>
      </c>
      <c r="D308" s="592"/>
      <c r="E308" s="42" t="s">
        <v>5406</v>
      </c>
      <c r="F308" s="592" t="s">
        <v>3987</v>
      </c>
      <c r="G308" s="592">
        <v>32</v>
      </c>
      <c r="H308" s="618">
        <v>16</v>
      </c>
      <c r="I308" s="619" t="s">
        <v>1950</v>
      </c>
      <c r="J308" s="620">
        <v>44102</v>
      </c>
      <c r="K308" s="705" t="s">
        <v>5409</v>
      </c>
    </row>
    <row r="309" spans="1:11" x14ac:dyDescent="0.25">
      <c r="A309">
        <v>304</v>
      </c>
      <c r="B309" s="591" t="s">
        <v>5412</v>
      </c>
      <c r="C309" s="555" t="s">
        <v>4460</v>
      </c>
      <c r="D309" s="592" t="s">
        <v>85</v>
      </c>
      <c r="E309" s="42" t="s">
        <v>5411</v>
      </c>
      <c r="F309" s="592" t="s">
        <v>5410</v>
      </c>
      <c r="G309" s="592">
        <v>8</v>
      </c>
      <c r="H309" s="618">
        <v>16</v>
      </c>
      <c r="I309" s="619" t="s">
        <v>2800</v>
      </c>
      <c r="J309" s="620">
        <v>44130</v>
      </c>
      <c r="K309" s="705" t="s">
        <v>5416</v>
      </c>
    </row>
    <row r="310" spans="1:11" x14ac:dyDescent="0.25">
      <c r="A310">
        <v>305</v>
      </c>
      <c r="B310" s="591" t="s">
        <v>5412</v>
      </c>
      <c r="C310" s="555" t="s">
        <v>5413</v>
      </c>
      <c r="D310" s="592" t="s">
        <v>5415</v>
      </c>
      <c r="E310" s="42" t="s">
        <v>5411</v>
      </c>
      <c r="F310" s="592" t="s">
        <v>5019</v>
      </c>
      <c r="G310" s="592">
        <v>8</v>
      </c>
      <c r="H310" s="618">
        <v>32</v>
      </c>
      <c r="I310" s="619" t="s">
        <v>2800</v>
      </c>
      <c r="J310" s="620">
        <v>44130</v>
      </c>
      <c r="K310" s="705" t="s">
        <v>5414</v>
      </c>
    </row>
    <row r="311" spans="1:11" x14ac:dyDescent="0.25">
      <c r="A311">
        <v>306</v>
      </c>
      <c r="B311" s="591" t="s">
        <v>5419</v>
      </c>
      <c r="C311" s="555" t="s">
        <v>5420</v>
      </c>
      <c r="D311" s="592" t="s">
        <v>296</v>
      </c>
      <c r="E311" s="42" t="s">
        <v>5422</v>
      </c>
      <c r="F311" s="592">
        <v>6809</v>
      </c>
      <c r="G311" s="592">
        <v>8</v>
      </c>
      <c r="H311" s="618">
        <v>8</v>
      </c>
      <c r="I311" s="619" t="s">
        <v>1950</v>
      </c>
      <c r="J311" s="620">
        <v>44130</v>
      </c>
      <c r="K311" s="705" t="s">
        <v>5421</v>
      </c>
    </row>
    <row r="312" spans="1:11" x14ac:dyDescent="0.25">
      <c r="A312">
        <v>307</v>
      </c>
      <c r="B312" s="591" t="s">
        <v>5426</v>
      </c>
      <c r="C312" s="555" t="s">
        <v>5427</v>
      </c>
      <c r="D312" s="592" t="s">
        <v>741</v>
      </c>
      <c r="E312" s="42" t="s">
        <v>5428</v>
      </c>
      <c r="F312" s="592" t="s">
        <v>3987</v>
      </c>
      <c r="G312" s="592">
        <v>16</v>
      </c>
      <c r="H312" s="618">
        <v>16</v>
      </c>
      <c r="I312" s="619" t="s">
        <v>1950</v>
      </c>
      <c r="J312" s="620">
        <v>44131</v>
      </c>
      <c r="K312" s="705" t="s">
        <v>5429</v>
      </c>
    </row>
    <row r="313" spans="1:11" x14ac:dyDescent="0.25">
      <c r="A313">
        <v>308</v>
      </c>
      <c r="B313" s="591" t="s">
        <v>5432</v>
      </c>
      <c r="C313" s="555" t="s">
        <v>5433</v>
      </c>
      <c r="D313" s="592"/>
      <c r="E313" s="42" t="s">
        <v>5434</v>
      </c>
      <c r="F313" s="592" t="s">
        <v>3987</v>
      </c>
      <c r="G313" s="592"/>
      <c r="H313" s="618"/>
      <c r="I313" s="619" t="s">
        <v>1950</v>
      </c>
      <c r="J313" s="620">
        <v>44131</v>
      </c>
      <c r="K313" s="705" t="s">
        <v>5435</v>
      </c>
    </row>
    <row r="314" spans="1:11" x14ac:dyDescent="0.25">
      <c r="A314">
        <v>309</v>
      </c>
      <c r="B314" s="591" t="s">
        <v>5436</v>
      </c>
      <c r="C314" s="555" t="s">
        <v>5437</v>
      </c>
      <c r="D314" s="592" t="s">
        <v>67</v>
      </c>
      <c r="E314" s="42" t="s">
        <v>5438</v>
      </c>
      <c r="F314" s="592" t="s">
        <v>908</v>
      </c>
      <c r="G314" s="592">
        <v>8</v>
      </c>
      <c r="H314" s="618">
        <v>16</v>
      </c>
      <c r="I314" s="619" t="s">
        <v>1950</v>
      </c>
      <c r="J314" s="620">
        <v>44131</v>
      </c>
      <c r="K314" s="705" t="s">
        <v>5439</v>
      </c>
    </row>
    <row r="315" spans="1:11" x14ac:dyDescent="0.25">
      <c r="A315">
        <v>310</v>
      </c>
      <c r="B315" s="591" t="s">
        <v>5440</v>
      </c>
      <c r="C315" s="555" t="s">
        <v>5441</v>
      </c>
      <c r="D315" s="592" t="s">
        <v>67</v>
      </c>
      <c r="E315" s="42" t="s">
        <v>5442</v>
      </c>
      <c r="F315" s="592" t="s">
        <v>2144</v>
      </c>
      <c r="G315" s="592">
        <v>32</v>
      </c>
      <c r="H315" s="618">
        <v>32</v>
      </c>
      <c r="I315" s="619" t="s">
        <v>1950</v>
      </c>
      <c r="J315" s="620">
        <v>44131</v>
      </c>
      <c r="K315" s="705" t="s">
        <v>5443</v>
      </c>
    </row>
    <row r="316" spans="1:11" x14ac:dyDescent="0.25">
      <c r="A316">
        <v>311</v>
      </c>
      <c r="B316" s="591" t="s">
        <v>5444</v>
      </c>
      <c r="C316" s="555" t="s">
        <v>5445</v>
      </c>
      <c r="D316" s="592" t="s">
        <v>4050</v>
      </c>
      <c r="E316" s="42" t="s">
        <v>5446</v>
      </c>
      <c r="F316" s="592" t="s">
        <v>3987</v>
      </c>
      <c r="G316" s="592">
        <v>16</v>
      </c>
      <c r="H316" s="618">
        <v>16</v>
      </c>
      <c r="I316" s="619" t="s">
        <v>1950</v>
      </c>
      <c r="J316" s="620">
        <v>44131</v>
      </c>
      <c r="K316" s="705" t="s">
        <v>5450</v>
      </c>
    </row>
    <row r="317" spans="1:11" x14ac:dyDescent="0.25">
      <c r="A317">
        <v>312</v>
      </c>
      <c r="B317" s="591" t="s">
        <v>5451</v>
      </c>
      <c r="C317" s="555" t="s">
        <v>5452</v>
      </c>
      <c r="D317" s="592"/>
      <c r="E317" s="42" t="s">
        <v>5453</v>
      </c>
      <c r="F317" s="592" t="s">
        <v>3987</v>
      </c>
      <c r="G317" s="592">
        <v>32</v>
      </c>
      <c r="H317" s="618">
        <v>32</v>
      </c>
      <c r="I317" s="619" t="s">
        <v>1950</v>
      </c>
      <c r="J317" s="620">
        <v>44131</v>
      </c>
      <c r="K317" s="705" t="s">
        <v>5454</v>
      </c>
    </row>
    <row r="318" spans="1:11" x14ac:dyDescent="0.25">
      <c r="A318">
        <v>313</v>
      </c>
      <c r="B318" s="591" t="s">
        <v>5459</v>
      </c>
      <c r="C318" s="555" t="s">
        <v>5457</v>
      </c>
      <c r="D318" s="592"/>
      <c r="E318" s="42" t="s">
        <v>4335</v>
      </c>
      <c r="F318" s="592" t="s">
        <v>5019</v>
      </c>
      <c r="G318" s="592">
        <v>32</v>
      </c>
      <c r="H318" s="618">
        <v>32</v>
      </c>
      <c r="I318" s="619" t="s">
        <v>2800</v>
      </c>
      <c r="J318" s="620">
        <v>44135</v>
      </c>
      <c r="K318" s="705" t="s">
        <v>5458</v>
      </c>
    </row>
    <row r="319" spans="1:11" x14ac:dyDescent="0.25">
      <c r="A319">
        <v>314</v>
      </c>
      <c r="B319" s="591" t="s">
        <v>5461</v>
      </c>
      <c r="C319" s="555" t="s">
        <v>3808</v>
      </c>
      <c r="D319" s="592" t="s">
        <v>85</v>
      </c>
      <c r="E319" s="42" t="s">
        <v>3809</v>
      </c>
      <c r="F319" s="592" t="s">
        <v>4709</v>
      </c>
      <c r="G319" s="592"/>
      <c r="H319" s="618"/>
      <c r="I319" s="619" t="s">
        <v>1950</v>
      </c>
      <c r="J319" s="620">
        <v>44140</v>
      </c>
      <c r="K319" s="705" t="s">
        <v>5462</v>
      </c>
    </row>
    <row r="320" spans="1:11" x14ac:dyDescent="0.25">
      <c r="A320">
        <v>315</v>
      </c>
      <c r="B320" s="591" t="s">
        <v>5465</v>
      </c>
      <c r="C320" s="555" t="s">
        <v>5466</v>
      </c>
      <c r="D320" s="592"/>
      <c r="E320" s="42"/>
      <c r="F320" s="592" t="s">
        <v>5019</v>
      </c>
      <c r="G320" s="592">
        <v>16</v>
      </c>
      <c r="H320" s="618">
        <v>16</v>
      </c>
      <c r="I320" s="619" t="s">
        <v>1950</v>
      </c>
      <c r="J320" s="620">
        <v>44140</v>
      </c>
      <c r="K320" s="705" t="s">
        <v>5467</v>
      </c>
    </row>
    <row r="321" spans="1:11" x14ac:dyDescent="0.25">
      <c r="A321">
        <v>316</v>
      </c>
      <c r="B321" s="591" t="s">
        <v>5470</v>
      </c>
      <c r="C321" s="555" t="s">
        <v>5471</v>
      </c>
      <c r="D321" s="592" t="s">
        <v>296</v>
      </c>
      <c r="E321" s="42" t="s">
        <v>1675</v>
      </c>
      <c r="F321" s="592" t="s">
        <v>3987</v>
      </c>
      <c r="G321" s="592">
        <v>32</v>
      </c>
      <c r="H321" s="618">
        <v>32</v>
      </c>
      <c r="I321" s="619" t="s">
        <v>1950</v>
      </c>
      <c r="J321" s="620">
        <v>44143</v>
      </c>
      <c r="K321" s="705" t="s">
        <v>5475</v>
      </c>
    </row>
    <row r="322" spans="1:11" ht="15" customHeight="1" x14ac:dyDescent="0.25">
      <c r="A322">
        <v>317</v>
      </c>
      <c r="B322" s="591"/>
      <c r="C322" s="555" t="s">
        <v>5479</v>
      </c>
      <c r="D322" s="592" t="s">
        <v>5482</v>
      </c>
      <c r="E322" s="860" t="s">
        <v>5481</v>
      </c>
      <c r="F322" s="592"/>
      <c r="G322" s="592"/>
      <c r="H322" s="618"/>
      <c r="I322" s="619"/>
      <c r="J322" s="620">
        <v>44146</v>
      </c>
      <c r="K322" s="705" t="s">
        <v>5480</v>
      </c>
    </row>
    <row r="323" spans="1:11" x14ac:dyDescent="0.25">
      <c r="A323">
        <v>318</v>
      </c>
      <c r="B323" s="591" t="s">
        <v>5483</v>
      </c>
      <c r="C323" s="555" t="s">
        <v>5485</v>
      </c>
      <c r="D323" s="592"/>
      <c r="E323" s="42" t="s">
        <v>5484</v>
      </c>
      <c r="F323" s="592" t="s">
        <v>3987</v>
      </c>
      <c r="G323" s="592">
        <v>32</v>
      </c>
      <c r="H323" s="618">
        <v>32</v>
      </c>
      <c r="I323" s="619" t="s">
        <v>1950</v>
      </c>
      <c r="J323" s="620">
        <v>44149</v>
      </c>
      <c r="K323" s="705"/>
    </row>
    <row r="324" spans="1:11" x14ac:dyDescent="0.25">
      <c r="A324">
        <v>319</v>
      </c>
      <c r="B324" s="591" t="s">
        <v>5491</v>
      </c>
      <c r="C324" s="555" t="s">
        <v>5139</v>
      </c>
      <c r="D324" s="592"/>
      <c r="E324" s="42" t="s">
        <v>142</v>
      </c>
      <c r="F324" s="592" t="s">
        <v>4652</v>
      </c>
      <c r="G324" s="592">
        <v>32</v>
      </c>
      <c r="H324" s="618">
        <v>32</v>
      </c>
      <c r="I324" s="619" t="s">
        <v>1950</v>
      </c>
      <c r="J324" s="620">
        <v>44150</v>
      </c>
      <c r="K324" s="705" t="s">
        <v>5493</v>
      </c>
    </row>
    <row r="325" spans="1:11" x14ac:dyDescent="0.25">
      <c r="A325">
        <v>320</v>
      </c>
      <c r="B325" s="591" t="s">
        <v>5491</v>
      </c>
      <c r="C325" s="555" t="s">
        <v>5492</v>
      </c>
      <c r="D325" s="592"/>
      <c r="E325" s="42" t="s">
        <v>142</v>
      </c>
      <c r="F325" s="592" t="s">
        <v>4652</v>
      </c>
      <c r="G325" s="592">
        <v>32</v>
      </c>
      <c r="H325" s="618">
        <v>32</v>
      </c>
      <c r="I325" s="619" t="s">
        <v>1950</v>
      </c>
      <c r="J325" s="620">
        <v>44150</v>
      </c>
      <c r="K325" s="705" t="s">
        <v>5496</v>
      </c>
    </row>
    <row r="326" spans="1:11" x14ac:dyDescent="0.25">
      <c r="A326">
        <v>321</v>
      </c>
      <c r="B326" s="591" t="s">
        <v>5498</v>
      </c>
      <c r="C326" s="555" t="s">
        <v>5499</v>
      </c>
      <c r="D326" s="592"/>
      <c r="E326" s="42" t="s">
        <v>5500</v>
      </c>
      <c r="F326" s="592" t="s">
        <v>3987</v>
      </c>
      <c r="G326" s="592">
        <v>16</v>
      </c>
      <c r="H326" s="618">
        <v>16</v>
      </c>
      <c r="I326" s="619" t="s">
        <v>1950</v>
      </c>
      <c r="J326" s="620">
        <v>44151</v>
      </c>
      <c r="K326" s="705" t="s">
        <v>5501</v>
      </c>
    </row>
    <row r="327" spans="1:11" x14ac:dyDescent="0.25">
      <c r="A327">
        <v>322</v>
      </c>
      <c r="B327" s="591" t="s">
        <v>1859</v>
      </c>
      <c r="C327" s="555" t="s">
        <v>5505</v>
      </c>
      <c r="D327" s="592"/>
      <c r="E327" s="42" t="s">
        <v>5506</v>
      </c>
      <c r="F327" s="592" t="s">
        <v>12</v>
      </c>
      <c r="G327" s="592">
        <v>16</v>
      </c>
      <c r="H327" s="618">
        <v>16</v>
      </c>
      <c r="I327" s="619" t="s">
        <v>1950</v>
      </c>
      <c r="J327" s="620">
        <v>44151</v>
      </c>
      <c r="K327" s="705" t="s">
        <v>5514</v>
      </c>
    </row>
    <row r="328" spans="1:11" x14ac:dyDescent="0.25">
      <c r="A328">
        <v>323</v>
      </c>
      <c r="B328" s="591" t="s">
        <v>1859</v>
      </c>
      <c r="C328" s="555" t="s">
        <v>5508</v>
      </c>
      <c r="D328" s="592"/>
      <c r="E328" s="42" t="s">
        <v>5507</v>
      </c>
      <c r="F328" s="592" t="s">
        <v>12</v>
      </c>
      <c r="G328" s="592">
        <v>16</v>
      </c>
      <c r="H328" s="618">
        <v>16</v>
      </c>
      <c r="I328" s="619" t="s">
        <v>1950</v>
      </c>
      <c r="J328" s="620">
        <v>44151</v>
      </c>
      <c r="K328" s="705" t="s">
        <v>5515</v>
      </c>
    </row>
    <row r="329" spans="1:11" x14ac:dyDescent="0.25">
      <c r="A329">
        <v>324</v>
      </c>
      <c r="B329" s="591" t="s">
        <v>1859</v>
      </c>
      <c r="C329" s="555" t="s">
        <v>5509</v>
      </c>
      <c r="D329" s="592"/>
      <c r="E329" s="42" t="s">
        <v>5510</v>
      </c>
      <c r="F329" s="592" t="s">
        <v>12</v>
      </c>
      <c r="G329" s="592">
        <v>16</v>
      </c>
      <c r="H329" s="618">
        <v>16</v>
      </c>
      <c r="I329" s="619" t="s">
        <v>1950</v>
      </c>
      <c r="J329" s="620">
        <v>44151</v>
      </c>
      <c r="K329" s="705" t="s">
        <v>5516</v>
      </c>
    </row>
    <row r="330" spans="1:11" x14ac:dyDescent="0.25">
      <c r="A330">
        <v>325</v>
      </c>
      <c r="B330" s="591" t="s">
        <v>1859</v>
      </c>
      <c r="C330" s="555" t="s">
        <v>5513</v>
      </c>
      <c r="D330" s="592"/>
      <c r="E330" s="42" t="s">
        <v>5518</v>
      </c>
      <c r="F330" s="592" t="s">
        <v>12</v>
      </c>
      <c r="G330" s="592">
        <v>16</v>
      </c>
      <c r="H330" s="618">
        <v>16</v>
      </c>
      <c r="I330" s="619" t="s">
        <v>1950</v>
      </c>
      <c r="J330" s="620">
        <v>44151</v>
      </c>
      <c r="K330" s="705" t="s">
        <v>5517</v>
      </c>
    </row>
    <row r="331" spans="1:11" x14ac:dyDescent="0.25">
      <c r="A331">
        <v>326</v>
      </c>
      <c r="B331" s="591" t="s">
        <v>1859</v>
      </c>
      <c r="C331" s="555" t="s">
        <v>5520</v>
      </c>
      <c r="D331" s="592"/>
      <c r="E331" s="42" t="s">
        <v>5521</v>
      </c>
      <c r="F331" s="592"/>
      <c r="G331" s="592"/>
      <c r="H331" s="618"/>
      <c r="I331" s="619" t="s">
        <v>1950</v>
      </c>
      <c r="J331" s="620">
        <v>44151</v>
      </c>
      <c r="K331" s="705" t="s">
        <v>5522</v>
      </c>
    </row>
    <row r="332" spans="1:11" x14ac:dyDescent="0.25">
      <c r="A332">
        <v>327</v>
      </c>
      <c r="B332" s="591" t="s">
        <v>1874</v>
      </c>
      <c r="C332" s="555" t="s">
        <v>5523</v>
      </c>
      <c r="D332" s="592" t="s">
        <v>296</v>
      </c>
      <c r="E332" s="42" t="s">
        <v>5524</v>
      </c>
      <c r="F332" s="592" t="s">
        <v>65</v>
      </c>
      <c r="G332" s="592">
        <v>32</v>
      </c>
      <c r="H332" s="618">
        <v>5</v>
      </c>
      <c r="I332" s="619" t="s">
        <v>1950</v>
      </c>
      <c r="J332" s="620">
        <v>44155</v>
      </c>
      <c r="K332" s="705" t="s">
        <v>5527</v>
      </c>
    </row>
    <row r="333" spans="1:11" x14ac:dyDescent="0.25">
      <c r="A333">
        <v>328</v>
      </c>
      <c r="B333" s="591" t="s">
        <v>5528</v>
      </c>
      <c r="C333" s="555" t="s">
        <v>5529</v>
      </c>
      <c r="D333" s="592" t="s">
        <v>296</v>
      </c>
      <c r="E333" s="42" t="s">
        <v>5531</v>
      </c>
      <c r="F333" s="592" t="s">
        <v>4652</v>
      </c>
      <c r="G333" s="592">
        <v>64</v>
      </c>
      <c r="H333" s="618">
        <v>32</v>
      </c>
      <c r="I333" s="619" t="s">
        <v>1950</v>
      </c>
      <c r="J333" s="620">
        <v>44160</v>
      </c>
      <c r="K333" s="705" t="s">
        <v>5532</v>
      </c>
    </row>
    <row r="334" spans="1:11" x14ac:dyDescent="0.25">
      <c r="A334">
        <v>329</v>
      </c>
      <c r="B334" s="591" t="s">
        <v>5533</v>
      </c>
      <c r="C334" s="555" t="s">
        <v>5534</v>
      </c>
      <c r="D334" s="592"/>
      <c r="E334" s="860" t="s">
        <v>5535</v>
      </c>
      <c r="F334" s="592" t="s">
        <v>908</v>
      </c>
      <c r="G334" s="592">
        <v>8</v>
      </c>
      <c r="H334" s="618">
        <v>16</v>
      </c>
      <c r="I334" s="619" t="s">
        <v>1950</v>
      </c>
      <c r="J334" s="620">
        <v>44160</v>
      </c>
      <c r="K334" s="705" t="s">
        <v>5537</v>
      </c>
    </row>
    <row r="335" spans="1:11" x14ac:dyDescent="0.25">
      <c r="A335">
        <v>330</v>
      </c>
      <c r="B335" s="591" t="s">
        <v>5539</v>
      </c>
      <c r="C335" s="555" t="s">
        <v>5540</v>
      </c>
      <c r="D335" s="592"/>
      <c r="E335" s="42" t="s">
        <v>5541</v>
      </c>
      <c r="F335" s="592" t="s">
        <v>1613</v>
      </c>
      <c r="G335" s="592">
        <v>32</v>
      </c>
      <c r="H335" s="618">
        <v>32</v>
      </c>
      <c r="I335" s="619" t="s">
        <v>1950</v>
      </c>
      <c r="J335" s="620">
        <v>44161</v>
      </c>
      <c r="K335" s="705" t="s">
        <v>5542</v>
      </c>
    </row>
    <row r="336" spans="1:11" x14ac:dyDescent="0.25">
      <c r="A336">
        <v>331</v>
      </c>
      <c r="B336" s="591" t="s">
        <v>5544</v>
      </c>
      <c r="C336" s="555" t="s">
        <v>5545</v>
      </c>
      <c r="D336" s="592" t="s">
        <v>2800</v>
      </c>
      <c r="E336" s="42" t="s">
        <v>3502</v>
      </c>
      <c r="F336" s="592" t="s">
        <v>3987</v>
      </c>
      <c r="G336" s="592">
        <v>8</v>
      </c>
      <c r="H336" s="618">
        <v>16</v>
      </c>
      <c r="I336" s="619" t="s">
        <v>2800</v>
      </c>
      <c r="J336" s="620">
        <v>44163</v>
      </c>
      <c r="K336" s="705" t="s">
        <v>5546</v>
      </c>
    </row>
    <row r="337" spans="1:11" x14ac:dyDescent="0.25">
      <c r="A337">
        <v>332</v>
      </c>
      <c r="B337" s="591" t="s">
        <v>1798</v>
      </c>
      <c r="C337" s="555" t="s">
        <v>5552</v>
      </c>
      <c r="D337" s="592"/>
      <c r="E337" s="42" t="s">
        <v>5550</v>
      </c>
      <c r="F337" s="592">
        <v>68000</v>
      </c>
      <c r="G337" s="592">
        <v>8</v>
      </c>
      <c r="H337" s="618">
        <v>16</v>
      </c>
      <c r="I337" s="619" t="s">
        <v>1950</v>
      </c>
      <c r="J337" s="620">
        <v>44163</v>
      </c>
      <c r="K337" s="705" t="s">
        <v>5551</v>
      </c>
    </row>
    <row r="338" spans="1:11" x14ac:dyDescent="0.25">
      <c r="A338">
        <v>333</v>
      </c>
      <c r="B338" s="591" t="s">
        <v>5554</v>
      </c>
      <c r="C338" s="555" t="s">
        <v>5555</v>
      </c>
      <c r="D338" s="592"/>
      <c r="E338" s="42" t="s">
        <v>5550</v>
      </c>
      <c r="F338" s="592" t="s">
        <v>1613</v>
      </c>
      <c r="G338" s="592">
        <v>32</v>
      </c>
      <c r="H338" s="618">
        <v>32</v>
      </c>
      <c r="I338" s="619" t="s">
        <v>1950</v>
      </c>
      <c r="J338" s="620">
        <v>44163</v>
      </c>
      <c r="K338" s="705" t="s">
        <v>5556</v>
      </c>
    </row>
    <row r="339" spans="1:11" x14ac:dyDescent="0.25">
      <c r="A339">
        <v>334</v>
      </c>
      <c r="B339" s="591" t="s">
        <v>5561</v>
      </c>
      <c r="C339" s="555" t="s">
        <v>5559</v>
      </c>
      <c r="D339" s="592" t="s">
        <v>107</v>
      </c>
      <c r="E339" s="42" t="s">
        <v>3009</v>
      </c>
      <c r="F339" s="592">
        <v>68000</v>
      </c>
      <c r="G339" s="592">
        <v>8</v>
      </c>
      <c r="H339" s="618">
        <v>16</v>
      </c>
      <c r="I339" s="619" t="s">
        <v>1950</v>
      </c>
      <c r="J339" s="620">
        <v>44163</v>
      </c>
      <c r="K339" s="705" t="s">
        <v>5560</v>
      </c>
    </row>
    <row r="340" spans="1:11" x14ac:dyDescent="0.25">
      <c r="A340">
        <v>335</v>
      </c>
      <c r="B340" s="591" t="s">
        <v>5563</v>
      </c>
      <c r="C340" s="555" t="s">
        <v>5564</v>
      </c>
      <c r="D340" s="592" t="s">
        <v>5566</v>
      </c>
      <c r="E340" s="42" t="s">
        <v>2175</v>
      </c>
      <c r="F340" s="592" t="s">
        <v>1613</v>
      </c>
      <c r="G340" s="592">
        <v>32</v>
      </c>
      <c r="H340" s="618">
        <v>32</v>
      </c>
      <c r="I340" s="619" t="s">
        <v>1950</v>
      </c>
      <c r="J340" s="620">
        <v>44165</v>
      </c>
      <c r="K340" s="705" t="s">
        <v>5565</v>
      </c>
    </row>
    <row r="341" spans="1:11" x14ac:dyDescent="0.25">
      <c r="A341">
        <v>336</v>
      </c>
      <c r="B341" s="591" t="s">
        <v>5569</v>
      </c>
      <c r="C341" s="555" t="s">
        <v>5570</v>
      </c>
      <c r="D341" s="592"/>
      <c r="E341" s="42"/>
      <c r="F341" s="592"/>
      <c r="G341" s="592"/>
      <c r="H341" s="618"/>
      <c r="I341" s="619" t="s">
        <v>3720</v>
      </c>
      <c r="J341" s="620">
        <v>44165</v>
      </c>
      <c r="K341" s="705" t="s">
        <v>5571</v>
      </c>
    </row>
    <row r="342" spans="1:11" x14ac:dyDescent="0.25">
      <c r="A342">
        <v>337</v>
      </c>
      <c r="B342" s="591" t="s">
        <v>5572</v>
      </c>
      <c r="C342" s="555" t="s">
        <v>2558</v>
      </c>
      <c r="D342" s="592" t="s">
        <v>85</v>
      </c>
      <c r="E342" s="593" t="s">
        <v>311</v>
      </c>
      <c r="F342" s="592" t="s">
        <v>3987</v>
      </c>
      <c r="G342" s="592">
        <v>64</v>
      </c>
      <c r="H342" s="618">
        <v>8</v>
      </c>
      <c r="I342" s="619" t="s">
        <v>1950</v>
      </c>
      <c r="J342" s="620">
        <v>44166</v>
      </c>
      <c r="K342" s="705" t="s">
        <v>5573</v>
      </c>
    </row>
    <row r="343" spans="1:11" x14ac:dyDescent="0.25">
      <c r="A343">
        <v>338</v>
      </c>
      <c r="B343" s="591" t="s">
        <v>5576</v>
      </c>
      <c r="C343" s="555" t="s">
        <v>5577</v>
      </c>
      <c r="D343" s="592"/>
      <c r="E343" s="593" t="s">
        <v>5365</v>
      </c>
      <c r="F343" s="592" t="s">
        <v>3987</v>
      </c>
      <c r="G343" s="592">
        <v>16</v>
      </c>
      <c r="H343" s="618">
        <v>16</v>
      </c>
      <c r="I343" s="619" t="s">
        <v>1950</v>
      </c>
      <c r="J343" s="620">
        <v>44167</v>
      </c>
      <c r="K343" s="705" t="s">
        <v>5578</v>
      </c>
    </row>
    <row r="344" spans="1:11" x14ac:dyDescent="0.25">
      <c r="A344">
        <v>339</v>
      </c>
      <c r="B344" s="591" t="s">
        <v>5583</v>
      </c>
      <c r="C344" s="555" t="s">
        <v>5584</v>
      </c>
      <c r="D344" s="592"/>
      <c r="E344" s="593" t="s">
        <v>5585</v>
      </c>
      <c r="F344" s="592" t="s">
        <v>12</v>
      </c>
      <c r="G344" s="592">
        <v>8</v>
      </c>
      <c r="H344" s="618">
        <v>8</v>
      </c>
      <c r="I344" s="619" t="s">
        <v>1950</v>
      </c>
      <c r="J344" s="620">
        <v>44167</v>
      </c>
      <c r="K344" s="705" t="s">
        <v>5586</v>
      </c>
    </row>
    <row r="345" spans="1:11" x14ac:dyDescent="0.25">
      <c r="A345">
        <v>340</v>
      </c>
      <c r="B345" s="591" t="s">
        <v>5589</v>
      </c>
      <c r="C345" s="555" t="s">
        <v>4885</v>
      </c>
      <c r="D345" s="592" t="s">
        <v>296</v>
      </c>
      <c r="E345" s="593" t="s">
        <v>406</v>
      </c>
      <c r="F345" s="592" t="s">
        <v>5589</v>
      </c>
      <c r="G345" s="592">
        <v>32</v>
      </c>
      <c r="H345" s="618">
        <v>32</v>
      </c>
      <c r="I345" s="619" t="s">
        <v>1950</v>
      </c>
      <c r="J345" s="620">
        <v>44169</v>
      </c>
      <c r="K345" s="705" t="s">
        <v>5590</v>
      </c>
    </row>
    <row r="346" spans="1:11" x14ac:dyDescent="0.25">
      <c r="A346">
        <v>341</v>
      </c>
      <c r="B346" s="591" t="s">
        <v>5595</v>
      </c>
      <c r="C346" s="555" t="s">
        <v>5596</v>
      </c>
      <c r="D346" s="592" t="s">
        <v>296</v>
      </c>
      <c r="E346" s="593" t="s">
        <v>5343</v>
      </c>
      <c r="F346" s="27" t="s">
        <v>65</v>
      </c>
      <c r="G346" s="27">
        <v>32</v>
      </c>
      <c r="H346" s="87">
        <v>8</v>
      </c>
      <c r="I346" s="619" t="s">
        <v>1950</v>
      </c>
      <c r="J346" s="620">
        <v>44169</v>
      </c>
      <c r="K346" s="705" t="s">
        <v>5599</v>
      </c>
    </row>
    <row r="347" spans="1:11" x14ac:dyDescent="0.25">
      <c r="A347">
        <v>342</v>
      </c>
      <c r="B347" s="591" t="s">
        <v>5600</v>
      </c>
      <c r="C347" s="555" t="s">
        <v>5604</v>
      </c>
      <c r="D347" s="592" t="s">
        <v>296</v>
      </c>
      <c r="E347" s="593" t="s">
        <v>5603</v>
      </c>
      <c r="F347" s="592" t="s">
        <v>5019</v>
      </c>
      <c r="G347" s="592">
        <v>32</v>
      </c>
      <c r="H347" s="618">
        <v>32</v>
      </c>
      <c r="I347" s="619" t="s">
        <v>1950</v>
      </c>
      <c r="J347" s="620">
        <v>44170</v>
      </c>
      <c r="K347" s="705" t="s">
        <v>5602</v>
      </c>
    </row>
    <row r="348" spans="1:11" x14ac:dyDescent="0.25">
      <c r="A348">
        <v>343</v>
      </c>
      <c r="B348" s="591" t="s">
        <v>5605</v>
      </c>
      <c r="C348" s="555" t="s">
        <v>5606</v>
      </c>
      <c r="D348" s="592"/>
      <c r="E348" s="593" t="s">
        <v>5607</v>
      </c>
      <c r="F348" s="592" t="s">
        <v>3987</v>
      </c>
      <c r="G348" s="592">
        <v>32</v>
      </c>
      <c r="H348" s="618">
        <v>32</v>
      </c>
      <c r="I348" s="619" t="s">
        <v>1950</v>
      </c>
      <c r="J348" s="620">
        <v>44171</v>
      </c>
      <c r="K348" s="705" t="s">
        <v>5608</v>
      </c>
    </row>
    <row r="349" spans="1:11" x14ac:dyDescent="0.25">
      <c r="A349">
        <v>344</v>
      </c>
      <c r="B349" s="591" t="s">
        <v>5612</v>
      </c>
      <c r="C349" s="555" t="s">
        <v>3851</v>
      </c>
      <c r="D349" s="592"/>
      <c r="E349" s="593" t="s">
        <v>5614</v>
      </c>
      <c r="F349" s="592" t="s">
        <v>12</v>
      </c>
      <c r="G349" s="592">
        <v>8</v>
      </c>
      <c r="H349" s="618">
        <v>8</v>
      </c>
      <c r="I349" s="619"/>
      <c r="J349" s="620">
        <v>44171</v>
      </c>
      <c r="K349" s="705" t="s">
        <v>5613</v>
      </c>
    </row>
    <row r="350" spans="1:11" x14ac:dyDescent="0.25">
      <c r="A350">
        <v>345</v>
      </c>
      <c r="B350" s="591" t="s">
        <v>5618</v>
      </c>
      <c r="C350" s="555" t="s">
        <v>5619</v>
      </c>
      <c r="D350" s="592" t="s">
        <v>296</v>
      </c>
      <c r="E350" s="593" t="s">
        <v>5616</v>
      </c>
      <c r="F350" s="592" t="s">
        <v>3987</v>
      </c>
      <c r="G350" s="592">
        <v>32</v>
      </c>
      <c r="H350" s="618">
        <v>32</v>
      </c>
      <c r="I350" s="619" t="s">
        <v>741</v>
      </c>
      <c r="J350" s="620">
        <v>44171</v>
      </c>
      <c r="K350" s="705" t="s">
        <v>5620</v>
      </c>
    </row>
    <row r="351" spans="1:11" x14ac:dyDescent="0.25">
      <c r="A351">
        <v>346</v>
      </c>
      <c r="B351" s="591" t="s">
        <v>5621</v>
      </c>
      <c r="C351" s="555" t="s">
        <v>5622</v>
      </c>
      <c r="D351" s="592" t="s">
        <v>5625</v>
      </c>
      <c r="E351" s="593" t="s">
        <v>5623</v>
      </c>
      <c r="F351" s="592" t="s">
        <v>5624</v>
      </c>
      <c r="G351" s="592">
        <v>16</v>
      </c>
      <c r="H351" s="618"/>
      <c r="I351" s="619" t="s">
        <v>1950</v>
      </c>
      <c r="J351" s="620">
        <v>44171</v>
      </c>
      <c r="K351" s="705" t="s">
        <v>5626</v>
      </c>
    </row>
    <row r="352" spans="1:11" x14ac:dyDescent="0.25">
      <c r="A352">
        <v>347</v>
      </c>
      <c r="B352" s="591" t="s">
        <v>5627</v>
      </c>
      <c r="C352" s="555" t="s">
        <v>5628</v>
      </c>
      <c r="D352" s="592" t="s">
        <v>296</v>
      </c>
      <c r="E352" s="593" t="s">
        <v>1431</v>
      </c>
      <c r="F352" s="592">
        <v>6809</v>
      </c>
      <c r="G352" s="592">
        <v>8</v>
      </c>
      <c r="H352" s="618">
        <v>8</v>
      </c>
      <c r="I352" s="619" t="s">
        <v>1950</v>
      </c>
      <c r="J352" s="620">
        <v>44171</v>
      </c>
      <c r="K352" s="705" t="s">
        <v>5629</v>
      </c>
    </row>
    <row r="353" spans="1:11" x14ac:dyDescent="0.25">
      <c r="A353">
        <v>348</v>
      </c>
      <c r="B353" s="591" t="s">
        <v>5632</v>
      </c>
      <c r="C353" s="555" t="s">
        <v>5633</v>
      </c>
      <c r="D353" s="592" t="s">
        <v>296</v>
      </c>
      <c r="E353" s="593" t="s">
        <v>5634</v>
      </c>
      <c r="F353" s="592" t="s">
        <v>5019</v>
      </c>
      <c r="G353" s="592">
        <v>32</v>
      </c>
      <c r="H353" s="618">
        <v>32</v>
      </c>
      <c r="I353" s="619" t="s">
        <v>1950</v>
      </c>
      <c r="J353" s="620">
        <v>44179</v>
      </c>
      <c r="K353" s="705" t="s">
        <v>5635</v>
      </c>
    </row>
    <row r="354" spans="1:11" x14ac:dyDescent="0.25">
      <c r="A354">
        <v>349</v>
      </c>
      <c r="B354" s="591" t="s">
        <v>5638</v>
      </c>
      <c r="C354" s="555" t="s">
        <v>5637</v>
      </c>
      <c r="D354" s="592" t="s">
        <v>296</v>
      </c>
      <c r="E354" s="593" t="s">
        <v>5639</v>
      </c>
      <c r="F354" s="592" t="s">
        <v>443</v>
      </c>
      <c r="G354" s="592">
        <v>16</v>
      </c>
      <c r="H354" s="618">
        <v>16</v>
      </c>
      <c r="I354" s="619" t="s">
        <v>1950</v>
      </c>
      <c r="J354" s="620">
        <v>44179</v>
      </c>
      <c r="K354" s="705" t="s">
        <v>5640</v>
      </c>
    </row>
    <row r="355" spans="1:11" x14ac:dyDescent="0.25">
      <c r="A355">
        <v>350</v>
      </c>
      <c r="B355" s="591" t="s">
        <v>5645</v>
      </c>
      <c r="C355" s="555" t="s">
        <v>5646</v>
      </c>
      <c r="D355" s="412" t="s">
        <v>67</v>
      </c>
      <c r="E355" s="504" t="s">
        <v>1911</v>
      </c>
      <c r="F355" s="412" t="s">
        <v>65</v>
      </c>
      <c r="G355" s="592">
        <v>64</v>
      </c>
      <c r="H355" s="618">
        <v>8</v>
      </c>
      <c r="I355" s="619" t="s">
        <v>1950</v>
      </c>
      <c r="J355" s="620">
        <v>44183</v>
      </c>
      <c r="K355" s="705" t="s">
        <v>5648</v>
      </c>
    </row>
    <row r="356" spans="1:11" x14ac:dyDescent="0.25">
      <c r="A356">
        <v>351</v>
      </c>
      <c r="B356" s="591" t="s">
        <v>209</v>
      </c>
      <c r="C356" s="555" t="s">
        <v>5670</v>
      </c>
      <c r="D356" s="592" t="s">
        <v>2800</v>
      </c>
      <c r="E356" s="593" t="s">
        <v>5667</v>
      </c>
      <c r="F356" s="592" t="s">
        <v>65</v>
      </c>
      <c r="G356" s="592">
        <v>32</v>
      </c>
      <c r="H356" s="618">
        <v>5</v>
      </c>
      <c r="I356" s="619" t="s">
        <v>1950</v>
      </c>
      <c r="J356" s="620">
        <v>44187</v>
      </c>
      <c r="K356" s="705" t="s">
        <v>5669</v>
      </c>
    </row>
    <row r="357" spans="1:11" x14ac:dyDescent="0.25">
      <c r="A357">
        <v>352</v>
      </c>
      <c r="B357" s="591" t="s">
        <v>5673</v>
      </c>
      <c r="C357" s="555" t="s">
        <v>5672</v>
      </c>
      <c r="D357" s="592" t="s">
        <v>296</v>
      </c>
      <c r="E357" s="593" t="s">
        <v>3804</v>
      </c>
      <c r="F357" s="592" t="s">
        <v>4652</v>
      </c>
      <c r="G357" s="592">
        <v>32</v>
      </c>
      <c r="H357" s="618">
        <v>32</v>
      </c>
      <c r="I357" s="619" t="s">
        <v>1950</v>
      </c>
      <c r="J357" s="620">
        <v>44191</v>
      </c>
      <c r="K357" s="705" t="s">
        <v>5677</v>
      </c>
    </row>
    <row r="358" spans="1:11" x14ac:dyDescent="0.25">
      <c r="A358">
        <v>353</v>
      </c>
      <c r="B358" s="591" t="s">
        <v>5678</v>
      </c>
      <c r="C358" s="555" t="s">
        <v>5679</v>
      </c>
      <c r="D358" s="592" t="s">
        <v>296</v>
      </c>
      <c r="E358" s="593" t="s">
        <v>4078</v>
      </c>
      <c r="F358" s="592" t="s">
        <v>3987</v>
      </c>
      <c r="G358" s="592">
        <v>32</v>
      </c>
      <c r="H358" s="618">
        <v>16</v>
      </c>
      <c r="I358" s="619"/>
      <c r="J358" s="620">
        <v>44192</v>
      </c>
      <c r="K358" s="705" t="s">
        <v>5680</v>
      </c>
    </row>
    <row r="359" spans="1:11" x14ac:dyDescent="0.25">
      <c r="A359">
        <v>354</v>
      </c>
      <c r="B359" s="591" t="s">
        <v>5681</v>
      </c>
      <c r="C359" s="555" t="s">
        <v>5682</v>
      </c>
      <c r="D359" s="592" t="s">
        <v>296</v>
      </c>
      <c r="E359" s="593" t="s">
        <v>3313</v>
      </c>
      <c r="F359" s="592">
        <v>6502</v>
      </c>
      <c r="G359" s="592">
        <v>8</v>
      </c>
      <c r="H359" s="618">
        <v>8</v>
      </c>
      <c r="I359" s="619" t="s">
        <v>1950</v>
      </c>
      <c r="J359" s="620">
        <v>44196</v>
      </c>
      <c r="K359" s="705" t="s">
        <v>5686</v>
      </c>
    </row>
    <row r="360" spans="1:11" x14ac:dyDescent="0.25">
      <c r="A360">
        <v>355</v>
      </c>
      <c r="B360" s="591"/>
      <c r="C360" s="555" t="s">
        <v>3930</v>
      </c>
      <c r="D360" s="592" t="s">
        <v>296</v>
      </c>
      <c r="E360" s="593" t="s">
        <v>3313</v>
      </c>
      <c r="F360" s="592" t="s">
        <v>3850</v>
      </c>
      <c r="G360" s="592"/>
      <c r="H360" s="618"/>
      <c r="I360" s="619"/>
      <c r="J360" s="620">
        <v>44196</v>
      </c>
      <c r="K360" s="705" t="s">
        <v>5683</v>
      </c>
    </row>
    <row r="361" spans="1:11" x14ac:dyDescent="0.25">
      <c r="A361">
        <v>356</v>
      </c>
      <c r="B361" s="591" t="s">
        <v>5688</v>
      </c>
      <c r="C361" s="555" t="s">
        <v>5689</v>
      </c>
      <c r="D361" s="592" t="s">
        <v>296</v>
      </c>
      <c r="E361" s="593" t="s">
        <v>5690</v>
      </c>
      <c r="F361" s="592" t="s">
        <v>222</v>
      </c>
      <c r="G361" s="592">
        <v>8</v>
      </c>
      <c r="H361" s="618">
        <v>18</v>
      </c>
      <c r="I361" s="619" t="s">
        <v>1950</v>
      </c>
      <c r="J361" s="620">
        <v>44198</v>
      </c>
      <c r="K361" s="705" t="s">
        <v>5691</v>
      </c>
    </row>
    <row r="362" spans="1:11" x14ac:dyDescent="0.25">
      <c r="A362">
        <v>357</v>
      </c>
      <c r="B362" s="591" t="s">
        <v>5693</v>
      </c>
      <c r="C362" s="555" t="s">
        <v>5694</v>
      </c>
      <c r="D362" s="592" t="s">
        <v>296</v>
      </c>
      <c r="E362" s="593" t="s">
        <v>5696</v>
      </c>
      <c r="F362" s="592" t="s">
        <v>3987</v>
      </c>
      <c r="G362" s="592">
        <v>16</v>
      </c>
      <c r="H362" s="618">
        <v>16</v>
      </c>
      <c r="I362" s="619" t="s">
        <v>1950</v>
      </c>
      <c r="J362" s="620">
        <v>44204</v>
      </c>
      <c r="K362" s="705" t="s">
        <v>5695</v>
      </c>
    </row>
    <row r="363" spans="1:11" x14ac:dyDescent="0.25">
      <c r="A363">
        <v>358</v>
      </c>
      <c r="B363" s="591" t="s">
        <v>5698</v>
      </c>
      <c r="C363" s="555" t="s">
        <v>5699</v>
      </c>
      <c r="D363" s="592"/>
      <c r="E363" s="593" t="s">
        <v>5701</v>
      </c>
      <c r="F363" s="592" t="s">
        <v>5019</v>
      </c>
      <c r="G363" s="592">
        <v>32</v>
      </c>
      <c r="H363" s="618">
        <v>32</v>
      </c>
      <c r="I363" s="619" t="s">
        <v>1950</v>
      </c>
      <c r="J363" s="620">
        <v>44204</v>
      </c>
      <c r="K363" s="705" t="s">
        <v>5700</v>
      </c>
    </row>
    <row r="364" spans="1:11" x14ac:dyDescent="0.25">
      <c r="A364">
        <v>359</v>
      </c>
      <c r="B364" s="591" t="s">
        <v>5702</v>
      </c>
      <c r="C364" s="555" t="s">
        <v>5703</v>
      </c>
      <c r="D364" s="592" t="s">
        <v>2800</v>
      </c>
      <c r="E364" s="593" t="s">
        <v>5704</v>
      </c>
      <c r="F364" s="592" t="s">
        <v>12</v>
      </c>
      <c r="G364" s="592">
        <v>8</v>
      </c>
      <c r="H364" s="618">
        <v>17</v>
      </c>
      <c r="I364" s="619" t="s">
        <v>2800</v>
      </c>
      <c r="J364" s="620">
        <v>44206</v>
      </c>
      <c r="K364" s="705" t="s">
        <v>5706</v>
      </c>
    </row>
    <row r="365" spans="1:11" x14ac:dyDescent="0.25">
      <c r="A365">
        <v>360</v>
      </c>
      <c r="B365" s="591" t="s">
        <v>5709</v>
      </c>
      <c r="C365" s="555" t="s">
        <v>5710</v>
      </c>
      <c r="D365" s="592" t="s">
        <v>296</v>
      </c>
      <c r="E365" s="593" t="s">
        <v>5711</v>
      </c>
      <c r="F365" s="592" t="s">
        <v>5019</v>
      </c>
      <c r="G365" s="592">
        <v>32</v>
      </c>
      <c r="H365" s="618">
        <v>32</v>
      </c>
      <c r="I365" s="619" t="s">
        <v>1950</v>
      </c>
      <c r="J365" s="620">
        <v>44211</v>
      </c>
      <c r="K365" s="705" t="s">
        <v>5712</v>
      </c>
    </row>
    <row r="366" spans="1:11" x14ac:dyDescent="0.25">
      <c r="A366">
        <v>361</v>
      </c>
      <c r="B366" s="591" t="s">
        <v>5717</v>
      </c>
      <c r="C366" s="555" t="s">
        <v>5718</v>
      </c>
      <c r="D366" s="592" t="s">
        <v>5719</v>
      </c>
      <c r="E366" s="593" t="s">
        <v>311</v>
      </c>
      <c r="F366" s="592" t="s">
        <v>143</v>
      </c>
      <c r="G366" s="592">
        <v>64</v>
      </c>
      <c r="H366" s="618">
        <v>48</v>
      </c>
      <c r="I366" s="619" t="s">
        <v>1950</v>
      </c>
      <c r="J366" s="620">
        <v>44229</v>
      </c>
      <c r="K366" s="705" t="s">
        <v>5720</v>
      </c>
    </row>
    <row r="367" spans="1:11" x14ac:dyDescent="0.25">
      <c r="A367">
        <v>362</v>
      </c>
      <c r="B367" s="591" t="s">
        <v>370</v>
      </c>
      <c r="C367" s="555" t="s">
        <v>5721</v>
      </c>
      <c r="D367" s="27" t="s">
        <v>67</v>
      </c>
      <c r="E367" s="28" t="s">
        <v>535</v>
      </c>
      <c r="F367" s="27">
        <v>6809</v>
      </c>
      <c r="G367" s="27">
        <v>8</v>
      </c>
      <c r="H367" s="87">
        <v>8</v>
      </c>
      <c r="I367" s="619" t="s">
        <v>1950</v>
      </c>
      <c r="J367" s="620">
        <v>44232</v>
      </c>
      <c r="K367" s="705" t="s">
        <v>5722</v>
      </c>
    </row>
    <row r="368" spans="1:11" x14ac:dyDescent="0.25">
      <c r="A368">
        <v>363</v>
      </c>
      <c r="B368" s="591" t="s">
        <v>5730</v>
      </c>
      <c r="C368" s="555" t="s">
        <v>5724</v>
      </c>
      <c r="D368" s="592" t="s">
        <v>67</v>
      </c>
      <c r="E368" s="593" t="s">
        <v>5725</v>
      </c>
      <c r="F368" s="592" t="s">
        <v>1613</v>
      </c>
      <c r="G368" s="592">
        <v>32</v>
      </c>
      <c r="H368" s="618">
        <v>32</v>
      </c>
      <c r="I368" s="619" t="s">
        <v>1950</v>
      </c>
      <c r="J368" s="620">
        <v>44233</v>
      </c>
      <c r="K368" s="705" t="s">
        <v>5726</v>
      </c>
    </row>
    <row r="369" spans="1:11" x14ac:dyDescent="0.25">
      <c r="A369">
        <v>364</v>
      </c>
      <c r="B369" s="591" t="s">
        <v>5733</v>
      </c>
      <c r="C369" s="555" t="s">
        <v>5731</v>
      </c>
      <c r="D369" s="592" t="s">
        <v>67</v>
      </c>
      <c r="E369" s="593" t="s">
        <v>5732</v>
      </c>
      <c r="F369" s="592" t="s">
        <v>5019</v>
      </c>
      <c r="G369" s="592">
        <v>32</v>
      </c>
      <c r="H369" s="618">
        <v>32</v>
      </c>
      <c r="I369" s="619" t="s">
        <v>1950</v>
      </c>
      <c r="J369" s="620">
        <v>44233</v>
      </c>
      <c r="K369" s="705" t="s">
        <v>5734</v>
      </c>
    </row>
    <row r="370" spans="1:11" x14ac:dyDescent="0.25">
      <c r="A370">
        <v>365</v>
      </c>
      <c r="B370" s="591" t="s">
        <v>5737</v>
      </c>
      <c r="C370" s="555" t="s">
        <v>5738</v>
      </c>
      <c r="D370" s="592" t="s">
        <v>67</v>
      </c>
      <c r="E370" s="593" t="s">
        <v>5740</v>
      </c>
      <c r="F370" s="592" t="s">
        <v>1613</v>
      </c>
      <c r="G370" s="592">
        <v>32</v>
      </c>
      <c r="H370" s="618">
        <v>32</v>
      </c>
      <c r="I370" s="619" t="s">
        <v>1950</v>
      </c>
      <c r="J370" s="620">
        <v>44234</v>
      </c>
      <c r="K370" s="705" t="s">
        <v>5739</v>
      </c>
    </row>
    <row r="371" spans="1:11" x14ac:dyDescent="0.25">
      <c r="A371">
        <v>366</v>
      </c>
      <c r="B371" s="591" t="s">
        <v>5741</v>
      </c>
      <c r="C371" s="555" t="s">
        <v>5742</v>
      </c>
      <c r="D371" s="592"/>
      <c r="E371" s="593" t="s">
        <v>5743</v>
      </c>
      <c r="F371" s="592" t="s">
        <v>1613</v>
      </c>
      <c r="G371" s="592">
        <v>32</v>
      </c>
      <c r="H371" s="618">
        <v>32</v>
      </c>
      <c r="I371" s="619" t="s">
        <v>1950</v>
      </c>
      <c r="J371" s="620">
        <v>44235</v>
      </c>
      <c r="K371" s="705" t="s">
        <v>5744</v>
      </c>
    </row>
    <row r="372" spans="1:11" x14ac:dyDescent="0.25">
      <c r="A372">
        <v>367</v>
      </c>
      <c r="B372" s="591" t="s">
        <v>5748</v>
      </c>
      <c r="C372" s="555" t="s">
        <v>5746</v>
      </c>
      <c r="D372" s="592" t="s">
        <v>67</v>
      </c>
      <c r="E372" s="593"/>
      <c r="F372" s="592" t="s">
        <v>3987</v>
      </c>
      <c r="G372" s="592">
        <v>16</v>
      </c>
      <c r="H372" s="618">
        <v>16</v>
      </c>
      <c r="I372" s="619" t="s">
        <v>1950</v>
      </c>
      <c r="J372" s="620">
        <v>44242</v>
      </c>
      <c r="K372" s="705" t="s">
        <v>5747</v>
      </c>
    </row>
    <row r="373" spans="1:11" x14ac:dyDescent="0.25">
      <c r="A373">
        <v>368</v>
      </c>
      <c r="B373" s="591" t="s">
        <v>5749</v>
      </c>
      <c r="C373" s="555" t="s">
        <v>5751</v>
      </c>
      <c r="D373" s="592" t="s">
        <v>67</v>
      </c>
      <c r="E373" s="593" t="s">
        <v>5752</v>
      </c>
      <c r="F373" s="592" t="s">
        <v>12</v>
      </c>
      <c r="G373" s="592">
        <v>8</v>
      </c>
      <c r="H373" s="618">
        <v>8</v>
      </c>
      <c r="I373" s="619" t="s">
        <v>1950</v>
      </c>
      <c r="J373" s="620">
        <v>44242</v>
      </c>
      <c r="K373" s="705" t="s">
        <v>5750</v>
      </c>
    </row>
    <row r="374" spans="1:11" x14ac:dyDescent="0.25">
      <c r="A374">
        <v>369</v>
      </c>
      <c r="B374" s="591" t="s">
        <v>5753</v>
      </c>
      <c r="C374" s="555" t="s">
        <v>5754</v>
      </c>
      <c r="D374" s="592" t="s">
        <v>67</v>
      </c>
      <c r="E374" s="593" t="s">
        <v>5755</v>
      </c>
      <c r="F374" s="592" t="s">
        <v>1613</v>
      </c>
      <c r="G374" s="592">
        <v>32</v>
      </c>
      <c r="H374" s="618">
        <v>32</v>
      </c>
      <c r="I374" s="619" t="s">
        <v>1950</v>
      </c>
      <c r="J374" s="620">
        <v>44250</v>
      </c>
      <c r="K374" s="705" t="s">
        <v>5756</v>
      </c>
    </row>
    <row r="375" spans="1:11" x14ac:dyDescent="0.25">
      <c r="A375">
        <v>370</v>
      </c>
      <c r="B375" s="591" t="s">
        <v>2793</v>
      </c>
      <c r="C375" s="555" t="s">
        <v>5760</v>
      </c>
      <c r="D375" s="592"/>
      <c r="E375" s="593" t="s">
        <v>3927</v>
      </c>
      <c r="F375" s="592" t="s">
        <v>3987</v>
      </c>
      <c r="G375" s="592">
        <v>32</v>
      </c>
      <c r="H375" s="618">
        <v>32</v>
      </c>
      <c r="I375" s="619" t="s">
        <v>1950</v>
      </c>
      <c r="J375" s="620">
        <v>44252</v>
      </c>
      <c r="K375" s="705" t="s">
        <v>5761</v>
      </c>
    </row>
    <row r="376" spans="1:11" x14ac:dyDescent="0.25">
      <c r="A376">
        <v>371</v>
      </c>
      <c r="B376" s="591" t="s">
        <v>5764</v>
      </c>
      <c r="C376" s="555" t="s">
        <v>5763</v>
      </c>
      <c r="D376" s="592"/>
      <c r="E376" s="593" t="s">
        <v>2899</v>
      </c>
      <c r="F376" s="592">
        <v>9900</v>
      </c>
      <c r="G376" s="592">
        <v>16</v>
      </c>
      <c r="H376" s="618">
        <v>16</v>
      </c>
      <c r="I376" s="619" t="s">
        <v>1950</v>
      </c>
      <c r="J376" s="620">
        <v>44254</v>
      </c>
      <c r="K376" s="705" t="s">
        <v>5765</v>
      </c>
    </row>
    <row r="377" spans="1:11" x14ac:dyDescent="0.25">
      <c r="A377">
        <v>372</v>
      </c>
      <c r="B377" s="26" t="s">
        <v>1468</v>
      </c>
      <c r="C377" s="435" t="s">
        <v>2363</v>
      </c>
      <c r="D377" s="27" t="s">
        <v>67</v>
      </c>
      <c r="E377" s="28" t="s">
        <v>1469</v>
      </c>
      <c r="F377" s="27">
        <v>6502</v>
      </c>
      <c r="G377" s="27">
        <v>8</v>
      </c>
      <c r="H377" s="87">
        <v>8</v>
      </c>
      <c r="I377" s="619" t="s">
        <v>1950</v>
      </c>
      <c r="J377" s="620">
        <v>44254</v>
      </c>
      <c r="K377" s="705" t="s">
        <v>5767</v>
      </c>
    </row>
    <row r="378" spans="1:11" x14ac:dyDescent="0.25">
      <c r="A378">
        <v>373</v>
      </c>
      <c r="B378" s="591" t="s">
        <v>5773</v>
      </c>
      <c r="C378" s="555" t="s">
        <v>5774</v>
      </c>
      <c r="D378" s="592"/>
      <c r="E378" s="593" t="s">
        <v>5777</v>
      </c>
      <c r="F378" s="592" t="s">
        <v>12</v>
      </c>
      <c r="G378" s="592">
        <v>32</v>
      </c>
      <c r="H378" s="618">
        <v>32</v>
      </c>
      <c r="I378" s="619" t="s">
        <v>1950</v>
      </c>
      <c r="J378" s="620">
        <v>44256</v>
      </c>
      <c r="K378" s="705" t="s">
        <v>5775</v>
      </c>
    </row>
    <row r="379" spans="1:11" x14ac:dyDescent="0.25">
      <c r="A379">
        <v>374</v>
      </c>
      <c r="B379" s="591" t="s">
        <v>5781</v>
      </c>
      <c r="C379" s="555" t="s">
        <v>5782</v>
      </c>
      <c r="D379" s="592"/>
      <c r="E379" s="593" t="s">
        <v>5779</v>
      </c>
      <c r="F379" s="592" t="s">
        <v>5781</v>
      </c>
      <c r="G379" s="592">
        <v>32</v>
      </c>
      <c r="H379" s="618">
        <v>32</v>
      </c>
      <c r="I379" s="619" t="s">
        <v>1950</v>
      </c>
      <c r="J379" s="620">
        <v>44257</v>
      </c>
      <c r="K379" s="705" t="s">
        <v>5785</v>
      </c>
    </row>
    <row r="380" spans="1:11" x14ac:dyDescent="0.25">
      <c r="A380">
        <v>375</v>
      </c>
      <c r="B380" s="591" t="s">
        <v>5792</v>
      </c>
      <c r="C380" s="555" t="s">
        <v>5787</v>
      </c>
      <c r="D380" s="592"/>
      <c r="E380" s="593" t="s">
        <v>5779</v>
      </c>
      <c r="F380" s="592" t="s">
        <v>1613</v>
      </c>
      <c r="G380" s="592">
        <v>32</v>
      </c>
      <c r="H380" s="618">
        <v>32</v>
      </c>
      <c r="I380" s="619" t="s">
        <v>1950</v>
      </c>
      <c r="J380" s="620">
        <v>44257</v>
      </c>
      <c r="K380" s="705" t="s">
        <v>5788</v>
      </c>
    </row>
    <row r="381" spans="1:11" x14ac:dyDescent="0.25">
      <c r="A381">
        <v>376</v>
      </c>
      <c r="B381" s="591" t="s">
        <v>5793</v>
      </c>
      <c r="C381" s="555" t="s">
        <v>5794</v>
      </c>
      <c r="D381" s="592"/>
      <c r="E381" s="593" t="s">
        <v>5779</v>
      </c>
      <c r="F381" s="592" t="s">
        <v>1613</v>
      </c>
      <c r="G381" s="592">
        <v>32</v>
      </c>
      <c r="H381" s="618">
        <v>32</v>
      </c>
      <c r="I381" s="619" t="s">
        <v>1950</v>
      </c>
      <c r="J381" s="620">
        <v>44257</v>
      </c>
      <c r="K381" s="705" t="s">
        <v>5795</v>
      </c>
    </row>
    <row r="382" spans="1:11" x14ac:dyDescent="0.25">
      <c r="A382">
        <v>377</v>
      </c>
      <c r="B382" s="591" t="s">
        <v>5798</v>
      </c>
      <c r="C382" s="555" t="s">
        <v>5799</v>
      </c>
      <c r="D382" s="592"/>
      <c r="E382" s="593" t="s">
        <v>5800</v>
      </c>
      <c r="F382" s="592" t="s">
        <v>1613</v>
      </c>
      <c r="G382" s="592">
        <v>32</v>
      </c>
      <c r="H382" s="618">
        <v>32</v>
      </c>
      <c r="I382" s="619" t="s">
        <v>1950</v>
      </c>
      <c r="J382" s="620">
        <v>44257</v>
      </c>
      <c r="K382" s="705" t="s">
        <v>5801</v>
      </c>
    </row>
    <row r="383" spans="1:11" x14ac:dyDescent="0.25">
      <c r="A383">
        <v>378</v>
      </c>
      <c r="B383" s="591" t="s">
        <v>5805</v>
      </c>
      <c r="C383" s="555" t="s">
        <v>5806</v>
      </c>
      <c r="D383" s="592"/>
      <c r="E383" s="593" t="s">
        <v>5807</v>
      </c>
      <c r="F383" s="592" t="s">
        <v>3987</v>
      </c>
      <c r="G383" s="592">
        <v>32</v>
      </c>
      <c r="H383" s="618">
        <v>32</v>
      </c>
      <c r="I383" s="619" t="s">
        <v>1950</v>
      </c>
      <c r="J383" s="620">
        <v>44264</v>
      </c>
      <c r="K383" s="705" t="s">
        <v>5808</v>
      </c>
    </row>
    <row r="384" spans="1:11" x14ac:dyDescent="0.25">
      <c r="A384">
        <v>379</v>
      </c>
      <c r="B384" s="591" t="s">
        <v>5812</v>
      </c>
      <c r="C384" s="555" t="s">
        <v>5813</v>
      </c>
      <c r="D384" s="592" t="s">
        <v>741</v>
      </c>
      <c r="E384" s="593" t="s">
        <v>5811</v>
      </c>
      <c r="F384" s="592" t="s">
        <v>461</v>
      </c>
      <c r="G384" s="592">
        <v>16</v>
      </c>
      <c r="H384" s="618">
        <v>16</v>
      </c>
      <c r="I384" s="619" t="s">
        <v>1950</v>
      </c>
      <c r="J384" s="620">
        <v>44264</v>
      </c>
      <c r="K384" s="705" t="s">
        <v>5814</v>
      </c>
    </row>
    <row r="385" spans="1:11" x14ac:dyDescent="0.25">
      <c r="A385">
        <v>380</v>
      </c>
      <c r="B385" s="591" t="s">
        <v>5818</v>
      </c>
      <c r="C385" s="555" t="s">
        <v>5819</v>
      </c>
      <c r="D385" s="592"/>
      <c r="E385" s="593" t="s">
        <v>5820</v>
      </c>
      <c r="F385" s="592" t="s">
        <v>3987</v>
      </c>
      <c r="G385" s="592">
        <v>32</v>
      </c>
      <c r="H385" s="618">
        <v>32</v>
      </c>
      <c r="I385" s="619" t="s">
        <v>1950</v>
      </c>
      <c r="J385" s="620">
        <v>44264</v>
      </c>
      <c r="K385" s="705" t="s">
        <v>5821</v>
      </c>
    </row>
    <row r="386" spans="1:11" x14ac:dyDescent="0.25">
      <c r="A386">
        <v>381</v>
      </c>
      <c r="B386" s="591" t="s">
        <v>5825</v>
      </c>
      <c r="C386" s="555" t="s">
        <v>5826</v>
      </c>
      <c r="D386" s="592"/>
      <c r="E386" s="593" t="s">
        <v>5827</v>
      </c>
      <c r="F386" s="592" t="s">
        <v>3987</v>
      </c>
      <c r="G386" s="592">
        <v>16</v>
      </c>
      <c r="H386" s="618">
        <v>16</v>
      </c>
      <c r="I386" s="619" t="s">
        <v>1950</v>
      </c>
      <c r="J386" s="620">
        <v>44265</v>
      </c>
      <c r="K386" s="705" t="s">
        <v>5828</v>
      </c>
    </row>
    <row r="387" spans="1:11" x14ac:dyDescent="0.25">
      <c r="A387">
        <v>382</v>
      </c>
      <c r="B387" s="591" t="s">
        <v>5830</v>
      </c>
      <c r="C387" s="555" t="s">
        <v>5831</v>
      </c>
      <c r="D387" s="592"/>
      <c r="E387" s="593" t="s">
        <v>5833</v>
      </c>
      <c r="F387" s="592">
        <v>68000</v>
      </c>
      <c r="G387" s="592">
        <v>32</v>
      </c>
      <c r="H387" s="618">
        <v>16</v>
      </c>
      <c r="I387" s="619" t="s">
        <v>1950</v>
      </c>
      <c r="J387" s="620">
        <v>44268</v>
      </c>
      <c r="K387" s="705" t="s">
        <v>5832</v>
      </c>
    </row>
    <row r="388" spans="1:11" x14ac:dyDescent="0.25">
      <c r="A388">
        <v>383</v>
      </c>
      <c r="B388" s="591" t="s">
        <v>5835</v>
      </c>
      <c r="C388" s="555" t="s">
        <v>5836</v>
      </c>
      <c r="D388" s="592"/>
      <c r="E388" s="593" t="s">
        <v>5837</v>
      </c>
      <c r="F388" s="592" t="s">
        <v>65</v>
      </c>
      <c r="G388" s="592">
        <v>16</v>
      </c>
      <c r="H388" s="618">
        <v>16</v>
      </c>
      <c r="I388" s="619" t="s">
        <v>1950</v>
      </c>
      <c r="J388" s="620">
        <v>44268</v>
      </c>
      <c r="K388" s="705" t="s">
        <v>5838</v>
      </c>
    </row>
    <row r="389" spans="1:11" x14ac:dyDescent="0.25">
      <c r="A389">
        <v>384</v>
      </c>
      <c r="B389" s="591"/>
      <c r="C389" s="555" t="s">
        <v>5841</v>
      </c>
      <c r="D389" s="592"/>
      <c r="E389" s="593" t="s">
        <v>5842</v>
      </c>
      <c r="F389" s="592" t="s">
        <v>1613</v>
      </c>
      <c r="G389" s="592"/>
      <c r="H389" s="618"/>
      <c r="I389" s="619"/>
      <c r="J389" s="620">
        <v>44268</v>
      </c>
      <c r="K389" s="705" t="s">
        <v>5843</v>
      </c>
    </row>
    <row r="390" spans="1:11" x14ac:dyDescent="0.25">
      <c r="A390">
        <v>385</v>
      </c>
      <c r="B390" s="591"/>
      <c r="C390" s="555" t="s">
        <v>5845</v>
      </c>
      <c r="D390" s="592"/>
      <c r="E390" s="593"/>
      <c r="F390" s="592"/>
      <c r="G390" s="592"/>
      <c r="H390" s="618"/>
      <c r="I390" s="820" t="s">
        <v>5846</v>
      </c>
      <c r="J390" s="620">
        <v>44268</v>
      </c>
      <c r="K390" s="705" t="s">
        <v>5844</v>
      </c>
    </row>
    <row r="391" spans="1:11" x14ac:dyDescent="0.25">
      <c r="A391">
        <v>386</v>
      </c>
      <c r="B391" s="591" t="s">
        <v>5847</v>
      </c>
      <c r="C391" s="555" t="s">
        <v>5848</v>
      </c>
      <c r="D391" s="592"/>
      <c r="E391" s="593" t="s">
        <v>5849</v>
      </c>
      <c r="F391" s="592" t="s">
        <v>3200</v>
      </c>
      <c r="G391" s="592">
        <v>32</v>
      </c>
      <c r="H391" s="618">
        <v>32</v>
      </c>
      <c r="I391" s="619" t="s">
        <v>1950</v>
      </c>
      <c r="J391" s="620">
        <v>44275</v>
      </c>
      <c r="K391" s="705" t="s">
        <v>5850</v>
      </c>
    </row>
    <row r="392" spans="1:11" x14ac:dyDescent="0.25">
      <c r="A392">
        <v>387</v>
      </c>
      <c r="B392" s="591" t="s">
        <v>5852</v>
      </c>
      <c r="C392" s="555" t="s">
        <v>5853</v>
      </c>
      <c r="D392" s="592"/>
      <c r="E392" s="593" t="s">
        <v>5854</v>
      </c>
      <c r="F392" s="592" t="s">
        <v>5852</v>
      </c>
      <c r="G392" s="592">
        <v>4</v>
      </c>
      <c r="H392" s="618">
        <v>8</v>
      </c>
      <c r="I392" s="619" t="s">
        <v>1950</v>
      </c>
      <c r="J392" s="620">
        <v>44276</v>
      </c>
      <c r="K392" s="705" t="s">
        <v>5857</v>
      </c>
    </row>
    <row r="393" spans="1:11" x14ac:dyDescent="0.25">
      <c r="A393">
        <v>388</v>
      </c>
      <c r="B393" s="591" t="s">
        <v>5858</v>
      </c>
      <c r="C393" s="555" t="s">
        <v>5859</v>
      </c>
      <c r="D393" s="592"/>
      <c r="E393" s="593" t="s">
        <v>5860</v>
      </c>
      <c r="F393" s="592" t="s">
        <v>3987</v>
      </c>
      <c r="G393" s="592">
        <v>16</v>
      </c>
      <c r="H393" s="618">
        <v>16</v>
      </c>
      <c r="I393" s="619" t="s">
        <v>1950</v>
      </c>
      <c r="J393" s="620">
        <v>44279</v>
      </c>
      <c r="K393" s="705" t="s">
        <v>5862</v>
      </c>
    </row>
    <row r="394" spans="1:11" x14ac:dyDescent="0.25">
      <c r="A394">
        <v>389</v>
      </c>
      <c r="B394" s="591" t="s">
        <v>5865</v>
      </c>
      <c r="C394" s="555" t="s">
        <v>5866</v>
      </c>
      <c r="D394" s="592"/>
      <c r="E394" s="593" t="s">
        <v>5867</v>
      </c>
      <c r="F394" s="592" t="s">
        <v>3987</v>
      </c>
      <c r="G394" s="592">
        <v>32</v>
      </c>
      <c r="H394" s="618">
        <v>32</v>
      </c>
      <c r="I394" s="619" t="s">
        <v>1950</v>
      </c>
      <c r="J394" s="620">
        <v>44287</v>
      </c>
      <c r="K394" s="705" t="s">
        <v>5868</v>
      </c>
    </row>
    <row r="395" spans="1:11" x14ac:dyDescent="0.25">
      <c r="A395">
        <v>390</v>
      </c>
      <c r="B395" s="591" t="s">
        <v>5870</v>
      </c>
      <c r="C395" s="555" t="s">
        <v>5871</v>
      </c>
      <c r="D395" s="592"/>
      <c r="E395" s="593" t="s">
        <v>5873</v>
      </c>
      <c r="F395" s="592" t="s">
        <v>4797</v>
      </c>
      <c r="G395" s="592">
        <v>32</v>
      </c>
      <c r="H395" s="618">
        <v>32</v>
      </c>
      <c r="I395" s="619" t="s">
        <v>1950</v>
      </c>
      <c r="J395" s="620">
        <v>44289</v>
      </c>
      <c r="K395" s="705" t="s">
        <v>5872</v>
      </c>
    </row>
    <row r="396" spans="1:11" x14ac:dyDescent="0.25">
      <c r="A396">
        <v>391</v>
      </c>
      <c r="B396" s="591" t="s">
        <v>5876</v>
      </c>
      <c r="C396" s="555" t="s">
        <v>5877</v>
      </c>
      <c r="D396" s="592"/>
      <c r="E396" s="593" t="s">
        <v>1469</v>
      </c>
      <c r="F396" s="592" t="s">
        <v>1052</v>
      </c>
      <c r="G396" s="592">
        <v>16</v>
      </c>
      <c r="H396" s="618">
        <v>16</v>
      </c>
      <c r="I396" s="619" t="s">
        <v>1950</v>
      </c>
      <c r="J396" s="620">
        <v>44303</v>
      </c>
      <c r="K396" s="705" t="s">
        <v>5878</v>
      </c>
    </row>
    <row r="397" spans="1:11" x14ac:dyDescent="0.25">
      <c r="A397">
        <v>392</v>
      </c>
      <c r="B397" s="591" t="s">
        <v>5883</v>
      </c>
      <c r="C397" s="555" t="s">
        <v>5884</v>
      </c>
      <c r="D397" s="592"/>
      <c r="E397" s="593" t="s">
        <v>5885</v>
      </c>
      <c r="F397" s="592" t="s">
        <v>65</v>
      </c>
      <c r="G397" s="592">
        <v>32</v>
      </c>
      <c r="H397" s="618">
        <v>16</v>
      </c>
      <c r="I397" s="619" t="s">
        <v>1950</v>
      </c>
      <c r="J397" s="620">
        <v>44303</v>
      </c>
      <c r="K397" s="705" t="s">
        <v>5886</v>
      </c>
    </row>
    <row r="398" spans="1:11" x14ac:dyDescent="0.25">
      <c r="A398">
        <v>393</v>
      </c>
      <c r="B398" s="591" t="s">
        <v>4416</v>
      </c>
      <c r="C398" s="555" t="s">
        <v>4417</v>
      </c>
      <c r="D398" s="592"/>
      <c r="E398" s="593" t="s">
        <v>5411</v>
      </c>
      <c r="F398" s="592" t="s">
        <v>5410</v>
      </c>
      <c r="G398" s="592">
        <v>16</v>
      </c>
      <c r="H398" s="618">
        <v>16</v>
      </c>
      <c r="I398" s="619" t="s">
        <v>1950</v>
      </c>
      <c r="J398" s="620">
        <v>44303</v>
      </c>
      <c r="K398" s="705" t="s">
        <v>5887</v>
      </c>
    </row>
    <row r="399" spans="1:11" x14ac:dyDescent="0.25">
      <c r="A399">
        <v>394</v>
      </c>
      <c r="B399" s="591" t="s">
        <v>5888</v>
      </c>
      <c r="C399" s="555" t="s">
        <v>5889</v>
      </c>
      <c r="D399" s="592"/>
      <c r="E399" s="593" t="s">
        <v>5890</v>
      </c>
      <c r="F399" s="592" t="s">
        <v>3987</v>
      </c>
      <c r="G399" s="592">
        <v>32</v>
      </c>
      <c r="H399" s="618">
        <v>32</v>
      </c>
      <c r="I399" s="619" t="s">
        <v>1950</v>
      </c>
      <c r="J399" s="620">
        <v>44304</v>
      </c>
      <c r="K399" s="705" t="s">
        <v>5892</v>
      </c>
    </row>
    <row r="400" spans="1:11" x14ac:dyDescent="0.25">
      <c r="A400">
        <v>395</v>
      </c>
      <c r="B400" s="591" t="s">
        <v>5895</v>
      </c>
      <c r="C400" s="555" t="s">
        <v>5894</v>
      </c>
      <c r="D400" s="592"/>
      <c r="E400" s="593" t="s">
        <v>5896</v>
      </c>
      <c r="F400" s="592" t="s">
        <v>1003</v>
      </c>
      <c r="G400" s="592">
        <v>18</v>
      </c>
      <c r="H400" s="618">
        <v>18</v>
      </c>
      <c r="I400" s="619" t="s">
        <v>1950</v>
      </c>
      <c r="J400" s="620">
        <v>44320</v>
      </c>
      <c r="K400" s="705" t="s">
        <v>5897</v>
      </c>
    </row>
    <row r="401" spans="1:11" x14ac:dyDescent="0.25">
      <c r="A401">
        <v>396</v>
      </c>
      <c r="B401" s="591"/>
      <c r="C401" s="555" t="s">
        <v>5899</v>
      </c>
      <c r="D401" s="592"/>
      <c r="E401" s="593" t="s">
        <v>5898</v>
      </c>
      <c r="F401" s="592" t="s">
        <v>760</v>
      </c>
      <c r="G401" s="592">
        <v>12</v>
      </c>
      <c r="H401" s="618">
        <v>12</v>
      </c>
      <c r="I401" s="619"/>
      <c r="J401" s="620">
        <v>44331</v>
      </c>
      <c r="K401" s="705" t="s">
        <v>5900</v>
      </c>
    </row>
    <row r="402" spans="1:11" x14ac:dyDescent="0.25">
      <c r="A402">
        <v>397</v>
      </c>
      <c r="B402" s="591" t="s">
        <v>4573</v>
      </c>
      <c r="C402" s="555" t="s">
        <v>5901</v>
      </c>
      <c r="D402" s="592"/>
      <c r="E402" s="593" t="s">
        <v>5434</v>
      </c>
      <c r="F402" s="592"/>
      <c r="G402" s="592"/>
      <c r="H402" s="618"/>
      <c r="I402" s="619" t="s">
        <v>1950</v>
      </c>
      <c r="J402" s="620">
        <v>44331</v>
      </c>
      <c r="K402" s="705" t="s">
        <v>5904</v>
      </c>
    </row>
    <row r="403" spans="1:11" x14ac:dyDescent="0.25">
      <c r="A403">
        <v>398</v>
      </c>
      <c r="B403" s="591"/>
      <c r="C403" s="555" t="s">
        <v>5902</v>
      </c>
      <c r="D403" s="592"/>
      <c r="E403" s="593" t="s">
        <v>4780</v>
      </c>
      <c r="F403" s="592"/>
      <c r="G403" s="592"/>
      <c r="H403" s="618"/>
      <c r="I403" s="619"/>
      <c r="J403" s="620">
        <v>44331</v>
      </c>
      <c r="K403" s="705" t="s">
        <v>5903</v>
      </c>
    </row>
    <row r="404" spans="1:11" x14ac:dyDescent="0.25">
      <c r="A404">
        <v>399</v>
      </c>
      <c r="B404" s="591" t="s">
        <v>5905</v>
      </c>
      <c r="C404" s="555" t="s">
        <v>5906</v>
      </c>
      <c r="D404" s="592"/>
      <c r="E404" s="593" t="s">
        <v>5907</v>
      </c>
      <c r="F404" s="592" t="s">
        <v>5019</v>
      </c>
      <c r="G404" s="592">
        <v>32</v>
      </c>
      <c r="H404" s="618">
        <v>32</v>
      </c>
      <c r="I404" s="619"/>
      <c r="J404" s="620">
        <v>44339</v>
      </c>
      <c r="K404" s="705" t="s">
        <v>5908</v>
      </c>
    </row>
    <row r="405" spans="1:11" x14ac:dyDescent="0.25">
      <c r="A405">
        <v>400</v>
      </c>
      <c r="B405" s="591">
        <v>1410</v>
      </c>
      <c r="C405" s="555" t="s">
        <v>5910</v>
      </c>
      <c r="D405" s="592"/>
      <c r="E405" s="593" t="s">
        <v>5909</v>
      </c>
      <c r="F405" s="592">
        <v>1401</v>
      </c>
      <c r="G405" s="592">
        <v>6</v>
      </c>
      <c r="H405" s="618" t="s">
        <v>5912</v>
      </c>
      <c r="I405" s="619" t="s">
        <v>1950</v>
      </c>
      <c r="J405" s="620">
        <v>44339</v>
      </c>
      <c r="K405" s="705" t="s">
        <v>5911</v>
      </c>
    </row>
    <row r="406" spans="1:11" x14ac:dyDescent="0.25">
      <c r="A406">
        <v>401</v>
      </c>
      <c r="B406" s="591" t="s">
        <v>5914</v>
      </c>
      <c r="C406" s="555" t="s">
        <v>5915</v>
      </c>
      <c r="D406" s="592"/>
      <c r="E406" s="593" t="s">
        <v>5917</v>
      </c>
      <c r="F406" s="592" t="s">
        <v>3987</v>
      </c>
      <c r="G406" s="592">
        <v>8</v>
      </c>
      <c r="H406" s="618">
        <v>8</v>
      </c>
      <c r="I406" s="619" t="s">
        <v>1950</v>
      </c>
      <c r="J406" s="620">
        <v>44339</v>
      </c>
      <c r="K406" s="705" t="s">
        <v>5916</v>
      </c>
    </row>
    <row r="407" spans="1:11" x14ac:dyDescent="0.25">
      <c r="A407">
        <v>402</v>
      </c>
      <c r="B407" s="591" t="s">
        <v>5919</v>
      </c>
      <c r="C407" s="555" t="s">
        <v>5920</v>
      </c>
      <c r="D407" s="592"/>
      <c r="E407" s="593" t="s">
        <v>5921</v>
      </c>
      <c r="F407" s="592" t="s">
        <v>5922</v>
      </c>
      <c r="G407" s="592">
        <v>31</v>
      </c>
      <c r="H407" s="618">
        <v>31</v>
      </c>
      <c r="I407" s="619" t="s">
        <v>1950</v>
      </c>
      <c r="J407" s="620">
        <v>44341</v>
      </c>
      <c r="K407" s="705" t="s">
        <v>5923</v>
      </c>
    </row>
    <row r="408" spans="1:11" x14ac:dyDescent="0.25">
      <c r="A408">
        <v>403</v>
      </c>
      <c r="B408" s="591" t="s">
        <v>5927</v>
      </c>
      <c r="C408" s="555" t="s">
        <v>5928</v>
      </c>
      <c r="D408" s="592"/>
      <c r="E408" s="593" t="s">
        <v>5929</v>
      </c>
      <c r="F408" s="592" t="s">
        <v>3987</v>
      </c>
      <c r="G408" s="592">
        <v>8</v>
      </c>
      <c r="H408" s="618">
        <v>16</v>
      </c>
      <c r="I408" s="619" t="s">
        <v>1950</v>
      </c>
      <c r="J408" s="620">
        <v>44344</v>
      </c>
      <c r="K408" s="705" t="s">
        <v>5931</v>
      </c>
    </row>
    <row r="409" spans="1:11" x14ac:dyDescent="0.25">
      <c r="A409">
        <v>404</v>
      </c>
      <c r="B409" s="591" t="s">
        <v>5934</v>
      </c>
      <c r="C409" s="555" t="s">
        <v>5933</v>
      </c>
      <c r="D409" s="592" t="s">
        <v>107</v>
      </c>
      <c r="E409" s="593" t="s">
        <v>5935</v>
      </c>
      <c r="F409" s="592">
        <v>68000</v>
      </c>
      <c r="G409" s="592">
        <v>32</v>
      </c>
      <c r="H409" s="618">
        <v>16</v>
      </c>
      <c r="I409" s="619"/>
      <c r="J409" s="620">
        <v>44346</v>
      </c>
      <c r="K409" s="705" t="s">
        <v>5936</v>
      </c>
    </row>
    <row r="410" spans="1:11" x14ac:dyDescent="0.25">
      <c r="A410">
        <v>405</v>
      </c>
      <c r="B410" s="591" t="s">
        <v>5937</v>
      </c>
      <c r="C410" s="555" t="s">
        <v>5938</v>
      </c>
      <c r="D410" s="592" t="s">
        <v>5939</v>
      </c>
      <c r="E410" s="593" t="s">
        <v>5940</v>
      </c>
      <c r="F410" s="592" t="s">
        <v>1031</v>
      </c>
      <c r="G410" s="592">
        <v>64</v>
      </c>
      <c r="H410" s="618">
        <v>8</v>
      </c>
      <c r="I410" s="619" t="s">
        <v>1950</v>
      </c>
      <c r="J410" s="620">
        <v>44346</v>
      </c>
      <c r="K410" s="705" t="s">
        <v>5941</v>
      </c>
    </row>
    <row r="411" spans="1:11" x14ac:dyDescent="0.25">
      <c r="A411">
        <v>406</v>
      </c>
      <c r="B411" s="591"/>
      <c r="C411" s="555" t="s">
        <v>5942</v>
      </c>
      <c r="D411" s="592"/>
      <c r="E411" s="593"/>
      <c r="F411" s="592"/>
      <c r="G411" s="592"/>
      <c r="H411" s="618"/>
      <c r="I411" s="619"/>
      <c r="J411" s="620">
        <v>44346</v>
      </c>
      <c r="K411" s="705" t="s">
        <v>5943</v>
      </c>
    </row>
    <row r="412" spans="1:11" x14ac:dyDescent="0.25">
      <c r="A412">
        <v>407</v>
      </c>
      <c r="B412" s="591" t="s">
        <v>5944</v>
      </c>
      <c r="C412" s="555" t="s">
        <v>5945</v>
      </c>
      <c r="D412" s="592"/>
      <c r="E412" s="819" t="s">
        <v>5946</v>
      </c>
      <c r="F412" s="592"/>
      <c r="G412" s="592"/>
      <c r="H412" s="618"/>
      <c r="I412" s="619" t="s">
        <v>1950</v>
      </c>
      <c r="J412" s="620">
        <v>44347</v>
      </c>
      <c r="K412" s="705" t="s">
        <v>5947</v>
      </c>
    </row>
    <row r="413" spans="1:11" x14ac:dyDescent="0.25">
      <c r="A413">
        <v>408</v>
      </c>
      <c r="B413" s="591" t="s">
        <v>4673</v>
      </c>
      <c r="C413" s="555" t="s">
        <v>4678</v>
      </c>
      <c r="D413" s="592"/>
      <c r="E413" s="593" t="s">
        <v>4675</v>
      </c>
      <c r="F413" s="592">
        <v>68000</v>
      </c>
      <c r="G413" s="592">
        <v>32</v>
      </c>
      <c r="H413" s="618">
        <v>16</v>
      </c>
      <c r="I413" s="619" t="s">
        <v>1950</v>
      </c>
      <c r="J413" s="620">
        <v>44348</v>
      </c>
      <c r="K413" s="705" t="s">
        <v>5950</v>
      </c>
    </row>
    <row r="414" spans="1:11" x14ac:dyDescent="0.25">
      <c r="A414">
        <v>409</v>
      </c>
      <c r="B414" s="591" t="s">
        <v>5951</v>
      </c>
      <c r="C414" s="555" t="s">
        <v>5952</v>
      </c>
      <c r="D414" s="592" t="s">
        <v>96</v>
      </c>
      <c r="E414" s="593" t="s">
        <v>575</v>
      </c>
      <c r="F414" s="592" t="s">
        <v>4652</v>
      </c>
      <c r="G414" s="592">
        <v>32</v>
      </c>
      <c r="H414" s="618">
        <v>32</v>
      </c>
      <c r="I414" s="619" t="s">
        <v>1950</v>
      </c>
      <c r="J414" s="620">
        <v>44355</v>
      </c>
      <c r="K414" s="705" t="s">
        <v>5953</v>
      </c>
    </row>
    <row r="415" spans="1:11" x14ac:dyDescent="0.25">
      <c r="A415">
        <v>410</v>
      </c>
      <c r="B415" s="591"/>
      <c r="C415" s="555" t="s">
        <v>5954</v>
      </c>
      <c r="D415" s="592"/>
      <c r="E415" s="593"/>
      <c r="F415" s="592" t="s">
        <v>908</v>
      </c>
      <c r="G415" s="592">
        <v>8</v>
      </c>
      <c r="H415" s="618">
        <v>16</v>
      </c>
      <c r="I415" s="619"/>
      <c r="J415" s="620">
        <v>44360</v>
      </c>
      <c r="K415" s="705" t="s">
        <v>5955</v>
      </c>
    </row>
    <row r="416" spans="1:11" x14ac:dyDescent="0.25">
      <c r="A416">
        <v>411</v>
      </c>
      <c r="B416" s="591" t="s">
        <v>5958</v>
      </c>
      <c r="C416" s="555" t="s">
        <v>5959</v>
      </c>
      <c r="D416" s="592" t="s">
        <v>85</v>
      </c>
      <c r="E416" s="593" t="s">
        <v>5960</v>
      </c>
      <c r="F416" s="592" t="s">
        <v>3987</v>
      </c>
      <c r="G416" s="592">
        <v>16</v>
      </c>
      <c r="H416" s="618">
        <v>16</v>
      </c>
      <c r="I416" s="619" t="s">
        <v>1950</v>
      </c>
      <c r="J416" s="620">
        <v>44362</v>
      </c>
      <c r="K416" s="705" t="s">
        <v>5962</v>
      </c>
    </row>
    <row r="417" spans="1:11" x14ac:dyDescent="0.25">
      <c r="A417">
        <v>412</v>
      </c>
      <c r="B417" s="591" t="s">
        <v>1627</v>
      </c>
      <c r="C417" s="555" t="s">
        <v>5963</v>
      </c>
      <c r="D417" s="592"/>
      <c r="E417" s="593" t="s">
        <v>5965</v>
      </c>
      <c r="F417" s="592" t="s">
        <v>5019</v>
      </c>
      <c r="G417" s="592">
        <v>32</v>
      </c>
      <c r="H417" s="618">
        <v>32</v>
      </c>
      <c r="I417" s="619" t="s">
        <v>1950</v>
      </c>
      <c r="J417" s="620">
        <v>44362</v>
      </c>
      <c r="K417" s="705" t="s">
        <v>5964</v>
      </c>
    </row>
    <row r="418" spans="1:11" x14ac:dyDescent="0.25">
      <c r="A418">
        <v>413</v>
      </c>
      <c r="B418" s="591" t="s">
        <v>4778</v>
      </c>
      <c r="C418" s="555" t="s">
        <v>5977</v>
      </c>
      <c r="D418" s="592"/>
      <c r="E418" s="593" t="s">
        <v>5434</v>
      </c>
      <c r="F418" s="592" t="s">
        <v>12</v>
      </c>
      <c r="G418" s="592">
        <v>8</v>
      </c>
      <c r="H418" s="618">
        <v>8</v>
      </c>
      <c r="I418" s="619" t="s">
        <v>1950</v>
      </c>
      <c r="J418" s="620">
        <v>44369</v>
      </c>
      <c r="K418" s="705" t="s">
        <v>5978</v>
      </c>
    </row>
    <row r="419" spans="1:11" x14ac:dyDescent="0.25">
      <c r="A419">
        <v>414</v>
      </c>
      <c r="B419" s="591" t="s">
        <v>5981</v>
      </c>
      <c r="C419" s="555" t="s">
        <v>5982</v>
      </c>
      <c r="D419" s="592"/>
      <c r="E419" s="593" t="s">
        <v>4669</v>
      </c>
      <c r="F419" s="592" t="s">
        <v>760</v>
      </c>
      <c r="G419" s="592">
        <v>12</v>
      </c>
      <c r="H419" s="618">
        <v>12</v>
      </c>
      <c r="I419" s="619" t="s">
        <v>1950</v>
      </c>
      <c r="J419" s="620">
        <v>44370</v>
      </c>
      <c r="K419" s="705" t="s">
        <v>5983</v>
      </c>
    </row>
    <row r="420" spans="1:11" x14ac:dyDescent="0.25">
      <c r="A420">
        <v>415</v>
      </c>
      <c r="B420" s="591" t="s">
        <v>5986</v>
      </c>
      <c r="C420" s="555" t="s">
        <v>5987</v>
      </c>
      <c r="D420" s="592"/>
      <c r="E420" s="593" t="s">
        <v>1902</v>
      </c>
      <c r="F420" s="592" t="s">
        <v>65</v>
      </c>
      <c r="G420" s="592">
        <v>18</v>
      </c>
      <c r="H420" s="618">
        <v>16</v>
      </c>
      <c r="I420" s="619" t="s">
        <v>1950</v>
      </c>
      <c r="J420" s="620">
        <v>44373</v>
      </c>
      <c r="K420" s="705" t="s">
        <v>5989</v>
      </c>
    </row>
    <row r="421" spans="1:11" x14ac:dyDescent="0.25">
      <c r="A421">
        <v>416</v>
      </c>
      <c r="B421" s="591" t="s">
        <v>5993</v>
      </c>
      <c r="C421" s="555" t="s">
        <v>5997</v>
      </c>
      <c r="D421" s="592"/>
      <c r="E421" s="593" t="s">
        <v>5992</v>
      </c>
      <c r="F421" s="592" t="s">
        <v>1613</v>
      </c>
      <c r="G421" s="592">
        <v>32</v>
      </c>
      <c r="H421" s="618">
        <v>32</v>
      </c>
      <c r="I421" s="820" t="s">
        <v>5991</v>
      </c>
      <c r="J421" s="620">
        <v>44374</v>
      </c>
      <c r="K421" s="705" t="s">
        <v>5995</v>
      </c>
    </row>
    <row r="422" spans="1:11" x14ac:dyDescent="0.25">
      <c r="A422">
        <v>417</v>
      </c>
      <c r="B422" s="591" t="s">
        <v>5994</v>
      </c>
      <c r="C422" s="555" t="s">
        <v>5997</v>
      </c>
      <c r="D422" s="592"/>
      <c r="E422" s="593" t="s">
        <v>5992</v>
      </c>
      <c r="F422" s="592" t="s">
        <v>65</v>
      </c>
      <c r="G422" s="592">
        <v>16</v>
      </c>
      <c r="H422" s="618">
        <v>16</v>
      </c>
      <c r="I422" s="820" t="s">
        <v>5991</v>
      </c>
      <c r="J422" s="620">
        <v>44374</v>
      </c>
      <c r="K422" s="705" t="s">
        <v>5996</v>
      </c>
    </row>
    <row r="423" spans="1:11" x14ac:dyDescent="0.25">
      <c r="A423">
        <v>418</v>
      </c>
      <c r="B423" s="591" t="s">
        <v>6006</v>
      </c>
      <c r="C423" s="555" t="s">
        <v>6007</v>
      </c>
      <c r="D423" s="592"/>
      <c r="E423" s="593" t="s">
        <v>5434</v>
      </c>
      <c r="F423" s="592" t="s">
        <v>3987</v>
      </c>
      <c r="G423" s="592">
        <v>8</v>
      </c>
      <c r="H423" s="618">
        <v>16</v>
      </c>
      <c r="I423" s="619" t="s">
        <v>1950</v>
      </c>
      <c r="J423" s="620">
        <v>44384</v>
      </c>
      <c r="K423" s="705" t="s">
        <v>6008</v>
      </c>
    </row>
    <row r="424" spans="1:11" x14ac:dyDescent="0.25">
      <c r="A424">
        <v>419</v>
      </c>
      <c r="B424" s="591" t="s">
        <v>6010</v>
      </c>
      <c r="C424" s="555" t="s">
        <v>6011</v>
      </c>
      <c r="D424" s="592"/>
      <c r="E424" s="593" t="s">
        <v>4121</v>
      </c>
      <c r="F424" s="592" t="s">
        <v>12</v>
      </c>
      <c r="G424" s="592">
        <v>8</v>
      </c>
      <c r="H424" s="618">
        <v>8</v>
      </c>
      <c r="I424" s="619" t="s">
        <v>1950</v>
      </c>
      <c r="J424" s="620">
        <v>44387</v>
      </c>
      <c r="K424" s="705" t="s">
        <v>6012</v>
      </c>
    </row>
    <row r="425" spans="1:11" x14ac:dyDescent="0.25">
      <c r="A425">
        <v>420</v>
      </c>
      <c r="B425" s="591" t="s">
        <v>6015</v>
      </c>
      <c r="C425" s="555" t="s">
        <v>6016</v>
      </c>
      <c r="D425" s="592"/>
      <c r="E425" s="593" t="s">
        <v>6018</v>
      </c>
      <c r="F425" s="592" t="s">
        <v>5019</v>
      </c>
      <c r="G425" s="592">
        <v>32</v>
      </c>
      <c r="H425" s="618">
        <v>32</v>
      </c>
      <c r="I425" s="619" t="s">
        <v>1950</v>
      </c>
      <c r="J425" s="620">
        <v>44390</v>
      </c>
      <c r="K425" s="705" t="s">
        <v>6017</v>
      </c>
    </row>
    <row r="426" spans="1:11" x14ac:dyDescent="0.25">
      <c r="A426">
        <v>421</v>
      </c>
      <c r="B426" s="591" t="s">
        <v>6021</v>
      </c>
      <c r="C426" s="555" t="s">
        <v>6022</v>
      </c>
      <c r="D426" s="592"/>
      <c r="E426" s="593" t="s">
        <v>6023</v>
      </c>
      <c r="F426" s="592" t="s">
        <v>65</v>
      </c>
      <c r="G426" s="592">
        <v>18</v>
      </c>
      <c r="H426" s="618">
        <v>18</v>
      </c>
      <c r="I426" s="619" t="s">
        <v>1950</v>
      </c>
      <c r="J426" s="620">
        <v>44394</v>
      </c>
      <c r="K426" s="705" t="s">
        <v>6026</v>
      </c>
    </row>
    <row r="427" spans="1:11" x14ac:dyDescent="0.25">
      <c r="A427">
        <v>422</v>
      </c>
      <c r="B427" s="591" t="s">
        <v>6028</v>
      </c>
      <c r="C427" s="555" t="s">
        <v>6029</v>
      </c>
      <c r="D427" s="592"/>
      <c r="E427" s="593" t="s">
        <v>6031</v>
      </c>
      <c r="F427" s="592" t="s">
        <v>1613</v>
      </c>
      <c r="G427" s="592">
        <v>32</v>
      </c>
      <c r="H427" s="618">
        <v>32</v>
      </c>
      <c r="I427" s="619" t="s">
        <v>1950</v>
      </c>
      <c r="J427" s="620">
        <v>44396</v>
      </c>
      <c r="K427" s="705" t="s">
        <v>6030</v>
      </c>
    </row>
    <row r="428" spans="1:11" x14ac:dyDescent="0.25">
      <c r="A428">
        <v>423</v>
      </c>
      <c r="B428" s="591" t="s">
        <v>6038</v>
      </c>
      <c r="C428" s="555" t="s">
        <v>6034</v>
      </c>
      <c r="D428" s="592" t="s">
        <v>6037</v>
      </c>
      <c r="E428" s="593" t="s">
        <v>6035</v>
      </c>
      <c r="F428" s="592" t="s">
        <v>65</v>
      </c>
      <c r="G428" s="592">
        <v>64</v>
      </c>
      <c r="H428" s="618">
        <v>5</v>
      </c>
      <c r="I428" s="619"/>
      <c r="J428" s="620">
        <v>44400</v>
      </c>
      <c r="K428" s="705" t="s">
        <v>6036</v>
      </c>
    </row>
    <row r="429" spans="1:11" x14ac:dyDescent="0.25">
      <c r="A429">
        <v>424</v>
      </c>
      <c r="B429" s="591" t="s">
        <v>6039</v>
      </c>
      <c r="C429" s="555" t="s">
        <v>6040</v>
      </c>
      <c r="D429" s="592"/>
      <c r="E429" s="593" t="s">
        <v>6041</v>
      </c>
      <c r="F429" s="592" t="s">
        <v>12</v>
      </c>
      <c r="G429" s="592">
        <v>8</v>
      </c>
      <c r="H429" s="618">
        <v>16</v>
      </c>
      <c r="I429" s="619"/>
      <c r="J429" s="620">
        <v>44401</v>
      </c>
      <c r="K429" s="705" t="s">
        <v>6042</v>
      </c>
    </row>
    <row r="430" spans="1:11" x14ac:dyDescent="0.25">
      <c r="A430">
        <v>425</v>
      </c>
      <c r="B430" s="591" t="s">
        <v>6043</v>
      </c>
      <c r="C430" s="555" t="s">
        <v>3275</v>
      </c>
      <c r="D430" s="592" t="s">
        <v>85</v>
      </c>
      <c r="E430" s="593" t="s">
        <v>6044</v>
      </c>
      <c r="F430" s="592">
        <v>6502</v>
      </c>
      <c r="G430" s="592">
        <v>16</v>
      </c>
      <c r="H430" s="618">
        <v>16</v>
      </c>
      <c r="I430" s="619" t="s">
        <v>1950</v>
      </c>
      <c r="J430" s="620">
        <v>44412</v>
      </c>
      <c r="K430" s="705" t="s">
        <v>6045</v>
      </c>
    </row>
    <row r="431" spans="1:11" x14ac:dyDescent="0.25">
      <c r="A431">
        <v>426</v>
      </c>
      <c r="B431" s="591" t="s">
        <v>6048</v>
      </c>
      <c r="C431" s="555" t="s">
        <v>6046</v>
      </c>
      <c r="D431" s="592"/>
      <c r="E431" s="593" t="s">
        <v>1702</v>
      </c>
      <c r="F431" s="592" t="s">
        <v>12</v>
      </c>
      <c r="G431" s="592">
        <v>1</v>
      </c>
      <c r="H431" s="618">
        <v>4</v>
      </c>
      <c r="I431" s="619"/>
      <c r="J431" s="620">
        <v>44415</v>
      </c>
      <c r="K431" s="705" t="s">
        <v>6047</v>
      </c>
    </row>
    <row r="432" spans="1:11" x14ac:dyDescent="0.25">
      <c r="A432">
        <v>427</v>
      </c>
      <c r="B432" s="591" t="s">
        <v>6051</v>
      </c>
      <c r="C432" s="555" t="s">
        <v>6052</v>
      </c>
      <c r="D432" s="592"/>
      <c r="E432" s="593" t="s">
        <v>6054</v>
      </c>
      <c r="F432" s="592" t="s">
        <v>12</v>
      </c>
      <c r="G432" s="592">
        <v>4</v>
      </c>
      <c r="H432" s="618">
        <v>8</v>
      </c>
      <c r="I432" s="619" t="s">
        <v>1950</v>
      </c>
      <c r="J432" s="620">
        <v>44419</v>
      </c>
      <c r="K432" s="705" t="s">
        <v>6053</v>
      </c>
    </row>
    <row r="433" spans="1:11" x14ac:dyDescent="0.25">
      <c r="A433">
        <v>428</v>
      </c>
      <c r="B433" s="591" t="s">
        <v>6057</v>
      </c>
      <c r="C433" s="555" t="s">
        <v>6059</v>
      </c>
      <c r="D433" s="592"/>
      <c r="E433" s="593" t="s">
        <v>6058</v>
      </c>
      <c r="F433" s="592" t="s">
        <v>461</v>
      </c>
      <c r="G433" s="592">
        <v>16</v>
      </c>
      <c r="H433" s="618">
        <v>16</v>
      </c>
      <c r="I433" s="619" t="s">
        <v>1950</v>
      </c>
      <c r="J433" s="620">
        <v>44419</v>
      </c>
      <c r="K433" s="705" t="s">
        <v>6061</v>
      </c>
    </row>
    <row r="434" spans="1:11" x14ac:dyDescent="0.25">
      <c r="A434">
        <v>429</v>
      </c>
      <c r="B434" s="591" t="s">
        <v>6064</v>
      </c>
      <c r="C434" s="555" t="s">
        <v>6065</v>
      </c>
      <c r="D434" s="592"/>
      <c r="E434" s="593" t="s">
        <v>6087</v>
      </c>
      <c r="F434" s="592" t="s">
        <v>3200</v>
      </c>
      <c r="G434" s="592">
        <v>32</v>
      </c>
      <c r="H434" s="618">
        <v>32</v>
      </c>
      <c r="I434" s="619" t="s">
        <v>741</v>
      </c>
      <c r="J434" s="620">
        <v>44419</v>
      </c>
      <c r="K434" s="705" t="s">
        <v>6089</v>
      </c>
    </row>
    <row r="435" spans="1:11" x14ac:dyDescent="0.25">
      <c r="A435">
        <v>430</v>
      </c>
      <c r="B435" s="591" t="s">
        <v>6070</v>
      </c>
      <c r="C435" s="555" t="s">
        <v>6071</v>
      </c>
      <c r="D435" s="592"/>
      <c r="E435" s="593" t="s">
        <v>5929</v>
      </c>
      <c r="F435" s="592" t="s">
        <v>3987</v>
      </c>
      <c r="G435" s="592">
        <v>8</v>
      </c>
      <c r="H435" s="618">
        <v>16</v>
      </c>
      <c r="I435" s="619" t="s">
        <v>1950</v>
      </c>
      <c r="J435" s="620">
        <v>44426</v>
      </c>
      <c r="K435" s="705" t="s">
        <v>6075</v>
      </c>
    </row>
    <row r="436" spans="1:11" x14ac:dyDescent="0.25">
      <c r="A436">
        <v>431</v>
      </c>
      <c r="B436" s="591" t="s">
        <v>3920</v>
      </c>
      <c r="C436" s="555" t="s">
        <v>6077</v>
      </c>
      <c r="D436" s="592"/>
      <c r="E436" s="593" t="s">
        <v>3923</v>
      </c>
      <c r="F436" s="592" t="s">
        <v>5057</v>
      </c>
      <c r="G436" s="592">
        <v>64</v>
      </c>
      <c r="H436" s="618">
        <v>32</v>
      </c>
      <c r="I436" s="619" t="s">
        <v>1950</v>
      </c>
      <c r="J436" s="620">
        <v>44429</v>
      </c>
      <c r="K436" s="705" t="s">
        <v>6079</v>
      </c>
    </row>
    <row r="437" spans="1:11" x14ac:dyDescent="0.25">
      <c r="A437">
        <v>432</v>
      </c>
      <c r="B437" s="591" t="s">
        <v>6081</v>
      </c>
      <c r="C437" s="555" t="s">
        <v>6082</v>
      </c>
      <c r="D437" s="592"/>
      <c r="E437" s="593" t="s">
        <v>6084</v>
      </c>
      <c r="F437" s="592" t="s">
        <v>3987</v>
      </c>
      <c r="G437" s="592">
        <v>8</v>
      </c>
      <c r="H437" s="618">
        <v>8</v>
      </c>
      <c r="I437" s="619" t="s">
        <v>741</v>
      </c>
      <c r="J437" s="620">
        <v>44442</v>
      </c>
      <c r="K437" s="705" t="s">
        <v>6083</v>
      </c>
    </row>
    <row r="438" spans="1:11" x14ac:dyDescent="0.25">
      <c r="A438">
        <v>434</v>
      </c>
      <c r="B438" s="591" t="s">
        <v>6091</v>
      </c>
      <c r="C438" s="555" t="s">
        <v>6092</v>
      </c>
      <c r="D438" s="592"/>
      <c r="E438" s="593" t="s">
        <v>6093</v>
      </c>
      <c r="F438" s="592" t="s">
        <v>3987</v>
      </c>
      <c r="G438" s="592">
        <v>16</v>
      </c>
      <c r="H438" s="618">
        <v>16</v>
      </c>
      <c r="I438" s="619" t="s">
        <v>1950</v>
      </c>
      <c r="J438" s="620">
        <v>44465</v>
      </c>
      <c r="K438" s="705" t="s">
        <v>6104</v>
      </c>
    </row>
    <row r="439" spans="1:11" x14ac:dyDescent="0.25">
      <c r="A439">
        <v>435</v>
      </c>
      <c r="B439" s="591" t="s">
        <v>6099</v>
      </c>
      <c r="C439" s="555" t="s">
        <v>6100</v>
      </c>
      <c r="D439" s="592"/>
      <c r="E439" s="593" t="s">
        <v>6102</v>
      </c>
      <c r="F439" s="592" t="s">
        <v>65</v>
      </c>
      <c r="G439" s="592">
        <v>16</v>
      </c>
      <c r="H439" s="618">
        <v>16</v>
      </c>
      <c r="I439" s="619" t="s">
        <v>6101</v>
      </c>
      <c r="J439" s="620">
        <v>44468</v>
      </c>
      <c r="K439" s="705" t="s">
        <v>6103</v>
      </c>
    </row>
    <row r="440" spans="1:11" x14ac:dyDescent="0.25">
      <c r="A440">
        <v>436</v>
      </c>
      <c r="B440" s="591" t="s">
        <v>6108</v>
      </c>
      <c r="C440" s="555" t="s">
        <v>6105</v>
      </c>
      <c r="D440" s="592" t="s">
        <v>85</v>
      </c>
      <c r="E440" s="593" t="s">
        <v>1302</v>
      </c>
      <c r="F440" s="592" t="s">
        <v>6106</v>
      </c>
      <c r="G440" s="592">
        <v>8</v>
      </c>
      <c r="H440" s="618">
        <v>14</v>
      </c>
      <c r="I440" s="619" t="s">
        <v>741</v>
      </c>
      <c r="J440" s="620">
        <v>44468</v>
      </c>
      <c r="K440" s="705" t="s">
        <v>6107</v>
      </c>
    </row>
    <row r="441" spans="1:11" x14ac:dyDescent="0.25">
      <c r="A441">
        <v>437</v>
      </c>
      <c r="B441" s="591" t="s">
        <v>6111</v>
      </c>
      <c r="C441" s="555" t="s">
        <v>6112</v>
      </c>
      <c r="D441" s="592"/>
      <c r="E441" s="593" t="s">
        <v>6113</v>
      </c>
      <c r="F441" s="592" t="s">
        <v>1613</v>
      </c>
      <c r="G441" s="592">
        <v>32</v>
      </c>
      <c r="H441" s="618">
        <v>32</v>
      </c>
      <c r="I441" s="619" t="s">
        <v>6114</v>
      </c>
      <c r="J441" s="620">
        <v>44470</v>
      </c>
      <c r="K441" s="705" t="s">
        <v>6115</v>
      </c>
    </row>
    <row r="442" spans="1:11" x14ac:dyDescent="0.25">
      <c r="A442">
        <v>438</v>
      </c>
      <c r="B442" s="591" t="s">
        <v>6120</v>
      </c>
      <c r="C442" s="555" t="s">
        <v>6121</v>
      </c>
      <c r="D442" s="592" t="s">
        <v>6122</v>
      </c>
      <c r="E442" s="593" t="s">
        <v>2105</v>
      </c>
      <c r="F442" s="592" t="s">
        <v>3987</v>
      </c>
      <c r="G442" s="592">
        <v>32</v>
      </c>
      <c r="H442" s="618">
        <v>32</v>
      </c>
      <c r="I442" s="619" t="s">
        <v>3884</v>
      </c>
      <c r="J442" s="620">
        <v>44484</v>
      </c>
      <c r="K442" s="705" t="s">
        <v>6123</v>
      </c>
    </row>
    <row r="443" spans="1:11" x14ac:dyDescent="0.25">
      <c r="A443">
        <v>439</v>
      </c>
      <c r="B443" s="591" t="s">
        <v>6124</v>
      </c>
      <c r="C443" s="555" t="s">
        <v>6125</v>
      </c>
      <c r="D443" s="592" t="s">
        <v>741</v>
      </c>
      <c r="E443" s="593" t="s">
        <v>6127</v>
      </c>
      <c r="F443" s="592" t="s">
        <v>3987</v>
      </c>
      <c r="G443" s="592">
        <v>32</v>
      </c>
      <c r="H443" s="618">
        <v>32</v>
      </c>
      <c r="I443" s="619" t="s">
        <v>741</v>
      </c>
      <c r="J443" s="620">
        <v>44485</v>
      </c>
      <c r="K443" s="705" t="s">
        <v>6126</v>
      </c>
    </row>
    <row r="444" spans="1:11" x14ac:dyDescent="0.25">
      <c r="A444">
        <v>440</v>
      </c>
      <c r="B444" s="591" t="s">
        <v>6130</v>
      </c>
      <c r="C444" s="555" t="s">
        <v>6131</v>
      </c>
      <c r="D444" s="592"/>
      <c r="E444" s="593" t="s">
        <v>6132</v>
      </c>
      <c r="F444" s="592">
        <v>8080</v>
      </c>
      <c r="G444" s="592">
        <v>8</v>
      </c>
      <c r="H444" s="618">
        <v>8</v>
      </c>
      <c r="I444" s="619" t="s">
        <v>1950</v>
      </c>
      <c r="J444" s="620">
        <v>44485</v>
      </c>
      <c r="K444" s="705" t="s">
        <v>6133</v>
      </c>
    </row>
    <row r="445" spans="1:11" x14ac:dyDescent="0.25">
      <c r="A445">
        <v>441</v>
      </c>
      <c r="B445" s="591" t="s">
        <v>6137</v>
      </c>
      <c r="C445" s="555" t="s">
        <v>6138</v>
      </c>
      <c r="D445" s="592"/>
      <c r="E445" s="593" t="s">
        <v>6139</v>
      </c>
      <c r="F445" s="592" t="s">
        <v>1613</v>
      </c>
      <c r="G445" s="592">
        <v>64</v>
      </c>
      <c r="H445" s="618">
        <v>32</v>
      </c>
      <c r="I445" s="619" t="s">
        <v>1950</v>
      </c>
      <c r="J445" s="620">
        <v>44485</v>
      </c>
      <c r="K445" s="705" t="s">
        <v>6141</v>
      </c>
    </row>
    <row r="446" spans="1:11" x14ac:dyDescent="0.25">
      <c r="A446">
        <v>442</v>
      </c>
      <c r="B446" s="591" t="s">
        <v>6145</v>
      </c>
      <c r="C446" s="555" t="s">
        <v>6144</v>
      </c>
      <c r="D446" s="592"/>
      <c r="E446" s="593" t="s">
        <v>6139</v>
      </c>
      <c r="F446" s="592" t="s">
        <v>1613</v>
      </c>
      <c r="G446" s="592">
        <v>32</v>
      </c>
      <c r="H446" s="618">
        <v>32</v>
      </c>
      <c r="I446" s="619" t="s">
        <v>1950</v>
      </c>
      <c r="J446" s="620">
        <v>44485</v>
      </c>
      <c r="K446" s="705" t="s">
        <v>6146</v>
      </c>
    </row>
    <row r="447" spans="1:11" x14ac:dyDescent="0.25">
      <c r="A447">
        <v>443</v>
      </c>
      <c r="B447" s="591" t="s">
        <v>6147</v>
      </c>
      <c r="C447" s="555" t="s">
        <v>6150</v>
      </c>
      <c r="D447" s="592"/>
      <c r="E447" s="593" t="s">
        <v>6139</v>
      </c>
      <c r="F447" s="592" t="s">
        <v>3987</v>
      </c>
      <c r="G447" s="592">
        <v>32</v>
      </c>
      <c r="H447" s="618">
        <v>8</v>
      </c>
      <c r="I447" s="619" t="s">
        <v>1950</v>
      </c>
      <c r="J447" s="620">
        <v>44485</v>
      </c>
      <c r="K447" s="705" t="s">
        <v>6151</v>
      </c>
    </row>
    <row r="448" spans="1:11" x14ac:dyDescent="0.25">
      <c r="A448">
        <v>444</v>
      </c>
      <c r="B448" s="591" t="s">
        <v>6154</v>
      </c>
      <c r="C448" s="555" t="s">
        <v>6155</v>
      </c>
      <c r="D448" s="592"/>
      <c r="E448" s="593" t="s">
        <v>6153</v>
      </c>
      <c r="F448" s="592" t="s">
        <v>5781</v>
      </c>
      <c r="G448" s="592">
        <v>32</v>
      </c>
      <c r="H448" s="618">
        <v>32</v>
      </c>
      <c r="I448" s="619" t="s">
        <v>1950</v>
      </c>
      <c r="J448" s="620">
        <v>44487</v>
      </c>
      <c r="K448" s="705" t="s">
        <v>6156</v>
      </c>
    </row>
    <row r="449" spans="1:11" x14ac:dyDescent="0.25">
      <c r="A449">
        <v>445</v>
      </c>
      <c r="B449" s="591" t="s">
        <v>6159</v>
      </c>
      <c r="C449" s="555" t="s">
        <v>6160</v>
      </c>
      <c r="D449" s="592"/>
      <c r="E449" s="593" t="s">
        <v>6161</v>
      </c>
      <c r="F449" s="592" t="s">
        <v>3987</v>
      </c>
      <c r="G449" s="592">
        <v>8</v>
      </c>
      <c r="H449" s="618">
        <v>9</v>
      </c>
      <c r="I449" s="619" t="s">
        <v>1950</v>
      </c>
      <c r="J449" s="620">
        <v>44487</v>
      </c>
      <c r="K449" s="705" t="s">
        <v>6162</v>
      </c>
    </row>
    <row r="450" spans="1:11" x14ac:dyDescent="0.25">
      <c r="A450">
        <v>446</v>
      </c>
      <c r="B450" s="591" t="s">
        <v>6163</v>
      </c>
      <c r="C450" s="555" t="s">
        <v>6164</v>
      </c>
      <c r="D450" s="592"/>
      <c r="E450" s="593" t="s">
        <v>6165</v>
      </c>
      <c r="F450" s="592" t="s">
        <v>3987</v>
      </c>
      <c r="G450" s="592">
        <v>32</v>
      </c>
      <c r="H450" s="618">
        <v>16</v>
      </c>
      <c r="I450" s="619" t="s">
        <v>741</v>
      </c>
      <c r="J450" s="620">
        <v>44487</v>
      </c>
      <c r="K450" s="705" t="s">
        <v>6166</v>
      </c>
    </row>
    <row r="451" spans="1:11" x14ac:dyDescent="0.25">
      <c r="A451">
        <v>447</v>
      </c>
      <c r="B451" s="591" t="s">
        <v>6168</v>
      </c>
      <c r="C451" s="555" t="s">
        <v>6169</v>
      </c>
      <c r="D451" s="592"/>
      <c r="E451" s="593" t="s">
        <v>336</v>
      </c>
      <c r="F451" s="592" t="s">
        <v>6168</v>
      </c>
      <c r="G451" s="592">
        <v>36</v>
      </c>
      <c r="H451" s="618">
        <v>36</v>
      </c>
      <c r="I451" s="619" t="s">
        <v>1950</v>
      </c>
      <c r="J451" s="620">
        <v>44487</v>
      </c>
      <c r="K451" s="705" t="s">
        <v>6170</v>
      </c>
    </row>
    <row r="452" spans="1:11" x14ac:dyDescent="0.25">
      <c r="A452">
        <v>448</v>
      </c>
      <c r="B452" s="591" t="s">
        <v>6177</v>
      </c>
      <c r="C452" s="555" t="s">
        <v>6176</v>
      </c>
      <c r="D452" s="592"/>
      <c r="E452" s="593" t="s">
        <v>336</v>
      </c>
      <c r="F452" s="592">
        <v>6502</v>
      </c>
      <c r="G452" s="592">
        <v>8</v>
      </c>
      <c r="H452" s="618">
        <v>8</v>
      </c>
      <c r="I452" s="619" t="s">
        <v>1950</v>
      </c>
      <c r="J452" s="620">
        <v>44487</v>
      </c>
      <c r="K452" s="705" t="s">
        <v>6181</v>
      </c>
    </row>
    <row r="453" spans="1:11" x14ac:dyDescent="0.25">
      <c r="A453">
        <v>449</v>
      </c>
      <c r="B453" s="591" t="s">
        <v>6187</v>
      </c>
      <c r="C453" s="555" t="s">
        <v>6182</v>
      </c>
      <c r="D453" s="592"/>
      <c r="E453" s="593" t="s">
        <v>336</v>
      </c>
      <c r="F453" s="592">
        <v>6502</v>
      </c>
      <c r="G453" s="592">
        <v>8</v>
      </c>
      <c r="H453" s="618">
        <v>8</v>
      </c>
      <c r="I453" s="619" t="s">
        <v>1950</v>
      </c>
      <c r="J453" s="620">
        <v>44487</v>
      </c>
      <c r="K453" s="705" t="s">
        <v>6186</v>
      </c>
    </row>
    <row r="454" spans="1:11" x14ac:dyDescent="0.25">
      <c r="A454">
        <v>450</v>
      </c>
      <c r="B454" s="591" t="s">
        <v>6203</v>
      </c>
      <c r="C454" s="555" t="s">
        <v>6204</v>
      </c>
      <c r="D454" s="592"/>
      <c r="E454" s="593" t="s">
        <v>6206</v>
      </c>
      <c r="F454" s="592" t="s">
        <v>3987</v>
      </c>
      <c r="G454" s="592">
        <v>32</v>
      </c>
      <c r="H454" s="618">
        <v>16</v>
      </c>
      <c r="I454" s="619" t="s">
        <v>741</v>
      </c>
      <c r="J454" s="620">
        <v>44490</v>
      </c>
      <c r="K454" s="705" t="s">
        <v>6205</v>
      </c>
    </row>
    <row r="455" spans="1:11" x14ac:dyDescent="0.25">
      <c r="A455">
        <v>451</v>
      </c>
      <c r="B455" s="591" t="s">
        <v>6212</v>
      </c>
      <c r="C455" s="555" t="s">
        <v>6210</v>
      </c>
      <c r="D455" s="592"/>
      <c r="E455" s="593" t="s">
        <v>6211</v>
      </c>
      <c r="F455" s="592" t="s">
        <v>1613</v>
      </c>
      <c r="G455" s="592">
        <v>32</v>
      </c>
      <c r="H455" s="618">
        <v>32</v>
      </c>
      <c r="I455" s="619" t="s">
        <v>1950</v>
      </c>
      <c r="J455" s="620">
        <v>44493</v>
      </c>
      <c r="K455" s="705" t="s">
        <v>6215</v>
      </c>
    </row>
    <row r="456" spans="1:11" x14ac:dyDescent="0.25">
      <c r="A456">
        <v>452</v>
      </c>
      <c r="B456" s="591" t="s">
        <v>6217</v>
      </c>
      <c r="C456" s="555" t="s">
        <v>2471</v>
      </c>
      <c r="D456" s="592"/>
      <c r="E456" s="593" t="s">
        <v>2470</v>
      </c>
      <c r="F456" s="592" t="s">
        <v>1445</v>
      </c>
      <c r="G456" s="592">
        <v>36</v>
      </c>
      <c r="H456" s="618">
        <v>36</v>
      </c>
      <c r="I456" s="619" t="s">
        <v>96</v>
      </c>
      <c r="J456" s="620">
        <v>44494</v>
      </c>
      <c r="K456" s="705" t="s">
        <v>6219</v>
      </c>
    </row>
    <row r="457" spans="1:11" x14ac:dyDescent="0.25">
      <c r="A457">
        <v>453</v>
      </c>
      <c r="B457" s="591" t="s">
        <v>6243</v>
      </c>
      <c r="C457" s="555" t="s">
        <v>6245</v>
      </c>
      <c r="D457" s="617"/>
      <c r="E457" s="593" t="s">
        <v>6244</v>
      </c>
      <c r="F457" s="592" t="s">
        <v>3200</v>
      </c>
      <c r="G457" s="592">
        <v>32</v>
      </c>
      <c r="H457" s="618">
        <v>32</v>
      </c>
      <c r="I457" s="619" t="s">
        <v>1950</v>
      </c>
      <c r="J457" s="620">
        <v>44495</v>
      </c>
      <c r="K457" s="705" t="s">
        <v>6247</v>
      </c>
    </row>
    <row r="458" spans="1:11" x14ac:dyDescent="0.25">
      <c r="A458">
        <v>454</v>
      </c>
      <c r="B458" s="591" t="s">
        <v>6255</v>
      </c>
      <c r="C458" s="555" t="s">
        <v>6256</v>
      </c>
      <c r="D458" s="592"/>
      <c r="E458" s="593" t="s">
        <v>6259</v>
      </c>
      <c r="F458" s="592" t="s">
        <v>6257</v>
      </c>
      <c r="G458" s="592">
        <v>8</v>
      </c>
      <c r="H458" s="618">
        <v>8</v>
      </c>
      <c r="I458" s="619" t="s">
        <v>1950</v>
      </c>
      <c r="J458" s="620">
        <v>44501</v>
      </c>
      <c r="K458" s="705" t="s">
        <v>6258</v>
      </c>
    </row>
    <row r="459" spans="1:11" x14ac:dyDescent="0.25">
      <c r="A459">
        <v>455</v>
      </c>
      <c r="B459" s="591" t="s">
        <v>6263</v>
      </c>
      <c r="C459" s="555" t="s">
        <v>6264</v>
      </c>
      <c r="D459" s="592"/>
      <c r="E459" s="593" t="s">
        <v>6266</v>
      </c>
      <c r="F459" s="592" t="s">
        <v>1613</v>
      </c>
      <c r="G459" s="592">
        <v>32</v>
      </c>
      <c r="H459" s="618">
        <v>32</v>
      </c>
      <c r="I459" s="619" t="s">
        <v>1950</v>
      </c>
      <c r="J459" s="620">
        <v>44501</v>
      </c>
      <c r="K459" s="705" t="s">
        <v>6265</v>
      </c>
    </row>
    <row r="460" spans="1:11" x14ac:dyDescent="0.25">
      <c r="A460">
        <v>456</v>
      </c>
      <c r="B460" s="591" t="s">
        <v>6308</v>
      </c>
      <c r="C460" s="555" t="s">
        <v>4324</v>
      </c>
      <c r="D460" s="592"/>
      <c r="E460" s="593" t="s">
        <v>4325</v>
      </c>
      <c r="F460" s="592"/>
      <c r="G460" s="592">
        <v>16</v>
      </c>
      <c r="H460" s="618"/>
      <c r="I460" s="619" t="s">
        <v>3198</v>
      </c>
      <c r="J460" s="620">
        <v>44508</v>
      </c>
      <c r="K460" s="705" t="s">
        <v>6309</v>
      </c>
    </row>
    <row r="461" spans="1:11" x14ac:dyDescent="0.25">
      <c r="A461">
        <v>457</v>
      </c>
      <c r="B461" s="591" t="s">
        <v>6312</v>
      </c>
      <c r="C461" s="555" t="s">
        <v>6311</v>
      </c>
      <c r="D461" s="592"/>
      <c r="E461" s="593" t="s">
        <v>6313</v>
      </c>
      <c r="F461" s="592">
        <v>360</v>
      </c>
      <c r="G461" s="592">
        <v>8</v>
      </c>
      <c r="H461" s="618">
        <v>16</v>
      </c>
      <c r="I461" s="619" t="s">
        <v>1950</v>
      </c>
      <c r="J461" s="620">
        <v>44508</v>
      </c>
      <c r="K461" s="705" t="s">
        <v>6315</v>
      </c>
    </row>
    <row r="462" spans="1:11" x14ac:dyDescent="0.25">
      <c r="A462">
        <v>458</v>
      </c>
      <c r="B462" s="591" t="s">
        <v>6329</v>
      </c>
      <c r="C462" s="555" t="s">
        <v>6328</v>
      </c>
      <c r="D462" s="592"/>
      <c r="E462" s="28" t="s">
        <v>753</v>
      </c>
      <c r="F462" s="592" t="s">
        <v>3987</v>
      </c>
      <c r="G462" s="592">
        <v>8</v>
      </c>
      <c r="H462" s="618">
        <v>16</v>
      </c>
      <c r="I462" s="619" t="s">
        <v>1950</v>
      </c>
      <c r="J462" s="620">
        <v>44511</v>
      </c>
      <c r="K462" s="705" t="s">
        <v>6330</v>
      </c>
    </row>
    <row r="463" spans="1:11" x14ac:dyDescent="0.25">
      <c r="A463">
        <v>459</v>
      </c>
      <c r="B463" s="591"/>
      <c r="C463" s="555" t="s">
        <v>5509</v>
      </c>
      <c r="D463" s="592"/>
      <c r="E463" s="593" t="s">
        <v>6338</v>
      </c>
      <c r="F463" s="592" t="s">
        <v>12</v>
      </c>
      <c r="G463" s="592">
        <v>16</v>
      </c>
      <c r="H463" s="618">
        <v>16</v>
      </c>
      <c r="I463" s="619"/>
      <c r="J463" s="620">
        <v>44513</v>
      </c>
      <c r="K463" s="626" t="s">
        <v>6345</v>
      </c>
    </row>
    <row r="464" spans="1:11" x14ac:dyDescent="0.25">
      <c r="A464">
        <v>460</v>
      </c>
      <c r="B464" s="591" t="s">
        <v>1859</v>
      </c>
      <c r="C464" s="555" t="s">
        <v>6339</v>
      </c>
      <c r="D464" s="592"/>
      <c r="E464" s="593" t="s">
        <v>6340</v>
      </c>
      <c r="F464" s="592" t="s">
        <v>12</v>
      </c>
      <c r="G464" s="592">
        <v>16</v>
      </c>
      <c r="H464" s="618">
        <v>16</v>
      </c>
      <c r="I464" s="619" t="s">
        <v>1950</v>
      </c>
      <c r="J464" s="620">
        <v>44513</v>
      </c>
      <c r="K464" s="705" t="s">
        <v>6341</v>
      </c>
    </row>
    <row r="465" spans="1:11" x14ac:dyDescent="0.25">
      <c r="A465">
        <v>461</v>
      </c>
      <c r="B465" s="591" t="s">
        <v>1859</v>
      </c>
      <c r="C465" s="555" t="s">
        <v>6342</v>
      </c>
      <c r="D465" s="592"/>
      <c r="E465" s="593" t="s">
        <v>6343</v>
      </c>
      <c r="F465" s="592" t="s">
        <v>12</v>
      </c>
      <c r="G465" s="592">
        <v>16</v>
      </c>
      <c r="H465" s="618">
        <v>16</v>
      </c>
      <c r="I465" s="619" t="s">
        <v>1950</v>
      </c>
      <c r="J465" s="620">
        <v>44513</v>
      </c>
      <c r="K465" s="705" t="s">
        <v>6344</v>
      </c>
    </row>
    <row r="466" spans="1:11" x14ac:dyDescent="0.25">
      <c r="A466">
        <v>462</v>
      </c>
      <c r="B466" s="591" t="s">
        <v>6346</v>
      </c>
      <c r="C466" s="555" t="s">
        <v>6347</v>
      </c>
      <c r="D466" s="592" t="s">
        <v>107</v>
      </c>
      <c r="E466" s="593" t="s">
        <v>6348</v>
      </c>
      <c r="F466" s="592" t="s">
        <v>1613</v>
      </c>
      <c r="G466" s="592">
        <v>32</v>
      </c>
      <c r="H466" s="618">
        <v>32</v>
      </c>
      <c r="I466" s="619" t="s">
        <v>1950</v>
      </c>
      <c r="J466" s="620">
        <v>44517</v>
      </c>
      <c r="K466" s="705" t="s">
        <v>6357</v>
      </c>
    </row>
    <row r="467" spans="1:11" x14ac:dyDescent="0.25">
      <c r="A467">
        <v>463</v>
      </c>
      <c r="B467" s="591" t="s">
        <v>6360</v>
      </c>
      <c r="C467" s="555" t="s">
        <v>6358</v>
      </c>
      <c r="D467" s="592"/>
      <c r="E467" s="593" t="s">
        <v>6359</v>
      </c>
      <c r="F467" s="592" t="s">
        <v>12</v>
      </c>
      <c r="G467" s="592">
        <v>8</v>
      </c>
      <c r="H467" s="618">
        <v>8</v>
      </c>
      <c r="I467" s="619" t="s">
        <v>1950</v>
      </c>
      <c r="J467" s="620">
        <v>44519</v>
      </c>
      <c r="K467" s="705" t="s">
        <v>6363</v>
      </c>
    </row>
    <row r="468" spans="1:11" x14ac:dyDescent="0.25">
      <c r="A468">
        <v>464</v>
      </c>
      <c r="B468" s="591" t="s">
        <v>6373</v>
      </c>
      <c r="C468" s="555" t="s">
        <v>6370</v>
      </c>
      <c r="D468" s="592"/>
      <c r="E468" s="593" t="s">
        <v>6375</v>
      </c>
      <c r="F468" s="592" t="s">
        <v>1613</v>
      </c>
      <c r="G468" s="592">
        <v>32</v>
      </c>
      <c r="H468" s="618">
        <v>32</v>
      </c>
      <c r="I468" s="619" t="s">
        <v>1950</v>
      </c>
      <c r="J468" s="620">
        <v>44520</v>
      </c>
      <c r="K468" s="705" t="s">
        <v>6371</v>
      </c>
    </row>
    <row r="469" spans="1:11" x14ac:dyDescent="0.25">
      <c r="A469">
        <v>465</v>
      </c>
      <c r="B469" s="591" t="s">
        <v>4920</v>
      </c>
      <c r="C469" s="555" t="s">
        <v>6376</v>
      </c>
      <c r="D469" s="592"/>
      <c r="E469" s="593" t="s">
        <v>4922</v>
      </c>
      <c r="F469" s="592" t="s">
        <v>3987</v>
      </c>
      <c r="G469" s="592">
        <v>16</v>
      </c>
      <c r="H469" s="618">
        <v>16</v>
      </c>
      <c r="I469" s="619" t="s">
        <v>1950</v>
      </c>
      <c r="J469" s="620"/>
      <c r="K469" s="705" t="s">
        <v>6377</v>
      </c>
    </row>
    <row r="470" spans="1:11" x14ac:dyDescent="0.25">
      <c r="A470">
        <v>466</v>
      </c>
      <c r="B470" s="591" t="s">
        <v>6381</v>
      </c>
      <c r="C470" s="555" t="s">
        <v>6382</v>
      </c>
      <c r="D470" s="592"/>
      <c r="E470" s="819" t="s">
        <v>6383</v>
      </c>
      <c r="F470" s="592" t="s">
        <v>1613</v>
      </c>
      <c r="G470" s="592">
        <v>32</v>
      </c>
      <c r="H470" s="618">
        <v>32</v>
      </c>
      <c r="I470" s="619" t="s">
        <v>1950</v>
      </c>
      <c r="J470" s="620">
        <v>44528</v>
      </c>
      <c r="K470" s="705" t="s">
        <v>6384</v>
      </c>
    </row>
    <row r="471" spans="1:11" x14ac:dyDescent="0.25">
      <c r="A471">
        <v>467</v>
      </c>
      <c r="B471" s="591" t="s">
        <v>6389</v>
      </c>
      <c r="C471" s="555" t="s">
        <v>6391</v>
      </c>
      <c r="D471" s="592"/>
      <c r="E471" s="593" t="s">
        <v>6392</v>
      </c>
      <c r="F471" s="592"/>
      <c r="G471" s="592"/>
      <c r="H471" s="618"/>
      <c r="I471" s="619" t="s">
        <v>3884</v>
      </c>
      <c r="J471" s="620">
        <v>44528</v>
      </c>
      <c r="K471" s="705" t="s">
        <v>6390</v>
      </c>
    </row>
    <row r="472" spans="1:11" x14ac:dyDescent="0.25">
      <c r="A472">
        <v>468</v>
      </c>
      <c r="B472" s="591" t="s">
        <v>6394</v>
      </c>
      <c r="C472" s="555" t="s">
        <v>6395</v>
      </c>
      <c r="D472" s="592"/>
      <c r="E472" s="593" t="s">
        <v>6396</v>
      </c>
      <c r="F472" s="592" t="s">
        <v>12</v>
      </c>
      <c r="G472" s="592">
        <v>16</v>
      </c>
      <c r="H472" s="618">
        <v>16</v>
      </c>
      <c r="I472" s="619" t="s">
        <v>1950</v>
      </c>
      <c r="J472" s="620">
        <v>44533</v>
      </c>
      <c r="K472" s="705" t="s">
        <v>6397</v>
      </c>
    </row>
    <row r="473" spans="1:11" x14ac:dyDescent="0.25">
      <c r="A473">
        <v>469</v>
      </c>
      <c r="B473" s="591" t="s">
        <v>6402</v>
      </c>
      <c r="C473" s="555" t="s">
        <v>6403</v>
      </c>
      <c r="D473" s="592"/>
      <c r="E473" s="593" t="s">
        <v>5623</v>
      </c>
      <c r="F473" s="592" t="s">
        <v>12</v>
      </c>
      <c r="G473" s="592">
        <v>8</v>
      </c>
      <c r="H473" s="618">
        <v>8</v>
      </c>
      <c r="I473" s="619" t="s">
        <v>1950</v>
      </c>
      <c r="J473" s="620">
        <v>44534</v>
      </c>
      <c r="K473" s="705" t="s">
        <v>6404</v>
      </c>
    </row>
    <row r="474" spans="1:11" x14ac:dyDescent="0.25">
      <c r="A474">
        <v>470</v>
      </c>
      <c r="B474" s="591" t="s">
        <v>6408</v>
      </c>
      <c r="C474" s="555" t="s">
        <v>6409</v>
      </c>
      <c r="D474" s="592"/>
      <c r="E474" s="593" t="s">
        <v>6411</v>
      </c>
      <c r="F474" s="592"/>
      <c r="G474" s="592"/>
      <c r="H474" s="618"/>
      <c r="I474" s="619" t="s">
        <v>3720</v>
      </c>
      <c r="J474" s="620">
        <v>44535</v>
      </c>
      <c r="K474" s="705" t="s">
        <v>6410</v>
      </c>
    </row>
    <row r="475" spans="1:11" x14ac:dyDescent="0.25">
      <c r="A475">
        <v>471</v>
      </c>
      <c r="B475" s="591" t="s">
        <v>4387</v>
      </c>
      <c r="C475" s="555" t="s">
        <v>6412</v>
      </c>
      <c r="D475" s="592"/>
      <c r="E475" s="593" t="s">
        <v>6413</v>
      </c>
      <c r="F475" s="592" t="s">
        <v>1613</v>
      </c>
      <c r="G475" s="592">
        <v>32</v>
      </c>
      <c r="H475" s="618">
        <v>32</v>
      </c>
      <c r="I475" s="619" t="s">
        <v>1950</v>
      </c>
      <c r="J475" s="620">
        <v>44537</v>
      </c>
      <c r="K475" s="705"/>
    </row>
    <row r="476" spans="1:11" x14ac:dyDescent="0.25">
      <c r="A476">
        <v>472</v>
      </c>
      <c r="B476" s="591" t="s">
        <v>6419</v>
      </c>
      <c r="C476" s="555" t="s">
        <v>6420</v>
      </c>
      <c r="D476" s="592"/>
      <c r="E476" s="593" t="s">
        <v>6422</v>
      </c>
      <c r="F476" s="592" t="s">
        <v>1613</v>
      </c>
      <c r="G476" s="592">
        <v>64</v>
      </c>
      <c r="H476" s="618">
        <v>32</v>
      </c>
      <c r="I476" s="619" t="s">
        <v>1950</v>
      </c>
      <c r="J476" s="620">
        <v>44542</v>
      </c>
      <c r="K476" s="705" t="s">
        <v>6421</v>
      </c>
    </row>
    <row r="477" spans="1:11" x14ac:dyDescent="0.25">
      <c r="A477">
        <v>473</v>
      </c>
      <c r="B477" s="45" t="s">
        <v>5050</v>
      </c>
      <c r="C477" s="555" t="s">
        <v>6424</v>
      </c>
      <c r="D477" s="46"/>
      <c r="E477" s="42" t="s">
        <v>5053</v>
      </c>
      <c r="F477" s="27" t="s">
        <v>3987</v>
      </c>
      <c r="G477" s="46">
        <v>16</v>
      </c>
      <c r="H477" s="670">
        <v>16</v>
      </c>
      <c r="I477" s="619" t="s">
        <v>1950</v>
      </c>
      <c r="J477" s="620">
        <v>44542</v>
      </c>
      <c r="K477" s="705" t="s">
        <v>6427</v>
      </c>
    </row>
    <row r="478" spans="1:11" x14ac:dyDescent="0.25">
      <c r="A478">
        <v>474</v>
      </c>
      <c r="B478" s="45" t="s">
        <v>6439</v>
      </c>
      <c r="C478" s="555" t="s">
        <v>6440</v>
      </c>
      <c r="D478" s="46"/>
      <c r="E478" s="42" t="s">
        <v>6441</v>
      </c>
      <c r="F478" s="27" t="s">
        <v>3987</v>
      </c>
      <c r="G478" s="46">
        <v>8</v>
      </c>
      <c r="H478" s="670">
        <v>8</v>
      </c>
      <c r="I478" s="619"/>
      <c r="J478" s="620">
        <v>44545</v>
      </c>
      <c r="K478" s="705" t="s">
        <v>6442</v>
      </c>
    </row>
    <row r="479" spans="1:11" x14ac:dyDescent="0.25">
      <c r="A479">
        <v>475</v>
      </c>
      <c r="B479" s="45" t="s">
        <v>6443</v>
      </c>
      <c r="C479" s="555" t="s">
        <v>6446</v>
      </c>
      <c r="D479" s="46"/>
      <c r="E479" s="42" t="s">
        <v>6444</v>
      </c>
      <c r="F479" s="46" t="s">
        <v>65</v>
      </c>
      <c r="G479" s="46">
        <v>16</v>
      </c>
      <c r="H479" s="670">
        <v>16</v>
      </c>
      <c r="I479" s="619" t="s">
        <v>1950</v>
      </c>
      <c r="J479" s="620">
        <v>44545</v>
      </c>
      <c r="K479" s="705" t="s">
        <v>6445</v>
      </c>
    </row>
    <row r="480" spans="1:11" x14ac:dyDescent="0.25">
      <c r="A480">
        <v>476</v>
      </c>
      <c r="B480" s="45" t="s">
        <v>6453</v>
      </c>
      <c r="C480" s="555" t="s">
        <v>6452</v>
      </c>
      <c r="D480" s="46"/>
      <c r="E480" s="42" t="s">
        <v>6450</v>
      </c>
      <c r="F480" s="46" t="s">
        <v>3987</v>
      </c>
      <c r="G480" s="46" t="s">
        <v>6451</v>
      </c>
      <c r="H480" s="670" t="s">
        <v>6451</v>
      </c>
      <c r="I480" s="619" t="s">
        <v>1950</v>
      </c>
      <c r="J480" s="620">
        <v>44547</v>
      </c>
      <c r="K480" s="705" t="s">
        <v>6460</v>
      </c>
    </row>
    <row r="481" spans="1:11" x14ac:dyDescent="0.25">
      <c r="A481">
        <v>477</v>
      </c>
      <c r="B481" s="45" t="s">
        <v>394</v>
      </c>
      <c r="C481" s="555" t="s">
        <v>2964</v>
      </c>
      <c r="D481" s="46"/>
      <c r="E481" s="42" t="s">
        <v>1931</v>
      </c>
      <c r="F481" s="46" t="s">
        <v>3987</v>
      </c>
      <c r="G481" s="46">
        <v>16</v>
      </c>
      <c r="H481" s="670">
        <v>16</v>
      </c>
      <c r="I481" s="619" t="s">
        <v>1950</v>
      </c>
      <c r="J481" s="620">
        <v>44547</v>
      </c>
      <c r="K481" s="705" t="s">
        <v>6455</v>
      </c>
    </row>
    <row r="482" spans="1:11" x14ac:dyDescent="0.25">
      <c r="A482">
        <v>478</v>
      </c>
      <c r="B482" s="45" t="s">
        <v>6461</v>
      </c>
      <c r="C482" s="555" t="s">
        <v>6462</v>
      </c>
      <c r="D482" s="46"/>
      <c r="E482" s="42" t="s">
        <v>6463</v>
      </c>
      <c r="F482" s="46"/>
      <c r="G482" s="46"/>
      <c r="H482" s="670"/>
      <c r="I482" s="619" t="s">
        <v>1950</v>
      </c>
      <c r="J482" s="620">
        <v>44560</v>
      </c>
      <c r="K482" s="705" t="s">
        <v>6478</v>
      </c>
    </row>
    <row r="483" spans="1:11" x14ac:dyDescent="0.25">
      <c r="A483">
        <v>479</v>
      </c>
      <c r="B483" s="45" t="s">
        <v>6465</v>
      </c>
      <c r="C483" s="555" t="s">
        <v>6466</v>
      </c>
      <c r="D483" s="46"/>
      <c r="E483" s="42" t="s">
        <v>6467</v>
      </c>
      <c r="F483" s="46" t="s">
        <v>3987</v>
      </c>
      <c r="G483" s="46">
        <v>32</v>
      </c>
      <c r="H483" s="670">
        <v>32</v>
      </c>
      <c r="I483" s="619" t="s">
        <v>1950</v>
      </c>
      <c r="J483" s="620">
        <v>44560</v>
      </c>
      <c r="K483" s="705" t="s">
        <v>6470</v>
      </c>
    </row>
    <row r="484" spans="1:11" x14ac:dyDescent="0.25">
      <c r="A484">
        <v>480</v>
      </c>
      <c r="B484" s="45" t="s">
        <v>6471</v>
      </c>
      <c r="C484" s="555" t="s">
        <v>6267</v>
      </c>
      <c r="D484" s="46"/>
      <c r="E484" s="42" t="s">
        <v>6266</v>
      </c>
      <c r="F484" s="46" t="s">
        <v>1613</v>
      </c>
      <c r="G484" s="46">
        <v>32</v>
      </c>
      <c r="H484" s="670">
        <v>32</v>
      </c>
      <c r="I484" s="619" t="s">
        <v>1950</v>
      </c>
      <c r="J484" s="620">
        <v>44560</v>
      </c>
      <c r="K484" s="705" t="s">
        <v>6472</v>
      </c>
    </row>
    <row r="485" spans="1:11" x14ac:dyDescent="0.25">
      <c r="A485">
        <v>481</v>
      </c>
      <c r="B485" s="45" t="s">
        <v>6475</v>
      </c>
      <c r="C485" s="555" t="s">
        <v>6476</v>
      </c>
      <c r="D485" s="46"/>
      <c r="E485" s="42" t="s">
        <v>5365</v>
      </c>
      <c r="F485" s="46" t="s">
        <v>12</v>
      </c>
      <c r="G485" s="46">
        <v>4</v>
      </c>
      <c r="H485" s="670">
        <v>8</v>
      </c>
      <c r="I485" s="619" t="s">
        <v>1950</v>
      </c>
      <c r="J485" s="620">
        <v>44560</v>
      </c>
      <c r="K485" s="705" t="s">
        <v>6477</v>
      </c>
    </row>
    <row r="486" spans="1:11" x14ac:dyDescent="0.25">
      <c r="A486">
        <v>482</v>
      </c>
      <c r="B486" s="45" t="s">
        <v>6483</v>
      </c>
      <c r="C486" s="555" t="s">
        <v>6484</v>
      </c>
      <c r="D486" s="46"/>
      <c r="E486" s="42" t="s">
        <v>4579</v>
      </c>
      <c r="F486" s="46" t="s">
        <v>12</v>
      </c>
      <c r="G486" s="46">
        <v>16</v>
      </c>
      <c r="H486" s="670">
        <v>16</v>
      </c>
      <c r="I486" s="619" t="s">
        <v>1950</v>
      </c>
      <c r="J486" s="620">
        <v>44562</v>
      </c>
      <c r="K486" s="705" t="s">
        <v>6485</v>
      </c>
    </row>
    <row r="487" spans="1:11" x14ac:dyDescent="0.25">
      <c r="A487">
        <v>483</v>
      </c>
      <c r="B487" s="45" t="s">
        <v>6479</v>
      </c>
      <c r="C487" s="555" t="s">
        <v>6480</v>
      </c>
      <c r="D487" s="46"/>
      <c r="E487" s="42" t="s">
        <v>4579</v>
      </c>
      <c r="F487" s="46" t="s">
        <v>12</v>
      </c>
      <c r="G487" s="46">
        <v>16</v>
      </c>
      <c r="H487" s="670">
        <v>16</v>
      </c>
      <c r="I487" s="619" t="s">
        <v>1950</v>
      </c>
      <c r="J487" s="620">
        <v>44562</v>
      </c>
      <c r="K487" s="705" t="s">
        <v>6482</v>
      </c>
    </row>
    <row r="488" spans="1:11" x14ac:dyDescent="0.25">
      <c r="A488">
        <v>484</v>
      </c>
      <c r="B488" s="45" t="s">
        <v>2946</v>
      </c>
      <c r="C488" s="555" t="s">
        <v>6488</v>
      </c>
      <c r="D488" s="46"/>
      <c r="E488" s="42" t="s">
        <v>6489</v>
      </c>
      <c r="F488" s="46" t="s">
        <v>1613</v>
      </c>
      <c r="G488" s="46">
        <v>32</v>
      </c>
      <c r="H488" s="670">
        <v>32</v>
      </c>
      <c r="I488" s="619" t="s">
        <v>1950</v>
      </c>
      <c r="J488" s="620">
        <v>44562</v>
      </c>
      <c r="K488" s="705" t="s">
        <v>6490</v>
      </c>
    </row>
    <row r="489" spans="1:11" x14ac:dyDescent="0.25">
      <c r="A489">
        <v>485</v>
      </c>
      <c r="B489" s="45" t="s">
        <v>2946</v>
      </c>
      <c r="C489" s="555" t="s">
        <v>6488</v>
      </c>
      <c r="D489" s="46"/>
      <c r="E489" s="42" t="s">
        <v>6489</v>
      </c>
      <c r="F489" s="46" t="s">
        <v>238</v>
      </c>
      <c r="G489" s="46">
        <v>32</v>
      </c>
      <c r="H489" s="670">
        <v>32</v>
      </c>
      <c r="I489" s="619" t="s">
        <v>1950</v>
      </c>
      <c r="J489" s="620">
        <v>44562</v>
      </c>
      <c r="K489" s="705" t="s">
        <v>6490</v>
      </c>
    </row>
    <row r="490" spans="1:11" x14ac:dyDescent="0.25">
      <c r="A490">
        <v>486</v>
      </c>
      <c r="B490" s="45" t="s">
        <v>6497</v>
      </c>
      <c r="C490" s="555" t="s">
        <v>6498</v>
      </c>
      <c r="D490" s="46"/>
      <c r="E490" s="42" t="s">
        <v>4579</v>
      </c>
      <c r="F490" s="46">
        <v>6502</v>
      </c>
      <c r="G490" s="46">
        <v>8</v>
      </c>
      <c r="H490" s="670">
        <v>8</v>
      </c>
      <c r="I490" s="619" t="s">
        <v>1950</v>
      </c>
      <c r="J490" s="620">
        <v>44563</v>
      </c>
      <c r="K490" s="705" t="s">
        <v>6499</v>
      </c>
    </row>
    <row r="491" spans="1:11" x14ac:dyDescent="0.25">
      <c r="A491">
        <v>487</v>
      </c>
      <c r="B491" s="45"/>
      <c r="C491" s="555"/>
      <c r="D491" s="46"/>
      <c r="E491" s="42"/>
      <c r="F491" s="46"/>
      <c r="G491" s="46"/>
      <c r="H491" s="670"/>
      <c r="I491" s="619"/>
      <c r="J491" s="620"/>
      <c r="K491" s="705"/>
    </row>
    <row r="492" spans="1:11" x14ac:dyDescent="0.25">
      <c r="A492">
        <v>488</v>
      </c>
      <c r="B492" s="45"/>
      <c r="C492" s="555"/>
      <c r="D492" s="46"/>
      <c r="E492" s="42"/>
      <c r="F492" s="46"/>
      <c r="G492" s="46"/>
      <c r="H492" s="670"/>
      <c r="I492" s="619"/>
      <c r="J492" s="620"/>
      <c r="K492" s="705"/>
    </row>
    <row r="493" spans="1:11" x14ac:dyDescent="0.25">
      <c r="A493">
        <v>489</v>
      </c>
      <c r="B493" s="45"/>
      <c r="C493" s="555"/>
      <c r="D493" s="46"/>
      <c r="E493" s="42"/>
      <c r="F493" s="46"/>
      <c r="G493" s="46"/>
      <c r="H493" s="670"/>
      <c r="I493" s="619"/>
      <c r="J493" s="620"/>
      <c r="K493" s="705"/>
    </row>
    <row r="494" spans="1:11" x14ac:dyDescent="0.25">
      <c r="A494">
        <v>490</v>
      </c>
      <c r="B494" s="45"/>
      <c r="C494" s="555"/>
      <c r="D494" s="46"/>
      <c r="E494" s="42"/>
      <c r="F494" s="46"/>
      <c r="G494" s="46"/>
      <c r="H494" s="670"/>
      <c r="I494" s="619"/>
      <c r="J494" s="620"/>
      <c r="K494" s="705"/>
    </row>
    <row r="495" spans="1:11" x14ac:dyDescent="0.25">
      <c r="A495">
        <v>491</v>
      </c>
      <c r="B495" s="45"/>
      <c r="C495" s="555"/>
      <c r="D495" s="46"/>
      <c r="E495" s="42"/>
      <c r="F495" s="46"/>
      <c r="G495" s="46"/>
      <c r="H495" s="670"/>
      <c r="I495" s="619"/>
      <c r="J495" s="620"/>
      <c r="K495" s="705"/>
    </row>
    <row r="496" spans="1:11" x14ac:dyDescent="0.25">
      <c r="A496">
        <v>492</v>
      </c>
      <c r="B496" s="45"/>
      <c r="C496" s="555"/>
      <c r="D496" s="46"/>
      <c r="E496" s="42"/>
      <c r="F496" s="46"/>
      <c r="G496" s="46"/>
      <c r="H496" s="670"/>
      <c r="I496" s="619"/>
      <c r="J496" s="620"/>
      <c r="K496" s="705"/>
    </row>
    <row r="497" spans="1:11" x14ac:dyDescent="0.25">
      <c r="A497">
        <v>493</v>
      </c>
      <c r="B497" s="591"/>
      <c r="C497" s="555"/>
      <c r="D497" s="592"/>
      <c r="E497" s="593"/>
      <c r="F497" s="592"/>
      <c r="G497" s="592"/>
      <c r="H497" s="618"/>
      <c r="I497" s="619"/>
      <c r="J497" s="620"/>
      <c r="K497" s="705"/>
    </row>
    <row r="498" spans="1:11" ht="15.75" thickBot="1" x14ac:dyDescent="0.3">
      <c r="B498" s="70"/>
      <c r="C498" s="31"/>
      <c r="D498" s="71"/>
      <c r="E498" s="72"/>
      <c r="F498" s="71"/>
      <c r="G498" s="71"/>
      <c r="H498" s="602"/>
      <c r="I498" s="614"/>
      <c r="J498" s="615"/>
      <c r="K498" s="38"/>
    </row>
    <row r="499" spans="1:11" x14ac:dyDescent="0.25">
      <c r="B499"/>
      <c r="C499"/>
      <c r="D499" s="79"/>
      <c r="E499" s="39"/>
      <c r="G499" s="40"/>
      <c r="J499" s="196"/>
    </row>
    <row r="500" spans="1:11" ht="15.75" thickBot="1" x14ac:dyDescent="0.3">
      <c r="K500" s="14" t="s">
        <v>2795</v>
      </c>
    </row>
    <row r="501" spans="1:11" x14ac:dyDescent="0.25">
      <c r="B501" s="595" t="s">
        <v>861</v>
      </c>
      <c r="C501" s="868" t="s">
        <v>860</v>
      </c>
      <c r="D501" s="302"/>
      <c r="E501" s="135"/>
      <c r="F501" s="302"/>
      <c r="G501" s="302"/>
      <c r="H501" s="302"/>
      <c r="I501" s="302"/>
      <c r="J501" s="605"/>
      <c r="K501" s="596"/>
    </row>
    <row r="502" spans="1:11" x14ac:dyDescent="0.25">
      <c r="B502" s="26" t="s">
        <v>217</v>
      </c>
      <c r="C502" s="589" t="s">
        <v>845</v>
      </c>
      <c r="D502" s="886"/>
      <c r="E502" s="84"/>
      <c r="F502" s="590"/>
      <c r="G502" s="590"/>
      <c r="H502" s="590"/>
      <c r="I502" s="590"/>
      <c r="J502" s="606"/>
      <c r="K502" s="137"/>
    </row>
    <row r="503" spans="1:11" x14ac:dyDescent="0.25">
      <c r="B503" s="26" t="s">
        <v>2779</v>
      </c>
      <c r="C503" s="589" t="s">
        <v>2780</v>
      </c>
      <c r="D503" s="886"/>
      <c r="E503" s="84"/>
      <c r="F503" s="590"/>
      <c r="G503" s="590"/>
      <c r="H503" s="590"/>
      <c r="I503" s="590"/>
      <c r="J503" s="606"/>
      <c r="K503" s="137"/>
    </row>
    <row r="504" spans="1:11" x14ac:dyDescent="0.25">
      <c r="B504" s="26" t="s">
        <v>64</v>
      </c>
      <c r="C504" s="589" t="s">
        <v>2426</v>
      </c>
      <c r="D504" s="886"/>
      <c r="E504" s="84"/>
      <c r="F504" s="590"/>
      <c r="G504" s="590"/>
      <c r="H504" s="590"/>
      <c r="I504" s="590"/>
      <c r="J504" s="606"/>
      <c r="K504" s="137"/>
    </row>
    <row r="505" spans="1:11" x14ac:dyDescent="0.25">
      <c r="B505" s="26" t="s">
        <v>23</v>
      </c>
      <c r="C505" s="589" t="s">
        <v>846</v>
      </c>
      <c r="D505" s="886"/>
      <c r="E505" s="84"/>
      <c r="F505" s="590"/>
      <c r="G505" s="590"/>
      <c r="H505" s="590"/>
      <c r="I505" s="590"/>
      <c r="J505" s="606"/>
      <c r="K505" s="137"/>
    </row>
    <row r="506" spans="1:11" x14ac:dyDescent="0.25">
      <c r="B506" s="26" t="s">
        <v>175</v>
      </c>
      <c r="C506" s="589" t="s">
        <v>847</v>
      </c>
      <c r="D506" s="886"/>
      <c r="E506" s="84"/>
      <c r="F506" s="590"/>
      <c r="G506" s="590"/>
      <c r="H506" s="590"/>
      <c r="I506" s="590"/>
      <c r="J506" s="606"/>
      <c r="K506" s="137"/>
    </row>
    <row r="507" spans="1:11" x14ac:dyDescent="0.25">
      <c r="B507" s="26" t="s">
        <v>5</v>
      </c>
      <c r="C507" s="589" t="s">
        <v>2127</v>
      </c>
      <c r="D507" s="886"/>
      <c r="E507" s="84"/>
      <c r="F507" s="590"/>
      <c r="G507" s="590"/>
      <c r="H507" s="590"/>
      <c r="I507" s="590"/>
      <c r="J507" s="606"/>
      <c r="K507" s="137"/>
    </row>
    <row r="508" spans="1:11" x14ac:dyDescent="0.25">
      <c r="B508" s="26" t="s">
        <v>6</v>
      </c>
      <c r="C508" s="589" t="s">
        <v>2126</v>
      </c>
      <c r="D508" s="886"/>
      <c r="E508" s="84"/>
      <c r="F508" s="590"/>
      <c r="G508" s="590"/>
      <c r="H508" s="590"/>
      <c r="I508" s="590"/>
      <c r="J508" s="606"/>
      <c r="K508" s="137"/>
    </row>
    <row r="509" spans="1:11" x14ac:dyDescent="0.25">
      <c r="B509" s="597" t="s">
        <v>2774</v>
      </c>
      <c r="C509" s="887" t="s">
        <v>2777</v>
      </c>
      <c r="D509" s="886"/>
      <c r="E509" s="84"/>
      <c r="F509" s="590"/>
      <c r="G509" s="590"/>
      <c r="H509" s="590"/>
      <c r="I509" s="590"/>
      <c r="J509" s="606"/>
      <c r="K509" s="137"/>
    </row>
    <row r="510" spans="1:11" x14ac:dyDescent="0.25">
      <c r="B510" s="26" t="s">
        <v>2775</v>
      </c>
      <c r="C510" s="887" t="s">
        <v>2778</v>
      </c>
      <c r="D510" s="886"/>
      <c r="E510" s="84"/>
      <c r="F510" s="590"/>
      <c r="G510" s="590"/>
      <c r="H510" s="590"/>
      <c r="I510" s="590"/>
      <c r="J510" s="606"/>
      <c r="K510" s="137"/>
    </row>
    <row r="511" spans="1:11" ht="15.75" thickBot="1" x14ac:dyDescent="0.3">
      <c r="B511" s="598"/>
      <c r="C511" s="888"/>
      <c r="D511" s="197"/>
      <c r="E511" s="159"/>
      <c r="F511" s="197"/>
      <c r="G511" s="197"/>
      <c r="H511" s="197"/>
      <c r="I511" s="197"/>
      <c r="J511" s="607"/>
      <c r="K511" s="141"/>
    </row>
  </sheetData>
  <sortState ref="A6:L480">
    <sortCondition descending="1" ref="J6:J14"/>
  </sortState>
  <hyperlinks>
    <hyperlink ref="C7" r:id="rId1"/>
    <hyperlink ref="C6" r:id="rId2"/>
    <hyperlink ref="C8" r:id="rId3"/>
    <hyperlink ref="C14" r:id="rId4"/>
    <hyperlink ref="C9" r:id="rId5"/>
    <hyperlink ref="C10" r:id="rId6"/>
    <hyperlink ref="C13" r:id="rId7"/>
    <hyperlink ref="C11" r:id="rId8"/>
    <hyperlink ref="C12" r:id="rId9"/>
    <hyperlink ref="C15" r:id="rId10"/>
    <hyperlink ref="C16" r:id="rId11"/>
    <hyperlink ref="C17" r:id="rId12"/>
    <hyperlink ref="C22" r:id="rId13"/>
    <hyperlink ref="C23" r:id="rId14"/>
    <hyperlink ref="C26" r:id="rId15"/>
    <hyperlink ref="C27" r:id="rId16"/>
    <hyperlink ref="C28" r:id="rId17"/>
    <hyperlink ref="C29" r:id="rId18"/>
    <hyperlink ref="C30" r:id="rId19"/>
    <hyperlink ref="C31" r:id="rId20"/>
    <hyperlink ref="C32" r:id="rId21"/>
    <hyperlink ref="C33" r:id="rId22"/>
    <hyperlink ref="C34" r:id="rId23"/>
    <hyperlink ref="C35" r:id="rId24"/>
    <hyperlink ref="C36" r:id="rId25"/>
    <hyperlink ref="C37" r:id="rId26"/>
    <hyperlink ref="K37" r:id="rId27" display="https://cpudev.org/wiki/Main_Page"/>
    <hyperlink ref="C38" r:id="rId28"/>
    <hyperlink ref="C39" r:id="rId29"/>
    <hyperlink ref="C41" r:id="rId30"/>
    <hyperlink ref="C42" r:id="rId31"/>
    <hyperlink ref="C43" r:id="rId32"/>
    <hyperlink ref="C44" r:id="rId33"/>
    <hyperlink ref="C45" r:id="rId34"/>
    <hyperlink ref="C46" r:id="rId35"/>
    <hyperlink ref="C47" r:id="rId36"/>
    <hyperlink ref="C48" r:id="rId37"/>
    <hyperlink ref="C49" r:id="rId38"/>
    <hyperlink ref="C50" r:id="rId39"/>
    <hyperlink ref="C52" r:id="rId40"/>
    <hyperlink ref="C53" r:id="rId41"/>
    <hyperlink ref="K500" r:id="rId42"/>
    <hyperlink ref="C54" r:id="rId43"/>
    <hyperlink ref="C55" r:id="rId44"/>
    <hyperlink ref="C56" r:id="rId45"/>
    <hyperlink ref="C57" r:id="rId46"/>
    <hyperlink ref="C58" r:id="rId47"/>
    <hyperlink ref="C59" r:id="rId48"/>
    <hyperlink ref="C60" r:id="rId49"/>
    <hyperlink ref="C61" r:id="rId50"/>
    <hyperlink ref="C62" r:id="rId51"/>
    <hyperlink ref="C63" r:id="rId52"/>
    <hyperlink ref="C64" r:id="rId53"/>
    <hyperlink ref="C65" r:id="rId54"/>
    <hyperlink ref="C66" r:id="rId55"/>
    <hyperlink ref="C67" r:id="rId56"/>
    <hyperlink ref="C68" r:id="rId57"/>
    <hyperlink ref="C69" r:id="rId58"/>
    <hyperlink ref="C70" r:id="rId59"/>
    <hyperlink ref="C71" r:id="rId60" location="cpu-cores"/>
    <hyperlink ref="C72" r:id="rId61"/>
    <hyperlink ref="C73" r:id="rId62"/>
    <hyperlink ref="C74" r:id="rId63"/>
    <hyperlink ref="C75" r:id="rId64"/>
    <hyperlink ref="C76" r:id="rId65"/>
    <hyperlink ref="C77" r:id="rId66"/>
    <hyperlink ref="C78" r:id="rId67"/>
    <hyperlink ref="C79" r:id="rId68"/>
    <hyperlink ref="C80" r:id="rId69"/>
    <hyperlink ref="C81" r:id="rId70"/>
    <hyperlink ref="C82" r:id="rId71"/>
    <hyperlink ref="C83" r:id="rId72"/>
    <hyperlink ref="C84" r:id="rId73"/>
    <hyperlink ref="K84" r:id="rId74" display="http://www.hpmuseum.org/techcpu.htm"/>
    <hyperlink ref="C85" r:id="rId75"/>
    <hyperlink ref="C86" r:id="rId76"/>
    <hyperlink ref="C87" r:id="rId77"/>
    <hyperlink ref="C88" r:id="rId78"/>
    <hyperlink ref="C89" r:id="rId79"/>
    <hyperlink ref="C90" r:id="rId80"/>
    <hyperlink ref="C92" r:id="rId81"/>
    <hyperlink ref="C93" r:id="rId82"/>
    <hyperlink ref="C94" r:id="rId83"/>
    <hyperlink ref="C95" r:id="rId84"/>
    <hyperlink ref="C96" r:id="rId85"/>
    <hyperlink ref="C97" r:id="rId86"/>
    <hyperlink ref="C98" r:id="rId87"/>
    <hyperlink ref="C99" r:id="rId88"/>
    <hyperlink ref="C100" r:id="rId89"/>
    <hyperlink ref="C102" r:id="rId90"/>
    <hyperlink ref="C103" r:id="rId91"/>
    <hyperlink ref="C104" r:id="rId92"/>
    <hyperlink ref="C105" r:id="rId93"/>
    <hyperlink ref="C106" r:id="rId94"/>
    <hyperlink ref="C107" r:id="rId95"/>
    <hyperlink ref="C108" r:id="rId96"/>
    <hyperlink ref="C109" r:id="rId97"/>
    <hyperlink ref="C110" r:id="rId98"/>
    <hyperlink ref="C111" r:id="rId99"/>
    <hyperlink ref="C112" r:id="rId100"/>
    <hyperlink ref="C113" r:id="rId101"/>
    <hyperlink ref="C114" r:id="rId102"/>
    <hyperlink ref="C115" r:id="rId103"/>
    <hyperlink ref="C116" r:id="rId104"/>
    <hyperlink ref="C117" r:id="rId105"/>
    <hyperlink ref="C118" r:id="rId106"/>
    <hyperlink ref="C119" r:id="rId107"/>
    <hyperlink ref="C91" r:id="rId108"/>
    <hyperlink ref="C120" r:id="rId109"/>
    <hyperlink ref="C123" r:id="rId110"/>
    <hyperlink ref="C124" r:id="rId111"/>
    <hyperlink ref="C125" r:id="rId112"/>
    <hyperlink ref="C126" r:id="rId113"/>
    <hyperlink ref="C127" r:id="rId114"/>
    <hyperlink ref="C129" r:id="rId115"/>
    <hyperlink ref="C130" r:id="rId116"/>
    <hyperlink ref="C131" r:id="rId117"/>
    <hyperlink ref="C128" r:id="rId118"/>
    <hyperlink ref="C132" r:id="rId119"/>
    <hyperlink ref="C133" r:id="rId120"/>
    <hyperlink ref="C134" r:id="rId121"/>
    <hyperlink ref="C135" r:id="rId122"/>
    <hyperlink ref="C136" r:id="rId123"/>
    <hyperlink ref="C137" r:id="rId124"/>
    <hyperlink ref="C138" r:id="rId125"/>
    <hyperlink ref="C139" r:id="rId126"/>
    <hyperlink ref="C140" r:id="rId127"/>
    <hyperlink ref="C141" r:id="rId128"/>
    <hyperlink ref="C142" r:id="rId129"/>
    <hyperlink ref="C143" r:id="rId130"/>
    <hyperlink ref="C144" r:id="rId131"/>
    <hyperlink ref="C145" r:id="rId132"/>
    <hyperlink ref="C146" r:id="rId133"/>
    <hyperlink ref="C147" r:id="rId134"/>
    <hyperlink ref="C148" r:id="rId135"/>
    <hyperlink ref="C149" r:id="rId136"/>
    <hyperlink ref="C150" r:id="rId137"/>
    <hyperlink ref="C151" r:id="rId138"/>
    <hyperlink ref="C152" r:id="rId139"/>
    <hyperlink ref="C153" r:id="rId140"/>
    <hyperlink ref="C154" r:id="rId141"/>
    <hyperlink ref="C155" r:id="rId142"/>
    <hyperlink ref="C156" r:id="rId143"/>
    <hyperlink ref="C157" r:id="rId144"/>
    <hyperlink ref="C158" r:id="rId145"/>
    <hyperlink ref="C159" r:id="rId146"/>
    <hyperlink ref="C160" r:id="rId147"/>
    <hyperlink ref="C161" r:id="rId148"/>
    <hyperlink ref="C162" r:id="rId149"/>
    <hyperlink ref="C163" r:id="rId150"/>
    <hyperlink ref="C164" r:id="rId151"/>
    <hyperlink ref="C165" r:id="rId152"/>
    <hyperlink ref="C166" r:id="rId153"/>
    <hyperlink ref="C167" r:id="rId154"/>
    <hyperlink ref="C168" r:id="rId155"/>
    <hyperlink ref="C169" r:id="rId156"/>
    <hyperlink ref="C170" r:id="rId157"/>
    <hyperlink ref="C171" r:id="rId158"/>
    <hyperlink ref="C172" r:id="rId159"/>
    <hyperlink ref="C173" r:id="rId160"/>
    <hyperlink ref="C174" r:id="rId161"/>
    <hyperlink ref="C175" r:id="rId162"/>
    <hyperlink ref="C177" r:id="rId163"/>
    <hyperlink ref="C178" r:id="rId164"/>
    <hyperlink ref="C179" r:id="rId165"/>
    <hyperlink ref="C180" r:id="rId166"/>
    <hyperlink ref="C181" r:id="rId167"/>
    <hyperlink ref="C182" r:id="rId168"/>
    <hyperlink ref="C183" r:id="rId169"/>
    <hyperlink ref="C184" r:id="rId170"/>
    <hyperlink ref="C185" r:id="rId171"/>
    <hyperlink ref="C186" r:id="rId172"/>
    <hyperlink ref="C187" r:id="rId173"/>
    <hyperlink ref="C188" r:id="rId174"/>
    <hyperlink ref="C189" r:id="rId175"/>
    <hyperlink ref="C190" r:id="rId176"/>
    <hyperlink ref="C191" r:id="rId177"/>
    <hyperlink ref="C192" r:id="rId178"/>
    <hyperlink ref="C193" r:id="rId179"/>
    <hyperlink ref="C194" r:id="rId180"/>
    <hyperlink ref="C195" r:id="rId181"/>
    <hyperlink ref="C196" r:id="rId182"/>
    <hyperlink ref="C197" r:id="rId183"/>
    <hyperlink ref="C198" r:id="rId184"/>
    <hyperlink ref="C199" r:id="rId185"/>
    <hyperlink ref="C200" r:id="rId186"/>
    <hyperlink ref="C201" r:id="rId187"/>
    <hyperlink ref="C202" r:id="rId188"/>
    <hyperlink ref="C203" r:id="rId189"/>
    <hyperlink ref="C204" r:id="rId190"/>
    <hyperlink ref="C205" r:id="rId191"/>
    <hyperlink ref="C206" r:id="rId192"/>
    <hyperlink ref="C207" r:id="rId193"/>
    <hyperlink ref="C208" r:id="rId194"/>
    <hyperlink ref="C209" r:id="rId195"/>
    <hyperlink ref="C210" r:id="rId196"/>
    <hyperlink ref="C211" r:id="rId197"/>
    <hyperlink ref="C212" r:id="rId198"/>
    <hyperlink ref="C213" r:id="rId199"/>
    <hyperlink ref="C214" r:id="rId200"/>
    <hyperlink ref="C215" r:id="rId201"/>
    <hyperlink ref="C216" r:id="rId202"/>
    <hyperlink ref="C217" r:id="rId203"/>
    <hyperlink ref="C218" r:id="rId204"/>
    <hyperlink ref="C219" r:id="rId205"/>
    <hyperlink ref="C220" r:id="rId206"/>
    <hyperlink ref="C221" r:id="rId207"/>
    <hyperlink ref="C222" r:id="rId208"/>
    <hyperlink ref="C223" r:id="rId209"/>
    <hyperlink ref="C224" r:id="rId210"/>
    <hyperlink ref="C225" r:id="rId211"/>
    <hyperlink ref="C226" r:id="rId212"/>
    <hyperlink ref="C227" r:id="rId213"/>
    <hyperlink ref="C228" r:id="rId214"/>
    <hyperlink ref="C229" r:id="rId215"/>
    <hyperlink ref="C230" r:id="rId216"/>
    <hyperlink ref="C231" r:id="rId217"/>
    <hyperlink ref="C232" r:id="rId218"/>
    <hyperlink ref="C233" r:id="rId219"/>
    <hyperlink ref="C234" r:id="rId220"/>
    <hyperlink ref="C235" r:id="rId221"/>
    <hyperlink ref="C236" r:id="rId222"/>
    <hyperlink ref="C237" r:id="rId223"/>
    <hyperlink ref="C238" r:id="rId224"/>
    <hyperlink ref="C239" r:id="rId225"/>
    <hyperlink ref="C240" r:id="rId226"/>
    <hyperlink ref="C241" r:id="rId227"/>
    <hyperlink ref="C242" r:id="rId228"/>
    <hyperlink ref="C243" r:id="rId229"/>
    <hyperlink ref="C244" r:id="rId230"/>
    <hyperlink ref="C245" r:id="rId231"/>
    <hyperlink ref="C246" r:id="rId232"/>
    <hyperlink ref="C247" r:id="rId233"/>
    <hyperlink ref="C248" r:id="rId234"/>
    <hyperlink ref="C249" r:id="rId235"/>
    <hyperlink ref="C250" r:id="rId236"/>
    <hyperlink ref="C251" r:id="rId237"/>
    <hyperlink ref="C252" r:id="rId238"/>
    <hyperlink ref="C253" r:id="rId239"/>
    <hyperlink ref="C254" r:id="rId240"/>
    <hyperlink ref="C255" r:id="rId241"/>
    <hyperlink ref="C256" r:id="rId242"/>
    <hyperlink ref="C257" r:id="rId243"/>
    <hyperlink ref="C259" r:id="rId244"/>
    <hyperlink ref="C260" r:id="rId245"/>
    <hyperlink ref="C261" r:id="rId246"/>
    <hyperlink ref="C262" r:id="rId247"/>
    <hyperlink ref="C263" r:id="rId248"/>
    <hyperlink ref="C264" r:id="rId249"/>
    <hyperlink ref="C265" r:id="rId250"/>
    <hyperlink ref="C266" r:id="rId251"/>
    <hyperlink ref="C267" r:id="rId252"/>
    <hyperlink ref="C268" r:id="rId253"/>
    <hyperlink ref="C269" r:id="rId254"/>
    <hyperlink ref="C270" r:id="rId255"/>
    <hyperlink ref="C271" r:id="rId256"/>
    <hyperlink ref="C272" r:id="rId257"/>
    <hyperlink ref="C273" r:id="rId258"/>
    <hyperlink ref="C274" r:id="rId259"/>
    <hyperlink ref="C275" r:id="rId260"/>
    <hyperlink ref="C276" r:id="rId261"/>
    <hyperlink ref="C277" r:id="rId262"/>
    <hyperlink ref="C278" r:id="rId263"/>
    <hyperlink ref="C279" r:id="rId264"/>
    <hyperlink ref="C280" r:id="rId265"/>
    <hyperlink ref="C281" r:id="rId266"/>
    <hyperlink ref="C282" r:id="rId267"/>
    <hyperlink ref="C283" r:id="rId268"/>
    <hyperlink ref="C284" r:id="rId269"/>
    <hyperlink ref="C285" r:id="rId270"/>
    <hyperlink ref="C286" r:id="rId271"/>
    <hyperlink ref="C287" r:id="rId272"/>
    <hyperlink ref="C288" r:id="rId273"/>
    <hyperlink ref="C289" r:id="rId274"/>
    <hyperlink ref="C290" r:id="rId275"/>
    <hyperlink ref="C291" r:id="rId276"/>
    <hyperlink ref="C292" r:id="rId277"/>
    <hyperlink ref="C293" r:id="rId278"/>
    <hyperlink ref="C294" r:id="rId279"/>
    <hyperlink ref="C295" r:id="rId280"/>
    <hyperlink ref="C296" r:id="rId281"/>
    <hyperlink ref="C297" r:id="rId282"/>
    <hyperlink ref="C298" r:id="rId283"/>
    <hyperlink ref="C299" r:id="rId284"/>
    <hyperlink ref="C300" r:id="rId285"/>
    <hyperlink ref="C301" r:id="rId286"/>
    <hyperlink ref="C302" r:id="rId287"/>
    <hyperlink ref="C303" r:id="rId288"/>
    <hyperlink ref="C304" r:id="rId289"/>
    <hyperlink ref="C305" r:id="rId290"/>
    <hyperlink ref="C306" r:id="rId291"/>
    <hyperlink ref="C307" r:id="rId292"/>
    <hyperlink ref="C308" r:id="rId293"/>
    <hyperlink ref="C309" r:id="rId294"/>
    <hyperlink ref="C310" r:id="rId295"/>
    <hyperlink ref="C311" r:id="rId296"/>
    <hyperlink ref="C312" r:id="rId297"/>
    <hyperlink ref="C313" r:id="rId298"/>
    <hyperlink ref="C314" r:id="rId299"/>
    <hyperlink ref="C315" r:id="rId300"/>
    <hyperlink ref="C316" r:id="rId301"/>
    <hyperlink ref="C317" r:id="rId302"/>
    <hyperlink ref="C318" r:id="rId303"/>
    <hyperlink ref="C319" r:id="rId304"/>
    <hyperlink ref="C320" r:id="rId305"/>
    <hyperlink ref="C321" r:id="rId306"/>
    <hyperlink ref="C322" r:id="rId307"/>
    <hyperlink ref="C323" r:id="rId308"/>
    <hyperlink ref="C324" r:id="rId309"/>
    <hyperlink ref="C326" r:id="rId310"/>
    <hyperlink ref="C327" r:id="rId311"/>
    <hyperlink ref="C328" r:id="rId312"/>
    <hyperlink ref="C329" r:id="rId313"/>
    <hyperlink ref="C330" r:id="rId314"/>
    <hyperlink ref="C331" r:id="rId315"/>
    <hyperlink ref="C332" r:id="rId316"/>
    <hyperlink ref="C333" r:id="rId317"/>
    <hyperlink ref="C334" r:id="rId318"/>
    <hyperlink ref="C335" r:id="rId319"/>
    <hyperlink ref="C336" r:id="rId320"/>
    <hyperlink ref="C337" r:id="rId321"/>
    <hyperlink ref="C338" r:id="rId322"/>
    <hyperlink ref="C339" r:id="rId323"/>
    <hyperlink ref="C340" r:id="rId324"/>
    <hyperlink ref="C341" r:id="rId325"/>
    <hyperlink ref="C342" r:id="rId326"/>
    <hyperlink ref="C343" r:id="rId327"/>
    <hyperlink ref="C344" r:id="rId328"/>
    <hyperlink ref="C345" r:id="rId329"/>
    <hyperlink ref="C346" r:id="rId330"/>
    <hyperlink ref="C347" r:id="rId331"/>
    <hyperlink ref="C348" r:id="rId332"/>
    <hyperlink ref="C349" r:id="rId333"/>
    <hyperlink ref="C350" r:id="rId334"/>
    <hyperlink ref="C351" r:id="rId335"/>
    <hyperlink ref="C352" r:id="rId336"/>
    <hyperlink ref="C353" r:id="rId337"/>
    <hyperlink ref="C354" r:id="rId338"/>
    <hyperlink ref="C355" r:id="rId339"/>
    <hyperlink ref="C356" r:id="rId340"/>
    <hyperlink ref="C357" r:id="rId341"/>
    <hyperlink ref="C358" r:id="rId342"/>
    <hyperlink ref="C359" r:id="rId343"/>
    <hyperlink ref="C360" r:id="rId344"/>
    <hyperlink ref="C361" r:id="rId345"/>
    <hyperlink ref="C362" r:id="rId346"/>
    <hyperlink ref="C363" r:id="rId347"/>
    <hyperlink ref="C364" r:id="rId348"/>
    <hyperlink ref="C365" r:id="rId349"/>
    <hyperlink ref="C366" r:id="rId350"/>
    <hyperlink ref="C367" r:id="rId351"/>
    <hyperlink ref="C368" r:id="rId352"/>
    <hyperlink ref="C369" r:id="rId353"/>
    <hyperlink ref="C370" r:id="rId354"/>
    <hyperlink ref="C371" r:id="rId355"/>
    <hyperlink ref="C372" r:id="rId356"/>
    <hyperlink ref="C373" r:id="rId357"/>
    <hyperlink ref="C374" r:id="rId358"/>
    <hyperlink ref="C375" r:id="rId359"/>
    <hyperlink ref="C376" r:id="rId360"/>
    <hyperlink ref="C377" r:id="rId361"/>
    <hyperlink ref="C378" r:id="rId362"/>
    <hyperlink ref="C379" r:id="rId363"/>
    <hyperlink ref="C380" r:id="rId364"/>
    <hyperlink ref="C381" r:id="rId365"/>
    <hyperlink ref="C382" r:id="rId366"/>
    <hyperlink ref="C383" r:id="rId367"/>
    <hyperlink ref="C384" r:id="rId368"/>
    <hyperlink ref="C385" r:id="rId369"/>
    <hyperlink ref="C386" r:id="rId370"/>
    <hyperlink ref="C387" r:id="rId371"/>
    <hyperlink ref="C388" r:id="rId372"/>
    <hyperlink ref="C389" r:id="rId373"/>
    <hyperlink ref="C390" r:id="rId374"/>
    <hyperlink ref="C391" r:id="rId375"/>
    <hyperlink ref="C392" r:id="rId376"/>
    <hyperlink ref="C393" r:id="rId377"/>
    <hyperlink ref="C394" r:id="rId378"/>
    <hyperlink ref="C395" r:id="rId379"/>
    <hyperlink ref="C396" r:id="rId380"/>
    <hyperlink ref="C397" r:id="rId381"/>
    <hyperlink ref="C398" r:id="rId382"/>
    <hyperlink ref="C399" r:id="rId383"/>
    <hyperlink ref="C400" r:id="rId384"/>
    <hyperlink ref="C401" r:id="rId385"/>
    <hyperlink ref="C402" r:id="rId386"/>
    <hyperlink ref="C404" r:id="rId387"/>
    <hyperlink ref="C405" r:id="rId388"/>
    <hyperlink ref="C406" r:id="rId389"/>
    <hyperlink ref="C407" r:id="rId390"/>
    <hyperlink ref="C408" r:id="rId391"/>
    <hyperlink ref="C409" r:id="rId392"/>
    <hyperlink ref="C410" r:id="rId393"/>
    <hyperlink ref="C411" r:id="rId394"/>
    <hyperlink ref="C412" r:id="rId395"/>
    <hyperlink ref="C413" r:id="rId396"/>
    <hyperlink ref="C414" r:id="rId397"/>
    <hyperlink ref="C415" r:id="rId398"/>
    <hyperlink ref="C416" r:id="rId399"/>
    <hyperlink ref="C417" r:id="rId400"/>
    <hyperlink ref="C418" r:id="rId401"/>
    <hyperlink ref="C419" r:id="rId402"/>
    <hyperlink ref="C420" r:id="rId403"/>
    <hyperlink ref="C421" r:id="rId404"/>
    <hyperlink ref="C422" r:id="rId405"/>
    <hyperlink ref="C423" r:id="rId406"/>
    <hyperlink ref="C424" r:id="rId407"/>
    <hyperlink ref="C425" r:id="rId408"/>
    <hyperlink ref="C426" r:id="rId409"/>
    <hyperlink ref="C427" r:id="rId410"/>
    <hyperlink ref="C428" r:id="rId411"/>
    <hyperlink ref="C429" r:id="rId412"/>
    <hyperlink ref="C430" r:id="rId413"/>
    <hyperlink ref="C431" r:id="rId414"/>
    <hyperlink ref="C432" r:id="rId415"/>
    <hyperlink ref="C433" r:id="rId416"/>
    <hyperlink ref="C434" r:id="rId417"/>
    <hyperlink ref="C435" r:id="rId418"/>
    <hyperlink ref="C436" r:id="rId419"/>
    <hyperlink ref="C437" r:id="rId420"/>
    <hyperlink ref="C438" r:id="rId421"/>
    <hyperlink ref="C439" r:id="rId422"/>
    <hyperlink ref="C440" r:id="rId423"/>
    <hyperlink ref="C441" r:id="rId424"/>
    <hyperlink ref="C442" r:id="rId425"/>
    <hyperlink ref="C443" r:id="rId426"/>
    <hyperlink ref="C444" r:id="rId427"/>
    <hyperlink ref="C445" r:id="rId428"/>
    <hyperlink ref="C446" r:id="rId429"/>
    <hyperlink ref="C447" r:id="rId430"/>
    <hyperlink ref="C448" r:id="rId431"/>
    <hyperlink ref="C449" r:id="rId432"/>
    <hyperlink ref="C450" r:id="rId433"/>
    <hyperlink ref="C451" r:id="rId434"/>
    <hyperlink ref="C452" r:id="rId435"/>
    <hyperlink ref="C453" r:id="rId436"/>
    <hyperlink ref="C454" r:id="rId437"/>
    <hyperlink ref="C455" r:id="rId438"/>
    <hyperlink ref="C456" r:id="rId439"/>
    <hyperlink ref="C457" r:id="rId440"/>
    <hyperlink ref="C458" r:id="rId441"/>
    <hyperlink ref="C459" r:id="rId442"/>
    <hyperlink ref="C460" r:id="rId443"/>
    <hyperlink ref="C461" r:id="rId444"/>
    <hyperlink ref="C462" r:id="rId445"/>
    <hyperlink ref="C463" r:id="rId446"/>
    <hyperlink ref="C464" r:id="rId447"/>
    <hyperlink ref="C465" r:id="rId448"/>
    <hyperlink ref="C466" r:id="rId449"/>
    <hyperlink ref="C467" r:id="rId450"/>
    <hyperlink ref="C468" r:id="rId451"/>
    <hyperlink ref="C469" r:id="rId452"/>
    <hyperlink ref="C470" r:id="rId453"/>
    <hyperlink ref="C471" r:id="rId454"/>
    <hyperlink ref="C472" r:id="rId455"/>
    <hyperlink ref="C473" r:id="rId456"/>
    <hyperlink ref="C474" r:id="rId457"/>
    <hyperlink ref="C475" r:id="rId458"/>
    <hyperlink ref="C476" r:id="rId459"/>
    <hyperlink ref="C477" r:id="rId460"/>
    <hyperlink ref="C478" r:id="rId461"/>
    <hyperlink ref="C479" r:id="rId462"/>
    <hyperlink ref="C480" r:id="rId463"/>
    <hyperlink ref="C481" r:id="rId464"/>
    <hyperlink ref="C482" r:id="rId465"/>
    <hyperlink ref="C483" r:id="rId466"/>
    <hyperlink ref="C484" r:id="rId467"/>
    <hyperlink ref="C485" r:id="rId468"/>
    <hyperlink ref="C486" r:id="rId469"/>
    <hyperlink ref="C487" r:id="rId470"/>
    <hyperlink ref="C488" r:id="rId471"/>
    <hyperlink ref="C489" r:id="rId472"/>
    <hyperlink ref="C490" r:id="rId473"/>
  </hyperlinks>
  <pageMargins left="0.7" right="0.7" top="0.75" bottom="0.75" header="0.3" footer="0.3"/>
  <pageSetup paperSize="6" orientation="portrait" horizontalDpi="0" verticalDpi="0" r:id="rId47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20"/>
  <sheetViews>
    <sheetView topLeftCell="B4" zoomScale="85" zoomScaleNormal="85" workbookViewId="0">
      <pane ySplit="1" topLeftCell="A5" activePane="bottomLeft" state="frozenSplit"/>
      <selection activeCell="A4" sqref="A4"/>
      <selection pane="bottomLeft" activeCell="K24" sqref="K24"/>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4.7109375" style="39" customWidth="1"/>
    <col min="10" max="10" width="4.140625" style="39" customWidth="1"/>
    <col min="11" max="11" width="9.5703125" customWidth="1"/>
    <col min="12" max="12" width="5.5703125" customWidth="1"/>
    <col min="13" max="13" width="5.5703125" style="10" customWidth="1"/>
    <col min="14" max="14" width="7" customWidth="1"/>
    <col min="15" max="15" width="2.85546875" style="79" customWidth="1"/>
    <col min="16" max="16" width="3.85546875" customWidth="1"/>
    <col min="17" max="17" width="4.140625" customWidth="1"/>
    <col min="18" max="18" width="5.28515625" style="10" customWidth="1"/>
    <col min="19" max="19" width="3.5703125" style="183" customWidth="1"/>
    <col min="20" max="20" width="5.28515625" customWidth="1"/>
    <col min="21" max="21" width="5.42578125" style="11" customWidth="1"/>
    <col min="22" max="22" width="4.85546875" style="8" customWidth="1"/>
    <col min="23" max="23" width="6.7109375" style="8" customWidth="1"/>
    <col min="24" max="24" width="4.7109375" style="492" customWidth="1"/>
    <col min="25" max="25" width="4.140625" style="492" hidden="1"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3.285156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ht="18.75" x14ac:dyDescent="0.3">
      <c r="D1" s="22" t="s">
        <v>920</v>
      </c>
      <c r="E1" s="16"/>
      <c r="I1"/>
      <c r="J1" s="162" t="s">
        <v>1728</v>
      </c>
      <c r="AE1" s="16"/>
      <c r="AF1" s="32"/>
      <c r="AG1" s="32"/>
    </row>
    <row r="2" spans="1:45" x14ac:dyDescent="0.25">
      <c r="D2" s="23" t="s">
        <v>729</v>
      </c>
      <c r="F2" s="21"/>
    </row>
    <row r="3" spans="1:45" ht="15.75" thickBot="1" x14ac:dyDescent="0.3"/>
    <row r="4" spans="1:45" s="1" customFormat="1" ht="34.5" customHeight="1" thickBot="1" x14ac:dyDescent="0.3">
      <c r="C4" s="807" t="s">
        <v>4224</v>
      </c>
      <c r="D4" s="622" t="s">
        <v>1810</v>
      </c>
      <c r="E4" s="15" t="s">
        <v>2380</v>
      </c>
      <c r="F4" s="15" t="s">
        <v>64</v>
      </c>
      <c r="G4" s="6" t="s">
        <v>23</v>
      </c>
      <c r="H4" s="2" t="s">
        <v>175</v>
      </c>
      <c r="I4" s="2" t="s">
        <v>5</v>
      </c>
      <c r="J4" s="2" t="s">
        <v>6</v>
      </c>
      <c r="K4" s="2" t="s">
        <v>1</v>
      </c>
      <c r="L4" s="2" t="s">
        <v>742</v>
      </c>
      <c r="M4" s="13" t="s">
        <v>3623</v>
      </c>
      <c r="N4" s="2" t="s">
        <v>1149</v>
      </c>
      <c r="O4" s="78" t="s">
        <v>772</v>
      </c>
      <c r="P4" s="78" t="s">
        <v>764</v>
      </c>
      <c r="Q4" s="2" t="s">
        <v>944</v>
      </c>
      <c r="R4" s="13" t="s">
        <v>945</v>
      </c>
      <c r="S4" s="706" t="s">
        <v>986</v>
      </c>
      <c r="T4" s="2" t="s">
        <v>736</v>
      </c>
      <c r="U4" s="12" t="s">
        <v>1396</v>
      </c>
      <c r="V4" s="9" t="s">
        <v>838</v>
      </c>
      <c r="W4" s="9" t="s">
        <v>39</v>
      </c>
      <c r="X4" s="702" t="s">
        <v>3622</v>
      </c>
      <c r="Y4" s="9" t="s">
        <v>1814</v>
      </c>
      <c r="Z4" s="548" t="s">
        <v>1998</v>
      </c>
      <c r="AA4" s="2" t="s">
        <v>16</v>
      </c>
      <c r="AB4" s="15" t="s">
        <v>3571</v>
      </c>
      <c r="AC4" s="15" t="s">
        <v>72</v>
      </c>
      <c r="AD4" s="549" t="s">
        <v>80</v>
      </c>
      <c r="AE4" s="15" t="s">
        <v>68</v>
      </c>
      <c r="AF4" s="15" t="s">
        <v>74</v>
      </c>
      <c r="AG4" s="549" t="s">
        <v>2121</v>
      </c>
      <c r="AH4" s="703" t="s">
        <v>3625</v>
      </c>
      <c r="AI4" s="2" t="s">
        <v>52</v>
      </c>
      <c r="AJ4" s="2" t="s">
        <v>53</v>
      </c>
      <c r="AK4" s="679" t="s">
        <v>841</v>
      </c>
      <c r="AL4" s="13" t="s">
        <v>3624</v>
      </c>
      <c r="AM4" s="2" t="s">
        <v>840</v>
      </c>
      <c r="AN4" s="2" t="s">
        <v>730</v>
      </c>
      <c r="AO4" s="2" t="s">
        <v>75</v>
      </c>
      <c r="AP4" s="2" t="s">
        <v>76</v>
      </c>
      <c r="AQ4" s="2" t="s">
        <v>2435</v>
      </c>
      <c r="AR4" s="6" t="s">
        <v>22</v>
      </c>
      <c r="AS4" s="3" t="s">
        <v>4</v>
      </c>
    </row>
    <row r="5" spans="1:45" ht="7.5" customHeight="1" thickBot="1" x14ac:dyDescent="0.3"/>
    <row r="6" spans="1:45" ht="14.25" customHeight="1" x14ac:dyDescent="0.25">
      <c r="B6">
        <v>1</v>
      </c>
      <c r="C6" t="s">
        <v>4376</v>
      </c>
      <c r="D6" s="50" t="s">
        <v>1818</v>
      </c>
      <c r="E6" s="30"/>
      <c r="F6" s="44" t="s">
        <v>67</v>
      </c>
      <c r="G6" s="30" t="s">
        <v>1819</v>
      </c>
      <c r="H6" s="44" t="s">
        <v>12</v>
      </c>
      <c r="I6" s="44">
        <v>8</v>
      </c>
      <c r="J6" s="86">
        <v>8</v>
      </c>
      <c r="K6" s="55" t="s">
        <v>800</v>
      </c>
      <c r="L6" s="56" t="s">
        <v>108</v>
      </c>
      <c r="M6" s="80" t="s">
        <v>2678</v>
      </c>
      <c r="N6" s="30">
        <v>240</v>
      </c>
      <c r="O6" s="34">
        <v>6</v>
      </c>
      <c r="P6" s="30"/>
      <c r="Q6" s="30">
        <v>1</v>
      </c>
      <c r="R6" s="80">
        <v>328</v>
      </c>
      <c r="S6" s="184">
        <v>43160</v>
      </c>
      <c r="T6" s="394">
        <v>14.7</v>
      </c>
      <c r="U6" s="57">
        <v>0.33</v>
      </c>
      <c r="V6" s="166">
        <v>2</v>
      </c>
      <c r="W6" s="488">
        <f t="shared" ref="W6:W34" si="0">IF(AND(N6&lt;&gt;"",R6&lt;&gt;""),1000*R6*U6/(N6*V6),"")</f>
        <v>225.5</v>
      </c>
      <c r="X6" s="501" t="s">
        <v>174</v>
      </c>
      <c r="Y6" s="493" t="s">
        <v>54</v>
      </c>
      <c r="Z6" s="493"/>
      <c r="AA6" s="30" t="s">
        <v>20</v>
      </c>
      <c r="AB6" s="44">
        <v>11</v>
      </c>
      <c r="AC6" s="30" t="s">
        <v>73</v>
      </c>
      <c r="AD6" s="44"/>
      <c r="AE6" s="30"/>
      <c r="AF6" s="34"/>
      <c r="AG6" s="34"/>
      <c r="AH6" s="44">
        <v>512</v>
      </c>
      <c r="AI6" s="44">
        <v>512</v>
      </c>
      <c r="AJ6" s="44" t="s">
        <v>54</v>
      </c>
      <c r="AK6" s="80">
        <v>16</v>
      </c>
      <c r="AL6" s="568"/>
      <c r="AM6" s="30"/>
      <c r="AN6" s="30"/>
      <c r="AO6" s="30"/>
      <c r="AP6" s="51"/>
      <c r="AQ6" s="588"/>
      <c r="AR6" s="30" t="s">
        <v>2676</v>
      </c>
      <c r="AS6" s="51" t="s">
        <v>2677</v>
      </c>
    </row>
    <row r="7" spans="1:45" ht="14.25" customHeight="1" x14ac:dyDescent="0.25">
      <c r="D7" s="591" t="s">
        <v>5066</v>
      </c>
      <c r="E7" s="555" t="s">
        <v>5067</v>
      </c>
      <c r="F7" s="617"/>
      <c r="G7" s="593" t="s">
        <v>5069</v>
      </c>
      <c r="H7" s="592" t="s">
        <v>3987</v>
      </c>
      <c r="I7" s="592">
        <v>16</v>
      </c>
      <c r="J7" s="618">
        <v>16</v>
      </c>
      <c r="K7" s="785"/>
      <c r="L7" s="827"/>
      <c r="M7" s="828"/>
      <c r="N7" s="826"/>
      <c r="O7" s="439"/>
      <c r="P7" s="826"/>
      <c r="Q7" s="826"/>
      <c r="R7" s="828"/>
      <c r="S7" s="829"/>
      <c r="T7" s="830"/>
      <c r="U7" s="831"/>
      <c r="V7" s="832"/>
      <c r="W7" s="833"/>
      <c r="X7" s="834"/>
      <c r="Y7" s="835"/>
      <c r="Z7" s="835"/>
      <c r="AA7" s="826" t="s">
        <v>17</v>
      </c>
      <c r="AB7" s="440">
        <v>8</v>
      </c>
      <c r="AC7" s="826"/>
      <c r="AD7" s="440"/>
      <c r="AE7" s="826"/>
      <c r="AF7" s="439"/>
      <c r="AG7" s="439"/>
      <c r="AH7" s="440"/>
      <c r="AI7" s="440"/>
      <c r="AJ7" s="440"/>
      <c r="AK7" s="828"/>
      <c r="AL7" s="836"/>
      <c r="AM7" s="826"/>
      <c r="AN7" s="826"/>
      <c r="AO7" s="826"/>
      <c r="AP7" s="837"/>
      <c r="AQ7" s="838"/>
      <c r="AR7" s="826" t="s">
        <v>5068</v>
      </c>
      <c r="AS7" s="837"/>
    </row>
    <row r="8" spans="1:45" ht="14.25" customHeight="1" x14ac:dyDescent="0.25">
      <c r="C8" t="s">
        <v>4376</v>
      </c>
      <c r="D8" s="560" t="s">
        <v>2680</v>
      </c>
      <c r="E8" s="435" t="s">
        <v>2681</v>
      </c>
      <c r="F8" s="27" t="s">
        <v>777</v>
      </c>
      <c r="G8" s="28" t="s">
        <v>2682</v>
      </c>
      <c r="H8" s="27" t="s">
        <v>143</v>
      </c>
      <c r="I8" s="27">
        <v>32</v>
      </c>
      <c r="J8" s="87">
        <v>32</v>
      </c>
      <c r="K8" s="19" t="s">
        <v>3935</v>
      </c>
      <c r="L8" s="52" t="s">
        <v>108</v>
      </c>
      <c r="M8" s="81" t="s">
        <v>777</v>
      </c>
      <c r="N8" s="28"/>
      <c r="O8" s="29" t="s">
        <v>744</v>
      </c>
      <c r="P8" s="28"/>
      <c r="Q8" s="28"/>
      <c r="R8" s="81"/>
      <c r="S8" s="185">
        <v>43275</v>
      </c>
      <c r="T8" s="326" t="s">
        <v>3562</v>
      </c>
      <c r="U8" s="60">
        <v>0.67</v>
      </c>
      <c r="V8" s="167">
        <v>1</v>
      </c>
      <c r="W8" s="489" t="str">
        <f t="shared" si="0"/>
        <v/>
      </c>
      <c r="X8" s="502"/>
      <c r="Y8" s="494"/>
      <c r="Z8" s="494"/>
      <c r="AA8" s="28" t="s">
        <v>20</v>
      </c>
      <c r="AB8" s="27">
        <v>1</v>
      </c>
      <c r="AC8" s="28" t="s">
        <v>3937</v>
      </c>
      <c r="AD8" s="27" t="s">
        <v>54</v>
      </c>
      <c r="AE8" s="28" t="s">
        <v>158</v>
      </c>
      <c r="AF8" s="29" t="s">
        <v>55</v>
      </c>
      <c r="AG8" s="29" t="s">
        <v>54</v>
      </c>
      <c r="AH8" s="27" t="s">
        <v>249</v>
      </c>
      <c r="AI8" s="27" t="s">
        <v>249</v>
      </c>
      <c r="AJ8" s="27" t="s">
        <v>55</v>
      </c>
      <c r="AK8" s="81">
        <v>13</v>
      </c>
      <c r="AL8" s="569"/>
      <c r="AM8" s="28">
        <v>128</v>
      </c>
      <c r="AN8" s="28"/>
      <c r="AO8" s="28">
        <v>2007</v>
      </c>
      <c r="AP8" s="20">
        <v>2007</v>
      </c>
      <c r="AQ8" s="182" t="s">
        <v>2683</v>
      </c>
      <c r="AR8" s="28" t="s">
        <v>3939</v>
      </c>
      <c r="AS8" s="20"/>
    </row>
    <row r="9" spans="1:45" ht="14.25" customHeight="1" x14ac:dyDescent="0.25">
      <c r="C9" t="s">
        <v>4376</v>
      </c>
      <c r="D9" s="560" t="s">
        <v>2680</v>
      </c>
      <c r="E9" s="435" t="s">
        <v>2681</v>
      </c>
      <c r="F9" s="27"/>
      <c r="G9" s="28" t="s">
        <v>3938</v>
      </c>
      <c r="H9" s="27" t="s">
        <v>143</v>
      </c>
      <c r="I9" s="27">
        <v>32</v>
      </c>
      <c r="J9" s="87">
        <v>32</v>
      </c>
      <c r="K9" s="19" t="s">
        <v>3935</v>
      </c>
      <c r="L9" s="52" t="s">
        <v>108</v>
      </c>
      <c r="M9" s="81" t="s">
        <v>3936</v>
      </c>
      <c r="N9" s="28">
        <v>35</v>
      </c>
      <c r="O9" s="29" t="s">
        <v>744</v>
      </c>
      <c r="P9" s="28"/>
      <c r="Q9" s="28"/>
      <c r="R9" s="81"/>
      <c r="S9" s="185">
        <v>43275</v>
      </c>
      <c r="T9" s="326" t="s">
        <v>3562</v>
      </c>
      <c r="U9" s="60">
        <v>0.67</v>
      </c>
      <c r="V9" s="167">
        <v>1</v>
      </c>
      <c r="W9" s="489" t="str">
        <f t="shared" si="0"/>
        <v/>
      </c>
      <c r="X9" s="502"/>
      <c r="Y9" s="494"/>
      <c r="Z9" s="494"/>
      <c r="AA9" s="28" t="s">
        <v>479</v>
      </c>
      <c r="AB9" s="27">
        <v>1</v>
      </c>
      <c r="AC9" s="28" t="s">
        <v>3937</v>
      </c>
      <c r="AD9" s="27" t="s">
        <v>54</v>
      </c>
      <c r="AE9" s="28" t="s">
        <v>158</v>
      </c>
      <c r="AF9" s="29" t="s">
        <v>55</v>
      </c>
      <c r="AG9" s="29" t="s">
        <v>54</v>
      </c>
      <c r="AH9" s="27" t="s">
        <v>249</v>
      </c>
      <c r="AI9" s="27" t="s">
        <v>249</v>
      </c>
      <c r="AJ9" s="27" t="s">
        <v>55</v>
      </c>
      <c r="AK9" s="81">
        <v>13</v>
      </c>
      <c r="AL9" s="569"/>
      <c r="AM9" s="28">
        <v>128</v>
      </c>
      <c r="AN9" s="28"/>
      <c r="AO9" s="28">
        <v>2007</v>
      </c>
      <c r="AP9" s="20">
        <v>2011</v>
      </c>
      <c r="AQ9" s="182" t="s">
        <v>2683</v>
      </c>
      <c r="AR9" s="28" t="s">
        <v>3940</v>
      </c>
      <c r="AS9" s="20"/>
    </row>
    <row r="10" spans="1:45" ht="14.25" customHeight="1" x14ac:dyDescent="0.25">
      <c r="A10" t="s">
        <v>174</v>
      </c>
      <c r="B10">
        <v>1</v>
      </c>
      <c r="C10" t="s">
        <v>4376</v>
      </c>
      <c r="D10" s="26" t="s">
        <v>159</v>
      </c>
      <c r="E10" s="435" t="s">
        <v>2229</v>
      </c>
      <c r="F10" s="27" t="s">
        <v>57</v>
      </c>
      <c r="G10" s="28" t="s">
        <v>160</v>
      </c>
      <c r="H10" s="27" t="s">
        <v>12</v>
      </c>
      <c r="I10" s="27">
        <v>15</v>
      </c>
      <c r="J10" s="87">
        <v>15</v>
      </c>
      <c r="K10" s="19" t="s">
        <v>987</v>
      </c>
      <c r="L10" s="52" t="s">
        <v>108</v>
      </c>
      <c r="M10" s="81"/>
      <c r="N10" s="28">
        <v>3732</v>
      </c>
      <c r="O10" s="29">
        <v>4</v>
      </c>
      <c r="P10" s="28"/>
      <c r="Q10" s="28">
        <v>2</v>
      </c>
      <c r="R10" s="81">
        <v>19.981000000000002</v>
      </c>
      <c r="S10" s="185">
        <v>41788</v>
      </c>
      <c r="T10" s="326">
        <v>14.7</v>
      </c>
      <c r="U10" s="60">
        <v>0.66</v>
      </c>
      <c r="V10" s="167">
        <v>1</v>
      </c>
      <c r="W10" s="489">
        <f t="shared" si="0"/>
        <v>3.5336173633440517</v>
      </c>
      <c r="X10" s="502" t="s">
        <v>174</v>
      </c>
      <c r="Y10" s="494"/>
      <c r="Z10" s="494"/>
      <c r="AA10" s="28" t="s">
        <v>17</v>
      </c>
      <c r="AB10" s="27">
        <v>5</v>
      </c>
      <c r="AC10" s="28" t="s">
        <v>161</v>
      </c>
      <c r="AD10" s="27" t="s">
        <v>54</v>
      </c>
      <c r="AE10" s="28"/>
      <c r="AF10" s="29" t="s">
        <v>55</v>
      </c>
      <c r="AG10" s="29" t="s">
        <v>54</v>
      </c>
      <c r="AH10" s="27" t="s">
        <v>83</v>
      </c>
      <c r="AI10" s="27" t="s">
        <v>1404</v>
      </c>
      <c r="AJ10" s="27" t="s">
        <v>55</v>
      </c>
      <c r="AK10" s="81">
        <v>11</v>
      </c>
      <c r="AL10" s="569"/>
      <c r="AM10" s="28">
        <v>1</v>
      </c>
      <c r="AN10" s="28"/>
      <c r="AO10" s="28">
        <v>1962</v>
      </c>
      <c r="AP10" s="20">
        <v>2012</v>
      </c>
      <c r="AQ10" s="182" t="s">
        <v>1403</v>
      </c>
      <c r="AR10" s="28" t="s">
        <v>1405</v>
      </c>
      <c r="AS10" s="127"/>
    </row>
    <row r="11" spans="1:45" ht="14.25" customHeight="1" x14ac:dyDescent="0.25">
      <c r="B11">
        <v>1</v>
      </c>
      <c r="C11" t="s">
        <v>4376</v>
      </c>
      <c r="D11" s="26" t="s">
        <v>2687</v>
      </c>
      <c r="E11" s="435" t="s">
        <v>2688</v>
      </c>
      <c r="F11" s="27" t="s">
        <v>67</v>
      </c>
      <c r="G11" s="28" t="s">
        <v>1854</v>
      </c>
      <c r="H11" s="27" t="s">
        <v>12</v>
      </c>
      <c r="I11" s="27">
        <v>8</v>
      </c>
      <c r="J11" s="87">
        <v>8</v>
      </c>
      <c r="K11" s="19" t="s">
        <v>800</v>
      </c>
      <c r="L11" s="52" t="s">
        <v>108</v>
      </c>
      <c r="M11" s="81"/>
      <c r="N11" s="28">
        <v>186</v>
      </c>
      <c r="O11" s="29">
        <v>6</v>
      </c>
      <c r="P11" s="28"/>
      <c r="Q11" s="28"/>
      <c r="R11" s="81">
        <v>476.19</v>
      </c>
      <c r="S11" s="185">
        <v>43162</v>
      </c>
      <c r="T11" s="326">
        <v>14.7</v>
      </c>
      <c r="U11" s="60">
        <v>0.33</v>
      </c>
      <c r="V11" s="167">
        <v>3</v>
      </c>
      <c r="W11" s="489">
        <f t="shared" si="0"/>
        <v>281.61774193548388</v>
      </c>
      <c r="X11" s="502" t="s">
        <v>174</v>
      </c>
      <c r="Y11" s="494" t="s">
        <v>2226</v>
      </c>
      <c r="Z11" s="494" t="s">
        <v>745</v>
      </c>
      <c r="AA11" s="28" t="s">
        <v>17</v>
      </c>
      <c r="AB11" s="27">
        <v>3</v>
      </c>
      <c r="AC11" s="28" t="s">
        <v>2687</v>
      </c>
      <c r="AD11" s="27"/>
      <c r="AE11" s="28"/>
      <c r="AF11" s="29" t="s">
        <v>55</v>
      </c>
      <c r="AG11" s="29" t="s">
        <v>55</v>
      </c>
      <c r="AH11" s="27">
        <v>256</v>
      </c>
      <c r="AI11" s="27">
        <v>256</v>
      </c>
      <c r="AJ11" s="27" t="s">
        <v>54</v>
      </c>
      <c r="AK11" s="81">
        <v>15</v>
      </c>
      <c r="AL11" s="569">
        <v>1</v>
      </c>
      <c r="AM11" s="28"/>
      <c r="AN11" s="28"/>
      <c r="AO11" s="28">
        <v>2016</v>
      </c>
      <c r="AP11" s="20">
        <v>2017</v>
      </c>
      <c r="AQ11" s="182"/>
      <c r="AR11" s="28"/>
      <c r="AS11" s="20" t="s">
        <v>2694</v>
      </c>
    </row>
    <row r="12" spans="1:45" ht="14.25" customHeight="1" x14ac:dyDescent="0.25">
      <c r="A12" t="s">
        <v>174</v>
      </c>
      <c r="B12">
        <v>1</v>
      </c>
      <c r="C12" t="s">
        <v>4376</v>
      </c>
      <c r="D12" s="26" t="s">
        <v>1821</v>
      </c>
      <c r="E12" s="435" t="s">
        <v>1437</v>
      </c>
      <c r="F12" s="27" t="s">
        <v>67</v>
      </c>
      <c r="G12" s="28" t="s">
        <v>1438</v>
      </c>
      <c r="H12" s="27" t="s">
        <v>143</v>
      </c>
      <c r="I12" s="27">
        <v>8</v>
      </c>
      <c r="J12" s="87">
        <v>16</v>
      </c>
      <c r="K12" s="19" t="s">
        <v>802</v>
      </c>
      <c r="L12" s="52" t="s">
        <v>108</v>
      </c>
      <c r="M12" s="81"/>
      <c r="N12" s="28">
        <v>121</v>
      </c>
      <c r="O12" s="29" t="s">
        <v>744</v>
      </c>
      <c r="P12" s="28"/>
      <c r="Q12" s="28"/>
      <c r="R12" s="81">
        <v>297.61900000000003</v>
      </c>
      <c r="S12" s="185">
        <v>41825</v>
      </c>
      <c r="T12" s="326" t="s">
        <v>1267</v>
      </c>
      <c r="U12" s="60">
        <v>0.16700000000000001</v>
      </c>
      <c r="V12" s="167">
        <v>2</v>
      </c>
      <c r="W12" s="489">
        <f t="shared" si="0"/>
        <v>205.38170661157025</v>
      </c>
      <c r="X12" s="502" t="s">
        <v>2216</v>
      </c>
      <c r="Y12" s="494"/>
      <c r="Z12" s="494"/>
      <c r="AA12" s="28" t="s">
        <v>17</v>
      </c>
      <c r="AB12" s="27">
        <v>1</v>
      </c>
      <c r="AC12" s="28" t="s">
        <v>73</v>
      </c>
      <c r="AD12" s="27"/>
      <c r="AE12" s="28"/>
      <c r="AF12" s="29" t="s">
        <v>55</v>
      </c>
      <c r="AG12" s="29" t="s">
        <v>55</v>
      </c>
      <c r="AH12" s="27" t="s">
        <v>181</v>
      </c>
      <c r="AI12" s="27" t="s">
        <v>181</v>
      </c>
      <c r="AJ12" s="27"/>
      <c r="AK12" s="81">
        <v>16</v>
      </c>
      <c r="AL12" s="569"/>
      <c r="AM12" s="28">
        <v>4</v>
      </c>
      <c r="AN12" s="28"/>
      <c r="AO12" s="28">
        <v>1996</v>
      </c>
      <c r="AP12" s="20">
        <v>1998</v>
      </c>
      <c r="AQ12" s="142"/>
      <c r="AR12" s="28" t="s">
        <v>1436</v>
      </c>
      <c r="AS12" s="20" t="s">
        <v>1435</v>
      </c>
    </row>
    <row r="13" spans="1:45" ht="14.25" customHeight="1" x14ac:dyDescent="0.25">
      <c r="A13" t="s">
        <v>174</v>
      </c>
      <c r="B13">
        <v>1</v>
      </c>
      <c r="C13" t="s">
        <v>4376</v>
      </c>
      <c r="D13" s="26" t="s">
        <v>1822</v>
      </c>
      <c r="E13" s="435" t="s">
        <v>1437</v>
      </c>
      <c r="F13" s="27" t="s">
        <v>67</v>
      </c>
      <c r="G13" s="28" t="s">
        <v>1438</v>
      </c>
      <c r="H13" s="27" t="s">
        <v>143</v>
      </c>
      <c r="I13" s="27">
        <v>8</v>
      </c>
      <c r="J13" s="87">
        <v>16</v>
      </c>
      <c r="K13" s="19" t="s">
        <v>800</v>
      </c>
      <c r="L13" s="52" t="s">
        <v>108</v>
      </c>
      <c r="M13" s="81"/>
      <c r="N13" s="28">
        <v>138</v>
      </c>
      <c r="O13" s="29">
        <v>6</v>
      </c>
      <c r="P13" s="28"/>
      <c r="Q13" s="28"/>
      <c r="R13" s="81">
        <v>318.16699999999997</v>
      </c>
      <c r="S13" s="185">
        <v>41825</v>
      </c>
      <c r="T13" s="326">
        <v>14.7</v>
      </c>
      <c r="U13" s="60">
        <v>0.16700000000000001</v>
      </c>
      <c r="V13" s="167">
        <v>3</v>
      </c>
      <c r="W13" s="489">
        <f t="shared" si="0"/>
        <v>128.34272705314009</v>
      </c>
      <c r="X13" s="502" t="s">
        <v>2216</v>
      </c>
      <c r="Y13" s="494"/>
      <c r="Z13" s="494"/>
      <c r="AA13" s="28" t="s">
        <v>17</v>
      </c>
      <c r="AB13" s="27">
        <v>1</v>
      </c>
      <c r="AC13" s="28" t="s">
        <v>73</v>
      </c>
      <c r="AD13" s="27"/>
      <c r="AE13" s="28" t="s">
        <v>158</v>
      </c>
      <c r="AF13" s="29" t="s">
        <v>55</v>
      </c>
      <c r="AG13" s="29" t="s">
        <v>55</v>
      </c>
      <c r="AH13" s="27" t="s">
        <v>181</v>
      </c>
      <c r="AI13" s="27" t="s">
        <v>181</v>
      </c>
      <c r="AJ13" s="27" t="s">
        <v>54</v>
      </c>
      <c r="AK13" s="81">
        <v>16</v>
      </c>
      <c r="AL13" s="569"/>
      <c r="AM13" s="28">
        <v>4</v>
      </c>
      <c r="AN13" s="28"/>
      <c r="AO13" s="28">
        <v>1996</v>
      </c>
      <c r="AP13" s="20">
        <v>1998</v>
      </c>
      <c r="AQ13" s="142"/>
      <c r="AR13" s="28" t="s">
        <v>1436</v>
      </c>
      <c r="AS13" s="20" t="s">
        <v>1435</v>
      </c>
    </row>
    <row r="14" spans="1:45" ht="14.25" customHeight="1" x14ac:dyDescent="0.25">
      <c r="A14" t="s">
        <v>174</v>
      </c>
      <c r="B14">
        <v>1</v>
      </c>
      <c r="C14" t="s">
        <v>4376</v>
      </c>
      <c r="D14" s="26" t="s">
        <v>1823</v>
      </c>
      <c r="E14" s="435" t="s">
        <v>1437</v>
      </c>
      <c r="F14" s="27" t="s">
        <v>67</v>
      </c>
      <c r="G14" s="28" t="s">
        <v>1438</v>
      </c>
      <c r="H14" s="27" t="s">
        <v>143</v>
      </c>
      <c r="I14" s="27">
        <v>8</v>
      </c>
      <c r="J14" s="87">
        <v>16</v>
      </c>
      <c r="K14" s="19" t="s">
        <v>800</v>
      </c>
      <c r="L14" s="52" t="s">
        <v>108</v>
      </c>
      <c r="M14" s="81"/>
      <c r="N14" s="28">
        <v>198</v>
      </c>
      <c r="O14" s="29">
        <v>6</v>
      </c>
      <c r="P14" s="28"/>
      <c r="Q14" s="28"/>
      <c r="R14" s="81">
        <v>374.53199999999998</v>
      </c>
      <c r="S14" s="185">
        <v>41825</v>
      </c>
      <c r="T14" s="326">
        <v>14.7</v>
      </c>
      <c r="U14" s="60">
        <v>0.16700000000000001</v>
      </c>
      <c r="V14" s="167">
        <v>2</v>
      </c>
      <c r="W14" s="489">
        <f t="shared" si="0"/>
        <v>157.94657575757577</v>
      </c>
      <c r="X14" s="502" t="s">
        <v>2216</v>
      </c>
      <c r="Y14" s="494"/>
      <c r="Z14" s="494"/>
      <c r="AA14" s="28" t="s">
        <v>17</v>
      </c>
      <c r="AB14" s="27">
        <v>1</v>
      </c>
      <c r="AC14" s="28" t="s">
        <v>73</v>
      </c>
      <c r="AD14" s="27"/>
      <c r="AE14" s="28" t="s">
        <v>158</v>
      </c>
      <c r="AF14" s="29" t="s">
        <v>55</v>
      </c>
      <c r="AG14" s="29" t="s">
        <v>55</v>
      </c>
      <c r="AH14" s="27" t="s">
        <v>181</v>
      </c>
      <c r="AI14" s="27" t="s">
        <v>181</v>
      </c>
      <c r="AJ14" s="27" t="s">
        <v>54</v>
      </c>
      <c r="AK14" s="81">
        <v>16</v>
      </c>
      <c r="AL14" s="569"/>
      <c r="AM14" s="28">
        <v>4</v>
      </c>
      <c r="AN14" s="28"/>
      <c r="AO14" s="28">
        <v>1996</v>
      </c>
      <c r="AP14" s="20">
        <v>1998</v>
      </c>
      <c r="AQ14" s="142"/>
      <c r="AR14" s="28" t="s">
        <v>1436</v>
      </c>
      <c r="AS14" s="20" t="s">
        <v>1435</v>
      </c>
    </row>
    <row r="15" spans="1:45" ht="14.25" customHeight="1" x14ac:dyDescent="0.25">
      <c r="A15" t="s">
        <v>174</v>
      </c>
      <c r="B15">
        <v>1</v>
      </c>
      <c r="C15" t="s">
        <v>4376</v>
      </c>
      <c r="D15" s="26" t="s">
        <v>1824</v>
      </c>
      <c r="E15" s="435" t="s">
        <v>1437</v>
      </c>
      <c r="F15" s="27" t="s">
        <v>67</v>
      </c>
      <c r="G15" s="28" t="s">
        <v>1438</v>
      </c>
      <c r="H15" s="27" t="s">
        <v>143</v>
      </c>
      <c r="I15" s="27">
        <v>8</v>
      </c>
      <c r="J15" s="87">
        <v>16</v>
      </c>
      <c r="K15" s="19" t="s">
        <v>800</v>
      </c>
      <c r="L15" s="52" t="s">
        <v>108</v>
      </c>
      <c r="M15" s="81"/>
      <c r="N15" s="28">
        <v>136</v>
      </c>
      <c r="O15" s="29">
        <v>6</v>
      </c>
      <c r="P15" s="28"/>
      <c r="Q15" s="28"/>
      <c r="R15" s="81">
        <v>313.185</v>
      </c>
      <c r="S15" s="185">
        <v>41825</v>
      </c>
      <c r="T15" s="326">
        <v>14.7</v>
      </c>
      <c r="U15" s="60">
        <v>0.16700000000000001</v>
      </c>
      <c r="V15" s="167">
        <v>8</v>
      </c>
      <c r="W15" s="489">
        <f t="shared" si="0"/>
        <v>48.071594669117651</v>
      </c>
      <c r="X15" s="502" t="s">
        <v>2216</v>
      </c>
      <c r="Y15" s="494"/>
      <c r="Z15" s="494"/>
      <c r="AA15" s="28" t="s">
        <v>17</v>
      </c>
      <c r="AB15" s="27">
        <v>1</v>
      </c>
      <c r="AC15" s="28" t="s">
        <v>73</v>
      </c>
      <c r="AD15" s="27"/>
      <c r="AE15" s="28" t="s">
        <v>158</v>
      </c>
      <c r="AF15" s="29" t="s">
        <v>55</v>
      </c>
      <c r="AG15" s="29" t="s">
        <v>55</v>
      </c>
      <c r="AH15" s="27" t="s">
        <v>181</v>
      </c>
      <c r="AI15" s="27" t="s">
        <v>181</v>
      </c>
      <c r="AJ15" s="27" t="s">
        <v>54</v>
      </c>
      <c r="AK15" s="81">
        <v>16</v>
      </c>
      <c r="AL15" s="569"/>
      <c r="AM15" s="28">
        <v>4</v>
      </c>
      <c r="AN15" s="28"/>
      <c r="AO15" s="28">
        <v>1996</v>
      </c>
      <c r="AP15" s="20">
        <v>1998</v>
      </c>
      <c r="AQ15" s="142"/>
      <c r="AR15" s="28" t="s">
        <v>1436</v>
      </c>
      <c r="AS15" s="20" t="s">
        <v>1435</v>
      </c>
    </row>
    <row r="16" spans="1:45" ht="14.25" customHeight="1" x14ac:dyDescent="0.25">
      <c r="D16" s="591" t="s">
        <v>6224</v>
      </c>
      <c r="E16" s="555" t="s">
        <v>5107</v>
      </c>
      <c r="F16" s="617"/>
      <c r="G16" s="593" t="s">
        <v>5108</v>
      </c>
      <c r="H16" s="592" t="s">
        <v>3200</v>
      </c>
      <c r="I16" s="592">
        <v>32</v>
      </c>
      <c r="J16" s="618">
        <v>32</v>
      </c>
      <c r="K16" s="19"/>
      <c r="L16" s="52"/>
      <c r="M16" s="81"/>
      <c r="N16" s="28"/>
      <c r="O16" s="29"/>
      <c r="P16" s="28"/>
      <c r="Q16" s="28"/>
      <c r="R16" s="81"/>
      <c r="S16" s="185"/>
      <c r="T16" s="326"/>
      <c r="U16" s="60"/>
      <c r="V16" s="167"/>
      <c r="W16" s="489"/>
      <c r="X16" s="502"/>
      <c r="Y16" s="494"/>
      <c r="Z16" s="494"/>
      <c r="AA16" s="28"/>
      <c r="AB16" s="27"/>
      <c r="AC16" s="28"/>
      <c r="AD16" s="27"/>
      <c r="AE16" s="28"/>
      <c r="AF16" s="29"/>
      <c r="AG16" s="29"/>
      <c r="AH16" s="27"/>
      <c r="AI16" s="27"/>
      <c r="AJ16" s="27"/>
      <c r="AK16" s="81"/>
      <c r="AL16" s="569"/>
      <c r="AM16" s="28"/>
      <c r="AN16" s="28"/>
      <c r="AO16" s="28"/>
      <c r="AP16" s="20">
        <v>2019</v>
      </c>
      <c r="AQ16" s="142"/>
      <c r="AR16" s="28" t="s">
        <v>5109</v>
      </c>
      <c r="AS16" s="20"/>
    </row>
    <row r="17" spans="1:45" ht="15" customHeight="1" x14ac:dyDescent="0.25">
      <c r="B17">
        <v>1</v>
      </c>
      <c r="C17" t="s">
        <v>4376</v>
      </c>
      <c r="D17" s="26" t="s">
        <v>2478</v>
      </c>
      <c r="E17" s="435" t="s">
        <v>2479</v>
      </c>
      <c r="F17" s="27" t="s">
        <v>67</v>
      </c>
      <c r="G17" s="28" t="s">
        <v>1897</v>
      </c>
      <c r="H17" s="27" t="s">
        <v>143</v>
      </c>
      <c r="I17" s="27">
        <v>8</v>
      </c>
      <c r="J17" s="87">
        <v>16</v>
      </c>
      <c r="K17" s="19" t="s">
        <v>800</v>
      </c>
      <c r="L17" s="52" t="s">
        <v>108</v>
      </c>
      <c r="M17" s="81"/>
      <c r="N17" s="28">
        <v>468</v>
      </c>
      <c r="O17" s="29">
        <v>6</v>
      </c>
      <c r="P17" s="28"/>
      <c r="Q17" s="28"/>
      <c r="R17" s="81">
        <v>140.845</v>
      </c>
      <c r="S17" s="185">
        <v>43168</v>
      </c>
      <c r="T17" s="326">
        <v>14.7</v>
      </c>
      <c r="U17" s="60">
        <v>0.33</v>
      </c>
      <c r="V17" s="167">
        <v>2</v>
      </c>
      <c r="W17" s="489">
        <f t="shared" si="0"/>
        <v>49.656891025641031</v>
      </c>
      <c r="X17" s="502" t="s">
        <v>174</v>
      </c>
      <c r="Y17" s="494"/>
      <c r="Z17" s="494"/>
      <c r="AA17" s="28" t="s">
        <v>20</v>
      </c>
      <c r="AB17" s="27">
        <v>1</v>
      </c>
      <c r="AC17" s="28" t="s">
        <v>1898</v>
      </c>
      <c r="AD17" s="27" t="s">
        <v>54</v>
      </c>
      <c r="AE17" s="28"/>
      <c r="AF17" s="29" t="s">
        <v>55</v>
      </c>
      <c r="AG17" s="29"/>
      <c r="AH17" s="27" t="s">
        <v>181</v>
      </c>
      <c r="AI17" s="27" t="s">
        <v>181</v>
      </c>
      <c r="AJ17" s="27" t="s">
        <v>54</v>
      </c>
      <c r="AK17" s="81">
        <v>15</v>
      </c>
      <c r="AL17" s="569"/>
      <c r="AM17" s="28">
        <v>8</v>
      </c>
      <c r="AN17" s="28"/>
      <c r="AO17" s="28">
        <v>1997</v>
      </c>
      <c r="AP17" s="20">
        <v>1999</v>
      </c>
      <c r="AQ17" s="182" t="s">
        <v>2481</v>
      </c>
      <c r="AR17" s="84" t="s">
        <v>2480</v>
      </c>
      <c r="AS17" s="20" t="s">
        <v>2482</v>
      </c>
    </row>
    <row r="18" spans="1:45" ht="14.25" customHeight="1" x14ac:dyDescent="0.25">
      <c r="A18" t="s">
        <v>746</v>
      </c>
      <c r="B18">
        <v>1</v>
      </c>
      <c r="C18" t="s">
        <v>4376</v>
      </c>
      <c r="D18" s="409" t="s">
        <v>4009</v>
      </c>
      <c r="E18" s="435" t="s">
        <v>4006</v>
      </c>
      <c r="F18" s="411" t="s">
        <v>67</v>
      </c>
      <c r="G18" s="504" t="s">
        <v>1605</v>
      </c>
      <c r="H18" s="412" t="s">
        <v>4013</v>
      </c>
      <c r="I18" s="412">
        <v>8</v>
      </c>
      <c r="J18" s="415">
        <v>3</v>
      </c>
      <c r="K18" s="19" t="s">
        <v>800</v>
      </c>
      <c r="L18" s="52" t="s">
        <v>108</v>
      </c>
      <c r="M18" s="81"/>
      <c r="N18" s="28">
        <v>422</v>
      </c>
      <c r="O18" s="29">
        <v>6</v>
      </c>
      <c r="P18" s="28"/>
      <c r="Q18" s="28"/>
      <c r="R18" s="81">
        <v>344.82799999999997</v>
      </c>
      <c r="S18" s="185">
        <v>43286</v>
      </c>
      <c r="T18" s="326">
        <v>14.7</v>
      </c>
      <c r="U18" s="60">
        <v>0.01</v>
      </c>
      <c r="V18" s="167">
        <v>4</v>
      </c>
      <c r="W18" s="489">
        <f t="shared" si="0"/>
        <v>2.0428199052132703</v>
      </c>
      <c r="X18" s="146" t="s">
        <v>174</v>
      </c>
      <c r="Y18" s="432"/>
      <c r="Z18" s="432" t="s">
        <v>745</v>
      </c>
      <c r="AA18" s="727" t="s">
        <v>17</v>
      </c>
      <c r="AB18" s="432">
        <v>4</v>
      </c>
      <c r="AC18" s="727" t="s">
        <v>4014</v>
      </c>
      <c r="AD18" s="432" t="s">
        <v>54</v>
      </c>
      <c r="AE18" s="727" t="s">
        <v>124</v>
      </c>
      <c r="AF18" s="432" t="s">
        <v>55</v>
      </c>
      <c r="AG18" s="29" t="s">
        <v>55</v>
      </c>
      <c r="AH18" s="29" t="s">
        <v>181</v>
      </c>
      <c r="AI18" s="29" t="s">
        <v>181</v>
      </c>
      <c r="AJ18" s="432" t="s">
        <v>54</v>
      </c>
      <c r="AK18" s="84">
        <v>8</v>
      </c>
      <c r="AL18" s="84"/>
      <c r="AM18" s="84"/>
      <c r="AN18" s="84"/>
      <c r="AO18" s="84">
        <v>2003</v>
      </c>
      <c r="AP18" s="137">
        <v>2003</v>
      </c>
      <c r="AQ18" s="182" t="s">
        <v>4012</v>
      </c>
      <c r="AR18" s="84" t="s">
        <v>4016</v>
      </c>
      <c r="AS18" s="137" t="s">
        <v>4015</v>
      </c>
    </row>
    <row r="19" spans="1:45" ht="14.25" customHeight="1" x14ac:dyDescent="0.25">
      <c r="A19" t="s">
        <v>746</v>
      </c>
      <c r="B19">
        <v>1</v>
      </c>
      <c r="C19" t="s">
        <v>4376</v>
      </c>
      <c r="D19" s="26" t="s">
        <v>78</v>
      </c>
      <c r="E19" s="435" t="s">
        <v>2201</v>
      </c>
      <c r="F19" s="27" t="s">
        <v>67</v>
      </c>
      <c r="G19" s="28" t="s">
        <v>77</v>
      </c>
      <c r="H19" s="27" t="s">
        <v>12</v>
      </c>
      <c r="I19" s="27">
        <v>16</v>
      </c>
      <c r="J19" s="87">
        <v>16</v>
      </c>
      <c r="K19" s="19" t="s">
        <v>794</v>
      </c>
      <c r="L19" s="52" t="s">
        <v>108</v>
      </c>
      <c r="M19" s="81" t="s">
        <v>1047</v>
      </c>
      <c r="N19" s="28">
        <v>1025</v>
      </c>
      <c r="O19" s="29">
        <v>4</v>
      </c>
      <c r="P19" s="28"/>
      <c r="Q19" s="28"/>
      <c r="R19" s="81">
        <v>62.929000000000002</v>
      </c>
      <c r="S19" s="185">
        <v>41733</v>
      </c>
      <c r="T19" s="326">
        <v>14.7</v>
      </c>
      <c r="U19" s="60">
        <v>0.67</v>
      </c>
      <c r="V19" s="167">
        <v>1</v>
      </c>
      <c r="W19" s="489">
        <f t="shared" si="0"/>
        <v>41.134078048780488</v>
      </c>
      <c r="X19" s="502" t="s">
        <v>174</v>
      </c>
      <c r="Y19" s="494"/>
      <c r="Z19" s="494"/>
      <c r="AA19" s="28" t="s">
        <v>20</v>
      </c>
      <c r="AB19" s="27">
        <v>16</v>
      </c>
      <c r="AC19" s="28" t="s">
        <v>1046</v>
      </c>
      <c r="AD19" s="27" t="s">
        <v>89</v>
      </c>
      <c r="AE19" s="28"/>
      <c r="AF19" s="29" t="s">
        <v>55</v>
      </c>
      <c r="AG19" s="29"/>
      <c r="AH19" s="27" t="s">
        <v>83</v>
      </c>
      <c r="AI19" s="27" t="s">
        <v>83</v>
      </c>
      <c r="AJ19" s="27" t="s">
        <v>55</v>
      </c>
      <c r="AK19" s="81">
        <v>16</v>
      </c>
      <c r="AL19" s="569"/>
      <c r="AM19" s="28">
        <v>2</v>
      </c>
      <c r="AN19" s="28"/>
      <c r="AO19" s="28">
        <v>2009</v>
      </c>
      <c r="AP19" s="20">
        <v>2010</v>
      </c>
      <c r="AQ19" s="182"/>
      <c r="AR19" s="28" t="s">
        <v>2381</v>
      </c>
      <c r="AS19" s="63" t="s">
        <v>82</v>
      </c>
    </row>
    <row r="20" spans="1:45" ht="14.25" customHeight="1" x14ac:dyDescent="0.25">
      <c r="B20">
        <v>1</v>
      </c>
      <c r="C20" t="s">
        <v>4376</v>
      </c>
      <c r="D20" s="26" t="s">
        <v>1561</v>
      </c>
      <c r="E20" s="435" t="s">
        <v>2236</v>
      </c>
      <c r="F20" s="27" t="s">
        <v>57</v>
      </c>
      <c r="G20" s="28" t="s">
        <v>4007</v>
      </c>
      <c r="H20" s="27" t="s">
        <v>1563</v>
      </c>
      <c r="I20" s="27">
        <v>8</v>
      </c>
      <c r="J20" s="87">
        <v>3</v>
      </c>
      <c r="K20" s="19" t="s">
        <v>800</v>
      </c>
      <c r="L20" s="52" t="s">
        <v>108</v>
      </c>
      <c r="M20" s="81"/>
      <c r="N20" s="28">
        <v>110</v>
      </c>
      <c r="O20" s="29">
        <v>6</v>
      </c>
      <c r="P20" s="28"/>
      <c r="Q20" s="28"/>
      <c r="R20" s="81">
        <v>432.339</v>
      </c>
      <c r="S20" s="185">
        <v>42277</v>
      </c>
      <c r="T20" s="326">
        <v>14.7</v>
      </c>
      <c r="U20" s="60">
        <v>0.08</v>
      </c>
      <c r="V20" s="167">
        <v>2</v>
      </c>
      <c r="W20" s="489">
        <f t="shared" si="0"/>
        <v>157.21418181818183</v>
      </c>
      <c r="X20" s="502" t="s">
        <v>174</v>
      </c>
      <c r="Y20" s="494"/>
      <c r="Z20" s="494"/>
      <c r="AA20" s="28" t="s">
        <v>20</v>
      </c>
      <c r="AB20" s="27">
        <v>1</v>
      </c>
      <c r="AC20" s="28" t="s">
        <v>1562</v>
      </c>
      <c r="AD20" s="27"/>
      <c r="AE20" s="28"/>
      <c r="AF20" s="29" t="s">
        <v>55</v>
      </c>
      <c r="AG20" s="29" t="s">
        <v>54</v>
      </c>
      <c r="AH20" s="27"/>
      <c r="AI20" s="27"/>
      <c r="AJ20" s="27"/>
      <c r="AK20" s="81">
        <v>8</v>
      </c>
      <c r="AL20" s="569"/>
      <c r="AM20" s="28">
        <v>0</v>
      </c>
      <c r="AN20" s="28"/>
      <c r="AO20" s="28">
        <v>2014</v>
      </c>
      <c r="AP20" s="20">
        <v>2015</v>
      </c>
      <c r="AQ20" s="182" t="s">
        <v>4006</v>
      </c>
      <c r="AR20" s="28" t="s">
        <v>4008</v>
      </c>
      <c r="AS20" s="20" t="s">
        <v>2237</v>
      </c>
    </row>
    <row r="21" spans="1:45" ht="14.25" customHeight="1" x14ac:dyDescent="0.25">
      <c r="B21">
        <v>1</v>
      </c>
      <c r="C21" t="s">
        <v>4376</v>
      </c>
      <c r="D21" s="26" t="s">
        <v>1633</v>
      </c>
      <c r="E21" s="435" t="s">
        <v>2855</v>
      </c>
      <c r="F21" s="27" t="s">
        <v>85</v>
      </c>
      <c r="G21" s="28" t="s">
        <v>1682</v>
      </c>
      <c r="H21" s="27" t="s">
        <v>12</v>
      </c>
      <c r="I21" s="27">
        <v>8</v>
      </c>
      <c r="J21" s="87">
        <v>8</v>
      </c>
      <c r="K21" s="19" t="s">
        <v>800</v>
      </c>
      <c r="L21" s="52" t="s">
        <v>108</v>
      </c>
      <c r="M21" s="81"/>
      <c r="N21" s="28">
        <v>3088</v>
      </c>
      <c r="O21" s="29">
        <v>6</v>
      </c>
      <c r="P21" s="28">
        <v>2</v>
      </c>
      <c r="Q21" s="28"/>
      <c r="R21" s="81">
        <v>166.667</v>
      </c>
      <c r="S21" s="185">
        <v>43171</v>
      </c>
      <c r="T21" s="326">
        <v>14.7</v>
      </c>
      <c r="U21" s="60">
        <v>0.33</v>
      </c>
      <c r="V21" s="167">
        <v>2</v>
      </c>
      <c r="W21" s="489">
        <f t="shared" si="0"/>
        <v>8.9054582253886014</v>
      </c>
      <c r="X21" s="502" t="s">
        <v>174</v>
      </c>
      <c r="Y21" s="494" t="s">
        <v>54</v>
      </c>
      <c r="Z21" s="494"/>
      <c r="AA21" s="28" t="s">
        <v>17</v>
      </c>
      <c r="AB21" s="27">
        <v>25</v>
      </c>
      <c r="AC21" s="28" t="s">
        <v>1684</v>
      </c>
      <c r="AD21" s="27" t="s">
        <v>54</v>
      </c>
      <c r="AE21" s="28" t="s">
        <v>158</v>
      </c>
      <c r="AF21" s="29" t="s">
        <v>55</v>
      </c>
      <c r="AG21" s="29"/>
      <c r="AH21" s="27">
        <v>8</v>
      </c>
      <c r="AI21" s="27">
        <v>256</v>
      </c>
      <c r="AJ21" s="27" t="s">
        <v>54</v>
      </c>
      <c r="AK21" s="81">
        <v>10</v>
      </c>
      <c r="AL21" s="569"/>
      <c r="AM21" s="28">
        <v>8</v>
      </c>
      <c r="AN21" s="28"/>
      <c r="AO21" s="28">
        <v>2015</v>
      </c>
      <c r="AP21" s="20">
        <v>2015</v>
      </c>
      <c r="AQ21" s="182" t="s">
        <v>2854</v>
      </c>
      <c r="AR21" s="28" t="s">
        <v>1634</v>
      </c>
      <c r="AS21" s="20" t="s">
        <v>2857</v>
      </c>
    </row>
    <row r="22" spans="1:45" ht="14.25" customHeight="1" x14ac:dyDescent="0.25">
      <c r="B22">
        <v>1</v>
      </c>
      <c r="C22" t="s">
        <v>4376</v>
      </c>
      <c r="D22" s="26" t="s">
        <v>1633</v>
      </c>
      <c r="E22" s="435" t="s">
        <v>2855</v>
      </c>
      <c r="F22" s="27" t="s">
        <v>85</v>
      </c>
      <c r="G22" s="28" t="s">
        <v>1682</v>
      </c>
      <c r="H22" s="27" t="s">
        <v>12</v>
      </c>
      <c r="I22" s="27">
        <v>8</v>
      </c>
      <c r="J22" s="87">
        <v>8</v>
      </c>
      <c r="K22" s="19" t="s">
        <v>794</v>
      </c>
      <c r="L22" s="52" t="s">
        <v>108</v>
      </c>
      <c r="M22" s="81" t="s">
        <v>1683</v>
      </c>
      <c r="N22" s="28">
        <v>2664</v>
      </c>
      <c r="O22" s="29">
        <v>4</v>
      </c>
      <c r="P22" s="28">
        <v>2</v>
      </c>
      <c r="Q22" s="28"/>
      <c r="R22" s="81">
        <v>53.9</v>
      </c>
      <c r="S22" s="185">
        <v>42605</v>
      </c>
      <c r="T22" s="326">
        <v>14.7</v>
      </c>
      <c r="U22" s="60">
        <v>0.33</v>
      </c>
      <c r="V22" s="167">
        <v>1</v>
      </c>
      <c r="W22" s="489">
        <f t="shared" si="0"/>
        <v>6.676801801801802</v>
      </c>
      <c r="X22" s="502" t="s">
        <v>174</v>
      </c>
      <c r="Y22" s="494" t="s">
        <v>54</v>
      </c>
      <c r="Z22" s="494"/>
      <c r="AA22" s="28" t="s">
        <v>17</v>
      </c>
      <c r="AB22" s="27">
        <v>25</v>
      </c>
      <c r="AC22" s="28" t="s">
        <v>1684</v>
      </c>
      <c r="AD22" s="27" t="s">
        <v>54</v>
      </c>
      <c r="AE22" s="28" t="s">
        <v>158</v>
      </c>
      <c r="AF22" s="29" t="s">
        <v>55</v>
      </c>
      <c r="AG22" s="29"/>
      <c r="AH22" s="27">
        <v>8</v>
      </c>
      <c r="AI22" s="27">
        <v>256</v>
      </c>
      <c r="AJ22" s="27" t="s">
        <v>54</v>
      </c>
      <c r="AK22" s="81">
        <v>10</v>
      </c>
      <c r="AL22" s="569"/>
      <c r="AM22" s="28">
        <v>8</v>
      </c>
      <c r="AN22" s="28"/>
      <c r="AO22" s="28">
        <v>2015</v>
      </c>
      <c r="AP22" s="20">
        <v>2015</v>
      </c>
      <c r="AQ22" s="182" t="s">
        <v>2854</v>
      </c>
      <c r="AR22" s="28" t="s">
        <v>1634</v>
      </c>
      <c r="AS22" s="20" t="s">
        <v>2856</v>
      </c>
    </row>
    <row r="23" spans="1:45" ht="14.25" customHeight="1" x14ac:dyDescent="0.25">
      <c r="A23" t="s">
        <v>174</v>
      </c>
      <c r="B23">
        <v>1</v>
      </c>
      <c r="C23" t="s">
        <v>4376</v>
      </c>
      <c r="D23" s="409" t="s">
        <v>3523</v>
      </c>
      <c r="E23" s="435" t="s">
        <v>2580</v>
      </c>
      <c r="F23" s="27" t="s">
        <v>296</v>
      </c>
      <c r="G23" s="28" t="s">
        <v>77</v>
      </c>
      <c r="H23" s="412" t="s">
        <v>12</v>
      </c>
      <c r="I23" s="27">
        <v>13</v>
      </c>
      <c r="J23" s="87">
        <v>12</v>
      </c>
      <c r="K23" s="19" t="s">
        <v>778</v>
      </c>
      <c r="L23" s="52" t="s">
        <v>108</v>
      </c>
      <c r="M23" s="81"/>
      <c r="N23" s="28">
        <v>557</v>
      </c>
      <c r="O23" s="29">
        <v>4</v>
      </c>
      <c r="P23" s="28"/>
      <c r="Q23" s="28"/>
      <c r="R23" s="81">
        <v>71.429000000000002</v>
      </c>
      <c r="S23" s="185">
        <v>41690</v>
      </c>
      <c r="T23" s="326">
        <v>14.7</v>
      </c>
      <c r="U23" s="60">
        <v>0.3</v>
      </c>
      <c r="V23" s="167">
        <v>1</v>
      </c>
      <c r="W23" s="489">
        <f t="shared" si="0"/>
        <v>38.471633752244166</v>
      </c>
      <c r="X23" s="502" t="s">
        <v>174</v>
      </c>
      <c r="Y23" s="494"/>
      <c r="Z23" s="494"/>
      <c r="AA23" s="28" t="s">
        <v>20</v>
      </c>
      <c r="AB23" s="27">
        <v>16</v>
      </c>
      <c r="AC23" s="28" t="s">
        <v>584</v>
      </c>
      <c r="AD23" s="27" t="s">
        <v>54</v>
      </c>
      <c r="AE23" s="28" t="s">
        <v>158</v>
      </c>
      <c r="AF23" s="29" t="s">
        <v>55</v>
      </c>
      <c r="AG23" s="29"/>
      <c r="AH23" s="27">
        <v>100</v>
      </c>
      <c r="AI23" s="27">
        <v>100</v>
      </c>
      <c r="AJ23" s="27" t="s">
        <v>55</v>
      </c>
      <c r="AK23" s="81">
        <v>10</v>
      </c>
      <c r="AL23" s="569"/>
      <c r="AM23" s="28"/>
      <c r="AN23" s="28"/>
      <c r="AO23" s="28">
        <v>2013</v>
      </c>
      <c r="AP23" s="20">
        <v>2014</v>
      </c>
      <c r="AQ23" s="182" t="s">
        <v>3526</v>
      </c>
      <c r="AR23" s="28" t="s">
        <v>3528</v>
      </c>
      <c r="AS23" s="20" t="s">
        <v>3527</v>
      </c>
    </row>
    <row r="24" spans="1:45" ht="14.25" customHeight="1" x14ac:dyDescent="0.25">
      <c r="A24" t="s">
        <v>174</v>
      </c>
      <c r="B24">
        <v>1</v>
      </c>
      <c r="C24" t="s">
        <v>4376</v>
      </c>
      <c r="D24" s="26" t="s">
        <v>273</v>
      </c>
      <c r="E24" s="435" t="s">
        <v>2261</v>
      </c>
      <c r="F24" s="27" t="s">
        <v>67</v>
      </c>
      <c r="G24" s="28" t="s">
        <v>274</v>
      </c>
      <c r="H24" s="27" t="s">
        <v>143</v>
      </c>
      <c r="I24" s="27">
        <v>8</v>
      </c>
      <c r="J24" s="87">
        <v>16</v>
      </c>
      <c r="K24" s="19" t="s">
        <v>794</v>
      </c>
      <c r="L24" s="52" t="s">
        <v>108</v>
      </c>
      <c r="M24" s="81"/>
      <c r="N24" s="28">
        <v>366</v>
      </c>
      <c r="O24" s="29">
        <v>4</v>
      </c>
      <c r="P24" s="28">
        <v>1</v>
      </c>
      <c r="Q24" s="28">
        <v>1</v>
      </c>
      <c r="R24" s="81">
        <v>70.412999999999997</v>
      </c>
      <c r="S24" s="185">
        <v>41696</v>
      </c>
      <c r="T24" s="326">
        <v>14.7</v>
      </c>
      <c r="U24" s="60">
        <v>0.33</v>
      </c>
      <c r="V24" s="167">
        <v>1</v>
      </c>
      <c r="W24" s="489">
        <f t="shared" si="0"/>
        <v>63.487131147540985</v>
      </c>
      <c r="X24" s="502" t="s">
        <v>174</v>
      </c>
      <c r="Y24" s="494"/>
      <c r="Z24" s="494"/>
      <c r="AA24" s="28" t="s">
        <v>20</v>
      </c>
      <c r="AB24" s="27">
        <v>1</v>
      </c>
      <c r="AC24" s="28" t="s">
        <v>275</v>
      </c>
      <c r="AD24" s="27" t="s">
        <v>54</v>
      </c>
      <c r="AE24" s="28"/>
      <c r="AF24" s="29"/>
      <c r="AG24" s="29"/>
      <c r="AH24" s="27"/>
      <c r="AI24" s="27"/>
      <c r="AJ24" s="27"/>
      <c r="AK24" s="81">
        <v>15</v>
      </c>
      <c r="AL24" s="569"/>
      <c r="AM24" s="28">
        <v>6</v>
      </c>
      <c r="AN24" s="28"/>
      <c r="AO24" s="28">
        <v>2004</v>
      </c>
      <c r="AP24" s="20">
        <v>2014</v>
      </c>
      <c r="AQ24" s="142"/>
      <c r="AR24" s="28" t="s">
        <v>276</v>
      </c>
      <c r="AS24" s="20"/>
    </row>
    <row r="25" spans="1:45" ht="14.25" customHeight="1" x14ac:dyDescent="0.25">
      <c r="C25" t="s">
        <v>4376</v>
      </c>
      <c r="D25" s="26" t="s">
        <v>3054</v>
      </c>
      <c r="E25" s="435" t="s">
        <v>2429</v>
      </c>
      <c r="F25" s="27" t="s">
        <v>777</v>
      </c>
      <c r="G25" s="28" t="s">
        <v>3037</v>
      </c>
      <c r="H25" s="27" t="s">
        <v>143</v>
      </c>
      <c r="I25" s="27">
        <v>16</v>
      </c>
      <c r="J25" s="87">
        <v>16</v>
      </c>
      <c r="K25" s="19" t="s">
        <v>800</v>
      </c>
      <c r="L25" s="52" t="s">
        <v>108</v>
      </c>
      <c r="M25" s="81" t="s">
        <v>2428</v>
      </c>
      <c r="N25" s="28"/>
      <c r="O25" s="29">
        <v>6</v>
      </c>
      <c r="P25" s="28"/>
      <c r="Q25" s="28"/>
      <c r="R25" s="81"/>
      <c r="S25" s="185">
        <v>43183</v>
      </c>
      <c r="T25" s="326">
        <v>14.7</v>
      </c>
      <c r="U25" s="60">
        <v>0.66</v>
      </c>
      <c r="V25" s="167">
        <v>1</v>
      </c>
      <c r="W25" s="489" t="str">
        <f t="shared" si="0"/>
        <v/>
      </c>
      <c r="X25" s="502"/>
      <c r="Y25" s="494"/>
      <c r="Z25" s="494"/>
      <c r="AA25" s="28" t="s">
        <v>20</v>
      </c>
      <c r="AB25" s="27">
        <v>15</v>
      </c>
      <c r="AC25" s="28" t="s">
        <v>2427</v>
      </c>
      <c r="AD25" s="27" t="s">
        <v>54</v>
      </c>
      <c r="AE25" s="28" t="s">
        <v>1665</v>
      </c>
      <c r="AF25" s="29" t="s">
        <v>55</v>
      </c>
      <c r="AG25" s="29" t="s">
        <v>54</v>
      </c>
      <c r="AH25" s="27" t="s">
        <v>181</v>
      </c>
      <c r="AI25" s="27" t="s">
        <v>181</v>
      </c>
      <c r="AJ25" s="27"/>
      <c r="AK25" s="81">
        <v>13</v>
      </c>
      <c r="AL25" s="569">
        <v>4</v>
      </c>
      <c r="AM25" s="28">
        <v>16</v>
      </c>
      <c r="AN25" s="28"/>
      <c r="AO25" s="28">
        <v>2017</v>
      </c>
      <c r="AP25" s="20">
        <v>2017</v>
      </c>
      <c r="AQ25" s="19"/>
      <c r="AR25" s="28" t="s">
        <v>3055</v>
      </c>
      <c r="AS25" s="20" t="s">
        <v>3062</v>
      </c>
    </row>
    <row r="26" spans="1:45" ht="14.25" customHeight="1" x14ac:dyDescent="0.25">
      <c r="B26">
        <v>1</v>
      </c>
      <c r="C26" t="s">
        <v>4376</v>
      </c>
      <c r="D26" s="26" t="s">
        <v>3038</v>
      </c>
      <c r="E26" s="435" t="s">
        <v>3039</v>
      </c>
      <c r="F26" s="27" t="s">
        <v>67</v>
      </c>
      <c r="G26" s="28" t="s">
        <v>3037</v>
      </c>
      <c r="H26" s="27" t="s">
        <v>12</v>
      </c>
      <c r="I26" s="27">
        <v>8</v>
      </c>
      <c r="J26" s="87">
        <v>8</v>
      </c>
      <c r="K26" s="19" t="s">
        <v>800</v>
      </c>
      <c r="L26" s="52" t="s">
        <v>108</v>
      </c>
      <c r="M26" s="81"/>
      <c r="N26" s="28">
        <v>258</v>
      </c>
      <c r="O26" s="29">
        <v>6</v>
      </c>
      <c r="P26" s="28"/>
      <c r="Q26" s="28">
        <v>1</v>
      </c>
      <c r="R26" s="81">
        <v>200</v>
      </c>
      <c r="S26" s="185">
        <v>43182</v>
      </c>
      <c r="T26" s="326">
        <v>14.7</v>
      </c>
      <c r="U26" s="60">
        <v>0.33</v>
      </c>
      <c r="V26" s="167">
        <v>3</v>
      </c>
      <c r="W26" s="489">
        <f t="shared" si="0"/>
        <v>85.271317829457359</v>
      </c>
      <c r="X26" s="502" t="s">
        <v>174</v>
      </c>
      <c r="Y26" s="494"/>
      <c r="Z26" s="494"/>
      <c r="AA26" s="28" t="s">
        <v>17</v>
      </c>
      <c r="AB26" s="27">
        <v>9</v>
      </c>
      <c r="AC26" s="28" t="s">
        <v>1711</v>
      </c>
      <c r="AD26" s="27" t="s">
        <v>149</v>
      </c>
      <c r="AE26" s="28"/>
      <c r="AF26" s="29" t="s">
        <v>55</v>
      </c>
      <c r="AG26" s="29"/>
      <c r="AH26" s="27">
        <v>96</v>
      </c>
      <c r="AI26" s="27">
        <v>128</v>
      </c>
      <c r="AJ26" s="27" t="s">
        <v>54</v>
      </c>
      <c r="AK26" s="81">
        <v>10</v>
      </c>
      <c r="AL26" s="569"/>
      <c r="AM26" s="28">
        <v>2</v>
      </c>
      <c r="AN26" s="28"/>
      <c r="AO26" s="28">
        <v>2016</v>
      </c>
      <c r="AP26" s="20">
        <v>2016</v>
      </c>
      <c r="AQ26" s="19" t="s">
        <v>3041</v>
      </c>
      <c r="AR26" s="28" t="s">
        <v>3040</v>
      </c>
      <c r="AS26" s="20" t="s">
        <v>3042</v>
      </c>
    </row>
    <row r="27" spans="1:45" ht="14.25" customHeight="1" x14ac:dyDescent="0.25">
      <c r="B27">
        <v>1</v>
      </c>
      <c r="C27" t="s">
        <v>4376</v>
      </c>
      <c r="D27" s="26" t="s">
        <v>3047</v>
      </c>
      <c r="E27" s="435" t="s">
        <v>3039</v>
      </c>
      <c r="F27" s="27" t="s">
        <v>67</v>
      </c>
      <c r="G27" s="28" t="s">
        <v>3037</v>
      </c>
      <c r="H27" s="27" t="s">
        <v>143</v>
      </c>
      <c r="I27" s="27">
        <v>16</v>
      </c>
      <c r="J27" s="87">
        <v>16</v>
      </c>
      <c r="K27" s="19" t="s">
        <v>800</v>
      </c>
      <c r="L27" s="52" t="s">
        <v>108</v>
      </c>
      <c r="M27" s="81"/>
      <c r="N27" s="28">
        <v>369</v>
      </c>
      <c r="O27" s="29">
        <v>6</v>
      </c>
      <c r="P27" s="28"/>
      <c r="Q27" s="28"/>
      <c r="R27" s="81">
        <v>200</v>
      </c>
      <c r="S27" s="185">
        <v>43182</v>
      </c>
      <c r="T27" s="326">
        <v>14.7</v>
      </c>
      <c r="U27" s="60">
        <v>0.67</v>
      </c>
      <c r="V27" s="167">
        <v>1</v>
      </c>
      <c r="W27" s="489">
        <f t="shared" si="0"/>
        <v>363.14363143631437</v>
      </c>
      <c r="X27" s="502" t="s">
        <v>174</v>
      </c>
      <c r="Y27" s="494"/>
      <c r="Z27" s="494"/>
      <c r="AA27" s="28" t="s">
        <v>20</v>
      </c>
      <c r="AB27" s="27">
        <v>8</v>
      </c>
      <c r="AC27" s="28" t="s">
        <v>269</v>
      </c>
      <c r="AD27" s="27"/>
      <c r="AE27" s="28"/>
      <c r="AF27" s="29" t="s">
        <v>55</v>
      </c>
      <c r="AG27" s="29"/>
      <c r="AH27" s="27" t="s">
        <v>3045</v>
      </c>
      <c r="AI27" s="27" t="s">
        <v>3045</v>
      </c>
      <c r="AJ27" s="27"/>
      <c r="AK27" s="81">
        <v>13</v>
      </c>
      <c r="AL27" s="569"/>
      <c r="AM27" s="28">
        <v>8</v>
      </c>
      <c r="AN27" s="28"/>
      <c r="AO27" s="28">
        <v>2017</v>
      </c>
      <c r="AP27" s="20">
        <v>2017</v>
      </c>
      <c r="AQ27" s="19"/>
      <c r="AR27" s="28" t="s">
        <v>3048</v>
      </c>
      <c r="AS27" s="20" t="s">
        <v>3049</v>
      </c>
    </row>
    <row r="28" spans="1:45" ht="14.25" customHeight="1" x14ac:dyDescent="0.25">
      <c r="B28">
        <v>1</v>
      </c>
      <c r="C28" t="s">
        <v>4376</v>
      </c>
      <c r="D28" s="26" t="s">
        <v>3043</v>
      </c>
      <c r="E28" s="435" t="s">
        <v>3039</v>
      </c>
      <c r="F28" s="27" t="s">
        <v>67</v>
      </c>
      <c r="G28" s="28" t="s">
        <v>3037</v>
      </c>
      <c r="H28" s="27" t="s">
        <v>143</v>
      </c>
      <c r="I28" s="27">
        <v>16</v>
      </c>
      <c r="J28" s="87">
        <v>16</v>
      </c>
      <c r="K28" s="19" t="s">
        <v>800</v>
      </c>
      <c r="L28" s="52" t="s">
        <v>108</v>
      </c>
      <c r="M28" s="81"/>
      <c r="N28" s="28">
        <v>352</v>
      </c>
      <c r="O28" s="29">
        <v>6</v>
      </c>
      <c r="P28" s="28"/>
      <c r="Q28" s="28"/>
      <c r="R28" s="81">
        <v>212.76599999999999</v>
      </c>
      <c r="S28" s="185">
        <v>43182</v>
      </c>
      <c r="T28" s="326">
        <v>14.7</v>
      </c>
      <c r="U28" s="60">
        <v>0.67</v>
      </c>
      <c r="V28" s="167">
        <v>1</v>
      </c>
      <c r="W28" s="489">
        <f t="shared" si="0"/>
        <v>404.98073863636364</v>
      </c>
      <c r="X28" s="502" t="s">
        <v>174</v>
      </c>
      <c r="Y28" s="494"/>
      <c r="Z28" s="494"/>
      <c r="AA28" s="28" t="s">
        <v>17</v>
      </c>
      <c r="AB28" s="27">
        <v>8</v>
      </c>
      <c r="AC28" s="28" t="s">
        <v>3044</v>
      </c>
      <c r="AD28" s="27"/>
      <c r="AE28" s="28"/>
      <c r="AF28" s="29" t="s">
        <v>55</v>
      </c>
      <c r="AG28" s="29"/>
      <c r="AH28" s="27" t="s">
        <v>3045</v>
      </c>
      <c r="AI28" s="27" t="s">
        <v>3045</v>
      </c>
      <c r="AJ28" s="27"/>
      <c r="AK28" s="81">
        <v>8</v>
      </c>
      <c r="AL28" s="569"/>
      <c r="AM28" s="28">
        <v>8</v>
      </c>
      <c r="AN28" s="28"/>
      <c r="AO28" s="28">
        <v>2017</v>
      </c>
      <c r="AP28" s="20">
        <v>2017</v>
      </c>
      <c r="AQ28" s="19"/>
      <c r="AR28" s="28" t="s">
        <v>3048</v>
      </c>
      <c r="AS28" s="20" t="s">
        <v>3046</v>
      </c>
    </row>
    <row r="29" spans="1:45" ht="14.25" customHeight="1" x14ac:dyDescent="0.25">
      <c r="C29" t="s">
        <v>4376</v>
      </c>
      <c r="D29" s="26" t="s">
        <v>3201</v>
      </c>
      <c r="E29" s="435" t="s">
        <v>3955</v>
      </c>
      <c r="F29" s="27" t="s">
        <v>67</v>
      </c>
      <c r="G29" s="28" t="s">
        <v>3951</v>
      </c>
      <c r="H29" s="27" t="s">
        <v>12</v>
      </c>
      <c r="I29" s="27">
        <v>16</v>
      </c>
      <c r="J29" s="87">
        <v>16</v>
      </c>
      <c r="K29" s="19" t="s">
        <v>3570</v>
      </c>
      <c r="L29" s="52" t="s">
        <v>108</v>
      </c>
      <c r="M29" s="81" t="s">
        <v>2700</v>
      </c>
      <c r="N29" s="28">
        <v>196</v>
      </c>
      <c r="O29" s="29">
        <v>4</v>
      </c>
      <c r="P29" s="28"/>
      <c r="Q29" s="28">
        <v>1</v>
      </c>
      <c r="R29" s="81">
        <v>165.84</v>
      </c>
      <c r="S29" s="185">
        <v>43275</v>
      </c>
      <c r="T29" s="326" t="s">
        <v>3562</v>
      </c>
      <c r="U29" s="60">
        <v>0.67</v>
      </c>
      <c r="V29" s="167">
        <v>2</v>
      </c>
      <c r="W29" s="489">
        <f t="shared" si="0"/>
        <v>283.45102040816329</v>
      </c>
      <c r="X29" s="502" t="s">
        <v>2226</v>
      </c>
      <c r="Y29" s="494"/>
      <c r="Z29" s="494"/>
      <c r="AA29" s="28" t="s">
        <v>20</v>
      </c>
      <c r="AB29" s="27">
        <v>2</v>
      </c>
      <c r="AC29" s="28" t="s">
        <v>3950</v>
      </c>
      <c r="AD29" s="27"/>
      <c r="AE29" s="28"/>
      <c r="AF29" s="29" t="s">
        <v>55</v>
      </c>
      <c r="AG29" s="29" t="s">
        <v>55</v>
      </c>
      <c r="AH29" s="27">
        <v>256</v>
      </c>
      <c r="AI29" s="27">
        <v>256</v>
      </c>
      <c r="AJ29" s="27" t="s">
        <v>55</v>
      </c>
      <c r="AK29" s="81">
        <v>4</v>
      </c>
      <c r="AL29" s="569"/>
      <c r="AM29" s="28"/>
      <c r="AN29" s="28"/>
      <c r="AO29" s="28"/>
      <c r="AP29" s="20">
        <v>2008</v>
      </c>
      <c r="AQ29" s="182" t="s">
        <v>3954</v>
      </c>
      <c r="AR29" s="28" t="s">
        <v>3953</v>
      </c>
      <c r="AS29" s="20" t="s">
        <v>3952</v>
      </c>
    </row>
    <row r="30" spans="1:45" ht="14.25" customHeight="1" x14ac:dyDescent="0.25">
      <c r="C30" t="s">
        <v>4376</v>
      </c>
      <c r="D30" s="26" t="s">
        <v>3201</v>
      </c>
      <c r="E30" s="435" t="s">
        <v>3955</v>
      </c>
      <c r="F30" s="27" t="s">
        <v>67</v>
      </c>
      <c r="G30" s="28" t="s">
        <v>3951</v>
      </c>
      <c r="H30" s="27" t="s">
        <v>12</v>
      </c>
      <c r="I30" s="27">
        <v>16</v>
      </c>
      <c r="J30" s="87">
        <v>16</v>
      </c>
      <c r="K30" s="19" t="s">
        <v>3570</v>
      </c>
      <c r="L30" s="28" t="s">
        <v>108</v>
      </c>
      <c r="M30" s="81" t="s">
        <v>2700</v>
      </c>
      <c r="N30" s="28">
        <v>80</v>
      </c>
      <c r="O30" s="29">
        <v>4</v>
      </c>
      <c r="P30" s="28"/>
      <c r="Q30" s="28">
        <v>1</v>
      </c>
      <c r="R30" s="81">
        <v>203.62</v>
      </c>
      <c r="S30" s="185">
        <v>43275</v>
      </c>
      <c r="T30" s="326" t="s">
        <v>3562</v>
      </c>
      <c r="U30" s="60">
        <v>0.67</v>
      </c>
      <c r="V30" s="167">
        <v>2</v>
      </c>
      <c r="W30" s="489">
        <f t="shared" si="0"/>
        <v>852.65874999999994</v>
      </c>
      <c r="X30" s="502" t="s">
        <v>2226</v>
      </c>
      <c r="Y30" s="494"/>
      <c r="Z30" s="494"/>
      <c r="AA30" s="28" t="s">
        <v>20</v>
      </c>
      <c r="AB30" s="27">
        <v>1</v>
      </c>
      <c r="AC30" s="28" t="s">
        <v>3956</v>
      </c>
      <c r="AD30" s="27"/>
      <c r="AE30" s="28"/>
      <c r="AF30" s="29" t="s">
        <v>55</v>
      </c>
      <c r="AG30" s="29" t="s">
        <v>55</v>
      </c>
      <c r="AH30" s="27">
        <v>256</v>
      </c>
      <c r="AI30" s="27">
        <v>256</v>
      </c>
      <c r="AJ30" s="27" t="s">
        <v>55</v>
      </c>
      <c r="AK30" s="81">
        <v>4</v>
      </c>
      <c r="AL30" s="569"/>
      <c r="AM30" s="28"/>
      <c r="AN30" s="28"/>
      <c r="AO30" s="28"/>
      <c r="AP30" s="20">
        <v>2008</v>
      </c>
      <c r="AQ30" s="182" t="s">
        <v>3954</v>
      </c>
      <c r="AR30" s="28" t="s">
        <v>3953</v>
      </c>
      <c r="AS30" s="20" t="s">
        <v>3952</v>
      </c>
    </row>
    <row r="31" spans="1:45" ht="14.25" customHeight="1" x14ac:dyDescent="0.25">
      <c r="C31" t="s">
        <v>4376</v>
      </c>
      <c r="D31" s="26" t="s">
        <v>1915</v>
      </c>
      <c r="E31" s="435" t="s">
        <v>1917</v>
      </c>
      <c r="F31" s="27" t="s">
        <v>296</v>
      </c>
      <c r="G31" s="28" t="s">
        <v>2941</v>
      </c>
      <c r="H31" s="27" t="s">
        <v>568</v>
      </c>
      <c r="I31" s="27">
        <v>16</v>
      </c>
      <c r="J31" s="87">
        <v>16</v>
      </c>
      <c r="K31" s="19" t="s">
        <v>800</v>
      </c>
      <c r="L31" s="52" t="s">
        <v>108</v>
      </c>
      <c r="M31" s="81" t="s">
        <v>2942</v>
      </c>
      <c r="N31" s="28"/>
      <c r="O31" s="29">
        <v>6</v>
      </c>
      <c r="P31" s="28"/>
      <c r="Q31" s="28"/>
      <c r="R31" s="81"/>
      <c r="S31" s="185">
        <v>43175</v>
      </c>
      <c r="T31" s="326">
        <v>14.7</v>
      </c>
      <c r="U31" s="60">
        <v>0.67</v>
      </c>
      <c r="V31" s="167">
        <v>2</v>
      </c>
      <c r="W31" s="489" t="str">
        <f t="shared" si="0"/>
        <v/>
      </c>
      <c r="X31" s="502"/>
      <c r="Y31" s="494"/>
      <c r="Z31" s="494"/>
      <c r="AA31" s="28" t="s">
        <v>17</v>
      </c>
      <c r="AB31" s="27">
        <v>13</v>
      </c>
      <c r="AC31" s="28" t="s">
        <v>2940</v>
      </c>
      <c r="AD31" s="27" t="s">
        <v>54</v>
      </c>
      <c r="AE31" s="28" t="s">
        <v>124</v>
      </c>
      <c r="AF31" s="29" t="s">
        <v>55</v>
      </c>
      <c r="AG31" s="29"/>
      <c r="AH31" s="27" t="s">
        <v>181</v>
      </c>
      <c r="AI31" s="27" t="s">
        <v>181</v>
      </c>
      <c r="AJ31" s="27" t="s">
        <v>55</v>
      </c>
      <c r="AK31" s="81">
        <v>16</v>
      </c>
      <c r="AL31" s="569"/>
      <c r="AM31" s="28">
        <v>8</v>
      </c>
      <c r="AN31" s="28"/>
      <c r="AO31" s="28">
        <v>2002</v>
      </c>
      <c r="AP31" s="20">
        <v>2002</v>
      </c>
      <c r="AQ31" s="182" t="s">
        <v>1916</v>
      </c>
      <c r="AR31" s="28" t="s">
        <v>2943</v>
      </c>
      <c r="AS31" s="130" t="s">
        <v>2944</v>
      </c>
    </row>
    <row r="32" spans="1:45" ht="14.25" customHeight="1" x14ac:dyDescent="0.25">
      <c r="D32" s="591" t="s">
        <v>5129</v>
      </c>
      <c r="E32" s="555" t="s">
        <v>5130</v>
      </c>
      <c r="F32" s="617"/>
      <c r="G32" s="593" t="s">
        <v>5131</v>
      </c>
      <c r="H32" s="592" t="s">
        <v>143</v>
      </c>
      <c r="I32" s="592">
        <v>16</v>
      </c>
      <c r="J32" s="618">
        <v>16</v>
      </c>
      <c r="K32" s="19"/>
      <c r="L32" s="52"/>
      <c r="M32" s="81"/>
      <c r="N32" s="28"/>
      <c r="O32" s="29"/>
      <c r="P32" s="28"/>
      <c r="Q32" s="28"/>
      <c r="R32" s="81"/>
      <c r="S32" s="185"/>
      <c r="T32" s="326"/>
      <c r="U32" s="60"/>
      <c r="V32" s="167"/>
      <c r="W32" s="489"/>
      <c r="X32" s="502"/>
      <c r="Y32" s="494"/>
      <c r="Z32" s="494"/>
      <c r="AA32" s="28" t="s">
        <v>17</v>
      </c>
      <c r="AB32" s="27"/>
      <c r="AC32" s="28"/>
      <c r="AD32" s="27" t="s">
        <v>54</v>
      </c>
      <c r="AE32" s="28" t="s">
        <v>158</v>
      </c>
      <c r="AF32" s="29" t="s">
        <v>55</v>
      </c>
      <c r="AG32" s="29"/>
      <c r="AH32" s="27" t="s">
        <v>181</v>
      </c>
      <c r="AI32" s="27" t="s">
        <v>181</v>
      </c>
      <c r="AJ32" s="27" t="s">
        <v>54</v>
      </c>
      <c r="AK32" s="81">
        <v>16</v>
      </c>
      <c r="AL32" s="569"/>
      <c r="AM32" s="28">
        <v>8</v>
      </c>
      <c r="AN32" s="28"/>
      <c r="AO32" s="28"/>
      <c r="AP32" s="20">
        <v>2017</v>
      </c>
      <c r="AQ32" s="182" t="s">
        <v>5132</v>
      </c>
      <c r="AR32" s="28" t="s">
        <v>2943</v>
      </c>
      <c r="AS32" s="130" t="s">
        <v>5133</v>
      </c>
    </row>
    <row r="33" spans="1:45" ht="14.25" customHeight="1" x14ac:dyDescent="0.25">
      <c r="C33" t="s">
        <v>4376</v>
      </c>
      <c r="D33" s="409" t="s">
        <v>3885</v>
      </c>
      <c r="E33" s="435" t="s">
        <v>3889</v>
      </c>
      <c r="F33" s="412" t="s">
        <v>741</v>
      </c>
      <c r="G33" s="504" t="s">
        <v>3890</v>
      </c>
      <c r="H33" s="412" t="s">
        <v>3892</v>
      </c>
      <c r="I33" s="412">
        <v>64</v>
      </c>
      <c r="J33" s="415">
        <v>32</v>
      </c>
      <c r="K33" s="19" t="s">
        <v>800</v>
      </c>
      <c r="L33" s="52" t="s">
        <v>108</v>
      </c>
      <c r="M33" s="81"/>
      <c r="N33" s="28"/>
      <c r="O33" s="29">
        <v>6</v>
      </c>
      <c r="P33" s="28"/>
      <c r="Q33" s="28"/>
      <c r="R33" s="81"/>
      <c r="S33" s="185">
        <v>43294</v>
      </c>
      <c r="T33" s="326">
        <v>14.7</v>
      </c>
      <c r="U33" s="60">
        <v>1</v>
      </c>
      <c r="V33" s="167">
        <v>1</v>
      </c>
      <c r="W33" s="489" t="str">
        <f t="shared" si="0"/>
        <v/>
      </c>
      <c r="X33" s="502"/>
      <c r="Y33" s="494"/>
      <c r="Z33" s="494" t="s">
        <v>745</v>
      </c>
      <c r="AA33" s="28" t="s">
        <v>20</v>
      </c>
      <c r="AB33" s="27">
        <v>2</v>
      </c>
      <c r="AC33" s="28" t="s">
        <v>4236</v>
      </c>
      <c r="AD33" s="27" t="s">
        <v>54</v>
      </c>
      <c r="AE33" s="28" t="s">
        <v>124</v>
      </c>
      <c r="AF33" s="29" t="s">
        <v>55</v>
      </c>
      <c r="AG33" s="29"/>
      <c r="AH33" s="27" t="s">
        <v>133</v>
      </c>
      <c r="AI33" s="27" t="s">
        <v>133</v>
      </c>
      <c r="AJ33" s="27" t="s">
        <v>54</v>
      </c>
      <c r="AK33" s="81">
        <v>10</v>
      </c>
      <c r="AL33" s="569"/>
      <c r="AM33" s="28">
        <v>32</v>
      </c>
      <c r="AN33" s="28"/>
      <c r="AO33" s="28">
        <v>2018</v>
      </c>
      <c r="AP33" s="20">
        <v>2018</v>
      </c>
      <c r="AQ33" s="182"/>
      <c r="AR33" s="28" t="s">
        <v>4235</v>
      </c>
      <c r="AS33" s="130" t="s">
        <v>4237</v>
      </c>
    </row>
    <row r="34" spans="1:45" ht="15" customHeight="1" x14ac:dyDescent="0.25">
      <c r="A34" t="s">
        <v>746</v>
      </c>
      <c r="B34">
        <v>1</v>
      </c>
      <c r="C34" t="s">
        <v>4376</v>
      </c>
      <c r="D34" s="409" t="s">
        <v>3885</v>
      </c>
      <c r="E34" s="435" t="s">
        <v>3889</v>
      </c>
      <c r="F34" s="412" t="s">
        <v>67</v>
      </c>
      <c r="G34" s="504" t="s">
        <v>3890</v>
      </c>
      <c r="H34" s="412" t="s">
        <v>3892</v>
      </c>
      <c r="I34" s="412">
        <v>64</v>
      </c>
      <c r="J34" s="415">
        <v>32</v>
      </c>
      <c r="K34" s="19" t="s">
        <v>800</v>
      </c>
      <c r="L34" s="52" t="s">
        <v>108</v>
      </c>
      <c r="M34" s="81"/>
      <c r="N34" s="28">
        <v>731</v>
      </c>
      <c r="O34" s="29">
        <v>6</v>
      </c>
      <c r="P34" s="28"/>
      <c r="Q34" s="28">
        <v>2</v>
      </c>
      <c r="R34" s="81">
        <v>153.846</v>
      </c>
      <c r="S34" s="185">
        <v>43294</v>
      </c>
      <c r="T34" s="326">
        <v>14.7</v>
      </c>
      <c r="U34" s="60">
        <v>1</v>
      </c>
      <c r="V34" s="167">
        <v>1</v>
      </c>
      <c r="W34" s="489">
        <f t="shared" si="0"/>
        <v>210.45964432284541</v>
      </c>
      <c r="X34" s="502" t="s">
        <v>174</v>
      </c>
      <c r="Y34" s="494"/>
      <c r="Z34" s="494" t="s">
        <v>745</v>
      </c>
      <c r="AA34" s="28" t="s">
        <v>20</v>
      </c>
      <c r="AB34" s="27">
        <v>2</v>
      </c>
      <c r="AC34" s="28" t="s">
        <v>4236</v>
      </c>
      <c r="AD34" s="27" t="s">
        <v>54</v>
      </c>
      <c r="AE34" s="28" t="s">
        <v>124</v>
      </c>
      <c r="AF34" s="29" t="s">
        <v>55</v>
      </c>
      <c r="AG34" s="29"/>
      <c r="AH34" s="27" t="s">
        <v>133</v>
      </c>
      <c r="AI34" s="27" t="s">
        <v>133</v>
      </c>
      <c r="AJ34" s="27" t="s">
        <v>54</v>
      </c>
      <c r="AK34" s="81">
        <v>10</v>
      </c>
      <c r="AL34" s="569"/>
      <c r="AM34" s="28">
        <v>32</v>
      </c>
      <c r="AN34" s="28"/>
      <c r="AO34" s="28">
        <v>2018</v>
      </c>
      <c r="AP34" s="20">
        <v>2018</v>
      </c>
      <c r="AQ34" s="182"/>
      <c r="AR34" s="28" t="s">
        <v>4235</v>
      </c>
      <c r="AS34" s="130" t="s">
        <v>4238</v>
      </c>
    </row>
    <row r="35" spans="1:45" ht="15" customHeight="1" x14ac:dyDescent="0.25">
      <c r="A35" t="s">
        <v>746</v>
      </c>
      <c r="C35" t="s">
        <v>4376</v>
      </c>
      <c r="D35" s="409" t="s">
        <v>3885</v>
      </c>
      <c r="E35" s="435" t="s">
        <v>3889</v>
      </c>
      <c r="F35" s="412" t="s">
        <v>67</v>
      </c>
      <c r="G35" s="504" t="s">
        <v>3890</v>
      </c>
      <c r="H35" s="412" t="s">
        <v>3892</v>
      </c>
      <c r="I35" s="412">
        <v>64</v>
      </c>
      <c r="J35" s="415">
        <v>32</v>
      </c>
      <c r="K35" s="19" t="s">
        <v>800</v>
      </c>
      <c r="L35" s="52" t="s">
        <v>108</v>
      </c>
      <c r="M35" s="81"/>
      <c r="N35" s="28">
        <v>884</v>
      </c>
      <c r="O35" s="29">
        <v>6</v>
      </c>
      <c r="P35" s="28"/>
      <c r="Q35" s="28">
        <v>2</v>
      </c>
      <c r="R35" s="81">
        <v>136.98599999999999</v>
      </c>
      <c r="S35" s="185">
        <v>43294</v>
      </c>
      <c r="T35" s="326">
        <v>14.7</v>
      </c>
      <c r="U35" s="60">
        <v>1</v>
      </c>
      <c r="V35" s="167">
        <v>1</v>
      </c>
      <c r="W35" s="489">
        <f t="shared" ref="W35:W65" si="1">IF(AND(N35&lt;&gt;"",R35&lt;&gt;""),1000*R35*U35/(N35*V35),"")</f>
        <v>154.96153846153845</v>
      </c>
      <c r="X35" s="502" t="s">
        <v>174</v>
      </c>
      <c r="Y35" s="494"/>
      <c r="Z35" s="494" t="s">
        <v>745</v>
      </c>
      <c r="AA35" s="28" t="s">
        <v>20</v>
      </c>
      <c r="AB35" s="27">
        <v>2</v>
      </c>
      <c r="AC35" s="28" t="s">
        <v>4236</v>
      </c>
      <c r="AD35" s="27" t="s">
        <v>54</v>
      </c>
      <c r="AE35" s="28" t="s">
        <v>124</v>
      </c>
      <c r="AF35" s="29" t="s">
        <v>55</v>
      </c>
      <c r="AG35" s="29"/>
      <c r="AH35" s="27" t="s">
        <v>133</v>
      </c>
      <c r="AI35" s="27" t="s">
        <v>133</v>
      </c>
      <c r="AJ35" s="27" t="s">
        <v>54</v>
      </c>
      <c r="AK35" s="81">
        <v>10</v>
      </c>
      <c r="AL35" s="569"/>
      <c r="AM35" s="28">
        <v>32</v>
      </c>
      <c r="AN35" s="28"/>
      <c r="AO35" s="28">
        <v>2018</v>
      </c>
      <c r="AP35" s="20">
        <v>2018</v>
      </c>
      <c r="AQ35" s="182"/>
      <c r="AR35" s="28" t="s">
        <v>4235</v>
      </c>
      <c r="AS35" s="130" t="s">
        <v>3893</v>
      </c>
    </row>
    <row r="36" spans="1:45" ht="14.25" customHeight="1" x14ac:dyDescent="0.25">
      <c r="C36" t="s">
        <v>4376</v>
      </c>
      <c r="D36" s="26" t="s">
        <v>1123</v>
      </c>
      <c r="E36" s="435" t="s">
        <v>2293</v>
      </c>
      <c r="F36" s="27" t="s">
        <v>67</v>
      </c>
      <c r="G36" s="54" t="s">
        <v>108</v>
      </c>
      <c r="H36" s="27" t="s">
        <v>12</v>
      </c>
      <c r="I36" s="27">
        <v>1</v>
      </c>
      <c r="J36" s="87">
        <v>9</v>
      </c>
      <c r="K36" s="19" t="s">
        <v>30</v>
      </c>
      <c r="L36" s="52" t="s">
        <v>108</v>
      </c>
      <c r="M36" s="81" t="s">
        <v>1160</v>
      </c>
      <c r="N36" s="28">
        <v>63</v>
      </c>
      <c r="O36" s="29">
        <v>6</v>
      </c>
      <c r="P36" s="28"/>
      <c r="Q36" s="28">
        <v>1</v>
      </c>
      <c r="R36" s="81">
        <v>357.91</v>
      </c>
      <c r="S36" s="185">
        <v>41746</v>
      </c>
      <c r="T36" s="326">
        <v>14.5</v>
      </c>
      <c r="U36" s="60">
        <v>0.04</v>
      </c>
      <c r="V36" s="167">
        <v>1</v>
      </c>
      <c r="W36" s="489">
        <f t="shared" si="1"/>
        <v>227.24444444444444</v>
      </c>
      <c r="X36" s="502" t="s">
        <v>1833</v>
      </c>
      <c r="Y36" s="494"/>
      <c r="Z36" s="494"/>
      <c r="AA36" s="28" t="s">
        <v>17</v>
      </c>
      <c r="AB36" s="27">
        <v>3</v>
      </c>
      <c r="AC36" s="28" t="s">
        <v>1158</v>
      </c>
      <c r="AD36" s="27" t="s">
        <v>54</v>
      </c>
      <c r="AE36" s="28" t="s">
        <v>158</v>
      </c>
      <c r="AF36" s="29" t="s">
        <v>55</v>
      </c>
      <c r="AG36" s="29" t="s">
        <v>54</v>
      </c>
      <c r="AH36" s="27">
        <v>64</v>
      </c>
      <c r="AI36" s="27" t="s">
        <v>205</v>
      </c>
      <c r="AJ36" s="27" t="s">
        <v>55</v>
      </c>
      <c r="AK36" s="81">
        <v>8</v>
      </c>
      <c r="AL36" s="569"/>
      <c r="AM36" s="28">
        <v>64</v>
      </c>
      <c r="AN36" s="28">
        <v>1</v>
      </c>
      <c r="AO36" s="28">
        <v>2003</v>
      </c>
      <c r="AP36" s="20">
        <v>2009</v>
      </c>
      <c r="AQ36" s="142"/>
      <c r="AR36" s="28" t="s">
        <v>1159</v>
      </c>
      <c r="AS36" s="20"/>
    </row>
    <row r="37" spans="1:45" ht="14.25" customHeight="1" x14ac:dyDescent="0.25">
      <c r="A37" t="s">
        <v>174</v>
      </c>
      <c r="B37">
        <v>1</v>
      </c>
      <c r="C37" t="s">
        <v>4376</v>
      </c>
      <c r="D37" s="26" t="s">
        <v>195</v>
      </c>
      <c r="E37" s="435" t="s">
        <v>2239</v>
      </c>
      <c r="F37" s="27" t="s">
        <v>67</v>
      </c>
      <c r="G37" s="54" t="s">
        <v>197</v>
      </c>
      <c r="H37" s="27" t="s">
        <v>12</v>
      </c>
      <c r="I37" s="27">
        <v>8</v>
      </c>
      <c r="J37" s="87">
        <v>12</v>
      </c>
      <c r="K37" s="19" t="s">
        <v>802</v>
      </c>
      <c r="L37" s="52" t="s">
        <v>108</v>
      </c>
      <c r="M37" s="81"/>
      <c r="N37" s="28">
        <v>88</v>
      </c>
      <c r="O37" s="29" t="s">
        <v>744</v>
      </c>
      <c r="P37" s="28"/>
      <c r="Q37" s="28">
        <v>1</v>
      </c>
      <c r="R37" s="81">
        <v>229.62100000000001</v>
      </c>
      <c r="S37" s="185">
        <v>41738</v>
      </c>
      <c r="T37" s="326" t="s">
        <v>1267</v>
      </c>
      <c r="U37" s="60">
        <v>0.17</v>
      </c>
      <c r="V37" s="167">
        <v>1</v>
      </c>
      <c r="W37" s="489">
        <f t="shared" si="1"/>
        <v>443.58602272727273</v>
      </c>
      <c r="X37" s="502" t="s">
        <v>2226</v>
      </c>
      <c r="Y37" s="494"/>
      <c r="Z37" s="494"/>
      <c r="AA37" s="28" t="s">
        <v>20</v>
      </c>
      <c r="AB37" s="27">
        <v>9</v>
      </c>
      <c r="AC37" s="28" t="s">
        <v>198</v>
      </c>
      <c r="AD37" s="27"/>
      <c r="AE37" s="28" t="s">
        <v>158</v>
      </c>
      <c r="AF37" s="29" t="s">
        <v>55</v>
      </c>
      <c r="AG37" s="29" t="s">
        <v>54</v>
      </c>
      <c r="AH37" s="27">
        <v>256</v>
      </c>
      <c r="AI37" s="27" t="s">
        <v>205</v>
      </c>
      <c r="AJ37" s="27" t="s">
        <v>54</v>
      </c>
      <c r="AK37" s="81">
        <v>16</v>
      </c>
      <c r="AL37" s="569"/>
      <c r="AM37" s="28"/>
      <c r="AN37" s="28"/>
      <c r="AO37" s="28">
        <v>2008</v>
      </c>
      <c r="AP37" s="20">
        <v>2009</v>
      </c>
      <c r="AQ37" s="142"/>
      <c r="AR37" s="28" t="s">
        <v>2240</v>
      </c>
      <c r="AS37" s="20" t="s">
        <v>1096</v>
      </c>
    </row>
    <row r="38" spans="1:45" ht="14.25" customHeight="1" x14ac:dyDescent="0.25">
      <c r="C38" t="s">
        <v>4376</v>
      </c>
      <c r="D38" s="26" t="s">
        <v>366</v>
      </c>
      <c r="E38" s="435" t="s">
        <v>2307</v>
      </c>
      <c r="F38" s="27" t="s">
        <v>67</v>
      </c>
      <c r="G38" s="28" t="s">
        <v>368</v>
      </c>
      <c r="H38" s="27" t="s">
        <v>12</v>
      </c>
      <c r="I38" s="27">
        <v>8</v>
      </c>
      <c r="J38" s="87">
        <v>8</v>
      </c>
      <c r="K38" s="19" t="s">
        <v>775</v>
      </c>
      <c r="L38" s="52" t="s">
        <v>108</v>
      </c>
      <c r="M38" s="81"/>
      <c r="N38" s="28">
        <v>41</v>
      </c>
      <c r="O38" s="29">
        <v>6</v>
      </c>
      <c r="P38" s="28"/>
      <c r="Q38" s="28"/>
      <c r="R38" s="81">
        <v>383.87700000000001</v>
      </c>
      <c r="S38" s="185">
        <v>41684</v>
      </c>
      <c r="T38" s="326">
        <v>14.7</v>
      </c>
      <c r="U38" s="60">
        <v>0.08</v>
      </c>
      <c r="V38" s="167">
        <v>1</v>
      </c>
      <c r="W38" s="489">
        <f t="shared" si="1"/>
        <v>749.0282926829268</v>
      </c>
      <c r="X38" s="502" t="s">
        <v>174</v>
      </c>
      <c r="Y38" s="494"/>
      <c r="Z38" s="494"/>
      <c r="AA38" s="28" t="s">
        <v>17</v>
      </c>
      <c r="AB38" s="27">
        <v>1</v>
      </c>
      <c r="AC38" s="28" t="s">
        <v>369</v>
      </c>
      <c r="AD38" s="27" t="s">
        <v>54</v>
      </c>
      <c r="AE38" s="28" t="s">
        <v>158</v>
      </c>
      <c r="AF38" s="29" t="s">
        <v>55</v>
      </c>
      <c r="AG38" s="29"/>
      <c r="AH38" s="27">
        <v>64</v>
      </c>
      <c r="AI38" s="27">
        <v>64</v>
      </c>
      <c r="AJ38" s="27" t="s">
        <v>54</v>
      </c>
      <c r="AK38" s="81">
        <v>4</v>
      </c>
      <c r="AL38" s="569"/>
      <c r="AM38" s="28"/>
      <c r="AN38" s="28"/>
      <c r="AO38" s="28">
        <v>2007</v>
      </c>
      <c r="AP38" s="20">
        <v>2014</v>
      </c>
      <c r="AQ38" s="142"/>
      <c r="AR38" s="28" t="s">
        <v>367</v>
      </c>
      <c r="AS38" s="20" t="s">
        <v>790</v>
      </c>
    </row>
    <row r="39" spans="1:45" ht="14.25" customHeight="1" x14ac:dyDescent="0.25">
      <c r="C39" t="s">
        <v>4376</v>
      </c>
      <c r="D39" s="26" t="s">
        <v>950</v>
      </c>
      <c r="E39" s="435" t="s">
        <v>2373</v>
      </c>
      <c r="F39" s="27" t="s">
        <v>57</v>
      </c>
      <c r="G39" s="28" t="s">
        <v>371</v>
      </c>
      <c r="H39" s="27" t="s">
        <v>12</v>
      </c>
      <c r="I39" s="27">
        <v>16</v>
      </c>
      <c r="J39" s="87">
        <v>16</v>
      </c>
      <c r="K39" s="19" t="s">
        <v>30</v>
      </c>
      <c r="L39" s="52" t="s">
        <v>108</v>
      </c>
      <c r="M39" s="81"/>
      <c r="N39" s="28">
        <v>205</v>
      </c>
      <c r="O39" s="29">
        <v>6</v>
      </c>
      <c r="P39" s="28"/>
      <c r="Q39" s="28"/>
      <c r="R39" s="81">
        <v>433.65100000000001</v>
      </c>
      <c r="S39" s="185">
        <v>41690</v>
      </c>
      <c r="T39" s="326">
        <v>14.7</v>
      </c>
      <c r="U39" s="60">
        <v>0.33</v>
      </c>
      <c r="V39" s="167">
        <v>2</v>
      </c>
      <c r="W39" s="489">
        <f t="shared" si="1"/>
        <v>349.03617073170733</v>
      </c>
      <c r="X39" s="502" t="s">
        <v>174</v>
      </c>
      <c r="Y39" s="494"/>
      <c r="Z39" s="494"/>
      <c r="AA39" s="28" t="s">
        <v>17</v>
      </c>
      <c r="AB39" s="27">
        <v>1</v>
      </c>
      <c r="AC39" s="28" t="s">
        <v>952</v>
      </c>
      <c r="AD39" s="27" t="s">
        <v>54</v>
      </c>
      <c r="AE39" s="28" t="s">
        <v>158</v>
      </c>
      <c r="AF39" s="29" t="s">
        <v>55</v>
      </c>
      <c r="AG39" s="29" t="s">
        <v>55</v>
      </c>
      <c r="AH39" s="27" t="s">
        <v>181</v>
      </c>
      <c r="AI39" s="27" t="s">
        <v>83</v>
      </c>
      <c r="AJ39" s="27" t="s">
        <v>54</v>
      </c>
      <c r="AK39" s="81">
        <v>8</v>
      </c>
      <c r="AL39" s="569"/>
      <c r="AM39" s="28"/>
      <c r="AN39" s="28"/>
      <c r="AO39" s="28">
        <v>2002</v>
      </c>
      <c r="AP39" s="20">
        <v>2008</v>
      </c>
      <c r="AQ39" s="182" t="s">
        <v>2489</v>
      </c>
      <c r="AR39" s="28" t="s">
        <v>951</v>
      </c>
      <c r="AS39" s="20" t="s">
        <v>953</v>
      </c>
    </row>
    <row r="40" spans="1:45" ht="14.25" customHeight="1" x14ac:dyDescent="0.25">
      <c r="A40" t="s">
        <v>745</v>
      </c>
      <c r="C40" t="s">
        <v>4376</v>
      </c>
      <c r="D40" s="26" t="s">
        <v>269</v>
      </c>
      <c r="E40" s="435" t="s">
        <v>2260</v>
      </c>
      <c r="F40" s="27" t="s">
        <v>67</v>
      </c>
      <c r="G40" s="28" t="s">
        <v>271</v>
      </c>
      <c r="H40" s="27" t="s">
        <v>143</v>
      </c>
      <c r="I40" s="27">
        <v>16</v>
      </c>
      <c r="J40" s="87">
        <v>16</v>
      </c>
      <c r="K40" s="19" t="s">
        <v>800</v>
      </c>
      <c r="L40" s="52" t="s">
        <v>108</v>
      </c>
      <c r="M40" s="81" t="s">
        <v>885</v>
      </c>
      <c r="N40" s="28"/>
      <c r="O40" s="29">
        <v>6</v>
      </c>
      <c r="P40" s="28"/>
      <c r="Q40" s="28"/>
      <c r="R40" s="81"/>
      <c r="S40" s="185"/>
      <c r="T40" s="326">
        <v>14.7</v>
      </c>
      <c r="U40" s="60">
        <v>1</v>
      </c>
      <c r="V40" s="167">
        <v>1</v>
      </c>
      <c r="W40" s="489" t="str">
        <f t="shared" si="1"/>
        <v/>
      </c>
      <c r="X40" s="502"/>
      <c r="Y40" s="494"/>
      <c r="Z40" s="494"/>
      <c r="AA40" s="28" t="s">
        <v>20</v>
      </c>
      <c r="AB40" s="27">
        <v>12</v>
      </c>
      <c r="AC40" s="28" t="s">
        <v>272</v>
      </c>
      <c r="AD40" s="27" t="s">
        <v>54</v>
      </c>
      <c r="AE40" s="28"/>
      <c r="AF40" s="29" t="s">
        <v>55</v>
      </c>
      <c r="AG40" s="29"/>
      <c r="AH40" s="27" t="s">
        <v>181</v>
      </c>
      <c r="AI40" s="27" t="s">
        <v>181</v>
      </c>
      <c r="AJ40" s="27"/>
      <c r="AK40" s="81">
        <v>13</v>
      </c>
      <c r="AL40" s="569"/>
      <c r="AM40" s="28">
        <v>8</v>
      </c>
      <c r="AN40" s="28">
        <v>5</v>
      </c>
      <c r="AO40" s="28">
        <v>2012</v>
      </c>
      <c r="AP40" s="20">
        <v>2013</v>
      </c>
      <c r="AQ40" s="182"/>
      <c r="AR40" s="28" t="s">
        <v>270</v>
      </c>
      <c r="AS40" s="20"/>
    </row>
    <row r="41" spans="1:45" ht="14.25" customHeight="1" x14ac:dyDescent="0.25">
      <c r="D41" s="591" t="s">
        <v>5095</v>
      </c>
      <c r="E41" s="555" t="s">
        <v>5096</v>
      </c>
      <c r="F41" s="617"/>
      <c r="G41" s="593" t="s">
        <v>5097</v>
      </c>
      <c r="H41" s="592" t="s">
        <v>33</v>
      </c>
      <c r="I41" s="592">
        <v>32</v>
      </c>
      <c r="J41" s="618">
        <v>32</v>
      </c>
      <c r="K41" s="19"/>
      <c r="L41" s="52"/>
      <c r="M41" s="81"/>
      <c r="N41" s="28"/>
      <c r="O41" s="29"/>
      <c r="P41" s="28"/>
      <c r="Q41" s="28"/>
      <c r="R41" s="81"/>
      <c r="S41" s="185"/>
      <c r="T41" s="326"/>
      <c r="U41" s="60"/>
      <c r="V41" s="167"/>
      <c r="W41" s="489"/>
      <c r="X41" s="502"/>
      <c r="Y41" s="494"/>
      <c r="Z41" s="494"/>
      <c r="AA41" s="28" t="s">
        <v>20</v>
      </c>
      <c r="AB41" s="27"/>
      <c r="AC41" s="28"/>
      <c r="AD41" s="27" t="s">
        <v>54</v>
      </c>
      <c r="AE41" s="28" t="s">
        <v>124</v>
      </c>
      <c r="AF41" s="29" t="s">
        <v>55</v>
      </c>
      <c r="AG41" s="29"/>
      <c r="AH41" s="27" t="s">
        <v>133</v>
      </c>
      <c r="AI41" s="27" t="s">
        <v>133</v>
      </c>
      <c r="AJ41" s="27" t="s">
        <v>54</v>
      </c>
      <c r="AK41" s="81"/>
      <c r="AL41" s="569"/>
      <c r="AM41" s="28">
        <v>32</v>
      </c>
      <c r="AN41" s="28"/>
      <c r="AO41" s="28"/>
      <c r="AP41" s="20">
        <v>2019</v>
      </c>
      <c r="AQ41" s="182"/>
      <c r="AR41" s="28" t="s">
        <v>5098</v>
      </c>
      <c r="AS41" s="20"/>
    </row>
    <row r="42" spans="1:45" ht="14.25" customHeight="1" x14ac:dyDescent="0.25">
      <c r="C42" t="s">
        <v>4376</v>
      </c>
      <c r="D42" s="26" t="s">
        <v>1956</v>
      </c>
      <c r="E42" s="435" t="s">
        <v>2998</v>
      </c>
      <c r="F42" s="27" t="s">
        <v>67</v>
      </c>
      <c r="G42" s="28" t="s">
        <v>1957</v>
      </c>
      <c r="H42" s="27" t="s">
        <v>12</v>
      </c>
      <c r="I42" s="27">
        <v>8</v>
      </c>
      <c r="J42" s="87">
        <v>8</v>
      </c>
      <c r="K42" s="19" t="s">
        <v>800</v>
      </c>
      <c r="L42" s="52" t="s">
        <v>108</v>
      </c>
      <c r="M42" s="81" t="s">
        <v>3060</v>
      </c>
      <c r="N42" s="28">
        <v>185</v>
      </c>
      <c r="O42" s="29">
        <v>6</v>
      </c>
      <c r="P42" s="28"/>
      <c r="Q42" s="28"/>
      <c r="R42" s="81">
        <v>357.14299999999997</v>
      </c>
      <c r="S42" s="185">
        <v>43178</v>
      </c>
      <c r="T42" s="326">
        <v>14.7</v>
      </c>
      <c r="U42" s="60">
        <v>0.33</v>
      </c>
      <c r="V42" s="167">
        <v>1</v>
      </c>
      <c r="W42" s="489">
        <f t="shared" si="1"/>
        <v>637.06589189189185</v>
      </c>
      <c r="X42" s="502" t="s">
        <v>174</v>
      </c>
      <c r="Y42" s="494"/>
      <c r="Z42" s="494"/>
      <c r="AA42" s="28" t="s">
        <v>17</v>
      </c>
      <c r="AB42" s="27">
        <v>8</v>
      </c>
      <c r="AC42" s="28" t="s">
        <v>73</v>
      </c>
      <c r="AD42" s="27" t="s">
        <v>54</v>
      </c>
      <c r="AE42" s="28"/>
      <c r="AF42" s="29"/>
      <c r="AG42" s="29"/>
      <c r="AH42" s="27"/>
      <c r="AI42" s="27"/>
      <c r="AJ42" s="27"/>
      <c r="AK42" s="81">
        <v>10</v>
      </c>
      <c r="AL42" s="569"/>
      <c r="AM42" s="28"/>
      <c r="AN42" s="28"/>
      <c r="AO42" s="28">
        <v>2014</v>
      </c>
      <c r="AP42" s="20">
        <v>2016</v>
      </c>
      <c r="AQ42" s="182"/>
      <c r="AR42" s="28" t="s">
        <v>1955</v>
      </c>
      <c r="AS42" s="20"/>
    </row>
    <row r="43" spans="1:45" ht="14.25" customHeight="1" x14ac:dyDescent="0.25">
      <c r="A43" t="s">
        <v>174</v>
      </c>
      <c r="B43">
        <v>1</v>
      </c>
      <c r="C43" t="s">
        <v>4376</v>
      </c>
      <c r="D43" s="26" t="s">
        <v>608</v>
      </c>
      <c r="E43" s="28"/>
      <c r="F43" s="27" t="s">
        <v>57</v>
      </c>
      <c r="G43" s="28" t="s">
        <v>609</v>
      </c>
      <c r="H43" s="27" t="s">
        <v>65</v>
      </c>
      <c r="I43" s="27">
        <v>16</v>
      </c>
      <c r="J43" s="87">
        <v>4</v>
      </c>
      <c r="K43" s="19" t="s">
        <v>800</v>
      </c>
      <c r="L43" s="28" t="s">
        <v>108</v>
      </c>
      <c r="M43" s="81"/>
      <c r="N43" s="28">
        <v>303</v>
      </c>
      <c r="O43" s="29">
        <v>6</v>
      </c>
      <c r="P43" s="28"/>
      <c r="Q43" s="28"/>
      <c r="R43" s="81">
        <v>256.14800000000002</v>
      </c>
      <c r="S43" s="185">
        <v>41690</v>
      </c>
      <c r="T43" s="326">
        <v>14.7</v>
      </c>
      <c r="U43" s="60">
        <v>0.67</v>
      </c>
      <c r="V43" s="167">
        <v>1</v>
      </c>
      <c r="W43" s="489">
        <f t="shared" si="1"/>
        <v>566.39986798679877</v>
      </c>
      <c r="X43" s="502" t="s">
        <v>174</v>
      </c>
      <c r="Y43" s="494"/>
      <c r="Z43" s="494"/>
      <c r="AA43" s="28" t="s">
        <v>17</v>
      </c>
      <c r="AB43" s="27">
        <v>13</v>
      </c>
      <c r="AC43" s="28" t="s">
        <v>73</v>
      </c>
      <c r="AD43" s="27" t="s">
        <v>54</v>
      </c>
      <c r="AE43" s="28" t="s">
        <v>158</v>
      </c>
      <c r="AF43" s="29" t="s">
        <v>55</v>
      </c>
      <c r="AG43" s="29"/>
      <c r="AH43" s="27">
        <v>256</v>
      </c>
      <c r="AI43" s="27"/>
      <c r="AJ43" s="27"/>
      <c r="AK43" s="81">
        <v>16</v>
      </c>
      <c r="AL43" s="569"/>
      <c r="AM43" s="28"/>
      <c r="AN43" s="28"/>
      <c r="AO43" s="28">
        <v>2001</v>
      </c>
      <c r="AP43" s="20"/>
      <c r="AQ43" s="62"/>
      <c r="AR43" s="28" t="s">
        <v>610</v>
      </c>
      <c r="AS43" s="20"/>
    </row>
    <row r="44" spans="1:45" ht="15" customHeight="1" x14ac:dyDescent="0.25">
      <c r="B44">
        <v>1</v>
      </c>
      <c r="C44" t="s">
        <v>4376</v>
      </c>
      <c r="D44" s="409" t="s">
        <v>3689</v>
      </c>
      <c r="E44" s="435" t="s">
        <v>3690</v>
      </c>
      <c r="F44" s="412" t="s">
        <v>67</v>
      </c>
      <c r="G44" s="504" t="s">
        <v>3692</v>
      </c>
      <c r="H44" s="412" t="s">
        <v>143</v>
      </c>
      <c r="I44" s="412">
        <v>16</v>
      </c>
      <c r="J44" s="415">
        <v>16</v>
      </c>
      <c r="K44" s="19" t="s">
        <v>800</v>
      </c>
      <c r="L44" s="52" t="s">
        <v>108</v>
      </c>
      <c r="M44" s="81"/>
      <c r="N44" s="28">
        <v>1470</v>
      </c>
      <c r="O44" s="29">
        <v>6</v>
      </c>
      <c r="P44" s="28"/>
      <c r="Q44" s="28"/>
      <c r="R44" s="81">
        <v>212.76599999999999</v>
      </c>
      <c r="S44" s="185">
        <v>43245</v>
      </c>
      <c r="T44" s="326">
        <v>14.7</v>
      </c>
      <c r="U44" s="60">
        <v>0.67</v>
      </c>
      <c r="V44" s="167">
        <v>1</v>
      </c>
      <c r="W44" s="489">
        <f t="shared" si="1"/>
        <v>96.974979591836743</v>
      </c>
      <c r="X44" s="502" t="s">
        <v>174</v>
      </c>
      <c r="Y44" s="494"/>
      <c r="Z44" s="494"/>
      <c r="AA44" s="28" t="s">
        <v>20</v>
      </c>
      <c r="AB44" s="27">
        <v>62</v>
      </c>
      <c r="AC44" s="28" t="s">
        <v>3693</v>
      </c>
      <c r="AD44" s="27" t="s">
        <v>54</v>
      </c>
      <c r="AE44" s="28"/>
      <c r="AF44" s="29" t="s">
        <v>55</v>
      </c>
      <c r="AG44" s="29"/>
      <c r="AH44" s="27" t="s">
        <v>181</v>
      </c>
      <c r="AI44" s="27" t="s">
        <v>181</v>
      </c>
      <c r="AJ44" s="27"/>
      <c r="AK44" s="81">
        <v>15</v>
      </c>
      <c r="AL44" s="569"/>
      <c r="AM44" s="28">
        <v>8</v>
      </c>
      <c r="AN44" s="28"/>
      <c r="AO44" s="28">
        <v>2015</v>
      </c>
      <c r="AP44" s="20">
        <v>2015</v>
      </c>
      <c r="AQ44" s="19"/>
      <c r="AR44" s="561" t="s">
        <v>3694</v>
      </c>
      <c r="AS44" s="20" t="s">
        <v>3824</v>
      </c>
    </row>
    <row r="45" spans="1:45" ht="14.25" customHeight="1" x14ac:dyDescent="0.25">
      <c r="A45" t="s">
        <v>174</v>
      </c>
      <c r="B45">
        <v>1</v>
      </c>
      <c r="C45" t="s">
        <v>4376</v>
      </c>
      <c r="D45" s="26" t="s">
        <v>394</v>
      </c>
      <c r="E45" s="28"/>
      <c r="F45" s="27" t="s">
        <v>67</v>
      </c>
      <c r="G45" s="28" t="s">
        <v>396</v>
      </c>
      <c r="H45" s="27" t="s">
        <v>143</v>
      </c>
      <c r="I45" s="27">
        <v>8</v>
      </c>
      <c r="J45" s="87">
        <v>8</v>
      </c>
      <c r="K45" s="19" t="s">
        <v>802</v>
      </c>
      <c r="L45" s="28" t="s">
        <v>108</v>
      </c>
      <c r="M45" s="81"/>
      <c r="N45" s="28">
        <v>121</v>
      </c>
      <c r="O45" s="29" t="s">
        <v>744</v>
      </c>
      <c r="P45" s="28"/>
      <c r="Q45" s="28">
        <v>2</v>
      </c>
      <c r="R45" s="81">
        <v>230.52099999999999</v>
      </c>
      <c r="S45" s="185">
        <v>41779</v>
      </c>
      <c r="T45" s="326" t="s">
        <v>1267</v>
      </c>
      <c r="U45" s="60">
        <v>0.33</v>
      </c>
      <c r="V45" s="167">
        <v>1</v>
      </c>
      <c r="W45" s="489">
        <f t="shared" si="1"/>
        <v>628.69363636363641</v>
      </c>
      <c r="X45" s="502" t="s">
        <v>2226</v>
      </c>
      <c r="Y45" s="494"/>
      <c r="Z45" s="494"/>
      <c r="AA45" s="28" t="s">
        <v>20</v>
      </c>
      <c r="AB45" s="27">
        <v>1</v>
      </c>
      <c r="AC45" s="28" t="s">
        <v>395</v>
      </c>
      <c r="AD45" s="27" t="s">
        <v>54</v>
      </c>
      <c r="AE45" s="28"/>
      <c r="AF45" s="29" t="s">
        <v>55</v>
      </c>
      <c r="AG45" s="29" t="s">
        <v>54</v>
      </c>
      <c r="AH45" s="27">
        <v>256</v>
      </c>
      <c r="AI45" s="27">
        <v>256</v>
      </c>
      <c r="AJ45" s="27" t="s">
        <v>54</v>
      </c>
      <c r="AK45" s="81">
        <v>16</v>
      </c>
      <c r="AL45" s="569"/>
      <c r="AM45" s="28">
        <v>4</v>
      </c>
      <c r="AN45" s="28"/>
      <c r="AO45" s="28">
        <v>2011</v>
      </c>
      <c r="AP45" s="20">
        <v>2011</v>
      </c>
      <c r="AQ45" s="142"/>
      <c r="AR45" s="28" t="s">
        <v>957</v>
      </c>
      <c r="AS45" s="20" t="s">
        <v>958</v>
      </c>
    </row>
    <row r="46" spans="1:45" ht="14.25" customHeight="1" x14ac:dyDescent="0.25">
      <c r="B46">
        <v>1</v>
      </c>
      <c r="C46" t="s">
        <v>4376</v>
      </c>
      <c r="D46" s="26" t="s">
        <v>409</v>
      </c>
      <c r="E46" s="435" t="s">
        <v>2344</v>
      </c>
      <c r="F46" s="27" t="s">
        <v>85</v>
      </c>
      <c r="G46" s="28" t="s">
        <v>411</v>
      </c>
      <c r="H46" s="27" t="s">
        <v>12</v>
      </c>
      <c r="I46" s="27">
        <v>16</v>
      </c>
      <c r="J46" s="87">
        <v>8</v>
      </c>
      <c r="K46" s="19" t="s">
        <v>800</v>
      </c>
      <c r="L46" s="28" t="s">
        <v>108</v>
      </c>
      <c r="M46" s="81"/>
      <c r="N46" s="28">
        <v>223</v>
      </c>
      <c r="O46" s="29">
        <v>6</v>
      </c>
      <c r="P46" s="28"/>
      <c r="Q46" s="28"/>
      <c r="R46" s="81">
        <v>105.26300000000001</v>
      </c>
      <c r="S46" s="185">
        <v>41685</v>
      </c>
      <c r="T46" s="326">
        <v>14.7</v>
      </c>
      <c r="U46" s="60">
        <v>0.67</v>
      </c>
      <c r="V46" s="167">
        <v>1</v>
      </c>
      <c r="W46" s="489">
        <f t="shared" si="1"/>
        <v>316.26103139013458</v>
      </c>
      <c r="X46" s="502" t="s">
        <v>174</v>
      </c>
      <c r="Y46" s="494"/>
      <c r="Z46" s="494"/>
      <c r="AA46" s="28" t="s">
        <v>20</v>
      </c>
      <c r="AB46" s="27">
        <v>3</v>
      </c>
      <c r="AC46" s="28" t="s">
        <v>410</v>
      </c>
      <c r="AD46" s="27" t="s">
        <v>54</v>
      </c>
      <c r="AE46" s="28"/>
      <c r="AF46" s="29" t="s">
        <v>55</v>
      </c>
      <c r="AG46" s="29"/>
      <c r="AH46" s="27" t="s">
        <v>182</v>
      </c>
      <c r="AI46" s="27" t="s">
        <v>181</v>
      </c>
      <c r="AJ46" s="27"/>
      <c r="AK46" s="81">
        <v>16</v>
      </c>
      <c r="AL46" s="569"/>
      <c r="AM46" s="28">
        <v>16</v>
      </c>
      <c r="AN46" s="28"/>
      <c r="AO46" s="28">
        <v>2006</v>
      </c>
      <c r="AP46" s="20">
        <v>2018</v>
      </c>
      <c r="AQ46" s="19"/>
      <c r="AR46" s="28" t="s">
        <v>2345</v>
      </c>
      <c r="AS46" s="20"/>
    </row>
    <row r="47" spans="1:45" x14ac:dyDescent="0.25">
      <c r="C47" t="s">
        <v>4376</v>
      </c>
      <c r="D47" s="26" t="s">
        <v>1965</v>
      </c>
      <c r="E47" s="435" t="s">
        <v>1966</v>
      </c>
      <c r="F47" s="27" t="s">
        <v>777</v>
      </c>
      <c r="G47" s="28" t="s">
        <v>3070</v>
      </c>
      <c r="H47" s="27" t="s">
        <v>65</v>
      </c>
      <c r="I47" s="27">
        <v>16</v>
      </c>
      <c r="J47" s="87">
        <v>4</v>
      </c>
      <c r="K47" s="19" t="s">
        <v>800</v>
      </c>
      <c r="L47" s="52" t="s">
        <v>108</v>
      </c>
      <c r="M47" s="81" t="s">
        <v>3071</v>
      </c>
      <c r="N47" s="28"/>
      <c r="O47" s="29">
        <v>6</v>
      </c>
      <c r="P47" s="28"/>
      <c r="Q47" s="28"/>
      <c r="R47" s="81"/>
      <c r="S47" s="185">
        <v>43183</v>
      </c>
      <c r="T47" s="326">
        <v>14.7</v>
      </c>
      <c r="U47" s="60">
        <v>0.67</v>
      </c>
      <c r="V47" s="167">
        <v>1</v>
      </c>
      <c r="W47" s="489" t="str">
        <f t="shared" si="1"/>
        <v/>
      </c>
      <c r="X47" s="502"/>
      <c r="Y47" s="494"/>
      <c r="Z47" s="494"/>
      <c r="AA47" s="28" t="s">
        <v>20</v>
      </c>
      <c r="AB47" s="27">
        <v>1</v>
      </c>
      <c r="AC47" s="28" t="s">
        <v>73</v>
      </c>
      <c r="AD47" s="27" t="s">
        <v>54</v>
      </c>
      <c r="AE47" s="28" t="s">
        <v>124</v>
      </c>
      <c r="AF47" s="29"/>
      <c r="AG47" s="29"/>
      <c r="AH47" s="27" t="s">
        <v>83</v>
      </c>
      <c r="AI47" s="27" t="s">
        <v>83</v>
      </c>
      <c r="AJ47" s="27" t="s">
        <v>54</v>
      </c>
      <c r="AK47" s="81">
        <v>11</v>
      </c>
      <c r="AL47" s="569"/>
      <c r="AM47" s="28"/>
      <c r="AN47" s="28"/>
      <c r="AO47" s="28">
        <v>2017</v>
      </c>
      <c r="AP47" s="20"/>
      <c r="AQ47" s="142"/>
      <c r="AR47" s="28" t="s">
        <v>3072</v>
      </c>
      <c r="AS47" s="20" t="s">
        <v>1967</v>
      </c>
    </row>
    <row r="48" spans="1:45" x14ac:dyDescent="0.25">
      <c r="A48" t="s">
        <v>746</v>
      </c>
      <c r="B48">
        <v>1</v>
      </c>
      <c r="C48" t="s">
        <v>4376</v>
      </c>
      <c r="D48" s="26" t="s">
        <v>26</v>
      </c>
      <c r="E48" s="435" t="s">
        <v>2540</v>
      </c>
      <c r="F48" s="27" t="s">
        <v>57</v>
      </c>
      <c r="G48" s="28" t="s">
        <v>208</v>
      </c>
      <c r="H48" s="27" t="s">
        <v>27</v>
      </c>
      <c r="I48" s="27">
        <v>16</v>
      </c>
      <c r="J48" s="87">
        <v>16</v>
      </c>
      <c r="K48" s="19" t="s">
        <v>14</v>
      </c>
      <c r="L48" s="52" t="s">
        <v>208</v>
      </c>
      <c r="M48" s="81"/>
      <c r="N48" s="28">
        <v>500</v>
      </c>
      <c r="O48" s="29" t="s">
        <v>744</v>
      </c>
      <c r="P48" s="28">
        <v>1</v>
      </c>
      <c r="Q48" s="28"/>
      <c r="R48" s="81">
        <v>550</v>
      </c>
      <c r="S48" s="185"/>
      <c r="T48" s="326"/>
      <c r="U48" s="60">
        <v>0.67</v>
      </c>
      <c r="V48" s="167">
        <v>1</v>
      </c>
      <c r="W48" s="489">
        <f t="shared" si="1"/>
        <v>737</v>
      </c>
      <c r="X48" s="502" t="s">
        <v>2226</v>
      </c>
      <c r="Y48" s="494"/>
      <c r="Z48" s="494"/>
      <c r="AA48" s="28" t="s">
        <v>20</v>
      </c>
      <c r="AB48" s="27">
        <v>18</v>
      </c>
      <c r="AC48" s="28" t="s">
        <v>351</v>
      </c>
      <c r="AD48" s="27" t="s">
        <v>54</v>
      </c>
      <c r="AE48" s="28" t="s">
        <v>158</v>
      </c>
      <c r="AF48" s="29" t="s">
        <v>55</v>
      </c>
      <c r="AG48" s="29"/>
      <c r="AH48" s="27"/>
      <c r="AI48" s="27"/>
      <c r="AJ48" s="27"/>
      <c r="AK48" s="81">
        <v>14</v>
      </c>
      <c r="AL48" s="569"/>
      <c r="AM48" s="28">
        <v>16</v>
      </c>
      <c r="AN48" s="28">
        <v>10</v>
      </c>
      <c r="AO48" s="28"/>
      <c r="AP48" s="20">
        <v>2012</v>
      </c>
      <c r="AQ48" s="19" t="s">
        <v>28</v>
      </c>
      <c r="AR48" s="28" t="s">
        <v>212</v>
      </c>
      <c r="AS48" s="20" t="s">
        <v>803</v>
      </c>
    </row>
    <row r="49" spans="1:45" x14ac:dyDescent="0.25">
      <c r="A49" t="s">
        <v>746</v>
      </c>
      <c r="B49">
        <v>1</v>
      </c>
      <c r="C49" t="s">
        <v>4376</v>
      </c>
      <c r="D49" s="409" t="s">
        <v>4353</v>
      </c>
      <c r="E49" s="435" t="s">
        <v>4354</v>
      </c>
      <c r="F49" s="412" t="s">
        <v>67</v>
      </c>
      <c r="G49" s="504" t="s">
        <v>1911</v>
      </c>
      <c r="H49" s="412" t="s">
        <v>65</v>
      </c>
      <c r="I49" s="412">
        <v>16</v>
      </c>
      <c r="J49" s="415">
        <v>4</v>
      </c>
      <c r="K49" s="19" t="s">
        <v>800</v>
      </c>
      <c r="L49" s="52" t="s">
        <v>108</v>
      </c>
      <c r="M49" s="81"/>
      <c r="N49" s="28">
        <v>514</v>
      </c>
      <c r="O49" s="29">
        <v>6</v>
      </c>
      <c r="P49" s="28"/>
      <c r="Q49" s="28"/>
      <c r="R49" s="81">
        <v>476.19</v>
      </c>
      <c r="S49" s="185">
        <v>43304</v>
      </c>
      <c r="T49" s="326">
        <v>14.7</v>
      </c>
      <c r="U49" s="60">
        <v>0.67</v>
      </c>
      <c r="V49" s="167">
        <v>1</v>
      </c>
      <c r="W49" s="489">
        <f t="shared" si="1"/>
        <v>620.71459143968877</v>
      </c>
      <c r="X49" s="502" t="s">
        <v>174</v>
      </c>
      <c r="Y49" s="494"/>
      <c r="Z49" s="494" t="s">
        <v>745</v>
      </c>
      <c r="AA49" s="28" t="s">
        <v>20</v>
      </c>
      <c r="AB49" s="27">
        <v>1</v>
      </c>
      <c r="AC49" s="28" t="s">
        <v>4353</v>
      </c>
      <c r="AD49" s="27" t="s">
        <v>54</v>
      </c>
      <c r="AE49" s="28"/>
      <c r="AF49" s="29" t="s">
        <v>55</v>
      </c>
      <c r="AG49" s="29" t="s">
        <v>55</v>
      </c>
      <c r="AH49" s="27" t="s">
        <v>181</v>
      </c>
      <c r="AI49" s="27" t="s">
        <v>181</v>
      </c>
      <c r="AJ49" s="27" t="s">
        <v>54</v>
      </c>
      <c r="AK49" s="81">
        <v>12</v>
      </c>
      <c r="AL49" s="569"/>
      <c r="AM49" s="28"/>
      <c r="AN49" s="28"/>
      <c r="AO49" s="28">
        <v>2012</v>
      </c>
      <c r="AP49" s="20">
        <v>2017</v>
      </c>
      <c r="AQ49" s="182"/>
      <c r="AR49" s="28" t="s">
        <v>4359</v>
      </c>
      <c r="AS49" s="20" t="s">
        <v>4366</v>
      </c>
    </row>
    <row r="50" spans="1:45" ht="14.25" customHeight="1" x14ac:dyDescent="0.25">
      <c r="C50" t="s">
        <v>4376</v>
      </c>
      <c r="D50" s="26" t="s">
        <v>2648</v>
      </c>
      <c r="E50" s="435" t="s">
        <v>3133</v>
      </c>
      <c r="F50" s="27" t="s">
        <v>67</v>
      </c>
      <c r="G50" s="28" t="s">
        <v>2649</v>
      </c>
      <c r="H50" s="27" t="s">
        <v>12</v>
      </c>
      <c r="I50" s="27">
        <v>8</v>
      </c>
      <c r="J50" s="87">
        <v>8</v>
      </c>
      <c r="K50" s="19" t="s">
        <v>800</v>
      </c>
      <c r="L50" s="52" t="s">
        <v>108</v>
      </c>
      <c r="M50" s="81" t="s">
        <v>3136</v>
      </c>
      <c r="N50" s="28">
        <v>48</v>
      </c>
      <c r="O50" s="29">
        <v>6</v>
      </c>
      <c r="P50" s="28"/>
      <c r="Q50" s="28"/>
      <c r="R50" s="81">
        <v>200</v>
      </c>
      <c r="S50" s="185">
        <v>43184</v>
      </c>
      <c r="T50" s="326">
        <v>14.7</v>
      </c>
      <c r="U50" s="60">
        <v>0.1</v>
      </c>
      <c r="V50" s="167">
        <v>4</v>
      </c>
      <c r="W50" s="489">
        <f t="shared" si="1"/>
        <v>104.16666666666667</v>
      </c>
      <c r="X50" s="502" t="s">
        <v>174</v>
      </c>
      <c r="Y50" s="494"/>
      <c r="Z50" s="494"/>
      <c r="AA50" s="28" t="s">
        <v>17</v>
      </c>
      <c r="AB50" s="27">
        <v>15</v>
      </c>
      <c r="AC50" s="28" t="s">
        <v>3135</v>
      </c>
      <c r="AD50" s="27"/>
      <c r="AE50" s="28"/>
      <c r="AF50" s="29" t="s">
        <v>55</v>
      </c>
      <c r="AG50" s="29"/>
      <c r="AH50" s="27">
        <v>16</v>
      </c>
      <c r="AI50" s="27">
        <v>16</v>
      </c>
      <c r="AJ50" s="27" t="s">
        <v>54</v>
      </c>
      <c r="AK50" s="81">
        <v>5</v>
      </c>
      <c r="AL50" s="569"/>
      <c r="AM50" s="28"/>
      <c r="AN50" s="28"/>
      <c r="AO50" s="28">
        <v>2012</v>
      </c>
      <c r="AP50" s="20">
        <v>2017</v>
      </c>
      <c r="AQ50" s="182" t="s">
        <v>3132</v>
      </c>
      <c r="AR50" s="28" t="s">
        <v>2650</v>
      </c>
      <c r="AS50" s="127" t="s">
        <v>2651</v>
      </c>
    </row>
    <row r="51" spans="1:45" ht="14.25" customHeight="1" x14ac:dyDescent="0.25">
      <c r="C51" t="s">
        <v>4376</v>
      </c>
      <c r="D51" s="26" t="s">
        <v>3152</v>
      </c>
      <c r="E51" s="435" t="s">
        <v>2466</v>
      </c>
      <c r="F51" s="27" t="s">
        <v>67</v>
      </c>
      <c r="G51" s="28" t="s">
        <v>2464</v>
      </c>
      <c r="H51" s="27" t="s">
        <v>65</v>
      </c>
      <c r="I51" s="27">
        <v>16</v>
      </c>
      <c r="J51" s="87">
        <v>3</v>
      </c>
      <c r="K51" s="19" t="s">
        <v>800</v>
      </c>
      <c r="L51" s="52" t="s">
        <v>108</v>
      </c>
      <c r="M51" s="81"/>
      <c r="N51" s="28">
        <v>143</v>
      </c>
      <c r="O51" s="29">
        <v>6</v>
      </c>
      <c r="P51" s="28"/>
      <c r="Q51" s="28"/>
      <c r="R51" s="81">
        <v>416.66699999999997</v>
      </c>
      <c r="S51" s="185">
        <v>43185</v>
      </c>
      <c r="T51" s="326">
        <v>14.7</v>
      </c>
      <c r="U51" s="60">
        <v>0.2</v>
      </c>
      <c r="V51" s="167">
        <v>1.2</v>
      </c>
      <c r="W51" s="489">
        <f t="shared" si="1"/>
        <v>485.62587412587419</v>
      </c>
      <c r="X51" s="502" t="s">
        <v>174</v>
      </c>
      <c r="Y51" s="494"/>
      <c r="Z51" s="494"/>
      <c r="AA51" s="28" t="s">
        <v>17</v>
      </c>
      <c r="AB51" s="27">
        <v>8</v>
      </c>
      <c r="AC51" s="28" t="s">
        <v>2463</v>
      </c>
      <c r="AD51" s="27" t="s">
        <v>54</v>
      </c>
      <c r="AE51" s="28" t="s">
        <v>124</v>
      </c>
      <c r="AF51" s="29" t="s">
        <v>55</v>
      </c>
      <c r="AG51" s="29" t="s">
        <v>55</v>
      </c>
      <c r="AH51" s="27" t="s">
        <v>181</v>
      </c>
      <c r="AI51" s="27" t="s">
        <v>181</v>
      </c>
      <c r="AJ51" s="27" t="s">
        <v>55</v>
      </c>
      <c r="AK51" s="81">
        <v>8</v>
      </c>
      <c r="AL51" s="569">
        <v>2</v>
      </c>
      <c r="AM51" s="28"/>
      <c r="AN51" s="28"/>
      <c r="AO51" s="28">
        <v>2001</v>
      </c>
      <c r="AP51" s="20">
        <v>2001</v>
      </c>
      <c r="AQ51" s="182" t="s">
        <v>2465</v>
      </c>
      <c r="AR51" s="28" t="s">
        <v>2467</v>
      </c>
      <c r="AS51" s="20" t="s">
        <v>2468</v>
      </c>
    </row>
    <row r="52" spans="1:45" ht="14.25" customHeight="1" x14ac:dyDescent="0.25">
      <c r="B52">
        <v>1</v>
      </c>
      <c r="C52" t="s">
        <v>4376</v>
      </c>
      <c r="D52" s="560" t="s">
        <v>4085</v>
      </c>
      <c r="E52" s="435" t="s">
        <v>4089</v>
      </c>
      <c r="F52" s="27" t="s">
        <v>85</v>
      </c>
      <c r="G52" s="28" t="s">
        <v>4088</v>
      </c>
      <c r="H52" s="27" t="s">
        <v>143</v>
      </c>
      <c r="I52" s="27">
        <v>32</v>
      </c>
      <c r="J52" s="87">
        <v>32</v>
      </c>
      <c r="K52" s="19" t="s">
        <v>800</v>
      </c>
      <c r="L52" s="52" t="s">
        <v>108</v>
      </c>
      <c r="M52" s="81" t="s">
        <v>4087</v>
      </c>
      <c r="N52" s="28">
        <v>396</v>
      </c>
      <c r="O52" s="29">
        <v>6</v>
      </c>
      <c r="P52" s="28"/>
      <c r="Q52" s="28">
        <v>1</v>
      </c>
      <c r="R52" s="81">
        <v>123.45699999999999</v>
      </c>
      <c r="S52" s="185">
        <v>43288</v>
      </c>
      <c r="T52" s="326">
        <v>14.7</v>
      </c>
      <c r="U52" s="60">
        <v>1</v>
      </c>
      <c r="V52" s="167">
        <v>4</v>
      </c>
      <c r="W52" s="489">
        <f t="shared" si="1"/>
        <v>77.940025252525245</v>
      </c>
      <c r="X52" s="502" t="s">
        <v>174</v>
      </c>
      <c r="Y52" s="494"/>
      <c r="Z52" s="494"/>
      <c r="AA52" s="28" t="s">
        <v>20</v>
      </c>
      <c r="AB52" s="27">
        <v>4</v>
      </c>
      <c r="AC52" s="28" t="s">
        <v>4086</v>
      </c>
      <c r="AD52" s="27"/>
      <c r="AE52" s="28"/>
      <c r="AF52" s="29" t="s">
        <v>55</v>
      </c>
      <c r="AG52" s="29"/>
      <c r="AH52" s="27" t="s">
        <v>718</v>
      </c>
      <c r="AI52" s="27" t="s">
        <v>718</v>
      </c>
      <c r="AJ52" s="27" t="s">
        <v>55</v>
      </c>
      <c r="AK52" s="81">
        <v>11</v>
      </c>
      <c r="AL52" s="569"/>
      <c r="AM52" s="28">
        <v>4</v>
      </c>
      <c r="AN52" s="28"/>
      <c r="AO52" s="28">
        <v>2013</v>
      </c>
      <c r="AP52" s="20">
        <v>2013</v>
      </c>
      <c r="AQ52" s="182"/>
      <c r="AR52" s="28" t="s">
        <v>4090</v>
      </c>
      <c r="AS52" s="20" t="s">
        <v>4095</v>
      </c>
    </row>
    <row r="53" spans="1:45" ht="14.25" customHeight="1" x14ac:dyDescent="0.25">
      <c r="A53" s="177"/>
      <c r="B53" s="177">
        <v>1</v>
      </c>
      <c r="C53" t="s">
        <v>4376</v>
      </c>
      <c r="D53" s="409" t="s">
        <v>2655</v>
      </c>
      <c r="E53" s="435"/>
      <c r="F53" s="412" t="s">
        <v>67</v>
      </c>
      <c r="G53" s="504" t="s">
        <v>2656</v>
      </c>
      <c r="H53" s="412" t="s">
        <v>143</v>
      </c>
      <c r="I53" s="412">
        <v>16</v>
      </c>
      <c r="J53" s="415">
        <v>16</v>
      </c>
      <c r="K53" s="19" t="s">
        <v>800</v>
      </c>
      <c r="L53" s="52" t="s">
        <v>108</v>
      </c>
      <c r="M53" s="81"/>
      <c r="N53" s="28">
        <v>636</v>
      </c>
      <c r="O53" s="29">
        <v>6</v>
      </c>
      <c r="P53" s="28"/>
      <c r="Q53" s="28"/>
      <c r="R53" s="81">
        <v>454.54500000000002</v>
      </c>
      <c r="S53" s="185">
        <v>43186</v>
      </c>
      <c r="T53" s="326">
        <v>14.7</v>
      </c>
      <c r="U53" s="60">
        <v>0.67</v>
      </c>
      <c r="V53" s="167">
        <v>4</v>
      </c>
      <c r="W53" s="489">
        <f t="shared" si="1"/>
        <v>119.71114386792453</v>
      </c>
      <c r="X53" s="545" t="s">
        <v>174</v>
      </c>
      <c r="Y53" s="466"/>
      <c r="Z53" s="466"/>
      <c r="AA53" s="504" t="s">
        <v>20</v>
      </c>
      <c r="AB53" s="412">
        <v>24</v>
      </c>
      <c r="AC53" s="504" t="s">
        <v>73</v>
      </c>
      <c r="AD53" s="27" t="s">
        <v>54</v>
      </c>
      <c r="AE53" s="504"/>
      <c r="AF53" s="411" t="s">
        <v>55</v>
      </c>
      <c r="AG53" s="411" t="s">
        <v>54</v>
      </c>
      <c r="AH53" s="412" t="s">
        <v>181</v>
      </c>
      <c r="AI53" s="412" t="s">
        <v>181</v>
      </c>
      <c r="AJ53" s="412"/>
      <c r="AK53" s="546">
        <v>16</v>
      </c>
      <c r="AL53" s="570"/>
      <c r="AM53" s="504">
        <v>16</v>
      </c>
      <c r="AN53" s="504"/>
      <c r="AO53" s="504">
        <v>2013</v>
      </c>
      <c r="AP53" s="505">
        <v>2013</v>
      </c>
      <c r="AQ53" s="182"/>
      <c r="AR53" s="504" t="s">
        <v>3172</v>
      </c>
      <c r="AS53" s="505" t="s">
        <v>3171</v>
      </c>
    </row>
    <row r="54" spans="1:45" ht="14.25" customHeight="1" x14ac:dyDescent="0.25">
      <c r="A54" s="177"/>
      <c r="B54" s="177">
        <v>1</v>
      </c>
      <c r="C54" t="s">
        <v>4376</v>
      </c>
      <c r="D54" s="409" t="s">
        <v>2064</v>
      </c>
      <c r="E54" s="435" t="s">
        <v>2065</v>
      </c>
      <c r="F54" s="412" t="s">
        <v>67</v>
      </c>
      <c r="G54" s="504" t="s">
        <v>106</v>
      </c>
      <c r="H54" s="412" t="s">
        <v>143</v>
      </c>
      <c r="I54" s="412">
        <v>32</v>
      </c>
      <c r="J54" s="415">
        <v>32</v>
      </c>
      <c r="K54" s="19" t="s">
        <v>800</v>
      </c>
      <c r="L54" s="52" t="s">
        <v>108</v>
      </c>
      <c r="M54" s="81"/>
      <c r="N54" s="28">
        <v>874</v>
      </c>
      <c r="O54" s="29">
        <v>6</v>
      </c>
      <c r="P54" s="28"/>
      <c r="Q54" s="28"/>
      <c r="R54" s="81">
        <v>188.679</v>
      </c>
      <c r="S54" s="185">
        <v>43164</v>
      </c>
      <c r="T54" s="326">
        <v>14.7</v>
      </c>
      <c r="U54" s="60">
        <v>1</v>
      </c>
      <c r="V54" s="167">
        <v>2</v>
      </c>
      <c r="W54" s="489">
        <f t="shared" si="1"/>
        <v>107.93993135011442</v>
      </c>
      <c r="X54" s="545" t="s">
        <v>174</v>
      </c>
      <c r="Y54" s="466"/>
      <c r="Z54" s="466"/>
      <c r="AA54" s="504" t="s">
        <v>17</v>
      </c>
      <c r="AB54" s="412">
        <v>6</v>
      </c>
      <c r="AC54" s="504" t="s">
        <v>2766</v>
      </c>
      <c r="AD54" s="412"/>
      <c r="AE54" s="504"/>
      <c r="AF54" s="411"/>
      <c r="AG54" s="411"/>
      <c r="AH54" s="412" t="s">
        <v>181</v>
      </c>
      <c r="AI54" s="412" t="s">
        <v>181</v>
      </c>
      <c r="AJ54" s="412"/>
      <c r="AK54" s="546">
        <v>14</v>
      </c>
      <c r="AL54" s="570"/>
      <c r="AM54" s="504">
        <v>8</v>
      </c>
      <c r="AN54" s="504"/>
      <c r="AO54" s="504">
        <v>2004</v>
      </c>
      <c r="AP54" s="505">
        <v>2007</v>
      </c>
      <c r="AQ54" s="142"/>
      <c r="AR54" s="504" t="s">
        <v>2066</v>
      </c>
      <c r="AS54" s="505" t="s">
        <v>2767</v>
      </c>
    </row>
    <row r="55" spans="1:45" ht="14.25" customHeight="1" x14ac:dyDescent="0.25">
      <c r="A55" t="s">
        <v>174</v>
      </c>
      <c r="B55">
        <v>1</v>
      </c>
      <c r="C55" t="s">
        <v>4376</v>
      </c>
      <c r="D55" s="26" t="s">
        <v>569</v>
      </c>
      <c r="E55" s="435" t="s">
        <v>2570</v>
      </c>
      <c r="F55" s="27" t="s">
        <v>85</v>
      </c>
      <c r="G55" s="28" t="s">
        <v>570</v>
      </c>
      <c r="H55" s="27" t="s">
        <v>143</v>
      </c>
      <c r="I55" s="27">
        <v>8</v>
      </c>
      <c r="J55" s="87">
        <v>8</v>
      </c>
      <c r="K55" s="19" t="s">
        <v>802</v>
      </c>
      <c r="L55" s="52" t="s">
        <v>108</v>
      </c>
      <c r="M55" s="81"/>
      <c r="N55" s="28">
        <v>136</v>
      </c>
      <c r="O55" s="29" t="s">
        <v>744</v>
      </c>
      <c r="P55" s="28"/>
      <c r="Q55" s="28"/>
      <c r="R55" s="81">
        <v>383.58300000000003</v>
      </c>
      <c r="S55" s="185">
        <v>41740</v>
      </c>
      <c r="T55" s="326" t="s">
        <v>1267</v>
      </c>
      <c r="U55" s="60">
        <v>0.16700000000000001</v>
      </c>
      <c r="V55" s="167">
        <v>2</v>
      </c>
      <c r="W55" s="489">
        <f t="shared" si="1"/>
        <v>235.50868014705884</v>
      </c>
      <c r="X55" s="502" t="s">
        <v>2216</v>
      </c>
      <c r="Y55" s="494"/>
      <c r="Z55" s="494"/>
      <c r="AA55" s="28" t="s">
        <v>17</v>
      </c>
      <c r="AB55" s="27">
        <v>2</v>
      </c>
      <c r="AC55" s="28" t="s">
        <v>569</v>
      </c>
      <c r="AD55" s="27"/>
      <c r="AE55" s="28" t="s">
        <v>158</v>
      </c>
      <c r="AF55" s="29" t="s">
        <v>55</v>
      </c>
      <c r="AG55" s="29" t="s">
        <v>55</v>
      </c>
      <c r="AH55" s="27" t="s">
        <v>249</v>
      </c>
      <c r="AI55" s="27" t="s">
        <v>249</v>
      </c>
      <c r="AJ55" s="27"/>
      <c r="AK55" s="81">
        <v>12</v>
      </c>
      <c r="AL55" s="569"/>
      <c r="AM55" s="28">
        <v>4</v>
      </c>
      <c r="AN55" s="28"/>
      <c r="AO55" s="28">
        <v>2012</v>
      </c>
      <c r="AP55" s="20">
        <v>2012</v>
      </c>
      <c r="AQ55" s="19" t="s">
        <v>2441</v>
      </c>
      <c r="AR55" s="28" t="s">
        <v>1434</v>
      </c>
      <c r="AS55" s="20" t="s">
        <v>1435</v>
      </c>
    </row>
    <row r="56" spans="1:45" ht="14.25" customHeight="1" x14ac:dyDescent="0.25">
      <c r="A56" t="s">
        <v>174</v>
      </c>
      <c r="B56" s="177">
        <v>1</v>
      </c>
      <c r="C56" t="s">
        <v>4376</v>
      </c>
      <c r="D56" s="409" t="s">
        <v>3862</v>
      </c>
      <c r="E56" s="435" t="s">
        <v>3851</v>
      </c>
      <c r="F56" s="412" t="s">
        <v>67</v>
      </c>
      <c r="G56" s="504" t="s">
        <v>3853</v>
      </c>
      <c r="H56" s="412" t="s">
        <v>12</v>
      </c>
      <c r="I56" s="412">
        <v>8</v>
      </c>
      <c r="J56" s="415">
        <v>8</v>
      </c>
      <c r="K56" s="19" t="s">
        <v>800</v>
      </c>
      <c r="L56" s="52" t="s">
        <v>108</v>
      </c>
      <c r="M56" s="81"/>
      <c r="N56" s="28">
        <v>185</v>
      </c>
      <c r="O56" s="29">
        <v>6</v>
      </c>
      <c r="P56" s="28"/>
      <c r="Q56" s="28">
        <v>1</v>
      </c>
      <c r="R56" s="81">
        <v>175.43899999999999</v>
      </c>
      <c r="S56" s="185">
        <v>43256</v>
      </c>
      <c r="T56" s="326">
        <v>14.7</v>
      </c>
      <c r="U56" s="60">
        <v>0.33</v>
      </c>
      <c r="V56" s="167">
        <v>3.6</v>
      </c>
      <c r="W56" s="489">
        <f t="shared" si="1"/>
        <v>86.929234234234244</v>
      </c>
      <c r="X56" s="502" t="s">
        <v>174</v>
      </c>
      <c r="Y56" s="494"/>
      <c r="Z56" s="494"/>
      <c r="AA56" s="28" t="s">
        <v>17</v>
      </c>
      <c r="AB56" s="27">
        <v>12</v>
      </c>
      <c r="AC56" s="28" t="s">
        <v>2630</v>
      </c>
      <c r="AD56" s="27"/>
      <c r="AE56" s="28"/>
      <c r="AF56" s="29" t="s">
        <v>55</v>
      </c>
      <c r="AG56" s="29" t="s">
        <v>55</v>
      </c>
      <c r="AH56" s="27">
        <v>16</v>
      </c>
      <c r="AI56" s="27">
        <v>16</v>
      </c>
      <c r="AJ56" s="27" t="s">
        <v>54</v>
      </c>
      <c r="AK56" s="81">
        <v>10</v>
      </c>
      <c r="AL56" s="569"/>
      <c r="AM56" s="28"/>
      <c r="AN56" s="28"/>
      <c r="AO56" s="28">
        <v>2017</v>
      </c>
      <c r="AP56" s="20">
        <v>2017</v>
      </c>
      <c r="AQ56" s="19"/>
      <c r="AR56" s="28" t="s">
        <v>3852</v>
      </c>
      <c r="AS56" s="20" t="s">
        <v>3863</v>
      </c>
    </row>
    <row r="57" spans="1:45" ht="14.25" customHeight="1" x14ac:dyDescent="0.25">
      <c r="D57" s="45" t="s">
        <v>5124</v>
      </c>
      <c r="E57" s="555" t="s">
        <v>5125</v>
      </c>
      <c r="F57" s="46"/>
      <c r="G57" s="42" t="s">
        <v>5128</v>
      </c>
      <c r="H57" s="46" t="s">
        <v>12</v>
      </c>
      <c r="I57" s="46">
        <v>16</v>
      </c>
      <c r="J57" s="670">
        <v>16</v>
      </c>
      <c r="K57" s="19"/>
      <c r="L57" s="52"/>
      <c r="M57" s="81"/>
      <c r="N57" s="28"/>
      <c r="O57" s="29"/>
      <c r="P57" s="28"/>
      <c r="Q57" s="28"/>
      <c r="R57" s="81"/>
      <c r="S57" s="185"/>
      <c r="T57" s="326"/>
      <c r="U57" s="60"/>
      <c r="V57" s="167"/>
      <c r="W57" s="489"/>
      <c r="X57" s="502"/>
      <c r="Y57" s="494"/>
      <c r="Z57" s="494"/>
      <c r="AA57" s="28" t="s">
        <v>20</v>
      </c>
      <c r="AB57" s="27">
        <v>4</v>
      </c>
      <c r="AC57" s="28" t="s">
        <v>73</v>
      </c>
      <c r="AD57" s="27" t="s">
        <v>54</v>
      </c>
      <c r="AE57" s="28"/>
      <c r="AF57" s="29" t="s">
        <v>55</v>
      </c>
      <c r="AG57" s="29"/>
      <c r="AH57" s="27" t="s">
        <v>83</v>
      </c>
      <c r="AI57" s="27" t="s">
        <v>83</v>
      </c>
      <c r="AJ57" s="27" t="s">
        <v>55</v>
      </c>
      <c r="AK57" s="81">
        <v>16</v>
      </c>
      <c r="AL57" s="569"/>
      <c r="AM57" s="28"/>
      <c r="AN57" s="28">
        <v>1</v>
      </c>
      <c r="AO57" s="28"/>
      <c r="AP57" s="20">
        <v>2019</v>
      </c>
      <c r="AQ57" s="19"/>
      <c r="AR57" s="28" t="s">
        <v>5127</v>
      </c>
      <c r="AS57" s="20"/>
    </row>
    <row r="58" spans="1:45" ht="14.25" customHeight="1" x14ac:dyDescent="0.25">
      <c r="B58">
        <v>1</v>
      </c>
      <c r="C58" t="s">
        <v>4376</v>
      </c>
      <c r="D58" s="26" t="s">
        <v>2449</v>
      </c>
      <c r="E58" s="435" t="s">
        <v>2451</v>
      </c>
      <c r="F58" s="27" t="s">
        <v>67</v>
      </c>
      <c r="G58" s="28" t="s">
        <v>2450</v>
      </c>
      <c r="H58" s="27" t="s">
        <v>143</v>
      </c>
      <c r="I58" s="27">
        <v>8</v>
      </c>
      <c r="J58" s="87">
        <v>16</v>
      </c>
      <c r="K58" s="19" t="s">
        <v>800</v>
      </c>
      <c r="L58" s="52" t="s">
        <v>108</v>
      </c>
      <c r="M58" s="81" t="s">
        <v>2761</v>
      </c>
      <c r="N58" s="28">
        <v>933</v>
      </c>
      <c r="O58" s="29">
        <v>6</v>
      </c>
      <c r="P58" s="28"/>
      <c r="Q58" s="28"/>
      <c r="R58" s="81">
        <v>117.64700000000001</v>
      </c>
      <c r="S58" s="185">
        <v>43164</v>
      </c>
      <c r="T58" s="326">
        <v>14.7</v>
      </c>
      <c r="U58" s="60">
        <v>0.33</v>
      </c>
      <c r="V58" s="167">
        <v>2</v>
      </c>
      <c r="W58" s="489">
        <f t="shared" si="1"/>
        <v>20.805739549839231</v>
      </c>
      <c r="X58" s="502" t="s">
        <v>174</v>
      </c>
      <c r="Y58" s="494"/>
      <c r="Z58" s="494"/>
      <c r="AA58" s="28" t="s">
        <v>17</v>
      </c>
      <c r="AB58" s="27">
        <v>29</v>
      </c>
      <c r="AC58" s="28" t="s">
        <v>229</v>
      </c>
      <c r="AD58" s="27" t="s">
        <v>54</v>
      </c>
      <c r="AE58" s="28" t="s">
        <v>158</v>
      </c>
      <c r="AF58" s="29" t="s">
        <v>55</v>
      </c>
      <c r="AG58" s="29"/>
      <c r="AH58" s="27">
        <v>256</v>
      </c>
      <c r="AI58" s="27" t="s">
        <v>181</v>
      </c>
      <c r="AJ58" s="27" t="s">
        <v>54</v>
      </c>
      <c r="AK58" s="81">
        <v>12</v>
      </c>
      <c r="AL58" s="569">
        <v>2</v>
      </c>
      <c r="AM58" s="28">
        <v>7</v>
      </c>
      <c r="AN58" s="28"/>
      <c r="AO58" s="28">
        <v>2016</v>
      </c>
      <c r="AP58" s="20">
        <v>2017</v>
      </c>
      <c r="AQ58" s="182" t="s">
        <v>2452</v>
      </c>
      <c r="AR58" s="28" t="s">
        <v>2453</v>
      </c>
      <c r="AS58" s="20" t="s">
        <v>2760</v>
      </c>
    </row>
    <row r="59" spans="1:45" ht="14.25" customHeight="1" x14ac:dyDescent="0.25">
      <c r="C59" t="s">
        <v>4376</v>
      </c>
      <c r="D59" s="26" t="s">
        <v>2628</v>
      </c>
      <c r="E59" s="28"/>
      <c r="F59" s="27" t="s">
        <v>777</v>
      </c>
      <c r="G59" s="28" t="s">
        <v>2755</v>
      </c>
      <c r="H59" s="27" t="s">
        <v>143</v>
      </c>
      <c r="I59" s="27">
        <v>16</v>
      </c>
      <c r="J59" s="87">
        <v>16</v>
      </c>
      <c r="K59" s="19" t="s">
        <v>800</v>
      </c>
      <c r="L59" s="52" t="s">
        <v>108</v>
      </c>
      <c r="M59" s="81" t="s">
        <v>2757</v>
      </c>
      <c r="N59" s="28"/>
      <c r="O59" s="29">
        <v>6</v>
      </c>
      <c r="P59" s="28"/>
      <c r="Q59" s="28"/>
      <c r="R59" s="81"/>
      <c r="S59" s="185">
        <v>43164</v>
      </c>
      <c r="T59" s="326">
        <v>14.7</v>
      </c>
      <c r="U59" s="60">
        <v>0.67</v>
      </c>
      <c r="V59" s="167">
        <v>4</v>
      </c>
      <c r="W59" s="489" t="str">
        <f t="shared" si="1"/>
        <v/>
      </c>
      <c r="X59" s="502"/>
      <c r="Y59" s="494"/>
      <c r="Z59" s="494"/>
      <c r="AA59" s="28" t="s">
        <v>17</v>
      </c>
      <c r="AB59" s="27">
        <v>31</v>
      </c>
      <c r="AC59" s="28" t="s">
        <v>2628</v>
      </c>
      <c r="AD59" s="27" t="s">
        <v>54</v>
      </c>
      <c r="AE59" s="28"/>
      <c r="AF59" s="29"/>
      <c r="AG59" s="29"/>
      <c r="AH59" s="27" t="s">
        <v>181</v>
      </c>
      <c r="AI59" s="27" t="s">
        <v>181</v>
      </c>
      <c r="AJ59" s="27" t="s">
        <v>55</v>
      </c>
      <c r="AK59" s="81">
        <v>1</v>
      </c>
      <c r="AL59" s="569"/>
      <c r="AM59" s="28"/>
      <c r="AN59" s="28"/>
      <c r="AO59" s="28">
        <v>1987</v>
      </c>
      <c r="AP59" s="20">
        <v>2012</v>
      </c>
      <c r="AQ59" s="182" t="s">
        <v>2758</v>
      </c>
      <c r="AR59" s="28" t="s">
        <v>2756</v>
      </c>
      <c r="AS59" s="20"/>
    </row>
    <row r="60" spans="1:45" ht="14.25" customHeight="1" x14ac:dyDescent="0.25">
      <c r="A60" t="s">
        <v>174</v>
      </c>
      <c r="B60">
        <v>1</v>
      </c>
      <c r="C60" t="s">
        <v>4376</v>
      </c>
      <c r="D60" s="26" t="s">
        <v>340</v>
      </c>
      <c r="E60" s="435" t="s">
        <v>2312</v>
      </c>
      <c r="F60" s="27" t="s">
        <v>67</v>
      </c>
      <c r="G60" s="28" t="s">
        <v>341</v>
      </c>
      <c r="H60" s="27" t="s">
        <v>12</v>
      </c>
      <c r="I60" s="27">
        <v>12</v>
      </c>
      <c r="J60" s="87">
        <v>12</v>
      </c>
      <c r="K60" s="19" t="s">
        <v>791</v>
      </c>
      <c r="L60" s="52" t="s">
        <v>792</v>
      </c>
      <c r="M60" s="81"/>
      <c r="N60" s="28">
        <v>48</v>
      </c>
      <c r="O60" s="29">
        <v>4</v>
      </c>
      <c r="P60" s="28"/>
      <c r="Q60" s="28"/>
      <c r="R60" s="81">
        <v>134.37</v>
      </c>
      <c r="S60" s="185"/>
      <c r="T60" s="326" t="s">
        <v>1268</v>
      </c>
      <c r="U60" s="60">
        <v>0.17</v>
      </c>
      <c r="V60" s="167">
        <v>2</v>
      </c>
      <c r="W60" s="489">
        <f t="shared" si="1"/>
        <v>237.94687500000001</v>
      </c>
      <c r="X60" s="502" t="s">
        <v>2226</v>
      </c>
      <c r="Y60" s="494" t="s">
        <v>2226</v>
      </c>
      <c r="Z60" s="494"/>
      <c r="AA60" s="28" t="s">
        <v>17</v>
      </c>
      <c r="AB60" s="27">
        <v>3</v>
      </c>
      <c r="AC60" s="28" t="s">
        <v>342</v>
      </c>
      <c r="AD60" s="27"/>
      <c r="AE60" s="28"/>
      <c r="AF60" s="29" t="s">
        <v>55</v>
      </c>
      <c r="AG60" s="29"/>
      <c r="AH60" s="27">
        <v>512</v>
      </c>
      <c r="AI60" s="27">
        <v>512</v>
      </c>
      <c r="AJ60" s="27"/>
      <c r="AK60" s="81">
        <v>8</v>
      </c>
      <c r="AL60" s="569"/>
      <c r="AM60" s="28"/>
      <c r="AN60" s="28"/>
      <c r="AO60" s="28">
        <v>2011</v>
      </c>
      <c r="AP60" s="20"/>
      <c r="AQ60" s="182" t="s">
        <v>1060</v>
      </c>
      <c r="AR60" s="28" t="s">
        <v>1061</v>
      </c>
      <c r="AS60" s="127"/>
    </row>
    <row r="61" spans="1:45" ht="14.25" customHeight="1" x14ac:dyDescent="0.25">
      <c r="D61" s="591" t="s">
        <v>5187</v>
      </c>
      <c r="E61" s="555" t="s">
        <v>5188</v>
      </c>
      <c r="F61" s="617"/>
      <c r="G61" s="28" t="s">
        <v>5190</v>
      </c>
      <c r="H61" s="592" t="s">
        <v>1563</v>
      </c>
      <c r="I61" s="592">
        <v>32</v>
      </c>
      <c r="J61" s="618">
        <v>32</v>
      </c>
      <c r="K61" s="19"/>
      <c r="L61" s="52"/>
      <c r="M61" s="81"/>
      <c r="N61" s="28"/>
      <c r="O61" s="29"/>
      <c r="P61" s="28"/>
      <c r="Q61" s="28"/>
      <c r="R61" s="81"/>
      <c r="S61" s="185"/>
      <c r="T61" s="326"/>
      <c r="U61" s="60"/>
      <c r="V61" s="167"/>
      <c r="W61" s="489"/>
      <c r="X61" s="502"/>
      <c r="Y61" s="494"/>
      <c r="Z61" s="494"/>
      <c r="AA61" s="28" t="s">
        <v>20</v>
      </c>
      <c r="AB61" s="27"/>
      <c r="AC61" s="28"/>
      <c r="AD61" s="27" t="s">
        <v>54</v>
      </c>
      <c r="AE61" s="28" t="s">
        <v>124</v>
      </c>
      <c r="AF61" s="29" t="s">
        <v>55</v>
      </c>
      <c r="AG61" s="29" t="s">
        <v>55</v>
      </c>
      <c r="AH61" s="27" t="s">
        <v>365</v>
      </c>
      <c r="AI61" s="27" t="s">
        <v>365</v>
      </c>
      <c r="AJ61" s="27" t="s">
        <v>55</v>
      </c>
      <c r="AK61" s="81">
        <v>8</v>
      </c>
      <c r="AL61" s="569">
        <v>2</v>
      </c>
      <c r="AM61" s="28"/>
      <c r="AN61" s="28"/>
      <c r="AO61" s="28">
        <v>2014</v>
      </c>
      <c r="AP61" s="20">
        <v>2019</v>
      </c>
      <c r="AQ61" s="182" t="s">
        <v>5192</v>
      </c>
      <c r="AR61" s="28" t="s">
        <v>5191</v>
      </c>
      <c r="AS61" s="20"/>
    </row>
    <row r="62" spans="1:45" ht="14.25" customHeight="1" x14ac:dyDescent="0.25">
      <c r="D62" s="591" t="s">
        <v>5382</v>
      </c>
      <c r="E62" s="555" t="s">
        <v>5384</v>
      </c>
      <c r="F62" s="617"/>
      <c r="G62" s="42" t="s">
        <v>5383</v>
      </c>
      <c r="H62" s="592" t="s">
        <v>3987</v>
      </c>
      <c r="I62" s="592">
        <v>8</v>
      </c>
      <c r="J62" s="618">
        <v>16</v>
      </c>
      <c r="K62" s="19"/>
      <c r="L62" s="52"/>
      <c r="M62" s="81"/>
      <c r="N62" s="28"/>
      <c r="O62" s="29"/>
      <c r="P62" s="28"/>
      <c r="Q62" s="28"/>
      <c r="R62" s="81"/>
      <c r="S62" s="185"/>
      <c r="T62" s="326"/>
      <c r="U62" s="60"/>
      <c r="V62" s="167"/>
      <c r="W62" s="489"/>
      <c r="X62" s="502"/>
      <c r="Y62" s="494"/>
      <c r="Z62" s="494"/>
      <c r="AA62" s="28" t="s">
        <v>17</v>
      </c>
      <c r="AB62" s="27">
        <v>7</v>
      </c>
      <c r="AC62" s="28" t="s">
        <v>386</v>
      </c>
      <c r="AD62" s="27" t="s">
        <v>54</v>
      </c>
      <c r="AE62" s="28"/>
      <c r="AF62" s="29"/>
      <c r="AG62" s="29"/>
      <c r="AH62" s="27"/>
      <c r="AI62" s="27"/>
      <c r="AJ62" s="27" t="s">
        <v>54</v>
      </c>
      <c r="AK62" s="81">
        <v>16</v>
      </c>
      <c r="AL62" s="569"/>
      <c r="AM62" s="28"/>
      <c r="AN62" s="28"/>
      <c r="AO62" s="28">
        <v>2017</v>
      </c>
      <c r="AP62" s="20">
        <v>2018</v>
      </c>
      <c r="AQ62" s="182"/>
      <c r="AR62" s="28" t="s">
        <v>618</v>
      </c>
      <c r="AS62" s="20" t="s">
        <v>5385</v>
      </c>
    </row>
    <row r="63" spans="1:45" ht="14.25" customHeight="1" x14ac:dyDescent="0.25">
      <c r="C63" t="s">
        <v>4376</v>
      </c>
      <c r="D63" s="26" t="s">
        <v>2073</v>
      </c>
      <c r="E63" s="28"/>
      <c r="F63" s="27" t="s">
        <v>777</v>
      </c>
      <c r="G63" s="28" t="s">
        <v>3386</v>
      </c>
      <c r="H63" s="27" t="s">
        <v>568</v>
      </c>
      <c r="I63" s="27">
        <v>8</v>
      </c>
      <c r="J63" s="87">
        <v>8</v>
      </c>
      <c r="K63" s="19" t="s">
        <v>800</v>
      </c>
      <c r="L63" s="52" t="s">
        <v>108</v>
      </c>
      <c r="M63" s="81" t="s">
        <v>2751</v>
      </c>
      <c r="N63" s="28"/>
      <c r="O63" s="29">
        <v>6</v>
      </c>
      <c r="P63" s="28"/>
      <c r="Q63" s="28"/>
      <c r="R63" s="81"/>
      <c r="S63" s="185">
        <v>43164</v>
      </c>
      <c r="T63" s="326">
        <v>14.7</v>
      </c>
      <c r="U63" s="60">
        <v>0.33</v>
      </c>
      <c r="V63" s="167">
        <v>3</v>
      </c>
      <c r="W63" s="489" t="str">
        <f t="shared" si="1"/>
        <v/>
      </c>
      <c r="X63" s="502"/>
      <c r="Y63" s="494"/>
      <c r="Z63" s="494"/>
      <c r="AA63" s="28" t="s">
        <v>20</v>
      </c>
      <c r="AB63" s="27">
        <v>3</v>
      </c>
      <c r="AC63" s="28" t="s">
        <v>2073</v>
      </c>
      <c r="AD63" s="27"/>
      <c r="AE63" s="28"/>
      <c r="AF63" s="29"/>
      <c r="AG63" s="29"/>
      <c r="AH63" s="27">
        <v>256</v>
      </c>
      <c r="AI63" s="27">
        <v>256</v>
      </c>
      <c r="AJ63" s="27" t="s">
        <v>54</v>
      </c>
      <c r="AK63" s="81">
        <v>8</v>
      </c>
      <c r="AL63" s="569"/>
      <c r="AM63" s="28">
        <v>4</v>
      </c>
      <c r="AN63" s="28">
        <v>3</v>
      </c>
      <c r="AO63" s="28">
        <v>2012</v>
      </c>
      <c r="AP63" s="20"/>
      <c r="AQ63" s="19"/>
      <c r="AR63" s="28" t="s">
        <v>2074</v>
      </c>
      <c r="AS63" s="20" t="s">
        <v>2752</v>
      </c>
    </row>
    <row r="64" spans="1:45" ht="14.25" customHeight="1" x14ac:dyDescent="0.25">
      <c r="C64" t="s">
        <v>4376</v>
      </c>
      <c r="D64" s="26" t="s">
        <v>2423</v>
      </c>
      <c r="E64" s="435" t="s">
        <v>2424</v>
      </c>
      <c r="F64" s="27" t="s">
        <v>67</v>
      </c>
      <c r="G64" s="28" t="s">
        <v>654</v>
      </c>
      <c r="H64" s="27" t="s">
        <v>143</v>
      </c>
      <c r="I64" s="27">
        <v>16</v>
      </c>
      <c r="J64" s="87">
        <v>16</v>
      </c>
      <c r="K64" s="19" t="s">
        <v>800</v>
      </c>
      <c r="L64" s="52" t="s">
        <v>108</v>
      </c>
      <c r="M64" s="81" t="s">
        <v>2727</v>
      </c>
      <c r="N64" s="28">
        <v>371</v>
      </c>
      <c r="O64" s="29">
        <v>6</v>
      </c>
      <c r="P64" s="28"/>
      <c r="Q64" s="28"/>
      <c r="R64" s="81"/>
      <c r="S64" s="185">
        <v>43164</v>
      </c>
      <c r="T64" s="326">
        <v>14.7</v>
      </c>
      <c r="U64" s="60">
        <v>0.67</v>
      </c>
      <c r="V64" s="167">
        <v>1</v>
      </c>
      <c r="W64" s="489" t="str">
        <f t="shared" si="1"/>
        <v/>
      </c>
      <c r="X64" s="502" t="s">
        <v>174</v>
      </c>
      <c r="Y64" s="494"/>
      <c r="Z64" s="494"/>
      <c r="AA64" s="28" t="s">
        <v>20</v>
      </c>
      <c r="AB64" s="27">
        <v>16</v>
      </c>
      <c r="AC64" s="28" t="s">
        <v>2423</v>
      </c>
      <c r="AD64" s="27" t="s">
        <v>54</v>
      </c>
      <c r="AE64" s="28" t="s">
        <v>124</v>
      </c>
      <c r="AF64" s="29" t="s">
        <v>55</v>
      </c>
      <c r="AG64" s="29" t="s">
        <v>55</v>
      </c>
      <c r="AH64" s="27" t="s">
        <v>181</v>
      </c>
      <c r="AI64" s="27" t="s">
        <v>181</v>
      </c>
      <c r="AJ64" s="27" t="s">
        <v>54</v>
      </c>
      <c r="AK64" s="81">
        <v>16</v>
      </c>
      <c r="AL64" s="569">
        <v>4</v>
      </c>
      <c r="AM64" s="28">
        <v>16</v>
      </c>
      <c r="AN64" s="28"/>
      <c r="AO64" s="28">
        <v>2000</v>
      </c>
      <c r="AP64" s="20">
        <v>2001</v>
      </c>
      <c r="AQ64" s="182"/>
      <c r="AR64" s="28" t="s">
        <v>2726</v>
      </c>
      <c r="AS64" s="20" t="s">
        <v>2425</v>
      </c>
    </row>
    <row r="65" spans="1:45" ht="15" customHeight="1" x14ac:dyDescent="0.25">
      <c r="C65" t="s">
        <v>4376</v>
      </c>
      <c r="D65" s="26" t="s">
        <v>2420</v>
      </c>
      <c r="E65" s="435" t="s">
        <v>3382</v>
      </c>
      <c r="F65" s="27" t="s">
        <v>777</v>
      </c>
      <c r="G65" s="28" t="s">
        <v>3383</v>
      </c>
      <c r="H65" s="27" t="s">
        <v>143</v>
      </c>
      <c r="I65" s="27">
        <v>16</v>
      </c>
      <c r="J65" s="87">
        <v>16</v>
      </c>
      <c r="K65" s="19" t="s">
        <v>800</v>
      </c>
      <c r="L65" s="52" t="s">
        <v>108</v>
      </c>
      <c r="M65" s="81" t="s">
        <v>2428</v>
      </c>
      <c r="N65" s="28">
        <v>18</v>
      </c>
      <c r="O65" s="29">
        <v>6</v>
      </c>
      <c r="P65" s="28"/>
      <c r="Q65" s="28"/>
      <c r="R65" s="81"/>
      <c r="S65" s="185">
        <v>43164</v>
      </c>
      <c r="T65" s="326">
        <v>14.7</v>
      </c>
      <c r="U65" s="60">
        <v>0.67</v>
      </c>
      <c r="V65" s="167">
        <v>1</v>
      </c>
      <c r="W65" s="489" t="str">
        <f t="shared" si="1"/>
        <v/>
      </c>
      <c r="X65" s="502"/>
      <c r="Y65" s="494"/>
      <c r="Z65" s="494"/>
      <c r="AA65" s="28" t="s">
        <v>20</v>
      </c>
      <c r="AB65" s="27">
        <v>2</v>
      </c>
      <c r="AC65" s="28" t="s">
        <v>2420</v>
      </c>
      <c r="AD65" s="27" t="s">
        <v>54</v>
      </c>
      <c r="AE65" s="28"/>
      <c r="AF65" s="29" t="s">
        <v>55</v>
      </c>
      <c r="AG65" s="29" t="s">
        <v>55</v>
      </c>
      <c r="AH65" s="27">
        <v>256</v>
      </c>
      <c r="AI65" s="27">
        <v>256</v>
      </c>
      <c r="AJ65" s="27" t="s">
        <v>54</v>
      </c>
      <c r="AK65" s="81">
        <v>5</v>
      </c>
      <c r="AL65" s="569">
        <v>1</v>
      </c>
      <c r="AM65" s="28">
        <v>16</v>
      </c>
      <c r="AN65" s="28"/>
      <c r="AO65" s="28"/>
      <c r="AP65" s="20"/>
      <c r="AQ65" s="142" t="s">
        <v>3384</v>
      </c>
      <c r="AR65" s="28" t="s">
        <v>2421</v>
      </c>
      <c r="AS65" s="20" t="s">
        <v>2422</v>
      </c>
    </row>
    <row r="66" spans="1:45" ht="15.75" thickBot="1" x14ac:dyDescent="0.3">
      <c r="D66" s="70"/>
      <c r="E66" s="31"/>
      <c r="F66" s="71"/>
      <c r="G66" s="72"/>
      <c r="H66" s="71"/>
      <c r="I66" s="71"/>
      <c r="J66" s="89"/>
      <c r="K66" s="73"/>
      <c r="L66" s="74"/>
      <c r="M66" s="83"/>
      <c r="N66" s="31"/>
      <c r="O66" s="35"/>
      <c r="P66" s="31"/>
      <c r="Q66" s="31"/>
      <c r="R66" s="83"/>
      <c r="S66" s="187"/>
      <c r="T66" s="397"/>
      <c r="U66" s="75"/>
      <c r="V66" s="257"/>
      <c r="W66" s="491"/>
      <c r="X66" s="506"/>
      <c r="Y66" s="496"/>
      <c r="Z66" s="496"/>
      <c r="AA66" s="31"/>
      <c r="AB66" s="71"/>
      <c r="AC66" s="31"/>
      <c r="AD66" s="71"/>
      <c r="AE66" s="31"/>
      <c r="AF66" s="35"/>
      <c r="AG66" s="35"/>
      <c r="AH66" s="71"/>
      <c r="AI66" s="71"/>
      <c r="AJ66" s="71"/>
      <c r="AK66" s="83"/>
      <c r="AL66" s="571"/>
      <c r="AM66" s="31"/>
      <c r="AN66" s="31"/>
      <c r="AO66" s="31"/>
      <c r="AP66" s="38"/>
      <c r="AQ66" s="47"/>
      <c r="AR66" s="31"/>
      <c r="AS66" s="38"/>
    </row>
    <row r="67" spans="1:45" ht="15.75" x14ac:dyDescent="0.25">
      <c r="A67" s="195">
        <f>COUNTIF(A6:A66,"A")</f>
        <v>0</v>
      </c>
      <c r="B67" s="195">
        <f>COUNTIF(B6:B66,"1")</f>
        <v>33</v>
      </c>
      <c r="C67" s="195"/>
      <c r="D67">
        <f>COUNTIF(A6:A66,"W")</f>
        <v>6</v>
      </c>
      <c r="E67" t="s">
        <v>748</v>
      </c>
      <c r="F67" s="79">
        <f>COUNTIF(F6:F65,"system verilog")</f>
        <v>0</v>
      </c>
      <c r="G67" s="39">
        <f>COUNTIF(G6:G65,"Robert Finch")</f>
        <v>0</v>
      </c>
      <c r="H67" s="39">
        <f>COUNTIF(H6:H66,"forth")</f>
        <v>4</v>
      </c>
      <c r="I67" s="40"/>
      <c r="K67" s="39">
        <f>COUNTBLANK(K6:K66)</f>
        <v>8</v>
      </c>
      <c r="N67" s="567">
        <f>COUNTA(N6:N66)</f>
        <v>45</v>
      </c>
      <c r="O67" s="196">
        <f>COUNTA(O6:O66)</f>
        <v>53</v>
      </c>
      <c r="R67" s="567">
        <f>COUNTA(R6:R65)</f>
        <v>42</v>
      </c>
      <c r="S67" s="698">
        <f>COUNTA(S6:S65)</f>
        <v>50</v>
      </c>
      <c r="W67" s="144">
        <f>COUNTIF(W6:W65,"")</f>
        <v>18</v>
      </c>
      <c r="X67" s="680" t="s">
        <v>20</v>
      </c>
      <c r="AA67" s="79">
        <f>COUNTIF(AA6:AA66,"verilog")</f>
        <v>30</v>
      </c>
      <c r="AF67" s="79">
        <f>COUNTIF(AF6:AF66,"Y")</f>
        <v>0</v>
      </c>
      <c r="AH67" s="49"/>
      <c r="AI67" s="41"/>
    </row>
    <row r="68" spans="1:45" x14ac:dyDescent="0.25">
      <c r="A68" s="195">
        <f>COUNTIF(A6:A66,"B")</f>
        <v>1</v>
      </c>
      <c r="D68">
        <f>COUNTIF(A6:A66,"X")</f>
        <v>13</v>
      </c>
      <c r="E68" s="425" t="s">
        <v>747</v>
      </c>
      <c r="F68" s="79">
        <f>COUNTIF(F6:F65,"altera dsgn")</f>
        <v>0</v>
      </c>
      <c r="H68" s="39">
        <f>COUNTA(H6:H65)</f>
        <v>60</v>
      </c>
      <c r="K68" s="39">
        <f>COUNTA(K6:K66)</f>
        <v>53</v>
      </c>
      <c r="W68">
        <f>COUNTA(W6:W65)</f>
        <v>53</v>
      </c>
      <c r="X68" s="680" t="s">
        <v>17</v>
      </c>
      <c r="AA68" s="79">
        <f>COUNTIF(AA6:AA66,"vhdl")</f>
        <v>28</v>
      </c>
      <c r="AC68" t="s">
        <v>821</v>
      </c>
      <c r="AE68"/>
      <c r="AF68"/>
      <c r="AG68"/>
      <c r="AH68"/>
      <c r="AI68"/>
      <c r="AJ68" s="14" t="s">
        <v>823</v>
      </c>
      <c r="AK68" s="550"/>
      <c r="AL68" s="572"/>
      <c r="AM68" s="14"/>
      <c r="AN68" s="14"/>
      <c r="AQ68" s="14" t="s">
        <v>824</v>
      </c>
      <c r="AR68" s="14" t="s">
        <v>864</v>
      </c>
    </row>
    <row r="69" spans="1:45" x14ac:dyDescent="0.25">
      <c r="D69" s="23" t="s">
        <v>48</v>
      </c>
      <c r="F69" s="21"/>
      <c r="O69" s="18"/>
      <c r="P69" s="85"/>
      <c r="X69" s="680" t="s">
        <v>3478</v>
      </c>
      <c r="AA69" s="79">
        <f>COUNTIF(AA6:AA66,"system verilog")</f>
        <v>1</v>
      </c>
      <c r="AC69" t="s">
        <v>1398</v>
      </c>
      <c r="AE69"/>
      <c r="AF69"/>
      <c r="AG69"/>
      <c r="AH69"/>
      <c r="AI69"/>
      <c r="AJ69" s="14"/>
      <c r="AK69" s="550"/>
      <c r="AL69" s="572"/>
      <c r="AM69" s="14" t="s">
        <v>818</v>
      </c>
      <c r="AN69" s="14"/>
      <c r="AQ69" s="14"/>
      <c r="AR69" s="14"/>
    </row>
    <row r="70" spans="1:45" ht="15.75" thickBot="1" x14ac:dyDescent="0.3">
      <c r="D70" s="24" t="s">
        <v>47</v>
      </c>
      <c r="E70" s="7">
        <v>0.04</v>
      </c>
      <c r="G70" s="24" t="s">
        <v>45</v>
      </c>
      <c r="H70" s="426">
        <v>0.67</v>
      </c>
      <c r="K70" s="24" t="s">
        <v>1735</v>
      </c>
      <c r="L70" s="426"/>
      <c r="N70" s="730">
        <v>2</v>
      </c>
      <c r="O70" s="18"/>
      <c r="P70" s="85"/>
      <c r="X70" s="680" t="s">
        <v>107</v>
      </c>
      <c r="AA70" s="79">
        <f>COUNTIF(AA6:AA66,"proprietary")</f>
        <v>0</v>
      </c>
      <c r="AC70" s="39"/>
      <c r="AE70"/>
      <c r="AF70"/>
      <c r="AG70"/>
      <c r="AH70"/>
      <c r="AI70"/>
      <c r="AO70" s="39"/>
    </row>
    <row r="71" spans="1:45" x14ac:dyDescent="0.25">
      <c r="D71" s="24" t="s">
        <v>1737</v>
      </c>
      <c r="E71" s="426">
        <v>0.17</v>
      </c>
      <c r="G71" s="24" t="s">
        <v>1733</v>
      </c>
      <c r="H71" s="426">
        <v>0.8</v>
      </c>
      <c r="K71" s="4" t="s">
        <v>738</v>
      </c>
      <c r="O71" s="18"/>
      <c r="P71" s="85"/>
      <c r="X71" s="680" t="s">
        <v>2401</v>
      </c>
      <c r="AA71" s="79">
        <f>COUNTIF(AA6:AA66,"scala")</f>
        <v>0</v>
      </c>
      <c r="AC71" s="642">
        <v>58</v>
      </c>
      <c r="AD71" s="630"/>
      <c r="AE71" s="631" t="s">
        <v>2669</v>
      </c>
      <c r="AF71" s="632"/>
      <c r="AG71" s="633"/>
      <c r="AH71" s="14"/>
      <c r="AI71" s="667">
        <v>234</v>
      </c>
      <c r="AJ71" s="699"/>
      <c r="AK71" s="121" t="s">
        <v>3265</v>
      </c>
      <c r="AL71" s="653"/>
      <c r="AM71" s="632"/>
      <c r="AN71" s="654"/>
      <c r="AO71" s="39"/>
      <c r="AQ71" s="39"/>
    </row>
    <row r="72" spans="1:45" x14ac:dyDescent="0.25">
      <c r="D72" s="24" t="s">
        <v>44</v>
      </c>
      <c r="E72" s="426">
        <v>0.33</v>
      </c>
      <c r="G72" s="24" t="s">
        <v>46</v>
      </c>
      <c r="H72" s="426">
        <v>1</v>
      </c>
      <c r="K72" t="s">
        <v>49</v>
      </c>
      <c r="N72" s="18" t="s">
        <v>61</v>
      </c>
      <c r="O72" s="18"/>
      <c r="P72" s="85"/>
      <c r="AC72" s="643">
        <v>25</v>
      </c>
      <c r="AD72" s="634"/>
      <c r="AE72" s="635" t="s">
        <v>2670</v>
      </c>
      <c r="AF72" s="636"/>
      <c r="AG72" s="637"/>
      <c r="AH72" s="85"/>
      <c r="AI72" s="668">
        <v>224</v>
      </c>
      <c r="AJ72" s="700"/>
      <c r="AK72" s="655" t="s">
        <v>3266</v>
      </c>
      <c r="AL72" s="656"/>
      <c r="AM72" s="657"/>
      <c r="AN72" s="658"/>
      <c r="AO72" s="10"/>
      <c r="AQ72" s="40"/>
    </row>
    <row r="73" spans="1:45" x14ac:dyDescent="0.25">
      <c r="D73" s="24" t="s">
        <v>1738</v>
      </c>
      <c r="E73" s="426">
        <v>0.4</v>
      </c>
      <c r="G73" s="24" t="s">
        <v>1734</v>
      </c>
      <c r="H73" s="426">
        <v>1.5</v>
      </c>
      <c r="K73" t="s">
        <v>50</v>
      </c>
      <c r="N73" s="18" t="s">
        <v>62</v>
      </c>
      <c r="O73" s="18"/>
      <c r="P73" s="85"/>
      <c r="AC73" s="643">
        <v>4</v>
      </c>
      <c r="AD73" s="634"/>
      <c r="AE73" s="635" t="s">
        <v>3206</v>
      </c>
      <c r="AF73" s="636"/>
      <c r="AG73" s="637"/>
      <c r="AH73" s="85"/>
      <c r="AI73" s="668">
        <v>22</v>
      </c>
      <c r="AJ73" s="700"/>
      <c r="AK73" s="655" t="s">
        <v>3267</v>
      </c>
      <c r="AL73" s="656"/>
      <c r="AM73" s="657"/>
      <c r="AN73" s="659"/>
      <c r="AO73" s="10"/>
      <c r="AQ73" s="40"/>
    </row>
    <row r="74" spans="1:45" x14ac:dyDescent="0.25">
      <c r="D74" s="24" t="s">
        <v>829</v>
      </c>
      <c r="I74" s="90"/>
      <c r="N74" s="85"/>
      <c r="O74" s="18"/>
      <c r="P74" s="85"/>
      <c r="AC74" s="643">
        <v>6</v>
      </c>
      <c r="AD74" s="634"/>
      <c r="AE74" s="635" t="s">
        <v>3198</v>
      </c>
      <c r="AF74" s="636"/>
      <c r="AG74" s="637"/>
      <c r="AH74" s="85"/>
      <c r="AI74" s="668">
        <v>9</v>
      </c>
      <c r="AJ74" s="700"/>
      <c r="AK74" s="655" t="s">
        <v>3268</v>
      </c>
      <c r="AL74" s="656"/>
      <c r="AM74" s="657"/>
      <c r="AN74" s="659"/>
      <c r="AO74" s="10"/>
      <c r="AQ74" s="40"/>
    </row>
    <row r="75" spans="1:45" ht="15.75" thickBot="1" x14ac:dyDescent="0.3">
      <c r="N75" s="85"/>
      <c r="O75" s="18"/>
      <c r="P75" s="85"/>
      <c r="AC75" s="643">
        <v>10</v>
      </c>
      <c r="AD75" s="634"/>
      <c r="AE75" s="635" t="s">
        <v>96</v>
      </c>
      <c r="AF75" s="636"/>
      <c r="AG75" s="637"/>
      <c r="AH75" s="85"/>
      <c r="AI75" s="668">
        <v>7</v>
      </c>
      <c r="AJ75" s="700"/>
      <c r="AK75" s="655" t="s">
        <v>3269</v>
      </c>
      <c r="AL75" s="656"/>
      <c r="AM75" s="657"/>
      <c r="AN75" s="659"/>
      <c r="AO75" s="10"/>
      <c r="AQ75" s="40"/>
    </row>
    <row r="76" spans="1:45" x14ac:dyDescent="0.25">
      <c r="D76" s="117" t="s">
        <v>861</v>
      </c>
      <c r="E76" s="427"/>
      <c r="F76" s="119" t="s">
        <v>860</v>
      </c>
      <c r="G76" s="118"/>
      <c r="H76" s="120"/>
      <c r="I76" s="120"/>
      <c r="J76" s="120"/>
      <c r="K76" s="118"/>
      <c r="L76" s="118"/>
      <c r="M76" s="121"/>
      <c r="N76" s="118"/>
      <c r="O76" s="122"/>
      <c r="P76" s="118"/>
      <c r="Q76" s="118"/>
      <c r="R76" s="121"/>
      <c r="S76" s="188"/>
      <c r="T76" s="118"/>
      <c r="U76" s="123"/>
      <c r="V76" s="169"/>
      <c r="W76" s="169"/>
      <c r="X76" s="497"/>
      <c r="Y76" s="497"/>
      <c r="Z76" s="497"/>
      <c r="AA76" s="124"/>
      <c r="AC76" s="643">
        <v>42</v>
      </c>
      <c r="AD76" s="634"/>
      <c r="AE76" s="635" t="s">
        <v>741</v>
      </c>
      <c r="AF76" s="636"/>
      <c r="AG76" s="637"/>
      <c r="AH76" s="85"/>
      <c r="AI76" s="668">
        <v>3</v>
      </c>
      <c r="AJ76" s="700"/>
      <c r="AK76" s="655" t="s">
        <v>3270</v>
      </c>
      <c r="AL76" s="656"/>
      <c r="AM76" s="657"/>
      <c r="AN76" s="659"/>
      <c r="AO76" s="10"/>
      <c r="AQ76" s="40"/>
    </row>
    <row r="77" spans="1:45" x14ac:dyDescent="0.25">
      <c r="D77" s="110" t="s">
        <v>843</v>
      </c>
      <c r="E77" s="428"/>
      <c r="F77" s="112" t="s">
        <v>844</v>
      </c>
      <c r="G77" s="111"/>
      <c r="H77" s="113"/>
      <c r="I77" s="113"/>
      <c r="J77" s="113"/>
      <c r="K77" s="111"/>
      <c r="L77" s="111"/>
      <c r="M77" s="114"/>
      <c r="N77" s="111"/>
      <c r="O77" s="804"/>
      <c r="P77" s="111"/>
      <c r="Q77" s="111"/>
      <c r="R77" s="114"/>
      <c r="S77" s="189"/>
      <c r="T77" s="111"/>
      <c r="U77" s="115"/>
      <c r="V77" s="170"/>
      <c r="W77" s="170"/>
      <c r="X77" s="498"/>
      <c r="Y77" s="498"/>
      <c r="Z77" s="498"/>
      <c r="AA77" s="116"/>
      <c r="AC77" s="643">
        <v>549</v>
      </c>
      <c r="AD77" s="634"/>
      <c r="AE77" s="635" t="s">
        <v>3560</v>
      </c>
      <c r="AF77" s="636"/>
      <c r="AG77" s="637"/>
      <c r="AH77" s="85"/>
      <c r="AI77" s="668">
        <v>34</v>
      </c>
      <c r="AJ77" s="700"/>
      <c r="AK77" s="655" t="s">
        <v>107</v>
      </c>
      <c r="AL77" s="656"/>
      <c r="AM77" s="657"/>
      <c r="AN77" s="659"/>
      <c r="AO77" s="10"/>
      <c r="AQ77" s="40"/>
    </row>
    <row r="78" spans="1:45" ht="15.75" thickBot="1" x14ac:dyDescent="0.3">
      <c r="D78" s="110" t="s">
        <v>862</v>
      </c>
      <c r="E78" s="428"/>
      <c r="F78" s="112" t="s">
        <v>1106</v>
      </c>
      <c r="G78" s="111"/>
      <c r="H78" s="113"/>
      <c r="I78" s="113"/>
      <c r="J78" s="113"/>
      <c r="K78" s="111"/>
      <c r="L78" s="111"/>
      <c r="M78" s="114"/>
      <c r="N78" s="111"/>
      <c r="O78" s="804"/>
      <c r="P78" s="111"/>
      <c r="Q78" s="111"/>
      <c r="R78" s="114"/>
      <c r="S78" s="189"/>
      <c r="T78" s="111"/>
      <c r="U78" s="115"/>
      <c r="V78" s="170"/>
      <c r="W78" s="170"/>
      <c r="X78" s="498"/>
      <c r="Y78" s="498"/>
      <c r="Z78" s="498"/>
      <c r="AA78" s="116"/>
      <c r="AC78" s="644">
        <v>684</v>
      </c>
      <c r="AD78" s="638"/>
      <c r="AE78" s="639" t="s">
        <v>2180</v>
      </c>
      <c r="AF78" s="640"/>
      <c r="AG78" s="641"/>
      <c r="AH78" s="85"/>
      <c r="AI78" s="668">
        <v>13</v>
      </c>
      <c r="AJ78" s="700"/>
      <c r="AK78" s="655" t="s">
        <v>1359</v>
      </c>
      <c r="AL78" s="656"/>
      <c r="AM78" s="657"/>
      <c r="AN78" s="659"/>
      <c r="AO78" s="11"/>
      <c r="AP78" s="10"/>
      <c r="AR78" s="40"/>
    </row>
    <row r="79" spans="1:45" x14ac:dyDescent="0.25">
      <c r="D79" s="91" t="s">
        <v>217</v>
      </c>
      <c r="E79" s="429"/>
      <c r="F79" s="98" t="s">
        <v>845</v>
      </c>
      <c r="G79" s="96"/>
      <c r="H79" s="99"/>
      <c r="I79" s="99"/>
      <c r="J79" s="99"/>
      <c r="K79" s="96"/>
      <c r="L79" s="96"/>
      <c r="M79" s="100"/>
      <c r="N79" s="96"/>
      <c r="O79" s="101"/>
      <c r="P79" s="96"/>
      <c r="Q79" s="96"/>
      <c r="R79" s="100"/>
      <c r="S79" s="190"/>
      <c r="T79" s="96"/>
      <c r="U79" s="102"/>
      <c r="V79" s="171"/>
      <c r="W79" s="171"/>
      <c r="X79" s="499"/>
      <c r="Y79" s="499"/>
      <c r="Z79" s="499"/>
      <c r="AA79" s="108"/>
      <c r="AC79" s="39"/>
      <c r="AE79" s="85"/>
      <c r="AF79" s="85"/>
      <c r="AG79" s="85"/>
      <c r="AH79" s="85"/>
      <c r="AI79" s="668">
        <v>3</v>
      </c>
      <c r="AJ79" s="700"/>
      <c r="AK79" s="655" t="s">
        <v>3271</v>
      </c>
      <c r="AL79" s="656"/>
      <c r="AM79" s="657"/>
      <c r="AN79" s="658"/>
      <c r="AO79" s="11"/>
      <c r="AP79" s="10"/>
      <c r="AR79" s="40"/>
    </row>
    <row r="80" spans="1:45" ht="15.75" thickBot="1" x14ac:dyDescent="0.3">
      <c r="D80" s="91" t="s">
        <v>3397</v>
      </c>
      <c r="E80" s="429"/>
      <c r="F80" s="98" t="s">
        <v>3398</v>
      </c>
      <c r="G80" s="96"/>
      <c r="H80" s="99"/>
      <c r="I80" s="99"/>
      <c r="J80" s="99"/>
      <c r="K80" s="96"/>
      <c r="L80" s="96"/>
      <c r="M80" s="100"/>
      <c r="N80" s="96"/>
      <c r="O80" s="101"/>
      <c r="P80" s="96"/>
      <c r="Q80" s="96"/>
      <c r="R80" s="100"/>
      <c r="S80" s="190"/>
      <c r="T80" s="96"/>
      <c r="U80" s="102"/>
      <c r="V80" s="171"/>
      <c r="W80" s="171"/>
      <c r="X80" s="499"/>
      <c r="Y80" s="499"/>
      <c r="Z80" s="499"/>
      <c r="AA80" s="108"/>
      <c r="AC80" s="39"/>
      <c r="AE80" s="85"/>
      <c r="AF80" s="85"/>
      <c r="AG80" s="85"/>
      <c r="AH80" s="85"/>
      <c r="AI80" s="697">
        <f>SUM(AI71:AI79)</f>
        <v>549</v>
      </c>
      <c r="AJ80" s="701"/>
      <c r="AK80" s="538" t="s">
        <v>2180</v>
      </c>
      <c r="AL80" s="535"/>
      <c r="AM80" s="533"/>
      <c r="AN80" s="660"/>
      <c r="AO80" s="11"/>
      <c r="AP80" s="10"/>
      <c r="AR80" s="40"/>
    </row>
    <row r="81" spans="4:44" x14ac:dyDescent="0.25">
      <c r="D81" s="91" t="s">
        <v>64</v>
      </c>
      <c r="E81" s="429"/>
      <c r="F81" s="98" t="s">
        <v>3485</v>
      </c>
      <c r="G81" s="96"/>
      <c r="H81" s="99"/>
      <c r="I81" s="99"/>
      <c r="J81" s="99"/>
      <c r="K81" s="96"/>
      <c r="L81" s="96"/>
      <c r="M81" s="100"/>
      <c r="N81" s="96"/>
      <c r="O81" s="101"/>
      <c r="P81" s="96"/>
      <c r="Q81" s="96"/>
      <c r="R81" s="100"/>
      <c r="S81" s="190"/>
      <c r="T81" s="96"/>
      <c r="U81" s="102"/>
      <c r="V81" s="171"/>
      <c r="W81" s="171"/>
      <c r="X81" s="499"/>
      <c r="Y81" s="499"/>
      <c r="Z81" s="499"/>
      <c r="AA81" s="108"/>
      <c r="AC81" s="39"/>
      <c r="AE81" s="85"/>
      <c r="AF81" s="85"/>
      <c r="AG81" s="85"/>
      <c r="AH81"/>
      <c r="AI81" s="85"/>
      <c r="AJ81" s="11"/>
      <c r="AN81" s="11"/>
      <c r="AO81" s="11"/>
      <c r="AP81" s="10"/>
      <c r="AR81" s="40"/>
    </row>
    <row r="82" spans="4:44" x14ac:dyDescent="0.25">
      <c r="D82" s="91" t="s">
        <v>23</v>
      </c>
      <c r="E82" s="429"/>
      <c r="F82" s="98" t="s">
        <v>846</v>
      </c>
      <c r="G82" s="96"/>
      <c r="H82" s="99"/>
      <c r="I82" s="99"/>
      <c r="J82" s="99"/>
      <c r="K82" s="96"/>
      <c r="L82" s="96"/>
      <c r="M82" s="100"/>
      <c r="N82" s="96"/>
      <c r="O82" s="101"/>
      <c r="P82" s="96"/>
      <c r="Q82" s="96"/>
      <c r="R82" s="100"/>
      <c r="S82" s="190"/>
      <c r="T82" s="96"/>
      <c r="U82" s="102"/>
      <c r="V82" s="171"/>
      <c r="W82" s="171"/>
      <c r="X82" s="499"/>
      <c r="Y82" s="499"/>
      <c r="Z82" s="499"/>
      <c r="AA82" s="108"/>
      <c r="AC82" s="39"/>
      <c r="AE82"/>
      <c r="AF82"/>
      <c r="AG82"/>
      <c r="AH82"/>
      <c r="AI82" s="85" t="s">
        <v>4345</v>
      </c>
      <c r="AJ82" s="11"/>
      <c r="AM82" s="11"/>
      <c r="AN82" s="11"/>
      <c r="AO82" s="11"/>
      <c r="AP82" s="10"/>
      <c r="AR82" s="40"/>
    </row>
    <row r="83" spans="4:44" x14ac:dyDescent="0.25">
      <c r="D83" s="91" t="s">
        <v>175</v>
      </c>
      <c r="E83" s="429"/>
      <c r="F83" s="98" t="s">
        <v>3487</v>
      </c>
      <c r="G83" s="96"/>
      <c r="H83" s="99"/>
      <c r="I83" s="99"/>
      <c r="J83" s="99"/>
      <c r="K83" s="96"/>
      <c r="L83" s="96"/>
      <c r="M83" s="100"/>
      <c r="N83" s="96"/>
      <c r="O83" s="101"/>
      <c r="P83" s="96"/>
      <c r="Q83" s="96"/>
      <c r="R83" s="100"/>
      <c r="S83" s="190"/>
      <c r="T83" s="96"/>
      <c r="U83" s="102"/>
      <c r="V83" s="171"/>
      <c r="W83" s="171"/>
      <c r="X83" s="499"/>
      <c r="Y83" s="499"/>
      <c r="Z83" s="499"/>
      <c r="AA83" s="108"/>
      <c r="AC83" s="39"/>
      <c r="AE83" s="40"/>
      <c r="AF83"/>
      <c r="AG83"/>
      <c r="AH83"/>
      <c r="AI83"/>
      <c r="AJ83" s="11"/>
      <c r="AM83" s="11"/>
      <c r="AN83" s="11"/>
      <c r="AO83" s="11"/>
      <c r="AP83" s="10"/>
      <c r="AR83" s="40"/>
    </row>
    <row r="84" spans="4:44" x14ac:dyDescent="0.25">
      <c r="D84" s="91" t="s">
        <v>5</v>
      </c>
      <c r="E84" s="429"/>
      <c r="F84" s="98" t="s">
        <v>3864</v>
      </c>
      <c r="G84" s="96"/>
      <c r="H84" s="99"/>
      <c r="I84" s="99"/>
      <c r="J84" s="99"/>
      <c r="K84" s="96"/>
      <c r="L84" s="96"/>
      <c r="M84" s="100"/>
      <c r="N84" s="96"/>
      <c r="O84" s="101"/>
      <c r="P84" s="96"/>
      <c r="Q84" s="96"/>
      <c r="R84" s="100"/>
      <c r="S84" s="190"/>
      <c r="T84" s="96"/>
      <c r="U84" s="102"/>
      <c r="V84" s="171"/>
      <c r="W84" s="171"/>
      <c r="X84" s="499"/>
      <c r="Y84" s="499"/>
      <c r="Z84" s="499"/>
      <c r="AA84" s="108"/>
      <c r="AC84" s="39"/>
      <c r="AE84" s="39"/>
      <c r="AF84"/>
      <c r="AG84"/>
      <c r="AH84"/>
      <c r="AI84"/>
      <c r="AJ84"/>
      <c r="AK84" s="666"/>
      <c r="AN84" s="85"/>
      <c r="AO84" s="11"/>
      <c r="AP84" s="10"/>
      <c r="AR84" s="40"/>
    </row>
    <row r="85" spans="4:44" ht="15.75" thickBot="1" x14ac:dyDescent="0.3">
      <c r="D85" s="95" t="s">
        <v>6</v>
      </c>
      <c r="E85" s="430"/>
      <c r="F85" s="103" t="s">
        <v>2126</v>
      </c>
      <c r="G85" s="97"/>
      <c r="H85" s="104"/>
      <c r="I85" s="104"/>
      <c r="J85" s="104"/>
      <c r="K85" s="97"/>
      <c r="L85" s="97"/>
      <c r="M85" s="105"/>
      <c r="N85" s="97"/>
      <c r="O85" s="106"/>
      <c r="P85" s="97"/>
      <c r="Q85" s="97"/>
      <c r="R85" s="105"/>
      <c r="S85" s="191"/>
      <c r="T85" s="97"/>
      <c r="U85" s="107"/>
      <c r="V85" s="172"/>
      <c r="W85" s="172"/>
      <c r="X85" s="500"/>
      <c r="Y85" s="500"/>
      <c r="Z85" s="500"/>
      <c r="AA85" s="109"/>
      <c r="AC85" s="39"/>
      <c r="AE85" s="40"/>
      <c r="AF85"/>
      <c r="AG85"/>
      <c r="AH85"/>
      <c r="AI85"/>
      <c r="AJ85"/>
      <c r="AO85" s="11"/>
      <c r="AP85" s="10"/>
      <c r="AR85" s="40"/>
    </row>
    <row r="86" spans="4:44" x14ac:dyDescent="0.25">
      <c r="D86" s="507" t="s">
        <v>1</v>
      </c>
      <c r="E86" s="508"/>
      <c r="F86" s="509" t="s">
        <v>1048</v>
      </c>
      <c r="G86" s="510"/>
      <c r="H86" s="805"/>
      <c r="I86" s="805"/>
      <c r="J86" s="805"/>
      <c r="K86" s="510"/>
      <c r="L86" s="510"/>
      <c r="M86" s="511"/>
      <c r="N86" s="510"/>
      <c r="O86" s="512"/>
      <c r="P86" s="510"/>
      <c r="Q86" s="510"/>
      <c r="R86" s="511"/>
      <c r="S86" s="513"/>
      <c r="T86" s="510"/>
      <c r="U86" s="514"/>
      <c r="V86" s="515"/>
      <c r="W86" s="515"/>
      <c r="X86" s="516"/>
      <c r="Y86" s="516"/>
      <c r="Z86" s="516"/>
      <c r="AA86" s="517"/>
      <c r="AC86" s="39"/>
      <c r="AE86" s="40"/>
      <c r="AF86"/>
      <c r="AG86"/>
      <c r="AH86" s="85"/>
      <c r="AI86"/>
      <c r="AJ86"/>
      <c r="AO86" s="126"/>
      <c r="AP86" s="10"/>
      <c r="AR86" s="40"/>
    </row>
    <row r="87" spans="4:44" x14ac:dyDescent="0.25">
      <c r="D87" s="91" t="s">
        <v>742</v>
      </c>
      <c r="E87" s="429"/>
      <c r="F87" s="98" t="s">
        <v>846</v>
      </c>
      <c r="G87" s="96"/>
      <c r="H87" s="99"/>
      <c r="I87" s="99"/>
      <c r="J87" s="99"/>
      <c r="K87" s="96"/>
      <c r="L87" s="96"/>
      <c r="M87" s="100"/>
      <c r="N87" s="96"/>
      <c r="O87" s="101"/>
      <c r="P87" s="96"/>
      <c r="Q87" s="96"/>
      <c r="R87" s="100"/>
      <c r="S87" s="190"/>
      <c r="T87" s="96"/>
      <c r="U87" s="102"/>
      <c r="V87" s="171"/>
      <c r="W87" s="171"/>
      <c r="X87" s="499"/>
      <c r="Y87" s="499"/>
      <c r="Z87" s="499"/>
      <c r="AA87" s="108"/>
      <c r="AC87" s="39"/>
      <c r="AE87" s="85"/>
      <c r="AF87" s="85"/>
      <c r="AG87" s="85"/>
      <c r="AH87" s="85"/>
      <c r="AI87"/>
      <c r="AJ87"/>
      <c r="AO87" s="126"/>
      <c r="AP87" s="10"/>
      <c r="AR87" s="40"/>
    </row>
    <row r="88" spans="4:44" x14ac:dyDescent="0.25">
      <c r="D88" s="92" t="s">
        <v>4</v>
      </c>
      <c r="E88" s="429"/>
      <c r="F88" s="98" t="s">
        <v>848</v>
      </c>
      <c r="G88" s="96"/>
      <c r="H88" s="99"/>
      <c r="I88" s="99"/>
      <c r="J88" s="99"/>
      <c r="K88" s="96"/>
      <c r="L88" s="96"/>
      <c r="M88" s="100"/>
      <c r="N88" s="96"/>
      <c r="O88" s="101"/>
      <c r="P88" s="96"/>
      <c r="Q88" s="96"/>
      <c r="R88" s="100"/>
      <c r="S88" s="190"/>
      <c r="T88" s="96"/>
      <c r="U88" s="102"/>
      <c r="V88" s="171"/>
      <c r="W88" s="171"/>
      <c r="X88" s="499"/>
      <c r="Y88" s="499"/>
      <c r="Z88" s="499"/>
      <c r="AA88" s="108"/>
      <c r="AC88" s="39"/>
      <c r="AE88" s="85"/>
      <c r="AF88" s="85"/>
      <c r="AG88" s="85"/>
      <c r="AH88"/>
      <c r="AI88" s="85"/>
      <c r="AJ88"/>
      <c r="AN88" s="11"/>
      <c r="AO88" s="11"/>
      <c r="AP88" s="10"/>
      <c r="AR88" s="40"/>
    </row>
    <row r="89" spans="4:44" x14ac:dyDescent="0.25">
      <c r="D89" s="91" t="s">
        <v>1149</v>
      </c>
      <c r="E89" s="429"/>
      <c r="F89" s="98" t="s">
        <v>1418</v>
      </c>
      <c r="G89" s="96"/>
      <c r="H89" s="99"/>
      <c r="I89" s="99"/>
      <c r="J89" s="99"/>
      <c r="K89" s="96"/>
      <c r="L89" s="96"/>
      <c r="M89" s="100"/>
      <c r="N89" s="96"/>
      <c r="O89" s="101"/>
      <c r="P89" s="96"/>
      <c r="Q89" s="96"/>
      <c r="R89" s="100"/>
      <c r="S89" s="190"/>
      <c r="T89" s="96"/>
      <c r="U89" s="102"/>
      <c r="V89" s="171"/>
      <c r="W89" s="171"/>
      <c r="X89" s="499"/>
      <c r="Y89" s="499"/>
      <c r="Z89" s="499"/>
      <c r="AA89" s="108"/>
      <c r="AC89" s="39"/>
      <c r="AE89" s="40"/>
      <c r="AF89"/>
      <c r="AG89"/>
      <c r="AH89" s="85"/>
      <c r="AI89" s="85"/>
      <c r="AJ89"/>
      <c r="AN89" s="11"/>
      <c r="AO89" s="126"/>
      <c r="AP89" s="10"/>
      <c r="AR89" s="40"/>
    </row>
    <row r="90" spans="4:44" x14ac:dyDescent="0.25">
      <c r="D90" s="91" t="s">
        <v>772</v>
      </c>
      <c r="E90" s="429"/>
      <c r="F90" s="98" t="s">
        <v>1304</v>
      </c>
      <c r="G90" s="96"/>
      <c r="H90" s="99"/>
      <c r="I90" s="99"/>
      <c r="J90" s="99"/>
      <c r="K90" s="96"/>
      <c r="L90" s="96"/>
      <c r="M90" s="100"/>
      <c r="N90" s="96"/>
      <c r="O90" s="101"/>
      <c r="P90" s="96"/>
      <c r="Q90" s="96"/>
      <c r="R90" s="100"/>
      <c r="S90" s="190"/>
      <c r="T90" s="96"/>
      <c r="U90" s="102"/>
      <c r="V90" s="171"/>
      <c r="W90" s="171"/>
      <c r="X90" s="499"/>
      <c r="Y90" s="499"/>
      <c r="Z90" s="499"/>
      <c r="AA90" s="108"/>
      <c r="AC90" s="39"/>
      <c r="AE90" s="85"/>
      <c r="AF90" s="85"/>
      <c r="AG90" s="85"/>
      <c r="AH90" s="85"/>
      <c r="AI90"/>
      <c r="AJ90"/>
      <c r="AN90" s="85"/>
      <c r="AO90" s="126"/>
      <c r="AP90" s="10"/>
      <c r="AR90" s="40"/>
    </row>
    <row r="91" spans="4:44" x14ac:dyDescent="0.25">
      <c r="D91" s="93" t="s">
        <v>764</v>
      </c>
      <c r="E91" s="429"/>
      <c r="F91" s="98" t="s">
        <v>1142</v>
      </c>
      <c r="G91" s="96"/>
      <c r="H91" s="99"/>
      <c r="I91" s="99"/>
      <c r="J91" s="99"/>
      <c r="K91" s="96"/>
      <c r="L91" s="96"/>
      <c r="M91" s="100"/>
      <c r="N91" s="96"/>
      <c r="O91" s="101"/>
      <c r="P91" s="96"/>
      <c r="Q91" s="96"/>
      <c r="R91" s="100"/>
      <c r="S91" s="190"/>
      <c r="T91" s="96"/>
      <c r="U91" s="102"/>
      <c r="V91" s="171"/>
      <c r="W91" s="171"/>
      <c r="X91" s="499"/>
      <c r="Y91" s="499"/>
      <c r="Z91" s="499"/>
      <c r="AA91" s="108"/>
      <c r="AE91" s="85"/>
      <c r="AF91" s="85"/>
      <c r="AG91" s="85"/>
      <c r="AH91" s="85"/>
      <c r="AI91" s="85"/>
      <c r="AJ91" s="11"/>
      <c r="AM91" s="11"/>
      <c r="AN91" s="11"/>
      <c r="AO91" s="11"/>
      <c r="AP91" s="10"/>
      <c r="AR91" s="40"/>
    </row>
    <row r="92" spans="4:44" x14ac:dyDescent="0.25">
      <c r="D92" s="91" t="s">
        <v>839</v>
      </c>
      <c r="E92" s="429"/>
      <c r="F92" s="98" t="s">
        <v>1305</v>
      </c>
      <c r="G92" s="96"/>
      <c r="H92" s="99"/>
      <c r="I92" s="99"/>
      <c r="J92" s="99"/>
      <c r="K92" s="96"/>
      <c r="L92" s="96"/>
      <c r="M92" s="100"/>
      <c r="N92" s="96"/>
      <c r="O92" s="101"/>
      <c r="P92" s="96"/>
      <c r="Q92" s="96"/>
      <c r="R92" s="100"/>
      <c r="S92" s="190"/>
      <c r="T92" s="96"/>
      <c r="U92" s="102"/>
      <c r="V92" s="171"/>
      <c r="W92" s="171"/>
      <c r="X92" s="499"/>
      <c r="Y92" s="499"/>
      <c r="Z92" s="499"/>
      <c r="AA92" s="108"/>
      <c r="AE92" s="85"/>
      <c r="AF92" s="85"/>
      <c r="AG92" s="85"/>
      <c r="AH92" s="85"/>
      <c r="AI92" s="85"/>
      <c r="AJ92" s="11"/>
      <c r="AM92" s="11"/>
      <c r="AN92" s="11"/>
      <c r="AO92" s="126"/>
      <c r="AP92" s="10"/>
      <c r="AR92" s="40"/>
    </row>
    <row r="93" spans="4:44" x14ac:dyDescent="0.25">
      <c r="D93" s="92" t="s">
        <v>2</v>
      </c>
      <c r="E93" s="429"/>
      <c r="F93" s="98" t="s">
        <v>3636</v>
      </c>
      <c r="G93" s="96"/>
      <c r="H93" s="99"/>
      <c r="I93" s="99"/>
      <c r="J93" s="99"/>
      <c r="K93" s="96"/>
      <c r="L93" s="96"/>
      <c r="M93" s="100"/>
      <c r="N93" s="96"/>
      <c r="O93" s="101"/>
      <c r="P93" s="96"/>
      <c r="Q93" s="96"/>
      <c r="R93" s="100"/>
      <c r="S93" s="190"/>
      <c r="T93" s="96"/>
      <c r="U93" s="102"/>
      <c r="V93" s="171"/>
      <c r="W93" s="171"/>
      <c r="X93" s="499"/>
      <c r="Y93" s="499"/>
      <c r="Z93" s="499"/>
      <c r="AA93" s="108"/>
      <c r="AE93" s="85"/>
      <c r="AF93" s="85"/>
      <c r="AG93" s="85"/>
      <c r="AH93" s="85"/>
      <c r="AI93" s="85"/>
      <c r="AJ93" s="11"/>
      <c r="AM93" s="11"/>
      <c r="AN93" s="11"/>
      <c r="AO93" s="126"/>
      <c r="AP93" s="10"/>
      <c r="AR93" s="40"/>
    </row>
    <row r="94" spans="4:44" x14ac:dyDescent="0.25">
      <c r="D94" s="92" t="s">
        <v>986</v>
      </c>
      <c r="E94" s="429"/>
      <c r="F94" s="98" t="s">
        <v>988</v>
      </c>
      <c r="G94" s="96"/>
      <c r="H94" s="99"/>
      <c r="I94" s="99"/>
      <c r="J94" s="99"/>
      <c r="K94" s="96"/>
      <c r="L94" s="96"/>
      <c r="M94" s="100"/>
      <c r="N94" s="96"/>
      <c r="O94" s="101"/>
      <c r="P94" s="96"/>
      <c r="Q94" s="96"/>
      <c r="R94" s="100"/>
      <c r="S94" s="190"/>
      <c r="T94" s="96"/>
      <c r="U94" s="102"/>
      <c r="V94" s="171"/>
      <c r="W94" s="171"/>
      <c r="X94" s="499"/>
      <c r="Y94" s="499"/>
      <c r="Z94" s="499"/>
      <c r="AA94" s="108"/>
      <c r="AE94" s="85"/>
      <c r="AF94" s="85"/>
      <c r="AG94" s="85"/>
      <c r="AH94"/>
      <c r="AI94" s="85"/>
      <c r="AJ94" s="11"/>
      <c r="AM94" s="11"/>
      <c r="AN94" s="11"/>
      <c r="AO94" s="11"/>
      <c r="AP94" s="10"/>
      <c r="AR94" s="40"/>
    </row>
    <row r="95" spans="4:44" x14ac:dyDescent="0.25">
      <c r="D95" s="91" t="s">
        <v>736</v>
      </c>
      <c r="E95" s="429"/>
      <c r="F95" s="98" t="s">
        <v>1307</v>
      </c>
      <c r="G95" s="96"/>
      <c r="H95" s="99"/>
      <c r="I95" s="99"/>
      <c r="J95" s="99"/>
      <c r="K95" s="96"/>
      <c r="L95" s="96"/>
      <c r="M95" s="100"/>
      <c r="N95" s="96"/>
      <c r="O95" s="101"/>
      <c r="P95" s="96"/>
      <c r="Q95" s="96"/>
      <c r="R95" s="100"/>
      <c r="S95" s="190"/>
      <c r="T95" s="96"/>
      <c r="U95" s="102"/>
      <c r="V95" s="171"/>
      <c r="W95" s="171"/>
      <c r="X95" s="499"/>
      <c r="Y95" s="499"/>
      <c r="Z95" s="499"/>
      <c r="AA95" s="108"/>
      <c r="AE95" s="40"/>
      <c r="AF95"/>
      <c r="AG95"/>
      <c r="AH95" s="85"/>
      <c r="AI95" s="85"/>
      <c r="AJ95"/>
      <c r="AN95" s="11"/>
      <c r="AO95" s="11"/>
      <c r="AP95" s="10"/>
      <c r="AR95" s="40"/>
    </row>
    <row r="96" spans="4:44" x14ac:dyDescent="0.25">
      <c r="D96" s="94" t="s">
        <v>1396</v>
      </c>
      <c r="E96" s="429"/>
      <c r="F96" s="98" t="s">
        <v>1397</v>
      </c>
      <c r="G96" s="96"/>
      <c r="H96" s="99"/>
      <c r="I96" s="99"/>
      <c r="J96" s="99"/>
      <c r="K96" s="96"/>
      <c r="L96" s="96"/>
      <c r="M96" s="100"/>
      <c r="N96" s="96"/>
      <c r="O96" s="101"/>
      <c r="P96" s="96"/>
      <c r="Q96" s="96"/>
      <c r="R96" s="100"/>
      <c r="S96" s="190"/>
      <c r="T96" s="96"/>
      <c r="U96" s="102"/>
      <c r="V96" s="171"/>
      <c r="W96" s="171"/>
      <c r="X96" s="499"/>
      <c r="Y96" s="499"/>
      <c r="Z96" s="499"/>
      <c r="AA96" s="108"/>
      <c r="AE96" s="85"/>
      <c r="AF96" s="85"/>
      <c r="AG96" s="85"/>
      <c r="AH96" s="85"/>
      <c r="AI96"/>
      <c r="AJ96"/>
      <c r="AO96" s="126"/>
      <c r="AP96" s="10"/>
      <c r="AR96" s="40"/>
    </row>
    <row r="97" spans="4:44" x14ac:dyDescent="0.25">
      <c r="D97" s="519" t="s">
        <v>838</v>
      </c>
      <c r="E97" s="520"/>
      <c r="F97" s="521" t="s">
        <v>1107</v>
      </c>
      <c r="G97" s="522"/>
      <c r="H97" s="806"/>
      <c r="I97" s="806"/>
      <c r="J97" s="806"/>
      <c r="K97" s="522"/>
      <c r="L97" s="522"/>
      <c r="M97" s="523"/>
      <c r="N97" s="522"/>
      <c r="O97" s="524"/>
      <c r="P97" s="522"/>
      <c r="Q97" s="522"/>
      <c r="R97" s="523"/>
      <c r="S97" s="525"/>
      <c r="T97" s="522"/>
      <c r="U97" s="526"/>
      <c r="V97" s="527"/>
      <c r="W97" s="527"/>
      <c r="X97" s="528"/>
      <c r="Y97" s="528"/>
      <c r="Z97" s="528"/>
      <c r="AA97" s="529"/>
      <c r="AE97" s="85"/>
      <c r="AF97" s="85"/>
      <c r="AG97" s="85"/>
      <c r="AH97" s="85"/>
      <c r="AI97" s="85"/>
      <c r="AJ97" s="11"/>
      <c r="AN97" s="11"/>
      <c r="AO97" s="11"/>
      <c r="AP97" s="10"/>
      <c r="AR97" s="40"/>
    </row>
    <row r="98" spans="4:44" ht="15.75" thickBot="1" x14ac:dyDescent="0.3">
      <c r="D98" s="530" t="s">
        <v>39</v>
      </c>
      <c r="E98" s="531"/>
      <c r="F98" s="532" t="s">
        <v>849</v>
      </c>
      <c r="G98" s="533"/>
      <c r="H98" s="534"/>
      <c r="I98" s="534"/>
      <c r="J98" s="534"/>
      <c r="K98" s="533"/>
      <c r="L98" s="533"/>
      <c r="M98" s="535"/>
      <c r="N98" s="533"/>
      <c r="O98" s="536"/>
      <c r="P98" s="533"/>
      <c r="Q98" s="533"/>
      <c r="R98" s="535"/>
      <c r="S98" s="537"/>
      <c r="T98" s="533"/>
      <c r="U98" s="538"/>
      <c r="V98" s="539"/>
      <c r="W98" s="539"/>
      <c r="X98" s="540"/>
      <c r="Y98" s="540"/>
      <c r="Z98" s="540"/>
      <c r="AA98" s="541"/>
      <c r="AE98" s="85"/>
      <c r="AF98" s="85"/>
      <c r="AG98" s="85"/>
      <c r="AH98"/>
      <c r="AI98" s="85"/>
      <c r="AJ98" s="11"/>
      <c r="AN98" s="11"/>
      <c r="AO98" s="11"/>
      <c r="AP98" s="10"/>
      <c r="AR98" s="40"/>
    </row>
    <row r="99" spans="4:44" x14ac:dyDescent="0.25">
      <c r="D99" s="518" t="s">
        <v>3637</v>
      </c>
      <c r="E99" s="508"/>
      <c r="F99" s="509" t="s">
        <v>2134</v>
      </c>
      <c r="G99" s="510"/>
      <c r="H99" s="805"/>
      <c r="I99" s="805"/>
      <c r="J99" s="805"/>
      <c r="K99" s="510"/>
      <c r="L99" s="510"/>
      <c r="M99" s="511"/>
      <c r="N99" s="510"/>
      <c r="O99" s="512"/>
      <c r="P99" s="510"/>
      <c r="Q99" s="510"/>
      <c r="R99" s="511"/>
      <c r="S99" s="513"/>
      <c r="T99" s="510"/>
      <c r="U99" s="514"/>
      <c r="V99" s="515"/>
      <c r="W99" s="515"/>
      <c r="X99" s="516"/>
      <c r="Y99" s="516"/>
      <c r="Z99" s="516"/>
      <c r="AA99" s="517"/>
      <c r="AE99"/>
      <c r="AF99"/>
      <c r="AG99"/>
      <c r="AH99"/>
      <c r="AI99" s="85"/>
      <c r="AJ99" s="11"/>
      <c r="AN99" s="11"/>
      <c r="AO99" s="11"/>
      <c r="AP99" s="10"/>
      <c r="AR99" s="40"/>
    </row>
    <row r="100" spans="4:44" s="208" customFormat="1" x14ac:dyDescent="0.25">
      <c r="D100" s="681" t="s">
        <v>1817</v>
      </c>
      <c r="E100" s="682"/>
      <c r="F100" s="683" t="s">
        <v>2133</v>
      </c>
      <c r="G100" s="682"/>
      <c r="H100" s="684"/>
      <c r="I100" s="684"/>
      <c r="J100" s="684"/>
      <c r="K100" s="682"/>
      <c r="L100" s="682"/>
      <c r="M100" s="685"/>
      <c r="N100" s="682"/>
      <c r="O100" s="686"/>
      <c r="P100" s="682"/>
      <c r="Q100" s="682"/>
      <c r="R100" s="685"/>
      <c r="S100" s="687"/>
      <c r="T100" s="682"/>
      <c r="U100" s="688"/>
      <c r="V100" s="689"/>
      <c r="W100" s="689"/>
      <c r="X100" s="690"/>
      <c r="Y100" s="690"/>
      <c r="Z100" s="690"/>
      <c r="AA100" s="691"/>
      <c r="AB100" s="692"/>
      <c r="AD100" s="692"/>
      <c r="AE100" s="693"/>
      <c r="AH100" s="693"/>
      <c r="AJ100" s="126"/>
      <c r="AK100" s="694"/>
      <c r="AL100" s="695"/>
      <c r="AM100" s="126"/>
      <c r="AN100" s="126"/>
      <c r="AO100" s="126"/>
      <c r="AP100" s="694"/>
      <c r="AR100" s="696"/>
    </row>
    <row r="101" spans="4:44" x14ac:dyDescent="0.25">
      <c r="D101" s="92" t="s">
        <v>1998</v>
      </c>
      <c r="E101" s="429"/>
      <c r="F101" s="98" t="s">
        <v>3564</v>
      </c>
      <c r="G101" s="96"/>
      <c r="H101" s="99"/>
      <c r="I101" s="99"/>
      <c r="J101" s="99"/>
      <c r="K101" s="96"/>
      <c r="L101" s="96"/>
      <c r="M101" s="100"/>
      <c r="N101" s="96"/>
      <c r="O101" s="101"/>
      <c r="P101" s="96"/>
      <c r="Q101" s="96"/>
      <c r="R101" s="100"/>
      <c r="S101" s="190"/>
      <c r="T101" s="96"/>
      <c r="U101" s="102"/>
      <c r="V101" s="171"/>
      <c r="W101" s="171"/>
      <c r="X101" s="499"/>
      <c r="Y101" s="499"/>
      <c r="Z101" s="499"/>
      <c r="AA101" s="108"/>
      <c r="AE101" s="85"/>
      <c r="AF101" s="85"/>
      <c r="AG101" s="85"/>
      <c r="AH101" s="85"/>
      <c r="AI101"/>
      <c r="AJ101" s="11"/>
      <c r="AM101" s="11"/>
      <c r="AN101" s="11"/>
      <c r="AO101" s="11"/>
      <c r="AP101" s="10"/>
      <c r="AR101" s="40"/>
    </row>
    <row r="102" spans="4:44" x14ac:dyDescent="0.25">
      <c r="D102" s="91" t="s">
        <v>16</v>
      </c>
      <c r="E102" s="429"/>
      <c r="F102" s="98" t="s">
        <v>3486</v>
      </c>
      <c r="G102" s="96"/>
      <c r="H102" s="99"/>
      <c r="I102" s="99"/>
      <c r="J102" s="99"/>
      <c r="K102" s="96"/>
      <c r="L102" s="96"/>
      <c r="M102" s="100"/>
      <c r="N102" s="96"/>
      <c r="O102" s="101"/>
      <c r="P102" s="96"/>
      <c r="Q102" s="96"/>
      <c r="R102" s="100"/>
      <c r="S102" s="190"/>
      <c r="T102" s="96"/>
      <c r="U102" s="102"/>
      <c r="V102" s="171"/>
      <c r="W102" s="171"/>
      <c r="X102" s="499"/>
      <c r="Y102" s="499"/>
      <c r="Z102" s="499"/>
      <c r="AA102" s="108"/>
      <c r="AE102" s="85"/>
      <c r="AF102" s="85"/>
      <c r="AG102" s="85"/>
      <c r="AH102" s="85"/>
      <c r="AI102" s="85"/>
      <c r="AJ102"/>
      <c r="AN102" s="11"/>
      <c r="AO102" s="11"/>
      <c r="AP102" s="10"/>
      <c r="AR102" s="40"/>
    </row>
    <row r="103" spans="4:44" x14ac:dyDescent="0.25">
      <c r="D103" s="91" t="s">
        <v>69</v>
      </c>
      <c r="E103" s="429"/>
      <c r="F103" s="98" t="s">
        <v>850</v>
      </c>
      <c r="G103" s="96"/>
      <c r="H103" s="99"/>
      <c r="I103" s="99"/>
      <c r="J103" s="99"/>
      <c r="K103" s="96"/>
      <c r="L103" s="96"/>
      <c r="M103" s="100"/>
      <c r="N103" s="96"/>
      <c r="O103" s="101"/>
      <c r="P103" s="96"/>
      <c r="Q103" s="96"/>
      <c r="R103" s="100"/>
      <c r="S103" s="190"/>
      <c r="T103" s="96"/>
      <c r="U103" s="102"/>
      <c r="V103" s="171"/>
      <c r="W103" s="171"/>
      <c r="X103" s="499"/>
      <c r="Y103" s="499"/>
      <c r="Z103" s="499"/>
      <c r="AA103" s="108"/>
      <c r="AE103" s="85"/>
      <c r="AF103" s="85"/>
      <c r="AG103" s="85"/>
      <c r="AH103"/>
      <c r="AI103" s="85"/>
      <c r="AJ103"/>
      <c r="AN103" s="11"/>
      <c r="AO103" s="11"/>
      <c r="AP103" s="10"/>
      <c r="AR103" s="40"/>
    </row>
    <row r="104" spans="4:44" x14ac:dyDescent="0.25">
      <c r="D104" s="91" t="s">
        <v>72</v>
      </c>
      <c r="E104" s="429"/>
      <c r="F104" s="98" t="s">
        <v>3633</v>
      </c>
      <c r="G104" s="96"/>
      <c r="H104" s="99"/>
      <c r="I104" s="99"/>
      <c r="J104" s="99"/>
      <c r="K104" s="96"/>
      <c r="L104" s="96"/>
      <c r="M104" s="100"/>
      <c r="N104" s="96"/>
      <c r="O104" s="101"/>
      <c r="P104" s="96"/>
      <c r="Q104" s="96"/>
      <c r="R104" s="100"/>
      <c r="S104" s="190"/>
      <c r="T104" s="96"/>
      <c r="U104" s="102"/>
      <c r="V104" s="171"/>
      <c r="W104" s="171"/>
      <c r="X104" s="499"/>
      <c r="Y104" s="499"/>
      <c r="Z104" s="499"/>
      <c r="AA104" s="108"/>
      <c r="AE104" s="40"/>
      <c r="AF104"/>
      <c r="AG104"/>
      <c r="AH104" s="85"/>
      <c r="AI104" s="85"/>
      <c r="AJ104"/>
      <c r="AN104" s="11"/>
      <c r="AO104" s="126"/>
      <c r="AP104" s="10"/>
      <c r="AR104" s="40"/>
    </row>
    <row r="105" spans="4:44" x14ac:dyDescent="0.25">
      <c r="D105" s="91" t="s">
        <v>80</v>
      </c>
      <c r="E105" s="429"/>
      <c r="F105" s="98" t="s">
        <v>2125</v>
      </c>
      <c r="G105" s="96"/>
      <c r="H105" s="99"/>
      <c r="I105" s="99"/>
      <c r="J105" s="99"/>
      <c r="K105" s="96"/>
      <c r="L105" s="96"/>
      <c r="M105" s="100"/>
      <c r="N105" s="96"/>
      <c r="O105" s="101"/>
      <c r="P105" s="96"/>
      <c r="Q105" s="96"/>
      <c r="R105" s="100"/>
      <c r="S105" s="190"/>
      <c r="T105" s="96"/>
      <c r="U105" s="102"/>
      <c r="V105" s="171"/>
      <c r="W105" s="171"/>
      <c r="X105" s="499"/>
      <c r="Y105" s="499"/>
      <c r="Z105" s="499"/>
      <c r="AA105" s="108"/>
      <c r="AD105" s="36"/>
      <c r="AE105" s="85"/>
      <c r="AF105" s="85"/>
      <c r="AG105" s="85"/>
      <c r="AH105" s="85"/>
      <c r="AI105"/>
      <c r="AJ105"/>
      <c r="AO105" s="126"/>
      <c r="AP105" s="10"/>
      <c r="AR105" s="40"/>
    </row>
    <row r="106" spans="4:44" x14ac:dyDescent="0.25">
      <c r="D106" s="91" t="s">
        <v>68</v>
      </c>
      <c r="E106" s="429"/>
      <c r="F106" s="98" t="s">
        <v>852</v>
      </c>
      <c r="G106" s="96"/>
      <c r="H106" s="99"/>
      <c r="I106" s="99"/>
      <c r="J106" s="99"/>
      <c r="K106" s="96"/>
      <c r="L106" s="96"/>
      <c r="M106" s="100"/>
      <c r="N106" s="96"/>
      <c r="O106" s="101"/>
      <c r="P106" s="96"/>
      <c r="Q106" s="96"/>
      <c r="R106" s="100"/>
      <c r="S106" s="190"/>
      <c r="T106" s="96"/>
      <c r="U106" s="102"/>
      <c r="V106" s="171"/>
      <c r="W106" s="171"/>
      <c r="X106" s="499"/>
      <c r="Y106" s="499"/>
      <c r="Z106" s="499"/>
      <c r="AA106" s="108"/>
      <c r="AD106" s="36"/>
      <c r="AE106" s="398"/>
      <c r="AF106" s="398"/>
      <c r="AG106" s="85"/>
      <c r="AH106" s="85"/>
      <c r="AI106" s="85"/>
      <c r="AJ106" s="11"/>
      <c r="AM106" s="11"/>
      <c r="AN106" s="11"/>
      <c r="AO106" s="181"/>
      <c r="AP106" s="10"/>
      <c r="AR106" s="40"/>
    </row>
    <row r="107" spans="4:44" x14ac:dyDescent="0.25">
      <c r="D107" s="91" t="s">
        <v>74</v>
      </c>
      <c r="E107" s="429"/>
      <c r="F107" s="98" t="s">
        <v>2124</v>
      </c>
      <c r="G107" s="96"/>
      <c r="H107" s="99"/>
      <c r="I107" s="99"/>
      <c r="J107" s="99"/>
      <c r="K107" s="96"/>
      <c r="L107" s="96"/>
      <c r="M107" s="100"/>
      <c r="N107" s="96"/>
      <c r="O107" s="101"/>
      <c r="P107" s="96"/>
      <c r="Q107" s="96"/>
      <c r="R107" s="100"/>
      <c r="S107" s="190"/>
      <c r="T107" s="96"/>
      <c r="U107" s="102"/>
      <c r="V107" s="171"/>
      <c r="W107" s="171"/>
      <c r="X107" s="499"/>
      <c r="Y107" s="499"/>
      <c r="Z107" s="499"/>
      <c r="AA107" s="108"/>
      <c r="AD107" s="36"/>
      <c r="AE107" s="399"/>
      <c r="AF107" s="398"/>
      <c r="AG107" s="85"/>
      <c r="AH107" s="85"/>
      <c r="AI107" s="85"/>
      <c r="AJ107" s="11"/>
      <c r="AM107" s="11"/>
      <c r="AN107" s="11"/>
      <c r="AO107" s="126"/>
      <c r="AP107" s="10"/>
    </row>
    <row r="108" spans="4:44" x14ac:dyDescent="0.25">
      <c r="D108" s="91" t="s">
        <v>2121</v>
      </c>
      <c r="E108" s="429"/>
      <c r="F108" s="98" t="s">
        <v>2123</v>
      </c>
      <c r="G108" s="96"/>
      <c r="H108" s="99"/>
      <c r="I108" s="99"/>
      <c r="J108" s="99"/>
      <c r="K108" s="96"/>
      <c r="L108" s="96"/>
      <c r="M108" s="100"/>
      <c r="N108" s="96"/>
      <c r="O108" s="101"/>
      <c r="P108" s="96"/>
      <c r="Q108" s="96"/>
      <c r="R108" s="100"/>
      <c r="S108" s="190"/>
      <c r="T108" s="96"/>
      <c r="U108" s="102"/>
      <c r="V108" s="171"/>
      <c r="W108" s="171"/>
      <c r="X108" s="499"/>
      <c r="Y108" s="499"/>
      <c r="Z108" s="499"/>
      <c r="AA108" s="108"/>
      <c r="AE108" s="398"/>
      <c r="AF108" s="398"/>
      <c r="AG108" s="85"/>
      <c r="AH108" s="85"/>
      <c r="AI108" s="85"/>
      <c r="AJ108" s="11"/>
      <c r="AM108" s="11"/>
      <c r="AN108" s="11"/>
      <c r="AO108" s="126"/>
      <c r="AP108" s="10"/>
    </row>
    <row r="109" spans="4:44" x14ac:dyDescent="0.25">
      <c r="D109" s="91" t="s">
        <v>51</v>
      </c>
      <c r="E109" s="429"/>
      <c r="F109" s="98" t="s">
        <v>872</v>
      </c>
      <c r="G109" s="96"/>
      <c r="H109" s="99"/>
      <c r="I109" s="99"/>
      <c r="J109" s="99"/>
      <c r="K109" s="96"/>
      <c r="L109" s="96"/>
      <c r="M109" s="100"/>
      <c r="N109" s="96"/>
      <c r="O109" s="101"/>
      <c r="P109" s="96"/>
      <c r="Q109" s="96"/>
      <c r="R109" s="100"/>
      <c r="S109" s="190"/>
      <c r="T109" s="96"/>
      <c r="U109" s="102"/>
      <c r="V109" s="171"/>
      <c r="W109" s="171"/>
      <c r="X109" s="499"/>
      <c r="Y109" s="499"/>
      <c r="Z109" s="499"/>
      <c r="AA109" s="108"/>
      <c r="AE109" s="85"/>
      <c r="AF109" s="85"/>
      <c r="AG109" s="85"/>
      <c r="AH109" s="85"/>
      <c r="AI109" s="85"/>
      <c r="AJ109" s="11"/>
      <c r="AM109" s="11"/>
      <c r="AN109" s="11"/>
      <c r="AO109" s="126"/>
      <c r="AP109" s="10"/>
    </row>
    <row r="110" spans="4:44" x14ac:dyDescent="0.25">
      <c r="D110" s="91" t="s">
        <v>52</v>
      </c>
      <c r="E110" s="429"/>
      <c r="F110" s="98" t="s">
        <v>873</v>
      </c>
      <c r="G110" s="96"/>
      <c r="H110" s="99"/>
      <c r="I110" s="99"/>
      <c r="J110" s="99"/>
      <c r="K110" s="96"/>
      <c r="L110" s="96"/>
      <c r="M110" s="100"/>
      <c r="N110" s="96"/>
      <c r="O110" s="101"/>
      <c r="P110" s="96"/>
      <c r="Q110" s="96"/>
      <c r="R110" s="100"/>
      <c r="S110" s="190"/>
      <c r="T110" s="96"/>
      <c r="U110" s="102"/>
      <c r="V110" s="171"/>
      <c r="W110" s="171"/>
      <c r="X110" s="499"/>
      <c r="Y110" s="499"/>
      <c r="Z110" s="499"/>
      <c r="AA110" s="108"/>
      <c r="AE110" s="85"/>
      <c r="AF110" s="85"/>
      <c r="AG110" s="85"/>
      <c r="AH110" s="85"/>
      <c r="AI110" s="85"/>
      <c r="AJ110" s="11"/>
      <c r="AM110" s="11"/>
      <c r="AN110" s="11"/>
      <c r="AO110" s="126"/>
      <c r="AP110" s="10"/>
    </row>
    <row r="111" spans="4:44" x14ac:dyDescent="0.25">
      <c r="D111" s="91" t="s">
        <v>53</v>
      </c>
      <c r="E111" s="429"/>
      <c r="F111" s="98" t="s">
        <v>853</v>
      </c>
      <c r="G111" s="96"/>
      <c r="H111" s="99"/>
      <c r="I111" s="99"/>
      <c r="J111" s="99"/>
      <c r="K111" s="96"/>
      <c r="L111" s="96"/>
      <c r="M111" s="100"/>
      <c r="N111" s="96"/>
      <c r="O111" s="101"/>
      <c r="P111" s="96"/>
      <c r="Q111" s="96"/>
      <c r="R111" s="100"/>
      <c r="S111" s="190"/>
      <c r="T111" s="96"/>
      <c r="U111" s="102"/>
      <c r="V111" s="171"/>
      <c r="W111" s="171"/>
      <c r="X111" s="499"/>
      <c r="Y111" s="499"/>
      <c r="Z111" s="499"/>
      <c r="AA111" s="108"/>
      <c r="AE111" s="85"/>
      <c r="AF111" s="85"/>
      <c r="AG111" s="85"/>
      <c r="AH111" s="85"/>
      <c r="AI111" s="85"/>
      <c r="AJ111" s="11"/>
      <c r="AM111" s="11"/>
      <c r="AN111" s="11"/>
      <c r="AO111" s="126"/>
      <c r="AP111" s="10"/>
    </row>
    <row r="112" spans="4:44" x14ac:dyDescent="0.25">
      <c r="D112" s="91" t="s">
        <v>841</v>
      </c>
      <c r="E112" s="429"/>
      <c r="F112" s="98" t="s">
        <v>854</v>
      </c>
      <c r="G112" s="96"/>
      <c r="H112" s="99"/>
      <c r="I112" s="99"/>
      <c r="J112" s="99"/>
      <c r="K112" s="96"/>
      <c r="L112" s="96"/>
      <c r="M112" s="100"/>
      <c r="N112" s="96"/>
      <c r="O112" s="101"/>
      <c r="P112" s="96"/>
      <c r="Q112" s="96"/>
      <c r="R112" s="100"/>
      <c r="S112" s="190"/>
      <c r="T112" s="96"/>
      <c r="U112" s="102"/>
      <c r="V112" s="171"/>
      <c r="W112" s="171"/>
      <c r="X112" s="499"/>
      <c r="Y112" s="499"/>
      <c r="Z112" s="499"/>
      <c r="AA112" s="108"/>
      <c r="AE112" s="85"/>
      <c r="AF112" s="85"/>
      <c r="AG112" s="85"/>
      <c r="AH112"/>
      <c r="AI112" s="85"/>
      <c r="AJ112" s="11"/>
      <c r="AM112" s="11"/>
      <c r="AN112" s="11"/>
    </row>
    <row r="113" spans="1:45" x14ac:dyDescent="0.25">
      <c r="D113" s="91" t="s">
        <v>3634</v>
      </c>
      <c r="E113" s="429"/>
      <c r="F113" s="98" t="s">
        <v>3396</v>
      </c>
      <c r="G113" s="96"/>
      <c r="H113" s="99"/>
      <c r="I113" s="99"/>
      <c r="J113" s="99"/>
      <c r="K113" s="96"/>
      <c r="L113" s="96"/>
      <c r="M113" s="100"/>
      <c r="N113" s="96"/>
      <c r="O113" s="101"/>
      <c r="P113" s="96"/>
      <c r="Q113" s="96"/>
      <c r="R113" s="100"/>
      <c r="S113" s="190"/>
      <c r="T113" s="96"/>
      <c r="U113" s="102"/>
      <c r="V113" s="171"/>
      <c r="W113" s="171"/>
      <c r="X113" s="499"/>
      <c r="Y113" s="499"/>
      <c r="Z113" s="499"/>
      <c r="AA113" s="108"/>
      <c r="AE113" s="39"/>
      <c r="AF113"/>
      <c r="AG113"/>
      <c r="AH113"/>
      <c r="AI113" s="85"/>
      <c r="AJ113" s="11"/>
      <c r="AM113" s="11"/>
      <c r="AN113" s="11"/>
    </row>
    <row r="114" spans="1:45" x14ac:dyDescent="0.25">
      <c r="D114" s="91" t="s">
        <v>840</v>
      </c>
      <c r="E114" s="429"/>
      <c r="F114" s="98" t="s">
        <v>855</v>
      </c>
      <c r="G114" s="96"/>
      <c r="H114" s="99"/>
      <c r="I114" s="99"/>
      <c r="J114" s="99"/>
      <c r="K114" s="96"/>
      <c r="L114" s="96"/>
      <c r="M114" s="100"/>
      <c r="N114" s="96"/>
      <c r="O114" s="101"/>
      <c r="P114" s="96"/>
      <c r="Q114" s="96"/>
      <c r="R114" s="100"/>
      <c r="S114" s="190"/>
      <c r="T114" s="96"/>
      <c r="U114" s="102"/>
      <c r="V114" s="171"/>
      <c r="W114" s="171"/>
      <c r="X114" s="499"/>
      <c r="Y114" s="499"/>
      <c r="Z114" s="499"/>
      <c r="AA114" s="108"/>
      <c r="AB114"/>
      <c r="AE114" s="39"/>
      <c r="AF114"/>
      <c r="AG114"/>
      <c r="AH114"/>
      <c r="AI114"/>
      <c r="AJ114"/>
      <c r="AN114" s="10"/>
    </row>
    <row r="115" spans="1:45" x14ac:dyDescent="0.25">
      <c r="D115" s="91" t="s">
        <v>730</v>
      </c>
      <c r="E115" s="429"/>
      <c r="F115" s="98" t="s">
        <v>856</v>
      </c>
      <c r="G115" s="96"/>
      <c r="H115" s="99"/>
      <c r="I115" s="99"/>
      <c r="J115" s="99"/>
      <c r="K115" s="96"/>
      <c r="L115" s="96"/>
      <c r="M115" s="100"/>
      <c r="N115" s="96"/>
      <c r="O115" s="101"/>
      <c r="P115" s="96"/>
      <c r="Q115" s="96"/>
      <c r="R115" s="100"/>
      <c r="S115" s="190"/>
      <c r="T115" s="96"/>
      <c r="U115" s="102"/>
      <c r="V115" s="171"/>
      <c r="W115" s="171"/>
      <c r="X115" s="499"/>
      <c r="Y115" s="499"/>
      <c r="Z115" s="499"/>
      <c r="AA115" s="108"/>
      <c r="AB115"/>
      <c r="AE115"/>
      <c r="AF115"/>
      <c r="AG115"/>
      <c r="AH115"/>
      <c r="AI115"/>
      <c r="AJ115"/>
      <c r="AN115" s="10"/>
    </row>
    <row r="116" spans="1:45" x14ac:dyDescent="0.25">
      <c r="D116" s="91" t="s">
        <v>75</v>
      </c>
      <c r="E116" s="429"/>
      <c r="F116" s="98" t="s">
        <v>857</v>
      </c>
      <c r="G116" s="96"/>
      <c r="H116" s="99"/>
      <c r="I116" s="99"/>
      <c r="J116" s="99"/>
      <c r="K116" s="96"/>
      <c r="L116" s="96"/>
      <c r="M116" s="100"/>
      <c r="N116" s="96"/>
      <c r="O116" s="101"/>
      <c r="P116" s="96"/>
      <c r="Q116" s="96"/>
      <c r="R116" s="100"/>
      <c r="S116" s="190"/>
      <c r="T116" s="96"/>
      <c r="U116" s="102"/>
      <c r="V116" s="171"/>
      <c r="W116" s="171"/>
      <c r="X116" s="499"/>
      <c r="Y116" s="499"/>
      <c r="Z116" s="499"/>
      <c r="AA116" s="108"/>
      <c r="AB116"/>
      <c r="AE116"/>
      <c r="AF116"/>
      <c r="AG116"/>
      <c r="AH116"/>
      <c r="AI116"/>
      <c r="AJ116"/>
    </row>
    <row r="117" spans="1:45" ht="15.75" thickBot="1" x14ac:dyDescent="0.3">
      <c r="D117" s="95" t="s">
        <v>76</v>
      </c>
      <c r="E117" s="430"/>
      <c r="F117" s="103" t="s">
        <v>3638</v>
      </c>
      <c r="G117" s="97"/>
      <c r="H117" s="104"/>
      <c r="I117" s="104"/>
      <c r="J117" s="104"/>
      <c r="K117" s="97"/>
      <c r="L117" s="97"/>
      <c r="M117" s="105"/>
      <c r="N117" s="97"/>
      <c r="O117" s="106"/>
      <c r="P117" s="97"/>
      <c r="Q117" s="97"/>
      <c r="R117" s="105"/>
      <c r="S117" s="191"/>
      <c r="T117" s="97"/>
      <c r="U117" s="107"/>
      <c r="V117" s="172"/>
      <c r="W117" s="172"/>
      <c r="X117" s="500"/>
      <c r="Y117" s="500"/>
      <c r="Z117" s="500"/>
      <c r="AA117" s="109"/>
      <c r="AB117"/>
      <c r="AE117"/>
      <c r="AF117"/>
      <c r="AG117"/>
      <c r="AH117"/>
      <c r="AI117"/>
      <c r="AJ117"/>
    </row>
    <row r="118" spans="1:45" s="10" customFormat="1" x14ac:dyDescent="0.25">
      <c r="A118"/>
      <c r="B118"/>
      <c r="C118"/>
      <c r="D118" s="507" t="s">
        <v>2435</v>
      </c>
      <c r="E118" s="508"/>
      <c r="F118" s="509" t="s">
        <v>3635</v>
      </c>
      <c r="G118" s="510"/>
      <c r="H118" s="805"/>
      <c r="I118" s="805"/>
      <c r="J118" s="805"/>
      <c r="K118" s="510"/>
      <c r="L118" s="510"/>
      <c r="M118" s="511"/>
      <c r="N118" s="510"/>
      <c r="O118" s="512"/>
      <c r="P118" s="510"/>
      <c r="Q118" s="510"/>
      <c r="R118" s="511"/>
      <c r="S118" s="513"/>
      <c r="T118" s="510"/>
      <c r="U118" s="514"/>
      <c r="V118" s="515"/>
      <c r="W118" s="515"/>
      <c r="X118" s="516"/>
      <c r="Y118" s="516"/>
      <c r="Z118" s="516"/>
      <c r="AA118" s="517"/>
      <c r="AB118"/>
      <c r="AC118"/>
      <c r="AD118" s="39"/>
      <c r="AE118"/>
      <c r="AF118"/>
      <c r="AG118"/>
      <c r="AH118"/>
      <c r="AI118"/>
      <c r="AJ118"/>
      <c r="AL118" s="567"/>
      <c r="AM118"/>
      <c r="AN118"/>
      <c r="AO118"/>
      <c r="AP118"/>
      <c r="AQ118"/>
      <c r="AR118"/>
      <c r="AS118"/>
    </row>
    <row r="119" spans="1:45" s="10" customFormat="1" x14ac:dyDescent="0.25">
      <c r="A119"/>
      <c r="B119"/>
      <c r="C119"/>
      <c r="D119" s="91" t="s">
        <v>22</v>
      </c>
      <c r="E119" s="429"/>
      <c r="F119" s="98" t="s">
        <v>874</v>
      </c>
      <c r="G119" s="96"/>
      <c r="H119" s="99"/>
      <c r="I119" s="99"/>
      <c r="J119" s="99"/>
      <c r="K119" s="96"/>
      <c r="L119" s="96"/>
      <c r="M119" s="100"/>
      <c r="N119" s="96"/>
      <c r="O119" s="101"/>
      <c r="P119" s="96"/>
      <c r="Q119" s="96"/>
      <c r="R119" s="100"/>
      <c r="S119" s="190"/>
      <c r="T119" s="96"/>
      <c r="U119" s="102"/>
      <c r="V119" s="171"/>
      <c r="W119" s="171"/>
      <c r="X119" s="499"/>
      <c r="Y119" s="499"/>
      <c r="Z119" s="499"/>
      <c r="AA119" s="108"/>
      <c r="AB119" s="39"/>
      <c r="AC119"/>
      <c r="AD119" s="39"/>
      <c r="AE119"/>
      <c r="AF119"/>
      <c r="AG119"/>
      <c r="AH119" s="39"/>
      <c r="AI119"/>
      <c r="AJ119"/>
      <c r="AL119" s="567"/>
      <c r="AM119"/>
      <c r="AN119"/>
      <c r="AO119"/>
      <c r="AP119"/>
      <c r="AQ119"/>
      <c r="AR119"/>
      <c r="AS119"/>
    </row>
    <row r="120" spans="1:45" s="10" customFormat="1" ht="15.75" thickBot="1" x14ac:dyDescent="0.3">
      <c r="A120"/>
      <c r="B120"/>
      <c r="C120"/>
      <c r="D120" s="95" t="s">
        <v>4</v>
      </c>
      <c r="E120" s="430"/>
      <c r="F120" s="103" t="s">
        <v>859</v>
      </c>
      <c r="G120" s="97"/>
      <c r="H120" s="104"/>
      <c r="I120" s="104"/>
      <c r="J120" s="104"/>
      <c r="K120" s="97"/>
      <c r="L120" s="97"/>
      <c r="M120" s="105"/>
      <c r="N120" s="97"/>
      <c r="O120" s="106"/>
      <c r="P120" s="97"/>
      <c r="Q120" s="97"/>
      <c r="R120" s="105"/>
      <c r="S120" s="191"/>
      <c r="T120" s="97"/>
      <c r="U120" s="107"/>
      <c r="V120" s="172"/>
      <c r="W120" s="172"/>
      <c r="X120" s="500"/>
      <c r="Y120" s="500"/>
      <c r="Z120" s="500"/>
      <c r="AA120" s="109"/>
      <c r="AB120" s="39"/>
      <c r="AC120"/>
      <c r="AD120" s="39"/>
      <c r="AE120" s="7"/>
      <c r="AF120" s="33"/>
      <c r="AG120" s="33"/>
      <c r="AH120" s="39"/>
      <c r="AI120"/>
      <c r="AJ120"/>
      <c r="AL120" s="567"/>
      <c r="AM120"/>
      <c r="AN120"/>
      <c r="AO120"/>
      <c r="AP120"/>
      <c r="AQ120"/>
      <c r="AR120"/>
      <c r="AS120"/>
    </row>
  </sheetData>
  <sortState ref="A6:AS556">
    <sortCondition ref="C6:C556"/>
  </sortState>
  <hyperlinks>
    <hyperlink ref="AS19" r:id="rId1"/>
    <hyperlink ref="AM69" r:id="rId2"/>
    <hyperlink ref="AJ68" r:id="rId3" display="http://en.wikipedia.org/wiki/Instructions_per_second"/>
    <hyperlink ref="AR68" r:id="rId4"/>
    <hyperlink ref="AQ60" r:id="rId5"/>
    <hyperlink ref="AQ10" r:id="rId6"/>
    <hyperlink ref="E31" r:id="rId7"/>
    <hyperlink ref="E47" r:id="rId8"/>
    <hyperlink ref="E54" r:id="rId9"/>
    <hyperlink ref="E37" r:id="rId10"/>
    <hyperlink ref="E24" r:id="rId11"/>
    <hyperlink ref="E36" r:id="rId12"/>
    <hyperlink ref="E38" r:id="rId13"/>
    <hyperlink ref="E60" r:id="rId14"/>
    <hyperlink ref="E40" r:id="rId15"/>
    <hyperlink ref="E46" r:id="rId16"/>
    <hyperlink ref="E10" r:id="rId17"/>
    <hyperlink ref="E19" r:id="rId18"/>
    <hyperlink ref="E20" r:id="rId19"/>
    <hyperlink ref="E39" r:id="rId20"/>
    <hyperlink ref="E64" r:id="rId21"/>
    <hyperlink ref="E58" r:id="rId22"/>
    <hyperlink ref="AQ58" r:id="rId23"/>
    <hyperlink ref="AQ51" r:id="rId24"/>
    <hyperlink ref="E51" r:id="rId25"/>
    <hyperlink ref="E17" r:id="rId26"/>
    <hyperlink ref="AQ17" r:id="rId27"/>
    <hyperlink ref="AQ39" r:id="rId28"/>
    <hyperlink ref="AQ31" r:id="rId29"/>
    <hyperlink ref="E48" r:id="rId30"/>
    <hyperlink ref="E55" r:id="rId31"/>
    <hyperlink ref="E23" r:id="rId32"/>
    <hyperlink ref="AS50" r:id="rId33"/>
    <hyperlink ref="E11" r:id="rId34"/>
    <hyperlink ref="AQ59" r:id="rId35"/>
    <hyperlink ref="AQ22" r:id="rId36"/>
    <hyperlink ref="E22" r:id="rId37"/>
    <hyperlink ref="AQ21" r:id="rId38"/>
    <hyperlink ref="E21" r:id="rId39"/>
    <hyperlink ref="E28" r:id="rId40"/>
    <hyperlink ref="E27" r:id="rId41"/>
    <hyperlink ref="E25" r:id="rId42"/>
    <hyperlink ref="E42" r:id="rId43"/>
    <hyperlink ref="AQ50" r:id="rId44"/>
    <hyperlink ref="E50" r:id="rId45"/>
    <hyperlink ref="E65" r:id="rId46"/>
    <hyperlink ref="AQ23" r:id="rId47"/>
    <hyperlink ref="E44" r:id="rId48"/>
    <hyperlink ref="E56" r:id="rId49"/>
    <hyperlink ref="E33" r:id="rId50"/>
    <hyperlink ref="AQ8" r:id="rId51"/>
    <hyperlink ref="E8" r:id="rId52"/>
    <hyperlink ref="AQ9" r:id="rId53"/>
    <hyperlink ref="E9" r:id="rId54"/>
    <hyperlink ref="AQ29" r:id="rId55"/>
    <hyperlink ref="E29" r:id="rId56"/>
    <hyperlink ref="AQ30" r:id="rId57"/>
    <hyperlink ref="E30" r:id="rId58"/>
    <hyperlink ref="AQ20" r:id="rId59"/>
    <hyperlink ref="AQ18" r:id="rId60"/>
    <hyperlink ref="E52" r:id="rId61"/>
    <hyperlink ref="E35" r:id="rId62"/>
    <hyperlink ref="E34" r:id="rId63"/>
    <hyperlink ref="E49" r:id="rId64"/>
    <hyperlink ref="E7" r:id="rId65"/>
    <hyperlink ref="E41" r:id="rId66"/>
    <hyperlink ref="E16" r:id="rId67"/>
    <hyperlink ref="E57" r:id="rId68"/>
    <hyperlink ref="E32" r:id="rId69"/>
    <hyperlink ref="AQ32" r:id="rId70"/>
    <hyperlink ref="E61" r:id="rId71"/>
    <hyperlink ref="AQ61" r:id="rId72"/>
    <hyperlink ref="E62" r:id="rId73"/>
  </hyperlinks>
  <pageMargins left="0.25" right="0.25" top="0.25" bottom="0.25" header="0.3" footer="0.3"/>
  <pageSetup paperSize="5" scale="56" fitToHeight="9" orientation="landscape" r:id="rId7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593"/>
  <sheetViews>
    <sheetView topLeftCell="A4" zoomScale="85" zoomScaleNormal="85" workbookViewId="0">
      <pane ySplit="1" topLeftCell="A5" activePane="bottomLeft" state="frozenSplit"/>
      <selection activeCell="A4" sqref="A4"/>
      <selection pane="bottomLeft" activeCell="E6" sqref="E6"/>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5" style="39" customWidth="1"/>
    <col min="10" max="10" width="4.140625" style="39" customWidth="1"/>
    <col min="11" max="11" width="9.5703125" customWidth="1"/>
    <col min="12" max="12" width="5.5703125" customWidth="1"/>
    <col min="13" max="13" width="5.28515625" style="10" customWidth="1"/>
    <col min="14" max="14" width="6.140625" customWidth="1"/>
    <col min="15" max="15" width="2.85546875" style="79" customWidth="1"/>
    <col min="16" max="16" width="2.7109375" customWidth="1"/>
    <col min="17" max="17" width="4.140625" customWidth="1"/>
    <col min="18" max="18" width="5.28515625" style="10" customWidth="1"/>
    <col min="19" max="19" width="2.85546875" style="183" customWidth="1"/>
    <col min="20" max="20" width="5.28515625" customWidth="1"/>
    <col min="21" max="21" width="5.42578125" style="11" customWidth="1"/>
    <col min="22" max="22" width="4.85546875" style="8" customWidth="1"/>
    <col min="23" max="23" width="6.7109375" style="8" customWidth="1"/>
    <col min="24" max="24" width="4.140625" style="492" customWidth="1"/>
    <col min="25" max="25" width="4.140625" style="492" hidden="1" customWidth="1"/>
    <col min="26" max="26" width="2.85546875" style="492" customWidth="1"/>
    <col min="27" max="27" width="7.140625" customWidth="1"/>
    <col min="28" max="28" width="5" style="39" customWidth="1"/>
    <col min="29" max="29" width="8" customWidth="1"/>
    <col min="30" max="30" width="2.28515625" style="39" customWidth="1"/>
    <col min="31" max="31" width="5.140625" style="7" customWidth="1"/>
    <col min="32" max="32" width="3.85546875" style="33" customWidth="1"/>
    <col min="33" max="33" width="3.28515625" style="33" customWidth="1"/>
    <col min="34" max="36" width="4.85546875" style="39" customWidth="1"/>
    <col min="37" max="37" width="4.140625" style="10" customWidth="1"/>
    <col min="38" max="38" width="4.85546875" style="567" customWidth="1"/>
    <col min="39" max="39" width="4.140625" customWidth="1"/>
    <col min="40" max="40" width="4.28515625" customWidth="1"/>
    <col min="41" max="42" width="5" customWidth="1"/>
    <col min="43" max="43" width="17.42578125" customWidth="1"/>
    <col min="44" max="44" width="30.42578125" customWidth="1"/>
    <col min="45" max="45" width="37.42578125" customWidth="1"/>
  </cols>
  <sheetData>
    <row r="1" spans="1:45" ht="18.75" x14ac:dyDescent="0.3">
      <c r="D1" s="22" t="s">
        <v>920</v>
      </c>
      <c r="E1" s="16"/>
      <c r="I1"/>
      <c r="J1" s="162" t="s">
        <v>1728</v>
      </c>
      <c r="AE1" s="16"/>
      <c r="AF1" s="32"/>
      <c r="AG1" s="32"/>
    </row>
    <row r="2" spans="1:45" x14ac:dyDescent="0.25">
      <c r="D2" s="23" t="s">
        <v>729</v>
      </c>
      <c r="F2" s="21"/>
    </row>
    <row r="3" spans="1:45" ht="15.75" thickBot="1" x14ac:dyDescent="0.3"/>
    <row r="4" spans="1:45" s="1" customFormat="1" ht="30" customHeight="1" thickBot="1" x14ac:dyDescent="0.3">
      <c r="C4" s="807" t="s">
        <v>4224</v>
      </c>
      <c r="D4" s="25" t="s">
        <v>1810</v>
      </c>
      <c r="E4" s="15" t="s">
        <v>2380</v>
      </c>
      <c r="F4" s="15" t="s">
        <v>64</v>
      </c>
      <c r="G4" s="6" t="s">
        <v>23</v>
      </c>
      <c r="H4" s="2" t="s">
        <v>175</v>
      </c>
      <c r="I4" s="2" t="s">
        <v>5</v>
      </c>
      <c r="J4" s="2" t="s">
        <v>6</v>
      </c>
      <c r="K4" s="2" t="s">
        <v>1</v>
      </c>
      <c r="L4" s="2" t="s">
        <v>742</v>
      </c>
      <c r="M4" s="13" t="s">
        <v>4</v>
      </c>
      <c r="N4" s="2" t="s">
        <v>1149</v>
      </c>
      <c r="O4" s="78" t="s">
        <v>772</v>
      </c>
      <c r="P4" s="77" t="s">
        <v>764</v>
      </c>
      <c r="Q4" s="2" t="s">
        <v>944</v>
      </c>
      <c r="R4" s="13" t="s">
        <v>945</v>
      </c>
      <c r="S4" s="192" t="s">
        <v>986</v>
      </c>
      <c r="T4" s="2" t="s">
        <v>736</v>
      </c>
      <c r="U4" s="12" t="s">
        <v>1396</v>
      </c>
      <c r="V4" s="9" t="s">
        <v>838</v>
      </c>
      <c r="W4" s="9" t="s">
        <v>39</v>
      </c>
      <c r="X4" s="9" t="s">
        <v>1815</v>
      </c>
      <c r="Y4" s="9" t="s">
        <v>1814</v>
      </c>
      <c r="Z4" s="548" t="s">
        <v>1998</v>
      </c>
      <c r="AA4" s="2" t="s">
        <v>16</v>
      </c>
      <c r="AB4" s="15" t="s">
        <v>69</v>
      </c>
      <c r="AC4" s="15" t="s">
        <v>72</v>
      </c>
      <c r="AD4" s="549" t="s">
        <v>80</v>
      </c>
      <c r="AE4" s="15" t="s">
        <v>68</v>
      </c>
      <c r="AF4" s="15" t="s">
        <v>74</v>
      </c>
      <c r="AG4" s="549" t="s">
        <v>2121</v>
      </c>
      <c r="AH4" s="2" t="s">
        <v>51</v>
      </c>
      <c r="AI4" s="2" t="s">
        <v>52</v>
      </c>
      <c r="AJ4" s="2" t="s">
        <v>53</v>
      </c>
      <c r="AK4" s="13" t="s">
        <v>841</v>
      </c>
      <c r="AL4" s="13" t="s">
        <v>2418</v>
      </c>
      <c r="AM4" s="2" t="s">
        <v>840</v>
      </c>
      <c r="AN4" s="2" t="s">
        <v>730</v>
      </c>
      <c r="AO4" s="2" t="s">
        <v>75</v>
      </c>
      <c r="AP4" s="2" t="s">
        <v>76</v>
      </c>
      <c r="AQ4" s="2" t="s">
        <v>2435</v>
      </c>
      <c r="AR4" s="6" t="s">
        <v>22</v>
      </c>
      <c r="AS4" s="3" t="s">
        <v>4</v>
      </c>
    </row>
    <row r="5" spans="1:45" ht="7.5" customHeight="1" thickBot="1" x14ac:dyDescent="0.3"/>
    <row r="6" spans="1:45" ht="14.25" customHeight="1" x14ac:dyDescent="0.25">
      <c r="C6" t="s">
        <v>2226</v>
      </c>
      <c r="D6" s="50" t="s">
        <v>3103</v>
      </c>
      <c r="E6" s="573" t="s">
        <v>3104</v>
      </c>
      <c r="F6" s="44" t="s">
        <v>1862</v>
      </c>
      <c r="G6" s="30" t="s">
        <v>3105</v>
      </c>
      <c r="H6" s="44" t="s">
        <v>143</v>
      </c>
      <c r="I6" s="44"/>
      <c r="J6" s="86"/>
      <c r="K6" s="55" t="s">
        <v>800</v>
      </c>
      <c r="L6" s="56" t="s">
        <v>108</v>
      </c>
      <c r="M6" s="80" t="s">
        <v>3113</v>
      </c>
      <c r="N6" s="30"/>
      <c r="O6" s="34">
        <v>6</v>
      </c>
      <c r="P6" s="30"/>
      <c r="Q6" s="30"/>
      <c r="R6" s="80"/>
      <c r="S6" s="184">
        <v>43184</v>
      </c>
      <c r="T6" s="394">
        <v>14.7</v>
      </c>
      <c r="U6" s="57">
        <v>0.33</v>
      </c>
      <c r="V6" s="166">
        <v>4</v>
      </c>
      <c r="W6" s="488" t="str">
        <f>IF(AND(N6&lt;&gt;"",R6&lt;&gt;""),1000*R6*U6/(N6*V6),"")</f>
        <v/>
      </c>
      <c r="X6" s="501"/>
      <c r="Y6" s="493"/>
      <c r="Z6" s="493"/>
      <c r="AA6" s="30" t="s">
        <v>20</v>
      </c>
      <c r="AB6" s="44">
        <v>11</v>
      </c>
      <c r="AC6" s="30" t="s">
        <v>3112</v>
      </c>
      <c r="AD6" s="44"/>
      <c r="AE6" s="30"/>
      <c r="AF6" s="34" t="s">
        <v>55</v>
      </c>
      <c r="AG6" s="34"/>
      <c r="AH6" s="44"/>
      <c r="AI6" s="44"/>
      <c r="AJ6" s="44"/>
      <c r="AK6" s="80">
        <v>16</v>
      </c>
      <c r="AL6" s="568"/>
      <c r="AM6" s="30"/>
      <c r="AN6" s="30"/>
      <c r="AO6" s="30">
        <v>2015</v>
      </c>
      <c r="AP6" s="51">
        <v>2015</v>
      </c>
      <c r="AQ6" s="723"/>
      <c r="AR6" s="30" t="s">
        <v>3106</v>
      </c>
      <c r="AS6" s="724" t="s">
        <v>3107</v>
      </c>
    </row>
    <row r="7" spans="1:45" ht="14.25" customHeight="1" x14ac:dyDescent="0.25">
      <c r="C7" t="s">
        <v>2226</v>
      </c>
      <c r="D7" s="26" t="s">
        <v>1859</v>
      </c>
      <c r="E7" s="28"/>
      <c r="F7" s="27" t="s">
        <v>777</v>
      </c>
      <c r="G7" s="28"/>
      <c r="H7" s="27"/>
      <c r="I7" s="27">
        <v>16</v>
      </c>
      <c r="J7" s="87">
        <v>16</v>
      </c>
      <c r="K7" s="19" t="s">
        <v>800</v>
      </c>
      <c r="L7" s="52" t="s">
        <v>108</v>
      </c>
      <c r="M7" s="81" t="s">
        <v>2428</v>
      </c>
      <c r="N7" s="28"/>
      <c r="O7" s="29">
        <v>6</v>
      </c>
      <c r="P7" s="28"/>
      <c r="Q7" s="28"/>
      <c r="R7" s="81"/>
      <c r="S7" s="185">
        <v>42512</v>
      </c>
      <c r="T7" s="326">
        <v>14.7</v>
      </c>
      <c r="U7" s="60">
        <v>0.67</v>
      </c>
      <c r="V7" s="167">
        <v>4</v>
      </c>
      <c r="W7" s="489" t="str">
        <f>IF(AND(N7&lt;&gt;"",R7&lt;&gt;""),1000*R7*U7/(N7*V7),"")</f>
        <v/>
      </c>
      <c r="X7" s="502"/>
      <c r="Y7" s="494"/>
      <c r="Z7" s="494"/>
      <c r="AA7" s="28" t="s">
        <v>20</v>
      </c>
      <c r="AB7" s="27">
        <v>13</v>
      </c>
      <c r="AC7" s="28" t="s">
        <v>1711</v>
      </c>
      <c r="AD7" s="27"/>
      <c r="AE7" s="28"/>
      <c r="AF7" s="29"/>
      <c r="AG7" s="29"/>
      <c r="AH7" s="27"/>
      <c r="AI7" s="27"/>
      <c r="AJ7" s="27"/>
      <c r="AK7" s="81"/>
      <c r="AL7" s="569"/>
      <c r="AM7" s="28"/>
      <c r="AN7" s="28"/>
      <c r="AO7" s="28"/>
      <c r="AP7" s="20"/>
      <c r="AQ7" s="19"/>
      <c r="AR7" s="28" t="s">
        <v>1860</v>
      </c>
      <c r="AS7" s="20" t="s">
        <v>2917</v>
      </c>
    </row>
    <row r="8" spans="1:45" ht="14.25" customHeight="1" x14ac:dyDescent="0.25">
      <c r="C8" t="s">
        <v>2226</v>
      </c>
      <c r="D8" s="560" t="s">
        <v>1771</v>
      </c>
      <c r="E8" s="28"/>
      <c r="F8" s="27" t="s">
        <v>1812</v>
      </c>
      <c r="G8" s="28"/>
      <c r="H8" s="27" t="s">
        <v>222</v>
      </c>
      <c r="I8" s="27">
        <v>8</v>
      </c>
      <c r="J8" s="87">
        <v>18</v>
      </c>
      <c r="K8" s="19"/>
      <c r="L8" s="52"/>
      <c r="M8" s="81"/>
      <c r="N8" s="28"/>
      <c r="O8" s="29"/>
      <c r="P8" s="28"/>
      <c r="Q8" s="28"/>
      <c r="R8" s="81"/>
      <c r="S8" s="185"/>
      <c r="T8" s="326"/>
      <c r="U8" s="60"/>
      <c r="V8" s="167"/>
      <c r="W8" s="489"/>
      <c r="X8" s="502"/>
      <c r="Y8" s="494"/>
      <c r="Z8" s="494"/>
      <c r="AA8" s="59" t="s">
        <v>479</v>
      </c>
      <c r="AB8" s="27">
        <v>32</v>
      </c>
      <c r="AC8" s="28" t="s">
        <v>1772</v>
      </c>
      <c r="AD8" s="27" t="s">
        <v>54</v>
      </c>
      <c r="AE8" s="28" t="s">
        <v>158</v>
      </c>
      <c r="AF8" s="29" t="s">
        <v>55</v>
      </c>
      <c r="AG8" s="29"/>
      <c r="AH8" s="27">
        <v>256</v>
      </c>
      <c r="AI8" s="27" t="s">
        <v>205</v>
      </c>
      <c r="AJ8" s="27" t="s">
        <v>54</v>
      </c>
      <c r="AK8" s="81"/>
      <c r="AL8" s="569"/>
      <c r="AM8" s="28"/>
      <c r="AN8" s="28"/>
      <c r="AO8" s="28">
        <v>2017</v>
      </c>
      <c r="AP8" s="20"/>
      <c r="AQ8" s="19" t="s">
        <v>325</v>
      </c>
      <c r="AR8" s="28" t="s">
        <v>2982</v>
      </c>
      <c r="AS8" s="20" t="s">
        <v>2935</v>
      </c>
    </row>
    <row r="9" spans="1:45" ht="14.25" customHeight="1" x14ac:dyDescent="0.25">
      <c r="C9" t="s">
        <v>2226</v>
      </c>
      <c r="D9" s="26" t="s">
        <v>1961</v>
      </c>
      <c r="E9" s="28"/>
      <c r="F9" s="27" t="s">
        <v>777</v>
      </c>
      <c r="G9" s="28" t="s">
        <v>1962</v>
      </c>
      <c r="H9" s="27"/>
      <c r="I9" s="27"/>
      <c r="J9" s="87"/>
      <c r="K9" s="19"/>
      <c r="L9" s="52"/>
      <c r="M9" s="81"/>
      <c r="N9" s="28"/>
      <c r="O9" s="29"/>
      <c r="P9" s="28"/>
      <c r="Q9" s="28"/>
      <c r="R9" s="81"/>
      <c r="S9" s="185"/>
      <c r="T9" s="326"/>
      <c r="U9" s="60"/>
      <c r="V9" s="167"/>
      <c r="W9" s="489"/>
      <c r="X9" s="502"/>
      <c r="Y9" s="494"/>
      <c r="Z9" s="494"/>
      <c r="AA9" s="28" t="s">
        <v>17</v>
      </c>
      <c r="AB9" s="27"/>
      <c r="AC9" s="28"/>
      <c r="AD9" s="27" t="s">
        <v>54</v>
      </c>
      <c r="AE9" s="28"/>
      <c r="AF9" s="29"/>
      <c r="AG9" s="29"/>
      <c r="AH9" s="27"/>
      <c r="AI9" s="27"/>
      <c r="AJ9" s="27"/>
      <c r="AK9" s="81"/>
      <c r="AL9" s="569"/>
      <c r="AM9" s="28"/>
      <c r="AN9" s="28"/>
      <c r="AO9" s="28">
        <v>2015</v>
      </c>
      <c r="AP9" s="20"/>
      <c r="AQ9" s="182" t="s">
        <v>1964</v>
      </c>
      <c r="AR9" s="28" t="s">
        <v>1963</v>
      </c>
      <c r="AS9" s="20" t="s">
        <v>3066</v>
      </c>
    </row>
    <row r="10" spans="1:45" ht="14.25" customHeight="1" x14ac:dyDescent="0.25">
      <c r="D10" s="591" t="s">
        <v>6308</v>
      </c>
      <c r="E10" s="555" t="s">
        <v>4324</v>
      </c>
      <c r="F10" s="592"/>
      <c r="G10" s="593" t="s">
        <v>4325</v>
      </c>
      <c r="H10" s="592"/>
      <c r="I10" s="592">
        <v>16</v>
      </c>
      <c r="J10" s="618"/>
      <c r="K10" s="19"/>
      <c r="L10" s="52"/>
      <c r="M10" s="81"/>
      <c r="N10" s="28"/>
      <c r="O10" s="29"/>
      <c r="P10" s="28"/>
      <c r="Q10" s="28"/>
      <c r="R10" s="81"/>
      <c r="S10" s="185"/>
      <c r="T10" s="326"/>
      <c r="U10" s="60"/>
      <c r="V10" s="167"/>
      <c r="W10" s="489"/>
      <c r="X10" s="502"/>
      <c r="Y10" s="494"/>
      <c r="Z10" s="494"/>
      <c r="AA10" s="28" t="s">
        <v>17</v>
      </c>
      <c r="AB10" s="27">
        <v>7</v>
      </c>
      <c r="AC10" s="28" t="s">
        <v>6310</v>
      </c>
      <c r="AD10" s="27"/>
      <c r="AE10" s="28"/>
      <c r="AF10" s="29"/>
      <c r="AG10" s="29"/>
      <c r="AH10" s="27">
        <v>128</v>
      </c>
      <c r="AI10" s="27">
        <v>128</v>
      </c>
      <c r="AJ10" s="27"/>
      <c r="AK10" s="81"/>
      <c r="AL10" s="569"/>
      <c r="AM10" s="28"/>
      <c r="AN10" s="629"/>
      <c r="AO10" s="28"/>
      <c r="AP10" s="20"/>
      <c r="AQ10" s="182"/>
      <c r="AR10" s="28" t="s">
        <v>6309</v>
      </c>
      <c r="AS10" s="20"/>
    </row>
    <row r="11" spans="1:45" s="177" customFormat="1" ht="14.25" customHeight="1" x14ac:dyDescent="0.25">
      <c r="A11"/>
      <c r="B11"/>
      <c r="C11"/>
      <c r="D11" s="591" t="s">
        <v>5312</v>
      </c>
      <c r="E11" s="555" t="s">
        <v>5313</v>
      </c>
      <c r="F11" s="617" t="s">
        <v>1862</v>
      </c>
      <c r="G11" s="42" t="s">
        <v>4459</v>
      </c>
      <c r="H11" s="592" t="s">
        <v>909</v>
      </c>
      <c r="I11" s="592">
        <v>8</v>
      </c>
      <c r="J11" s="618">
        <v>80</v>
      </c>
      <c r="K11" s="19"/>
      <c r="L11" s="52"/>
      <c r="M11" s="81"/>
      <c r="N11" s="28"/>
      <c r="O11" s="29"/>
      <c r="P11" s="28"/>
      <c r="Q11" s="28"/>
      <c r="R11" s="81"/>
      <c r="S11" s="185"/>
      <c r="T11" s="326"/>
      <c r="U11" s="60"/>
      <c r="V11" s="167"/>
      <c r="W11" s="489"/>
      <c r="X11" s="502"/>
      <c r="Y11" s="494"/>
      <c r="Z11" s="494"/>
      <c r="AA11" s="28" t="s">
        <v>17</v>
      </c>
      <c r="AB11" s="27"/>
      <c r="AC11" s="28"/>
      <c r="AD11" s="27" t="s">
        <v>54</v>
      </c>
      <c r="AE11" s="28" t="s">
        <v>158</v>
      </c>
      <c r="AF11" s="29" t="s">
        <v>55</v>
      </c>
      <c r="AG11" s="29"/>
      <c r="AH11" s="27" t="s">
        <v>181</v>
      </c>
      <c r="AI11" s="27" t="s">
        <v>181</v>
      </c>
      <c r="AJ11" s="27" t="s">
        <v>54</v>
      </c>
      <c r="AK11" s="81"/>
      <c r="AL11" s="569"/>
      <c r="AM11" s="28"/>
      <c r="AN11" s="28"/>
      <c r="AO11" s="61"/>
      <c r="AP11" s="20">
        <v>2014</v>
      </c>
      <c r="AQ11" s="182"/>
      <c r="AR11" s="28" t="s">
        <v>5314</v>
      </c>
      <c r="AS11" s="20"/>
    </row>
    <row r="12" spans="1:45" x14ac:dyDescent="0.25">
      <c r="A12" t="s">
        <v>745</v>
      </c>
      <c r="C12" t="s">
        <v>2226</v>
      </c>
      <c r="D12" s="26" t="s">
        <v>598</v>
      </c>
      <c r="E12" s="435" t="s">
        <v>2585</v>
      </c>
      <c r="F12" s="27" t="s">
        <v>67</v>
      </c>
      <c r="G12" s="28" t="s">
        <v>599</v>
      </c>
      <c r="H12" s="27" t="s">
        <v>33</v>
      </c>
      <c r="I12" s="27">
        <v>32</v>
      </c>
      <c r="J12" s="87">
        <v>32</v>
      </c>
      <c r="K12" s="19"/>
      <c r="L12" s="52"/>
      <c r="M12" s="81" t="s">
        <v>899</v>
      </c>
      <c r="N12" s="28"/>
      <c r="O12" s="29"/>
      <c r="P12" s="28"/>
      <c r="Q12" s="28"/>
      <c r="R12" s="81"/>
      <c r="S12" s="185"/>
      <c r="T12" s="326"/>
      <c r="U12" s="60"/>
      <c r="V12" s="167"/>
      <c r="W12" s="489" t="str">
        <f>IF(AND(N12&lt;&gt;"",R12&lt;&gt;""),1000*R12*U12/(N12*V12),"")</f>
        <v/>
      </c>
      <c r="X12" s="502"/>
      <c r="Y12" s="494"/>
      <c r="Z12" s="494"/>
      <c r="AA12" s="28" t="s">
        <v>20</v>
      </c>
      <c r="AB12" s="27">
        <v>1</v>
      </c>
      <c r="AC12" s="28" t="s">
        <v>386</v>
      </c>
      <c r="AD12" s="27" t="s">
        <v>54</v>
      </c>
      <c r="AE12" s="28" t="s">
        <v>124</v>
      </c>
      <c r="AF12" s="29" t="s">
        <v>55</v>
      </c>
      <c r="AG12" s="29"/>
      <c r="AH12" s="27" t="s">
        <v>133</v>
      </c>
      <c r="AI12" s="27" t="s">
        <v>133</v>
      </c>
      <c r="AJ12" s="27" t="s">
        <v>54</v>
      </c>
      <c r="AK12" s="81"/>
      <c r="AL12" s="569"/>
      <c r="AM12" s="28">
        <v>32</v>
      </c>
      <c r="AN12" s="28"/>
      <c r="AO12" s="28">
        <v>2001</v>
      </c>
      <c r="AP12" s="20">
        <v>2013</v>
      </c>
      <c r="AQ12" s="182" t="s">
        <v>2586</v>
      </c>
      <c r="AR12" s="28" t="s">
        <v>826</v>
      </c>
      <c r="AS12" s="20" t="s">
        <v>2723</v>
      </c>
    </row>
    <row r="13" spans="1:45" x14ac:dyDescent="0.25">
      <c r="D13" s="26"/>
      <c r="E13" s="435"/>
      <c r="F13" s="27"/>
      <c r="G13" s="28"/>
      <c r="H13" s="27"/>
      <c r="I13" s="27"/>
      <c r="J13" s="87"/>
      <c r="K13" s="19"/>
      <c r="L13" s="52"/>
      <c r="M13" s="81"/>
      <c r="N13" s="28"/>
      <c r="O13" s="29"/>
      <c r="P13" s="28"/>
      <c r="Q13" s="28"/>
      <c r="R13" s="81"/>
      <c r="S13" s="185"/>
      <c r="T13" s="326"/>
      <c r="U13" s="60"/>
      <c r="V13" s="167"/>
      <c r="W13" s="489"/>
      <c r="X13" s="502"/>
      <c r="Y13" s="494"/>
      <c r="Z13" s="494"/>
      <c r="AA13" s="28"/>
      <c r="AB13" s="27"/>
      <c r="AC13" s="28"/>
      <c r="AD13" s="27"/>
      <c r="AE13" s="28"/>
      <c r="AF13" s="29"/>
      <c r="AG13" s="29"/>
      <c r="AH13" s="27"/>
      <c r="AI13" s="27"/>
      <c r="AJ13" s="27"/>
      <c r="AK13" s="81"/>
      <c r="AL13" s="569"/>
      <c r="AM13" s="28"/>
      <c r="AN13" s="28"/>
      <c r="AO13" s="28"/>
      <c r="AP13" s="20"/>
      <c r="AQ13" s="182"/>
      <c r="AR13" s="28"/>
      <c r="AS13" s="20"/>
    </row>
    <row r="14" spans="1:45" ht="14.25" customHeight="1" x14ac:dyDescent="0.25">
      <c r="C14" t="s">
        <v>2226</v>
      </c>
      <c r="D14" s="26" t="s">
        <v>912</v>
      </c>
      <c r="E14" s="435" t="s">
        <v>3000</v>
      </c>
      <c r="F14" s="59" t="s">
        <v>3308</v>
      </c>
      <c r="G14" s="28" t="s">
        <v>1976</v>
      </c>
      <c r="H14" s="27" t="s">
        <v>445</v>
      </c>
      <c r="I14" s="27">
        <v>32</v>
      </c>
      <c r="J14" s="87">
        <v>32</v>
      </c>
      <c r="K14" s="19" t="s">
        <v>800</v>
      </c>
      <c r="L14" s="52" t="s">
        <v>108</v>
      </c>
      <c r="M14" s="81"/>
      <c r="N14" s="28">
        <v>4152</v>
      </c>
      <c r="O14" s="29">
        <v>6</v>
      </c>
      <c r="P14" s="28">
        <v>4</v>
      </c>
      <c r="Q14" s="28"/>
      <c r="R14" s="81"/>
      <c r="S14" s="185">
        <v>43183</v>
      </c>
      <c r="T14" s="326">
        <v>14.7</v>
      </c>
      <c r="U14" s="60">
        <v>1</v>
      </c>
      <c r="V14" s="167">
        <v>1</v>
      </c>
      <c r="W14" s="489" t="str">
        <f>IF(AND(N14&lt;&gt;"",R14&lt;&gt;""),1000*R14*U14/(N14*V14),"")</f>
        <v/>
      </c>
      <c r="X14" s="502" t="s">
        <v>174</v>
      </c>
      <c r="Y14" s="494"/>
      <c r="Z14" s="494"/>
      <c r="AA14" s="28" t="s">
        <v>20</v>
      </c>
      <c r="AB14" s="27">
        <v>79</v>
      </c>
      <c r="AC14" s="28" t="s">
        <v>3081</v>
      </c>
      <c r="AD14" s="27" t="s">
        <v>54</v>
      </c>
      <c r="AE14" s="28" t="s">
        <v>124</v>
      </c>
      <c r="AF14" s="29" t="s">
        <v>54</v>
      </c>
      <c r="AG14" s="29"/>
      <c r="AH14" s="27" t="s">
        <v>133</v>
      </c>
      <c r="AI14" s="27" t="s">
        <v>133</v>
      </c>
      <c r="AJ14" s="27" t="s">
        <v>54</v>
      </c>
      <c r="AK14" s="81"/>
      <c r="AL14" s="569"/>
      <c r="AM14" s="28">
        <v>32</v>
      </c>
      <c r="AN14" s="28"/>
      <c r="AO14" s="28">
        <v>2000</v>
      </c>
      <c r="AP14" s="20">
        <v>2014</v>
      </c>
      <c r="AQ14" s="182" t="s">
        <v>3001</v>
      </c>
      <c r="AR14" s="28"/>
      <c r="AS14" s="130" t="s">
        <v>4343</v>
      </c>
    </row>
    <row r="15" spans="1:45" ht="14.25" customHeight="1" x14ac:dyDescent="0.25">
      <c r="C15" t="s">
        <v>2226</v>
      </c>
      <c r="D15" s="26" t="s">
        <v>912</v>
      </c>
      <c r="E15" s="435" t="s">
        <v>3000</v>
      </c>
      <c r="F15" s="59" t="s">
        <v>3308</v>
      </c>
      <c r="G15" s="28" t="s">
        <v>1976</v>
      </c>
      <c r="H15" s="27" t="s">
        <v>445</v>
      </c>
      <c r="I15" s="27">
        <v>32</v>
      </c>
      <c r="J15" s="87">
        <v>32</v>
      </c>
      <c r="K15" s="19" t="s">
        <v>800</v>
      </c>
      <c r="L15" s="52" t="s">
        <v>108</v>
      </c>
      <c r="M15" s="81"/>
      <c r="N15" s="28">
        <v>5964</v>
      </c>
      <c r="O15" s="29">
        <v>6</v>
      </c>
      <c r="P15" s="28">
        <v>4</v>
      </c>
      <c r="Q15" s="28">
        <v>4</v>
      </c>
      <c r="R15" s="81">
        <v>111.111</v>
      </c>
      <c r="S15" s="185">
        <v>43183</v>
      </c>
      <c r="T15" s="326">
        <v>14.7</v>
      </c>
      <c r="U15" s="60">
        <v>1</v>
      </c>
      <c r="V15" s="167">
        <v>1</v>
      </c>
      <c r="W15" s="489">
        <f>IF(AND(N15&lt;&gt;"",R15&lt;&gt;""),1000*R15*U15/(N15*V15),"")</f>
        <v>18.630281690140844</v>
      </c>
      <c r="X15" s="502" t="s">
        <v>174</v>
      </c>
      <c r="Y15" s="494"/>
      <c r="Z15" s="494"/>
      <c r="AA15" s="28" t="s">
        <v>20</v>
      </c>
      <c r="AB15" s="27">
        <v>79</v>
      </c>
      <c r="AC15" s="28" t="s">
        <v>449</v>
      </c>
      <c r="AD15" s="27" t="s">
        <v>54</v>
      </c>
      <c r="AE15" s="28" t="s">
        <v>124</v>
      </c>
      <c r="AF15" s="29" t="s">
        <v>54</v>
      </c>
      <c r="AG15" s="29"/>
      <c r="AH15" s="27" t="s">
        <v>133</v>
      </c>
      <c r="AI15" s="27" t="s">
        <v>133</v>
      </c>
      <c r="AJ15" s="27" t="s">
        <v>54</v>
      </c>
      <c r="AK15" s="81"/>
      <c r="AL15" s="569"/>
      <c r="AM15" s="28">
        <v>32</v>
      </c>
      <c r="AN15" s="28"/>
      <c r="AO15" s="28">
        <v>2000</v>
      </c>
      <c r="AP15" s="20">
        <v>2014</v>
      </c>
      <c r="AQ15" s="182" t="s">
        <v>3001</v>
      </c>
      <c r="AR15" s="28"/>
      <c r="AS15" s="130" t="s">
        <v>4344</v>
      </c>
    </row>
    <row r="16" spans="1:45" ht="14.25" customHeight="1" x14ac:dyDescent="0.25">
      <c r="D16" s="26"/>
      <c r="E16" s="435"/>
      <c r="F16" s="27"/>
      <c r="G16" s="28"/>
      <c r="H16" s="27"/>
      <c r="I16" s="27"/>
      <c r="J16" s="87"/>
      <c r="K16" s="19"/>
      <c r="L16" s="52"/>
      <c r="M16" s="81"/>
      <c r="N16" s="28"/>
      <c r="O16" s="29"/>
      <c r="P16" s="28"/>
      <c r="Q16" s="28"/>
      <c r="R16" s="81"/>
      <c r="S16" s="185"/>
      <c r="T16" s="326"/>
      <c r="U16" s="60"/>
      <c r="V16" s="578"/>
      <c r="W16" s="489"/>
      <c r="X16" s="502"/>
      <c r="Y16" s="494"/>
      <c r="Z16" s="494"/>
      <c r="AA16" s="28"/>
      <c r="AB16" s="27"/>
      <c r="AC16" s="28"/>
      <c r="AD16" s="27"/>
      <c r="AE16" s="28"/>
      <c r="AF16" s="29"/>
      <c r="AG16" s="29"/>
      <c r="AH16" s="27"/>
      <c r="AI16" s="27"/>
      <c r="AJ16" s="27"/>
      <c r="AK16" s="81"/>
      <c r="AL16" s="569"/>
      <c r="AM16" s="28"/>
      <c r="AN16" s="28"/>
      <c r="AO16" s="28"/>
      <c r="AP16" s="20"/>
      <c r="AQ16" s="182"/>
      <c r="AR16" s="28"/>
      <c r="AS16" s="20"/>
    </row>
    <row r="17" spans="3:45" x14ac:dyDescent="0.25">
      <c r="C17" t="s">
        <v>2226</v>
      </c>
      <c r="D17" s="26" t="s">
        <v>1861</v>
      </c>
      <c r="E17" s="28"/>
      <c r="F17" s="27" t="s">
        <v>1862</v>
      </c>
      <c r="G17" s="28" t="s">
        <v>108</v>
      </c>
      <c r="H17" s="27" t="s">
        <v>1052</v>
      </c>
      <c r="I17" s="27">
        <v>32</v>
      </c>
      <c r="J17" s="87">
        <v>16</v>
      </c>
      <c r="K17" s="19"/>
      <c r="L17" s="52"/>
      <c r="M17" s="81"/>
      <c r="N17" s="28"/>
      <c r="O17" s="29"/>
      <c r="P17" s="28"/>
      <c r="Q17" s="28"/>
      <c r="R17" s="81"/>
      <c r="S17" s="185"/>
      <c r="T17" s="326"/>
      <c r="U17" s="60"/>
      <c r="V17" s="167"/>
      <c r="W17" s="489"/>
      <c r="X17" s="502" t="s">
        <v>174</v>
      </c>
      <c r="Y17" s="494"/>
      <c r="Z17" s="494"/>
      <c r="AA17" s="28" t="s">
        <v>17</v>
      </c>
      <c r="AB17" s="27">
        <v>5</v>
      </c>
      <c r="AC17" s="28" t="s">
        <v>1863</v>
      </c>
      <c r="AD17" s="27"/>
      <c r="AE17" s="28"/>
      <c r="AF17" s="29"/>
      <c r="AG17" s="29"/>
      <c r="AH17" s="27"/>
      <c r="AI17" s="27"/>
      <c r="AJ17" s="27"/>
      <c r="AK17" s="81"/>
      <c r="AL17" s="569"/>
      <c r="AM17" s="28"/>
      <c r="AN17" s="28"/>
      <c r="AO17" s="28"/>
      <c r="AP17" s="20"/>
      <c r="AQ17" s="19"/>
      <c r="AR17" s="28" t="s">
        <v>1864</v>
      </c>
      <c r="AS17" s="20"/>
    </row>
    <row r="18" spans="3:45" ht="14.25" customHeight="1" x14ac:dyDescent="0.25">
      <c r="D18" s="45"/>
      <c r="E18" s="555"/>
      <c r="F18" s="46"/>
      <c r="G18" s="42"/>
      <c r="H18" s="46"/>
      <c r="I18" s="46"/>
      <c r="J18" s="88"/>
      <c r="K18" s="65"/>
      <c r="L18" s="66"/>
      <c r="M18" s="82"/>
      <c r="N18" s="42"/>
      <c r="O18" s="43"/>
      <c r="P18" s="42"/>
      <c r="Q18" s="42"/>
      <c r="R18" s="82"/>
      <c r="S18" s="186"/>
      <c r="T18" s="395"/>
      <c r="U18" s="67"/>
      <c r="V18" s="583"/>
      <c r="W18" s="584"/>
      <c r="X18" s="585"/>
      <c r="Y18" s="586"/>
      <c r="Z18" s="586"/>
      <c r="AA18" s="42"/>
      <c r="AB18" s="46"/>
      <c r="AC18" s="42"/>
      <c r="AD18" s="46"/>
      <c r="AE18" s="42"/>
      <c r="AF18" s="43"/>
      <c r="AG18" s="43"/>
      <c r="AH18" s="46"/>
      <c r="AI18" s="46"/>
      <c r="AJ18" s="46"/>
      <c r="AK18" s="82"/>
      <c r="AL18" s="587"/>
      <c r="AM18" s="42"/>
      <c r="AN18" s="42"/>
      <c r="AO18" s="42"/>
      <c r="AP18" s="53"/>
      <c r="AQ18" s="193"/>
      <c r="AR18" s="42"/>
      <c r="AS18" s="53"/>
    </row>
    <row r="19" spans="3:45" s="208" customFormat="1" x14ac:dyDescent="0.25">
      <c r="C19" t="s">
        <v>746</v>
      </c>
      <c r="D19" s="202" t="s">
        <v>4046</v>
      </c>
      <c r="E19" s="733"/>
      <c r="F19" s="205" t="s">
        <v>2737</v>
      </c>
      <c r="G19" s="734"/>
      <c r="H19" s="205"/>
      <c r="I19" s="205">
        <v>8</v>
      </c>
      <c r="J19" s="207">
        <v>8</v>
      </c>
      <c r="K19" s="735"/>
      <c r="L19" s="736"/>
      <c r="M19" s="737" t="s">
        <v>4052</v>
      </c>
      <c r="N19" s="734"/>
      <c r="O19" s="204"/>
      <c r="P19" s="734"/>
      <c r="Q19" s="734"/>
      <c r="R19" s="737"/>
      <c r="S19" s="738"/>
      <c r="T19" s="739"/>
      <c r="U19" s="740"/>
      <c r="V19" s="741"/>
      <c r="W19" s="742"/>
      <c r="X19" s="743"/>
      <c r="Y19" s="744"/>
      <c r="Z19" s="744"/>
      <c r="AA19" s="734" t="s">
        <v>17</v>
      </c>
      <c r="AB19" s="205">
        <v>32</v>
      </c>
      <c r="AC19" s="734" t="s">
        <v>4047</v>
      </c>
      <c r="AD19" s="205"/>
      <c r="AE19" s="734"/>
      <c r="AF19" s="204"/>
      <c r="AG19" s="204"/>
      <c r="AH19" s="205">
        <v>256</v>
      </c>
      <c r="AI19" s="205">
        <v>256</v>
      </c>
      <c r="AJ19" s="205"/>
      <c r="AK19" s="737"/>
      <c r="AL19" s="745"/>
      <c r="AM19" s="734"/>
      <c r="AN19" s="734"/>
      <c r="AO19" s="734">
        <v>2013</v>
      </c>
      <c r="AP19" s="746">
        <v>2013</v>
      </c>
      <c r="AQ19" s="747"/>
      <c r="AR19" s="734" t="s">
        <v>1146</v>
      </c>
      <c r="AS19" s="746" t="s">
        <v>4048</v>
      </c>
    </row>
    <row r="20" spans="3:45" s="208" customFormat="1" x14ac:dyDescent="0.25">
      <c r="C20" t="s">
        <v>746</v>
      </c>
      <c r="D20" s="202" t="s">
        <v>4049</v>
      </c>
      <c r="E20" s="733"/>
      <c r="F20" s="205" t="s">
        <v>2737</v>
      </c>
      <c r="G20" s="734"/>
      <c r="H20" s="205" t="s">
        <v>12</v>
      </c>
      <c r="I20" s="205">
        <v>8</v>
      </c>
      <c r="J20" s="207">
        <v>8</v>
      </c>
      <c r="K20" s="735"/>
      <c r="L20" s="736"/>
      <c r="M20" s="737" t="s">
        <v>4053</v>
      </c>
      <c r="N20" s="734"/>
      <c r="O20" s="204"/>
      <c r="P20" s="734"/>
      <c r="Q20" s="734"/>
      <c r="R20" s="737"/>
      <c r="S20" s="738"/>
      <c r="T20" s="739"/>
      <c r="U20" s="740"/>
      <c r="V20" s="741"/>
      <c r="W20" s="742"/>
      <c r="X20" s="743"/>
      <c r="Y20" s="744"/>
      <c r="Z20" s="744"/>
      <c r="AA20" s="734" t="s">
        <v>17</v>
      </c>
      <c r="AB20" s="205">
        <v>4</v>
      </c>
      <c r="AC20" s="734" t="s">
        <v>2630</v>
      </c>
      <c r="AD20" s="205" t="s">
        <v>54</v>
      </c>
      <c r="AE20" s="734"/>
      <c r="AF20" s="204" t="s">
        <v>55</v>
      </c>
      <c r="AG20" s="204"/>
      <c r="AH20" s="205">
        <v>256</v>
      </c>
      <c r="AI20" s="205" t="s">
        <v>181</v>
      </c>
      <c r="AJ20" s="205" t="s">
        <v>54</v>
      </c>
      <c r="AK20" s="737">
        <v>37</v>
      </c>
      <c r="AL20" s="745"/>
      <c r="AM20" s="734"/>
      <c r="AN20" s="734"/>
      <c r="AO20" s="734">
        <v>2004</v>
      </c>
      <c r="AP20" s="746">
        <v>2004</v>
      </c>
      <c r="AQ20" s="747"/>
      <c r="AR20" s="734" t="s">
        <v>4051</v>
      </c>
      <c r="AS20" s="746" t="s">
        <v>4050</v>
      </c>
    </row>
    <row r="21" spans="3:45" s="208" customFormat="1" x14ac:dyDescent="0.25">
      <c r="C21" t="s">
        <v>746</v>
      </c>
      <c r="D21" s="202" t="s">
        <v>4056</v>
      </c>
      <c r="E21" s="733"/>
      <c r="F21" s="205" t="s">
        <v>2737</v>
      </c>
      <c r="G21" s="734"/>
      <c r="H21" s="205"/>
      <c r="I21" s="205"/>
      <c r="J21" s="207"/>
      <c r="K21" s="735"/>
      <c r="L21" s="736"/>
      <c r="M21" s="737"/>
      <c r="N21" s="734"/>
      <c r="O21" s="204"/>
      <c r="P21" s="734"/>
      <c r="Q21" s="734"/>
      <c r="R21" s="737"/>
      <c r="S21" s="738"/>
      <c r="T21" s="739"/>
      <c r="U21" s="740"/>
      <c r="V21" s="741"/>
      <c r="W21" s="742"/>
      <c r="X21" s="743"/>
      <c r="Y21" s="744"/>
      <c r="Z21" s="744"/>
      <c r="AA21" s="734" t="s">
        <v>4055</v>
      </c>
      <c r="AB21" s="205"/>
      <c r="AC21" s="734"/>
      <c r="AD21" s="205"/>
      <c r="AE21" s="734"/>
      <c r="AF21" s="204"/>
      <c r="AG21" s="204"/>
      <c r="AH21" s="205"/>
      <c r="AI21" s="205"/>
      <c r="AJ21" s="205"/>
      <c r="AK21" s="737">
        <v>10</v>
      </c>
      <c r="AL21" s="745"/>
      <c r="AM21" s="734"/>
      <c r="AN21" s="734"/>
      <c r="AO21" s="734">
        <v>2013</v>
      </c>
      <c r="AP21" s="746">
        <v>2013</v>
      </c>
      <c r="AQ21" s="747"/>
      <c r="AR21" s="734" t="s">
        <v>4057</v>
      </c>
      <c r="AS21" s="746" t="s">
        <v>4054</v>
      </c>
    </row>
    <row r="22" spans="3:45" s="208" customFormat="1" x14ac:dyDescent="0.25">
      <c r="C22" t="s">
        <v>746</v>
      </c>
      <c r="D22" s="202" t="s">
        <v>4058</v>
      </c>
      <c r="E22" s="733"/>
      <c r="F22" s="205" t="s">
        <v>741</v>
      </c>
      <c r="G22" s="734" t="s">
        <v>4059</v>
      </c>
      <c r="H22" s="205" t="s">
        <v>1023</v>
      </c>
      <c r="I22" s="205">
        <v>32</v>
      </c>
      <c r="J22" s="207"/>
      <c r="K22" s="735"/>
      <c r="L22" s="736"/>
      <c r="M22" s="737" t="s">
        <v>3948</v>
      </c>
      <c r="N22" s="734"/>
      <c r="O22" s="204"/>
      <c r="P22" s="734"/>
      <c r="Q22" s="734"/>
      <c r="R22" s="737"/>
      <c r="S22" s="738"/>
      <c r="T22" s="739"/>
      <c r="U22" s="740"/>
      <c r="V22" s="741"/>
      <c r="W22" s="742"/>
      <c r="X22" s="743"/>
      <c r="Y22" s="744"/>
      <c r="Z22" s="744"/>
      <c r="AA22" s="734" t="s">
        <v>17</v>
      </c>
      <c r="AB22" s="205">
        <v>8</v>
      </c>
      <c r="AC22" s="734" t="s">
        <v>4058</v>
      </c>
      <c r="AD22" s="205"/>
      <c r="AE22" s="734"/>
      <c r="AF22" s="204"/>
      <c r="AG22" s="204"/>
      <c r="AH22" s="205" t="s">
        <v>181</v>
      </c>
      <c r="AI22" s="205"/>
      <c r="AJ22" s="205"/>
      <c r="AK22" s="737"/>
      <c r="AL22" s="745"/>
      <c r="AM22" s="734"/>
      <c r="AN22" s="734"/>
      <c r="AO22" s="734">
        <v>1999</v>
      </c>
      <c r="AP22" s="746">
        <v>1999</v>
      </c>
      <c r="AQ22" s="747"/>
      <c r="AR22" s="734" t="s">
        <v>4060</v>
      </c>
      <c r="AS22" s="746" t="s">
        <v>4050</v>
      </c>
    </row>
    <row r="23" spans="3:45" s="208" customFormat="1" x14ac:dyDescent="0.25">
      <c r="C23" t="s">
        <v>746</v>
      </c>
      <c r="D23" s="202" t="s">
        <v>4061</v>
      </c>
      <c r="E23" s="733"/>
      <c r="F23" s="205" t="s">
        <v>96</v>
      </c>
      <c r="G23" s="734"/>
      <c r="H23" s="205" t="s">
        <v>2671</v>
      </c>
      <c r="I23" s="205"/>
      <c r="J23" s="207"/>
      <c r="K23" s="735"/>
      <c r="L23" s="736"/>
      <c r="M23" s="737"/>
      <c r="N23" s="734"/>
      <c r="O23" s="204"/>
      <c r="P23" s="734"/>
      <c r="Q23" s="734"/>
      <c r="R23" s="737"/>
      <c r="S23" s="738"/>
      <c r="T23" s="739"/>
      <c r="U23" s="740"/>
      <c r="V23" s="741"/>
      <c r="W23" s="742"/>
      <c r="X23" s="743"/>
      <c r="Y23" s="744"/>
      <c r="Z23" s="744"/>
      <c r="AA23" s="734"/>
      <c r="AB23" s="205"/>
      <c r="AC23" s="734"/>
      <c r="AD23" s="205"/>
      <c r="AE23" s="734"/>
      <c r="AF23" s="204"/>
      <c r="AG23" s="204"/>
      <c r="AH23" s="205"/>
      <c r="AI23" s="205"/>
      <c r="AJ23" s="205"/>
      <c r="AK23" s="737"/>
      <c r="AL23" s="745"/>
      <c r="AM23" s="734"/>
      <c r="AN23" s="734"/>
      <c r="AO23" s="734">
        <v>2016</v>
      </c>
      <c r="AP23" s="746">
        <v>2016</v>
      </c>
      <c r="AQ23" s="747"/>
      <c r="AR23" s="734" t="s">
        <v>4062</v>
      </c>
      <c r="AS23" s="746" t="s">
        <v>4050</v>
      </c>
    </row>
    <row r="24" spans="3:45" s="208" customFormat="1" x14ac:dyDescent="0.25">
      <c r="C24" t="s">
        <v>746</v>
      </c>
      <c r="D24" s="202" t="s">
        <v>4063</v>
      </c>
      <c r="E24" s="733"/>
      <c r="F24" s="205" t="s">
        <v>741</v>
      </c>
      <c r="G24" s="734"/>
      <c r="H24" s="205"/>
      <c r="I24" s="205"/>
      <c r="J24" s="207"/>
      <c r="K24" s="735"/>
      <c r="L24" s="736"/>
      <c r="M24" s="737"/>
      <c r="N24" s="734"/>
      <c r="O24" s="204"/>
      <c r="P24" s="734"/>
      <c r="Q24" s="734"/>
      <c r="R24" s="737"/>
      <c r="S24" s="738"/>
      <c r="T24" s="739"/>
      <c r="U24" s="740"/>
      <c r="V24" s="741"/>
      <c r="W24" s="742"/>
      <c r="X24" s="743"/>
      <c r="Y24" s="744"/>
      <c r="Z24" s="744"/>
      <c r="AA24" s="734" t="s">
        <v>20</v>
      </c>
      <c r="AB24" s="205">
        <v>2</v>
      </c>
      <c r="AC24" s="734"/>
      <c r="AD24" s="205"/>
      <c r="AE24" s="734"/>
      <c r="AF24" s="204"/>
      <c r="AG24" s="204"/>
      <c r="AH24" s="205"/>
      <c r="AI24" s="205"/>
      <c r="AJ24" s="205"/>
      <c r="AK24" s="737"/>
      <c r="AL24" s="745"/>
      <c r="AM24" s="734"/>
      <c r="AN24" s="734"/>
      <c r="AO24" s="734">
        <v>2014</v>
      </c>
      <c r="AP24" s="746">
        <v>2014</v>
      </c>
      <c r="AQ24" s="747"/>
      <c r="AR24" s="734" t="s">
        <v>4064</v>
      </c>
      <c r="AS24" s="746" t="s">
        <v>4050</v>
      </c>
    </row>
    <row r="25" spans="3:45" s="208" customFormat="1" ht="15" customHeight="1" x14ac:dyDescent="0.25">
      <c r="C25" t="s">
        <v>746</v>
      </c>
      <c r="D25" s="202" t="s">
        <v>299</v>
      </c>
      <c r="E25" s="734"/>
      <c r="F25" s="205" t="s">
        <v>67</v>
      </c>
      <c r="G25" s="734" t="s">
        <v>301</v>
      </c>
      <c r="H25" s="205" t="s">
        <v>199</v>
      </c>
      <c r="I25" s="205">
        <v>8</v>
      </c>
      <c r="J25" s="207">
        <v>14</v>
      </c>
      <c r="K25" s="735"/>
      <c r="L25" s="734"/>
      <c r="M25" s="737"/>
      <c r="N25" s="734"/>
      <c r="O25" s="204"/>
      <c r="P25" s="734"/>
      <c r="Q25" s="734"/>
      <c r="R25" s="737"/>
      <c r="S25" s="738"/>
      <c r="T25" s="739"/>
      <c r="U25" s="740"/>
      <c r="V25" s="741">
        <v>1</v>
      </c>
      <c r="W25" s="742" t="str">
        <f>IF(AND(N25&lt;&gt;"",R25&lt;&gt;""),1000*R25*U25/(N25*V25),"")</f>
        <v/>
      </c>
      <c r="X25" s="743"/>
      <c r="Y25" s="744"/>
      <c r="Z25" s="744"/>
      <c r="AA25" s="734" t="s">
        <v>99</v>
      </c>
      <c r="AB25" s="205"/>
      <c r="AC25" s="734"/>
      <c r="AD25" s="205"/>
      <c r="AE25" s="734"/>
      <c r="AF25" s="204"/>
      <c r="AG25" s="204" t="s">
        <v>54</v>
      </c>
      <c r="AH25" s="205"/>
      <c r="AI25" s="205"/>
      <c r="AJ25" s="205"/>
      <c r="AK25" s="737"/>
      <c r="AL25" s="745"/>
      <c r="AM25" s="734"/>
      <c r="AN25" s="734"/>
      <c r="AO25" s="734">
        <v>2013</v>
      </c>
      <c r="AP25" s="746"/>
      <c r="AQ25" s="735" t="s">
        <v>322</v>
      </c>
      <c r="AR25" s="734" t="s">
        <v>300</v>
      </c>
      <c r="AS25" s="746" t="s">
        <v>2935</v>
      </c>
    </row>
    <row r="26" spans="3:45" s="208" customFormat="1" ht="14.25" customHeight="1" x14ac:dyDescent="0.25">
      <c r="C26" t="s">
        <v>746</v>
      </c>
      <c r="D26" s="202" t="s">
        <v>326</v>
      </c>
      <c r="E26" s="733" t="s">
        <v>2297</v>
      </c>
      <c r="F26" s="205" t="s">
        <v>96</v>
      </c>
      <c r="G26" s="734" t="s">
        <v>327</v>
      </c>
      <c r="H26" s="205"/>
      <c r="I26" s="205"/>
      <c r="J26" s="207"/>
      <c r="K26" s="735"/>
      <c r="L26" s="736"/>
      <c r="M26" s="737"/>
      <c r="N26" s="734"/>
      <c r="O26" s="204"/>
      <c r="P26" s="734"/>
      <c r="Q26" s="734"/>
      <c r="R26" s="737"/>
      <c r="S26" s="738"/>
      <c r="T26" s="739"/>
      <c r="U26" s="740"/>
      <c r="V26" s="741"/>
      <c r="W26" s="742" t="str">
        <f>IF(AND(N26&lt;&gt;"",R26&lt;&gt;""),1000*R26*U26/(N26*V26),"")</f>
        <v/>
      </c>
      <c r="X26" s="743"/>
      <c r="Y26" s="744"/>
      <c r="Z26" s="744"/>
      <c r="AA26" s="734" t="s">
        <v>99</v>
      </c>
      <c r="AB26" s="205"/>
      <c r="AC26" s="734"/>
      <c r="AD26" s="205"/>
      <c r="AE26" s="734"/>
      <c r="AF26" s="204"/>
      <c r="AG26" s="204"/>
      <c r="AH26" s="205"/>
      <c r="AI26" s="205"/>
      <c r="AJ26" s="205"/>
      <c r="AK26" s="737"/>
      <c r="AL26" s="745"/>
      <c r="AM26" s="734"/>
      <c r="AN26" s="734"/>
      <c r="AO26" s="734">
        <v>2002</v>
      </c>
      <c r="AP26" s="746">
        <v>2009</v>
      </c>
      <c r="AQ26" s="735"/>
      <c r="AR26" s="734" t="s">
        <v>328</v>
      </c>
      <c r="AS26" s="746" t="s">
        <v>3544</v>
      </c>
    </row>
    <row r="27" spans="3:45" s="208" customFormat="1" ht="15" customHeight="1" x14ac:dyDescent="0.25">
      <c r="C27" t="s">
        <v>746</v>
      </c>
      <c r="D27" s="202" t="s">
        <v>388</v>
      </c>
      <c r="E27" s="734"/>
      <c r="F27" s="205" t="s">
        <v>67</v>
      </c>
      <c r="G27" s="734" t="s">
        <v>389</v>
      </c>
      <c r="H27" s="205" t="s">
        <v>33</v>
      </c>
      <c r="I27" s="205">
        <v>32</v>
      </c>
      <c r="J27" s="207">
        <v>32</v>
      </c>
      <c r="K27" s="735"/>
      <c r="L27" s="736"/>
      <c r="M27" s="737"/>
      <c r="N27" s="734"/>
      <c r="O27" s="204"/>
      <c r="P27" s="734"/>
      <c r="Q27" s="734"/>
      <c r="R27" s="737"/>
      <c r="S27" s="738"/>
      <c r="T27" s="739"/>
      <c r="U27" s="740"/>
      <c r="V27" s="741">
        <v>1</v>
      </c>
      <c r="W27" s="742" t="str">
        <f>IF(AND(N27&lt;&gt;"",R27&lt;&gt;""),1000*R27*U27/(N27*V27),"")</f>
        <v/>
      </c>
      <c r="X27" s="743"/>
      <c r="Y27" s="744"/>
      <c r="Z27" s="744"/>
      <c r="AA27" s="734" t="s">
        <v>17</v>
      </c>
      <c r="AB27" s="205"/>
      <c r="AC27" s="734" t="s">
        <v>398</v>
      </c>
      <c r="AD27" s="205" t="s">
        <v>54</v>
      </c>
      <c r="AE27" s="734" t="s">
        <v>124</v>
      </c>
      <c r="AF27" s="204" t="s">
        <v>55</v>
      </c>
      <c r="AG27" s="204"/>
      <c r="AH27" s="205" t="s">
        <v>133</v>
      </c>
      <c r="AI27" s="205" t="s">
        <v>133</v>
      </c>
      <c r="AJ27" s="205" t="s">
        <v>54</v>
      </c>
      <c r="AK27" s="737"/>
      <c r="AL27" s="745"/>
      <c r="AM27" s="734">
        <v>32</v>
      </c>
      <c r="AN27" s="734"/>
      <c r="AO27" s="734">
        <v>2010</v>
      </c>
      <c r="AP27" s="746">
        <v>2011</v>
      </c>
      <c r="AQ27" s="735" t="s">
        <v>399</v>
      </c>
      <c r="AR27" s="734" t="s">
        <v>2376</v>
      </c>
      <c r="AS27" s="746"/>
    </row>
    <row r="28" spans="3:45" s="208" customFormat="1" x14ac:dyDescent="0.25">
      <c r="C28" t="s">
        <v>746</v>
      </c>
      <c r="D28" s="202" t="s">
        <v>4065</v>
      </c>
      <c r="E28" s="733"/>
      <c r="F28" s="205"/>
      <c r="G28" s="734" t="s">
        <v>4067</v>
      </c>
      <c r="H28" s="205"/>
      <c r="I28" s="205"/>
      <c r="J28" s="207"/>
      <c r="K28" s="735"/>
      <c r="L28" s="736"/>
      <c r="M28" s="737"/>
      <c r="N28" s="734"/>
      <c r="O28" s="204"/>
      <c r="P28" s="734"/>
      <c r="Q28" s="734"/>
      <c r="R28" s="737"/>
      <c r="S28" s="738"/>
      <c r="T28" s="739"/>
      <c r="U28" s="740"/>
      <c r="V28" s="741"/>
      <c r="W28" s="742"/>
      <c r="X28" s="743"/>
      <c r="Y28" s="744"/>
      <c r="Z28" s="744"/>
      <c r="AA28" s="734"/>
      <c r="AB28" s="205"/>
      <c r="AC28" s="734"/>
      <c r="AD28" s="205"/>
      <c r="AE28" s="734"/>
      <c r="AF28" s="204"/>
      <c r="AG28" s="204"/>
      <c r="AH28" s="205"/>
      <c r="AI28" s="205"/>
      <c r="AJ28" s="205"/>
      <c r="AK28" s="737"/>
      <c r="AL28" s="745"/>
      <c r="AM28" s="734"/>
      <c r="AN28" s="734"/>
      <c r="AO28" s="734">
        <v>2015</v>
      </c>
      <c r="AP28" s="746">
        <v>2015</v>
      </c>
      <c r="AQ28" s="747"/>
      <c r="AR28" s="734" t="s">
        <v>4066</v>
      </c>
      <c r="AS28" s="746" t="s">
        <v>4050</v>
      </c>
    </row>
    <row r="29" spans="3:45" s="208" customFormat="1" x14ac:dyDescent="0.25">
      <c r="C29" t="s">
        <v>746</v>
      </c>
      <c r="D29" s="202" t="s">
        <v>4068</v>
      </c>
      <c r="E29" s="733"/>
      <c r="F29" s="205"/>
      <c r="G29" s="734"/>
      <c r="H29" s="205"/>
      <c r="I29" s="205"/>
      <c r="J29" s="207"/>
      <c r="K29" s="735"/>
      <c r="L29" s="736"/>
      <c r="M29" s="737"/>
      <c r="N29" s="734"/>
      <c r="O29" s="204"/>
      <c r="P29" s="734"/>
      <c r="Q29" s="734"/>
      <c r="R29" s="737"/>
      <c r="S29" s="738"/>
      <c r="T29" s="739"/>
      <c r="U29" s="740"/>
      <c r="V29" s="741"/>
      <c r="W29" s="742"/>
      <c r="X29" s="743"/>
      <c r="Y29" s="744"/>
      <c r="Z29" s="744"/>
      <c r="AA29" s="734"/>
      <c r="AB29" s="205"/>
      <c r="AC29" s="734"/>
      <c r="AD29" s="205"/>
      <c r="AE29" s="203"/>
      <c r="AF29" s="204"/>
      <c r="AG29" s="204"/>
      <c r="AH29" s="205"/>
      <c r="AI29" s="205"/>
      <c r="AJ29" s="205"/>
      <c r="AK29" s="737"/>
      <c r="AL29" s="745"/>
      <c r="AM29" s="734"/>
      <c r="AN29" s="734"/>
      <c r="AO29" s="734"/>
      <c r="AP29" s="746"/>
      <c r="AQ29" s="747"/>
      <c r="AR29" s="734" t="s">
        <v>4066</v>
      </c>
      <c r="AS29" s="746" t="s">
        <v>4050</v>
      </c>
    </row>
    <row r="30" spans="3:45" s="208" customFormat="1" ht="14.25" customHeight="1" x14ac:dyDescent="0.25">
      <c r="C30" t="s">
        <v>746</v>
      </c>
      <c r="D30" s="758" t="s">
        <v>3777</v>
      </c>
      <c r="E30" s="759" t="s">
        <v>2690</v>
      </c>
      <c r="F30" s="760" t="s">
        <v>2800</v>
      </c>
      <c r="G30" s="761" t="s">
        <v>4162</v>
      </c>
      <c r="H30" s="762"/>
      <c r="I30" s="762"/>
      <c r="J30" s="763"/>
      <c r="K30" s="764"/>
      <c r="L30" s="765"/>
      <c r="M30" s="766"/>
      <c r="N30" s="761"/>
      <c r="O30" s="760"/>
      <c r="P30" s="761"/>
      <c r="Q30" s="761"/>
      <c r="R30" s="766"/>
      <c r="S30" s="767"/>
      <c r="T30" s="768"/>
      <c r="U30" s="769"/>
      <c r="V30" s="770"/>
      <c r="W30" s="771"/>
      <c r="X30" s="772"/>
      <c r="Y30" s="773"/>
      <c r="Z30" s="773"/>
      <c r="AA30" s="761"/>
      <c r="AB30" s="762"/>
      <c r="AC30" s="761"/>
      <c r="AD30" s="762"/>
      <c r="AE30" s="761"/>
      <c r="AF30" s="760"/>
      <c r="AG30" s="760"/>
      <c r="AH30" s="762"/>
      <c r="AI30" s="762"/>
      <c r="AJ30" s="762"/>
      <c r="AK30" s="766"/>
      <c r="AL30" s="774"/>
      <c r="AM30" s="761"/>
      <c r="AN30" s="761"/>
      <c r="AO30" s="761">
        <v>1998</v>
      </c>
      <c r="AP30" s="775">
        <v>1998</v>
      </c>
      <c r="AQ30" s="776"/>
      <c r="AR30" s="761" t="s">
        <v>4163</v>
      </c>
      <c r="AS30" s="775"/>
    </row>
    <row r="31" spans="3:45" s="208" customFormat="1" ht="14.25" customHeight="1" x14ac:dyDescent="0.25">
      <c r="C31" t="s">
        <v>746</v>
      </c>
      <c r="D31" s="758" t="s">
        <v>3741</v>
      </c>
      <c r="E31" s="759" t="s">
        <v>3742</v>
      </c>
      <c r="F31" s="760" t="s">
        <v>2800</v>
      </c>
      <c r="G31" s="761" t="s">
        <v>3743</v>
      </c>
      <c r="H31" s="762"/>
      <c r="I31" s="762"/>
      <c r="J31" s="763"/>
      <c r="K31" s="764"/>
      <c r="L31" s="765"/>
      <c r="M31" s="766"/>
      <c r="N31" s="761"/>
      <c r="O31" s="760"/>
      <c r="P31" s="761"/>
      <c r="Q31" s="761"/>
      <c r="R31" s="766"/>
      <c r="S31" s="767"/>
      <c r="T31" s="768"/>
      <c r="U31" s="769"/>
      <c r="V31" s="770"/>
      <c r="W31" s="771"/>
      <c r="X31" s="772"/>
      <c r="Y31" s="773"/>
      <c r="Z31" s="773"/>
      <c r="AA31" s="761"/>
      <c r="AB31" s="762"/>
      <c r="AC31" s="761"/>
      <c r="AD31" s="762"/>
      <c r="AE31" s="761"/>
      <c r="AF31" s="760"/>
      <c r="AG31" s="760"/>
      <c r="AH31" s="762"/>
      <c r="AI31" s="762"/>
      <c r="AJ31" s="762"/>
      <c r="AK31" s="766"/>
      <c r="AL31" s="774"/>
      <c r="AM31" s="761"/>
      <c r="AN31" s="761"/>
      <c r="AO31" s="761">
        <v>2002</v>
      </c>
      <c r="AP31" s="775">
        <v>2004</v>
      </c>
      <c r="AQ31" s="776"/>
      <c r="AR31" s="777" t="s">
        <v>3744</v>
      </c>
      <c r="AS31" s="775" t="s">
        <v>4050</v>
      </c>
    </row>
    <row r="32" spans="3:45" s="208" customFormat="1" x14ac:dyDescent="0.25">
      <c r="C32" t="s">
        <v>746</v>
      </c>
      <c r="D32" s="202" t="s">
        <v>4069</v>
      </c>
      <c r="E32" s="733"/>
      <c r="F32" s="205" t="s">
        <v>741</v>
      </c>
      <c r="G32" s="734" t="s">
        <v>4070</v>
      </c>
      <c r="H32" s="205" t="s">
        <v>58</v>
      </c>
      <c r="I32" s="205"/>
      <c r="J32" s="207"/>
      <c r="K32" s="735"/>
      <c r="L32" s="736"/>
      <c r="M32" s="737"/>
      <c r="N32" s="734"/>
      <c r="O32" s="204"/>
      <c r="P32" s="734"/>
      <c r="Q32" s="734"/>
      <c r="R32" s="737"/>
      <c r="S32" s="738"/>
      <c r="T32" s="739"/>
      <c r="U32" s="740"/>
      <c r="V32" s="741"/>
      <c r="W32" s="742"/>
      <c r="X32" s="743"/>
      <c r="Y32" s="744"/>
      <c r="Z32" s="744"/>
      <c r="AA32" s="734" t="s">
        <v>3550</v>
      </c>
      <c r="AB32" s="205"/>
      <c r="AC32" s="734"/>
      <c r="AD32" s="205"/>
      <c r="AE32" s="734"/>
      <c r="AF32" s="204"/>
      <c r="AG32" s="204"/>
      <c r="AH32" s="205"/>
      <c r="AI32" s="205"/>
      <c r="AJ32" s="205"/>
      <c r="AK32" s="737"/>
      <c r="AL32" s="745"/>
      <c r="AM32" s="734"/>
      <c r="AN32" s="734"/>
      <c r="AO32" s="734"/>
      <c r="AP32" s="746"/>
      <c r="AQ32" s="747"/>
      <c r="AR32" s="734" t="s">
        <v>4071</v>
      </c>
      <c r="AS32" s="746" t="s">
        <v>4072</v>
      </c>
    </row>
    <row r="33" spans="1:45" s="208" customFormat="1" x14ac:dyDescent="0.25">
      <c r="C33" t="s">
        <v>746</v>
      </c>
      <c r="D33" s="202" t="s">
        <v>4073</v>
      </c>
      <c r="E33" s="733"/>
      <c r="F33" s="205"/>
      <c r="G33" s="734" t="s">
        <v>4074</v>
      </c>
      <c r="H33" s="205"/>
      <c r="I33" s="205"/>
      <c r="J33" s="207"/>
      <c r="K33" s="735"/>
      <c r="L33" s="736"/>
      <c r="M33" s="737"/>
      <c r="N33" s="734"/>
      <c r="O33" s="204"/>
      <c r="P33" s="734"/>
      <c r="Q33" s="734"/>
      <c r="R33" s="737"/>
      <c r="S33" s="738"/>
      <c r="T33" s="739"/>
      <c r="U33" s="740"/>
      <c r="V33" s="741"/>
      <c r="W33" s="742"/>
      <c r="X33" s="743"/>
      <c r="Y33" s="744"/>
      <c r="Z33" s="744"/>
      <c r="AA33" s="734" t="s">
        <v>20</v>
      </c>
      <c r="AB33" s="205">
        <v>1</v>
      </c>
      <c r="AC33" s="734" t="s">
        <v>4076</v>
      </c>
      <c r="AD33" s="205"/>
      <c r="AE33" s="734"/>
      <c r="AF33" s="204"/>
      <c r="AG33" s="204"/>
      <c r="AH33" s="205"/>
      <c r="AI33" s="205"/>
      <c r="AJ33" s="205"/>
      <c r="AK33" s="737"/>
      <c r="AL33" s="745"/>
      <c r="AM33" s="734"/>
      <c r="AN33" s="734"/>
      <c r="AO33" s="734">
        <v>2000</v>
      </c>
      <c r="AP33" s="746">
        <v>2000</v>
      </c>
      <c r="AQ33" s="747"/>
      <c r="AR33" s="734" t="s">
        <v>4077</v>
      </c>
      <c r="AS33" s="746" t="s">
        <v>4075</v>
      </c>
    </row>
    <row r="34" spans="1:45" s="208" customFormat="1" ht="14.25" customHeight="1" x14ac:dyDescent="0.25">
      <c r="C34" t="s">
        <v>746</v>
      </c>
      <c r="D34" s="758" t="s">
        <v>3784</v>
      </c>
      <c r="E34" s="759"/>
      <c r="F34" s="760"/>
      <c r="G34" s="761"/>
      <c r="H34" s="762"/>
      <c r="I34" s="762"/>
      <c r="J34" s="763"/>
      <c r="K34" s="764"/>
      <c r="L34" s="765"/>
      <c r="M34" s="766"/>
      <c r="N34" s="761"/>
      <c r="O34" s="760"/>
      <c r="P34" s="761"/>
      <c r="Q34" s="761"/>
      <c r="R34" s="766"/>
      <c r="S34" s="767"/>
      <c r="T34" s="768"/>
      <c r="U34" s="769"/>
      <c r="V34" s="770"/>
      <c r="W34" s="771"/>
      <c r="X34" s="772"/>
      <c r="Y34" s="773"/>
      <c r="Z34" s="773"/>
      <c r="AA34" s="761"/>
      <c r="AB34" s="762"/>
      <c r="AC34" s="761"/>
      <c r="AD34" s="762"/>
      <c r="AE34" s="761"/>
      <c r="AF34" s="760"/>
      <c r="AG34" s="760"/>
      <c r="AH34" s="762"/>
      <c r="AI34" s="762"/>
      <c r="AJ34" s="762"/>
      <c r="AK34" s="766"/>
      <c r="AL34" s="774"/>
      <c r="AM34" s="761"/>
      <c r="AN34" s="761"/>
      <c r="AO34" s="761"/>
      <c r="AP34" s="775"/>
      <c r="AQ34" s="776"/>
      <c r="AR34" s="761" t="s">
        <v>4251</v>
      </c>
      <c r="AS34" s="775" t="s">
        <v>4050</v>
      </c>
    </row>
    <row r="35" spans="1:45" s="208" customFormat="1" x14ac:dyDescent="0.25">
      <c r="C35" t="s">
        <v>746</v>
      </c>
      <c r="D35" s="202" t="s">
        <v>4080</v>
      </c>
      <c r="E35" s="733"/>
      <c r="F35" s="205" t="s">
        <v>2737</v>
      </c>
      <c r="G35" s="734" t="s">
        <v>4078</v>
      </c>
      <c r="H35" s="205"/>
      <c r="I35" s="205"/>
      <c r="J35" s="207"/>
      <c r="K35" s="735"/>
      <c r="L35" s="736"/>
      <c r="M35" s="737"/>
      <c r="N35" s="734"/>
      <c r="O35" s="204"/>
      <c r="P35" s="734"/>
      <c r="Q35" s="734"/>
      <c r="R35" s="737"/>
      <c r="S35" s="738"/>
      <c r="T35" s="739"/>
      <c r="U35" s="740"/>
      <c r="V35" s="741"/>
      <c r="W35" s="742"/>
      <c r="X35" s="743"/>
      <c r="Y35" s="744"/>
      <c r="Z35" s="744"/>
      <c r="AA35" s="734" t="s">
        <v>20</v>
      </c>
      <c r="AB35" s="205"/>
      <c r="AC35" s="734"/>
      <c r="AD35" s="205"/>
      <c r="AE35" s="734"/>
      <c r="AF35" s="204"/>
      <c r="AG35" s="204"/>
      <c r="AH35" s="205"/>
      <c r="AI35" s="205"/>
      <c r="AJ35" s="205"/>
      <c r="AK35" s="737"/>
      <c r="AL35" s="745"/>
      <c r="AM35" s="734"/>
      <c r="AN35" s="734"/>
      <c r="AO35" s="734">
        <v>2005</v>
      </c>
      <c r="AP35" s="746">
        <v>2005</v>
      </c>
      <c r="AQ35" s="747"/>
      <c r="AR35" s="734" t="s">
        <v>4079</v>
      </c>
      <c r="AS35" s="746" t="s">
        <v>4050</v>
      </c>
    </row>
    <row r="36" spans="1:45" s="208" customFormat="1" ht="14.25" customHeight="1" x14ac:dyDescent="0.25">
      <c r="C36" t="s">
        <v>746</v>
      </c>
      <c r="D36" s="758" t="s">
        <v>3861</v>
      </c>
      <c r="E36" s="759"/>
      <c r="F36" s="760"/>
      <c r="G36" s="761"/>
      <c r="H36" s="762"/>
      <c r="I36" s="762"/>
      <c r="J36" s="763"/>
      <c r="K36" s="764"/>
      <c r="L36" s="765"/>
      <c r="M36" s="766"/>
      <c r="N36" s="761"/>
      <c r="O36" s="760"/>
      <c r="P36" s="761"/>
      <c r="Q36" s="761"/>
      <c r="R36" s="766"/>
      <c r="S36" s="767"/>
      <c r="T36" s="768"/>
      <c r="U36" s="769"/>
      <c r="V36" s="770"/>
      <c r="W36" s="771"/>
      <c r="X36" s="772"/>
      <c r="Y36" s="773"/>
      <c r="Z36" s="773"/>
      <c r="AA36" s="761"/>
      <c r="AB36" s="762"/>
      <c r="AC36" s="761"/>
      <c r="AD36" s="762"/>
      <c r="AE36" s="761"/>
      <c r="AF36" s="760"/>
      <c r="AG36" s="760"/>
      <c r="AH36" s="762"/>
      <c r="AI36" s="762"/>
      <c r="AJ36" s="762"/>
      <c r="AK36" s="766"/>
      <c r="AL36" s="774"/>
      <c r="AM36" s="761"/>
      <c r="AN36" s="761"/>
      <c r="AO36" s="761"/>
      <c r="AP36" s="775"/>
      <c r="AQ36" s="776"/>
      <c r="AR36" s="761" t="s">
        <v>4252</v>
      </c>
      <c r="AS36" s="775" t="s">
        <v>4050</v>
      </c>
    </row>
    <row r="37" spans="1:45" s="208" customFormat="1" x14ac:dyDescent="0.25">
      <c r="C37" t="s">
        <v>746</v>
      </c>
      <c r="D37" s="202" t="s">
        <v>4082</v>
      </c>
      <c r="E37" s="733"/>
      <c r="F37" s="205" t="s">
        <v>96</v>
      </c>
      <c r="G37" s="734" t="s">
        <v>4081</v>
      </c>
      <c r="H37" s="205" t="s">
        <v>143</v>
      </c>
      <c r="I37" s="205">
        <v>32</v>
      </c>
      <c r="J37" s="207">
        <v>32</v>
      </c>
      <c r="K37" s="735"/>
      <c r="L37" s="736"/>
      <c r="M37" s="737"/>
      <c r="N37" s="734"/>
      <c r="O37" s="204"/>
      <c r="P37" s="734"/>
      <c r="Q37" s="734"/>
      <c r="R37" s="737"/>
      <c r="S37" s="738"/>
      <c r="T37" s="739"/>
      <c r="U37" s="740"/>
      <c r="V37" s="741"/>
      <c r="W37" s="742"/>
      <c r="X37" s="743"/>
      <c r="Y37" s="744"/>
      <c r="Z37" s="744"/>
      <c r="AA37" s="734"/>
      <c r="AB37" s="205"/>
      <c r="AC37" s="734"/>
      <c r="AD37" s="205" t="s">
        <v>54</v>
      </c>
      <c r="AE37" s="734"/>
      <c r="AF37" s="204"/>
      <c r="AG37" s="204"/>
      <c r="AH37" s="205"/>
      <c r="AI37" s="205"/>
      <c r="AJ37" s="205"/>
      <c r="AK37" s="737"/>
      <c r="AL37" s="745"/>
      <c r="AM37" s="734"/>
      <c r="AN37" s="734"/>
      <c r="AO37" s="734">
        <v>2013</v>
      </c>
      <c r="AP37" s="746">
        <v>2013</v>
      </c>
      <c r="AQ37" s="747"/>
      <c r="AR37" s="734" t="s">
        <v>4083</v>
      </c>
      <c r="AS37" s="746" t="s">
        <v>4084</v>
      </c>
    </row>
    <row r="38" spans="1:45" s="208" customFormat="1" x14ac:dyDescent="0.25">
      <c r="C38" t="s">
        <v>746</v>
      </c>
      <c r="D38" s="202" t="s">
        <v>4091</v>
      </c>
      <c r="E38" s="733"/>
      <c r="F38" s="205"/>
      <c r="G38" s="734" t="s">
        <v>4093</v>
      </c>
      <c r="H38" s="205"/>
      <c r="I38" s="205"/>
      <c r="J38" s="207"/>
      <c r="K38" s="735"/>
      <c r="L38" s="736"/>
      <c r="M38" s="737"/>
      <c r="N38" s="734"/>
      <c r="O38" s="204"/>
      <c r="P38" s="734"/>
      <c r="Q38" s="734"/>
      <c r="R38" s="737"/>
      <c r="S38" s="738"/>
      <c r="T38" s="739"/>
      <c r="U38" s="740"/>
      <c r="V38" s="741"/>
      <c r="W38" s="742"/>
      <c r="X38" s="743"/>
      <c r="Y38" s="744"/>
      <c r="Z38" s="744"/>
      <c r="AA38" s="734" t="s">
        <v>2472</v>
      </c>
      <c r="AB38" s="205"/>
      <c r="AC38" s="734"/>
      <c r="AD38" s="205"/>
      <c r="AE38" s="734"/>
      <c r="AF38" s="204"/>
      <c r="AG38" s="204"/>
      <c r="AH38" s="205"/>
      <c r="AI38" s="205"/>
      <c r="AJ38" s="205"/>
      <c r="AK38" s="737"/>
      <c r="AL38" s="745"/>
      <c r="AM38" s="734"/>
      <c r="AN38" s="734"/>
      <c r="AO38" s="734">
        <v>2002</v>
      </c>
      <c r="AP38" s="746">
        <v>2002</v>
      </c>
      <c r="AQ38" s="747"/>
      <c r="AR38" s="734" t="s">
        <v>4092</v>
      </c>
      <c r="AS38" s="746" t="s">
        <v>4050</v>
      </c>
    </row>
    <row r="39" spans="1:45" s="208" customFormat="1" x14ac:dyDescent="0.25">
      <c r="C39" t="s">
        <v>746</v>
      </c>
      <c r="D39" s="202" t="s">
        <v>4096</v>
      </c>
      <c r="E39" s="733"/>
      <c r="F39" s="205"/>
      <c r="G39" s="734" t="s">
        <v>4102</v>
      </c>
      <c r="H39" s="205"/>
      <c r="I39" s="205"/>
      <c r="J39" s="207"/>
      <c r="K39" s="735"/>
      <c r="L39" s="736"/>
      <c r="M39" s="737"/>
      <c r="N39" s="734"/>
      <c r="O39" s="204"/>
      <c r="P39" s="734"/>
      <c r="Q39" s="734"/>
      <c r="R39" s="737"/>
      <c r="S39" s="738"/>
      <c r="T39" s="739"/>
      <c r="U39" s="740"/>
      <c r="V39" s="741"/>
      <c r="W39" s="742"/>
      <c r="X39" s="743"/>
      <c r="Y39" s="744"/>
      <c r="Z39" s="744"/>
      <c r="AA39" s="734" t="s">
        <v>655</v>
      </c>
      <c r="AB39" s="205"/>
      <c r="AC39" s="734" t="s">
        <v>4103</v>
      </c>
      <c r="AD39" s="205"/>
      <c r="AE39" s="734"/>
      <c r="AF39" s="204"/>
      <c r="AG39" s="204"/>
      <c r="AH39" s="205"/>
      <c r="AI39" s="205"/>
      <c r="AJ39" s="205"/>
      <c r="AK39" s="737"/>
      <c r="AL39" s="745"/>
      <c r="AM39" s="734"/>
      <c r="AN39" s="734"/>
      <c r="AO39" s="734">
        <v>2008</v>
      </c>
      <c r="AP39" s="746">
        <v>2013</v>
      </c>
      <c r="AQ39" s="747"/>
      <c r="AR39" s="734" t="s">
        <v>4104</v>
      </c>
      <c r="AS39" s="746" t="s">
        <v>4094</v>
      </c>
    </row>
    <row r="40" spans="1:45" s="208" customFormat="1" x14ac:dyDescent="0.25">
      <c r="C40" t="s">
        <v>746</v>
      </c>
      <c r="D40" s="202" t="s">
        <v>4097</v>
      </c>
      <c r="E40" s="733"/>
      <c r="F40" s="205"/>
      <c r="G40" s="734"/>
      <c r="H40" s="205"/>
      <c r="I40" s="205"/>
      <c r="J40" s="207"/>
      <c r="K40" s="735"/>
      <c r="L40" s="736"/>
      <c r="M40" s="737" t="s">
        <v>4101</v>
      </c>
      <c r="N40" s="734"/>
      <c r="O40" s="204"/>
      <c r="P40" s="734"/>
      <c r="Q40" s="734"/>
      <c r="R40" s="737"/>
      <c r="S40" s="738"/>
      <c r="T40" s="739"/>
      <c r="U40" s="740"/>
      <c r="V40" s="741"/>
      <c r="W40" s="742"/>
      <c r="X40" s="743"/>
      <c r="Y40" s="744"/>
      <c r="Z40" s="744"/>
      <c r="AA40" s="734" t="s">
        <v>17</v>
      </c>
      <c r="AB40" s="205"/>
      <c r="AC40" s="734" t="s">
        <v>73</v>
      </c>
      <c r="AD40" s="205"/>
      <c r="AE40" s="734"/>
      <c r="AF40" s="204"/>
      <c r="AG40" s="204"/>
      <c r="AH40" s="205"/>
      <c r="AI40" s="205"/>
      <c r="AJ40" s="205"/>
      <c r="AK40" s="737"/>
      <c r="AL40" s="745"/>
      <c r="AM40" s="734"/>
      <c r="AN40" s="734"/>
      <c r="AO40" s="734">
        <v>2004</v>
      </c>
      <c r="AP40" s="746"/>
      <c r="AQ40" s="747"/>
      <c r="AR40" s="734"/>
      <c r="AS40" s="746" t="s">
        <v>4050</v>
      </c>
    </row>
    <row r="41" spans="1:45" s="208" customFormat="1" x14ac:dyDescent="0.25">
      <c r="C41" t="s">
        <v>746</v>
      </c>
      <c r="D41" s="202" t="s">
        <v>4098</v>
      </c>
      <c r="E41" s="733"/>
      <c r="F41" s="205"/>
      <c r="G41" s="734"/>
      <c r="H41" s="205"/>
      <c r="I41" s="205"/>
      <c r="J41" s="207"/>
      <c r="K41" s="735"/>
      <c r="L41" s="736"/>
      <c r="M41" s="737" t="s">
        <v>831</v>
      </c>
      <c r="N41" s="734"/>
      <c r="O41" s="204"/>
      <c r="P41" s="734"/>
      <c r="Q41" s="734"/>
      <c r="R41" s="737"/>
      <c r="S41" s="738"/>
      <c r="T41" s="739"/>
      <c r="U41" s="740"/>
      <c r="V41" s="741"/>
      <c r="W41" s="742"/>
      <c r="X41" s="743"/>
      <c r="Y41" s="744"/>
      <c r="Z41" s="744"/>
      <c r="AA41" s="734" t="s">
        <v>17</v>
      </c>
      <c r="AB41" s="205"/>
      <c r="AC41" s="734" t="s">
        <v>386</v>
      </c>
      <c r="AD41" s="205"/>
      <c r="AE41" s="734"/>
      <c r="AF41" s="204"/>
      <c r="AG41" s="204"/>
      <c r="AH41" s="205"/>
      <c r="AI41" s="205"/>
      <c r="AJ41" s="205"/>
      <c r="AK41" s="737"/>
      <c r="AL41" s="745"/>
      <c r="AM41" s="734"/>
      <c r="AN41" s="734"/>
      <c r="AO41" s="734">
        <v>2012</v>
      </c>
      <c r="AP41" s="746"/>
      <c r="AQ41" s="747"/>
      <c r="AR41" s="734"/>
      <c r="AS41" s="746" t="s">
        <v>4050</v>
      </c>
    </row>
    <row r="42" spans="1:45" s="208" customFormat="1" x14ac:dyDescent="0.25">
      <c r="C42" t="s">
        <v>746</v>
      </c>
      <c r="D42" s="202" t="s">
        <v>4099</v>
      </c>
      <c r="E42" s="733"/>
      <c r="F42" s="205" t="s">
        <v>3117</v>
      </c>
      <c r="G42" s="734"/>
      <c r="H42" s="205"/>
      <c r="I42" s="205"/>
      <c r="J42" s="207"/>
      <c r="K42" s="735"/>
      <c r="L42" s="736"/>
      <c r="M42" s="737"/>
      <c r="N42" s="734"/>
      <c r="O42" s="204"/>
      <c r="P42" s="734"/>
      <c r="Q42" s="734"/>
      <c r="R42" s="737"/>
      <c r="S42" s="738"/>
      <c r="T42" s="739"/>
      <c r="U42" s="740"/>
      <c r="V42" s="741"/>
      <c r="W42" s="742"/>
      <c r="X42" s="743"/>
      <c r="Y42" s="744"/>
      <c r="Z42" s="744"/>
      <c r="AA42" s="734" t="s">
        <v>20</v>
      </c>
      <c r="AB42" s="205"/>
      <c r="AC42" s="734"/>
      <c r="AD42" s="205"/>
      <c r="AE42" s="734"/>
      <c r="AF42" s="204"/>
      <c r="AG42" s="204"/>
      <c r="AH42" s="205"/>
      <c r="AI42" s="205"/>
      <c r="AJ42" s="205"/>
      <c r="AK42" s="737"/>
      <c r="AL42" s="745"/>
      <c r="AM42" s="734"/>
      <c r="AN42" s="734"/>
      <c r="AO42" s="734">
        <v>2016</v>
      </c>
      <c r="AP42" s="746"/>
      <c r="AQ42" s="747"/>
      <c r="AR42" s="734"/>
      <c r="AS42" s="746" t="s">
        <v>4050</v>
      </c>
    </row>
    <row r="43" spans="1:45" s="208" customFormat="1" x14ac:dyDescent="0.25">
      <c r="C43" t="s">
        <v>746</v>
      </c>
      <c r="D43" s="202" t="s">
        <v>4100</v>
      </c>
      <c r="E43" s="733"/>
      <c r="F43" s="205" t="s">
        <v>2800</v>
      </c>
      <c r="G43" s="734"/>
      <c r="H43" s="205"/>
      <c r="I43" s="205"/>
      <c r="J43" s="207"/>
      <c r="K43" s="735"/>
      <c r="L43" s="736"/>
      <c r="M43" s="737"/>
      <c r="N43" s="734"/>
      <c r="O43" s="204"/>
      <c r="P43" s="734"/>
      <c r="Q43" s="734"/>
      <c r="R43" s="737"/>
      <c r="S43" s="738"/>
      <c r="T43" s="739"/>
      <c r="U43" s="740"/>
      <c r="V43" s="741"/>
      <c r="W43" s="742"/>
      <c r="X43" s="743"/>
      <c r="Y43" s="744"/>
      <c r="Z43" s="744"/>
      <c r="AA43" s="734"/>
      <c r="AB43" s="205"/>
      <c r="AC43" s="734"/>
      <c r="AD43" s="205"/>
      <c r="AE43" s="734"/>
      <c r="AF43" s="204"/>
      <c r="AG43" s="204"/>
      <c r="AH43" s="205"/>
      <c r="AI43" s="205"/>
      <c r="AJ43" s="205"/>
      <c r="AK43" s="737"/>
      <c r="AL43" s="745"/>
      <c r="AM43" s="734"/>
      <c r="AN43" s="734"/>
      <c r="AO43" s="734">
        <v>2000</v>
      </c>
      <c r="AP43" s="746"/>
      <c r="AQ43" s="747"/>
      <c r="AR43" s="734"/>
      <c r="AS43" s="746" t="s">
        <v>4050</v>
      </c>
    </row>
    <row r="44" spans="1:45" x14ac:dyDescent="0.25">
      <c r="D44" s="26"/>
      <c r="E44" s="435"/>
      <c r="F44" s="27"/>
      <c r="G44" s="28"/>
      <c r="H44" s="27"/>
      <c r="I44" s="27"/>
      <c r="J44" s="87"/>
      <c r="K44" s="19"/>
      <c r="L44" s="52"/>
      <c r="M44" s="81"/>
      <c r="N44" s="28"/>
      <c r="O44" s="29"/>
      <c r="P44" s="28"/>
      <c r="Q44" s="28"/>
      <c r="R44" s="81"/>
      <c r="S44" s="185"/>
      <c r="T44" s="326"/>
      <c r="U44" s="60"/>
      <c r="V44" s="167"/>
      <c r="W44" s="489"/>
      <c r="X44" s="502"/>
      <c r="Y44" s="494"/>
      <c r="Z44" s="494"/>
      <c r="AA44" s="28"/>
      <c r="AB44" s="27"/>
      <c r="AC44" s="28"/>
      <c r="AD44" s="27"/>
      <c r="AE44" s="28"/>
      <c r="AF44" s="29"/>
      <c r="AG44" s="29"/>
      <c r="AH44" s="27"/>
      <c r="AI44" s="27"/>
      <c r="AJ44" s="27"/>
      <c r="AK44" s="81"/>
      <c r="AL44" s="569"/>
      <c r="AM44" s="28"/>
      <c r="AN44" s="28"/>
      <c r="AO44" s="28"/>
      <c r="AP44" s="20"/>
      <c r="AQ44" s="182"/>
      <c r="AR44" s="28"/>
      <c r="AS44" s="20"/>
    </row>
    <row r="45" spans="1:45" s="208" customFormat="1" ht="14.25" customHeight="1" x14ac:dyDescent="0.25">
      <c r="C45" t="s">
        <v>746</v>
      </c>
      <c r="D45" s="202" t="s">
        <v>1920</v>
      </c>
      <c r="E45" s="733" t="s">
        <v>3122</v>
      </c>
      <c r="F45" s="205" t="s">
        <v>777</v>
      </c>
      <c r="G45" s="734" t="s">
        <v>1921</v>
      </c>
      <c r="H45" s="205" t="s">
        <v>143</v>
      </c>
      <c r="I45" s="205">
        <v>16</v>
      </c>
      <c r="J45" s="207">
        <v>16</v>
      </c>
      <c r="K45" s="735" t="s">
        <v>800</v>
      </c>
      <c r="L45" s="736" t="s">
        <v>108</v>
      </c>
      <c r="M45" s="737" t="s">
        <v>4315</v>
      </c>
      <c r="N45" s="734"/>
      <c r="O45" s="204">
        <v>6</v>
      </c>
      <c r="P45" s="734"/>
      <c r="Q45" s="734"/>
      <c r="R45" s="737"/>
      <c r="S45" s="738">
        <v>43184</v>
      </c>
      <c r="T45" s="739">
        <v>14.7</v>
      </c>
      <c r="U45" s="740">
        <v>0.67</v>
      </c>
      <c r="V45" s="741">
        <v>1</v>
      </c>
      <c r="W45" s="742"/>
      <c r="X45" s="743"/>
      <c r="Y45" s="744"/>
      <c r="Z45" s="744"/>
      <c r="AA45" s="734" t="s">
        <v>20</v>
      </c>
      <c r="AB45" s="205">
        <v>19</v>
      </c>
      <c r="AC45" s="734" t="s">
        <v>1922</v>
      </c>
      <c r="AD45" s="205" t="s">
        <v>54</v>
      </c>
      <c r="AE45" s="734"/>
      <c r="AF45" s="204"/>
      <c r="AG45" s="204"/>
      <c r="AH45" s="205"/>
      <c r="AI45" s="205"/>
      <c r="AJ45" s="205"/>
      <c r="AK45" s="737">
        <v>16</v>
      </c>
      <c r="AL45" s="745"/>
      <c r="AM45" s="734">
        <v>16</v>
      </c>
      <c r="AN45" s="734"/>
      <c r="AO45" s="734">
        <v>2006</v>
      </c>
      <c r="AP45" s="746">
        <v>2009</v>
      </c>
      <c r="AQ45" s="735" t="s">
        <v>4317</v>
      </c>
      <c r="AR45" s="734" t="s">
        <v>1923</v>
      </c>
      <c r="AS45" s="746" t="s">
        <v>4316</v>
      </c>
    </row>
    <row r="46" spans="1:45" x14ac:dyDescent="0.25">
      <c r="D46" s="26"/>
      <c r="E46" s="435"/>
      <c r="F46" s="27"/>
      <c r="G46" s="28"/>
      <c r="H46" s="27"/>
      <c r="I46" s="27"/>
      <c r="J46" s="87"/>
      <c r="K46" s="19"/>
      <c r="L46" s="52"/>
      <c r="M46" s="81"/>
      <c r="N46" s="28"/>
      <c r="O46" s="29"/>
      <c r="P46" s="28"/>
      <c r="Q46" s="28"/>
      <c r="R46" s="81"/>
      <c r="S46" s="185"/>
      <c r="T46" s="326"/>
      <c r="U46" s="60"/>
      <c r="V46" s="167"/>
      <c r="W46" s="489"/>
      <c r="X46" s="502"/>
      <c r="Y46" s="494"/>
      <c r="Z46" s="494"/>
      <c r="AA46" s="28"/>
      <c r="AB46" s="27"/>
      <c r="AC46" s="28"/>
      <c r="AD46" s="27"/>
      <c r="AE46" s="28"/>
      <c r="AF46" s="29"/>
      <c r="AG46" s="29"/>
      <c r="AH46" s="27"/>
      <c r="AI46" s="27"/>
      <c r="AJ46" s="27"/>
      <c r="AK46" s="81"/>
      <c r="AL46" s="569"/>
      <c r="AM46" s="28"/>
      <c r="AN46" s="28"/>
      <c r="AO46" s="28"/>
      <c r="AP46" s="20"/>
      <c r="AQ46" s="182"/>
      <c r="AR46" s="28"/>
      <c r="AS46" s="20"/>
    </row>
    <row r="47" spans="1:45" ht="15.75" thickBot="1" x14ac:dyDescent="0.3">
      <c r="D47" s="70"/>
      <c r="E47" s="31"/>
      <c r="F47" s="71"/>
      <c r="G47" s="72"/>
      <c r="H47" s="71"/>
      <c r="I47" s="71"/>
      <c r="J47" s="89"/>
      <c r="K47" s="73"/>
      <c r="L47" s="74"/>
      <c r="M47" s="83"/>
      <c r="N47" s="31"/>
      <c r="O47" s="35"/>
      <c r="P47" s="31"/>
      <c r="Q47" s="31"/>
      <c r="R47" s="83"/>
      <c r="S47" s="187"/>
      <c r="T47" s="397"/>
      <c r="U47" s="75"/>
      <c r="V47" s="257"/>
      <c r="W47" s="491"/>
      <c r="X47" s="506"/>
      <c r="Y47" s="496"/>
      <c r="Z47" s="496"/>
      <c r="AA47" s="31"/>
      <c r="AB47" s="71"/>
      <c r="AC47" s="31"/>
      <c r="AD47" s="71"/>
      <c r="AE47" s="31"/>
      <c r="AF47" s="35"/>
      <c r="AG47" s="35"/>
      <c r="AH47" s="71"/>
      <c r="AI47" s="71"/>
      <c r="AJ47" s="71"/>
      <c r="AK47" s="83"/>
      <c r="AL47" s="571"/>
      <c r="AM47" s="31"/>
      <c r="AN47" s="31"/>
      <c r="AO47" s="31"/>
      <c r="AP47" s="38"/>
      <c r="AQ47" s="47"/>
      <c r="AR47" s="31"/>
      <c r="AS47" s="38"/>
    </row>
    <row r="48" spans="1:45" x14ac:dyDescent="0.25">
      <c r="A48" s="195">
        <f>COUNTIF(A6:A47,"A")</f>
        <v>0</v>
      </c>
      <c r="B48" s="195">
        <f>COUNTIF(B6:B47,"1")</f>
        <v>0</v>
      </c>
      <c r="D48">
        <f>COUNTIF(A6:A47,"W")</f>
        <v>0</v>
      </c>
      <c r="E48" t="s">
        <v>748</v>
      </c>
      <c r="F48" s="79" t="e">
        <f>COUNTIF(#REF!,"untested")</f>
        <v>#REF!</v>
      </c>
      <c r="G48" s="39" t="e">
        <f>COUNTIF(#REF!,"Robert Finch")</f>
        <v>#REF!</v>
      </c>
      <c r="H48" s="39">
        <f>COUNTIF(H6:H47,"forth")</f>
        <v>0</v>
      </c>
      <c r="I48" s="40"/>
      <c r="K48">
        <f>COUNTBLANK(K6:K47)</f>
        <v>37</v>
      </c>
      <c r="O48" s="196">
        <f>COUNTA(O6:O47)</f>
        <v>5</v>
      </c>
      <c r="R48" s="196">
        <f>COUNTA(R6:R47)</f>
        <v>1</v>
      </c>
      <c r="S48" s="196">
        <f>COUNTA(S6:S47)</f>
        <v>5</v>
      </c>
      <c r="AH48" s="49" t="s">
        <v>1049</v>
      </c>
      <c r="AI48" s="41"/>
    </row>
    <row r="49" spans="1:44" x14ac:dyDescent="0.25">
      <c r="A49" s="195">
        <f>COUNTIF(A6:A47,"B")</f>
        <v>1</v>
      </c>
      <c r="D49">
        <f>COUNTIF(A6:A47,"X")</f>
        <v>0</v>
      </c>
      <c r="E49" s="425" t="s">
        <v>747</v>
      </c>
      <c r="H49" s="194"/>
      <c r="AC49" t="s">
        <v>821</v>
      </c>
      <c r="AE49"/>
      <c r="AF49"/>
      <c r="AG49"/>
      <c r="AH49"/>
      <c r="AI49"/>
      <c r="AJ49" s="14" t="s">
        <v>823</v>
      </c>
      <c r="AK49" s="550"/>
      <c r="AL49" s="572"/>
      <c r="AM49" s="14"/>
      <c r="AN49" s="14"/>
      <c r="AQ49" s="14" t="s">
        <v>824</v>
      </c>
      <c r="AR49" s="14" t="s">
        <v>864</v>
      </c>
    </row>
    <row r="50" spans="1:44" x14ac:dyDescent="0.25">
      <c r="D50" s="23" t="s">
        <v>48</v>
      </c>
      <c r="F50" s="21"/>
      <c r="O50" s="18"/>
      <c r="P50" s="85"/>
      <c r="AC50" t="s">
        <v>1398</v>
      </c>
      <c r="AE50"/>
      <c r="AF50"/>
      <c r="AG50"/>
      <c r="AH50"/>
      <c r="AI50"/>
      <c r="AJ50" s="14"/>
      <c r="AK50" s="550"/>
      <c r="AL50" s="572"/>
      <c r="AM50" s="14" t="s">
        <v>818</v>
      </c>
      <c r="AN50" s="14"/>
      <c r="AQ50" s="14"/>
      <c r="AR50" s="14"/>
    </row>
    <row r="51" spans="1:44" ht="15.75" thickBot="1" x14ac:dyDescent="0.3">
      <c r="D51" s="24" t="s">
        <v>47</v>
      </c>
      <c r="E51" s="7">
        <v>0.04</v>
      </c>
      <c r="G51" s="24" t="s">
        <v>45</v>
      </c>
      <c r="H51" s="426">
        <v>0.67</v>
      </c>
      <c r="K51" s="24" t="s">
        <v>1735</v>
      </c>
      <c r="L51" s="426"/>
      <c r="N51" s="426">
        <v>2</v>
      </c>
      <c r="O51" s="18"/>
      <c r="P51" s="85"/>
      <c r="AC51" s="39"/>
      <c r="AE51"/>
      <c r="AF51"/>
      <c r="AG51"/>
      <c r="AH51"/>
      <c r="AI51"/>
      <c r="AO51" s="39"/>
    </row>
    <row r="52" spans="1:44" x14ac:dyDescent="0.25">
      <c r="D52" s="24" t="s">
        <v>1737</v>
      </c>
      <c r="E52" s="426">
        <v>0.17</v>
      </c>
      <c r="G52" s="24" t="s">
        <v>1733</v>
      </c>
      <c r="H52" s="426">
        <v>0.8</v>
      </c>
      <c r="K52" s="4" t="s">
        <v>738</v>
      </c>
      <c r="O52" s="18"/>
      <c r="P52" s="85"/>
      <c r="AC52" s="642">
        <v>50</v>
      </c>
      <c r="AD52" s="630"/>
      <c r="AE52" s="631" t="s">
        <v>2669</v>
      </c>
      <c r="AF52" s="632"/>
      <c r="AG52" s="633"/>
      <c r="AH52" s="14"/>
      <c r="AI52" s="14"/>
      <c r="AJ52"/>
      <c r="AN52" s="14"/>
      <c r="AO52" s="125"/>
      <c r="AP52" s="39"/>
      <c r="AR52" s="39"/>
    </row>
    <row r="53" spans="1:44" x14ac:dyDescent="0.25">
      <c r="D53" s="24" t="s">
        <v>44</v>
      </c>
      <c r="E53" s="426">
        <v>0.33</v>
      </c>
      <c r="G53" s="24" t="s">
        <v>46</v>
      </c>
      <c r="H53" s="426">
        <v>1</v>
      </c>
      <c r="K53" t="s">
        <v>49</v>
      </c>
      <c r="N53" s="18" t="s">
        <v>61</v>
      </c>
      <c r="O53" s="18"/>
      <c r="P53" s="85"/>
      <c r="AC53" s="643">
        <v>23</v>
      </c>
      <c r="AD53" s="634"/>
      <c r="AE53" s="635" t="s">
        <v>2670</v>
      </c>
      <c r="AF53" s="636"/>
      <c r="AG53" s="637"/>
      <c r="AH53" s="85"/>
      <c r="AI53" s="85"/>
      <c r="AJ53" s="11"/>
      <c r="AM53" s="11"/>
      <c r="AN53" s="11"/>
      <c r="AO53" s="11"/>
      <c r="AP53" s="10"/>
      <c r="AR53" s="40"/>
    </row>
    <row r="54" spans="1:44" x14ac:dyDescent="0.25">
      <c r="D54" s="24" t="s">
        <v>1738</v>
      </c>
      <c r="E54" s="426">
        <v>0.4</v>
      </c>
      <c r="G54" s="24" t="s">
        <v>1734</v>
      </c>
      <c r="H54" s="426">
        <v>1.5</v>
      </c>
      <c r="K54" t="s">
        <v>50</v>
      </c>
      <c r="N54" s="18" t="s">
        <v>62</v>
      </c>
      <c r="O54" s="18"/>
      <c r="P54" s="85"/>
      <c r="AC54" s="643">
        <v>12</v>
      </c>
      <c r="AD54" s="634"/>
      <c r="AE54" s="635" t="s">
        <v>3206</v>
      </c>
      <c r="AF54" s="636"/>
      <c r="AG54" s="637"/>
      <c r="AH54" s="85"/>
      <c r="AI54" s="85"/>
      <c r="AJ54" s="11"/>
      <c r="AM54" s="11"/>
      <c r="AN54" s="11"/>
      <c r="AO54" s="126"/>
      <c r="AP54" s="10"/>
      <c r="AR54" s="40"/>
    </row>
    <row r="55" spans="1:44" x14ac:dyDescent="0.25">
      <c r="D55" s="24" t="s">
        <v>829</v>
      </c>
      <c r="I55" s="90"/>
      <c r="N55" s="85"/>
      <c r="O55" s="18"/>
      <c r="P55" s="85"/>
      <c r="AC55" s="643">
        <v>12</v>
      </c>
      <c r="AD55" s="634"/>
      <c r="AE55" s="635" t="s">
        <v>3198</v>
      </c>
      <c r="AF55" s="636"/>
      <c r="AG55" s="637"/>
      <c r="AH55" s="85"/>
      <c r="AI55" s="85"/>
      <c r="AJ55"/>
      <c r="AN55" s="11"/>
      <c r="AO55" s="126"/>
      <c r="AP55" s="10"/>
      <c r="AR55" s="40"/>
    </row>
    <row r="56" spans="1:44" ht="15.75" thickBot="1" x14ac:dyDescent="0.3">
      <c r="N56" s="85"/>
      <c r="O56" s="18"/>
      <c r="P56" s="85"/>
      <c r="AC56" s="643">
        <v>23</v>
      </c>
      <c r="AD56" s="634"/>
      <c r="AE56" s="635" t="s">
        <v>96</v>
      </c>
      <c r="AF56" s="636"/>
      <c r="AG56" s="637"/>
      <c r="AH56" s="85"/>
      <c r="AI56" s="85"/>
      <c r="AJ56" s="11"/>
      <c r="AM56" s="11"/>
      <c r="AN56" s="11"/>
      <c r="AO56" s="126"/>
      <c r="AP56" s="10"/>
      <c r="AR56" s="40" t="s">
        <v>3934</v>
      </c>
    </row>
    <row r="57" spans="1:44" x14ac:dyDescent="0.25">
      <c r="D57" s="117" t="s">
        <v>861</v>
      </c>
      <c r="E57" s="427"/>
      <c r="F57" s="119" t="s">
        <v>860</v>
      </c>
      <c r="G57" s="118"/>
      <c r="H57" s="120"/>
      <c r="I57" s="120"/>
      <c r="J57" s="120"/>
      <c r="K57" s="118"/>
      <c r="L57" s="118"/>
      <c r="M57" s="121"/>
      <c r="N57" s="118"/>
      <c r="O57" s="122"/>
      <c r="P57" s="118"/>
      <c r="Q57" s="118"/>
      <c r="R57" s="121"/>
      <c r="S57" s="188"/>
      <c r="T57" s="118"/>
      <c r="U57" s="123"/>
      <c r="V57" s="169"/>
      <c r="W57" s="169"/>
      <c r="X57" s="497"/>
      <c r="Y57" s="497"/>
      <c r="Z57" s="497"/>
      <c r="AA57" s="124"/>
      <c r="AC57" s="643">
        <v>12</v>
      </c>
      <c r="AD57" s="634"/>
      <c r="AE57" s="635" t="s">
        <v>741</v>
      </c>
      <c r="AF57" s="636"/>
      <c r="AG57" s="637"/>
      <c r="AH57" s="85"/>
      <c r="AI57" s="85"/>
      <c r="AJ57" s="11"/>
      <c r="AM57" s="11"/>
      <c r="AN57" s="11"/>
      <c r="AO57" s="126"/>
      <c r="AP57" s="10"/>
      <c r="AR57" s="40"/>
    </row>
    <row r="58" spans="1:44" x14ac:dyDescent="0.25">
      <c r="D58" s="110" t="s">
        <v>843</v>
      </c>
      <c r="E58" s="428"/>
      <c r="F58" s="112" t="s">
        <v>844</v>
      </c>
      <c r="G58" s="111"/>
      <c r="H58" s="113"/>
      <c r="I58" s="113"/>
      <c r="J58" s="113"/>
      <c r="K58" s="111"/>
      <c r="L58" s="111"/>
      <c r="M58" s="114"/>
      <c r="N58" s="111"/>
      <c r="O58" s="580"/>
      <c r="P58" s="111"/>
      <c r="Q58" s="111"/>
      <c r="R58" s="114"/>
      <c r="S58" s="189"/>
      <c r="T58" s="111"/>
      <c r="U58" s="115"/>
      <c r="V58" s="170"/>
      <c r="W58" s="170"/>
      <c r="X58" s="498"/>
      <c r="Y58" s="498"/>
      <c r="Z58" s="498"/>
      <c r="AA58" s="116"/>
      <c r="AC58" s="643">
        <v>481</v>
      </c>
      <c r="AD58" s="634"/>
      <c r="AE58" s="635" t="s">
        <v>1950</v>
      </c>
      <c r="AF58" s="636"/>
      <c r="AG58" s="637"/>
      <c r="AH58" s="85"/>
      <c r="AI58" s="85"/>
      <c r="AJ58" s="11"/>
      <c r="AN58" s="11"/>
      <c r="AO58" s="11"/>
      <c r="AP58" s="10"/>
      <c r="AR58" s="40"/>
    </row>
    <row r="59" spans="1:44" ht="15.75" thickBot="1" x14ac:dyDescent="0.3">
      <c r="D59" s="110" t="s">
        <v>862</v>
      </c>
      <c r="E59" s="428"/>
      <c r="F59" s="112" t="s">
        <v>1106</v>
      </c>
      <c r="G59" s="111"/>
      <c r="H59" s="113"/>
      <c r="I59" s="113"/>
      <c r="J59" s="113"/>
      <c r="K59" s="111"/>
      <c r="L59" s="111"/>
      <c r="M59" s="114"/>
      <c r="N59" s="111"/>
      <c r="O59" s="580"/>
      <c r="P59" s="111"/>
      <c r="Q59" s="111"/>
      <c r="R59" s="114"/>
      <c r="S59" s="189"/>
      <c r="T59" s="111"/>
      <c r="U59" s="115"/>
      <c r="V59" s="170"/>
      <c r="W59" s="170"/>
      <c r="X59" s="498"/>
      <c r="Y59" s="498"/>
      <c r="Z59" s="498"/>
      <c r="AA59" s="116"/>
      <c r="AC59" s="644">
        <f>SUM(AC52:AC58)</f>
        <v>613</v>
      </c>
      <c r="AD59" s="638"/>
      <c r="AE59" s="639" t="s">
        <v>2180</v>
      </c>
      <c r="AF59" s="640"/>
      <c r="AG59" s="641"/>
      <c r="AH59" s="85"/>
      <c r="AI59" s="85"/>
      <c r="AJ59" s="11"/>
      <c r="AN59" s="11"/>
      <c r="AO59" s="11"/>
      <c r="AP59" s="10"/>
      <c r="AR59" s="40"/>
    </row>
    <row r="60" spans="1:44" x14ac:dyDescent="0.25">
      <c r="D60" s="91" t="s">
        <v>217</v>
      </c>
      <c r="E60" s="429"/>
      <c r="F60" s="98" t="s">
        <v>845</v>
      </c>
      <c r="G60" s="96"/>
      <c r="H60" s="99"/>
      <c r="I60" s="99"/>
      <c r="J60" s="99"/>
      <c r="K60" s="96"/>
      <c r="L60" s="96"/>
      <c r="M60" s="100"/>
      <c r="N60" s="96"/>
      <c r="O60" s="101"/>
      <c r="P60" s="96"/>
      <c r="Q60" s="96"/>
      <c r="R60" s="100"/>
      <c r="S60" s="190"/>
      <c r="T60" s="96"/>
      <c r="U60" s="102"/>
      <c r="V60" s="171"/>
      <c r="W60" s="171"/>
      <c r="X60" s="499"/>
      <c r="Y60" s="499"/>
      <c r="Z60" s="499"/>
      <c r="AA60" s="108"/>
      <c r="AC60" s="39"/>
      <c r="AE60" s="85"/>
      <c r="AF60" s="85"/>
      <c r="AG60" s="85"/>
      <c r="AH60" s="85"/>
      <c r="AI60" s="85"/>
      <c r="AJ60" s="11"/>
      <c r="AN60" s="11"/>
      <c r="AO60" s="11"/>
      <c r="AP60" s="10"/>
      <c r="AR60" s="40"/>
    </row>
    <row r="61" spans="1:44" x14ac:dyDescent="0.25">
      <c r="D61" s="91" t="s">
        <v>63</v>
      </c>
      <c r="E61" s="429"/>
      <c r="F61" s="98"/>
      <c r="G61" s="96"/>
      <c r="H61" s="99"/>
      <c r="I61" s="99"/>
      <c r="J61" s="99"/>
      <c r="K61" s="96"/>
      <c r="L61" s="96"/>
      <c r="M61" s="100"/>
      <c r="N61" s="96"/>
      <c r="O61" s="101"/>
      <c r="P61" s="96"/>
      <c r="Q61" s="96"/>
      <c r="R61" s="100"/>
      <c r="S61" s="190"/>
      <c r="T61" s="96"/>
      <c r="U61" s="102"/>
      <c r="V61" s="171"/>
      <c r="W61" s="171"/>
      <c r="X61" s="499"/>
      <c r="Y61" s="499"/>
      <c r="Z61" s="499"/>
      <c r="AA61" s="108"/>
      <c r="AC61" s="39"/>
      <c r="AE61" s="85"/>
      <c r="AF61" s="85"/>
      <c r="AG61" s="85"/>
      <c r="AH61" s="85"/>
      <c r="AI61" s="85"/>
      <c r="AJ61" s="11"/>
      <c r="AM61" s="11"/>
      <c r="AN61" s="11"/>
      <c r="AO61" s="11"/>
      <c r="AP61" s="10"/>
      <c r="AR61" s="40"/>
    </row>
    <row r="62" spans="1:44" x14ac:dyDescent="0.25">
      <c r="D62" s="91" t="s">
        <v>64</v>
      </c>
      <c r="E62" s="429"/>
      <c r="F62" s="98" t="s">
        <v>2426</v>
      </c>
      <c r="G62" s="96"/>
      <c r="H62" s="99"/>
      <c r="I62" s="99"/>
      <c r="J62" s="99"/>
      <c r="K62" s="96"/>
      <c r="L62" s="96"/>
      <c r="M62" s="100"/>
      <c r="N62" s="96"/>
      <c r="O62" s="101"/>
      <c r="P62" s="96"/>
      <c r="Q62" s="96"/>
      <c r="R62" s="100"/>
      <c r="S62" s="190"/>
      <c r="T62" s="96"/>
      <c r="U62" s="102"/>
      <c r="V62" s="171"/>
      <c r="W62" s="171"/>
      <c r="X62" s="499"/>
      <c r="Y62" s="499"/>
      <c r="Z62" s="499"/>
      <c r="AA62" s="108"/>
      <c r="AC62" s="39"/>
      <c r="AE62" s="85"/>
      <c r="AF62" s="85"/>
      <c r="AG62" s="85"/>
      <c r="AH62"/>
      <c r="AI62"/>
      <c r="AJ62" s="11"/>
      <c r="AM62" s="11"/>
      <c r="AN62" s="11"/>
      <c r="AO62" s="11"/>
      <c r="AP62" s="10"/>
      <c r="AR62" s="40"/>
    </row>
    <row r="63" spans="1:44" x14ac:dyDescent="0.25">
      <c r="D63" s="91" t="s">
        <v>23</v>
      </c>
      <c r="E63" s="429"/>
      <c r="F63" s="98" t="s">
        <v>846</v>
      </c>
      <c r="G63" s="96"/>
      <c r="H63" s="99"/>
      <c r="I63" s="99"/>
      <c r="J63" s="99"/>
      <c r="K63" s="96"/>
      <c r="L63" s="96"/>
      <c r="M63" s="100"/>
      <c r="N63" s="96"/>
      <c r="O63" s="101"/>
      <c r="P63" s="96"/>
      <c r="Q63" s="96"/>
      <c r="R63" s="100"/>
      <c r="S63" s="190"/>
      <c r="T63" s="96"/>
      <c r="U63" s="102"/>
      <c r="V63" s="171"/>
      <c r="W63" s="171"/>
      <c r="X63" s="499"/>
      <c r="Y63" s="499"/>
      <c r="Z63" s="499"/>
      <c r="AA63" s="108"/>
      <c r="AC63" s="39"/>
      <c r="AE63"/>
      <c r="AF63"/>
      <c r="AG63"/>
      <c r="AH63"/>
      <c r="AI63"/>
      <c r="AJ63"/>
      <c r="AN63" s="85"/>
      <c r="AO63" s="11"/>
      <c r="AP63" s="10"/>
      <c r="AR63" s="40"/>
    </row>
    <row r="64" spans="1:44" x14ac:dyDescent="0.25">
      <c r="D64" s="91" t="s">
        <v>175</v>
      </c>
      <c r="E64" s="429"/>
      <c r="F64" s="98" t="s">
        <v>847</v>
      </c>
      <c r="G64" s="96"/>
      <c r="H64" s="99"/>
      <c r="I64" s="99"/>
      <c r="J64" s="99"/>
      <c r="K64" s="96"/>
      <c r="L64" s="96"/>
      <c r="M64" s="100"/>
      <c r="N64" s="96"/>
      <c r="O64" s="101"/>
      <c r="P64" s="96"/>
      <c r="Q64" s="96"/>
      <c r="R64" s="100"/>
      <c r="S64" s="190"/>
      <c r="T64" s="96"/>
      <c r="U64" s="102"/>
      <c r="V64" s="171"/>
      <c r="W64" s="171"/>
      <c r="X64" s="499"/>
      <c r="Y64" s="499"/>
      <c r="Z64" s="499"/>
      <c r="AA64" s="108"/>
      <c r="AC64" s="39"/>
      <c r="AE64" s="40"/>
      <c r="AF64"/>
      <c r="AG64"/>
      <c r="AH64"/>
      <c r="AI64"/>
      <c r="AJ64"/>
      <c r="AO64" s="11"/>
      <c r="AP64" s="10"/>
      <c r="AR64" s="40"/>
    </row>
    <row r="65" spans="4:44" x14ac:dyDescent="0.25">
      <c r="D65" s="91" t="s">
        <v>5</v>
      </c>
      <c r="E65" s="429"/>
      <c r="F65" s="98" t="s">
        <v>2127</v>
      </c>
      <c r="G65" s="96"/>
      <c r="H65" s="99"/>
      <c r="I65" s="99"/>
      <c r="J65" s="99"/>
      <c r="K65" s="96"/>
      <c r="L65" s="96"/>
      <c r="M65" s="100"/>
      <c r="N65" s="96"/>
      <c r="O65" s="101"/>
      <c r="P65" s="96"/>
      <c r="Q65" s="96"/>
      <c r="R65" s="100"/>
      <c r="S65" s="190"/>
      <c r="T65" s="96"/>
      <c r="U65" s="102"/>
      <c r="V65" s="171"/>
      <c r="W65" s="171"/>
      <c r="X65" s="499"/>
      <c r="Y65" s="499"/>
      <c r="Z65" s="499"/>
      <c r="AA65" s="108"/>
      <c r="AC65" s="39"/>
      <c r="AE65" s="39"/>
      <c r="AF65"/>
      <c r="AG65"/>
      <c r="AH65"/>
      <c r="AI65"/>
      <c r="AJ65"/>
      <c r="AO65" s="11"/>
      <c r="AP65" s="10"/>
      <c r="AR65" s="40"/>
    </row>
    <row r="66" spans="4:44" ht="15.75" thickBot="1" x14ac:dyDescent="0.3">
      <c r="D66" s="95" t="s">
        <v>6</v>
      </c>
      <c r="E66" s="430"/>
      <c r="F66" s="103" t="s">
        <v>2126</v>
      </c>
      <c r="G66" s="97"/>
      <c r="H66" s="104"/>
      <c r="I66" s="104"/>
      <c r="J66" s="104"/>
      <c r="K66" s="97"/>
      <c r="L66" s="97"/>
      <c r="M66" s="105"/>
      <c r="N66" s="97"/>
      <c r="O66" s="106"/>
      <c r="P66" s="97"/>
      <c r="Q66" s="97"/>
      <c r="R66" s="105"/>
      <c r="S66" s="191"/>
      <c r="T66" s="97"/>
      <c r="U66" s="107"/>
      <c r="V66" s="172"/>
      <c r="W66" s="172"/>
      <c r="X66" s="500"/>
      <c r="Y66" s="500"/>
      <c r="Z66" s="500"/>
      <c r="AA66" s="109"/>
      <c r="AC66" s="39"/>
      <c r="AE66" s="40"/>
      <c r="AF66"/>
      <c r="AG66"/>
      <c r="AH66"/>
      <c r="AI66"/>
      <c r="AJ66"/>
      <c r="AO66" s="11"/>
      <c r="AP66" s="10"/>
      <c r="AR66" s="40"/>
    </row>
    <row r="67" spans="4:44" x14ac:dyDescent="0.25">
      <c r="D67" s="507" t="s">
        <v>1</v>
      </c>
      <c r="E67" s="508"/>
      <c r="F67" s="509" t="s">
        <v>1048</v>
      </c>
      <c r="G67" s="510"/>
      <c r="H67" s="581"/>
      <c r="I67" s="581"/>
      <c r="J67" s="581"/>
      <c r="K67" s="510"/>
      <c r="L67" s="510"/>
      <c r="M67" s="511"/>
      <c r="N67" s="510"/>
      <c r="O67" s="512"/>
      <c r="P67" s="510"/>
      <c r="Q67" s="510"/>
      <c r="R67" s="511"/>
      <c r="S67" s="513"/>
      <c r="T67" s="510"/>
      <c r="U67" s="514"/>
      <c r="V67" s="515"/>
      <c r="W67" s="515"/>
      <c r="X67" s="516"/>
      <c r="Y67" s="516"/>
      <c r="Z67" s="516"/>
      <c r="AA67" s="517"/>
      <c r="AC67" s="39"/>
      <c r="AE67" s="40"/>
      <c r="AF67"/>
      <c r="AG67"/>
      <c r="AH67" s="85"/>
      <c r="AI67" s="85"/>
      <c r="AJ67"/>
      <c r="AN67" s="11"/>
      <c r="AO67" s="126"/>
      <c r="AP67" s="10"/>
      <c r="AR67" s="40"/>
    </row>
    <row r="68" spans="4:44" x14ac:dyDescent="0.25">
      <c r="D68" s="91" t="s">
        <v>742</v>
      </c>
      <c r="E68" s="429"/>
      <c r="F68" s="98" t="s">
        <v>846</v>
      </c>
      <c r="G68" s="96"/>
      <c r="H68" s="99"/>
      <c r="I68" s="99"/>
      <c r="J68" s="99"/>
      <c r="K68" s="96"/>
      <c r="L68" s="96"/>
      <c r="M68" s="100"/>
      <c r="N68" s="96"/>
      <c r="O68" s="101"/>
      <c r="P68" s="96"/>
      <c r="Q68" s="96"/>
      <c r="R68" s="100"/>
      <c r="S68" s="190"/>
      <c r="T68" s="96"/>
      <c r="U68" s="102"/>
      <c r="V68" s="171"/>
      <c r="W68" s="171"/>
      <c r="X68" s="499"/>
      <c r="Y68" s="499"/>
      <c r="Z68" s="499"/>
      <c r="AA68" s="108"/>
      <c r="AC68" s="39"/>
      <c r="AE68" s="85"/>
      <c r="AF68" s="85"/>
      <c r="AG68" s="85"/>
      <c r="AH68" s="85"/>
      <c r="AI68" s="85"/>
      <c r="AJ68"/>
      <c r="AN68" s="11"/>
      <c r="AO68" s="126"/>
      <c r="AP68" s="10"/>
      <c r="AR68" s="40"/>
    </row>
    <row r="69" spans="4:44" x14ac:dyDescent="0.25">
      <c r="D69" s="92" t="s">
        <v>4</v>
      </c>
      <c r="E69" s="429"/>
      <c r="F69" s="98" t="s">
        <v>848</v>
      </c>
      <c r="G69" s="96"/>
      <c r="H69" s="99"/>
      <c r="I69" s="99"/>
      <c r="J69" s="99"/>
      <c r="K69" s="96"/>
      <c r="L69" s="96"/>
      <c r="M69" s="100"/>
      <c r="N69" s="96"/>
      <c r="O69" s="101"/>
      <c r="P69" s="96"/>
      <c r="Q69" s="96"/>
      <c r="R69" s="100"/>
      <c r="S69" s="190"/>
      <c r="T69" s="96"/>
      <c r="U69" s="102"/>
      <c r="V69" s="171"/>
      <c r="W69" s="171"/>
      <c r="X69" s="499"/>
      <c r="Y69" s="499"/>
      <c r="Z69" s="499"/>
      <c r="AA69" s="108"/>
      <c r="AC69" s="39"/>
      <c r="AE69" s="85"/>
      <c r="AF69" s="85"/>
      <c r="AG69" s="85"/>
      <c r="AH69"/>
      <c r="AI69"/>
      <c r="AJ69"/>
      <c r="AN69" s="85"/>
      <c r="AO69" s="11"/>
      <c r="AP69" s="10"/>
      <c r="AR69" s="40"/>
    </row>
    <row r="70" spans="4:44" x14ac:dyDescent="0.25">
      <c r="D70" s="91" t="s">
        <v>1149</v>
      </c>
      <c r="E70" s="429"/>
      <c r="F70" s="98" t="s">
        <v>1418</v>
      </c>
      <c r="G70" s="96"/>
      <c r="H70" s="99"/>
      <c r="I70" s="99"/>
      <c r="J70" s="99"/>
      <c r="K70" s="96"/>
      <c r="L70" s="96"/>
      <c r="M70" s="100"/>
      <c r="N70" s="96"/>
      <c r="O70" s="101"/>
      <c r="P70" s="96"/>
      <c r="Q70" s="96"/>
      <c r="R70" s="100"/>
      <c r="S70" s="190"/>
      <c r="T70" s="96"/>
      <c r="U70" s="102"/>
      <c r="V70" s="171"/>
      <c r="W70" s="171"/>
      <c r="X70" s="499"/>
      <c r="Y70" s="499"/>
      <c r="Z70" s="499"/>
      <c r="AA70" s="108"/>
      <c r="AC70" s="39"/>
      <c r="AE70" s="40"/>
      <c r="AF70"/>
      <c r="AG70"/>
      <c r="AH70" s="85"/>
      <c r="AI70" s="85"/>
      <c r="AJ70" s="11"/>
      <c r="AM70" s="11"/>
      <c r="AN70" s="11"/>
      <c r="AO70" s="126"/>
      <c r="AP70" s="10"/>
      <c r="AR70" s="40"/>
    </row>
    <row r="71" spans="4:44" x14ac:dyDescent="0.25">
      <c r="D71" s="91" t="s">
        <v>772</v>
      </c>
      <c r="E71" s="429"/>
      <c r="F71" s="98" t="s">
        <v>1304</v>
      </c>
      <c r="G71" s="96"/>
      <c r="H71" s="99"/>
      <c r="I71" s="99"/>
      <c r="J71" s="99"/>
      <c r="K71" s="96"/>
      <c r="L71" s="96"/>
      <c r="M71" s="100"/>
      <c r="N71" s="96"/>
      <c r="O71" s="101"/>
      <c r="P71" s="96"/>
      <c r="Q71" s="96"/>
      <c r="R71" s="100"/>
      <c r="S71" s="190"/>
      <c r="T71" s="96"/>
      <c r="U71" s="102"/>
      <c r="V71" s="171"/>
      <c r="W71" s="171"/>
      <c r="X71" s="499"/>
      <c r="Y71" s="499"/>
      <c r="Z71" s="499"/>
      <c r="AA71" s="108"/>
      <c r="AC71" s="39"/>
      <c r="AE71" s="85"/>
      <c r="AF71" s="85"/>
      <c r="AG71" s="85"/>
      <c r="AH71" s="85"/>
      <c r="AI71" s="85"/>
      <c r="AJ71" s="11"/>
      <c r="AM71" s="11"/>
      <c r="AN71" s="11"/>
      <c r="AO71" s="126"/>
      <c r="AP71" s="10"/>
      <c r="AR71" s="40"/>
    </row>
    <row r="72" spans="4:44" x14ac:dyDescent="0.25">
      <c r="D72" s="93" t="s">
        <v>764</v>
      </c>
      <c r="E72" s="429"/>
      <c r="F72" s="98" t="s">
        <v>1142</v>
      </c>
      <c r="G72" s="96"/>
      <c r="H72" s="99"/>
      <c r="I72" s="99"/>
      <c r="J72" s="99"/>
      <c r="K72" s="96"/>
      <c r="L72" s="96"/>
      <c r="M72" s="100"/>
      <c r="N72" s="96"/>
      <c r="O72" s="101"/>
      <c r="P72" s="96"/>
      <c r="Q72" s="96"/>
      <c r="R72" s="100"/>
      <c r="S72" s="190"/>
      <c r="T72" s="96"/>
      <c r="U72" s="102"/>
      <c r="V72" s="171"/>
      <c r="W72" s="171"/>
      <c r="X72" s="499"/>
      <c r="Y72" s="499"/>
      <c r="Z72" s="499"/>
      <c r="AA72" s="108"/>
      <c r="AE72" s="85"/>
      <c r="AF72" s="85"/>
      <c r="AG72" s="85"/>
      <c r="AH72" s="85"/>
      <c r="AI72" s="85"/>
      <c r="AJ72" s="11"/>
      <c r="AM72" s="11"/>
      <c r="AN72" s="11"/>
      <c r="AO72" s="11"/>
      <c r="AP72" s="10"/>
      <c r="AR72" s="40"/>
    </row>
    <row r="73" spans="4:44" x14ac:dyDescent="0.25">
      <c r="D73" s="91" t="s">
        <v>839</v>
      </c>
      <c r="E73" s="429"/>
      <c r="F73" s="98" t="s">
        <v>1305</v>
      </c>
      <c r="G73" s="96"/>
      <c r="H73" s="99"/>
      <c r="I73" s="99"/>
      <c r="J73" s="99"/>
      <c r="K73" s="96"/>
      <c r="L73" s="96"/>
      <c r="M73" s="100"/>
      <c r="N73" s="96"/>
      <c r="O73" s="101"/>
      <c r="P73" s="96"/>
      <c r="Q73" s="96"/>
      <c r="R73" s="100"/>
      <c r="S73" s="190"/>
      <c r="T73" s="96"/>
      <c r="U73" s="102"/>
      <c r="V73" s="171"/>
      <c r="W73" s="171"/>
      <c r="X73" s="499"/>
      <c r="Y73" s="499"/>
      <c r="Z73" s="499"/>
      <c r="AA73" s="108"/>
      <c r="AE73" s="85"/>
      <c r="AF73" s="85"/>
      <c r="AG73" s="85"/>
      <c r="AH73" s="85"/>
      <c r="AI73" s="85"/>
      <c r="AJ73" s="11"/>
      <c r="AM73" s="11"/>
      <c r="AN73" s="11"/>
      <c r="AO73" s="126"/>
      <c r="AP73" s="10"/>
      <c r="AR73" s="40"/>
    </row>
    <row r="74" spans="4:44" x14ac:dyDescent="0.25">
      <c r="D74" s="92" t="s">
        <v>2</v>
      </c>
      <c r="E74" s="429"/>
      <c r="F74" s="98" t="s">
        <v>1306</v>
      </c>
      <c r="G74" s="96"/>
      <c r="H74" s="99"/>
      <c r="I74" s="99"/>
      <c r="J74" s="99"/>
      <c r="K74" s="96"/>
      <c r="L74" s="96"/>
      <c r="M74" s="100"/>
      <c r="N74" s="96"/>
      <c r="O74" s="101"/>
      <c r="P74" s="96"/>
      <c r="Q74" s="96"/>
      <c r="R74" s="100"/>
      <c r="S74" s="190"/>
      <c r="T74" s="96"/>
      <c r="U74" s="102"/>
      <c r="V74" s="171"/>
      <c r="W74" s="171"/>
      <c r="X74" s="499"/>
      <c r="Y74" s="499"/>
      <c r="Z74" s="499"/>
      <c r="AA74" s="108"/>
      <c r="AE74" s="85"/>
      <c r="AF74" s="85"/>
      <c r="AG74" s="85"/>
      <c r="AH74" s="85"/>
      <c r="AI74" s="85"/>
      <c r="AJ74"/>
      <c r="AN74" s="11"/>
      <c r="AO74" s="126"/>
      <c r="AP74" s="10"/>
      <c r="AR74" s="40"/>
    </row>
    <row r="75" spans="4:44" x14ac:dyDescent="0.25">
      <c r="D75" s="92" t="s">
        <v>986</v>
      </c>
      <c r="E75" s="429"/>
      <c r="F75" s="98" t="s">
        <v>988</v>
      </c>
      <c r="G75" s="96"/>
      <c r="H75" s="99"/>
      <c r="I75" s="99"/>
      <c r="J75" s="99"/>
      <c r="K75" s="96"/>
      <c r="L75" s="96"/>
      <c r="M75" s="100"/>
      <c r="N75" s="96"/>
      <c r="O75" s="101"/>
      <c r="P75" s="96"/>
      <c r="Q75" s="96"/>
      <c r="R75" s="100"/>
      <c r="S75" s="190"/>
      <c r="T75" s="96"/>
      <c r="U75" s="102"/>
      <c r="V75" s="171"/>
      <c r="W75" s="171"/>
      <c r="X75" s="499"/>
      <c r="Y75" s="499"/>
      <c r="Z75" s="499"/>
      <c r="AA75" s="108"/>
      <c r="AE75" s="85"/>
      <c r="AF75" s="85"/>
      <c r="AG75" s="85"/>
      <c r="AH75"/>
      <c r="AI75"/>
      <c r="AJ75"/>
      <c r="AO75" s="11"/>
      <c r="AP75" s="10"/>
      <c r="AR75" s="40"/>
    </row>
    <row r="76" spans="4:44" x14ac:dyDescent="0.25">
      <c r="D76" s="91" t="s">
        <v>736</v>
      </c>
      <c r="E76" s="429"/>
      <c r="F76" s="98" t="s">
        <v>1307</v>
      </c>
      <c r="G76" s="96"/>
      <c r="H76" s="99"/>
      <c r="I76" s="99"/>
      <c r="J76" s="99"/>
      <c r="K76" s="96"/>
      <c r="L76" s="96"/>
      <c r="M76" s="100"/>
      <c r="N76" s="96"/>
      <c r="O76" s="101"/>
      <c r="P76" s="96"/>
      <c r="Q76" s="96"/>
      <c r="R76" s="100"/>
      <c r="S76" s="190"/>
      <c r="T76" s="96"/>
      <c r="U76" s="102"/>
      <c r="V76" s="171"/>
      <c r="W76" s="171"/>
      <c r="X76" s="499"/>
      <c r="Y76" s="499"/>
      <c r="Z76" s="499"/>
      <c r="AA76" s="108"/>
      <c r="AE76" s="40"/>
      <c r="AF76"/>
      <c r="AG76"/>
      <c r="AH76" s="85"/>
      <c r="AI76" s="85"/>
      <c r="AJ76" s="11"/>
      <c r="AN76" s="11"/>
      <c r="AO76" s="11"/>
      <c r="AP76" s="10"/>
      <c r="AR76" s="40"/>
    </row>
    <row r="77" spans="4:44" x14ac:dyDescent="0.25">
      <c r="D77" s="94" t="s">
        <v>1396</v>
      </c>
      <c r="E77" s="429"/>
      <c r="F77" s="98" t="s">
        <v>1397</v>
      </c>
      <c r="G77" s="96"/>
      <c r="H77" s="99"/>
      <c r="I77" s="99"/>
      <c r="J77" s="99"/>
      <c r="K77" s="96"/>
      <c r="L77" s="96"/>
      <c r="M77" s="100"/>
      <c r="N77" s="96"/>
      <c r="O77" s="101"/>
      <c r="P77" s="96"/>
      <c r="Q77" s="96"/>
      <c r="R77" s="100"/>
      <c r="S77" s="190"/>
      <c r="T77" s="96"/>
      <c r="U77" s="102"/>
      <c r="V77" s="171"/>
      <c r="W77" s="171"/>
      <c r="X77" s="499"/>
      <c r="Y77" s="499"/>
      <c r="Z77" s="499"/>
      <c r="AA77" s="108"/>
      <c r="AE77" s="85"/>
      <c r="AF77" s="85"/>
      <c r="AG77" s="85"/>
      <c r="AH77" s="85"/>
      <c r="AI77" s="85"/>
      <c r="AJ77" s="11"/>
      <c r="AN77" s="11"/>
      <c r="AO77" s="126"/>
      <c r="AP77" s="10"/>
      <c r="AR77" s="40"/>
    </row>
    <row r="78" spans="4:44" x14ac:dyDescent="0.25">
      <c r="D78" s="519" t="s">
        <v>838</v>
      </c>
      <c r="E78" s="520"/>
      <c r="F78" s="521" t="s">
        <v>1107</v>
      </c>
      <c r="G78" s="522"/>
      <c r="H78" s="582"/>
      <c r="I78" s="582"/>
      <c r="J78" s="582"/>
      <c r="K78" s="522"/>
      <c r="L78" s="522"/>
      <c r="M78" s="523"/>
      <c r="N78" s="522"/>
      <c r="O78" s="524"/>
      <c r="P78" s="522"/>
      <c r="Q78" s="522"/>
      <c r="R78" s="523"/>
      <c r="S78" s="525"/>
      <c r="T78" s="522"/>
      <c r="U78" s="526"/>
      <c r="V78" s="527"/>
      <c r="W78" s="527"/>
      <c r="X78" s="528"/>
      <c r="Y78" s="528"/>
      <c r="Z78" s="528"/>
      <c r="AA78" s="529"/>
      <c r="AE78" s="85"/>
      <c r="AF78" s="85"/>
      <c r="AG78" s="85"/>
      <c r="AH78" s="85"/>
      <c r="AI78" s="85"/>
      <c r="AJ78" s="11"/>
      <c r="AN78" s="11"/>
      <c r="AO78" s="11"/>
      <c r="AP78" s="10"/>
      <c r="AR78" s="40"/>
    </row>
    <row r="79" spans="4:44" ht="15.75" thickBot="1" x14ac:dyDescent="0.3">
      <c r="D79" s="530" t="s">
        <v>39</v>
      </c>
      <c r="E79" s="531"/>
      <c r="F79" s="532" t="s">
        <v>849</v>
      </c>
      <c r="G79" s="533"/>
      <c r="H79" s="534"/>
      <c r="I79" s="534"/>
      <c r="J79" s="534"/>
      <c r="K79" s="533"/>
      <c r="L79" s="533"/>
      <c r="M79" s="535"/>
      <c r="N79" s="533"/>
      <c r="O79" s="536"/>
      <c r="P79" s="533"/>
      <c r="Q79" s="533"/>
      <c r="R79" s="535"/>
      <c r="S79" s="537"/>
      <c r="T79" s="533"/>
      <c r="U79" s="538"/>
      <c r="V79" s="539"/>
      <c r="W79" s="539"/>
      <c r="X79" s="540"/>
      <c r="Y79" s="540"/>
      <c r="Z79" s="540"/>
      <c r="AA79" s="541"/>
      <c r="AE79" s="85"/>
      <c r="AF79" s="85"/>
      <c r="AG79" s="85"/>
      <c r="AH79"/>
      <c r="AI79"/>
      <c r="AJ79" s="11"/>
      <c r="AM79" s="11"/>
      <c r="AN79" s="11"/>
      <c r="AO79" s="11"/>
      <c r="AP79" s="10"/>
      <c r="AR79" s="40"/>
    </row>
    <row r="80" spans="4:44" x14ac:dyDescent="0.25">
      <c r="D80" s="518" t="s">
        <v>1816</v>
      </c>
      <c r="E80" s="508"/>
      <c r="F80" s="509" t="s">
        <v>2134</v>
      </c>
      <c r="G80" s="510"/>
      <c r="H80" s="581"/>
      <c r="I80" s="581"/>
      <c r="J80" s="581"/>
      <c r="K80" s="510"/>
      <c r="L80" s="510"/>
      <c r="M80" s="511"/>
      <c r="N80" s="510"/>
      <c r="O80" s="512"/>
      <c r="P80" s="510"/>
      <c r="Q80" s="510"/>
      <c r="R80" s="511"/>
      <c r="S80" s="513"/>
      <c r="T80" s="510"/>
      <c r="U80" s="514"/>
      <c r="V80" s="515"/>
      <c r="W80" s="515"/>
      <c r="X80" s="516"/>
      <c r="Y80" s="516"/>
      <c r="Z80" s="516"/>
      <c r="AA80" s="517"/>
      <c r="AE80"/>
      <c r="AF80"/>
      <c r="AG80"/>
      <c r="AH80"/>
      <c r="AI80"/>
      <c r="AJ80" s="11"/>
      <c r="AM80" s="11"/>
      <c r="AN80" s="11"/>
      <c r="AO80" s="11"/>
      <c r="AP80" s="10"/>
      <c r="AR80" s="40"/>
    </row>
    <row r="81" spans="4:44" x14ac:dyDescent="0.25">
      <c r="D81" s="92" t="s">
        <v>1817</v>
      </c>
      <c r="E81" s="429"/>
      <c r="F81" s="98" t="s">
        <v>2133</v>
      </c>
      <c r="G81" s="96"/>
      <c r="H81" s="99"/>
      <c r="I81" s="99"/>
      <c r="J81" s="99"/>
      <c r="K81" s="96"/>
      <c r="L81" s="96"/>
      <c r="M81" s="100"/>
      <c r="N81" s="96"/>
      <c r="O81" s="101"/>
      <c r="P81" s="96"/>
      <c r="Q81" s="96"/>
      <c r="R81" s="100"/>
      <c r="S81" s="190"/>
      <c r="T81" s="96"/>
      <c r="U81" s="102"/>
      <c r="V81" s="171"/>
      <c r="W81" s="171"/>
      <c r="X81" s="499"/>
      <c r="Y81" s="499"/>
      <c r="Z81" s="499"/>
      <c r="AA81" s="108"/>
      <c r="AE81" s="85"/>
      <c r="AF81"/>
      <c r="AG81"/>
      <c r="AH81" s="85"/>
      <c r="AI81" s="85"/>
      <c r="AJ81"/>
      <c r="AN81" s="11"/>
      <c r="AO81" s="11"/>
      <c r="AP81" s="10"/>
      <c r="AR81" s="40"/>
    </row>
    <row r="82" spans="4:44" x14ac:dyDescent="0.25">
      <c r="D82" s="92" t="s">
        <v>1998</v>
      </c>
      <c r="E82" s="429"/>
      <c r="F82" s="98" t="s">
        <v>2122</v>
      </c>
      <c r="G82" s="96"/>
      <c r="H82" s="99"/>
      <c r="I82" s="99"/>
      <c r="J82" s="99"/>
      <c r="K82" s="96"/>
      <c r="L82" s="96"/>
      <c r="M82" s="100"/>
      <c r="N82" s="96"/>
      <c r="O82" s="101"/>
      <c r="P82" s="96"/>
      <c r="Q82" s="96"/>
      <c r="R82" s="100"/>
      <c r="S82" s="190"/>
      <c r="T82" s="96"/>
      <c r="U82" s="102"/>
      <c r="V82" s="171"/>
      <c r="W82" s="171"/>
      <c r="X82" s="499"/>
      <c r="Y82" s="499"/>
      <c r="Z82" s="499"/>
      <c r="AA82" s="108"/>
      <c r="AE82" s="85"/>
      <c r="AF82" s="85"/>
      <c r="AG82" s="85"/>
      <c r="AH82" s="85"/>
      <c r="AI82" s="85"/>
      <c r="AJ82"/>
      <c r="AN82" s="11"/>
      <c r="AO82" s="11"/>
      <c r="AP82" s="10"/>
      <c r="AR82" s="40"/>
    </row>
    <row r="83" spans="4:44" x14ac:dyDescent="0.25">
      <c r="D83" s="91" t="s">
        <v>16</v>
      </c>
      <c r="E83" s="429"/>
      <c r="F83" s="98" t="s">
        <v>2128</v>
      </c>
      <c r="G83" s="96"/>
      <c r="H83" s="99"/>
      <c r="I83" s="99"/>
      <c r="J83" s="99"/>
      <c r="K83" s="96"/>
      <c r="L83" s="96"/>
      <c r="M83" s="100"/>
      <c r="N83" s="96"/>
      <c r="O83" s="101"/>
      <c r="P83" s="96"/>
      <c r="Q83" s="96"/>
      <c r="R83" s="100"/>
      <c r="S83" s="190"/>
      <c r="T83" s="96"/>
      <c r="U83" s="102"/>
      <c r="V83" s="171"/>
      <c r="W83" s="171"/>
      <c r="X83" s="499"/>
      <c r="Y83" s="499"/>
      <c r="Z83" s="499"/>
      <c r="AA83" s="108"/>
      <c r="AE83" s="85"/>
      <c r="AF83" s="85"/>
      <c r="AG83" s="85"/>
      <c r="AH83" s="85"/>
      <c r="AI83" s="85"/>
      <c r="AJ83"/>
      <c r="AN83" s="11"/>
      <c r="AO83" s="11"/>
      <c r="AP83" s="10"/>
      <c r="AR83" s="40"/>
    </row>
    <row r="84" spans="4:44" x14ac:dyDescent="0.25">
      <c r="D84" s="91" t="s">
        <v>69</v>
      </c>
      <c r="E84" s="429"/>
      <c r="F84" s="98" t="s">
        <v>850</v>
      </c>
      <c r="G84" s="96"/>
      <c r="H84" s="99"/>
      <c r="I84" s="99"/>
      <c r="J84" s="99"/>
      <c r="K84" s="96"/>
      <c r="L84" s="96"/>
      <c r="M84" s="100"/>
      <c r="N84" s="96"/>
      <c r="O84" s="101"/>
      <c r="P84" s="96"/>
      <c r="Q84" s="96"/>
      <c r="R84" s="100"/>
      <c r="S84" s="190"/>
      <c r="T84" s="96"/>
      <c r="U84" s="102"/>
      <c r="V84" s="171"/>
      <c r="W84" s="171"/>
      <c r="X84" s="499"/>
      <c r="Y84" s="499"/>
      <c r="Z84" s="499"/>
      <c r="AA84" s="108"/>
      <c r="AE84" s="85"/>
      <c r="AF84" s="85"/>
      <c r="AG84" s="85"/>
      <c r="AH84"/>
      <c r="AI84"/>
      <c r="AJ84"/>
      <c r="AO84" s="11"/>
      <c r="AP84" s="10"/>
      <c r="AR84" s="40"/>
    </row>
    <row r="85" spans="4:44" x14ac:dyDescent="0.25">
      <c r="D85" s="91" t="s">
        <v>72</v>
      </c>
      <c r="E85" s="429"/>
      <c r="F85" s="98" t="s">
        <v>851</v>
      </c>
      <c r="G85" s="96"/>
      <c r="H85" s="99"/>
      <c r="I85" s="99"/>
      <c r="J85" s="99"/>
      <c r="K85" s="96"/>
      <c r="L85" s="96"/>
      <c r="M85" s="100"/>
      <c r="N85" s="96"/>
      <c r="O85" s="101"/>
      <c r="P85" s="96"/>
      <c r="Q85" s="96"/>
      <c r="R85" s="100"/>
      <c r="S85" s="190"/>
      <c r="T85" s="96"/>
      <c r="U85" s="102"/>
      <c r="V85" s="171"/>
      <c r="W85" s="171"/>
      <c r="X85" s="499"/>
      <c r="Y85" s="499"/>
      <c r="Z85" s="499"/>
      <c r="AA85" s="108"/>
      <c r="AE85" s="40"/>
      <c r="AF85"/>
      <c r="AG85"/>
      <c r="AH85" s="85"/>
      <c r="AI85" s="85"/>
      <c r="AJ85" s="11"/>
      <c r="AM85" s="11"/>
      <c r="AN85" s="11"/>
      <c r="AO85" s="126"/>
      <c r="AP85" s="10"/>
      <c r="AR85" s="40"/>
    </row>
    <row r="86" spans="4:44" x14ac:dyDescent="0.25">
      <c r="D86" s="91" t="s">
        <v>80</v>
      </c>
      <c r="E86" s="429"/>
      <c r="F86" s="98" t="s">
        <v>2125</v>
      </c>
      <c r="G86" s="96"/>
      <c r="H86" s="99"/>
      <c r="I86" s="99"/>
      <c r="J86" s="99"/>
      <c r="K86" s="96"/>
      <c r="L86" s="96"/>
      <c r="M86" s="100"/>
      <c r="N86" s="96"/>
      <c r="O86" s="101"/>
      <c r="P86" s="96"/>
      <c r="Q86" s="96"/>
      <c r="R86" s="100"/>
      <c r="S86" s="190"/>
      <c r="T86" s="96"/>
      <c r="U86" s="102"/>
      <c r="V86" s="171"/>
      <c r="W86" s="171"/>
      <c r="X86" s="499"/>
      <c r="Y86" s="499"/>
      <c r="Z86" s="499"/>
      <c r="AA86" s="108"/>
      <c r="AD86" s="36"/>
      <c r="AE86" s="85"/>
      <c r="AF86" s="85"/>
      <c r="AG86" s="85"/>
      <c r="AH86" s="85"/>
      <c r="AI86" s="85"/>
      <c r="AJ86" s="11"/>
      <c r="AM86" s="11"/>
      <c r="AN86" s="11"/>
      <c r="AO86" s="126"/>
      <c r="AP86" s="10"/>
      <c r="AR86" s="40"/>
    </row>
    <row r="87" spans="4:44" x14ac:dyDescent="0.25">
      <c r="D87" s="91" t="s">
        <v>68</v>
      </c>
      <c r="E87" s="429"/>
      <c r="F87" s="98" t="s">
        <v>852</v>
      </c>
      <c r="G87" s="96"/>
      <c r="H87" s="99"/>
      <c r="I87" s="99"/>
      <c r="J87" s="99"/>
      <c r="K87" s="96"/>
      <c r="L87" s="96"/>
      <c r="M87" s="100"/>
      <c r="N87" s="96"/>
      <c r="O87" s="101"/>
      <c r="P87" s="96"/>
      <c r="Q87" s="96"/>
      <c r="R87" s="100"/>
      <c r="S87" s="190"/>
      <c r="T87" s="96"/>
      <c r="U87" s="102"/>
      <c r="V87" s="171"/>
      <c r="W87" s="171"/>
      <c r="X87" s="499"/>
      <c r="Y87" s="499"/>
      <c r="Z87" s="499"/>
      <c r="AA87" s="108"/>
      <c r="AD87" s="36"/>
      <c r="AE87" s="398"/>
      <c r="AF87" s="398"/>
      <c r="AG87" s="85"/>
      <c r="AH87" s="85"/>
      <c r="AI87" s="85"/>
      <c r="AJ87" s="11"/>
      <c r="AM87" s="11"/>
      <c r="AN87" s="11"/>
      <c r="AO87" s="181"/>
      <c r="AP87" s="10"/>
      <c r="AR87" s="40"/>
    </row>
    <row r="88" spans="4:44" x14ac:dyDescent="0.25">
      <c r="D88" s="91" t="s">
        <v>74</v>
      </c>
      <c r="E88" s="429"/>
      <c r="F88" s="98" t="s">
        <v>2124</v>
      </c>
      <c r="G88" s="96"/>
      <c r="H88" s="99"/>
      <c r="I88" s="99"/>
      <c r="J88" s="99"/>
      <c r="K88" s="96"/>
      <c r="L88" s="96"/>
      <c r="M88" s="100"/>
      <c r="N88" s="96"/>
      <c r="O88" s="101"/>
      <c r="P88" s="96"/>
      <c r="Q88" s="96"/>
      <c r="R88" s="100"/>
      <c r="S88" s="190"/>
      <c r="T88" s="96"/>
      <c r="U88" s="102"/>
      <c r="V88" s="171"/>
      <c r="W88" s="171"/>
      <c r="X88" s="499"/>
      <c r="Y88" s="499"/>
      <c r="Z88" s="499"/>
      <c r="AA88" s="108"/>
      <c r="AD88" s="36"/>
      <c r="AE88" s="399"/>
      <c r="AF88" s="398"/>
      <c r="AG88" s="85"/>
      <c r="AH88" s="85"/>
      <c r="AI88" s="85"/>
      <c r="AJ88" s="11"/>
      <c r="AM88" s="11"/>
      <c r="AN88" s="11"/>
      <c r="AO88" s="126"/>
      <c r="AP88" s="10"/>
    </row>
    <row r="89" spans="4:44" x14ac:dyDescent="0.25">
      <c r="D89" s="91" t="s">
        <v>2121</v>
      </c>
      <c r="E89" s="429"/>
      <c r="F89" s="98" t="s">
        <v>2123</v>
      </c>
      <c r="G89" s="96"/>
      <c r="H89" s="99"/>
      <c r="I89" s="99"/>
      <c r="J89" s="99"/>
      <c r="K89" s="96"/>
      <c r="L89" s="96"/>
      <c r="M89" s="100"/>
      <c r="N89" s="96"/>
      <c r="O89" s="101"/>
      <c r="P89" s="96"/>
      <c r="Q89" s="96"/>
      <c r="R89" s="100"/>
      <c r="S89" s="190"/>
      <c r="T89" s="96"/>
      <c r="U89" s="102"/>
      <c r="V89" s="171"/>
      <c r="W89" s="171"/>
      <c r="X89" s="499"/>
      <c r="Y89" s="499"/>
      <c r="Z89" s="499"/>
      <c r="AA89" s="108"/>
      <c r="AE89" s="398"/>
      <c r="AF89" s="398"/>
      <c r="AG89" s="85"/>
      <c r="AH89" s="85"/>
      <c r="AI89" s="85"/>
      <c r="AJ89" s="11"/>
      <c r="AM89" s="11"/>
      <c r="AN89" s="11"/>
      <c r="AO89" s="126"/>
      <c r="AP89" s="10"/>
    </row>
    <row r="90" spans="4:44" x14ac:dyDescent="0.25">
      <c r="D90" s="91" t="s">
        <v>51</v>
      </c>
      <c r="E90" s="429"/>
      <c r="F90" s="98" t="s">
        <v>872</v>
      </c>
      <c r="G90" s="96"/>
      <c r="H90" s="99"/>
      <c r="I90" s="99"/>
      <c r="J90" s="99"/>
      <c r="K90" s="96"/>
      <c r="L90" s="96"/>
      <c r="M90" s="100"/>
      <c r="N90" s="96"/>
      <c r="O90" s="101"/>
      <c r="P90" s="96"/>
      <c r="Q90" s="96"/>
      <c r="R90" s="100"/>
      <c r="S90" s="190"/>
      <c r="T90" s="96"/>
      <c r="U90" s="102"/>
      <c r="V90" s="171"/>
      <c r="W90" s="171"/>
      <c r="X90" s="499"/>
      <c r="Y90" s="499"/>
      <c r="Z90" s="499"/>
      <c r="AA90" s="108"/>
      <c r="AE90" s="85"/>
      <c r="AF90" s="85"/>
      <c r="AG90" s="85"/>
      <c r="AH90" s="85"/>
      <c r="AI90" s="85"/>
      <c r="AJ90" s="11"/>
      <c r="AM90" s="11"/>
      <c r="AN90" s="11"/>
      <c r="AO90" s="126"/>
      <c r="AP90" s="10"/>
    </row>
    <row r="91" spans="4:44" x14ac:dyDescent="0.25">
      <c r="D91" s="91" t="s">
        <v>52</v>
      </c>
      <c r="E91" s="429"/>
      <c r="F91" s="98" t="s">
        <v>873</v>
      </c>
      <c r="G91" s="96"/>
      <c r="H91" s="99"/>
      <c r="I91" s="99"/>
      <c r="J91" s="99"/>
      <c r="K91" s="96"/>
      <c r="L91" s="96"/>
      <c r="M91" s="100"/>
      <c r="N91" s="96"/>
      <c r="O91" s="101"/>
      <c r="P91" s="96"/>
      <c r="Q91" s="96"/>
      <c r="R91" s="100"/>
      <c r="S91" s="190"/>
      <c r="T91" s="96"/>
      <c r="U91" s="102"/>
      <c r="V91" s="171"/>
      <c r="W91" s="171"/>
      <c r="X91" s="499"/>
      <c r="Y91" s="499"/>
      <c r="Z91" s="499"/>
      <c r="AA91" s="108"/>
      <c r="AE91" s="85"/>
      <c r="AF91" s="85"/>
      <c r="AG91" s="85"/>
      <c r="AH91" s="85"/>
      <c r="AI91" s="85"/>
      <c r="AJ91" s="11"/>
      <c r="AM91" s="11"/>
      <c r="AN91" s="11"/>
      <c r="AO91" s="126"/>
      <c r="AP91" s="10"/>
    </row>
    <row r="92" spans="4:44" x14ac:dyDescent="0.25">
      <c r="D92" s="91" t="s">
        <v>53</v>
      </c>
      <c r="E92" s="429"/>
      <c r="F92" s="98" t="s">
        <v>853</v>
      </c>
      <c r="G92" s="96"/>
      <c r="H92" s="99"/>
      <c r="I92" s="99"/>
      <c r="J92" s="99"/>
      <c r="K92" s="96"/>
      <c r="L92" s="96"/>
      <c r="M92" s="100"/>
      <c r="N92" s="96"/>
      <c r="O92" s="101"/>
      <c r="P92" s="96"/>
      <c r="Q92" s="96"/>
      <c r="R92" s="100"/>
      <c r="S92" s="190"/>
      <c r="T92" s="96"/>
      <c r="U92" s="102"/>
      <c r="V92" s="171"/>
      <c r="W92" s="171"/>
      <c r="X92" s="499"/>
      <c r="Y92" s="499"/>
      <c r="Z92" s="499"/>
      <c r="AA92" s="108"/>
      <c r="AE92" s="85"/>
      <c r="AF92" s="85"/>
      <c r="AG92" s="85"/>
      <c r="AH92" s="85"/>
      <c r="AI92" s="85"/>
      <c r="AJ92" s="11"/>
      <c r="AM92" s="11"/>
      <c r="AN92" s="11"/>
      <c r="AO92" s="126"/>
      <c r="AP92" s="10"/>
    </row>
    <row r="93" spans="4:44" x14ac:dyDescent="0.25">
      <c r="D93" s="91" t="s">
        <v>841</v>
      </c>
      <c r="E93" s="429"/>
      <c r="F93" s="98" t="s">
        <v>854</v>
      </c>
      <c r="G93" s="96"/>
      <c r="H93" s="99"/>
      <c r="I93" s="99"/>
      <c r="J93" s="99"/>
      <c r="K93" s="96"/>
      <c r="L93" s="96"/>
      <c r="M93" s="100"/>
      <c r="N93" s="96"/>
      <c r="O93" s="101"/>
      <c r="P93" s="96"/>
      <c r="Q93" s="96"/>
      <c r="R93" s="100"/>
      <c r="S93" s="190"/>
      <c r="T93" s="96"/>
      <c r="U93" s="102"/>
      <c r="V93" s="171"/>
      <c r="W93" s="171"/>
      <c r="X93" s="499"/>
      <c r="Y93" s="499"/>
      <c r="Z93" s="499"/>
      <c r="AA93" s="108"/>
      <c r="AE93" s="85"/>
      <c r="AF93" s="85"/>
      <c r="AG93" s="85"/>
      <c r="AH93"/>
      <c r="AI93"/>
      <c r="AJ93"/>
      <c r="AN93" s="10"/>
    </row>
    <row r="94" spans="4:44" x14ac:dyDescent="0.25">
      <c r="D94" s="91" t="s">
        <v>2417</v>
      </c>
      <c r="E94" s="429"/>
      <c r="F94" s="98" t="s">
        <v>2419</v>
      </c>
      <c r="G94" s="96"/>
      <c r="H94" s="99"/>
      <c r="I94" s="99"/>
      <c r="J94" s="99"/>
      <c r="K94" s="96"/>
      <c r="L94" s="96"/>
      <c r="M94" s="100"/>
      <c r="N94" s="96"/>
      <c r="O94" s="101"/>
      <c r="P94" s="96"/>
      <c r="Q94" s="96"/>
      <c r="R94" s="100"/>
      <c r="S94" s="190"/>
      <c r="T94" s="96"/>
      <c r="U94" s="102"/>
      <c r="V94" s="171"/>
      <c r="W94" s="171"/>
      <c r="X94" s="499"/>
      <c r="Y94" s="499"/>
      <c r="Z94" s="499"/>
      <c r="AA94" s="108"/>
      <c r="AE94" s="39"/>
      <c r="AF94"/>
      <c r="AG94"/>
      <c r="AH94"/>
      <c r="AI94"/>
      <c r="AJ94"/>
      <c r="AN94" s="10"/>
    </row>
    <row r="95" spans="4:44" x14ac:dyDescent="0.25">
      <c r="D95" s="91" t="s">
        <v>840</v>
      </c>
      <c r="E95" s="429"/>
      <c r="F95" s="98" t="s">
        <v>855</v>
      </c>
      <c r="G95" s="96"/>
      <c r="H95" s="99"/>
      <c r="I95" s="99"/>
      <c r="J95" s="99"/>
      <c r="K95" s="96"/>
      <c r="L95" s="96"/>
      <c r="M95" s="100"/>
      <c r="N95" s="96"/>
      <c r="O95" s="101"/>
      <c r="P95" s="96"/>
      <c r="Q95" s="96"/>
      <c r="R95" s="100"/>
      <c r="S95" s="190"/>
      <c r="T95" s="96"/>
      <c r="U95" s="102"/>
      <c r="V95" s="171"/>
      <c r="W95" s="171"/>
      <c r="X95" s="499"/>
      <c r="Y95" s="499"/>
      <c r="Z95" s="499"/>
      <c r="AA95" s="108"/>
      <c r="AB95"/>
      <c r="AE95" s="39"/>
      <c r="AF95"/>
      <c r="AG95"/>
      <c r="AH95"/>
      <c r="AI95"/>
      <c r="AJ95"/>
    </row>
    <row r="96" spans="4:44" x14ac:dyDescent="0.25">
      <c r="D96" s="91" t="s">
        <v>730</v>
      </c>
      <c r="E96" s="429"/>
      <c r="F96" s="98" t="s">
        <v>856</v>
      </c>
      <c r="G96" s="96"/>
      <c r="H96" s="99"/>
      <c r="I96" s="99"/>
      <c r="J96" s="99"/>
      <c r="K96" s="96"/>
      <c r="L96" s="96"/>
      <c r="M96" s="100"/>
      <c r="N96" s="96"/>
      <c r="O96" s="101"/>
      <c r="P96" s="96"/>
      <c r="Q96" s="96"/>
      <c r="R96" s="100"/>
      <c r="S96" s="190"/>
      <c r="T96" s="96"/>
      <c r="U96" s="102"/>
      <c r="V96" s="171"/>
      <c r="W96" s="171"/>
      <c r="X96" s="499"/>
      <c r="Y96" s="499"/>
      <c r="Z96" s="499"/>
      <c r="AA96" s="108"/>
      <c r="AB96"/>
      <c r="AE96"/>
      <c r="AF96"/>
      <c r="AG96"/>
      <c r="AH96"/>
      <c r="AI96"/>
      <c r="AJ96"/>
    </row>
    <row r="97" spans="4:36" x14ac:dyDescent="0.25">
      <c r="D97" s="91" t="s">
        <v>75</v>
      </c>
      <c r="E97" s="429"/>
      <c r="F97" s="98" t="s">
        <v>857</v>
      </c>
      <c r="G97" s="96"/>
      <c r="H97" s="99"/>
      <c r="I97" s="99"/>
      <c r="J97" s="99"/>
      <c r="K97" s="96"/>
      <c r="L97" s="96"/>
      <c r="M97" s="100"/>
      <c r="N97" s="96"/>
      <c r="O97" s="101"/>
      <c r="P97" s="96"/>
      <c r="Q97" s="96"/>
      <c r="R97" s="100"/>
      <c r="S97" s="190"/>
      <c r="T97" s="96"/>
      <c r="U97" s="102"/>
      <c r="V97" s="171"/>
      <c r="W97" s="171"/>
      <c r="X97" s="499"/>
      <c r="Y97" s="499"/>
      <c r="Z97" s="499"/>
      <c r="AA97" s="108"/>
      <c r="AB97"/>
      <c r="AE97"/>
      <c r="AF97"/>
      <c r="AG97"/>
      <c r="AH97"/>
      <c r="AI97"/>
      <c r="AJ97"/>
    </row>
    <row r="98" spans="4:36" ht="15.75" thickBot="1" x14ac:dyDescent="0.3">
      <c r="D98" s="95" t="s">
        <v>76</v>
      </c>
      <c r="E98" s="430"/>
      <c r="F98" s="103" t="s">
        <v>858</v>
      </c>
      <c r="G98" s="97"/>
      <c r="H98" s="104"/>
      <c r="I98" s="104"/>
      <c r="J98" s="104"/>
      <c r="K98" s="97"/>
      <c r="L98" s="97"/>
      <c r="M98" s="105"/>
      <c r="N98" s="97"/>
      <c r="O98" s="106"/>
      <c r="P98" s="97"/>
      <c r="Q98" s="97"/>
      <c r="R98" s="105"/>
      <c r="S98" s="191"/>
      <c r="T98" s="97"/>
      <c r="U98" s="107"/>
      <c r="V98" s="172"/>
      <c r="W98" s="172"/>
      <c r="X98" s="500"/>
      <c r="Y98" s="500"/>
      <c r="Z98" s="500"/>
      <c r="AA98" s="109"/>
      <c r="AB98"/>
      <c r="AE98"/>
      <c r="AF98"/>
      <c r="AG98"/>
      <c r="AH98"/>
      <c r="AI98"/>
      <c r="AJ98"/>
    </row>
    <row r="99" spans="4:36" x14ac:dyDescent="0.25">
      <c r="D99" s="507" t="s">
        <v>3</v>
      </c>
      <c r="E99" s="508"/>
      <c r="F99" s="509" t="s">
        <v>2129</v>
      </c>
      <c r="G99" s="510"/>
      <c r="H99" s="581"/>
      <c r="I99" s="581"/>
      <c r="J99" s="581"/>
      <c r="K99" s="510"/>
      <c r="L99" s="510"/>
      <c r="M99" s="511"/>
      <c r="N99" s="510"/>
      <c r="O99" s="512"/>
      <c r="P99" s="510"/>
      <c r="Q99" s="510"/>
      <c r="R99" s="511"/>
      <c r="S99" s="513"/>
      <c r="T99" s="510"/>
      <c r="U99" s="514"/>
      <c r="V99" s="515"/>
      <c r="W99" s="515"/>
      <c r="X99" s="516"/>
      <c r="Y99" s="516"/>
      <c r="Z99" s="516"/>
      <c r="AA99" s="517"/>
      <c r="AB99"/>
      <c r="AE99"/>
      <c r="AF99"/>
      <c r="AG99"/>
      <c r="AH99"/>
      <c r="AI99"/>
      <c r="AJ99"/>
    </row>
    <row r="100" spans="4:36" x14ac:dyDescent="0.25">
      <c r="D100" s="91" t="s">
        <v>22</v>
      </c>
      <c r="E100" s="429"/>
      <c r="F100" s="98" t="s">
        <v>874</v>
      </c>
      <c r="G100" s="96"/>
      <c r="H100" s="99"/>
      <c r="I100" s="99"/>
      <c r="J100" s="99"/>
      <c r="K100" s="96"/>
      <c r="L100" s="96"/>
      <c r="M100" s="100"/>
      <c r="N100" s="96"/>
      <c r="O100" s="101"/>
      <c r="P100" s="96"/>
      <c r="Q100" s="96"/>
      <c r="R100" s="100"/>
      <c r="S100" s="190"/>
      <c r="T100" s="96"/>
      <c r="U100" s="102"/>
      <c r="V100" s="171"/>
      <c r="W100" s="171"/>
      <c r="X100" s="499"/>
      <c r="Y100" s="499"/>
      <c r="Z100" s="499"/>
      <c r="AA100" s="108"/>
      <c r="AE100"/>
      <c r="AF100"/>
      <c r="AG100"/>
    </row>
    <row r="101" spans="4:36" ht="15.75" thickBot="1" x14ac:dyDescent="0.3">
      <c r="D101" s="95" t="s">
        <v>4</v>
      </c>
      <c r="E101" s="430"/>
      <c r="F101" s="103" t="s">
        <v>859</v>
      </c>
      <c r="G101" s="97"/>
      <c r="H101" s="104"/>
      <c r="I101" s="104"/>
      <c r="J101" s="104"/>
      <c r="K101" s="97"/>
      <c r="L101" s="97"/>
      <c r="M101" s="105"/>
      <c r="N101" s="97"/>
      <c r="O101" s="106"/>
      <c r="P101" s="97"/>
      <c r="Q101" s="97"/>
      <c r="R101" s="105"/>
      <c r="S101" s="191"/>
      <c r="T101" s="97"/>
      <c r="U101" s="107"/>
      <c r="V101" s="172"/>
      <c r="W101" s="172"/>
      <c r="X101" s="500"/>
      <c r="Y101" s="500"/>
      <c r="Z101" s="500"/>
      <c r="AA101" s="109"/>
    </row>
    <row r="436" spans="3:3" x14ac:dyDescent="0.25">
      <c r="C436" s="7"/>
    </row>
    <row r="437" spans="3:3" x14ac:dyDescent="0.25">
      <c r="C437" s="7"/>
    </row>
    <row r="493" spans="3:3" x14ac:dyDescent="0.25">
      <c r="C493" s="177"/>
    </row>
    <row r="494" spans="3:3" x14ac:dyDescent="0.25">
      <c r="C494" s="177"/>
    </row>
    <row r="495" spans="3:3" x14ac:dyDescent="0.25">
      <c r="C495" s="177"/>
    </row>
    <row r="496" spans="3:3" x14ac:dyDescent="0.25">
      <c r="C496" s="177"/>
    </row>
    <row r="497" spans="3:3" x14ac:dyDescent="0.25">
      <c r="C497" s="177"/>
    </row>
    <row r="498" spans="3:3" x14ac:dyDescent="0.25">
      <c r="C498" s="177"/>
    </row>
    <row r="499" spans="3:3" x14ac:dyDescent="0.25">
      <c r="C499" s="177"/>
    </row>
    <row r="501" spans="3:3" x14ac:dyDescent="0.25">
      <c r="C501" s="177"/>
    </row>
    <row r="560" spans="3:3" x14ac:dyDescent="0.25">
      <c r="C560" s="195"/>
    </row>
    <row r="593" spans="3:3" x14ac:dyDescent="0.25">
      <c r="C593" s="208"/>
    </row>
  </sheetData>
  <sortState ref="A6:AS17">
    <sortCondition ref="D6:D17"/>
  </sortState>
  <hyperlinks>
    <hyperlink ref="AM50" r:id="rId1"/>
    <hyperlink ref="AJ49" r:id="rId2" display="http://en.wikipedia.org/wiki/Instructions_per_second"/>
    <hyperlink ref="AR49" r:id="rId3"/>
    <hyperlink ref="E12" r:id="rId4"/>
    <hyperlink ref="AQ12" r:id="rId5"/>
    <hyperlink ref="AQ9" r:id="rId6"/>
    <hyperlink ref="E6" r:id="rId7"/>
    <hyperlink ref="AS6" r:id="rId8"/>
    <hyperlink ref="E15" r:id="rId9"/>
    <hyperlink ref="E14" r:id="rId10"/>
    <hyperlink ref="AQ15" r:id="rId11"/>
    <hyperlink ref="AQ14" r:id="rId12"/>
    <hyperlink ref="E30" r:id="rId13"/>
    <hyperlink ref="E31" r:id="rId14"/>
    <hyperlink ref="E45" r:id="rId15"/>
    <hyperlink ref="E26" r:id="rId16"/>
    <hyperlink ref="E11" r:id="rId17"/>
    <hyperlink ref="E10" r:id="rId18"/>
  </hyperlinks>
  <pageMargins left="0.25" right="0.25" top="0.25" bottom="0.25" header="0.3" footer="0.3"/>
  <pageSetup paperSize="5" scale="57" fitToHeight="9" orientation="landscape" r:id="rId1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68"/>
  <sheetViews>
    <sheetView zoomScale="85" zoomScaleNormal="85" workbookViewId="0">
      <pane ySplit="1" topLeftCell="A47" activePane="bottomLeft" state="frozen"/>
      <selection pane="bottomLeft" activeCell="A63" sqref="A63:XFD63"/>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4.7109375" style="39" customWidth="1"/>
    <col min="10" max="10" width="4.140625" style="39" customWidth="1"/>
    <col min="11" max="11" width="9.5703125" customWidth="1"/>
    <col min="12" max="12" width="5.5703125" customWidth="1"/>
    <col min="13" max="13" width="5.5703125" style="10" customWidth="1"/>
    <col min="14" max="14" width="7" customWidth="1"/>
    <col min="15" max="15" width="4.140625" style="492" customWidth="1"/>
    <col min="16" max="16" width="2.85546875" style="79" customWidth="1"/>
    <col min="17" max="17" width="3.85546875" customWidth="1"/>
    <col min="18" max="18" width="4.140625" customWidth="1"/>
    <col min="19" max="19" width="5.28515625" style="10" customWidth="1"/>
    <col min="20" max="20" width="3.5703125" style="183" customWidth="1"/>
    <col min="21" max="21" width="5.42578125" customWidth="1"/>
    <col min="22" max="22" width="5.42578125" style="11" customWidth="1"/>
    <col min="23" max="23" width="4.85546875" style="8" customWidth="1"/>
    <col min="24" max="24" width="6.7109375" style="8" customWidth="1"/>
    <col min="25" max="25" width="4.7109375" style="492"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2.57031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807" t="s">
        <v>4224</v>
      </c>
      <c r="D1" s="622" t="s">
        <v>1810</v>
      </c>
      <c r="E1" s="15" t="s">
        <v>2380</v>
      </c>
      <c r="F1" s="15" t="s">
        <v>64</v>
      </c>
      <c r="G1" s="6" t="s">
        <v>23</v>
      </c>
      <c r="H1" s="2" t="s">
        <v>175</v>
      </c>
      <c r="I1" s="2" t="s">
        <v>5</v>
      </c>
      <c r="J1" s="2" t="s">
        <v>6</v>
      </c>
      <c r="K1" s="2" t="s">
        <v>1</v>
      </c>
      <c r="L1" s="2" t="s">
        <v>742</v>
      </c>
      <c r="M1" s="13" t="s">
        <v>3623</v>
      </c>
      <c r="N1" s="2" t="s">
        <v>1149</v>
      </c>
      <c r="O1" s="9" t="s">
        <v>6431</v>
      </c>
      <c r="P1" s="78" t="s">
        <v>772</v>
      </c>
      <c r="Q1" s="78" t="s">
        <v>764</v>
      </c>
      <c r="R1" s="2" t="s">
        <v>944</v>
      </c>
      <c r="S1" s="13" t="s">
        <v>945</v>
      </c>
      <c r="T1" s="706" t="s">
        <v>986</v>
      </c>
      <c r="U1" s="2" t="s">
        <v>736</v>
      </c>
      <c r="V1" s="12" t="s">
        <v>1396</v>
      </c>
      <c r="W1" s="9" t="s">
        <v>838</v>
      </c>
      <c r="X1" s="9" t="s">
        <v>39</v>
      </c>
      <c r="Y1" s="702" t="s">
        <v>3622</v>
      </c>
      <c r="Z1" s="548" t="s">
        <v>1998</v>
      </c>
      <c r="AA1" s="2" t="s">
        <v>16</v>
      </c>
      <c r="AB1" s="15" t="s">
        <v>3571</v>
      </c>
      <c r="AC1" s="15" t="s">
        <v>72</v>
      </c>
      <c r="AD1" s="549" t="s">
        <v>80</v>
      </c>
      <c r="AE1" s="15" t="s">
        <v>68</v>
      </c>
      <c r="AF1" s="15" t="s">
        <v>74</v>
      </c>
      <c r="AG1" s="549" t="s">
        <v>2121</v>
      </c>
      <c r="AH1" s="703" t="s">
        <v>3625</v>
      </c>
      <c r="AI1" s="2" t="s">
        <v>52</v>
      </c>
      <c r="AJ1" s="2" t="s">
        <v>53</v>
      </c>
      <c r="AK1" s="679" t="s">
        <v>841</v>
      </c>
      <c r="AL1" s="13" t="s">
        <v>3624</v>
      </c>
      <c r="AM1" s="2" t="s">
        <v>840</v>
      </c>
      <c r="AN1" s="2" t="s">
        <v>730</v>
      </c>
      <c r="AO1" s="2" t="s">
        <v>75</v>
      </c>
      <c r="AP1" s="2" t="s">
        <v>76</v>
      </c>
      <c r="AQ1" s="2" t="s">
        <v>2435</v>
      </c>
      <c r="AR1" s="6" t="s">
        <v>22</v>
      </c>
      <c r="AS1" s="3" t="s">
        <v>4</v>
      </c>
    </row>
    <row r="2" spans="1:45" ht="18.75" x14ac:dyDescent="0.3">
      <c r="D2" s="22" t="s">
        <v>920</v>
      </c>
      <c r="E2" s="16"/>
      <c r="I2"/>
      <c r="J2" s="162" t="s">
        <v>5715</v>
      </c>
      <c r="AE2" s="16"/>
      <c r="AF2" s="32"/>
      <c r="AG2" s="32"/>
    </row>
    <row r="3" spans="1:45" x14ac:dyDescent="0.25">
      <c r="D3" s="23" t="s">
        <v>729</v>
      </c>
      <c r="F3" s="21"/>
    </row>
    <row r="4" spans="1:45" ht="7.5" customHeight="1" thickBot="1" x14ac:dyDescent="0.3"/>
    <row r="5" spans="1:45" ht="14.25" customHeight="1" x14ac:dyDescent="0.25">
      <c r="A5" t="s">
        <v>745</v>
      </c>
      <c r="B5">
        <v>1</v>
      </c>
      <c r="C5" t="s">
        <v>875</v>
      </c>
      <c r="D5" s="50">
        <v>8051</v>
      </c>
      <c r="E5" s="562" t="s">
        <v>2213</v>
      </c>
      <c r="F5" s="44" t="s">
        <v>85</v>
      </c>
      <c r="G5" s="30" t="s">
        <v>117</v>
      </c>
      <c r="H5" s="44">
        <v>8051</v>
      </c>
      <c r="I5" s="44">
        <v>8</v>
      </c>
      <c r="J5" s="86">
        <v>8</v>
      </c>
      <c r="K5" s="134" t="s">
        <v>6197</v>
      </c>
      <c r="L5" s="56" t="s">
        <v>108</v>
      </c>
      <c r="M5" s="80" t="s">
        <v>5299</v>
      </c>
      <c r="N5" s="30">
        <v>1424</v>
      </c>
      <c r="O5" s="493"/>
      <c r="P5" s="34">
        <v>6</v>
      </c>
      <c r="Q5" s="30"/>
      <c r="R5" s="30"/>
      <c r="S5" s="80">
        <v>241.54599999999999</v>
      </c>
      <c r="T5" s="184">
        <v>44489</v>
      </c>
      <c r="U5" s="394" t="s">
        <v>5998</v>
      </c>
      <c r="V5" s="57">
        <v>0.33</v>
      </c>
      <c r="W5" s="166">
        <v>4</v>
      </c>
      <c r="X5" s="488">
        <f t="shared" ref="X5:X36" si="0">IF(AND(N5&lt;&gt;"",S5&lt;&gt;""),1000*S5*V5/(N5*W5),"")</f>
        <v>13.994062500000002</v>
      </c>
      <c r="Y5" s="501" t="s">
        <v>1833</v>
      </c>
      <c r="Z5" s="493"/>
      <c r="AA5" s="30" t="s">
        <v>20</v>
      </c>
      <c r="AB5" s="44">
        <v>32</v>
      </c>
      <c r="AC5" s="30" t="s">
        <v>118</v>
      </c>
      <c r="AD5" s="44" t="s">
        <v>54</v>
      </c>
      <c r="AE5" s="30" t="s">
        <v>124</v>
      </c>
      <c r="AF5" s="34" t="s">
        <v>55</v>
      </c>
      <c r="AG5" s="34"/>
      <c r="AH5" s="44" t="s">
        <v>181</v>
      </c>
      <c r="AI5" s="44" t="s">
        <v>181</v>
      </c>
      <c r="AJ5" s="44" t="s">
        <v>54</v>
      </c>
      <c r="AK5" s="80"/>
      <c r="AL5" s="568"/>
      <c r="AM5" s="30"/>
      <c r="AN5" s="30"/>
      <c r="AO5" s="30">
        <v>2001</v>
      </c>
      <c r="AP5" s="51">
        <v>2016</v>
      </c>
      <c r="AQ5" s="559"/>
      <c r="AR5" s="30" t="s">
        <v>5282</v>
      </c>
      <c r="AS5" s="51"/>
    </row>
    <row r="6" spans="1:45" ht="14.25" customHeight="1" x14ac:dyDescent="0.25">
      <c r="D6" s="409" t="s">
        <v>4577</v>
      </c>
      <c r="E6" s="435" t="s">
        <v>4578</v>
      </c>
      <c r="F6" s="412" t="s">
        <v>57</v>
      </c>
      <c r="G6" s="504" t="s">
        <v>4579</v>
      </c>
      <c r="H6" s="412">
        <v>1802</v>
      </c>
      <c r="I6" s="412">
        <v>8</v>
      </c>
      <c r="J6" s="600">
        <v>8</v>
      </c>
      <c r="K6" s="856" t="s">
        <v>6197</v>
      </c>
      <c r="L6" s="52" t="s">
        <v>108</v>
      </c>
      <c r="M6" s="81" t="s">
        <v>5299</v>
      </c>
      <c r="N6" s="28">
        <v>247</v>
      </c>
      <c r="O6" s="494"/>
      <c r="P6" s="29">
        <v>6</v>
      </c>
      <c r="Q6" s="28"/>
      <c r="R6" s="28">
        <v>2</v>
      </c>
      <c r="S6" s="81">
        <v>427.35</v>
      </c>
      <c r="T6" s="185">
        <v>44489</v>
      </c>
      <c r="U6" s="326" t="s">
        <v>5998</v>
      </c>
      <c r="V6" s="60">
        <v>0.33</v>
      </c>
      <c r="W6" s="167">
        <v>12</v>
      </c>
      <c r="X6" s="489">
        <f t="shared" si="0"/>
        <v>47.579453441295549</v>
      </c>
      <c r="Y6" s="502" t="s">
        <v>3284</v>
      </c>
      <c r="Z6" s="494"/>
      <c r="AA6" s="28" t="s">
        <v>17</v>
      </c>
      <c r="AB6" s="27">
        <v>6</v>
      </c>
      <c r="AC6" s="28" t="s">
        <v>4582</v>
      </c>
      <c r="AD6" s="27" t="s">
        <v>54</v>
      </c>
      <c r="AE6" s="28" t="s">
        <v>124</v>
      </c>
      <c r="AF6" s="29" t="s">
        <v>55</v>
      </c>
      <c r="AG6" s="29"/>
      <c r="AH6" s="27" t="s">
        <v>181</v>
      </c>
      <c r="AI6" s="27" t="s">
        <v>181</v>
      </c>
      <c r="AJ6" s="27" t="s">
        <v>54</v>
      </c>
      <c r="AK6" s="81">
        <v>52</v>
      </c>
      <c r="AL6" s="569"/>
      <c r="AM6" s="28">
        <v>16</v>
      </c>
      <c r="AN6" s="28"/>
      <c r="AO6" s="28">
        <v>2016</v>
      </c>
      <c r="AP6" s="20">
        <v>2016</v>
      </c>
      <c r="AQ6" s="182" t="s">
        <v>4584</v>
      </c>
      <c r="AR6" s="28" t="s">
        <v>4581</v>
      </c>
      <c r="AS6" s="20" t="s">
        <v>4583</v>
      </c>
    </row>
    <row r="7" spans="1:45" ht="14.25" customHeight="1" x14ac:dyDescent="0.25">
      <c r="D7" s="591" t="s">
        <v>5196</v>
      </c>
      <c r="E7" s="555" t="s">
        <v>5197</v>
      </c>
      <c r="F7" s="592" t="s">
        <v>85</v>
      </c>
      <c r="G7" s="42" t="s">
        <v>5198</v>
      </c>
      <c r="H7" s="46" t="s">
        <v>143</v>
      </c>
      <c r="I7" s="592">
        <v>24</v>
      </c>
      <c r="J7" s="618">
        <v>24</v>
      </c>
      <c r="K7" s="856" t="s">
        <v>6197</v>
      </c>
      <c r="L7" s="52" t="s">
        <v>108</v>
      </c>
      <c r="M7" s="81" t="s">
        <v>5299</v>
      </c>
      <c r="N7" s="28">
        <v>3535</v>
      </c>
      <c r="O7" s="494"/>
      <c r="P7" s="29">
        <v>6</v>
      </c>
      <c r="Q7" s="28">
        <v>1</v>
      </c>
      <c r="R7" s="28"/>
      <c r="S7" s="81">
        <v>186.56700000000001</v>
      </c>
      <c r="T7" s="185">
        <v>44489</v>
      </c>
      <c r="U7" s="326" t="s">
        <v>5998</v>
      </c>
      <c r="V7" s="60">
        <v>0.8</v>
      </c>
      <c r="W7" s="167">
        <v>1</v>
      </c>
      <c r="X7" s="489">
        <f t="shared" si="0"/>
        <v>42.221669024045262</v>
      </c>
      <c r="Y7" s="502" t="s">
        <v>174</v>
      </c>
      <c r="Z7" s="494"/>
      <c r="AA7" s="28" t="s">
        <v>20</v>
      </c>
      <c r="AB7" s="27">
        <v>17</v>
      </c>
      <c r="AC7" s="28" t="s">
        <v>386</v>
      </c>
      <c r="AD7" s="27"/>
      <c r="AE7" s="28"/>
      <c r="AF7" s="29" t="s">
        <v>55</v>
      </c>
      <c r="AG7" s="29"/>
      <c r="AH7" s="27" t="s">
        <v>718</v>
      </c>
      <c r="AI7" s="27" t="s">
        <v>718</v>
      </c>
      <c r="AJ7" s="27" t="s">
        <v>55</v>
      </c>
      <c r="AK7" s="81">
        <v>17</v>
      </c>
      <c r="AL7" s="569"/>
      <c r="AM7" s="28">
        <v>32</v>
      </c>
      <c r="AN7" s="28"/>
      <c r="AO7" s="28">
        <v>2019</v>
      </c>
      <c r="AP7" s="20">
        <v>2019</v>
      </c>
      <c r="AQ7" s="182"/>
      <c r="AR7" s="28" t="s">
        <v>5284</v>
      </c>
      <c r="AS7" s="20" t="s">
        <v>5283</v>
      </c>
    </row>
    <row r="8" spans="1:45" s="208" customFormat="1" ht="14.25" customHeight="1" x14ac:dyDescent="0.25">
      <c r="C8" s="208" t="s">
        <v>875</v>
      </c>
      <c r="D8" s="202" t="s">
        <v>1820</v>
      </c>
      <c r="E8" s="733" t="s">
        <v>6198</v>
      </c>
      <c r="F8" s="205" t="s">
        <v>57</v>
      </c>
      <c r="G8" s="734" t="s">
        <v>4373</v>
      </c>
      <c r="H8" s="205" t="s">
        <v>33</v>
      </c>
      <c r="I8" s="205">
        <v>32</v>
      </c>
      <c r="J8" s="207">
        <v>32</v>
      </c>
      <c r="K8" s="918" t="s">
        <v>6197</v>
      </c>
      <c r="L8" s="736" t="s">
        <v>108</v>
      </c>
      <c r="M8" s="737" t="s">
        <v>6200</v>
      </c>
      <c r="N8" s="734"/>
      <c r="O8" s="744"/>
      <c r="P8" s="204">
        <v>6</v>
      </c>
      <c r="Q8" s="734">
        <v>1</v>
      </c>
      <c r="R8" s="734"/>
      <c r="S8" s="737">
        <v>100</v>
      </c>
      <c r="T8" s="738">
        <v>44489</v>
      </c>
      <c r="U8" s="739" t="s">
        <v>5998</v>
      </c>
      <c r="V8" s="740">
        <v>1</v>
      </c>
      <c r="W8" s="741">
        <v>1</v>
      </c>
      <c r="X8" s="742" t="str">
        <f t="shared" si="0"/>
        <v/>
      </c>
      <c r="Y8" s="743"/>
      <c r="Z8" s="744"/>
      <c r="AA8" s="734" t="s">
        <v>17</v>
      </c>
      <c r="AB8" s="205">
        <v>18</v>
      </c>
      <c r="AC8" s="734" t="s">
        <v>2672</v>
      </c>
      <c r="AD8" s="205" t="s">
        <v>54</v>
      </c>
      <c r="AE8" s="734" t="s">
        <v>124</v>
      </c>
      <c r="AF8" s="204" t="s">
        <v>55</v>
      </c>
      <c r="AG8" s="204"/>
      <c r="AH8" s="205" t="s">
        <v>133</v>
      </c>
      <c r="AI8" s="205" t="s">
        <v>133</v>
      </c>
      <c r="AJ8" s="205" t="s">
        <v>54</v>
      </c>
      <c r="AK8" s="737"/>
      <c r="AL8" s="745"/>
      <c r="AM8" s="734">
        <v>32</v>
      </c>
      <c r="AN8" s="734"/>
      <c r="AO8" s="734">
        <v>2011</v>
      </c>
      <c r="AP8" s="746">
        <v>2018</v>
      </c>
      <c r="AQ8" s="735"/>
      <c r="AR8" s="734" t="s">
        <v>3395</v>
      </c>
      <c r="AS8" s="746" t="s">
        <v>6201</v>
      </c>
    </row>
    <row r="9" spans="1:45" s="208" customFormat="1" ht="14.25" customHeight="1" x14ac:dyDescent="0.25">
      <c r="C9" s="208" t="s">
        <v>875</v>
      </c>
      <c r="D9" s="758" t="s">
        <v>1820</v>
      </c>
      <c r="E9" s="761"/>
      <c r="F9" s="762"/>
      <c r="G9" s="761" t="s">
        <v>4373</v>
      </c>
      <c r="H9" s="762" t="s">
        <v>33</v>
      </c>
      <c r="I9" s="762">
        <v>32</v>
      </c>
      <c r="J9" s="934">
        <v>32</v>
      </c>
      <c r="K9" s="735" t="s">
        <v>4805</v>
      </c>
      <c r="L9" s="736" t="s">
        <v>108</v>
      </c>
      <c r="M9" s="737" t="s">
        <v>5318</v>
      </c>
      <c r="N9" s="939"/>
      <c r="O9" s="943"/>
      <c r="P9" s="940">
        <v>6</v>
      </c>
      <c r="Q9" s="939">
        <v>1</v>
      </c>
      <c r="R9" s="939"/>
      <c r="S9" s="941"/>
      <c r="T9" s="738">
        <v>44019</v>
      </c>
      <c r="U9" s="739" t="s">
        <v>5298</v>
      </c>
      <c r="V9" s="740">
        <v>1</v>
      </c>
      <c r="W9" s="741">
        <v>1</v>
      </c>
      <c r="X9" s="742" t="str">
        <f t="shared" si="0"/>
        <v/>
      </c>
      <c r="Y9" s="942"/>
      <c r="Z9" s="943"/>
      <c r="AA9" s="939" t="s">
        <v>17</v>
      </c>
      <c r="AB9" s="944">
        <v>18</v>
      </c>
      <c r="AC9" s="939" t="s">
        <v>2672</v>
      </c>
      <c r="AD9" s="944" t="s">
        <v>54</v>
      </c>
      <c r="AE9" s="939" t="s">
        <v>124</v>
      </c>
      <c r="AF9" s="940" t="s">
        <v>55</v>
      </c>
      <c r="AG9" s="940"/>
      <c r="AH9" s="944" t="s">
        <v>133</v>
      </c>
      <c r="AI9" s="944" t="s">
        <v>133</v>
      </c>
      <c r="AJ9" s="944" t="s">
        <v>54</v>
      </c>
      <c r="AK9" s="941"/>
      <c r="AL9" s="945"/>
      <c r="AM9" s="939">
        <v>32</v>
      </c>
      <c r="AN9" s="939"/>
      <c r="AO9" s="939">
        <v>2011</v>
      </c>
      <c r="AP9" s="946">
        <v>2018</v>
      </c>
      <c r="AQ9" s="948"/>
      <c r="AR9" s="939" t="s">
        <v>3395</v>
      </c>
      <c r="AS9" s="946" t="s">
        <v>2673</v>
      </c>
    </row>
    <row r="10" spans="1:45" ht="14.25" customHeight="1" x14ac:dyDescent="0.25">
      <c r="A10" s="208"/>
      <c r="B10" s="208"/>
      <c r="C10" s="208"/>
      <c r="D10" s="202" t="s">
        <v>6203</v>
      </c>
      <c r="E10" s="733" t="s">
        <v>6204</v>
      </c>
      <c r="F10" s="205"/>
      <c r="G10" s="734" t="s">
        <v>6206</v>
      </c>
      <c r="H10" s="205" t="s">
        <v>3987</v>
      </c>
      <c r="I10" s="205">
        <v>32</v>
      </c>
      <c r="J10" s="207">
        <v>16</v>
      </c>
      <c r="K10" s="918" t="s">
        <v>6197</v>
      </c>
      <c r="L10" s="736" t="s">
        <v>108</v>
      </c>
      <c r="M10" s="737" t="s">
        <v>6208</v>
      </c>
      <c r="N10" s="734"/>
      <c r="O10" s="744"/>
      <c r="P10" s="204">
        <v>6</v>
      </c>
      <c r="Q10" s="734"/>
      <c r="R10" s="734"/>
      <c r="S10" s="737"/>
      <c r="T10" s="738">
        <v>44489</v>
      </c>
      <c r="U10" s="739" t="s">
        <v>5998</v>
      </c>
      <c r="V10" s="740">
        <v>1</v>
      </c>
      <c r="W10" s="741">
        <v>1</v>
      </c>
      <c r="X10" s="742" t="str">
        <f t="shared" si="0"/>
        <v/>
      </c>
      <c r="Y10" s="743"/>
      <c r="Z10" s="744"/>
      <c r="AA10" s="734" t="s">
        <v>17</v>
      </c>
      <c r="AB10" s="205">
        <v>24</v>
      </c>
      <c r="AC10" s="734" t="s">
        <v>1950</v>
      </c>
      <c r="AD10" s="205"/>
      <c r="AE10" s="734" t="s">
        <v>158</v>
      </c>
      <c r="AF10" s="204" t="s">
        <v>55</v>
      </c>
      <c r="AG10" s="204"/>
      <c r="AH10" s="205" t="s">
        <v>83</v>
      </c>
      <c r="AI10" s="205" t="s">
        <v>83</v>
      </c>
      <c r="AJ10" s="205" t="s">
        <v>55</v>
      </c>
      <c r="AK10" s="737"/>
      <c r="AL10" s="745"/>
      <c r="AM10" s="734">
        <v>10</v>
      </c>
      <c r="AN10" s="734">
        <v>5</v>
      </c>
      <c r="AO10" s="734"/>
      <c r="AP10" s="746">
        <v>2021</v>
      </c>
      <c r="AQ10" s="747"/>
      <c r="AR10" s="734" t="s">
        <v>6207</v>
      </c>
      <c r="AS10" s="746"/>
    </row>
    <row r="11" spans="1:45" ht="14.25" customHeight="1" x14ac:dyDescent="0.25">
      <c r="A11" t="s">
        <v>744</v>
      </c>
      <c r="C11" t="s">
        <v>875</v>
      </c>
      <c r="D11" s="26" t="s">
        <v>104</v>
      </c>
      <c r="E11" s="435" t="s">
        <v>2208</v>
      </c>
      <c r="F11" s="27" t="s">
        <v>57</v>
      </c>
      <c r="G11" s="28" t="s">
        <v>103</v>
      </c>
      <c r="H11" s="27">
        <v>6809</v>
      </c>
      <c r="I11" s="27">
        <v>8</v>
      </c>
      <c r="J11" s="87">
        <v>8</v>
      </c>
      <c r="K11" s="856" t="s">
        <v>6197</v>
      </c>
      <c r="L11" s="52" t="s">
        <v>108</v>
      </c>
      <c r="M11" s="81" t="s">
        <v>6199</v>
      </c>
      <c r="N11" s="28">
        <v>1690</v>
      </c>
      <c r="O11" s="494"/>
      <c r="P11" s="29">
        <v>6</v>
      </c>
      <c r="Q11" s="28"/>
      <c r="R11" s="28"/>
      <c r="S11" s="81">
        <v>333.33300000000003</v>
      </c>
      <c r="T11" s="185">
        <v>44489</v>
      </c>
      <c r="U11" s="326" t="s">
        <v>5998</v>
      </c>
      <c r="V11" s="60">
        <v>0.33</v>
      </c>
      <c r="W11" s="167">
        <v>3</v>
      </c>
      <c r="X11" s="489">
        <f t="shared" si="0"/>
        <v>21.69623076923077</v>
      </c>
      <c r="Y11" s="502" t="s">
        <v>2342</v>
      </c>
      <c r="Z11" s="494" t="s">
        <v>745</v>
      </c>
      <c r="AA11" s="28" t="s">
        <v>20</v>
      </c>
      <c r="AB11" s="27">
        <v>5</v>
      </c>
      <c r="AC11" s="28" t="s">
        <v>811</v>
      </c>
      <c r="AD11" s="27" t="s">
        <v>54</v>
      </c>
      <c r="AE11" s="28" t="s">
        <v>124</v>
      </c>
      <c r="AF11" s="29" t="s">
        <v>55</v>
      </c>
      <c r="AG11" s="29" t="s">
        <v>55</v>
      </c>
      <c r="AH11" s="27" t="s">
        <v>181</v>
      </c>
      <c r="AI11" s="27" t="s">
        <v>181</v>
      </c>
      <c r="AJ11" s="27" t="s">
        <v>54</v>
      </c>
      <c r="AK11" s="81"/>
      <c r="AL11" s="569"/>
      <c r="AM11" s="28"/>
      <c r="AN11" s="28"/>
      <c r="AO11" s="28">
        <v>2012</v>
      </c>
      <c r="AP11" s="20">
        <v>2015</v>
      </c>
      <c r="AQ11" s="142"/>
      <c r="AR11" s="28" t="s">
        <v>3639</v>
      </c>
      <c r="AS11" s="20" t="s">
        <v>4804</v>
      </c>
    </row>
    <row r="12" spans="1:45" ht="14.25" customHeight="1" x14ac:dyDescent="0.25">
      <c r="A12" t="s">
        <v>745</v>
      </c>
      <c r="B12">
        <v>1</v>
      </c>
      <c r="C12" t="s">
        <v>875</v>
      </c>
      <c r="D12" s="26" t="s">
        <v>105</v>
      </c>
      <c r="E12" s="435" t="s">
        <v>2209</v>
      </c>
      <c r="F12" s="27" t="s">
        <v>67</v>
      </c>
      <c r="G12" s="28" t="s">
        <v>106</v>
      </c>
      <c r="H12" s="27">
        <v>6805</v>
      </c>
      <c r="I12" s="27">
        <v>8</v>
      </c>
      <c r="J12" s="87">
        <v>8</v>
      </c>
      <c r="K12" s="856" t="s">
        <v>6197</v>
      </c>
      <c r="L12" s="52" t="s">
        <v>108</v>
      </c>
      <c r="M12" s="81" t="s">
        <v>6199</v>
      </c>
      <c r="N12" s="28">
        <v>1106</v>
      </c>
      <c r="O12" s="494"/>
      <c r="P12" s="29">
        <v>6</v>
      </c>
      <c r="Q12" s="28"/>
      <c r="R12" s="28"/>
      <c r="S12" s="81">
        <v>485.43700000000001</v>
      </c>
      <c r="T12" s="185">
        <v>44489</v>
      </c>
      <c r="U12" s="326" t="s">
        <v>5998</v>
      </c>
      <c r="V12" s="60">
        <v>0.33</v>
      </c>
      <c r="W12" s="167">
        <v>4</v>
      </c>
      <c r="X12" s="489">
        <f t="shared" si="0"/>
        <v>36.210264466546114</v>
      </c>
      <c r="Y12" s="502" t="s">
        <v>174</v>
      </c>
      <c r="Z12" s="494"/>
      <c r="AA12" s="28" t="s">
        <v>17</v>
      </c>
      <c r="AB12" s="27">
        <v>1</v>
      </c>
      <c r="AC12" s="59">
        <v>6805</v>
      </c>
      <c r="AD12" s="27"/>
      <c r="AE12" s="28" t="s">
        <v>124</v>
      </c>
      <c r="AF12" s="29" t="s">
        <v>55</v>
      </c>
      <c r="AG12" s="29" t="s">
        <v>55</v>
      </c>
      <c r="AH12" s="27" t="s">
        <v>181</v>
      </c>
      <c r="AI12" s="27" t="s">
        <v>181</v>
      </c>
      <c r="AJ12" s="27" t="s">
        <v>54</v>
      </c>
      <c r="AK12" s="81"/>
      <c r="AL12" s="569"/>
      <c r="AM12" s="28"/>
      <c r="AN12" s="28"/>
      <c r="AO12" s="28">
        <v>2007</v>
      </c>
      <c r="AP12" s="20">
        <v>2009</v>
      </c>
      <c r="AQ12" s="142"/>
      <c r="AR12" s="28"/>
      <c r="AS12" s="20" t="s">
        <v>6202</v>
      </c>
    </row>
    <row r="13" spans="1:45" ht="14.25" customHeight="1" x14ac:dyDescent="0.25">
      <c r="A13" t="s">
        <v>745</v>
      </c>
      <c r="B13">
        <v>1</v>
      </c>
      <c r="C13" t="s">
        <v>875</v>
      </c>
      <c r="D13" s="26" t="s">
        <v>112</v>
      </c>
      <c r="E13" s="435" t="s">
        <v>2210</v>
      </c>
      <c r="F13" s="27" t="s">
        <v>67</v>
      </c>
      <c r="G13" s="28" t="s">
        <v>106</v>
      </c>
      <c r="H13" s="27">
        <v>6808</v>
      </c>
      <c r="I13" s="27">
        <v>8</v>
      </c>
      <c r="J13" s="87">
        <v>8</v>
      </c>
      <c r="K13" s="856" t="s">
        <v>6197</v>
      </c>
      <c r="L13" s="52" t="s">
        <v>108</v>
      </c>
      <c r="M13" s="81" t="s">
        <v>6199</v>
      </c>
      <c r="N13" s="28">
        <v>1875</v>
      </c>
      <c r="O13" s="494"/>
      <c r="P13" s="29">
        <v>6</v>
      </c>
      <c r="Q13" s="28"/>
      <c r="R13" s="28"/>
      <c r="S13" s="81">
        <v>164.47399999999999</v>
      </c>
      <c r="T13" s="185">
        <v>44489</v>
      </c>
      <c r="U13" s="326" t="s">
        <v>5998</v>
      </c>
      <c r="V13" s="60">
        <v>0.33</v>
      </c>
      <c r="W13" s="167">
        <v>4</v>
      </c>
      <c r="X13" s="489">
        <f t="shared" si="0"/>
        <v>7.2368560000000004</v>
      </c>
      <c r="Y13" s="502" t="s">
        <v>174</v>
      </c>
      <c r="Z13" s="494"/>
      <c r="AA13" s="28" t="s">
        <v>17</v>
      </c>
      <c r="AB13" s="27">
        <v>1</v>
      </c>
      <c r="AC13" s="28" t="s">
        <v>113</v>
      </c>
      <c r="AD13" s="27"/>
      <c r="AE13" s="28" t="s">
        <v>124</v>
      </c>
      <c r="AF13" s="29" t="s">
        <v>55</v>
      </c>
      <c r="AG13" s="29" t="s">
        <v>55</v>
      </c>
      <c r="AH13" s="27" t="s">
        <v>181</v>
      </c>
      <c r="AI13" s="27" t="s">
        <v>181</v>
      </c>
      <c r="AJ13" s="27" t="s">
        <v>54</v>
      </c>
      <c r="AK13" s="81"/>
      <c r="AL13" s="569"/>
      <c r="AM13" s="28"/>
      <c r="AN13" s="28"/>
      <c r="AO13" s="28">
        <v>2007</v>
      </c>
      <c r="AP13" s="20">
        <v>2009</v>
      </c>
      <c r="AQ13" s="142"/>
      <c r="AR13" s="28"/>
      <c r="AS13" s="20" t="s">
        <v>6202</v>
      </c>
    </row>
    <row r="14" spans="1:45" ht="14.25" customHeight="1" x14ac:dyDescent="0.25">
      <c r="A14" t="s">
        <v>174</v>
      </c>
      <c r="B14">
        <v>1</v>
      </c>
      <c r="C14" t="s">
        <v>875</v>
      </c>
      <c r="D14" s="26" t="s">
        <v>60</v>
      </c>
      <c r="E14" s="435" t="s">
        <v>3348</v>
      </c>
      <c r="F14" s="27" t="s">
        <v>57</v>
      </c>
      <c r="G14" s="28" t="s">
        <v>617</v>
      </c>
      <c r="H14" s="27" t="s">
        <v>65</v>
      </c>
      <c r="I14" s="27">
        <v>8</v>
      </c>
      <c r="J14" s="87">
        <v>8</v>
      </c>
      <c r="K14" s="856" t="s">
        <v>6197</v>
      </c>
      <c r="L14" s="52" t="s">
        <v>108</v>
      </c>
      <c r="M14" s="81" t="s">
        <v>6199</v>
      </c>
      <c r="N14" s="28">
        <v>132</v>
      </c>
      <c r="O14" s="494"/>
      <c r="P14" s="29">
        <v>6</v>
      </c>
      <c r="Q14" s="28"/>
      <c r="R14" s="28"/>
      <c r="S14" s="81">
        <v>304.87799999999999</v>
      </c>
      <c r="T14" s="185">
        <v>44489</v>
      </c>
      <c r="U14" s="326" t="s">
        <v>5998</v>
      </c>
      <c r="V14" s="60">
        <v>0.33</v>
      </c>
      <c r="W14" s="167">
        <v>1</v>
      </c>
      <c r="X14" s="489">
        <f t="shared" si="0"/>
        <v>762.19500000000005</v>
      </c>
      <c r="Y14" s="502" t="s">
        <v>1833</v>
      </c>
      <c r="Z14" s="494"/>
      <c r="AA14" s="28" t="s">
        <v>17</v>
      </c>
      <c r="AB14" s="27">
        <v>10</v>
      </c>
      <c r="AC14" s="28" t="s">
        <v>1399</v>
      </c>
      <c r="AD14" s="27" t="s">
        <v>54</v>
      </c>
      <c r="AE14" s="28"/>
      <c r="AF14" s="29" t="s">
        <v>55</v>
      </c>
      <c r="AG14" s="29"/>
      <c r="AH14" s="27">
        <v>256</v>
      </c>
      <c r="AI14" s="27">
        <v>256</v>
      </c>
      <c r="AJ14" s="27" t="s">
        <v>54</v>
      </c>
      <c r="AK14" s="81">
        <v>24</v>
      </c>
      <c r="AL14" s="569"/>
      <c r="AM14" s="28"/>
      <c r="AN14" s="28"/>
      <c r="AO14" s="28">
        <v>1998</v>
      </c>
      <c r="AP14" s="20">
        <v>1998</v>
      </c>
      <c r="AQ14" s="142"/>
      <c r="AR14" s="28" t="s">
        <v>618</v>
      </c>
      <c r="AS14" s="20"/>
    </row>
    <row r="15" spans="1:45" s="208" customFormat="1" ht="15" customHeight="1" x14ac:dyDescent="0.25">
      <c r="A15"/>
      <c r="B15">
        <v>1</v>
      </c>
      <c r="C15" t="s">
        <v>875</v>
      </c>
      <c r="D15" s="26" t="s">
        <v>1811</v>
      </c>
      <c r="E15" s="435" t="s">
        <v>2517</v>
      </c>
      <c r="F15" s="27" t="s">
        <v>67</v>
      </c>
      <c r="G15" s="28" t="s">
        <v>1813</v>
      </c>
      <c r="H15" s="27" t="s">
        <v>143</v>
      </c>
      <c r="I15" s="27">
        <v>8</v>
      </c>
      <c r="J15" s="87">
        <v>16</v>
      </c>
      <c r="K15" s="856" t="s">
        <v>6197</v>
      </c>
      <c r="L15" s="52" t="s">
        <v>108</v>
      </c>
      <c r="M15" s="81" t="s">
        <v>6199</v>
      </c>
      <c r="N15" s="28">
        <v>1500</v>
      </c>
      <c r="O15" s="494"/>
      <c r="P15" s="29">
        <v>6</v>
      </c>
      <c r="Q15" s="28"/>
      <c r="R15" s="28">
        <v>1</v>
      </c>
      <c r="S15" s="81">
        <v>500</v>
      </c>
      <c r="T15" s="185">
        <v>44489</v>
      </c>
      <c r="U15" s="326" t="s">
        <v>5998</v>
      </c>
      <c r="V15" s="60">
        <v>0.33</v>
      </c>
      <c r="W15" s="167">
        <v>1</v>
      </c>
      <c r="X15" s="489">
        <f t="shared" si="0"/>
        <v>110</v>
      </c>
      <c r="Y15" s="502" t="s">
        <v>174</v>
      </c>
      <c r="Z15" s="494"/>
      <c r="AA15" s="28" t="s">
        <v>20</v>
      </c>
      <c r="AB15" s="27">
        <v>28</v>
      </c>
      <c r="AC15" s="28" t="s">
        <v>79</v>
      </c>
      <c r="AD15" s="27" t="s">
        <v>54</v>
      </c>
      <c r="AE15" s="28"/>
      <c r="AF15" s="29"/>
      <c r="AG15" s="29"/>
      <c r="AH15" s="27"/>
      <c r="AI15" s="27"/>
      <c r="AJ15" s="27"/>
      <c r="AK15" s="81">
        <v>20</v>
      </c>
      <c r="AL15" s="569"/>
      <c r="AM15" s="28">
        <v>16</v>
      </c>
      <c r="AN15" s="28"/>
      <c r="AO15" s="28">
        <v>2013</v>
      </c>
      <c r="AP15" s="20">
        <v>2017</v>
      </c>
      <c r="AQ15" s="182" t="s">
        <v>2675</v>
      </c>
      <c r="AR15" s="28" t="s">
        <v>5287</v>
      </c>
      <c r="AS15" s="20" t="s">
        <v>5286</v>
      </c>
    </row>
    <row r="16" spans="1:45" s="208" customFormat="1" ht="14.25" customHeight="1" x14ac:dyDescent="0.25">
      <c r="B16" s="208">
        <v>1</v>
      </c>
      <c r="C16" s="208" t="s">
        <v>4376</v>
      </c>
      <c r="D16" s="202" t="s">
        <v>1818</v>
      </c>
      <c r="E16" s="734"/>
      <c r="F16" s="205" t="s">
        <v>67</v>
      </c>
      <c r="G16" s="734" t="s">
        <v>1819</v>
      </c>
      <c r="H16" s="205" t="s">
        <v>12</v>
      </c>
      <c r="I16" s="205">
        <v>8</v>
      </c>
      <c r="J16" s="207">
        <v>8</v>
      </c>
      <c r="K16" s="918" t="s">
        <v>4805</v>
      </c>
      <c r="L16" s="736" t="s">
        <v>108</v>
      </c>
      <c r="M16" s="737" t="s">
        <v>5317</v>
      </c>
      <c r="N16" s="734">
        <v>392</v>
      </c>
      <c r="O16" s="744"/>
      <c r="P16" s="204">
        <v>6</v>
      </c>
      <c r="Q16" s="734"/>
      <c r="R16" s="734">
        <v>1</v>
      </c>
      <c r="S16" s="737">
        <v>500</v>
      </c>
      <c r="T16" s="738">
        <v>44020</v>
      </c>
      <c r="U16" s="739" t="s">
        <v>5298</v>
      </c>
      <c r="V16" s="740">
        <v>0.33</v>
      </c>
      <c r="W16" s="741">
        <v>2</v>
      </c>
      <c r="X16" s="742">
        <f t="shared" si="0"/>
        <v>210.4591836734694</v>
      </c>
      <c r="Y16" s="743" t="s">
        <v>174</v>
      </c>
      <c r="Z16" s="744"/>
      <c r="AA16" s="734" t="s">
        <v>20</v>
      </c>
      <c r="AB16" s="205">
        <v>11</v>
      </c>
      <c r="AC16" s="734" t="s">
        <v>73</v>
      </c>
      <c r="AD16" s="205"/>
      <c r="AE16" s="734"/>
      <c r="AF16" s="204"/>
      <c r="AG16" s="204"/>
      <c r="AH16" s="205">
        <v>512</v>
      </c>
      <c r="AI16" s="205">
        <v>512</v>
      </c>
      <c r="AJ16" s="205" t="s">
        <v>54</v>
      </c>
      <c r="AK16" s="737">
        <v>16</v>
      </c>
      <c r="AL16" s="745"/>
      <c r="AM16" s="734"/>
      <c r="AN16" s="734"/>
      <c r="AO16" s="734">
        <v>2012</v>
      </c>
      <c r="AP16" s="746">
        <v>2012</v>
      </c>
      <c r="AQ16" s="735"/>
      <c r="AR16" s="734" t="s">
        <v>2676</v>
      </c>
      <c r="AS16" s="746" t="s">
        <v>2677</v>
      </c>
    </row>
    <row r="17" spans="1:45" s="208" customFormat="1" ht="14.25" customHeight="1" x14ac:dyDescent="0.25">
      <c r="C17" s="208" t="s">
        <v>4376</v>
      </c>
      <c r="D17" s="202" t="s">
        <v>2680</v>
      </c>
      <c r="E17" s="733" t="s">
        <v>2681</v>
      </c>
      <c r="F17" s="205" t="s">
        <v>777</v>
      </c>
      <c r="G17" s="734" t="s">
        <v>2682</v>
      </c>
      <c r="H17" s="205" t="s">
        <v>143</v>
      </c>
      <c r="I17" s="205">
        <v>32</v>
      </c>
      <c r="J17" s="207">
        <v>32</v>
      </c>
      <c r="K17" s="918" t="s">
        <v>6197</v>
      </c>
      <c r="L17" s="736" t="s">
        <v>108</v>
      </c>
      <c r="M17" s="737" t="s">
        <v>1310</v>
      </c>
      <c r="N17" s="734"/>
      <c r="O17" s="744"/>
      <c r="P17" s="204">
        <v>6</v>
      </c>
      <c r="Q17" s="734"/>
      <c r="R17" s="734"/>
      <c r="S17" s="737"/>
      <c r="T17" s="738">
        <v>44020</v>
      </c>
      <c r="U17" s="739" t="s">
        <v>5298</v>
      </c>
      <c r="V17" s="740">
        <v>0.67</v>
      </c>
      <c r="W17" s="741">
        <v>1</v>
      </c>
      <c r="X17" s="742" t="str">
        <f t="shared" si="0"/>
        <v/>
      </c>
      <c r="Y17" s="743"/>
      <c r="Z17" s="744"/>
      <c r="AA17" s="734" t="s">
        <v>20</v>
      </c>
      <c r="AB17" s="205">
        <v>1</v>
      </c>
      <c r="AC17" s="734" t="s">
        <v>3937</v>
      </c>
      <c r="AD17" s="205" t="s">
        <v>54</v>
      </c>
      <c r="AE17" s="734" t="s">
        <v>158</v>
      </c>
      <c r="AF17" s="204" t="s">
        <v>55</v>
      </c>
      <c r="AG17" s="204" t="s">
        <v>54</v>
      </c>
      <c r="AH17" s="205" t="s">
        <v>249</v>
      </c>
      <c r="AI17" s="205" t="s">
        <v>249</v>
      </c>
      <c r="AJ17" s="205" t="s">
        <v>55</v>
      </c>
      <c r="AK17" s="737">
        <v>13</v>
      </c>
      <c r="AL17" s="745"/>
      <c r="AM17" s="734">
        <v>128</v>
      </c>
      <c r="AN17" s="734"/>
      <c r="AO17" s="734">
        <v>2007</v>
      </c>
      <c r="AP17" s="746">
        <v>2007</v>
      </c>
      <c r="AQ17" s="747" t="s">
        <v>2683</v>
      </c>
      <c r="AR17" s="734" t="s">
        <v>3939</v>
      </c>
      <c r="AS17" s="746"/>
    </row>
    <row r="18" spans="1:45" s="208" customFormat="1" ht="14.25" customHeight="1" x14ac:dyDescent="0.25">
      <c r="C18" s="208" t="s">
        <v>875</v>
      </c>
      <c r="D18" s="202" t="s">
        <v>1783</v>
      </c>
      <c r="E18" s="733" t="s">
        <v>2623</v>
      </c>
      <c r="F18" s="205" t="s">
        <v>777</v>
      </c>
      <c r="G18" s="734"/>
      <c r="H18" s="205" t="s">
        <v>143</v>
      </c>
      <c r="I18" s="205">
        <v>16</v>
      </c>
      <c r="J18" s="207">
        <v>24</v>
      </c>
      <c r="K18" s="918" t="s">
        <v>4805</v>
      </c>
      <c r="L18" s="736" t="s">
        <v>108</v>
      </c>
      <c r="M18" s="737" t="s">
        <v>5299</v>
      </c>
      <c r="N18" s="734"/>
      <c r="O18" s="744"/>
      <c r="P18" s="204">
        <v>6</v>
      </c>
      <c r="Q18" s="734"/>
      <c r="R18" s="734"/>
      <c r="S18" s="737"/>
      <c r="T18" s="738">
        <v>44020</v>
      </c>
      <c r="U18" s="739" t="s">
        <v>5298</v>
      </c>
      <c r="V18" s="740">
        <v>0.67</v>
      </c>
      <c r="W18" s="741">
        <v>1</v>
      </c>
      <c r="X18" s="742" t="str">
        <f t="shared" si="0"/>
        <v/>
      </c>
      <c r="Y18" s="743" t="s">
        <v>2226</v>
      </c>
      <c r="Z18" s="744"/>
      <c r="AA18" s="734" t="s">
        <v>20</v>
      </c>
      <c r="AB18" s="205"/>
      <c r="AC18" s="734"/>
      <c r="AD18" s="205"/>
      <c r="AE18" s="734"/>
      <c r="AF18" s="204"/>
      <c r="AG18" s="204"/>
      <c r="AH18" s="205"/>
      <c r="AI18" s="205"/>
      <c r="AJ18" s="205"/>
      <c r="AK18" s="737"/>
      <c r="AL18" s="745"/>
      <c r="AM18" s="734"/>
      <c r="AN18" s="734"/>
      <c r="AO18" s="734">
        <v>2016</v>
      </c>
      <c r="AP18" s="746">
        <v>2018</v>
      </c>
      <c r="AQ18" s="735"/>
      <c r="AR18" s="734" t="s">
        <v>1785</v>
      </c>
      <c r="AS18" s="746"/>
    </row>
    <row r="19" spans="1:45" ht="14.25" customHeight="1" x14ac:dyDescent="0.25">
      <c r="A19" s="208"/>
      <c r="B19" s="208"/>
      <c r="C19" s="208" t="s">
        <v>875</v>
      </c>
      <c r="D19" s="202" t="s">
        <v>1783</v>
      </c>
      <c r="E19" s="733" t="s">
        <v>2623</v>
      </c>
      <c r="F19" s="205" t="s">
        <v>777</v>
      </c>
      <c r="G19" s="734"/>
      <c r="H19" s="205" t="s">
        <v>143</v>
      </c>
      <c r="I19" s="205">
        <v>16</v>
      </c>
      <c r="J19" s="207">
        <v>24</v>
      </c>
      <c r="K19" s="735" t="s">
        <v>4805</v>
      </c>
      <c r="L19" s="736" t="s">
        <v>108</v>
      </c>
      <c r="M19" s="737" t="s">
        <v>5299</v>
      </c>
      <c r="N19" s="734"/>
      <c r="O19" s="744"/>
      <c r="P19" s="204">
        <v>6</v>
      </c>
      <c r="Q19" s="734"/>
      <c r="R19" s="734"/>
      <c r="S19" s="737"/>
      <c r="T19" s="738">
        <v>44020</v>
      </c>
      <c r="U19" s="739" t="s">
        <v>5298</v>
      </c>
      <c r="V19" s="740">
        <v>0.67</v>
      </c>
      <c r="W19" s="741">
        <v>1</v>
      </c>
      <c r="X19" s="742" t="str">
        <f t="shared" si="0"/>
        <v/>
      </c>
      <c r="Y19" s="743" t="s">
        <v>2226</v>
      </c>
      <c r="Z19" s="744"/>
      <c r="AA19" s="734" t="s">
        <v>20</v>
      </c>
      <c r="AB19" s="205"/>
      <c r="AC19" s="734"/>
      <c r="AD19" s="205"/>
      <c r="AE19" s="734"/>
      <c r="AF19" s="204"/>
      <c r="AG19" s="204"/>
      <c r="AH19" s="205"/>
      <c r="AI19" s="205"/>
      <c r="AJ19" s="205"/>
      <c r="AK19" s="737"/>
      <c r="AL19" s="745"/>
      <c r="AM19" s="734"/>
      <c r="AN19" s="734"/>
      <c r="AO19" s="734">
        <v>2016</v>
      </c>
      <c r="AP19" s="746">
        <v>2018</v>
      </c>
      <c r="AQ19" s="735"/>
      <c r="AR19" s="734" t="s">
        <v>1785</v>
      </c>
      <c r="AS19" s="746"/>
    </row>
    <row r="20" spans="1:45" ht="14.25" customHeight="1" x14ac:dyDescent="0.25">
      <c r="A20" s="208"/>
      <c r="B20" s="208">
        <v>1</v>
      </c>
      <c r="C20" s="208" t="s">
        <v>875</v>
      </c>
      <c r="D20" s="202" t="s">
        <v>2815</v>
      </c>
      <c r="E20" s="733" t="s">
        <v>2816</v>
      </c>
      <c r="F20" s="205" t="s">
        <v>67</v>
      </c>
      <c r="G20" s="734" t="s">
        <v>2817</v>
      </c>
      <c r="H20" s="205" t="s">
        <v>12</v>
      </c>
      <c r="I20" s="205">
        <v>15</v>
      </c>
      <c r="J20" s="207">
        <v>15</v>
      </c>
      <c r="K20" s="918" t="s">
        <v>6197</v>
      </c>
      <c r="L20" s="736" t="s">
        <v>108</v>
      </c>
      <c r="M20" s="737" t="s">
        <v>1554</v>
      </c>
      <c r="N20" s="734">
        <v>88</v>
      </c>
      <c r="O20" s="744"/>
      <c r="P20" s="204">
        <v>6</v>
      </c>
      <c r="Q20" s="734"/>
      <c r="R20" s="734">
        <v>1</v>
      </c>
      <c r="S20" s="737"/>
      <c r="T20" s="738">
        <v>44489</v>
      </c>
      <c r="U20" s="739" t="s">
        <v>5998</v>
      </c>
      <c r="V20" s="740">
        <v>0.67</v>
      </c>
      <c r="W20" s="741">
        <v>2</v>
      </c>
      <c r="X20" s="742" t="str">
        <f t="shared" si="0"/>
        <v/>
      </c>
      <c r="Y20" s="743" t="s">
        <v>2216</v>
      </c>
      <c r="Z20" s="744"/>
      <c r="AA20" s="734" t="s">
        <v>20</v>
      </c>
      <c r="AB20" s="205">
        <v>1</v>
      </c>
      <c r="AC20" s="734" t="s">
        <v>2821</v>
      </c>
      <c r="AD20" s="205" t="s">
        <v>54</v>
      </c>
      <c r="AE20" s="734" t="s">
        <v>124</v>
      </c>
      <c r="AF20" s="204" t="s">
        <v>55</v>
      </c>
      <c r="AG20" s="204"/>
      <c r="AH20" s="205"/>
      <c r="AI20" s="205" t="s">
        <v>83</v>
      </c>
      <c r="AJ20" s="205"/>
      <c r="AK20" s="737"/>
      <c r="AL20" s="745"/>
      <c r="AM20" s="734"/>
      <c r="AN20" s="734"/>
      <c r="AO20" s="734">
        <v>2016</v>
      </c>
      <c r="AP20" s="746">
        <v>2016</v>
      </c>
      <c r="AQ20" s="747" t="s">
        <v>2819</v>
      </c>
      <c r="AR20" s="734" t="s">
        <v>2820</v>
      </c>
      <c r="AS20" s="919" t="s">
        <v>2822</v>
      </c>
    </row>
    <row r="21" spans="1:45" s="208" customFormat="1" ht="14.25" customHeight="1" x14ac:dyDescent="0.25">
      <c r="A21" t="s">
        <v>744</v>
      </c>
      <c r="B21">
        <v>1</v>
      </c>
      <c r="C21" t="s">
        <v>875</v>
      </c>
      <c r="D21" s="26" t="s">
        <v>125</v>
      </c>
      <c r="E21" s="435" t="s">
        <v>2219</v>
      </c>
      <c r="F21" s="27" t="s">
        <v>57</v>
      </c>
      <c r="G21" s="28" t="s">
        <v>126</v>
      </c>
      <c r="H21" s="27" t="s">
        <v>515</v>
      </c>
      <c r="I21" s="27">
        <v>8</v>
      </c>
      <c r="J21" s="87">
        <v>16</v>
      </c>
      <c r="K21" s="856" t="s">
        <v>6197</v>
      </c>
      <c r="L21" s="52" t="s">
        <v>108</v>
      </c>
      <c r="M21" s="81" t="s">
        <v>6199</v>
      </c>
      <c r="N21" s="28">
        <v>954</v>
      </c>
      <c r="O21" s="494"/>
      <c r="P21" s="29">
        <v>6</v>
      </c>
      <c r="Q21" s="28"/>
      <c r="R21" s="28"/>
      <c r="S21" s="81">
        <v>208.333</v>
      </c>
      <c r="T21" s="185">
        <v>44489</v>
      </c>
      <c r="U21" s="326" t="s">
        <v>5998</v>
      </c>
      <c r="V21" s="60">
        <v>0.33</v>
      </c>
      <c r="W21" s="167">
        <v>1</v>
      </c>
      <c r="X21" s="489">
        <f t="shared" si="0"/>
        <v>72.064874213836475</v>
      </c>
      <c r="Y21" s="502" t="s">
        <v>1833</v>
      </c>
      <c r="Z21" s="494"/>
      <c r="AA21" s="28" t="s">
        <v>20</v>
      </c>
      <c r="AB21" s="27">
        <v>1</v>
      </c>
      <c r="AC21" s="28" t="s">
        <v>127</v>
      </c>
      <c r="AD21" s="27"/>
      <c r="AE21" s="28" t="s">
        <v>124</v>
      </c>
      <c r="AF21" s="29" t="s">
        <v>55</v>
      </c>
      <c r="AG21" s="29" t="s">
        <v>54</v>
      </c>
      <c r="AH21" s="27" t="s">
        <v>83</v>
      </c>
      <c r="AI21" s="27" t="s">
        <v>129</v>
      </c>
      <c r="AJ21" s="27"/>
      <c r="AK21" s="81"/>
      <c r="AL21" s="569"/>
      <c r="AM21" s="28"/>
      <c r="AN21" s="28"/>
      <c r="AO21" s="28">
        <v>2003</v>
      </c>
      <c r="AP21" s="20">
        <v>2009</v>
      </c>
      <c r="AQ21" s="182" t="s">
        <v>1784</v>
      </c>
      <c r="AR21" s="28" t="s">
        <v>135</v>
      </c>
      <c r="AS21" s="20" t="s">
        <v>805</v>
      </c>
    </row>
    <row r="22" spans="1:45" s="208" customFormat="1" ht="14.25" customHeight="1" x14ac:dyDescent="0.25">
      <c r="A22" t="s">
        <v>744</v>
      </c>
      <c r="B22">
        <v>1</v>
      </c>
      <c r="C22" t="s">
        <v>875</v>
      </c>
      <c r="D22" s="26" t="s">
        <v>130</v>
      </c>
      <c r="E22" s="435" t="s">
        <v>2220</v>
      </c>
      <c r="F22" s="27" t="s">
        <v>57</v>
      </c>
      <c r="G22" s="28" t="s">
        <v>126</v>
      </c>
      <c r="H22" s="27" t="s">
        <v>136</v>
      </c>
      <c r="I22" s="27">
        <v>32</v>
      </c>
      <c r="J22" s="87">
        <v>32</v>
      </c>
      <c r="K22" s="856" t="s">
        <v>6197</v>
      </c>
      <c r="L22" s="52" t="s">
        <v>108</v>
      </c>
      <c r="M22" s="81" t="s">
        <v>6199</v>
      </c>
      <c r="N22" s="28">
        <v>997</v>
      </c>
      <c r="O22" s="494"/>
      <c r="P22" s="29">
        <v>6</v>
      </c>
      <c r="Q22" s="28">
        <v>3</v>
      </c>
      <c r="R22" s="28"/>
      <c r="S22" s="81">
        <v>250</v>
      </c>
      <c r="T22" s="185">
        <v>44489</v>
      </c>
      <c r="U22" s="326" t="s">
        <v>5998</v>
      </c>
      <c r="V22" s="60">
        <v>1</v>
      </c>
      <c r="W22" s="167">
        <v>1</v>
      </c>
      <c r="X22" s="489">
        <f t="shared" si="0"/>
        <v>250.75225677031094</v>
      </c>
      <c r="Y22" s="502" t="s">
        <v>1833</v>
      </c>
      <c r="Z22" s="494"/>
      <c r="AA22" s="28" t="s">
        <v>20</v>
      </c>
      <c r="AB22" s="27">
        <v>7</v>
      </c>
      <c r="AC22" s="28" t="s">
        <v>132</v>
      </c>
      <c r="AD22" s="27" t="s">
        <v>54</v>
      </c>
      <c r="AE22" s="28" t="s">
        <v>124</v>
      </c>
      <c r="AF22" s="29" t="s">
        <v>55</v>
      </c>
      <c r="AG22" s="29"/>
      <c r="AH22" s="27" t="s">
        <v>133</v>
      </c>
      <c r="AI22" s="27" t="s">
        <v>133</v>
      </c>
      <c r="AJ22" s="27" t="s">
        <v>54</v>
      </c>
      <c r="AK22" s="81"/>
      <c r="AL22" s="569"/>
      <c r="AM22" s="28"/>
      <c r="AN22" s="28"/>
      <c r="AO22" s="28">
        <v>2004</v>
      </c>
      <c r="AP22" s="20">
        <v>2009</v>
      </c>
      <c r="AQ22" s="142"/>
      <c r="AR22" s="28" t="s">
        <v>135</v>
      </c>
      <c r="AS22" s="20"/>
    </row>
    <row r="23" spans="1:45" ht="14.25" customHeight="1" x14ac:dyDescent="0.25">
      <c r="A23" s="208"/>
      <c r="B23" s="208">
        <v>1</v>
      </c>
      <c r="C23" s="208" t="s">
        <v>875</v>
      </c>
      <c r="D23" s="202" t="s">
        <v>619</v>
      </c>
      <c r="E23" s="733" t="s">
        <v>3321</v>
      </c>
      <c r="F23" s="205" t="s">
        <v>85</v>
      </c>
      <c r="G23" s="734" t="s">
        <v>620</v>
      </c>
      <c r="H23" s="205">
        <v>6502</v>
      </c>
      <c r="I23" s="205">
        <v>32</v>
      </c>
      <c r="J23" s="207">
        <v>8</v>
      </c>
      <c r="K23" s="918" t="s">
        <v>6197</v>
      </c>
      <c r="L23" s="736" t="s">
        <v>108</v>
      </c>
      <c r="M23" s="737" t="s">
        <v>6199</v>
      </c>
      <c r="N23" s="734">
        <v>4424</v>
      </c>
      <c r="O23" s="744"/>
      <c r="P23" s="204">
        <v>6</v>
      </c>
      <c r="Q23" s="734"/>
      <c r="R23" s="734"/>
      <c r="S23" s="737">
        <v>68.965999999999994</v>
      </c>
      <c r="T23" s="738">
        <v>44489</v>
      </c>
      <c r="U23" s="739" t="s">
        <v>5998</v>
      </c>
      <c r="V23" s="740">
        <v>1</v>
      </c>
      <c r="W23" s="741">
        <v>4</v>
      </c>
      <c r="X23" s="742">
        <f t="shared" si="0"/>
        <v>3.897264918625678</v>
      </c>
      <c r="Y23" s="743" t="s">
        <v>174</v>
      </c>
      <c r="Z23" s="744"/>
      <c r="AA23" s="734" t="s">
        <v>17</v>
      </c>
      <c r="AB23" s="205">
        <v>13</v>
      </c>
      <c r="AC23" s="734" t="s">
        <v>1402</v>
      </c>
      <c r="AD23" s="205" t="s">
        <v>54</v>
      </c>
      <c r="AE23" s="734"/>
      <c r="AF23" s="204" t="s">
        <v>55</v>
      </c>
      <c r="AG23" s="204" t="s">
        <v>55</v>
      </c>
      <c r="AH23" s="205"/>
      <c r="AI23" s="205"/>
      <c r="AJ23" s="205"/>
      <c r="AK23" s="737"/>
      <c r="AL23" s="745"/>
      <c r="AM23" s="734"/>
      <c r="AN23" s="734"/>
      <c r="AO23" s="734">
        <v>2011</v>
      </c>
      <c r="AP23" s="746">
        <v>2019</v>
      </c>
      <c r="AQ23" s="747" t="s">
        <v>3322</v>
      </c>
      <c r="AR23" s="734" t="s">
        <v>3323</v>
      </c>
      <c r="AS23" s="746"/>
    </row>
    <row r="24" spans="1:45" ht="14.25" customHeight="1" x14ac:dyDescent="0.25">
      <c r="A24" s="208" t="s">
        <v>744</v>
      </c>
      <c r="B24" s="208">
        <v>1</v>
      </c>
      <c r="C24" s="208" t="s">
        <v>875</v>
      </c>
      <c r="D24" s="202" t="s">
        <v>138</v>
      </c>
      <c r="E24" s="733" t="s">
        <v>2221</v>
      </c>
      <c r="F24" s="205" t="s">
        <v>57</v>
      </c>
      <c r="G24" s="734" t="s">
        <v>139</v>
      </c>
      <c r="H24" s="205">
        <v>6502</v>
      </c>
      <c r="I24" s="205">
        <v>8</v>
      </c>
      <c r="J24" s="207">
        <v>8</v>
      </c>
      <c r="K24" s="918" t="s">
        <v>6197</v>
      </c>
      <c r="L24" s="736" t="s">
        <v>108</v>
      </c>
      <c r="M24" s="737" t="s">
        <v>6199</v>
      </c>
      <c r="N24" s="734">
        <v>824</v>
      </c>
      <c r="O24" s="744"/>
      <c r="P24" s="204">
        <v>6</v>
      </c>
      <c r="Q24" s="734"/>
      <c r="R24" s="734"/>
      <c r="S24" s="737">
        <v>176.429</v>
      </c>
      <c r="T24" s="738">
        <v>44489</v>
      </c>
      <c r="U24" s="739" t="s">
        <v>5998</v>
      </c>
      <c r="V24" s="740">
        <v>0.33</v>
      </c>
      <c r="W24" s="741">
        <v>4</v>
      </c>
      <c r="X24" s="742">
        <f t="shared" si="0"/>
        <v>17.664311286407766</v>
      </c>
      <c r="Y24" s="743" t="s">
        <v>1833</v>
      </c>
      <c r="Z24" s="744"/>
      <c r="AA24" s="734" t="s">
        <v>20</v>
      </c>
      <c r="AB24" s="205">
        <v>2</v>
      </c>
      <c r="AC24" s="734" t="s">
        <v>138</v>
      </c>
      <c r="AD24" s="205"/>
      <c r="AE24" s="734" t="s">
        <v>124</v>
      </c>
      <c r="AF24" s="204" t="s">
        <v>55</v>
      </c>
      <c r="AG24" s="204" t="s">
        <v>55</v>
      </c>
      <c r="AH24" s="205" t="s">
        <v>181</v>
      </c>
      <c r="AI24" s="205" t="s">
        <v>181</v>
      </c>
      <c r="AJ24" s="205" t="s">
        <v>54</v>
      </c>
      <c r="AK24" s="737"/>
      <c r="AL24" s="745"/>
      <c r="AM24" s="734"/>
      <c r="AN24" s="734"/>
      <c r="AO24" s="734">
        <v>2012</v>
      </c>
      <c r="AP24" s="746">
        <v>2012</v>
      </c>
      <c r="AQ24" s="747"/>
      <c r="AR24" s="734" t="s">
        <v>1108</v>
      </c>
      <c r="AS24" s="746"/>
    </row>
    <row r="25" spans="1:45" ht="14.25" customHeight="1" x14ac:dyDescent="0.25">
      <c r="A25" t="s">
        <v>744</v>
      </c>
      <c r="B25">
        <v>1</v>
      </c>
      <c r="C25" t="s">
        <v>875</v>
      </c>
      <c r="D25" s="45" t="s">
        <v>150</v>
      </c>
      <c r="E25" s="555" t="s">
        <v>2224</v>
      </c>
      <c r="F25" s="46" t="s">
        <v>67</v>
      </c>
      <c r="G25" s="42" t="s">
        <v>152</v>
      </c>
      <c r="H25" s="46" t="s">
        <v>153</v>
      </c>
      <c r="I25" s="46">
        <v>32</v>
      </c>
      <c r="J25" s="670">
        <v>32</v>
      </c>
      <c r="K25" s="856" t="s">
        <v>6197</v>
      </c>
      <c r="L25" s="52" t="s">
        <v>108</v>
      </c>
      <c r="M25" s="81" t="s">
        <v>5299</v>
      </c>
      <c r="N25" s="28">
        <v>3105</v>
      </c>
      <c r="O25" s="494"/>
      <c r="P25" s="29">
        <v>6</v>
      </c>
      <c r="Q25" s="28"/>
      <c r="R25" s="28">
        <v>10</v>
      </c>
      <c r="S25" s="81">
        <v>168.35</v>
      </c>
      <c r="T25" s="185">
        <v>44490</v>
      </c>
      <c r="U25" s="326" t="s">
        <v>5998</v>
      </c>
      <c r="V25" s="60">
        <v>0.75</v>
      </c>
      <c r="W25" s="167">
        <v>1</v>
      </c>
      <c r="X25" s="489">
        <f t="shared" si="0"/>
        <v>40.664251207729471</v>
      </c>
      <c r="Y25" s="502" t="s">
        <v>1833</v>
      </c>
      <c r="Z25" s="494"/>
      <c r="AA25" s="28" t="s">
        <v>20</v>
      </c>
      <c r="AB25" s="27">
        <v>25</v>
      </c>
      <c r="AC25" s="28" t="s">
        <v>1093</v>
      </c>
      <c r="AD25" s="27" t="s">
        <v>54</v>
      </c>
      <c r="AE25" s="28" t="s">
        <v>124</v>
      </c>
      <c r="AF25" s="29" t="s">
        <v>55</v>
      </c>
      <c r="AG25" s="29"/>
      <c r="AH25" s="27" t="s">
        <v>133</v>
      </c>
      <c r="AI25" s="27" t="s">
        <v>133</v>
      </c>
      <c r="AJ25" s="27" t="s">
        <v>54</v>
      </c>
      <c r="AK25" s="81">
        <v>80</v>
      </c>
      <c r="AL25" s="569"/>
      <c r="AM25" s="28">
        <v>16</v>
      </c>
      <c r="AN25" s="28">
        <v>3</v>
      </c>
      <c r="AO25" s="28">
        <v>2010</v>
      </c>
      <c r="AP25" s="20">
        <v>2017</v>
      </c>
      <c r="AQ25" s="182" t="s">
        <v>2950</v>
      </c>
      <c r="AR25" s="28" t="s">
        <v>1094</v>
      </c>
      <c r="AS25" s="20"/>
    </row>
    <row r="26" spans="1:45" ht="14.25" customHeight="1" x14ac:dyDescent="0.25">
      <c r="A26" t="s">
        <v>744</v>
      </c>
      <c r="B26">
        <v>1</v>
      </c>
      <c r="C26" t="s">
        <v>875</v>
      </c>
      <c r="D26" s="26" t="s">
        <v>150</v>
      </c>
      <c r="E26" s="435" t="s">
        <v>2224</v>
      </c>
      <c r="F26" s="27" t="s">
        <v>67</v>
      </c>
      <c r="G26" s="28" t="s">
        <v>152</v>
      </c>
      <c r="H26" s="27" t="s">
        <v>153</v>
      </c>
      <c r="I26" s="27">
        <v>32</v>
      </c>
      <c r="J26" s="87">
        <v>32</v>
      </c>
      <c r="K26" s="856" t="s">
        <v>6197</v>
      </c>
      <c r="L26" s="52" t="s">
        <v>108</v>
      </c>
      <c r="M26" s="81" t="s">
        <v>5299</v>
      </c>
      <c r="N26" s="28">
        <v>5066</v>
      </c>
      <c r="O26" s="494"/>
      <c r="P26" s="29">
        <v>6</v>
      </c>
      <c r="Q26" s="28"/>
      <c r="R26" s="28">
        <v>20</v>
      </c>
      <c r="S26" s="81">
        <v>175.43899999999999</v>
      </c>
      <c r="T26" s="185">
        <v>44490</v>
      </c>
      <c r="U26" s="326" t="s">
        <v>5998</v>
      </c>
      <c r="V26" s="60">
        <v>1.05</v>
      </c>
      <c r="W26" s="167">
        <v>1</v>
      </c>
      <c r="X26" s="489">
        <f t="shared" si="0"/>
        <v>36.362208843268853</v>
      </c>
      <c r="Y26" s="502" t="s">
        <v>1833</v>
      </c>
      <c r="Z26" s="494"/>
      <c r="AA26" s="28" t="s">
        <v>20</v>
      </c>
      <c r="AB26" s="27">
        <v>25</v>
      </c>
      <c r="AC26" s="28" t="s">
        <v>154</v>
      </c>
      <c r="AD26" s="27" t="s">
        <v>54</v>
      </c>
      <c r="AE26" s="28" t="s">
        <v>124</v>
      </c>
      <c r="AF26" s="29" t="s">
        <v>55</v>
      </c>
      <c r="AG26" s="29"/>
      <c r="AH26" s="27" t="s">
        <v>133</v>
      </c>
      <c r="AI26" s="27" t="s">
        <v>133</v>
      </c>
      <c r="AJ26" s="27" t="s">
        <v>54</v>
      </c>
      <c r="AK26" s="81">
        <v>80</v>
      </c>
      <c r="AL26" s="569"/>
      <c r="AM26" s="28">
        <v>16</v>
      </c>
      <c r="AN26" s="28">
        <v>5</v>
      </c>
      <c r="AO26" s="28">
        <v>2010</v>
      </c>
      <c r="AP26" s="20">
        <v>2017</v>
      </c>
      <c r="AQ26" s="182" t="s">
        <v>2950</v>
      </c>
      <c r="AR26" s="28" t="s">
        <v>4627</v>
      </c>
      <c r="AS26" s="20"/>
    </row>
    <row r="27" spans="1:45" s="208" customFormat="1" ht="14.25" customHeight="1" x14ac:dyDescent="0.25">
      <c r="A27"/>
      <c r="B27"/>
      <c r="C27"/>
      <c r="D27" s="591" t="s">
        <v>5818</v>
      </c>
      <c r="E27" s="555" t="s">
        <v>5819</v>
      </c>
      <c r="F27" s="592"/>
      <c r="G27" s="593" t="s">
        <v>5820</v>
      </c>
      <c r="H27" s="46" t="s">
        <v>1052</v>
      </c>
      <c r="I27" s="592">
        <v>32</v>
      </c>
      <c r="J27" s="618">
        <v>8</v>
      </c>
      <c r="K27" s="856" t="s">
        <v>6197</v>
      </c>
      <c r="L27" s="52" t="s">
        <v>108</v>
      </c>
      <c r="M27" s="81" t="s">
        <v>6199</v>
      </c>
      <c r="N27" s="28">
        <v>622</v>
      </c>
      <c r="O27" s="494"/>
      <c r="P27" s="29">
        <v>6</v>
      </c>
      <c r="Q27" s="28"/>
      <c r="R27" s="28"/>
      <c r="S27" s="81">
        <v>250</v>
      </c>
      <c r="T27" s="185">
        <v>44490</v>
      </c>
      <c r="U27" s="326" t="s">
        <v>5998</v>
      </c>
      <c r="V27" s="60">
        <v>1</v>
      </c>
      <c r="W27" s="167">
        <v>1</v>
      </c>
      <c r="X27" s="489">
        <f t="shared" si="0"/>
        <v>401.92926045016077</v>
      </c>
      <c r="Y27" s="502"/>
      <c r="Z27" s="494"/>
      <c r="AA27" s="28" t="s">
        <v>17</v>
      </c>
      <c r="AB27" s="27">
        <v>8</v>
      </c>
      <c r="AC27" s="28" t="s">
        <v>386</v>
      </c>
      <c r="AD27" s="27"/>
      <c r="AE27" s="28"/>
      <c r="AF27" s="29"/>
      <c r="AG27" s="29"/>
      <c r="AH27" s="27"/>
      <c r="AI27" s="27"/>
      <c r="AJ27" s="27"/>
      <c r="AK27" s="81"/>
      <c r="AL27" s="569"/>
      <c r="AM27" s="28"/>
      <c r="AN27" s="28"/>
      <c r="AO27" s="28"/>
      <c r="AP27" s="20"/>
      <c r="AQ27" s="182" t="s">
        <v>5822</v>
      </c>
      <c r="AR27" s="28" t="s">
        <v>5821</v>
      </c>
      <c r="AS27" s="20" t="s">
        <v>6209</v>
      </c>
    </row>
    <row r="28" spans="1:45" x14ac:dyDescent="0.25">
      <c r="B28">
        <v>1</v>
      </c>
      <c r="C28" t="s">
        <v>875</v>
      </c>
      <c r="D28" s="26" t="s">
        <v>2089</v>
      </c>
      <c r="E28" s="435" t="s">
        <v>2106</v>
      </c>
      <c r="F28" s="27" t="s">
        <v>296</v>
      </c>
      <c r="G28" s="28" t="s">
        <v>2105</v>
      </c>
      <c r="H28" s="27" t="s">
        <v>136</v>
      </c>
      <c r="I28" s="27">
        <v>32</v>
      </c>
      <c r="J28" s="87">
        <v>32</v>
      </c>
      <c r="K28" s="856" t="s">
        <v>6197</v>
      </c>
      <c r="L28" s="52" t="s">
        <v>108</v>
      </c>
      <c r="M28" s="81" t="s">
        <v>6199</v>
      </c>
      <c r="N28" s="28">
        <v>1079</v>
      </c>
      <c r="O28" s="494"/>
      <c r="P28" s="29">
        <v>6</v>
      </c>
      <c r="Q28" s="28">
        <v>3</v>
      </c>
      <c r="R28" s="28">
        <v>1</v>
      </c>
      <c r="S28" s="81">
        <v>333.33300000000003</v>
      </c>
      <c r="T28" s="185">
        <v>44494</v>
      </c>
      <c r="U28" s="326" t="s">
        <v>5998</v>
      </c>
      <c r="V28" s="60">
        <v>1</v>
      </c>
      <c r="W28" s="167">
        <v>1</v>
      </c>
      <c r="X28" s="489">
        <f t="shared" si="0"/>
        <v>308.92771084337352</v>
      </c>
      <c r="Y28" s="502" t="s">
        <v>174</v>
      </c>
      <c r="Z28" s="494" t="s">
        <v>54</v>
      </c>
      <c r="AA28" s="28" t="s">
        <v>20</v>
      </c>
      <c r="AB28" s="27">
        <v>90</v>
      </c>
      <c r="AC28" s="28" t="s">
        <v>5319</v>
      </c>
      <c r="AD28" s="27" t="s">
        <v>54</v>
      </c>
      <c r="AE28" s="28" t="s">
        <v>124</v>
      </c>
      <c r="AF28" s="29" t="s">
        <v>55</v>
      </c>
      <c r="AG28" s="29"/>
      <c r="AH28" s="27" t="s">
        <v>133</v>
      </c>
      <c r="AI28" s="27" t="s">
        <v>133</v>
      </c>
      <c r="AJ28" s="27" t="s">
        <v>54</v>
      </c>
      <c r="AK28" s="81"/>
      <c r="AL28" s="569"/>
      <c r="AM28" s="28"/>
      <c r="AN28" s="28"/>
      <c r="AO28" s="28">
        <v>2014</v>
      </c>
      <c r="AP28" s="20">
        <v>2019</v>
      </c>
      <c r="AQ28" s="142"/>
      <c r="AR28" s="28" t="s">
        <v>5321</v>
      </c>
      <c r="AS28" s="20" t="s">
        <v>5320</v>
      </c>
    </row>
    <row r="29" spans="1:45" ht="14.25" customHeight="1" x14ac:dyDescent="0.25">
      <c r="A29" s="208"/>
      <c r="B29" s="208"/>
      <c r="C29" s="208"/>
      <c r="D29" s="202" t="s">
        <v>5717</v>
      </c>
      <c r="E29" s="733" t="s">
        <v>5718</v>
      </c>
      <c r="F29" s="205" t="s">
        <v>5719</v>
      </c>
      <c r="G29" s="734" t="s">
        <v>311</v>
      </c>
      <c r="H29" s="205" t="s">
        <v>143</v>
      </c>
      <c r="I29" s="205">
        <v>64</v>
      </c>
      <c r="J29" s="207">
        <v>36</v>
      </c>
      <c r="K29" s="918" t="s">
        <v>6197</v>
      </c>
      <c r="L29" s="736" t="s">
        <v>108</v>
      </c>
      <c r="M29" s="737" t="s">
        <v>777</v>
      </c>
      <c r="N29" s="734"/>
      <c r="O29" s="744"/>
      <c r="P29" s="204"/>
      <c r="Q29" s="734"/>
      <c r="R29" s="734"/>
      <c r="S29" s="737"/>
      <c r="T29" s="738">
        <v>44494</v>
      </c>
      <c r="U29" s="739" t="s">
        <v>5998</v>
      </c>
      <c r="V29" s="740">
        <v>2</v>
      </c>
      <c r="W29" s="741">
        <v>1</v>
      </c>
      <c r="X29" s="742" t="str">
        <f t="shared" si="0"/>
        <v/>
      </c>
      <c r="Y29" s="743"/>
      <c r="Z29" s="744"/>
      <c r="AA29" s="734" t="s">
        <v>479</v>
      </c>
      <c r="AB29" s="205">
        <v>83</v>
      </c>
      <c r="AC29" s="734" t="s">
        <v>6222</v>
      </c>
      <c r="AD29" s="205" t="s">
        <v>54</v>
      </c>
      <c r="AE29" s="734"/>
      <c r="AF29" s="204" t="s">
        <v>54</v>
      </c>
      <c r="AG29" s="204"/>
      <c r="AH29" s="205"/>
      <c r="AI29" s="205"/>
      <c r="AJ29" s="205"/>
      <c r="AK29" s="737">
        <v>128</v>
      </c>
      <c r="AL29" s="745"/>
      <c r="AM29" s="734">
        <v>64</v>
      </c>
      <c r="AN29" s="734"/>
      <c r="AO29" s="734">
        <v>2021</v>
      </c>
      <c r="AP29" s="746">
        <v>2021</v>
      </c>
      <c r="AQ29" s="747" t="s">
        <v>5957</v>
      </c>
      <c r="AR29" s="734" t="s">
        <v>5956</v>
      </c>
      <c r="AS29" s="746" t="s">
        <v>6223</v>
      </c>
    </row>
    <row r="30" spans="1:45" ht="14.25" customHeight="1" x14ac:dyDescent="0.25">
      <c r="A30" s="208" t="s">
        <v>744</v>
      </c>
      <c r="B30" s="208">
        <v>1</v>
      </c>
      <c r="C30" s="208" t="s">
        <v>875</v>
      </c>
      <c r="D30" s="202" t="s">
        <v>1030</v>
      </c>
      <c r="E30" s="733" t="s">
        <v>2225</v>
      </c>
      <c r="F30" s="205" t="s">
        <v>57</v>
      </c>
      <c r="G30" s="734" t="s">
        <v>157</v>
      </c>
      <c r="H30" s="205" t="s">
        <v>1031</v>
      </c>
      <c r="I30" s="205">
        <v>32</v>
      </c>
      <c r="J30" s="207">
        <v>8</v>
      </c>
      <c r="K30" s="735" t="s">
        <v>4805</v>
      </c>
      <c r="L30" s="736" t="s">
        <v>108</v>
      </c>
      <c r="M30" s="737" t="s">
        <v>5322</v>
      </c>
      <c r="N30" s="734"/>
      <c r="O30" s="744"/>
      <c r="P30" s="204">
        <v>6</v>
      </c>
      <c r="Q30" s="734"/>
      <c r="R30" s="734"/>
      <c r="S30" s="737"/>
      <c r="T30" s="738">
        <v>44020</v>
      </c>
      <c r="U30" s="739" t="s">
        <v>5298</v>
      </c>
      <c r="V30" s="740">
        <v>1</v>
      </c>
      <c r="W30" s="741">
        <v>1</v>
      </c>
      <c r="X30" s="742" t="str">
        <f t="shared" si="0"/>
        <v/>
      </c>
      <c r="Y30" s="743" t="s">
        <v>2226</v>
      </c>
      <c r="Z30" s="744" t="s">
        <v>54</v>
      </c>
      <c r="AA30" s="734" t="s">
        <v>479</v>
      </c>
      <c r="AB30" s="205">
        <v>85</v>
      </c>
      <c r="AC30" s="734" t="s">
        <v>1030</v>
      </c>
      <c r="AD30" s="205" t="s">
        <v>54</v>
      </c>
      <c r="AE30" s="734" t="s">
        <v>124</v>
      </c>
      <c r="AF30" s="204"/>
      <c r="AG30" s="204"/>
      <c r="AH30" s="205" t="s">
        <v>133</v>
      </c>
      <c r="AI30" s="205" t="s">
        <v>133</v>
      </c>
      <c r="AJ30" s="205" t="s">
        <v>54</v>
      </c>
      <c r="AK30" s="737"/>
      <c r="AL30" s="745"/>
      <c r="AM30" s="734"/>
      <c r="AN30" s="734"/>
      <c r="AO30" s="734">
        <v>2014</v>
      </c>
      <c r="AP30" s="746">
        <v>2014</v>
      </c>
      <c r="AQ30" s="735"/>
      <c r="AR30" s="734" t="s">
        <v>1033</v>
      </c>
      <c r="AS30" s="746" t="s">
        <v>1035</v>
      </c>
    </row>
    <row r="31" spans="1:45" ht="14.25" customHeight="1" x14ac:dyDescent="0.25">
      <c r="A31" t="s">
        <v>744</v>
      </c>
      <c r="B31">
        <v>1</v>
      </c>
      <c r="C31" t="s">
        <v>875</v>
      </c>
      <c r="D31" s="45" t="s">
        <v>1496</v>
      </c>
      <c r="E31" s="555" t="s">
        <v>2228</v>
      </c>
      <c r="F31" s="46" t="s">
        <v>57</v>
      </c>
      <c r="G31" s="42" t="s">
        <v>157</v>
      </c>
      <c r="H31" s="46" t="s">
        <v>33</v>
      </c>
      <c r="I31" s="46">
        <v>32</v>
      </c>
      <c r="J31" s="670">
        <v>32</v>
      </c>
      <c r="K31" s="856" t="s">
        <v>6197</v>
      </c>
      <c r="L31" s="52" t="s">
        <v>108</v>
      </c>
      <c r="M31" s="81" t="s">
        <v>6227</v>
      </c>
      <c r="N31" s="28">
        <v>4199</v>
      </c>
      <c r="O31" s="494"/>
      <c r="P31" s="29">
        <v>6</v>
      </c>
      <c r="Q31" s="28">
        <v>4</v>
      </c>
      <c r="R31" s="28">
        <v>8</v>
      </c>
      <c r="S31" s="81">
        <v>175.43899999999999</v>
      </c>
      <c r="T31" s="185">
        <v>44494</v>
      </c>
      <c r="U31" s="326" t="s">
        <v>5998</v>
      </c>
      <c r="V31" s="60">
        <v>1</v>
      </c>
      <c r="W31" s="167">
        <v>1</v>
      </c>
      <c r="X31" s="489">
        <f t="shared" si="0"/>
        <v>41.781138366277688</v>
      </c>
      <c r="Y31" s="502" t="s">
        <v>2216</v>
      </c>
      <c r="Z31" s="494"/>
      <c r="AA31" s="28" t="s">
        <v>20</v>
      </c>
      <c r="AB31" s="27">
        <v>19</v>
      </c>
      <c r="AC31" s="28" t="s">
        <v>1498</v>
      </c>
      <c r="AD31" s="27" t="s">
        <v>54</v>
      </c>
      <c r="AE31" s="28" t="s">
        <v>124</v>
      </c>
      <c r="AF31" s="29" t="s">
        <v>55</v>
      </c>
      <c r="AG31" s="29"/>
      <c r="AH31" s="27" t="s">
        <v>133</v>
      </c>
      <c r="AI31" s="27" t="s">
        <v>133</v>
      </c>
      <c r="AJ31" s="27" t="s">
        <v>54</v>
      </c>
      <c r="AK31" s="81"/>
      <c r="AL31" s="569"/>
      <c r="AM31" s="28">
        <v>32</v>
      </c>
      <c r="AN31" s="28">
        <v>5</v>
      </c>
      <c r="AO31" s="28">
        <v>2014</v>
      </c>
      <c r="AP31" s="20">
        <v>2015</v>
      </c>
      <c r="AQ31" s="182"/>
      <c r="AR31" s="28" t="s">
        <v>1497</v>
      </c>
      <c r="AS31" s="20" t="s">
        <v>1500</v>
      </c>
    </row>
    <row r="32" spans="1:45" ht="14.25" customHeight="1" x14ac:dyDescent="0.25">
      <c r="B32">
        <v>1</v>
      </c>
      <c r="C32" t="s">
        <v>875</v>
      </c>
      <c r="D32" s="45" t="s">
        <v>2194</v>
      </c>
      <c r="E32" s="555" t="s">
        <v>2515</v>
      </c>
      <c r="F32" s="46" t="s">
        <v>67</v>
      </c>
      <c r="G32" s="42" t="s">
        <v>1828</v>
      </c>
      <c r="H32" s="46">
        <v>6502</v>
      </c>
      <c r="I32" s="46">
        <v>8</v>
      </c>
      <c r="J32" s="670">
        <v>8</v>
      </c>
      <c r="K32" s="856" t="s">
        <v>6197</v>
      </c>
      <c r="L32" s="52" t="s">
        <v>108</v>
      </c>
      <c r="M32" s="81" t="s">
        <v>6199</v>
      </c>
      <c r="N32" s="28">
        <v>1238</v>
      </c>
      <c r="O32" s="494"/>
      <c r="P32" s="29">
        <v>6</v>
      </c>
      <c r="Q32" s="28"/>
      <c r="R32" s="28">
        <v>7</v>
      </c>
      <c r="S32" s="81">
        <v>195.31299999999999</v>
      </c>
      <c r="T32" s="185">
        <v>44494</v>
      </c>
      <c r="U32" s="326" t="s">
        <v>5998</v>
      </c>
      <c r="V32" s="60">
        <v>0.33</v>
      </c>
      <c r="W32" s="167">
        <v>4</v>
      </c>
      <c r="X32" s="489">
        <f t="shared" si="0"/>
        <v>13.015607835218093</v>
      </c>
      <c r="Y32" s="502" t="s">
        <v>2216</v>
      </c>
      <c r="Z32" s="494" t="s">
        <v>54</v>
      </c>
      <c r="AA32" s="28" t="s">
        <v>17</v>
      </c>
      <c r="AB32" s="27">
        <v>19</v>
      </c>
      <c r="AC32" s="28" t="s">
        <v>2702</v>
      </c>
      <c r="AD32" s="27" t="s">
        <v>54</v>
      </c>
      <c r="AE32" s="28" t="s">
        <v>124</v>
      </c>
      <c r="AF32" s="29" t="s">
        <v>55</v>
      </c>
      <c r="AG32" s="29" t="s">
        <v>54</v>
      </c>
      <c r="AH32" s="27" t="s">
        <v>181</v>
      </c>
      <c r="AI32" s="27" t="s">
        <v>181</v>
      </c>
      <c r="AJ32" s="27" t="s">
        <v>54</v>
      </c>
      <c r="AK32" s="81"/>
      <c r="AL32" s="569"/>
      <c r="AM32" s="28"/>
      <c r="AN32" s="28"/>
      <c r="AO32" s="28">
        <v>2007</v>
      </c>
      <c r="AP32" s="20">
        <v>2009</v>
      </c>
      <c r="AQ32" s="142"/>
      <c r="AR32" s="28" t="s">
        <v>1827</v>
      </c>
      <c r="AS32" s="20" t="s">
        <v>2701</v>
      </c>
    </row>
    <row r="33" spans="1:45" ht="14.25" customHeight="1" x14ac:dyDescent="0.25">
      <c r="A33" t="s">
        <v>744</v>
      </c>
      <c r="B33">
        <v>1</v>
      </c>
      <c r="C33" t="s">
        <v>875</v>
      </c>
      <c r="D33" s="45" t="s">
        <v>163</v>
      </c>
      <c r="E33" s="555" t="s">
        <v>2230</v>
      </c>
      <c r="F33" s="46" t="s">
        <v>67</v>
      </c>
      <c r="G33" s="42" t="s">
        <v>164</v>
      </c>
      <c r="H33" s="46" t="s">
        <v>162</v>
      </c>
      <c r="I33" s="46">
        <v>32</v>
      </c>
      <c r="J33" s="670">
        <v>16</v>
      </c>
      <c r="K33" s="856" t="s">
        <v>6197</v>
      </c>
      <c r="L33" s="52" t="s">
        <v>108</v>
      </c>
      <c r="M33" s="81" t="s">
        <v>6199</v>
      </c>
      <c r="N33" s="28">
        <v>3563</v>
      </c>
      <c r="O33" s="494"/>
      <c r="P33" s="29">
        <v>6</v>
      </c>
      <c r="Q33" s="28">
        <v>2</v>
      </c>
      <c r="R33" s="28">
        <v>16</v>
      </c>
      <c r="S33" s="81">
        <v>146.62799999999999</v>
      </c>
      <c r="T33" s="185">
        <v>44494</v>
      </c>
      <c r="U33" s="326" t="s">
        <v>5998</v>
      </c>
      <c r="V33" s="60">
        <v>1</v>
      </c>
      <c r="W33" s="167">
        <v>1</v>
      </c>
      <c r="X33" s="489">
        <f t="shared" si="0"/>
        <v>41.152960987931522</v>
      </c>
      <c r="Y33" s="502" t="s">
        <v>1833</v>
      </c>
      <c r="Z33" s="494"/>
      <c r="AA33" s="28" t="s">
        <v>20</v>
      </c>
      <c r="AB33" s="27">
        <v>21</v>
      </c>
      <c r="AC33" s="28" t="s">
        <v>79</v>
      </c>
      <c r="AD33" s="27" t="s">
        <v>54</v>
      </c>
      <c r="AE33" s="28" t="s">
        <v>124</v>
      </c>
      <c r="AF33" s="29" t="s">
        <v>55</v>
      </c>
      <c r="AG33" s="29"/>
      <c r="AH33" s="27" t="s">
        <v>133</v>
      </c>
      <c r="AI33" s="27" t="s">
        <v>133</v>
      </c>
      <c r="AJ33" s="27" t="s">
        <v>54</v>
      </c>
      <c r="AK33" s="81"/>
      <c r="AL33" s="569"/>
      <c r="AM33" s="28"/>
      <c r="AN33" s="28"/>
      <c r="AO33" s="28">
        <v>2003</v>
      </c>
      <c r="AP33" s="20">
        <v>2015</v>
      </c>
      <c r="AQ33" s="182" t="s">
        <v>4429</v>
      </c>
      <c r="AR33" s="28" t="s">
        <v>4428</v>
      </c>
      <c r="AS33" s="20" t="s">
        <v>4430</v>
      </c>
    </row>
    <row r="34" spans="1:45" s="208" customFormat="1" ht="14.25" customHeight="1" x14ac:dyDescent="0.25">
      <c r="D34" s="758" t="s">
        <v>6243</v>
      </c>
      <c r="E34" s="759" t="s">
        <v>6245</v>
      </c>
      <c r="F34" s="938"/>
      <c r="G34" s="761" t="s">
        <v>6244</v>
      </c>
      <c r="H34" s="762" t="s">
        <v>3200</v>
      </c>
      <c r="I34" s="762">
        <v>32</v>
      </c>
      <c r="J34" s="934">
        <v>32</v>
      </c>
      <c r="K34" s="918" t="s">
        <v>6197</v>
      </c>
      <c r="L34" s="736" t="s">
        <v>108</v>
      </c>
      <c r="M34" s="737" t="s">
        <v>6242</v>
      </c>
      <c r="N34" s="734"/>
      <c r="O34" s="744"/>
      <c r="P34" s="204">
        <v>6</v>
      </c>
      <c r="Q34" s="734"/>
      <c r="R34" s="734"/>
      <c r="S34" s="737"/>
      <c r="T34" s="738">
        <v>44495</v>
      </c>
      <c r="U34" s="739" t="s">
        <v>5998</v>
      </c>
      <c r="V34" s="740">
        <v>1</v>
      </c>
      <c r="W34" s="741">
        <v>1</v>
      </c>
      <c r="X34" s="742" t="str">
        <f t="shared" si="0"/>
        <v/>
      </c>
      <c r="Y34" s="743"/>
      <c r="Z34" s="744"/>
      <c r="AA34" s="734" t="s">
        <v>479</v>
      </c>
      <c r="AB34" s="205">
        <v>23</v>
      </c>
      <c r="AC34" s="734" t="s">
        <v>79</v>
      </c>
      <c r="AD34" s="205" t="s">
        <v>54</v>
      </c>
      <c r="AE34" s="734" t="s">
        <v>124</v>
      </c>
      <c r="AF34" s="204" t="s">
        <v>54</v>
      </c>
      <c r="AG34" s="204"/>
      <c r="AH34" s="205" t="s">
        <v>133</v>
      </c>
      <c r="AI34" s="205" t="s">
        <v>133</v>
      </c>
      <c r="AJ34" s="205" t="s">
        <v>54</v>
      </c>
      <c r="AK34" s="737"/>
      <c r="AL34" s="745"/>
      <c r="AM34" s="734">
        <v>16</v>
      </c>
      <c r="AN34" s="734"/>
      <c r="AO34" s="734"/>
      <c r="AP34" s="746">
        <v>2021</v>
      </c>
      <c r="AQ34" s="735"/>
      <c r="AR34" s="734" t="s">
        <v>5109</v>
      </c>
      <c r="AS34" s="746" t="s">
        <v>6246</v>
      </c>
    </row>
    <row r="35" spans="1:45" s="208" customFormat="1" ht="14.25" customHeight="1" x14ac:dyDescent="0.25">
      <c r="D35" s="758" t="s">
        <v>6224</v>
      </c>
      <c r="E35" s="759" t="s">
        <v>5107</v>
      </c>
      <c r="F35" s="938"/>
      <c r="G35" s="761" t="s">
        <v>5108</v>
      </c>
      <c r="H35" s="762" t="s">
        <v>3200</v>
      </c>
      <c r="I35" s="762">
        <v>32</v>
      </c>
      <c r="J35" s="934">
        <v>32</v>
      </c>
      <c r="K35" s="918" t="s">
        <v>6197</v>
      </c>
      <c r="L35" s="736" t="s">
        <v>108</v>
      </c>
      <c r="M35" s="737" t="s">
        <v>6242</v>
      </c>
      <c r="N35" s="734">
        <v>392</v>
      </c>
      <c r="O35" s="744"/>
      <c r="P35" s="204">
        <v>6</v>
      </c>
      <c r="Q35" s="734"/>
      <c r="R35" s="734"/>
      <c r="S35" s="737"/>
      <c r="T35" s="738">
        <v>44495</v>
      </c>
      <c r="U35" s="739" t="s">
        <v>5998</v>
      </c>
      <c r="V35" s="740">
        <v>1</v>
      </c>
      <c r="W35" s="741">
        <v>1</v>
      </c>
      <c r="X35" s="742" t="str">
        <f t="shared" si="0"/>
        <v/>
      </c>
      <c r="Y35" s="743"/>
      <c r="Z35" s="744"/>
      <c r="AA35" s="734" t="s">
        <v>479</v>
      </c>
      <c r="AB35" s="205"/>
      <c r="AC35" s="734" t="s">
        <v>6233</v>
      </c>
      <c r="AD35" s="205" t="s">
        <v>54</v>
      </c>
      <c r="AE35" s="734" t="s">
        <v>124</v>
      </c>
      <c r="AF35" s="204" t="s">
        <v>54</v>
      </c>
      <c r="AG35" s="204"/>
      <c r="AH35" s="205" t="s">
        <v>133</v>
      </c>
      <c r="AI35" s="205" t="s">
        <v>133</v>
      </c>
      <c r="AJ35" s="205" t="s">
        <v>54</v>
      </c>
      <c r="AK35" s="737"/>
      <c r="AL35" s="745"/>
      <c r="AM35" s="734">
        <v>16</v>
      </c>
      <c r="AN35" s="734"/>
      <c r="AO35" s="734"/>
      <c r="AP35" s="746">
        <v>2019</v>
      </c>
      <c r="AQ35" s="735"/>
      <c r="AR35" s="734" t="s">
        <v>5109</v>
      </c>
      <c r="AS35" s="746" t="s">
        <v>6232</v>
      </c>
    </row>
    <row r="36" spans="1:45" s="208" customFormat="1" ht="14.25" customHeight="1" x14ac:dyDescent="0.25">
      <c r="D36" s="758" t="s">
        <v>1235</v>
      </c>
      <c r="E36" s="759" t="s">
        <v>6228</v>
      </c>
      <c r="F36" s="938"/>
      <c r="G36" s="761" t="s">
        <v>6229</v>
      </c>
      <c r="H36" s="762" t="s">
        <v>3200</v>
      </c>
      <c r="I36" s="762">
        <v>32</v>
      </c>
      <c r="J36" s="934">
        <v>32</v>
      </c>
      <c r="K36" s="918" t="s">
        <v>6197</v>
      </c>
      <c r="L36" s="736" t="s">
        <v>108</v>
      </c>
      <c r="M36" s="737" t="s">
        <v>2724</v>
      </c>
      <c r="N36" s="734"/>
      <c r="O36" s="744"/>
      <c r="P36" s="204">
        <v>6</v>
      </c>
      <c r="Q36" s="734"/>
      <c r="R36" s="734"/>
      <c r="S36" s="737"/>
      <c r="T36" s="738">
        <v>44495</v>
      </c>
      <c r="U36" s="739" t="s">
        <v>5998</v>
      </c>
      <c r="V36" s="740">
        <v>1</v>
      </c>
      <c r="W36" s="741">
        <v>1</v>
      </c>
      <c r="X36" s="742" t="str">
        <f t="shared" si="0"/>
        <v/>
      </c>
      <c r="Y36" s="743" t="s">
        <v>744</v>
      </c>
      <c r="Z36" s="744"/>
      <c r="AA36" s="734" t="s">
        <v>17</v>
      </c>
      <c r="AB36" s="205">
        <v>12</v>
      </c>
      <c r="AC36" s="734" t="s">
        <v>73</v>
      </c>
      <c r="AD36" s="205" t="s">
        <v>54</v>
      </c>
      <c r="AE36" s="734" t="s">
        <v>124</v>
      </c>
      <c r="AF36" s="204" t="s">
        <v>54</v>
      </c>
      <c r="AG36" s="204"/>
      <c r="AH36" s="205" t="s">
        <v>133</v>
      </c>
      <c r="AI36" s="205" t="s">
        <v>133</v>
      </c>
      <c r="AJ36" s="205" t="s">
        <v>54</v>
      </c>
      <c r="AK36" s="737">
        <v>80</v>
      </c>
      <c r="AL36" s="745"/>
      <c r="AM36" s="734">
        <v>16</v>
      </c>
      <c r="AN36" s="734"/>
      <c r="AO36" s="734">
        <v>2014</v>
      </c>
      <c r="AP36" s="746">
        <v>2014</v>
      </c>
      <c r="AQ36" s="735"/>
      <c r="AR36" s="734" t="s">
        <v>6230</v>
      </c>
      <c r="AS36" s="746"/>
    </row>
    <row r="37" spans="1:45" ht="14.25" customHeight="1" x14ac:dyDescent="0.25">
      <c r="D37" s="409" t="s">
        <v>5823</v>
      </c>
      <c r="E37" s="435" t="s">
        <v>5782</v>
      </c>
      <c r="F37" s="412"/>
      <c r="G37" s="504" t="s">
        <v>5779</v>
      </c>
      <c r="H37" s="27" t="s">
        <v>5970</v>
      </c>
      <c r="I37" s="412">
        <v>32</v>
      </c>
      <c r="J37" s="415">
        <v>32</v>
      </c>
      <c r="K37" s="856" t="s">
        <v>6197</v>
      </c>
      <c r="L37" s="52" t="s">
        <v>108</v>
      </c>
      <c r="M37" s="81" t="s">
        <v>6199</v>
      </c>
      <c r="N37" s="28">
        <v>3914</v>
      </c>
      <c r="O37" s="494"/>
      <c r="P37" s="29">
        <v>6</v>
      </c>
      <c r="Q37" s="28">
        <v>4</v>
      </c>
      <c r="R37" s="28"/>
      <c r="S37" s="81">
        <v>166.667</v>
      </c>
      <c r="T37" s="185">
        <v>44495</v>
      </c>
      <c r="U37" s="326" t="s">
        <v>5998</v>
      </c>
      <c r="V37" s="60">
        <v>1</v>
      </c>
      <c r="W37" s="167">
        <v>1</v>
      </c>
      <c r="X37" s="489">
        <f t="shared" ref="X37:X73" si="1">IF(AND(N37&lt;&gt;"",S37&lt;&gt;""),1000*S37*V37/(N37*W37),"")</f>
        <v>42.582268778742971</v>
      </c>
      <c r="Y37" s="502"/>
      <c r="Z37" s="494"/>
      <c r="AA37" s="28" t="s">
        <v>20</v>
      </c>
      <c r="AB37" s="27">
        <v>4</v>
      </c>
      <c r="AC37" s="28" t="s">
        <v>5824</v>
      </c>
      <c r="AD37" s="27" t="s">
        <v>54</v>
      </c>
      <c r="AE37" s="28" t="s">
        <v>124</v>
      </c>
      <c r="AF37" s="29" t="s">
        <v>54</v>
      </c>
      <c r="AG37" s="29"/>
      <c r="AH37" s="27" t="s">
        <v>133</v>
      </c>
      <c r="AI37" s="27" t="s">
        <v>133</v>
      </c>
      <c r="AJ37" s="27" t="s">
        <v>54</v>
      </c>
      <c r="AK37" s="81"/>
      <c r="AL37" s="569"/>
      <c r="AM37" s="28"/>
      <c r="AN37" s="28"/>
      <c r="AO37" s="28"/>
      <c r="AP37" s="20">
        <v>2020</v>
      </c>
      <c r="AQ37" s="182"/>
      <c r="AR37" s="28" t="s">
        <v>5784</v>
      </c>
      <c r="AS37" s="20" t="s">
        <v>5783</v>
      </c>
    </row>
    <row r="38" spans="1:45" ht="14.25" customHeight="1" x14ac:dyDescent="0.25">
      <c r="D38" s="409" t="s">
        <v>5823</v>
      </c>
      <c r="E38" s="435" t="s">
        <v>5782</v>
      </c>
      <c r="F38" s="412"/>
      <c r="G38" s="504" t="s">
        <v>5779</v>
      </c>
      <c r="H38" s="27" t="s">
        <v>5970</v>
      </c>
      <c r="I38" s="412">
        <v>32</v>
      </c>
      <c r="J38" s="415">
        <v>32</v>
      </c>
      <c r="K38" s="856" t="s">
        <v>6197</v>
      </c>
      <c r="L38" s="52" t="s">
        <v>108</v>
      </c>
      <c r="M38" s="81" t="s">
        <v>6199</v>
      </c>
      <c r="N38" s="28">
        <v>2098</v>
      </c>
      <c r="O38" s="494"/>
      <c r="P38" s="29">
        <v>6</v>
      </c>
      <c r="Q38" s="28">
        <v>4</v>
      </c>
      <c r="R38" s="28"/>
      <c r="S38" s="81">
        <v>238.095</v>
      </c>
      <c r="T38" s="185">
        <v>44495</v>
      </c>
      <c r="U38" s="326" t="s">
        <v>5998</v>
      </c>
      <c r="V38" s="60">
        <v>1</v>
      </c>
      <c r="W38" s="167">
        <v>1</v>
      </c>
      <c r="X38" s="489">
        <f t="shared" si="1"/>
        <v>113.48665395614871</v>
      </c>
      <c r="Y38" s="502"/>
      <c r="Z38" s="494"/>
      <c r="AA38" s="28" t="s">
        <v>20</v>
      </c>
      <c r="AB38" s="27">
        <v>4</v>
      </c>
      <c r="AC38" s="28" t="s">
        <v>6239</v>
      </c>
      <c r="AD38" s="27" t="s">
        <v>54</v>
      </c>
      <c r="AE38" s="28" t="s">
        <v>124</v>
      </c>
      <c r="AF38" s="29" t="s">
        <v>54</v>
      </c>
      <c r="AG38" s="29"/>
      <c r="AH38" s="27" t="s">
        <v>133</v>
      </c>
      <c r="AI38" s="27" t="s">
        <v>133</v>
      </c>
      <c r="AJ38" s="27" t="s">
        <v>54</v>
      </c>
      <c r="AK38" s="81"/>
      <c r="AL38" s="569"/>
      <c r="AM38" s="28"/>
      <c r="AN38" s="28"/>
      <c r="AO38" s="28"/>
      <c r="AP38" s="20">
        <v>2020</v>
      </c>
      <c r="AQ38" s="182"/>
      <c r="AR38" s="28" t="s">
        <v>5784</v>
      </c>
      <c r="AS38" s="20" t="s">
        <v>6240</v>
      </c>
    </row>
    <row r="39" spans="1:45" ht="15" customHeight="1" x14ac:dyDescent="0.25">
      <c r="D39" s="591" t="s">
        <v>5823</v>
      </c>
      <c r="E39" s="555" t="s">
        <v>5782</v>
      </c>
      <c r="F39" s="592"/>
      <c r="G39" s="593" t="s">
        <v>5779</v>
      </c>
      <c r="H39" s="46" t="s">
        <v>5970</v>
      </c>
      <c r="I39" s="592">
        <v>32</v>
      </c>
      <c r="J39" s="618">
        <v>32</v>
      </c>
      <c r="K39" s="856" t="s">
        <v>6197</v>
      </c>
      <c r="L39" s="52" t="s">
        <v>108</v>
      </c>
      <c r="M39" s="81" t="s">
        <v>6199</v>
      </c>
      <c r="N39" s="28">
        <v>1807</v>
      </c>
      <c r="O39" s="494"/>
      <c r="P39" s="29">
        <v>6</v>
      </c>
      <c r="Q39" s="28"/>
      <c r="R39" s="28"/>
      <c r="S39" s="81">
        <v>357.14299999999997</v>
      </c>
      <c r="T39" s="185">
        <v>44495</v>
      </c>
      <c r="U39" s="326" t="s">
        <v>5998</v>
      </c>
      <c r="V39" s="60">
        <v>1</v>
      </c>
      <c r="W39" s="167">
        <v>1</v>
      </c>
      <c r="X39" s="489">
        <f t="shared" si="1"/>
        <v>197.64416159380187</v>
      </c>
      <c r="Y39" s="502"/>
      <c r="Z39" s="494"/>
      <c r="AA39" s="28" t="s">
        <v>20</v>
      </c>
      <c r="AB39" s="27">
        <v>4</v>
      </c>
      <c r="AC39" s="28" t="s">
        <v>6238</v>
      </c>
      <c r="AD39" s="27" t="s">
        <v>54</v>
      </c>
      <c r="AE39" s="28" t="s">
        <v>124</v>
      </c>
      <c r="AF39" s="29" t="s">
        <v>54</v>
      </c>
      <c r="AG39" s="29"/>
      <c r="AH39" s="27" t="s">
        <v>133</v>
      </c>
      <c r="AI39" s="27" t="s">
        <v>133</v>
      </c>
      <c r="AJ39" s="27" t="s">
        <v>54</v>
      </c>
      <c r="AK39" s="81"/>
      <c r="AL39" s="569"/>
      <c r="AM39" s="28"/>
      <c r="AN39" s="28"/>
      <c r="AO39" s="28"/>
      <c r="AP39" s="20">
        <v>2020</v>
      </c>
      <c r="AQ39" s="182"/>
      <c r="AR39" s="28" t="s">
        <v>5784</v>
      </c>
      <c r="AS39" s="20" t="s">
        <v>6241</v>
      </c>
    </row>
    <row r="40" spans="1:45" s="208" customFormat="1" ht="14.25" customHeight="1" x14ac:dyDescent="0.25">
      <c r="D40" s="758" t="s">
        <v>6154</v>
      </c>
      <c r="E40" s="759" t="s">
        <v>6155</v>
      </c>
      <c r="F40" s="762"/>
      <c r="G40" s="761" t="s">
        <v>6153</v>
      </c>
      <c r="H40" s="762" t="s">
        <v>5970</v>
      </c>
      <c r="I40" s="762">
        <v>32</v>
      </c>
      <c r="J40" s="934">
        <v>32</v>
      </c>
      <c r="K40" s="918" t="s">
        <v>6197</v>
      </c>
      <c r="L40" s="736" t="s">
        <v>108</v>
      </c>
      <c r="M40" s="737" t="s">
        <v>6199</v>
      </c>
      <c r="N40" s="734"/>
      <c r="O40" s="744"/>
      <c r="P40" s="204">
        <v>6</v>
      </c>
      <c r="Q40" s="734"/>
      <c r="R40" s="734"/>
      <c r="S40" s="737"/>
      <c r="T40" s="738">
        <v>44495</v>
      </c>
      <c r="U40" s="739" t="s">
        <v>5998</v>
      </c>
      <c r="V40" s="740">
        <v>1</v>
      </c>
      <c r="W40" s="741">
        <v>1</v>
      </c>
      <c r="X40" s="742" t="str">
        <f t="shared" si="1"/>
        <v/>
      </c>
      <c r="Y40" s="743" t="s">
        <v>744</v>
      </c>
      <c r="Z40" s="744"/>
      <c r="AA40" s="734" t="s">
        <v>17</v>
      </c>
      <c r="AB40" s="205">
        <v>18</v>
      </c>
      <c r="AC40" s="734"/>
      <c r="AD40" s="205" t="s">
        <v>54</v>
      </c>
      <c r="AE40" s="734" t="s">
        <v>124</v>
      </c>
      <c r="AF40" s="204" t="s">
        <v>55</v>
      </c>
      <c r="AG40" s="204"/>
      <c r="AH40" s="205" t="s">
        <v>133</v>
      </c>
      <c r="AI40" s="205" t="s">
        <v>133</v>
      </c>
      <c r="AJ40" s="205" t="s">
        <v>54</v>
      </c>
      <c r="AK40" s="737"/>
      <c r="AL40" s="745"/>
      <c r="AM40" s="734">
        <v>16</v>
      </c>
      <c r="AN40" s="734"/>
      <c r="AO40" s="734"/>
      <c r="AP40" s="746">
        <v>2020</v>
      </c>
      <c r="AQ40" s="747" t="s">
        <v>6158</v>
      </c>
      <c r="AR40" s="734" t="s">
        <v>6157</v>
      </c>
      <c r="AS40" s="746" t="s">
        <v>6236</v>
      </c>
    </row>
    <row r="41" spans="1:45" ht="14.25" customHeight="1" x14ac:dyDescent="0.25">
      <c r="A41" s="208" t="s">
        <v>744</v>
      </c>
      <c r="B41" s="208">
        <v>1</v>
      </c>
      <c r="C41" s="208" t="s">
        <v>875</v>
      </c>
      <c r="D41" s="202" t="s">
        <v>166</v>
      </c>
      <c r="E41" s="733" t="s">
        <v>2231</v>
      </c>
      <c r="F41" s="205" t="s">
        <v>67</v>
      </c>
      <c r="G41" s="734" t="s">
        <v>167</v>
      </c>
      <c r="H41" s="205" t="s">
        <v>168</v>
      </c>
      <c r="I41" s="205">
        <v>32</v>
      </c>
      <c r="J41" s="207">
        <v>32</v>
      </c>
      <c r="K41" s="735" t="s">
        <v>4805</v>
      </c>
      <c r="L41" s="736" t="s">
        <v>108</v>
      </c>
      <c r="M41" s="737" t="s">
        <v>5323</v>
      </c>
      <c r="N41" s="734"/>
      <c r="O41" s="744"/>
      <c r="P41" s="204">
        <v>6</v>
      </c>
      <c r="Q41" s="734"/>
      <c r="R41" s="734"/>
      <c r="S41" s="737"/>
      <c r="T41" s="738">
        <v>44020</v>
      </c>
      <c r="U41" s="739" t="s">
        <v>5298</v>
      </c>
      <c r="V41" s="740">
        <v>1</v>
      </c>
      <c r="W41" s="741">
        <v>1</v>
      </c>
      <c r="X41" s="742" t="str">
        <f t="shared" si="1"/>
        <v/>
      </c>
      <c r="Y41" s="743" t="s">
        <v>174</v>
      </c>
      <c r="Z41" s="744"/>
      <c r="AA41" s="734" t="s">
        <v>20</v>
      </c>
      <c r="AB41" s="205">
        <v>10</v>
      </c>
      <c r="AC41" s="734" t="s">
        <v>169</v>
      </c>
      <c r="AD41" s="205" t="s">
        <v>54</v>
      </c>
      <c r="AE41" s="734" t="s">
        <v>124</v>
      </c>
      <c r="AF41" s="204"/>
      <c r="AG41" s="204"/>
      <c r="AH41" s="205" t="s">
        <v>133</v>
      </c>
      <c r="AI41" s="205" t="s">
        <v>133</v>
      </c>
      <c r="AJ41" s="205"/>
      <c r="AK41" s="737"/>
      <c r="AL41" s="745"/>
      <c r="AM41" s="734"/>
      <c r="AN41" s="734"/>
      <c r="AO41" s="734">
        <v>2002</v>
      </c>
      <c r="AP41" s="746">
        <v>2009</v>
      </c>
      <c r="AQ41" s="747"/>
      <c r="AR41" s="734" t="s">
        <v>168</v>
      </c>
      <c r="AS41" s="746" t="s">
        <v>830</v>
      </c>
    </row>
    <row r="42" spans="1:45" ht="14.25" customHeight="1" x14ac:dyDescent="0.25">
      <c r="A42" t="s">
        <v>746</v>
      </c>
      <c r="B42">
        <v>1</v>
      </c>
      <c r="C42" t="s">
        <v>875</v>
      </c>
      <c r="D42" s="45" t="s">
        <v>1103</v>
      </c>
      <c r="E42" s="555" t="s">
        <v>2232</v>
      </c>
      <c r="F42" s="46" t="s">
        <v>57</v>
      </c>
      <c r="G42" s="42" t="s">
        <v>173</v>
      </c>
      <c r="H42" s="46" t="s">
        <v>143</v>
      </c>
      <c r="I42" s="46">
        <v>16</v>
      </c>
      <c r="J42" s="670">
        <v>16</v>
      </c>
      <c r="K42" s="856" t="s">
        <v>6197</v>
      </c>
      <c r="L42" s="52" t="s">
        <v>108</v>
      </c>
      <c r="M42" s="81" t="s">
        <v>6199</v>
      </c>
      <c r="N42" s="28">
        <v>1222</v>
      </c>
      <c r="O42" s="494"/>
      <c r="P42" s="29">
        <v>6</v>
      </c>
      <c r="Q42" s="28">
        <v>1</v>
      </c>
      <c r="R42" s="28">
        <v>5</v>
      </c>
      <c r="S42" s="81">
        <v>261.77999999999997</v>
      </c>
      <c r="T42" s="185">
        <v>44495</v>
      </c>
      <c r="U42" s="326" t="s">
        <v>5998</v>
      </c>
      <c r="V42" s="60">
        <v>0.8</v>
      </c>
      <c r="W42" s="167">
        <v>1</v>
      </c>
      <c r="X42" s="489">
        <f t="shared" si="1"/>
        <v>171.37806873977087</v>
      </c>
      <c r="Y42" s="502" t="s">
        <v>1833</v>
      </c>
      <c r="Z42" s="494"/>
      <c r="AA42" s="28" t="s">
        <v>17</v>
      </c>
      <c r="AB42" s="27">
        <v>19</v>
      </c>
      <c r="AC42" s="28" t="s">
        <v>1102</v>
      </c>
      <c r="AD42" s="27" t="s">
        <v>54</v>
      </c>
      <c r="AE42" s="28" t="s">
        <v>158</v>
      </c>
      <c r="AF42" s="29" t="s">
        <v>55</v>
      </c>
      <c r="AG42" s="29" t="s">
        <v>54</v>
      </c>
      <c r="AH42" s="27" t="s">
        <v>181</v>
      </c>
      <c r="AI42" s="27" t="s">
        <v>181</v>
      </c>
      <c r="AJ42" s="27" t="s">
        <v>875</v>
      </c>
      <c r="AK42" s="81">
        <v>80</v>
      </c>
      <c r="AL42" s="569"/>
      <c r="AM42" s="28">
        <v>8</v>
      </c>
      <c r="AN42" s="28"/>
      <c r="AO42" s="28">
        <v>2013</v>
      </c>
      <c r="AP42" s="20">
        <v>2015</v>
      </c>
      <c r="AQ42" s="19"/>
      <c r="AR42" s="28" t="s">
        <v>807</v>
      </c>
      <c r="AS42" s="20" t="s">
        <v>806</v>
      </c>
    </row>
    <row r="43" spans="1:45" ht="14.25" customHeight="1" x14ac:dyDescent="0.25">
      <c r="A43" t="s">
        <v>746</v>
      </c>
      <c r="B43">
        <v>1</v>
      </c>
      <c r="C43" t="s">
        <v>875</v>
      </c>
      <c r="D43" s="45" t="s">
        <v>171</v>
      </c>
      <c r="E43" s="555" t="s">
        <v>2232</v>
      </c>
      <c r="F43" s="46" t="s">
        <v>57</v>
      </c>
      <c r="G43" s="42" t="s">
        <v>173</v>
      </c>
      <c r="H43" s="46" t="s">
        <v>143</v>
      </c>
      <c r="I43" s="46">
        <v>16</v>
      </c>
      <c r="J43" s="670">
        <v>16</v>
      </c>
      <c r="K43" s="856" t="s">
        <v>6197</v>
      </c>
      <c r="L43" s="52" t="s">
        <v>108</v>
      </c>
      <c r="M43" s="81" t="s">
        <v>6199</v>
      </c>
      <c r="N43" s="28">
        <v>611</v>
      </c>
      <c r="O43" s="494"/>
      <c r="P43" s="29">
        <v>6</v>
      </c>
      <c r="Q43" s="28">
        <v>1</v>
      </c>
      <c r="R43" s="28"/>
      <c r="S43" s="81">
        <v>333.33300000000003</v>
      </c>
      <c r="T43" s="185">
        <v>44495</v>
      </c>
      <c r="U43" s="326" t="s">
        <v>5998</v>
      </c>
      <c r="V43" s="60">
        <v>0.8</v>
      </c>
      <c r="W43" s="167">
        <v>1</v>
      </c>
      <c r="X43" s="489">
        <f t="shared" si="1"/>
        <v>436.44255319148942</v>
      </c>
      <c r="Y43" s="502" t="s">
        <v>2216</v>
      </c>
      <c r="Z43" s="494"/>
      <c r="AA43" s="28" t="s">
        <v>17</v>
      </c>
      <c r="AB43" s="27">
        <v>8</v>
      </c>
      <c r="AC43" s="28" t="s">
        <v>985</v>
      </c>
      <c r="AD43" s="27" t="s">
        <v>54</v>
      </c>
      <c r="AE43" s="28" t="s">
        <v>158</v>
      </c>
      <c r="AF43" s="29" t="s">
        <v>55</v>
      </c>
      <c r="AG43" s="29" t="s">
        <v>54</v>
      </c>
      <c r="AH43" s="27" t="s">
        <v>181</v>
      </c>
      <c r="AI43" s="27" t="s">
        <v>181</v>
      </c>
      <c r="AJ43" s="27" t="s">
        <v>54</v>
      </c>
      <c r="AK43" s="81">
        <v>80</v>
      </c>
      <c r="AL43" s="569"/>
      <c r="AM43" s="28">
        <v>8</v>
      </c>
      <c r="AN43" s="28"/>
      <c r="AO43" s="28">
        <v>2013</v>
      </c>
      <c r="AP43" s="20">
        <v>2015</v>
      </c>
      <c r="AQ43" s="142"/>
      <c r="AR43" s="28" t="s">
        <v>807</v>
      </c>
      <c r="AS43" s="20" t="s">
        <v>1045</v>
      </c>
    </row>
    <row r="44" spans="1:45" ht="14.25" customHeight="1" x14ac:dyDescent="0.25">
      <c r="D44" s="409" t="s">
        <v>4906</v>
      </c>
      <c r="E44" s="435" t="s">
        <v>4907</v>
      </c>
      <c r="F44" s="412" t="s">
        <v>57</v>
      </c>
      <c r="G44" s="504" t="s">
        <v>3003</v>
      </c>
      <c r="H44" s="27" t="s">
        <v>178</v>
      </c>
      <c r="I44" s="412">
        <v>8</v>
      </c>
      <c r="J44" s="415">
        <v>16</v>
      </c>
      <c r="K44" s="856" t="s">
        <v>6197</v>
      </c>
      <c r="L44" s="52" t="s">
        <v>108</v>
      </c>
      <c r="M44" s="81" t="s">
        <v>6199</v>
      </c>
      <c r="N44" s="28">
        <v>1366</v>
      </c>
      <c r="O44" s="494"/>
      <c r="P44" s="29">
        <v>6</v>
      </c>
      <c r="Q44" s="28"/>
      <c r="R44" s="28"/>
      <c r="S44" s="81">
        <v>178.571</v>
      </c>
      <c r="T44" s="185">
        <v>44495</v>
      </c>
      <c r="U44" s="326" t="s">
        <v>5998</v>
      </c>
      <c r="V44" s="60">
        <v>0.33</v>
      </c>
      <c r="W44" s="167">
        <v>1</v>
      </c>
      <c r="X44" s="489">
        <f t="shared" si="1"/>
        <v>43.13940702781845</v>
      </c>
      <c r="Y44" s="502" t="s">
        <v>174</v>
      </c>
      <c r="Z44" s="494" t="s">
        <v>54</v>
      </c>
      <c r="AA44" s="28" t="s">
        <v>20</v>
      </c>
      <c r="AB44" s="27">
        <v>9</v>
      </c>
      <c r="AC44" s="28" t="s">
        <v>3059</v>
      </c>
      <c r="AD44" s="27" t="s">
        <v>54</v>
      </c>
      <c r="AE44" s="28" t="s">
        <v>124</v>
      </c>
      <c r="AF44" s="29" t="s">
        <v>55</v>
      </c>
      <c r="AG44" s="29"/>
      <c r="AH44" s="27" t="s">
        <v>181</v>
      </c>
      <c r="AI44" s="27" t="s">
        <v>182</v>
      </c>
      <c r="AJ44" s="27" t="s">
        <v>54</v>
      </c>
      <c r="AK44" s="81">
        <v>72</v>
      </c>
      <c r="AL44" s="569"/>
      <c r="AM44" s="28">
        <v>32</v>
      </c>
      <c r="AN44" s="28"/>
      <c r="AO44" s="28">
        <v>2018</v>
      </c>
      <c r="AP44" s="20">
        <v>2019</v>
      </c>
      <c r="AQ44" s="182" t="s">
        <v>4909</v>
      </c>
      <c r="AR44" s="28" t="s">
        <v>4910</v>
      </c>
      <c r="AS44" s="20"/>
    </row>
    <row r="45" spans="1:45" ht="14.25" customHeight="1" x14ac:dyDescent="0.25">
      <c r="A45" t="s">
        <v>744</v>
      </c>
      <c r="B45">
        <v>1</v>
      </c>
      <c r="C45" t="s">
        <v>875</v>
      </c>
      <c r="D45" s="45" t="s">
        <v>176</v>
      </c>
      <c r="E45" s="555" t="s">
        <v>2234</v>
      </c>
      <c r="F45" s="46" t="s">
        <v>67</v>
      </c>
      <c r="G45" s="42" t="s">
        <v>177</v>
      </c>
      <c r="H45" s="46" t="s">
        <v>178</v>
      </c>
      <c r="I45" s="46">
        <v>8</v>
      </c>
      <c r="J45" s="670">
        <v>16</v>
      </c>
      <c r="K45" s="856" t="s">
        <v>6197</v>
      </c>
      <c r="L45" s="42" t="s">
        <v>108</v>
      </c>
      <c r="M45" s="81" t="s">
        <v>6199</v>
      </c>
      <c r="N45" s="28">
        <v>1624</v>
      </c>
      <c r="O45" s="494"/>
      <c r="P45" s="29">
        <v>6</v>
      </c>
      <c r="Q45" s="28"/>
      <c r="R45" s="28"/>
      <c r="S45" s="81">
        <v>250</v>
      </c>
      <c r="T45" s="185">
        <v>44495</v>
      </c>
      <c r="U45" s="326" t="s">
        <v>5998</v>
      </c>
      <c r="V45" s="60">
        <v>0.33</v>
      </c>
      <c r="W45" s="167">
        <v>1</v>
      </c>
      <c r="X45" s="489">
        <f t="shared" si="1"/>
        <v>50.800492610837438</v>
      </c>
      <c r="Y45" s="502" t="s">
        <v>174</v>
      </c>
      <c r="Z45" s="494"/>
      <c r="AA45" s="28" t="s">
        <v>20</v>
      </c>
      <c r="AB45" s="27">
        <v>15</v>
      </c>
      <c r="AC45" s="28" t="s">
        <v>176</v>
      </c>
      <c r="AD45" s="27" t="s">
        <v>54</v>
      </c>
      <c r="AE45" s="28" t="s">
        <v>124</v>
      </c>
      <c r="AF45" s="29" t="s">
        <v>55</v>
      </c>
      <c r="AG45" s="29"/>
      <c r="AH45" s="27" t="s">
        <v>181</v>
      </c>
      <c r="AI45" s="27" t="s">
        <v>182</v>
      </c>
      <c r="AJ45" s="27" t="s">
        <v>54</v>
      </c>
      <c r="AK45" s="81">
        <v>72</v>
      </c>
      <c r="AL45" s="569"/>
      <c r="AM45" s="28">
        <v>32</v>
      </c>
      <c r="AN45" s="28"/>
      <c r="AO45" s="28">
        <v>2002</v>
      </c>
      <c r="AP45" s="20">
        <v>2017</v>
      </c>
      <c r="AQ45" s="142"/>
      <c r="AR45" s="28" t="s">
        <v>3002</v>
      </c>
      <c r="AS45" s="20"/>
    </row>
    <row r="46" spans="1:45" s="208" customFormat="1" ht="14.25" customHeight="1" x14ac:dyDescent="0.25">
      <c r="B46" s="208">
        <v>1</v>
      </c>
      <c r="C46" s="208" t="s">
        <v>875</v>
      </c>
      <c r="D46" s="202" t="s">
        <v>2093</v>
      </c>
      <c r="E46" s="733" t="s">
        <v>2689</v>
      </c>
      <c r="F46" s="205" t="s">
        <v>67</v>
      </c>
      <c r="G46" s="734" t="s">
        <v>1832</v>
      </c>
      <c r="H46" s="205" t="s">
        <v>178</v>
      </c>
      <c r="I46" s="205">
        <v>8</v>
      </c>
      <c r="J46" s="207">
        <v>16</v>
      </c>
      <c r="K46" s="918" t="s">
        <v>6197</v>
      </c>
      <c r="L46" s="736" t="s">
        <v>108</v>
      </c>
      <c r="M46" s="737" t="s">
        <v>6199</v>
      </c>
      <c r="N46" s="734">
        <v>1606</v>
      </c>
      <c r="O46" s="744"/>
      <c r="P46" s="204">
        <v>6</v>
      </c>
      <c r="Q46" s="734">
        <v>1</v>
      </c>
      <c r="R46" s="734">
        <v>6</v>
      </c>
      <c r="S46" s="737"/>
      <c r="T46" s="738">
        <v>44497</v>
      </c>
      <c r="U46" s="739" t="s">
        <v>5998</v>
      </c>
      <c r="V46" s="740">
        <v>0.33</v>
      </c>
      <c r="W46" s="741">
        <v>1</v>
      </c>
      <c r="X46" s="742" t="str">
        <f t="shared" si="1"/>
        <v/>
      </c>
      <c r="Y46" s="743" t="s">
        <v>174</v>
      </c>
      <c r="Z46" s="744"/>
      <c r="AA46" s="734" t="s">
        <v>17</v>
      </c>
      <c r="AB46" s="205">
        <v>20</v>
      </c>
      <c r="AC46" s="734" t="s">
        <v>2715</v>
      </c>
      <c r="AD46" s="205" t="s">
        <v>54</v>
      </c>
      <c r="AE46" s="734" t="s">
        <v>124</v>
      </c>
      <c r="AF46" s="204" t="s">
        <v>55</v>
      </c>
      <c r="AG46" s="204"/>
      <c r="AH46" s="205" t="s">
        <v>181</v>
      </c>
      <c r="AI46" s="205" t="s">
        <v>182</v>
      </c>
      <c r="AJ46" s="205" t="s">
        <v>54</v>
      </c>
      <c r="AK46" s="737">
        <v>72</v>
      </c>
      <c r="AL46" s="745"/>
      <c r="AM46" s="734">
        <v>32</v>
      </c>
      <c r="AN46" s="734"/>
      <c r="AO46" s="734">
        <v>2009</v>
      </c>
      <c r="AP46" s="746">
        <v>2010</v>
      </c>
      <c r="AQ46" s="735"/>
      <c r="AR46" s="734" t="s">
        <v>4410</v>
      </c>
      <c r="AS46" s="746"/>
    </row>
    <row r="47" spans="1:45" s="208" customFormat="1" ht="15" customHeight="1" x14ac:dyDescent="0.25">
      <c r="B47" s="208">
        <v>1</v>
      </c>
      <c r="C47" s="208" t="s">
        <v>875</v>
      </c>
      <c r="D47" s="202" t="s">
        <v>2093</v>
      </c>
      <c r="E47" s="733" t="s">
        <v>2689</v>
      </c>
      <c r="F47" s="205" t="s">
        <v>67</v>
      </c>
      <c r="G47" s="734" t="s">
        <v>1832</v>
      </c>
      <c r="H47" s="205" t="s">
        <v>178</v>
      </c>
      <c r="I47" s="205">
        <v>8</v>
      </c>
      <c r="J47" s="207">
        <v>16</v>
      </c>
      <c r="K47" s="918" t="s">
        <v>6197</v>
      </c>
      <c r="L47" s="736" t="s">
        <v>108</v>
      </c>
      <c r="M47" s="737" t="s">
        <v>6199</v>
      </c>
      <c r="N47" s="734">
        <v>1877</v>
      </c>
      <c r="O47" s="744"/>
      <c r="P47" s="204">
        <v>6</v>
      </c>
      <c r="Q47" s="734">
        <v>1</v>
      </c>
      <c r="R47" s="734">
        <v>6</v>
      </c>
      <c r="S47" s="737"/>
      <c r="T47" s="738">
        <v>44497</v>
      </c>
      <c r="U47" s="739" t="s">
        <v>5998</v>
      </c>
      <c r="V47" s="740">
        <v>0.33</v>
      </c>
      <c r="W47" s="741">
        <v>1</v>
      </c>
      <c r="X47" s="742" t="str">
        <f t="shared" si="1"/>
        <v/>
      </c>
      <c r="Y47" s="743" t="s">
        <v>174</v>
      </c>
      <c r="Z47" s="744" t="s">
        <v>54</v>
      </c>
      <c r="AA47" s="734" t="s">
        <v>17</v>
      </c>
      <c r="AB47" s="205">
        <v>20</v>
      </c>
      <c r="AC47" s="734" t="s">
        <v>2093</v>
      </c>
      <c r="AD47" s="205" t="s">
        <v>54</v>
      </c>
      <c r="AE47" s="734" t="s">
        <v>124</v>
      </c>
      <c r="AF47" s="204" t="s">
        <v>55</v>
      </c>
      <c r="AG47" s="204"/>
      <c r="AH47" s="205" t="s">
        <v>181</v>
      </c>
      <c r="AI47" s="205" t="s">
        <v>182</v>
      </c>
      <c r="AJ47" s="205" t="s">
        <v>54</v>
      </c>
      <c r="AK47" s="737">
        <v>72</v>
      </c>
      <c r="AL47" s="745"/>
      <c r="AM47" s="734">
        <v>32</v>
      </c>
      <c r="AN47" s="734"/>
      <c r="AO47" s="734">
        <v>2009</v>
      </c>
      <c r="AP47" s="746">
        <v>2010</v>
      </c>
      <c r="AQ47" s="747" t="s">
        <v>2717</v>
      </c>
      <c r="AR47" s="734" t="s">
        <v>4410</v>
      </c>
      <c r="AS47" s="746" t="s">
        <v>2719</v>
      </c>
    </row>
    <row r="48" spans="1:45" s="208" customFormat="1" ht="14.25" customHeight="1" x14ac:dyDescent="0.25">
      <c r="D48" s="202" t="s">
        <v>5436</v>
      </c>
      <c r="E48" s="733" t="s">
        <v>5437</v>
      </c>
      <c r="F48" s="961" t="s">
        <v>67</v>
      </c>
      <c r="G48" s="734" t="s">
        <v>5438</v>
      </c>
      <c r="H48" s="205" t="s">
        <v>178</v>
      </c>
      <c r="I48" s="205">
        <v>8</v>
      </c>
      <c r="J48" s="207">
        <v>16</v>
      </c>
      <c r="K48" s="918" t="s">
        <v>6197</v>
      </c>
      <c r="L48" s="736" t="s">
        <v>108</v>
      </c>
      <c r="M48" s="737" t="s">
        <v>6321</v>
      </c>
      <c r="N48" s="734"/>
      <c r="O48" s="744"/>
      <c r="P48" s="204">
        <v>6</v>
      </c>
      <c r="Q48" s="734"/>
      <c r="R48" s="734"/>
      <c r="S48" s="737"/>
      <c r="T48" s="738">
        <v>44507</v>
      </c>
      <c r="U48" s="739" t="s">
        <v>5998</v>
      </c>
      <c r="V48" s="740">
        <v>0.33</v>
      </c>
      <c r="W48" s="741">
        <v>1</v>
      </c>
      <c r="X48" s="742" t="str">
        <f t="shared" si="1"/>
        <v/>
      </c>
      <c r="Y48" s="743"/>
      <c r="Z48" s="744"/>
      <c r="AA48" s="734" t="s">
        <v>17</v>
      </c>
      <c r="AB48" s="205">
        <v>15</v>
      </c>
      <c r="AC48" s="734" t="s">
        <v>6320</v>
      </c>
      <c r="AD48" s="205" t="s">
        <v>54</v>
      </c>
      <c r="AE48" s="734" t="s">
        <v>124</v>
      </c>
      <c r="AF48" s="204" t="s">
        <v>55</v>
      </c>
      <c r="AG48" s="204"/>
      <c r="AH48" s="205" t="s">
        <v>181</v>
      </c>
      <c r="AI48" s="205" t="s">
        <v>182</v>
      </c>
      <c r="AJ48" s="205" t="s">
        <v>54</v>
      </c>
      <c r="AK48" s="737">
        <v>72</v>
      </c>
      <c r="AL48" s="745"/>
      <c r="AM48" s="734">
        <v>32</v>
      </c>
      <c r="AN48" s="734"/>
      <c r="AO48" s="734"/>
      <c r="AP48" s="746">
        <v>2019</v>
      </c>
      <c r="AQ48" s="735"/>
      <c r="AR48" s="734"/>
      <c r="AS48" s="746"/>
    </row>
    <row r="49" spans="1:45" ht="14.25" customHeight="1" x14ac:dyDescent="0.25">
      <c r="A49" t="s">
        <v>744</v>
      </c>
      <c r="B49">
        <v>1</v>
      </c>
      <c r="C49" t="s">
        <v>875</v>
      </c>
      <c r="D49" s="26" t="s">
        <v>1513</v>
      </c>
      <c r="E49" s="435" t="s">
        <v>2235</v>
      </c>
      <c r="F49" s="27" t="s">
        <v>67</v>
      </c>
      <c r="G49" s="28" t="s">
        <v>1514</v>
      </c>
      <c r="H49" s="27" t="s">
        <v>559</v>
      </c>
      <c r="I49" s="27">
        <v>8</v>
      </c>
      <c r="J49" s="87">
        <v>8</v>
      </c>
      <c r="K49" s="856" t="s">
        <v>6197</v>
      </c>
      <c r="L49" s="52" t="s">
        <v>108</v>
      </c>
      <c r="M49" s="81" t="s">
        <v>6281</v>
      </c>
      <c r="N49" s="28">
        <v>1761</v>
      </c>
      <c r="O49" s="494"/>
      <c r="P49" s="29">
        <v>6</v>
      </c>
      <c r="Q49" s="28"/>
      <c r="R49" s="28"/>
      <c r="S49" s="81">
        <v>40.984000000000002</v>
      </c>
      <c r="T49" s="185">
        <v>44504</v>
      </c>
      <c r="U49" s="27" t="s">
        <v>5998</v>
      </c>
      <c r="V49" s="60">
        <v>0.33</v>
      </c>
      <c r="W49" s="167">
        <v>1</v>
      </c>
      <c r="X49" s="721">
        <f t="shared" si="1"/>
        <v>7.680136286201023</v>
      </c>
      <c r="Y49" s="725" t="s">
        <v>2216</v>
      </c>
      <c r="Z49" s="494"/>
      <c r="AA49" s="28" t="s">
        <v>20</v>
      </c>
      <c r="AB49" s="27">
        <v>24</v>
      </c>
      <c r="AC49" s="28" t="s">
        <v>1515</v>
      </c>
      <c r="AD49" s="27" t="s">
        <v>54</v>
      </c>
      <c r="AE49" s="28" t="s">
        <v>124</v>
      </c>
      <c r="AF49" s="29" t="s">
        <v>55</v>
      </c>
      <c r="AG49" s="29" t="s">
        <v>55</v>
      </c>
      <c r="AH49" s="27" t="s">
        <v>181</v>
      </c>
      <c r="AI49" s="27" t="s">
        <v>181</v>
      </c>
      <c r="AJ49" s="27" t="s">
        <v>54</v>
      </c>
      <c r="AK49" s="81"/>
      <c r="AL49" s="569"/>
      <c r="AM49" s="28"/>
      <c r="AN49" s="28"/>
      <c r="AO49" s="28">
        <v>2014</v>
      </c>
      <c r="AP49" s="20">
        <v>2020</v>
      </c>
      <c r="AQ49" s="182" t="s">
        <v>5400</v>
      </c>
      <c r="AR49" s="28" t="s">
        <v>2218</v>
      </c>
      <c r="AS49" s="20" t="s">
        <v>2217</v>
      </c>
    </row>
    <row r="50" spans="1:45" ht="14.25" customHeight="1" x14ac:dyDescent="0.25">
      <c r="B50">
        <v>1</v>
      </c>
      <c r="C50" t="s">
        <v>4376</v>
      </c>
      <c r="D50" s="26" t="s">
        <v>2478</v>
      </c>
      <c r="E50" s="435" t="s">
        <v>2479</v>
      </c>
      <c r="F50" s="27" t="s">
        <v>67</v>
      </c>
      <c r="G50" s="28" t="s">
        <v>1897</v>
      </c>
      <c r="H50" s="27" t="s">
        <v>143</v>
      </c>
      <c r="I50" s="27">
        <v>8</v>
      </c>
      <c r="J50" s="87">
        <v>16</v>
      </c>
      <c r="K50" s="856" t="s">
        <v>6197</v>
      </c>
      <c r="L50" s="52" t="s">
        <v>108</v>
      </c>
      <c r="M50" s="81" t="s">
        <v>6199</v>
      </c>
      <c r="N50" s="28">
        <v>249</v>
      </c>
      <c r="O50" s="494"/>
      <c r="P50" s="29">
        <v>6</v>
      </c>
      <c r="Q50" s="28"/>
      <c r="R50" s="28"/>
      <c r="S50" s="81">
        <v>285.714</v>
      </c>
      <c r="T50" s="185">
        <v>44504</v>
      </c>
      <c r="U50" s="27" t="s">
        <v>5998</v>
      </c>
      <c r="V50" s="60">
        <v>0.33</v>
      </c>
      <c r="W50" s="167">
        <v>2</v>
      </c>
      <c r="X50" s="721">
        <f t="shared" si="1"/>
        <v>189.3285542168675</v>
      </c>
      <c r="Y50" s="725" t="s">
        <v>174</v>
      </c>
      <c r="Z50" s="494"/>
      <c r="AA50" s="28" t="s">
        <v>20</v>
      </c>
      <c r="AB50" s="27">
        <v>1</v>
      </c>
      <c r="AC50" s="28" t="s">
        <v>1898</v>
      </c>
      <c r="AD50" s="27" t="s">
        <v>54</v>
      </c>
      <c r="AE50" s="28"/>
      <c r="AF50" s="29" t="s">
        <v>55</v>
      </c>
      <c r="AG50" s="29"/>
      <c r="AH50" s="27" t="s">
        <v>181</v>
      </c>
      <c r="AI50" s="27" t="s">
        <v>181</v>
      </c>
      <c r="AJ50" s="27" t="s">
        <v>54</v>
      </c>
      <c r="AK50" s="81">
        <v>15</v>
      </c>
      <c r="AL50" s="569"/>
      <c r="AM50" s="28">
        <v>8</v>
      </c>
      <c r="AN50" s="28"/>
      <c r="AO50" s="28">
        <v>1997</v>
      </c>
      <c r="AP50" s="20">
        <v>1999</v>
      </c>
      <c r="AQ50" s="182" t="s">
        <v>2481</v>
      </c>
      <c r="AR50" s="84" t="s">
        <v>2480</v>
      </c>
      <c r="AS50" s="20" t="s">
        <v>2482</v>
      </c>
    </row>
    <row r="51" spans="1:45" s="208" customFormat="1" ht="14.25" customHeight="1" x14ac:dyDescent="0.25">
      <c r="C51" s="208" t="s">
        <v>4376</v>
      </c>
      <c r="D51" s="758" t="s">
        <v>3504</v>
      </c>
      <c r="E51" s="759" t="s">
        <v>3503</v>
      </c>
      <c r="F51" s="762" t="s">
        <v>67</v>
      </c>
      <c r="G51" s="761" t="s">
        <v>3502</v>
      </c>
      <c r="H51" s="762" t="s">
        <v>143</v>
      </c>
      <c r="I51" s="762">
        <v>8</v>
      </c>
      <c r="J51" s="934">
        <v>16</v>
      </c>
      <c r="K51" s="918" t="s">
        <v>6197</v>
      </c>
      <c r="L51" s="736" t="s">
        <v>108</v>
      </c>
      <c r="M51" s="737" t="s">
        <v>3592</v>
      </c>
      <c r="N51" s="734"/>
      <c r="O51" s="744"/>
      <c r="P51" s="204">
        <v>6</v>
      </c>
      <c r="Q51" s="734"/>
      <c r="R51" s="734"/>
      <c r="S51" s="737"/>
      <c r="T51" s="738">
        <v>44504</v>
      </c>
      <c r="U51" s="205" t="s">
        <v>5998</v>
      </c>
      <c r="V51" s="740">
        <v>0.33</v>
      </c>
      <c r="W51" s="741">
        <v>2</v>
      </c>
      <c r="X51" s="935" t="str">
        <f t="shared" si="1"/>
        <v/>
      </c>
      <c r="Y51" s="936"/>
      <c r="Z51" s="744"/>
      <c r="AA51" s="734" t="s">
        <v>20</v>
      </c>
      <c r="AB51" s="205">
        <v>1</v>
      </c>
      <c r="AC51" s="734"/>
      <c r="AD51" s="205"/>
      <c r="AE51" s="734"/>
      <c r="AF51" s="204"/>
      <c r="AG51" s="204"/>
      <c r="AH51" s="205"/>
      <c r="AI51" s="205"/>
      <c r="AJ51" s="205"/>
      <c r="AK51" s="737">
        <v>16</v>
      </c>
      <c r="AL51" s="745"/>
      <c r="AM51" s="734"/>
      <c r="AN51" s="734"/>
      <c r="AO51" s="734">
        <v>2018</v>
      </c>
      <c r="AP51" s="746">
        <v>2018</v>
      </c>
      <c r="AQ51" s="747"/>
      <c r="AR51" s="734" t="s">
        <v>3505</v>
      </c>
      <c r="AS51" s="746"/>
    </row>
    <row r="52" spans="1:45" ht="14.25" customHeight="1" x14ac:dyDescent="0.25">
      <c r="A52" t="s">
        <v>746</v>
      </c>
      <c r="B52">
        <v>1</v>
      </c>
      <c r="C52" t="s">
        <v>875</v>
      </c>
      <c r="D52" s="26" t="s">
        <v>1460</v>
      </c>
      <c r="E52" s="435" t="s">
        <v>2362</v>
      </c>
      <c r="F52" s="27" t="s">
        <v>57</v>
      </c>
      <c r="G52" s="28" t="s">
        <v>311</v>
      </c>
      <c r="H52" s="27">
        <v>6502</v>
      </c>
      <c r="I52" s="27">
        <v>8</v>
      </c>
      <c r="J52" s="87">
        <v>8</v>
      </c>
      <c r="K52" s="856" t="s">
        <v>6197</v>
      </c>
      <c r="L52" s="52" t="s">
        <v>108</v>
      </c>
      <c r="M52" s="81" t="s">
        <v>6199</v>
      </c>
      <c r="N52" s="28">
        <v>583</v>
      </c>
      <c r="O52" s="494"/>
      <c r="P52" s="29">
        <v>6</v>
      </c>
      <c r="Q52" s="28"/>
      <c r="R52" s="28"/>
      <c r="S52" s="81">
        <v>285.714</v>
      </c>
      <c r="T52" s="185">
        <v>44504</v>
      </c>
      <c r="U52" s="27" t="s">
        <v>5998</v>
      </c>
      <c r="V52" s="60">
        <v>0.33</v>
      </c>
      <c r="W52" s="167">
        <v>4</v>
      </c>
      <c r="X52" s="721">
        <f t="shared" si="1"/>
        <v>40.431226415094343</v>
      </c>
      <c r="Y52" s="725" t="s">
        <v>174</v>
      </c>
      <c r="Z52" s="494"/>
      <c r="AA52" s="28" t="s">
        <v>20</v>
      </c>
      <c r="AB52" s="27">
        <v>18</v>
      </c>
      <c r="AC52" s="28" t="s">
        <v>1460</v>
      </c>
      <c r="AD52" s="27"/>
      <c r="AE52" s="28" t="s">
        <v>124</v>
      </c>
      <c r="AF52" s="29" t="s">
        <v>55</v>
      </c>
      <c r="AG52" s="29" t="s">
        <v>55</v>
      </c>
      <c r="AH52" s="27" t="s">
        <v>181</v>
      </c>
      <c r="AI52" s="27" t="s">
        <v>181</v>
      </c>
      <c r="AJ52" s="27" t="s">
        <v>54</v>
      </c>
      <c r="AK52" s="81"/>
      <c r="AL52" s="569"/>
      <c r="AM52" s="28"/>
      <c r="AN52" s="28"/>
      <c r="AO52" s="28">
        <v>2012</v>
      </c>
      <c r="AP52" s="20">
        <v>2012</v>
      </c>
      <c r="AQ52" s="182"/>
      <c r="AR52" s="28"/>
      <c r="AS52" s="20" t="s">
        <v>1461</v>
      </c>
    </row>
    <row r="53" spans="1:45" x14ac:dyDescent="0.25">
      <c r="A53" t="s">
        <v>746</v>
      </c>
      <c r="B53">
        <v>1</v>
      </c>
      <c r="C53" t="s">
        <v>4376</v>
      </c>
      <c r="D53" s="591" t="s">
        <v>4009</v>
      </c>
      <c r="E53" s="555" t="s">
        <v>4006</v>
      </c>
      <c r="F53" s="673" t="s">
        <v>67</v>
      </c>
      <c r="G53" s="593" t="s">
        <v>1605</v>
      </c>
      <c r="H53" s="592" t="s">
        <v>4013</v>
      </c>
      <c r="I53" s="592">
        <v>8</v>
      </c>
      <c r="J53" s="618">
        <v>3</v>
      </c>
      <c r="K53" s="856" t="s">
        <v>6197</v>
      </c>
      <c r="L53" s="52" t="s">
        <v>108</v>
      </c>
      <c r="M53" s="81" t="s">
        <v>6199</v>
      </c>
      <c r="N53" s="28">
        <v>303</v>
      </c>
      <c r="O53" s="432"/>
      <c r="P53" s="29">
        <v>6</v>
      </c>
      <c r="Q53" s="28"/>
      <c r="R53" s="28"/>
      <c r="S53" s="81">
        <v>500</v>
      </c>
      <c r="T53" s="185">
        <v>44504</v>
      </c>
      <c r="U53" s="27" t="s">
        <v>5998</v>
      </c>
      <c r="V53" s="60">
        <v>0.01</v>
      </c>
      <c r="W53" s="167">
        <v>4</v>
      </c>
      <c r="X53" s="721">
        <f t="shared" si="1"/>
        <v>4.1254125412541258</v>
      </c>
      <c r="Y53" s="959" t="s">
        <v>174</v>
      </c>
      <c r="Z53" s="432" t="s">
        <v>745</v>
      </c>
      <c r="AA53" s="727" t="s">
        <v>17</v>
      </c>
      <c r="AB53" s="432">
        <v>4</v>
      </c>
      <c r="AC53" s="727" t="s">
        <v>6322</v>
      </c>
      <c r="AD53" s="432" t="s">
        <v>54</v>
      </c>
      <c r="AE53" s="727" t="s">
        <v>124</v>
      </c>
      <c r="AF53" s="432" t="s">
        <v>55</v>
      </c>
      <c r="AG53" s="29" t="s">
        <v>55</v>
      </c>
      <c r="AH53" s="29" t="s">
        <v>181</v>
      </c>
      <c r="AI53" s="29" t="s">
        <v>181</v>
      </c>
      <c r="AJ53" s="432" t="s">
        <v>54</v>
      </c>
      <c r="AK53" s="84">
        <v>8</v>
      </c>
      <c r="AL53" s="84"/>
      <c r="AM53" s="84"/>
      <c r="AN53" s="84"/>
      <c r="AO53" s="84">
        <v>2003</v>
      </c>
      <c r="AP53" s="137">
        <v>2003</v>
      </c>
      <c r="AQ53" s="726" t="s">
        <v>4012</v>
      </c>
      <c r="AR53" s="84" t="s">
        <v>4016</v>
      </c>
      <c r="AS53" s="137" t="s">
        <v>6324</v>
      </c>
    </row>
    <row r="54" spans="1:45" x14ac:dyDescent="0.25">
      <c r="A54" t="s">
        <v>746</v>
      </c>
      <c r="B54">
        <v>1</v>
      </c>
      <c r="C54" t="s">
        <v>4376</v>
      </c>
      <c r="D54" s="591" t="s">
        <v>4009</v>
      </c>
      <c r="E54" s="555" t="s">
        <v>4006</v>
      </c>
      <c r="F54" s="673" t="s">
        <v>67</v>
      </c>
      <c r="G54" s="593" t="s">
        <v>1605</v>
      </c>
      <c r="H54" s="592" t="s">
        <v>4013</v>
      </c>
      <c r="I54" s="592">
        <v>8</v>
      </c>
      <c r="J54" s="618">
        <v>3</v>
      </c>
      <c r="K54" s="856" t="s">
        <v>6197</v>
      </c>
      <c r="L54" s="52" t="s">
        <v>108</v>
      </c>
      <c r="M54" s="81" t="s">
        <v>6199</v>
      </c>
      <c r="N54" s="28">
        <v>387</v>
      </c>
      <c r="O54" s="432"/>
      <c r="P54" s="29">
        <v>6</v>
      </c>
      <c r="Q54" s="28"/>
      <c r="R54" s="28"/>
      <c r="S54" s="81">
        <v>500</v>
      </c>
      <c r="T54" s="185">
        <v>44504</v>
      </c>
      <c r="U54" s="27" t="s">
        <v>5998</v>
      </c>
      <c r="V54" s="60">
        <v>0.02</v>
      </c>
      <c r="W54" s="167">
        <v>4</v>
      </c>
      <c r="X54" s="721">
        <f t="shared" si="1"/>
        <v>6.4599483204134369</v>
      </c>
      <c r="Y54" s="959" t="s">
        <v>174</v>
      </c>
      <c r="Z54" s="432" t="s">
        <v>745</v>
      </c>
      <c r="AA54" s="727" t="s">
        <v>17</v>
      </c>
      <c r="AB54" s="432">
        <v>4</v>
      </c>
      <c r="AC54" s="727" t="s">
        <v>4014</v>
      </c>
      <c r="AD54" s="432" t="s">
        <v>54</v>
      </c>
      <c r="AE54" s="727" t="s">
        <v>124</v>
      </c>
      <c r="AF54" s="432" t="s">
        <v>55</v>
      </c>
      <c r="AG54" s="29" t="s">
        <v>55</v>
      </c>
      <c r="AH54" s="29" t="s">
        <v>181</v>
      </c>
      <c r="AI54" s="29" t="s">
        <v>181</v>
      </c>
      <c r="AJ54" s="432" t="s">
        <v>54</v>
      </c>
      <c r="AK54" s="84">
        <v>8</v>
      </c>
      <c r="AL54" s="84"/>
      <c r="AM54" s="84"/>
      <c r="AN54" s="84"/>
      <c r="AO54" s="84">
        <v>2003</v>
      </c>
      <c r="AP54" s="137">
        <v>2003</v>
      </c>
      <c r="AQ54" s="726" t="s">
        <v>4012</v>
      </c>
      <c r="AR54" s="84" t="s">
        <v>4016</v>
      </c>
      <c r="AS54" s="137" t="s">
        <v>6323</v>
      </c>
    </row>
    <row r="55" spans="1:45" s="208" customFormat="1" x14ac:dyDescent="0.25">
      <c r="D55" s="758" t="s">
        <v>5193</v>
      </c>
      <c r="E55" s="759" t="s">
        <v>5194</v>
      </c>
      <c r="F55" s="762"/>
      <c r="G55" s="761" t="s">
        <v>2119</v>
      </c>
      <c r="H55" s="762" t="s">
        <v>12</v>
      </c>
      <c r="I55" s="762">
        <v>16</v>
      </c>
      <c r="J55" s="934">
        <v>16</v>
      </c>
      <c r="K55" s="918" t="s">
        <v>6197</v>
      </c>
      <c r="L55" s="736" t="s">
        <v>108</v>
      </c>
      <c r="M55" s="737" t="s">
        <v>6325</v>
      </c>
      <c r="N55" s="734"/>
      <c r="O55" s="204"/>
      <c r="P55" s="204">
        <v>6</v>
      </c>
      <c r="Q55" s="734"/>
      <c r="R55" s="734"/>
      <c r="S55" s="737"/>
      <c r="T55" s="738">
        <v>44508</v>
      </c>
      <c r="U55" s="205" t="s">
        <v>5998</v>
      </c>
      <c r="V55" s="740">
        <v>0.67</v>
      </c>
      <c r="W55" s="741">
        <v>51</v>
      </c>
      <c r="X55" s="935" t="str">
        <f t="shared" si="1"/>
        <v/>
      </c>
      <c r="Y55" s="962"/>
      <c r="Z55" s="204"/>
      <c r="AA55" s="203" t="s">
        <v>17</v>
      </c>
      <c r="AB55" s="204">
        <v>6</v>
      </c>
      <c r="AC55" s="203" t="s">
        <v>79</v>
      </c>
      <c r="AD55" s="204" t="s">
        <v>54</v>
      </c>
      <c r="AE55" s="203"/>
      <c r="AF55" s="204" t="s">
        <v>55</v>
      </c>
      <c r="AG55" s="204"/>
      <c r="AH55" s="204" t="s">
        <v>83</v>
      </c>
      <c r="AI55" s="204" t="s">
        <v>83</v>
      </c>
      <c r="AJ55" s="204" t="s">
        <v>55</v>
      </c>
      <c r="AK55" s="734">
        <v>15</v>
      </c>
      <c r="AL55" s="734"/>
      <c r="AM55" s="734"/>
      <c r="AN55" s="734"/>
      <c r="AO55" s="734">
        <v>2020</v>
      </c>
      <c r="AP55" s="746">
        <v>2021</v>
      </c>
      <c r="AQ55" s="963"/>
      <c r="AR55" s="734" t="s">
        <v>5770</v>
      </c>
      <c r="AS55" s="746" t="s">
        <v>5771</v>
      </c>
    </row>
    <row r="56" spans="1:45" ht="14.25" customHeight="1" x14ac:dyDescent="0.25">
      <c r="D56" s="409" t="s">
        <v>5986</v>
      </c>
      <c r="E56" s="435" t="s">
        <v>5987</v>
      </c>
      <c r="F56" s="412"/>
      <c r="G56" s="504" t="s">
        <v>1902</v>
      </c>
      <c r="H56" s="412" t="s">
        <v>65</v>
      </c>
      <c r="I56" s="412">
        <v>18</v>
      </c>
      <c r="J56" s="415">
        <v>16</v>
      </c>
      <c r="K56" s="856" t="s">
        <v>6197</v>
      </c>
      <c r="L56" s="52" t="s">
        <v>108</v>
      </c>
      <c r="M56" s="81" t="s">
        <v>6199</v>
      </c>
      <c r="N56" s="28">
        <v>2196</v>
      </c>
      <c r="O56" s="494"/>
      <c r="P56" s="29">
        <v>6</v>
      </c>
      <c r="Q56" s="28"/>
      <c r="R56" s="28">
        <v>5</v>
      </c>
      <c r="S56" s="81">
        <v>250</v>
      </c>
      <c r="T56" s="185">
        <v>44504</v>
      </c>
      <c r="U56" s="326" t="s">
        <v>5998</v>
      </c>
      <c r="V56" s="60">
        <v>0.8</v>
      </c>
      <c r="W56" s="167">
        <v>1</v>
      </c>
      <c r="X56" s="489">
        <f t="shared" si="1"/>
        <v>91.074681238615668</v>
      </c>
      <c r="Y56" s="502" t="s">
        <v>5988</v>
      </c>
      <c r="Z56" s="494"/>
      <c r="AA56" s="28" t="s">
        <v>20</v>
      </c>
      <c r="AB56" s="27">
        <v>33</v>
      </c>
      <c r="AC56" s="28" t="s">
        <v>6000</v>
      </c>
      <c r="AD56" s="27" t="s">
        <v>54</v>
      </c>
      <c r="AE56" s="28" t="s">
        <v>124</v>
      </c>
      <c r="AF56" s="29" t="s">
        <v>55</v>
      </c>
      <c r="AG56" s="29"/>
      <c r="AH56" s="27" t="s">
        <v>181</v>
      </c>
      <c r="AI56" s="27" t="s">
        <v>181</v>
      </c>
      <c r="AJ56" s="27" t="s">
        <v>55</v>
      </c>
      <c r="AK56" s="81">
        <v>23</v>
      </c>
      <c r="AL56" s="569"/>
      <c r="AM56" s="28">
        <v>16</v>
      </c>
      <c r="AN56" s="28"/>
      <c r="AO56" s="28"/>
      <c r="AP56" s="20">
        <v>2021</v>
      </c>
      <c r="AQ56" s="182"/>
      <c r="AR56" s="28" t="s">
        <v>5990</v>
      </c>
      <c r="AS56" s="20"/>
    </row>
    <row r="57" spans="1:45" s="208" customFormat="1" ht="14.25" customHeight="1" x14ac:dyDescent="0.25">
      <c r="A57" s="208" t="s">
        <v>744</v>
      </c>
      <c r="B57" s="208">
        <v>1</v>
      </c>
      <c r="C57" s="208" t="s">
        <v>875</v>
      </c>
      <c r="D57" s="202" t="s">
        <v>632</v>
      </c>
      <c r="E57" s="733" t="s">
        <v>636</v>
      </c>
      <c r="F57" s="205" t="s">
        <v>85</v>
      </c>
      <c r="G57" s="734" t="s">
        <v>633</v>
      </c>
      <c r="H57" s="205" t="s">
        <v>5971</v>
      </c>
      <c r="I57" s="205">
        <v>64</v>
      </c>
      <c r="J57" s="207">
        <v>16</v>
      </c>
      <c r="K57" s="918" t="s">
        <v>6197</v>
      </c>
      <c r="L57" s="736" t="s">
        <v>108</v>
      </c>
      <c r="M57" s="737" t="s">
        <v>6327</v>
      </c>
      <c r="N57" s="734">
        <v>11510</v>
      </c>
      <c r="O57" s="744"/>
      <c r="P57" s="204">
        <v>6</v>
      </c>
      <c r="Q57" s="734">
        <v>15</v>
      </c>
      <c r="R57" s="734">
        <v>1</v>
      </c>
      <c r="S57" s="737"/>
      <c r="T57" s="738">
        <v>44508</v>
      </c>
      <c r="U57" s="739" t="s">
        <v>5998</v>
      </c>
      <c r="V57" s="740">
        <v>6</v>
      </c>
      <c r="W57" s="741">
        <v>1</v>
      </c>
      <c r="X57" s="742" t="str">
        <f t="shared" si="1"/>
        <v/>
      </c>
      <c r="Y57" s="743" t="s">
        <v>174</v>
      </c>
      <c r="Z57" s="744"/>
      <c r="AA57" s="734" t="s">
        <v>20</v>
      </c>
      <c r="AB57" s="205">
        <v>46</v>
      </c>
      <c r="AC57" s="734" t="s">
        <v>1028</v>
      </c>
      <c r="AD57" s="205" t="s">
        <v>54</v>
      </c>
      <c r="AE57" s="734" t="s">
        <v>124</v>
      </c>
      <c r="AF57" s="204" t="s">
        <v>54</v>
      </c>
      <c r="AG57" s="204" t="s">
        <v>55</v>
      </c>
      <c r="AH57" s="205" t="s">
        <v>462</v>
      </c>
      <c r="AI57" s="205" t="s">
        <v>462</v>
      </c>
      <c r="AJ57" s="205" t="s">
        <v>55</v>
      </c>
      <c r="AK57" s="737">
        <v>128</v>
      </c>
      <c r="AL57" s="745"/>
      <c r="AM57" s="734">
        <v>536</v>
      </c>
      <c r="AN57" s="734"/>
      <c r="AO57" s="734">
        <v>2010</v>
      </c>
      <c r="AP57" s="746">
        <v>2015</v>
      </c>
      <c r="AQ57" s="964" t="s">
        <v>634</v>
      </c>
      <c r="AR57" s="734" t="s">
        <v>635</v>
      </c>
      <c r="AS57" s="919" t="s">
        <v>3641</v>
      </c>
    </row>
    <row r="58" spans="1:45" s="208" customFormat="1" x14ac:dyDescent="0.25">
      <c r="D58" s="758" t="s">
        <v>6312</v>
      </c>
      <c r="E58" s="759" t="s">
        <v>6311</v>
      </c>
      <c r="F58" s="762"/>
      <c r="G58" s="761" t="s">
        <v>6313</v>
      </c>
      <c r="H58" s="762">
        <v>360</v>
      </c>
      <c r="I58" s="762">
        <v>8</v>
      </c>
      <c r="J58" s="934">
        <v>16</v>
      </c>
      <c r="K58" s="735" t="s">
        <v>6197</v>
      </c>
      <c r="L58" s="736" t="s">
        <v>108</v>
      </c>
      <c r="M58" s="737" t="s">
        <v>777</v>
      </c>
      <c r="N58" s="734"/>
      <c r="O58" s="744"/>
      <c r="P58" s="204">
        <v>6</v>
      </c>
      <c r="Q58" s="734"/>
      <c r="R58" s="734"/>
      <c r="S58" s="737"/>
      <c r="T58" s="738">
        <v>44508</v>
      </c>
      <c r="U58" s="739" t="s">
        <v>5998</v>
      </c>
      <c r="V58" s="740">
        <v>1</v>
      </c>
      <c r="W58" s="741">
        <v>20</v>
      </c>
      <c r="X58" s="742" t="str">
        <f t="shared" si="1"/>
        <v/>
      </c>
      <c r="Y58" s="743" t="s">
        <v>174</v>
      </c>
      <c r="Z58" s="744"/>
      <c r="AA58" s="734" t="s">
        <v>17</v>
      </c>
      <c r="AB58" s="205">
        <v>72</v>
      </c>
      <c r="AC58" s="734" t="s">
        <v>6318</v>
      </c>
      <c r="AD58" s="205" t="s">
        <v>54</v>
      </c>
      <c r="AE58" s="734" t="s">
        <v>124</v>
      </c>
      <c r="AF58" s="204"/>
      <c r="AG58" s="204"/>
      <c r="AH58" s="205" t="s">
        <v>2097</v>
      </c>
      <c r="AI58" s="205" t="s">
        <v>2097</v>
      </c>
      <c r="AJ58" s="205" t="s">
        <v>54</v>
      </c>
      <c r="AK58" s="737">
        <v>160</v>
      </c>
      <c r="AL58" s="745"/>
      <c r="AM58" s="734">
        <v>16</v>
      </c>
      <c r="AN58" s="734"/>
      <c r="AO58" s="734">
        <v>2012</v>
      </c>
      <c r="AP58" s="746">
        <v>2021</v>
      </c>
      <c r="AQ58" s="747" t="s">
        <v>6314</v>
      </c>
      <c r="AR58" s="734" t="s">
        <v>6316</v>
      </c>
      <c r="AS58" s="960" t="s">
        <v>6317</v>
      </c>
    </row>
    <row r="59" spans="1:45" ht="14.25" customHeight="1" x14ac:dyDescent="0.25">
      <c r="A59" t="s">
        <v>746</v>
      </c>
      <c r="B59">
        <v>1</v>
      </c>
      <c r="C59" t="s">
        <v>4376</v>
      </c>
      <c r="D59" s="45" t="s">
        <v>15</v>
      </c>
      <c r="E59" s="555" t="s">
        <v>2491</v>
      </c>
      <c r="F59" s="46" t="s">
        <v>67</v>
      </c>
      <c r="G59" s="42" t="s">
        <v>355</v>
      </c>
      <c r="H59" s="46" t="s">
        <v>65</v>
      </c>
      <c r="I59" s="46">
        <v>16</v>
      </c>
      <c r="J59" s="670">
        <v>16</v>
      </c>
      <c r="K59" s="19" t="s">
        <v>4805</v>
      </c>
      <c r="L59" s="42" t="s">
        <v>108</v>
      </c>
      <c r="M59" s="81" t="s">
        <v>5299</v>
      </c>
      <c r="N59" s="28">
        <v>253</v>
      </c>
      <c r="O59" s="494"/>
      <c r="P59" s="29">
        <v>6</v>
      </c>
      <c r="Q59" s="28"/>
      <c r="R59" s="28">
        <v>1</v>
      </c>
      <c r="S59" s="81">
        <v>335.57</v>
      </c>
      <c r="T59" s="185">
        <v>44013</v>
      </c>
      <c r="U59" s="326" t="s">
        <v>5298</v>
      </c>
      <c r="V59" s="60">
        <v>0.8</v>
      </c>
      <c r="W59" s="167">
        <v>1</v>
      </c>
      <c r="X59" s="489">
        <f t="shared" si="1"/>
        <v>1061.090909090909</v>
      </c>
      <c r="Y59" s="502" t="s">
        <v>174</v>
      </c>
      <c r="Z59" s="494"/>
      <c r="AA59" s="28" t="s">
        <v>17</v>
      </c>
      <c r="AB59" s="27">
        <v>1</v>
      </c>
      <c r="AC59" s="28" t="s">
        <v>356</v>
      </c>
      <c r="AD59" s="27" t="s">
        <v>54</v>
      </c>
      <c r="AE59" s="28" t="s">
        <v>65</v>
      </c>
      <c r="AF59" s="29" t="s">
        <v>55</v>
      </c>
      <c r="AG59" s="29"/>
      <c r="AH59" s="27" t="s">
        <v>181</v>
      </c>
      <c r="AI59" s="27" t="s">
        <v>181</v>
      </c>
      <c r="AJ59" s="27"/>
      <c r="AK59" s="81">
        <v>20</v>
      </c>
      <c r="AL59" s="569"/>
      <c r="AM59" s="28"/>
      <c r="AN59" s="28">
        <v>2</v>
      </c>
      <c r="AO59" s="28">
        <v>2006</v>
      </c>
      <c r="AP59" s="20">
        <v>2015</v>
      </c>
      <c r="AQ59" s="182" t="s">
        <v>3375</v>
      </c>
      <c r="AR59" s="28" t="s">
        <v>38</v>
      </c>
      <c r="AS59" s="20" t="s">
        <v>1555</v>
      </c>
    </row>
    <row r="60" spans="1:45" ht="14.25" customHeight="1" x14ac:dyDescent="0.25">
      <c r="A60" t="s">
        <v>746</v>
      </c>
      <c r="B60">
        <v>1</v>
      </c>
      <c r="C60" t="s">
        <v>875</v>
      </c>
      <c r="D60" s="26" t="s">
        <v>1708</v>
      </c>
      <c r="E60" s="435" t="s">
        <v>2293</v>
      </c>
      <c r="F60" s="27" t="s">
        <v>57</v>
      </c>
      <c r="G60" s="28" t="s">
        <v>108</v>
      </c>
      <c r="H60" s="46" t="s">
        <v>12</v>
      </c>
      <c r="I60" s="27">
        <v>4</v>
      </c>
      <c r="J60" s="87">
        <v>9</v>
      </c>
      <c r="K60" s="19" t="s">
        <v>4805</v>
      </c>
      <c r="L60" s="52" t="s">
        <v>108</v>
      </c>
      <c r="M60" s="81" t="s">
        <v>1160</v>
      </c>
      <c r="N60" s="28">
        <v>210</v>
      </c>
      <c r="O60" s="494"/>
      <c r="P60" s="29">
        <v>6</v>
      </c>
      <c r="Q60" s="28"/>
      <c r="R60" s="28">
        <v>0</v>
      </c>
      <c r="S60" s="81">
        <v>396.82499999999999</v>
      </c>
      <c r="T60" s="185">
        <v>44190</v>
      </c>
      <c r="U60" s="326" t="s">
        <v>5298</v>
      </c>
      <c r="V60" s="60">
        <v>0.24</v>
      </c>
      <c r="W60" s="167">
        <v>1</v>
      </c>
      <c r="X60" s="489">
        <f t="shared" si="1"/>
        <v>453.51428571428573</v>
      </c>
      <c r="Y60" s="502" t="s">
        <v>2216</v>
      </c>
      <c r="Z60" s="494"/>
      <c r="AA60" s="28" t="s">
        <v>17</v>
      </c>
      <c r="AB60" s="27">
        <v>2</v>
      </c>
      <c r="AC60" s="28" t="s">
        <v>1706</v>
      </c>
      <c r="AD60" s="27" t="s">
        <v>54</v>
      </c>
      <c r="AE60" s="28"/>
      <c r="AF60" s="29" t="s">
        <v>55</v>
      </c>
      <c r="AG60" s="29" t="s">
        <v>54</v>
      </c>
      <c r="AH60" s="27">
        <v>512</v>
      </c>
      <c r="AI60" s="27" t="s">
        <v>205</v>
      </c>
      <c r="AJ60" s="27" t="s">
        <v>55</v>
      </c>
      <c r="AK60" s="81">
        <v>24</v>
      </c>
      <c r="AL60" s="569"/>
      <c r="AM60" s="28"/>
      <c r="AN60" s="28">
        <v>1</v>
      </c>
      <c r="AO60" s="28">
        <v>2016</v>
      </c>
      <c r="AP60" s="20"/>
      <c r="AQ60" s="142"/>
      <c r="AR60" s="28" t="s">
        <v>3339</v>
      </c>
      <c r="AS60" s="20" t="s">
        <v>1707</v>
      </c>
    </row>
    <row r="61" spans="1:45" ht="14.25" customHeight="1" x14ac:dyDescent="0.25">
      <c r="A61" t="s">
        <v>746</v>
      </c>
      <c r="B61">
        <v>1</v>
      </c>
      <c r="C61" t="s">
        <v>875</v>
      </c>
      <c r="D61" s="26" t="s">
        <v>1580</v>
      </c>
      <c r="E61" s="435" t="s">
        <v>2298</v>
      </c>
      <c r="F61" s="27" t="s">
        <v>57</v>
      </c>
      <c r="G61" s="129" t="s">
        <v>1581</v>
      </c>
      <c r="H61" s="46" t="s">
        <v>143</v>
      </c>
      <c r="I61" s="27">
        <v>32</v>
      </c>
      <c r="J61" s="87">
        <v>32</v>
      </c>
      <c r="K61" s="856" t="s">
        <v>6197</v>
      </c>
      <c r="L61" s="52" t="s">
        <v>108</v>
      </c>
      <c r="M61" s="81"/>
      <c r="N61" s="28">
        <v>948</v>
      </c>
      <c r="O61" s="494"/>
      <c r="P61" s="29">
        <v>6</v>
      </c>
      <c r="Q61" s="28">
        <v>4</v>
      </c>
      <c r="R61" s="28">
        <v>2</v>
      </c>
      <c r="S61" s="81">
        <v>250</v>
      </c>
      <c r="T61" s="185">
        <v>44490</v>
      </c>
      <c r="U61" s="326" t="s">
        <v>5998</v>
      </c>
      <c r="V61" s="60">
        <v>1</v>
      </c>
      <c r="W61" s="167">
        <v>2</v>
      </c>
      <c r="X61" s="489">
        <f t="shared" si="1"/>
        <v>131.85654008438817</v>
      </c>
      <c r="Y61" s="502" t="s">
        <v>2299</v>
      </c>
      <c r="Z61" s="494"/>
      <c r="AA61" s="28" t="s">
        <v>17</v>
      </c>
      <c r="AB61" s="27">
        <v>20</v>
      </c>
      <c r="AC61" s="28" t="s">
        <v>1586</v>
      </c>
      <c r="AD61" s="27" t="s">
        <v>54</v>
      </c>
      <c r="AE61" s="28" t="s">
        <v>158</v>
      </c>
      <c r="AF61" s="29" t="s">
        <v>55</v>
      </c>
      <c r="AG61" s="29" t="s">
        <v>55</v>
      </c>
      <c r="AH61" s="27" t="s">
        <v>133</v>
      </c>
      <c r="AI61" s="27" t="s">
        <v>133</v>
      </c>
      <c r="AJ61" s="27" t="s">
        <v>54</v>
      </c>
      <c r="AK61" s="81">
        <v>30</v>
      </c>
      <c r="AL61" s="569"/>
      <c r="AM61" s="28">
        <v>256</v>
      </c>
      <c r="AN61" s="28">
        <v>3</v>
      </c>
      <c r="AO61" s="28">
        <v>2016</v>
      </c>
      <c r="AP61" s="20">
        <v>2021</v>
      </c>
      <c r="AQ61" s="182" t="s">
        <v>4586</v>
      </c>
      <c r="AR61" s="28" t="s">
        <v>1583</v>
      </c>
      <c r="AS61" s="20" t="s">
        <v>1647</v>
      </c>
    </row>
    <row r="62" spans="1:45" ht="13.5" customHeight="1" x14ac:dyDescent="0.25">
      <c r="D62" s="45" t="s">
        <v>6479</v>
      </c>
      <c r="E62" s="555" t="s">
        <v>6480</v>
      </c>
      <c r="F62" s="46"/>
      <c r="G62" s="42" t="s">
        <v>4579</v>
      </c>
      <c r="H62" s="46" t="s">
        <v>12</v>
      </c>
      <c r="I62" s="46">
        <v>16</v>
      </c>
      <c r="J62" s="670">
        <v>16</v>
      </c>
      <c r="K62" s="856" t="s">
        <v>6197</v>
      </c>
      <c r="L62" s="593" t="s">
        <v>108</v>
      </c>
      <c r="M62" s="81"/>
      <c r="N62" s="28">
        <v>197</v>
      </c>
      <c r="O62" s="972">
        <v>78</v>
      </c>
      <c r="P62" s="29">
        <v>6</v>
      </c>
      <c r="Q62" s="28"/>
      <c r="R62" s="28"/>
      <c r="S62" s="81">
        <v>500</v>
      </c>
      <c r="T62" s="185">
        <v>44563</v>
      </c>
      <c r="U62" s="326" t="s">
        <v>6495</v>
      </c>
      <c r="V62" s="60">
        <v>0.22</v>
      </c>
      <c r="W62" s="167">
        <v>1</v>
      </c>
      <c r="X62" s="489">
        <f t="shared" si="1"/>
        <v>558.37563451776646</v>
      </c>
      <c r="Y62" s="502" t="s">
        <v>174</v>
      </c>
      <c r="Z62" s="494" t="s">
        <v>745</v>
      </c>
      <c r="AA62" s="28" t="s">
        <v>17</v>
      </c>
      <c r="AB62" s="27">
        <v>1</v>
      </c>
      <c r="AC62" s="28" t="s">
        <v>6486</v>
      </c>
      <c r="AD62" s="27" t="s">
        <v>54</v>
      </c>
      <c r="AE62" s="28" t="s">
        <v>124</v>
      </c>
      <c r="AF62" s="29" t="s">
        <v>55</v>
      </c>
      <c r="AG62" s="29"/>
      <c r="AH62" s="27" t="s">
        <v>181</v>
      </c>
      <c r="AI62" s="27" t="s">
        <v>181</v>
      </c>
      <c r="AJ62" s="27" t="s">
        <v>55</v>
      </c>
      <c r="AK62" s="81">
        <v>10</v>
      </c>
      <c r="AL62" s="569"/>
      <c r="AM62" s="28"/>
      <c r="AN62" s="28"/>
      <c r="AO62" s="28"/>
      <c r="AP62" s="20">
        <v>2021</v>
      </c>
      <c r="AQ62" s="19"/>
      <c r="AR62" s="28" t="s">
        <v>6481</v>
      </c>
      <c r="AS62" s="20"/>
    </row>
    <row r="63" spans="1:45" s="208" customFormat="1" ht="13.5" customHeight="1" x14ac:dyDescent="0.25">
      <c r="D63" s="758" t="s">
        <v>6479</v>
      </c>
      <c r="E63" s="759" t="s">
        <v>6480</v>
      </c>
      <c r="F63" s="762"/>
      <c r="G63" s="761" t="s">
        <v>4579</v>
      </c>
      <c r="H63" s="762" t="s">
        <v>12</v>
      </c>
      <c r="I63" s="762">
        <v>16</v>
      </c>
      <c r="J63" s="934">
        <v>16</v>
      </c>
      <c r="K63" s="918" t="s">
        <v>6197</v>
      </c>
      <c r="L63" s="761" t="s">
        <v>108</v>
      </c>
      <c r="M63" s="737" t="s">
        <v>6504</v>
      </c>
      <c r="N63" s="734"/>
      <c r="O63" s="973"/>
      <c r="P63" s="204">
        <v>6</v>
      </c>
      <c r="Q63" s="734"/>
      <c r="R63" s="734"/>
      <c r="S63" s="737"/>
      <c r="T63" s="738">
        <v>44563</v>
      </c>
      <c r="U63" s="739" t="s">
        <v>6495</v>
      </c>
      <c r="V63" s="740">
        <v>0.22</v>
      </c>
      <c r="W63" s="741">
        <v>1</v>
      </c>
      <c r="X63" s="742" t="str">
        <f t="shared" si="1"/>
        <v/>
      </c>
      <c r="Y63" s="743" t="s">
        <v>2226</v>
      </c>
      <c r="Z63" s="744" t="s">
        <v>54</v>
      </c>
      <c r="AA63" s="734" t="s">
        <v>17</v>
      </c>
      <c r="AB63" s="205">
        <v>9</v>
      </c>
      <c r="AC63" s="734" t="s">
        <v>6505</v>
      </c>
      <c r="AD63" s="205" t="s">
        <v>54</v>
      </c>
      <c r="AE63" s="734" t="s">
        <v>124</v>
      </c>
      <c r="AF63" s="204" t="s">
        <v>55</v>
      </c>
      <c r="AG63" s="204"/>
      <c r="AH63" s="205" t="s">
        <v>181</v>
      </c>
      <c r="AI63" s="205" t="s">
        <v>181</v>
      </c>
      <c r="AJ63" s="205" t="s">
        <v>55</v>
      </c>
      <c r="AK63" s="737">
        <v>10</v>
      </c>
      <c r="AL63" s="745"/>
      <c r="AM63" s="734"/>
      <c r="AN63" s="734"/>
      <c r="AO63" s="734"/>
      <c r="AP63" s="746">
        <v>2021</v>
      </c>
      <c r="AQ63" s="735"/>
      <c r="AR63" s="734" t="s">
        <v>6481</v>
      </c>
      <c r="AS63" s="746"/>
    </row>
    <row r="64" spans="1:45" ht="14.25" customHeight="1" x14ac:dyDescent="0.25">
      <c r="D64" s="591" t="s">
        <v>6091</v>
      </c>
      <c r="E64" s="555" t="s">
        <v>6092</v>
      </c>
      <c r="F64" s="592"/>
      <c r="G64" s="593" t="s">
        <v>6093</v>
      </c>
      <c r="H64" s="46" t="s">
        <v>143</v>
      </c>
      <c r="I64" s="592">
        <v>16</v>
      </c>
      <c r="J64" s="618">
        <v>16</v>
      </c>
      <c r="K64" s="856" t="s">
        <v>6197</v>
      </c>
      <c r="L64" s="465" t="s">
        <v>108</v>
      </c>
      <c r="M64" s="81" t="s">
        <v>6249</v>
      </c>
      <c r="N64" s="28">
        <v>768</v>
      </c>
      <c r="O64" s="494"/>
      <c r="P64" s="29">
        <v>6</v>
      </c>
      <c r="Q64" s="28"/>
      <c r="R64" s="28"/>
      <c r="S64" s="81">
        <v>250</v>
      </c>
      <c r="T64" s="185">
        <v>44500</v>
      </c>
      <c r="U64" s="326" t="s">
        <v>5998</v>
      </c>
      <c r="V64" s="60">
        <v>0.67</v>
      </c>
      <c r="W64" s="167">
        <v>1</v>
      </c>
      <c r="X64" s="489">
        <f t="shared" si="1"/>
        <v>218.09895833333334</v>
      </c>
      <c r="Y64" s="502" t="s">
        <v>174</v>
      </c>
      <c r="Z64" s="494" t="s">
        <v>174</v>
      </c>
      <c r="AA64" s="28" t="s">
        <v>20</v>
      </c>
      <c r="AB64" s="27">
        <v>36</v>
      </c>
      <c r="AC64" s="28" t="s">
        <v>6248</v>
      </c>
      <c r="AD64" s="27" t="s">
        <v>54</v>
      </c>
      <c r="AE64" s="28" t="s">
        <v>124</v>
      </c>
      <c r="AF64" s="29" t="s">
        <v>55</v>
      </c>
      <c r="AG64" s="29"/>
      <c r="AH64" s="27" t="s">
        <v>181</v>
      </c>
      <c r="AI64" s="27" t="s">
        <v>181</v>
      </c>
      <c r="AJ64" s="27" t="s">
        <v>55</v>
      </c>
      <c r="AK64" s="81">
        <v>32</v>
      </c>
      <c r="AL64" s="569"/>
      <c r="AM64" s="28">
        <v>16</v>
      </c>
      <c r="AN64" s="28"/>
      <c r="AO64" s="28">
        <v>2020</v>
      </c>
      <c r="AP64" s="20">
        <v>2021</v>
      </c>
      <c r="AQ64" s="182" t="s">
        <v>6094</v>
      </c>
      <c r="AR64" s="28" t="s">
        <v>6252</v>
      </c>
      <c r="AS64" s="130"/>
    </row>
    <row r="65" spans="1:45" ht="14.25" customHeight="1" x14ac:dyDescent="0.25">
      <c r="D65" s="591" t="s">
        <v>6091</v>
      </c>
      <c r="E65" s="555" t="s">
        <v>6092</v>
      </c>
      <c r="F65" s="592"/>
      <c r="G65" s="593" t="s">
        <v>6093</v>
      </c>
      <c r="H65" s="46" t="s">
        <v>143</v>
      </c>
      <c r="I65" s="592">
        <v>16</v>
      </c>
      <c r="J65" s="618">
        <v>16</v>
      </c>
      <c r="K65" s="19" t="s">
        <v>6197</v>
      </c>
      <c r="L65" s="947" t="s">
        <v>108</v>
      </c>
      <c r="M65" s="81" t="s">
        <v>6250</v>
      </c>
      <c r="N65" s="28">
        <v>1196</v>
      </c>
      <c r="O65" s="494"/>
      <c r="P65" s="29">
        <v>6</v>
      </c>
      <c r="Q65" s="28"/>
      <c r="R65" s="28">
        <v>33</v>
      </c>
      <c r="S65" s="81">
        <v>78.125</v>
      </c>
      <c r="T65" s="185">
        <v>44500</v>
      </c>
      <c r="U65" s="326" t="s">
        <v>5998</v>
      </c>
      <c r="V65" s="60">
        <v>0.67</v>
      </c>
      <c r="W65" s="167">
        <v>1</v>
      </c>
      <c r="X65" s="489">
        <f t="shared" si="1"/>
        <v>43.765677257525084</v>
      </c>
      <c r="Y65" s="502" t="s">
        <v>174</v>
      </c>
      <c r="Z65" s="494" t="s">
        <v>174</v>
      </c>
      <c r="AA65" s="28" t="s">
        <v>20</v>
      </c>
      <c r="AB65" s="27">
        <v>36</v>
      </c>
      <c r="AC65" s="28" t="s">
        <v>79</v>
      </c>
      <c r="AD65" s="27" t="s">
        <v>54</v>
      </c>
      <c r="AE65" s="28" t="s">
        <v>124</v>
      </c>
      <c r="AF65" s="29" t="s">
        <v>55</v>
      </c>
      <c r="AG65" s="29"/>
      <c r="AH65" s="27" t="s">
        <v>181</v>
      </c>
      <c r="AI65" s="27" t="s">
        <v>181</v>
      </c>
      <c r="AJ65" s="27" t="s">
        <v>55</v>
      </c>
      <c r="AK65" s="81">
        <v>32</v>
      </c>
      <c r="AL65" s="569"/>
      <c r="AM65" s="28">
        <v>16</v>
      </c>
      <c r="AN65" s="28"/>
      <c r="AO65" s="28">
        <v>2020</v>
      </c>
      <c r="AP65" s="20">
        <v>2021</v>
      </c>
      <c r="AQ65" s="182" t="s">
        <v>6094</v>
      </c>
      <c r="AR65" s="28" t="s">
        <v>6253</v>
      </c>
      <c r="AS65" s="130" t="s">
        <v>6251</v>
      </c>
    </row>
    <row r="66" spans="1:45" ht="14.25" customHeight="1" x14ac:dyDescent="0.25">
      <c r="D66" s="45" t="s">
        <v>6497</v>
      </c>
      <c r="E66" s="555" t="s">
        <v>6498</v>
      </c>
      <c r="F66" s="46"/>
      <c r="G66" s="42" t="s">
        <v>4579</v>
      </c>
      <c r="H66" s="46">
        <v>6502</v>
      </c>
      <c r="I66" s="46">
        <v>8</v>
      </c>
      <c r="J66" s="670">
        <v>8</v>
      </c>
      <c r="K66" s="856" t="s">
        <v>6197</v>
      </c>
      <c r="L66" s="593" t="s">
        <v>108</v>
      </c>
      <c r="M66" s="81"/>
      <c r="N66" s="28">
        <v>485</v>
      </c>
      <c r="O66" s="972">
        <v>148</v>
      </c>
      <c r="P66" s="29">
        <v>6</v>
      </c>
      <c r="Q66" s="28"/>
      <c r="R66" s="28">
        <v>2</v>
      </c>
      <c r="S66" s="81">
        <v>370.37</v>
      </c>
      <c r="T66" s="185">
        <v>44563</v>
      </c>
      <c r="U66" s="326" t="s">
        <v>6495</v>
      </c>
      <c r="V66" s="60">
        <v>0.33</v>
      </c>
      <c r="W66" s="167">
        <v>4</v>
      </c>
      <c r="X66" s="489">
        <f>IF(AND(N66&lt;&gt;"",S66&lt;&gt;""),1000*S66*V66/(N66*W66),"")</f>
        <v>63.001082474226806</v>
      </c>
      <c r="Y66" s="502"/>
      <c r="Z66" s="494"/>
      <c r="AA66" s="28" t="s">
        <v>17</v>
      </c>
      <c r="AB66" s="27">
        <v>5</v>
      </c>
      <c r="AC66" s="28" t="s">
        <v>6500</v>
      </c>
      <c r="AD66" s="27" t="s">
        <v>54</v>
      </c>
      <c r="AE66" s="28" t="s">
        <v>124</v>
      </c>
      <c r="AF66" s="29" t="s">
        <v>55</v>
      </c>
      <c r="AG66" s="29"/>
      <c r="AH66" s="27" t="s">
        <v>181</v>
      </c>
      <c r="AI66" s="27" t="s">
        <v>181</v>
      </c>
      <c r="AJ66" s="27" t="s">
        <v>54</v>
      </c>
      <c r="AK66" s="81"/>
      <c r="AL66" s="569"/>
      <c r="AM66" s="28"/>
      <c r="AN66" s="28"/>
      <c r="AO66" s="28"/>
      <c r="AP66" s="20">
        <v>2022</v>
      </c>
      <c r="AQ66" s="182"/>
      <c r="AR66" s="129" t="s">
        <v>6499</v>
      </c>
      <c r="AS66" s="20"/>
    </row>
    <row r="67" spans="1:45" ht="14.25" customHeight="1" x14ac:dyDescent="0.25">
      <c r="D67" s="45" t="s">
        <v>6483</v>
      </c>
      <c r="E67" s="555" t="s">
        <v>6484</v>
      </c>
      <c r="F67" s="46"/>
      <c r="G67" s="42" t="s">
        <v>4579</v>
      </c>
      <c r="H67" s="46" t="s">
        <v>12</v>
      </c>
      <c r="I67" s="46">
        <v>16</v>
      </c>
      <c r="J67" s="670">
        <v>16</v>
      </c>
      <c r="K67" s="856" t="s">
        <v>6197</v>
      </c>
      <c r="L67" s="593" t="s">
        <v>108</v>
      </c>
      <c r="M67" s="81"/>
      <c r="N67" s="28">
        <v>166</v>
      </c>
      <c r="O67" s="972">
        <v>67</v>
      </c>
      <c r="P67" s="29">
        <v>6</v>
      </c>
      <c r="Q67" s="28"/>
      <c r="R67" s="28"/>
      <c r="S67" s="81">
        <v>625</v>
      </c>
      <c r="T67" s="185">
        <v>44563</v>
      </c>
      <c r="U67" s="326" t="s">
        <v>6495</v>
      </c>
      <c r="V67" s="60">
        <v>0.67</v>
      </c>
      <c r="W67" s="167">
        <v>2</v>
      </c>
      <c r="X67" s="996">
        <f t="shared" si="1"/>
        <v>1261.2951807228915</v>
      </c>
      <c r="Y67" s="502"/>
      <c r="Z67" s="494"/>
      <c r="AA67" s="28" t="s">
        <v>17</v>
      </c>
      <c r="AB67" s="27">
        <v>6</v>
      </c>
      <c r="AC67" s="28" t="s">
        <v>6491</v>
      </c>
      <c r="AD67" s="27" t="s">
        <v>54</v>
      </c>
      <c r="AE67" s="28" t="s">
        <v>158</v>
      </c>
      <c r="AF67" s="29" t="s">
        <v>55</v>
      </c>
      <c r="AG67" s="29"/>
      <c r="AH67" s="27" t="s">
        <v>83</v>
      </c>
      <c r="AI67" s="27" t="s">
        <v>83</v>
      </c>
      <c r="AJ67" s="27"/>
      <c r="AK67" s="81">
        <v>14</v>
      </c>
      <c r="AL67" s="569"/>
      <c r="AM67" s="28"/>
      <c r="AN67" s="28"/>
      <c r="AO67" s="28"/>
      <c r="AP67" s="20">
        <v>2020</v>
      </c>
      <c r="AQ67" s="182"/>
      <c r="AR67" s="28" t="s">
        <v>6487</v>
      </c>
      <c r="AS67" s="130" t="s">
        <v>6493</v>
      </c>
    </row>
    <row r="68" spans="1:45" ht="14.25" customHeight="1" x14ac:dyDescent="0.25">
      <c r="D68" s="45" t="s">
        <v>6483</v>
      </c>
      <c r="E68" s="555" t="s">
        <v>6484</v>
      </c>
      <c r="F68" s="46"/>
      <c r="G68" s="42" t="s">
        <v>4579</v>
      </c>
      <c r="H68" s="46" t="s">
        <v>12</v>
      </c>
      <c r="I68" s="46">
        <v>16</v>
      </c>
      <c r="J68" s="670">
        <v>16</v>
      </c>
      <c r="K68" s="856" t="s">
        <v>6197</v>
      </c>
      <c r="L68" s="593" t="s">
        <v>108</v>
      </c>
      <c r="M68" s="81"/>
      <c r="N68" s="28">
        <v>230</v>
      </c>
      <c r="O68" s="972">
        <v>131</v>
      </c>
      <c r="P68" s="29">
        <v>6</v>
      </c>
      <c r="Q68" s="28"/>
      <c r="R68" s="28">
        <v>1</v>
      </c>
      <c r="S68" s="81">
        <v>450.45</v>
      </c>
      <c r="T68" s="185">
        <v>44563</v>
      </c>
      <c r="U68" s="326" t="s">
        <v>6495</v>
      </c>
      <c r="V68" s="60">
        <v>0.67</v>
      </c>
      <c r="W68" s="167">
        <v>2</v>
      </c>
      <c r="X68" s="996">
        <f t="shared" si="1"/>
        <v>656.09021739130435</v>
      </c>
      <c r="Y68" s="502"/>
      <c r="Z68" s="494"/>
      <c r="AA68" s="28" t="s">
        <v>17</v>
      </c>
      <c r="AB68" s="27">
        <v>6</v>
      </c>
      <c r="AC68" s="28" t="s">
        <v>6492</v>
      </c>
      <c r="AD68" s="27" t="s">
        <v>54</v>
      </c>
      <c r="AE68" s="28" t="s">
        <v>158</v>
      </c>
      <c r="AF68" s="29" t="s">
        <v>55</v>
      </c>
      <c r="AG68" s="29"/>
      <c r="AH68" s="27" t="s">
        <v>83</v>
      </c>
      <c r="AI68" s="27" t="s">
        <v>83</v>
      </c>
      <c r="AJ68" s="27"/>
      <c r="AK68" s="81">
        <v>14</v>
      </c>
      <c r="AL68" s="569"/>
      <c r="AM68" s="28"/>
      <c r="AN68" s="28"/>
      <c r="AO68" s="28"/>
      <c r="AP68" s="20">
        <v>2020</v>
      </c>
      <c r="AQ68" s="182"/>
      <c r="AR68" s="28" t="s">
        <v>6487</v>
      </c>
      <c r="AS68" s="130" t="s">
        <v>6494</v>
      </c>
    </row>
    <row r="69" spans="1:45" ht="14.25" customHeight="1" x14ac:dyDescent="0.25">
      <c r="A69" t="s">
        <v>746</v>
      </c>
      <c r="B69">
        <v>1</v>
      </c>
      <c r="C69" t="s">
        <v>875</v>
      </c>
      <c r="D69" s="45" t="s">
        <v>651</v>
      </c>
      <c r="E69" s="555" t="s">
        <v>2387</v>
      </c>
      <c r="F69" s="46" t="s">
        <v>57</v>
      </c>
      <c r="G69" s="42" t="s">
        <v>648</v>
      </c>
      <c r="H69" s="46" t="s">
        <v>143</v>
      </c>
      <c r="I69" s="46">
        <v>32</v>
      </c>
      <c r="J69" s="670">
        <v>32</v>
      </c>
      <c r="K69" s="19" t="s">
        <v>4805</v>
      </c>
      <c r="L69" s="52" t="s">
        <v>108</v>
      </c>
      <c r="M69" s="81"/>
      <c r="N69" s="28">
        <v>2001</v>
      </c>
      <c r="O69" s="494"/>
      <c r="P69" s="29">
        <v>6</v>
      </c>
      <c r="Q69" s="28">
        <v>4</v>
      </c>
      <c r="R69" s="28"/>
      <c r="S69" s="81">
        <v>176.678</v>
      </c>
      <c r="T69" s="185">
        <v>44064</v>
      </c>
      <c r="U69" s="326" t="s">
        <v>5298</v>
      </c>
      <c r="V69" s="60">
        <v>1</v>
      </c>
      <c r="W69" s="167">
        <v>1</v>
      </c>
      <c r="X69" s="489">
        <f t="shared" si="1"/>
        <v>88.294852573713143</v>
      </c>
      <c r="Y69" s="502" t="s">
        <v>1833</v>
      </c>
      <c r="Z69" s="494"/>
      <c r="AA69" s="28" t="s">
        <v>20</v>
      </c>
      <c r="AB69" s="27">
        <v>8</v>
      </c>
      <c r="AC69" s="28" t="s">
        <v>977</v>
      </c>
      <c r="AD69" s="27" t="s">
        <v>54</v>
      </c>
      <c r="AE69" s="28" t="s">
        <v>124</v>
      </c>
      <c r="AF69" s="29" t="s">
        <v>54</v>
      </c>
      <c r="AG69" s="29"/>
      <c r="AH69" s="27" t="s">
        <v>133</v>
      </c>
      <c r="AI69" s="27" t="s">
        <v>133</v>
      </c>
      <c r="AJ69" s="27"/>
      <c r="AK69" s="81"/>
      <c r="AL69" s="569"/>
      <c r="AM69" s="28">
        <v>16</v>
      </c>
      <c r="AN69" s="28"/>
      <c r="AO69" s="28">
        <v>2013</v>
      </c>
      <c r="AP69" s="20">
        <v>2017</v>
      </c>
      <c r="AQ69" s="182" t="s">
        <v>3408</v>
      </c>
      <c r="AR69" s="28" t="s">
        <v>3409</v>
      </c>
      <c r="AS69" s="20" t="s">
        <v>3407</v>
      </c>
    </row>
    <row r="70" spans="1:45" ht="14.25" customHeight="1" x14ac:dyDescent="0.25">
      <c r="D70" s="409" t="s">
        <v>5271</v>
      </c>
      <c r="E70" s="435" t="s">
        <v>5272</v>
      </c>
      <c r="F70" s="412"/>
      <c r="G70" s="28" t="s">
        <v>5273</v>
      </c>
      <c r="H70" s="412" t="s">
        <v>1613</v>
      </c>
      <c r="I70" s="412">
        <v>32</v>
      </c>
      <c r="J70" s="415">
        <v>32</v>
      </c>
      <c r="K70" s="19" t="s">
        <v>4805</v>
      </c>
      <c r="L70" s="52" t="s">
        <v>108</v>
      </c>
      <c r="M70" s="81"/>
      <c r="N70" s="28">
        <v>1775</v>
      </c>
      <c r="O70" s="494"/>
      <c r="P70" s="29">
        <v>6</v>
      </c>
      <c r="Q70" s="28"/>
      <c r="R70" s="28"/>
      <c r="S70" s="81">
        <v>208.333</v>
      </c>
      <c r="T70" s="185">
        <v>44008</v>
      </c>
      <c r="U70" s="326" t="s">
        <v>5278</v>
      </c>
      <c r="V70" s="60">
        <v>1</v>
      </c>
      <c r="W70" s="167">
        <v>1</v>
      </c>
      <c r="X70" s="489">
        <f t="shared" si="1"/>
        <v>117.37070422535211</v>
      </c>
      <c r="Y70" s="502"/>
      <c r="Z70" s="494"/>
      <c r="AA70" s="28" t="s">
        <v>20</v>
      </c>
      <c r="AB70" s="27">
        <v>21</v>
      </c>
      <c r="AC70" s="28" t="s">
        <v>5275</v>
      </c>
      <c r="AD70" s="27" t="s">
        <v>54</v>
      </c>
      <c r="AE70" s="28" t="s">
        <v>124</v>
      </c>
      <c r="AF70" s="29" t="s">
        <v>55</v>
      </c>
      <c r="AG70" s="29"/>
      <c r="AH70" s="27" t="s">
        <v>133</v>
      </c>
      <c r="AI70" s="27" t="s">
        <v>133</v>
      </c>
      <c r="AJ70" s="27" t="s">
        <v>54</v>
      </c>
      <c r="AK70" s="81"/>
      <c r="AL70" s="569"/>
      <c r="AM70" s="28">
        <v>32</v>
      </c>
      <c r="AN70" s="28">
        <v>3</v>
      </c>
      <c r="AO70" s="28"/>
      <c r="AP70" s="20">
        <v>2020</v>
      </c>
      <c r="AQ70" s="182" t="s">
        <v>5276</v>
      </c>
      <c r="AR70" s="28" t="s">
        <v>5277</v>
      </c>
      <c r="AS70" s="20" t="s">
        <v>5274</v>
      </c>
    </row>
    <row r="71" spans="1:45" s="208" customFormat="1" ht="14.25" customHeight="1" x14ac:dyDescent="0.25">
      <c r="D71" s="758" t="s">
        <v>6145</v>
      </c>
      <c r="E71" s="759" t="s">
        <v>6144</v>
      </c>
      <c r="F71" s="762" t="s">
        <v>6149</v>
      </c>
      <c r="G71" s="761" t="s">
        <v>6139</v>
      </c>
      <c r="H71" s="762" t="s">
        <v>1613</v>
      </c>
      <c r="I71" s="762">
        <v>32</v>
      </c>
      <c r="J71" s="934">
        <v>32</v>
      </c>
      <c r="K71" s="735" t="s">
        <v>6272</v>
      </c>
      <c r="L71" s="761" t="s">
        <v>108</v>
      </c>
      <c r="M71" s="737" t="s">
        <v>6273</v>
      </c>
      <c r="N71" s="734">
        <v>2422</v>
      </c>
      <c r="O71" s="744"/>
      <c r="P71" s="204">
        <v>6</v>
      </c>
      <c r="Q71" s="734"/>
      <c r="R71" s="734"/>
      <c r="S71" s="737"/>
      <c r="T71" s="738">
        <v>44503</v>
      </c>
      <c r="U71" s="739" t="s">
        <v>5998</v>
      </c>
      <c r="V71" s="740">
        <v>1</v>
      </c>
      <c r="W71" s="741">
        <v>2</v>
      </c>
      <c r="X71" s="742" t="str">
        <f t="shared" si="1"/>
        <v/>
      </c>
      <c r="Y71" s="743"/>
      <c r="Z71" s="744"/>
      <c r="AA71" s="734" t="s">
        <v>20</v>
      </c>
      <c r="AB71" s="205">
        <v>26</v>
      </c>
      <c r="AC71" s="734" t="s">
        <v>6148</v>
      </c>
      <c r="AD71" s="205" t="s">
        <v>54</v>
      </c>
      <c r="AE71" s="734" t="s">
        <v>124</v>
      </c>
      <c r="AF71" s="204" t="s">
        <v>55</v>
      </c>
      <c r="AG71" s="204"/>
      <c r="AH71" s="205" t="s">
        <v>133</v>
      </c>
      <c r="AI71" s="205" t="s">
        <v>133</v>
      </c>
      <c r="AJ71" s="205" t="s">
        <v>54</v>
      </c>
      <c r="AK71" s="737"/>
      <c r="AL71" s="745"/>
      <c r="AM71" s="734">
        <v>32</v>
      </c>
      <c r="AN71" s="734">
        <v>5</v>
      </c>
      <c r="AO71" s="734"/>
      <c r="AP71" s="746">
        <v>2019</v>
      </c>
      <c r="AQ71" s="747"/>
      <c r="AR71" s="734" t="s">
        <v>6146</v>
      </c>
      <c r="AS71" s="746"/>
    </row>
    <row r="72" spans="1:45" ht="14.25" customHeight="1" x14ac:dyDescent="0.25">
      <c r="A72" s="7" t="s">
        <v>746</v>
      </c>
      <c r="B72" s="7">
        <v>1</v>
      </c>
      <c r="C72" t="s">
        <v>875</v>
      </c>
      <c r="D72" s="26" t="s">
        <v>1724</v>
      </c>
      <c r="E72" s="435" t="s">
        <v>2507</v>
      </c>
      <c r="F72" s="27" t="s">
        <v>85</v>
      </c>
      <c r="G72" s="28" t="s">
        <v>108</v>
      </c>
      <c r="H72" s="27" t="s">
        <v>143</v>
      </c>
      <c r="I72" s="27">
        <v>24</v>
      </c>
      <c r="J72" s="87">
        <v>24</v>
      </c>
      <c r="K72" s="19" t="s">
        <v>4805</v>
      </c>
      <c r="L72" s="52" t="s">
        <v>108</v>
      </c>
      <c r="M72" s="81" t="s">
        <v>5288</v>
      </c>
      <c r="N72" s="28">
        <v>627</v>
      </c>
      <c r="O72" s="544"/>
      <c r="P72" s="29">
        <v>6</v>
      </c>
      <c r="Q72" s="28"/>
      <c r="R72" s="28"/>
      <c r="S72" s="81">
        <v>381.67899999999997</v>
      </c>
      <c r="T72" s="185">
        <v>44011</v>
      </c>
      <c r="U72" s="326" t="s">
        <v>5278</v>
      </c>
      <c r="V72" s="60">
        <v>0.83299999999999996</v>
      </c>
      <c r="W72" s="167">
        <v>1</v>
      </c>
      <c r="X72" s="542">
        <f t="shared" si="1"/>
        <v>507.07911802232849</v>
      </c>
      <c r="Y72" s="543" t="s">
        <v>174</v>
      </c>
      <c r="Z72" s="544"/>
      <c r="AA72" s="28" t="s">
        <v>17</v>
      </c>
      <c r="AB72" s="27">
        <v>2</v>
      </c>
      <c r="AC72" s="28" t="s">
        <v>1725</v>
      </c>
      <c r="AD72" s="27"/>
      <c r="AE72" s="28"/>
      <c r="AF72" s="29" t="s">
        <v>55</v>
      </c>
      <c r="AG72" s="29"/>
      <c r="AH72" s="27" t="s">
        <v>718</v>
      </c>
      <c r="AI72" s="27" t="s">
        <v>718</v>
      </c>
      <c r="AJ72" s="27" t="s">
        <v>55</v>
      </c>
      <c r="AK72" s="81">
        <v>30</v>
      </c>
      <c r="AL72" s="569"/>
      <c r="AM72" s="28">
        <v>64</v>
      </c>
      <c r="AN72" s="28">
        <v>1</v>
      </c>
      <c r="AO72" s="28">
        <v>2016</v>
      </c>
      <c r="AP72" s="20">
        <v>2017</v>
      </c>
      <c r="AQ72" s="19"/>
      <c r="AR72" s="28" t="s">
        <v>3289</v>
      </c>
      <c r="AS72" s="20" t="s">
        <v>5202</v>
      </c>
    </row>
    <row r="73" spans="1:45" ht="14.25" customHeight="1" x14ac:dyDescent="0.25">
      <c r="A73" s="7" t="s">
        <v>746</v>
      </c>
      <c r="B73" s="7">
        <v>1</v>
      </c>
      <c r="C73" t="s">
        <v>875</v>
      </c>
      <c r="D73" s="45" t="s">
        <v>1724</v>
      </c>
      <c r="E73" s="555" t="s">
        <v>2507</v>
      </c>
      <c r="F73" s="46" t="s">
        <v>85</v>
      </c>
      <c r="G73" s="42" t="s">
        <v>108</v>
      </c>
      <c r="H73" s="46" t="s">
        <v>143</v>
      </c>
      <c r="I73" s="46">
        <v>24</v>
      </c>
      <c r="J73" s="670">
        <v>24</v>
      </c>
      <c r="K73" s="19" t="s">
        <v>4805</v>
      </c>
      <c r="L73" s="42" t="s">
        <v>108</v>
      </c>
      <c r="M73" s="81" t="s">
        <v>5289</v>
      </c>
      <c r="N73" s="28">
        <v>9000</v>
      </c>
      <c r="O73" s="544"/>
      <c r="P73" s="29">
        <v>6</v>
      </c>
      <c r="Q73" s="28"/>
      <c r="R73" s="28"/>
      <c r="S73" s="81">
        <v>150</v>
      </c>
      <c r="T73" s="185">
        <v>44011</v>
      </c>
      <c r="U73" s="326" t="s">
        <v>5278</v>
      </c>
      <c r="V73" s="60">
        <v>0.83299999999999996</v>
      </c>
      <c r="W73" s="167">
        <v>1</v>
      </c>
      <c r="X73" s="542">
        <f t="shared" si="1"/>
        <v>13.883333333333333</v>
      </c>
      <c r="Y73" s="543" t="s">
        <v>174</v>
      </c>
      <c r="Z73" s="544"/>
      <c r="AA73" s="28" t="s">
        <v>17</v>
      </c>
      <c r="AB73" s="27">
        <v>2</v>
      </c>
      <c r="AC73" s="28" t="s">
        <v>1577</v>
      </c>
      <c r="AD73" s="27"/>
      <c r="AE73" s="28"/>
      <c r="AF73" s="29" t="s">
        <v>55</v>
      </c>
      <c r="AG73" s="29"/>
      <c r="AH73" s="27" t="s">
        <v>718</v>
      </c>
      <c r="AI73" s="27" t="s">
        <v>718</v>
      </c>
      <c r="AJ73" s="27" t="s">
        <v>54</v>
      </c>
      <c r="AK73" s="81">
        <v>55</v>
      </c>
      <c r="AL73" s="569"/>
      <c r="AM73" s="28">
        <v>64</v>
      </c>
      <c r="AN73" s="28">
        <v>1</v>
      </c>
      <c r="AO73" s="28">
        <v>2016</v>
      </c>
      <c r="AP73" s="20">
        <v>2017</v>
      </c>
      <c r="AQ73" s="19"/>
      <c r="AR73" s="28" t="s">
        <v>3288</v>
      </c>
      <c r="AS73" s="20" t="s">
        <v>3287</v>
      </c>
    </row>
    <row r="74" spans="1:45" s="208" customFormat="1" ht="14.25" customHeight="1" x14ac:dyDescent="0.25">
      <c r="C74" s="208" t="s">
        <v>875</v>
      </c>
      <c r="D74" s="202" t="s">
        <v>1918</v>
      </c>
      <c r="E74" s="733" t="s">
        <v>2060</v>
      </c>
      <c r="F74" s="205" t="s">
        <v>296</v>
      </c>
      <c r="G74" s="734" t="s">
        <v>311</v>
      </c>
      <c r="H74" s="205" t="s">
        <v>143</v>
      </c>
      <c r="I74" s="205">
        <v>64</v>
      </c>
      <c r="J74" s="207">
        <v>16</v>
      </c>
      <c r="K74" s="918" t="s">
        <v>6272</v>
      </c>
      <c r="L74" s="736" t="s">
        <v>108</v>
      </c>
      <c r="M74" s="737" t="s">
        <v>5625</v>
      </c>
      <c r="N74" s="734"/>
      <c r="O74" s="741"/>
      <c r="P74" s="204"/>
      <c r="Q74" s="734"/>
      <c r="R74" s="734"/>
      <c r="S74" s="737"/>
      <c r="T74" s="738">
        <v>44504</v>
      </c>
      <c r="U74" s="739" t="s">
        <v>5998</v>
      </c>
      <c r="V74" s="740">
        <v>2</v>
      </c>
      <c r="W74" s="741">
        <v>1</v>
      </c>
      <c r="X74" s="742" t="str">
        <f t="shared" ref="X74:X80" si="2">IF(AND(N74&lt;&gt;"",S74&lt;&gt;""),1000*S74*V74/(N74*W74),"")</f>
        <v/>
      </c>
      <c r="Y74" s="949"/>
      <c r="Z74" s="741"/>
      <c r="AA74" s="734" t="s">
        <v>479</v>
      </c>
      <c r="AB74" s="205">
        <v>27</v>
      </c>
      <c r="AC74" s="734" t="s">
        <v>6274</v>
      </c>
      <c r="AD74" s="205" t="s">
        <v>54</v>
      </c>
      <c r="AE74" s="734" t="s">
        <v>158</v>
      </c>
      <c r="AF74" s="204" t="s">
        <v>54</v>
      </c>
      <c r="AG74" s="204"/>
      <c r="AH74" s="205" t="s">
        <v>4002</v>
      </c>
      <c r="AI74" s="205" t="s">
        <v>4002</v>
      </c>
      <c r="AJ74" s="205" t="s">
        <v>54</v>
      </c>
      <c r="AK74" s="737"/>
      <c r="AL74" s="745"/>
      <c r="AM74" s="734">
        <v>64</v>
      </c>
      <c r="AN74" s="734"/>
      <c r="AO74" s="734">
        <v>2015</v>
      </c>
      <c r="AP74" s="746">
        <v>2021</v>
      </c>
      <c r="AQ74" s="747" t="s">
        <v>6190</v>
      </c>
      <c r="AR74" s="734" t="s">
        <v>4587</v>
      </c>
      <c r="AS74" s="746" t="s">
        <v>4590</v>
      </c>
    </row>
    <row r="75" spans="1:45" ht="15" customHeight="1" x14ac:dyDescent="0.25">
      <c r="D75" s="591" t="s">
        <v>5081</v>
      </c>
      <c r="E75" s="555" t="s">
        <v>5082</v>
      </c>
      <c r="F75" s="592" t="s">
        <v>1812</v>
      </c>
      <c r="G75" s="593" t="s">
        <v>5083</v>
      </c>
      <c r="H75" s="592">
        <v>6502</v>
      </c>
      <c r="I75" s="592">
        <v>8</v>
      </c>
      <c r="J75" s="618">
        <v>8</v>
      </c>
      <c r="K75" s="856" t="s">
        <v>6197</v>
      </c>
      <c r="L75" s="66" t="s">
        <v>108</v>
      </c>
      <c r="M75" s="81" t="s">
        <v>2863</v>
      </c>
      <c r="N75" s="28">
        <v>868</v>
      </c>
      <c r="O75" s="494"/>
      <c r="P75" s="29">
        <v>6</v>
      </c>
      <c r="Q75" s="28"/>
      <c r="R75" s="28"/>
      <c r="S75" s="81">
        <v>250</v>
      </c>
      <c r="T75" s="185">
        <v>44500</v>
      </c>
      <c r="U75" s="326" t="s">
        <v>5998</v>
      </c>
      <c r="V75" s="60">
        <v>0.33</v>
      </c>
      <c r="W75" s="167">
        <v>3</v>
      </c>
      <c r="X75" s="489">
        <f t="shared" si="2"/>
        <v>31.682027649769584</v>
      </c>
      <c r="Y75" s="502" t="s">
        <v>174</v>
      </c>
      <c r="Z75" s="494"/>
      <c r="AA75" s="28" t="s">
        <v>17</v>
      </c>
      <c r="AB75" s="27">
        <v>23</v>
      </c>
      <c r="AC75" s="28" t="s">
        <v>5081</v>
      </c>
      <c r="AD75" s="27" t="s">
        <v>54</v>
      </c>
      <c r="AE75" s="28" t="s">
        <v>124</v>
      </c>
      <c r="AF75" s="29" t="s">
        <v>55</v>
      </c>
      <c r="AG75" s="29" t="s">
        <v>55</v>
      </c>
      <c r="AH75" s="27" t="s">
        <v>181</v>
      </c>
      <c r="AI75" s="27" t="s">
        <v>181</v>
      </c>
      <c r="AJ75" s="27" t="s">
        <v>54</v>
      </c>
      <c r="AK75" s="81"/>
      <c r="AL75" s="569"/>
      <c r="AM75" s="28"/>
      <c r="AN75" s="28"/>
      <c r="AO75" s="28">
        <v>2019</v>
      </c>
      <c r="AP75" s="20">
        <v>2020</v>
      </c>
      <c r="AQ75" s="182" t="s">
        <v>5165</v>
      </c>
      <c r="AR75" s="28" t="s">
        <v>5084</v>
      </c>
      <c r="AS75" s="852" t="s">
        <v>5106</v>
      </c>
    </row>
    <row r="76" spans="1:45" ht="14.25" customHeight="1" x14ac:dyDescent="0.25">
      <c r="D76" s="591" t="s">
        <v>4974</v>
      </c>
      <c r="E76" s="555" t="s">
        <v>4975</v>
      </c>
      <c r="F76" s="592" t="s">
        <v>85</v>
      </c>
      <c r="G76" s="593" t="s">
        <v>4976</v>
      </c>
      <c r="H76" s="592" t="s">
        <v>6305</v>
      </c>
      <c r="I76" s="592">
        <v>8</v>
      </c>
      <c r="J76" s="618">
        <v>8</v>
      </c>
      <c r="K76" s="856" t="s">
        <v>6197</v>
      </c>
      <c r="L76" s="52" t="s">
        <v>108</v>
      </c>
      <c r="M76" s="81" t="s">
        <v>6199</v>
      </c>
      <c r="N76" s="28">
        <v>2415</v>
      </c>
      <c r="O76" s="494"/>
      <c r="P76" s="29">
        <v>6</v>
      </c>
      <c r="Q76" s="28"/>
      <c r="R76" s="28">
        <v>4</v>
      </c>
      <c r="S76" s="81">
        <v>238.095</v>
      </c>
      <c r="T76" s="185">
        <v>44507</v>
      </c>
      <c r="U76" s="326" t="s">
        <v>5998</v>
      </c>
      <c r="V76" s="60">
        <v>0.33</v>
      </c>
      <c r="W76" s="167">
        <v>3</v>
      </c>
      <c r="X76" s="489">
        <f t="shared" si="2"/>
        <v>10.844906832298138</v>
      </c>
      <c r="Y76" s="502" t="s">
        <v>174</v>
      </c>
      <c r="Z76" s="494" t="s">
        <v>54</v>
      </c>
      <c r="AA76" s="28" t="s">
        <v>20</v>
      </c>
      <c r="AB76" s="27">
        <v>22</v>
      </c>
      <c r="AC76" s="28" t="s">
        <v>6303</v>
      </c>
      <c r="AD76" s="27" t="s">
        <v>54</v>
      </c>
      <c r="AE76" s="28" t="s">
        <v>124</v>
      </c>
      <c r="AF76" s="29" t="s">
        <v>55</v>
      </c>
      <c r="AG76" s="29" t="s">
        <v>55</v>
      </c>
      <c r="AH76" s="27" t="s">
        <v>181</v>
      </c>
      <c r="AI76" s="27" t="s">
        <v>181</v>
      </c>
      <c r="AJ76" s="27" t="s">
        <v>54</v>
      </c>
      <c r="AK76" s="81"/>
      <c r="AL76" s="569"/>
      <c r="AM76" s="28"/>
      <c r="AN76" s="28"/>
      <c r="AO76" s="28"/>
      <c r="AP76" s="20">
        <v>2019</v>
      </c>
      <c r="AQ76" s="182" t="s">
        <v>4977</v>
      </c>
      <c r="AR76" s="28" t="s">
        <v>5058</v>
      </c>
      <c r="AS76" s="841" t="s">
        <v>4978</v>
      </c>
    </row>
    <row r="77" spans="1:45" ht="14.25" customHeight="1" x14ac:dyDescent="0.25">
      <c r="D77" s="591" t="s">
        <v>4974</v>
      </c>
      <c r="E77" s="555" t="s">
        <v>4975</v>
      </c>
      <c r="F77" s="592" t="s">
        <v>85</v>
      </c>
      <c r="G77" s="593" t="s">
        <v>4976</v>
      </c>
      <c r="H77" s="592" t="s">
        <v>1613</v>
      </c>
      <c r="I77" s="592">
        <v>8</v>
      </c>
      <c r="J77" s="618">
        <v>8</v>
      </c>
      <c r="K77" s="856" t="s">
        <v>6197</v>
      </c>
      <c r="L77" s="52" t="s">
        <v>108</v>
      </c>
      <c r="M77" s="81" t="s">
        <v>6199</v>
      </c>
      <c r="N77" s="28">
        <v>872</v>
      </c>
      <c r="O77" s="494"/>
      <c r="P77" s="29">
        <v>6</v>
      </c>
      <c r="Q77" s="28"/>
      <c r="R77" s="28"/>
      <c r="S77" s="81">
        <v>312.5</v>
      </c>
      <c r="T77" s="185">
        <v>44507</v>
      </c>
      <c r="U77" s="326" t="s">
        <v>5998</v>
      </c>
      <c r="V77" s="60">
        <v>1</v>
      </c>
      <c r="W77" s="167">
        <v>3</v>
      </c>
      <c r="X77" s="489">
        <f t="shared" si="2"/>
        <v>119.45718654434251</v>
      </c>
      <c r="Y77" s="502" t="s">
        <v>174</v>
      </c>
      <c r="Z77" s="494"/>
      <c r="AA77" s="28" t="s">
        <v>20</v>
      </c>
      <c r="AB77" s="27">
        <v>36</v>
      </c>
      <c r="AC77" s="28" t="s">
        <v>6304</v>
      </c>
      <c r="AD77" s="27" t="s">
        <v>54</v>
      </c>
      <c r="AE77" s="28" t="s">
        <v>124</v>
      </c>
      <c r="AF77" s="29" t="s">
        <v>55</v>
      </c>
      <c r="AG77" s="29" t="s">
        <v>55</v>
      </c>
      <c r="AH77" s="27" t="s">
        <v>181</v>
      </c>
      <c r="AI77" s="27" t="s">
        <v>181</v>
      </c>
      <c r="AJ77" s="27" t="s">
        <v>54</v>
      </c>
      <c r="AK77" s="81"/>
      <c r="AL77" s="569"/>
      <c r="AM77" s="28"/>
      <c r="AN77" s="28"/>
      <c r="AO77" s="28"/>
      <c r="AP77" s="20">
        <v>2019</v>
      </c>
      <c r="AQ77" s="182" t="s">
        <v>4977</v>
      </c>
      <c r="AR77" s="28" t="s">
        <v>5058</v>
      </c>
      <c r="AS77" s="841" t="s">
        <v>6306</v>
      </c>
    </row>
    <row r="78" spans="1:45" s="208" customFormat="1" ht="14.25" customHeight="1" x14ac:dyDescent="0.25">
      <c r="A78" t="s">
        <v>744</v>
      </c>
      <c r="B78">
        <v>1</v>
      </c>
      <c r="C78" t="s">
        <v>875</v>
      </c>
      <c r="D78" s="26" t="s">
        <v>5880</v>
      </c>
      <c r="E78" s="435" t="s">
        <v>2363</v>
      </c>
      <c r="F78" s="27" t="s">
        <v>67</v>
      </c>
      <c r="G78" s="28" t="s">
        <v>1469</v>
      </c>
      <c r="H78" s="46">
        <v>6502</v>
      </c>
      <c r="I78" s="27">
        <v>8</v>
      </c>
      <c r="J78" s="87">
        <v>8</v>
      </c>
      <c r="K78" s="856" t="s">
        <v>6197</v>
      </c>
      <c r="L78" s="52" t="s">
        <v>108</v>
      </c>
      <c r="M78" s="81" t="s">
        <v>6199</v>
      </c>
      <c r="N78" s="28">
        <v>475</v>
      </c>
      <c r="O78" s="494"/>
      <c r="P78" s="29">
        <v>6</v>
      </c>
      <c r="Q78" s="28"/>
      <c r="R78" s="28"/>
      <c r="S78" s="81">
        <v>333.33300000000003</v>
      </c>
      <c r="T78" s="185">
        <v>44494</v>
      </c>
      <c r="U78" s="326" t="s">
        <v>5998</v>
      </c>
      <c r="V78" s="60">
        <v>0.33</v>
      </c>
      <c r="W78" s="167">
        <v>3</v>
      </c>
      <c r="X78" s="489">
        <f t="shared" si="2"/>
        <v>77.192905263157897</v>
      </c>
      <c r="Y78" s="502" t="s">
        <v>174</v>
      </c>
      <c r="Z78" s="494"/>
      <c r="AA78" s="28" t="s">
        <v>20</v>
      </c>
      <c r="AB78" s="27">
        <v>2</v>
      </c>
      <c r="AC78" s="28" t="s">
        <v>73</v>
      </c>
      <c r="AD78" s="27"/>
      <c r="AE78" s="28" t="s">
        <v>124</v>
      </c>
      <c r="AF78" s="29" t="s">
        <v>55</v>
      </c>
      <c r="AG78" s="29" t="s">
        <v>55</v>
      </c>
      <c r="AH78" s="27" t="s">
        <v>181</v>
      </c>
      <c r="AI78" s="27" t="s">
        <v>181</v>
      </c>
      <c r="AJ78" s="27" t="s">
        <v>54</v>
      </c>
      <c r="AK78" s="81"/>
      <c r="AL78" s="569"/>
      <c r="AM78" s="28"/>
      <c r="AN78" s="28"/>
      <c r="AO78" s="28">
        <v>2007</v>
      </c>
      <c r="AP78" s="20">
        <v>2018</v>
      </c>
      <c r="AQ78" s="182" t="s">
        <v>2364</v>
      </c>
      <c r="AR78" s="28"/>
      <c r="AS78" s="20"/>
    </row>
    <row r="79" spans="1:45" s="208" customFormat="1" ht="14.25" customHeight="1" x14ac:dyDescent="0.25">
      <c r="A79" t="s">
        <v>744</v>
      </c>
      <c r="B79">
        <v>1</v>
      </c>
      <c r="C79" t="s">
        <v>875</v>
      </c>
      <c r="D79" s="45" t="s">
        <v>5881</v>
      </c>
      <c r="E79" s="555" t="s">
        <v>5768</v>
      </c>
      <c r="F79" s="46" t="s">
        <v>85</v>
      </c>
      <c r="G79" s="42" t="s">
        <v>1469</v>
      </c>
      <c r="H79" s="46">
        <v>6502</v>
      </c>
      <c r="I79" s="46">
        <v>16</v>
      </c>
      <c r="J79" s="670">
        <v>8</v>
      </c>
      <c r="K79" s="856" t="s">
        <v>6197</v>
      </c>
      <c r="L79" s="42" t="s">
        <v>108</v>
      </c>
      <c r="M79" s="81" t="s">
        <v>6199</v>
      </c>
      <c r="N79" s="28">
        <v>327</v>
      </c>
      <c r="O79" s="494"/>
      <c r="P79" s="29">
        <v>6</v>
      </c>
      <c r="Q79" s="28"/>
      <c r="R79" s="28"/>
      <c r="S79" s="81">
        <v>370.37</v>
      </c>
      <c r="T79" s="185">
        <v>44494</v>
      </c>
      <c r="U79" s="326" t="s">
        <v>5998</v>
      </c>
      <c r="V79" s="60">
        <v>0.33</v>
      </c>
      <c r="W79" s="167">
        <v>3</v>
      </c>
      <c r="X79" s="489">
        <f t="shared" si="2"/>
        <v>124.58929663608563</v>
      </c>
      <c r="Y79" s="502" t="s">
        <v>174</v>
      </c>
      <c r="Z79" s="494"/>
      <c r="AA79" s="28" t="s">
        <v>20</v>
      </c>
      <c r="AB79" s="27">
        <v>26</v>
      </c>
      <c r="AC79" s="28" t="s">
        <v>73</v>
      </c>
      <c r="AD79" s="27"/>
      <c r="AE79" s="28" t="s">
        <v>124</v>
      </c>
      <c r="AF79" s="29" t="s">
        <v>55</v>
      </c>
      <c r="AG79" s="29" t="s">
        <v>55</v>
      </c>
      <c r="AH79" s="27" t="s">
        <v>181</v>
      </c>
      <c r="AI79" s="27" t="s">
        <v>181</v>
      </c>
      <c r="AJ79" s="27" t="s">
        <v>54</v>
      </c>
      <c r="AK79" s="81"/>
      <c r="AL79" s="569"/>
      <c r="AM79" s="28"/>
      <c r="AN79" s="28"/>
      <c r="AO79" s="28">
        <v>2011</v>
      </c>
      <c r="AP79" s="20">
        <v>2021</v>
      </c>
      <c r="AQ79" s="182" t="s">
        <v>5768</v>
      </c>
      <c r="AR79" s="28" t="s">
        <v>6221</v>
      </c>
      <c r="AS79" s="20" t="s">
        <v>6220</v>
      </c>
    </row>
    <row r="80" spans="1:45" s="208" customFormat="1" ht="14.25" customHeight="1" x14ac:dyDescent="0.25">
      <c r="A80" t="s">
        <v>746</v>
      </c>
      <c r="B80">
        <v>1</v>
      </c>
      <c r="C80" t="s">
        <v>875</v>
      </c>
      <c r="D80" s="26" t="s">
        <v>653</v>
      </c>
      <c r="E80" s="435" t="s">
        <v>2732</v>
      </c>
      <c r="F80" s="27" t="s">
        <v>67</v>
      </c>
      <c r="G80" s="28" t="s">
        <v>654</v>
      </c>
      <c r="H80" s="46" t="s">
        <v>143</v>
      </c>
      <c r="I80" s="27">
        <v>16</v>
      </c>
      <c r="J80" s="87">
        <v>16</v>
      </c>
      <c r="K80" s="19" t="s">
        <v>4805</v>
      </c>
      <c r="L80" s="52" t="s">
        <v>108</v>
      </c>
      <c r="M80" s="81" t="s">
        <v>5316</v>
      </c>
      <c r="N80" s="28">
        <v>346</v>
      </c>
      <c r="O80" s="494"/>
      <c r="P80" s="29">
        <v>6</v>
      </c>
      <c r="Q80" s="28"/>
      <c r="R80" s="28"/>
      <c r="S80" s="81">
        <v>282.48599999999999</v>
      </c>
      <c r="T80" s="185">
        <v>44017</v>
      </c>
      <c r="U80" s="326" t="s">
        <v>5298</v>
      </c>
      <c r="V80" s="60">
        <v>0.67</v>
      </c>
      <c r="W80" s="167">
        <v>1</v>
      </c>
      <c r="X80" s="489">
        <f t="shared" si="2"/>
        <v>547.01046242774578</v>
      </c>
      <c r="Y80" s="502" t="s">
        <v>174</v>
      </c>
      <c r="Z80" s="494"/>
      <c r="AA80" s="28" t="s">
        <v>20</v>
      </c>
      <c r="AB80" s="27">
        <v>4</v>
      </c>
      <c r="AC80" s="28" t="s">
        <v>653</v>
      </c>
      <c r="AD80" s="27" t="s">
        <v>54</v>
      </c>
      <c r="AE80" s="28"/>
      <c r="AF80" s="29" t="s">
        <v>55</v>
      </c>
      <c r="AG80" s="29"/>
      <c r="AH80" s="27" t="s">
        <v>181</v>
      </c>
      <c r="AI80" s="27" t="s">
        <v>181</v>
      </c>
      <c r="AJ80" s="27"/>
      <c r="AK80" s="81"/>
      <c r="AL80" s="569"/>
      <c r="AM80" s="28">
        <v>16</v>
      </c>
      <c r="AN80" s="28"/>
      <c r="AO80" s="28">
        <v>1999</v>
      </c>
      <c r="AP80" s="20">
        <v>2001</v>
      </c>
      <c r="AQ80" s="37"/>
      <c r="AR80" s="28" t="s">
        <v>1273</v>
      </c>
      <c r="AS80" s="20" t="s">
        <v>1316</v>
      </c>
    </row>
    <row r="81" spans="1:45" ht="15.75" thickBot="1" x14ac:dyDescent="0.3">
      <c r="D81" s="70"/>
      <c r="E81" s="31"/>
      <c r="F81" s="71"/>
      <c r="G81" s="72"/>
      <c r="H81" s="71"/>
      <c r="I81" s="71"/>
      <c r="J81" s="89"/>
      <c r="K81" s="73"/>
      <c r="L81" s="74"/>
      <c r="M81" s="83"/>
      <c r="N81" s="31"/>
      <c r="O81" s="496"/>
      <c r="P81" s="35"/>
      <c r="Q81" s="31"/>
      <c r="R81" s="31"/>
      <c r="S81" s="83"/>
      <c r="T81" s="187"/>
      <c r="U81" s="397"/>
      <c r="V81" s="75"/>
      <c r="W81" s="257"/>
      <c r="X81" s="491"/>
      <c r="Y81" s="506"/>
      <c r="Z81" s="496"/>
      <c r="AA81" s="31"/>
      <c r="AB81" s="71"/>
      <c r="AC81" s="31"/>
      <c r="AD81" s="71"/>
      <c r="AE81" s="31"/>
      <c r="AF81" s="35"/>
      <c r="AG81" s="35"/>
      <c r="AH81" s="71"/>
      <c r="AI81" s="71"/>
      <c r="AJ81" s="71"/>
      <c r="AK81" s="83"/>
      <c r="AL81" s="571"/>
      <c r="AM81" s="31"/>
      <c r="AN81" s="31"/>
      <c r="AO81" s="31"/>
      <c r="AP81" s="38"/>
      <c r="AQ81" s="47"/>
      <c r="AR81" s="31"/>
      <c r="AS81" s="38"/>
    </row>
    <row r="82" spans="1:45" ht="14.25" customHeight="1" thickBot="1" x14ac:dyDescent="0.3">
      <c r="D82" s="921"/>
      <c r="E82" s="922"/>
      <c r="F82" s="923"/>
      <c r="G82" s="924"/>
      <c r="H82" s="923"/>
      <c r="I82" s="923"/>
      <c r="J82" s="923"/>
      <c r="K82" s="924"/>
      <c r="L82" s="924"/>
      <c r="M82" s="925"/>
      <c r="N82" s="924"/>
      <c r="O82" s="932"/>
      <c r="P82" s="926"/>
      <c r="Q82" s="924"/>
      <c r="R82" s="924"/>
      <c r="S82" s="925"/>
      <c r="T82" s="927"/>
      <c r="U82" s="928"/>
      <c r="V82" s="929"/>
      <c r="W82" s="930"/>
      <c r="X82" s="931"/>
      <c r="Y82" s="932"/>
      <c r="Z82" s="932"/>
      <c r="AA82" s="924"/>
      <c r="AB82" s="923"/>
      <c r="AC82" s="924"/>
      <c r="AD82" s="923"/>
      <c r="AE82" s="924"/>
      <c r="AF82" s="926"/>
      <c r="AG82" s="926"/>
      <c r="AH82" s="923"/>
      <c r="AI82" s="923"/>
      <c r="AJ82" s="923"/>
      <c r="AK82" s="925"/>
      <c r="AL82" s="933"/>
      <c r="AM82" s="924"/>
      <c r="AN82" s="924"/>
      <c r="AO82" s="924"/>
      <c r="AP82" s="924"/>
      <c r="AQ82" s="922"/>
      <c r="AR82" s="924"/>
      <c r="AS82" s="924"/>
    </row>
    <row r="83" spans="1:45" ht="14.25" customHeight="1" x14ac:dyDescent="0.25">
      <c r="A83" t="s">
        <v>745</v>
      </c>
      <c r="B83">
        <v>1</v>
      </c>
      <c r="C83" t="s">
        <v>875</v>
      </c>
      <c r="D83" s="50">
        <v>8051</v>
      </c>
      <c r="E83" s="562" t="s">
        <v>2213</v>
      </c>
      <c r="F83" s="44" t="s">
        <v>85</v>
      </c>
      <c r="G83" s="30" t="s">
        <v>117</v>
      </c>
      <c r="H83" s="917">
        <v>8051</v>
      </c>
      <c r="I83" s="44">
        <v>8</v>
      </c>
      <c r="J83" s="86">
        <v>8</v>
      </c>
      <c r="K83" s="55" t="s">
        <v>4805</v>
      </c>
      <c r="L83" s="56" t="s">
        <v>108</v>
      </c>
      <c r="M83" s="80" t="s">
        <v>5299</v>
      </c>
      <c r="N83" s="30">
        <v>1482</v>
      </c>
      <c r="O83" s="493"/>
      <c r="P83" s="34">
        <v>6</v>
      </c>
      <c r="Q83" s="30"/>
      <c r="R83" s="30"/>
      <c r="S83" s="80">
        <v>241.54599999999999</v>
      </c>
      <c r="T83" s="184">
        <v>44017</v>
      </c>
      <c r="U83" s="394" t="s">
        <v>5298</v>
      </c>
      <c r="V83" s="57">
        <v>0.33</v>
      </c>
      <c r="W83" s="166">
        <v>4</v>
      </c>
      <c r="X83" s="488">
        <f t="shared" ref="X83:X107" si="3">IF(AND(N83&lt;&gt;"",S83&lt;&gt;""),1000*S83*V83/(N83*W83),"")</f>
        <v>13.446386639676115</v>
      </c>
      <c r="Y83" s="501" t="s">
        <v>1833</v>
      </c>
      <c r="Z83" s="493"/>
      <c r="AA83" s="30" t="s">
        <v>20</v>
      </c>
      <c r="AB83" s="44">
        <v>32</v>
      </c>
      <c r="AC83" s="30" t="s">
        <v>118</v>
      </c>
      <c r="AD83" s="44" t="s">
        <v>54</v>
      </c>
      <c r="AE83" s="30" t="s">
        <v>124</v>
      </c>
      <c r="AF83" s="34" t="s">
        <v>55</v>
      </c>
      <c r="AG83" s="34"/>
      <c r="AH83" s="44" t="s">
        <v>181</v>
      </c>
      <c r="AI83" s="44" t="s">
        <v>181</v>
      </c>
      <c r="AJ83" s="44" t="s">
        <v>54</v>
      </c>
      <c r="AK83" s="80"/>
      <c r="AL83" s="568"/>
      <c r="AM83" s="30"/>
      <c r="AN83" s="30"/>
      <c r="AO83" s="30">
        <v>2001</v>
      </c>
      <c r="AP83" s="51">
        <v>2016</v>
      </c>
      <c r="AQ83" s="559"/>
      <c r="AR83" s="30" t="s">
        <v>5282</v>
      </c>
      <c r="AS83" s="51"/>
    </row>
    <row r="84" spans="1:45" ht="14.25" customHeight="1" x14ac:dyDescent="0.25">
      <c r="D84" s="409" t="s">
        <v>4577</v>
      </c>
      <c r="E84" s="435" t="s">
        <v>4578</v>
      </c>
      <c r="F84" s="412" t="s">
        <v>57</v>
      </c>
      <c r="G84" s="504" t="s">
        <v>4579</v>
      </c>
      <c r="H84" s="592">
        <v>1802</v>
      </c>
      <c r="I84" s="412">
        <v>8</v>
      </c>
      <c r="J84" s="415">
        <v>8</v>
      </c>
      <c r="K84" s="19" t="s">
        <v>4805</v>
      </c>
      <c r="L84" s="52" t="s">
        <v>108</v>
      </c>
      <c r="M84" s="81" t="s">
        <v>5299</v>
      </c>
      <c r="N84" s="28">
        <v>241</v>
      </c>
      <c r="O84" s="494"/>
      <c r="P84" s="29">
        <v>6</v>
      </c>
      <c r="Q84" s="28"/>
      <c r="R84" s="28">
        <v>2</v>
      </c>
      <c r="S84" s="81">
        <v>427.35</v>
      </c>
      <c r="T84" s="185">
        <v>44017</v>
      </c>
      <c r="U84" s="326" t="s">
        <v>5298</v>
      </c>
      <c r="V84" s="60">
        <v>0.33</v>
      </c>
      <c r="W84" s="167">
        <v>12</v>
      </c>
      <c r="X84" s="489">
        <f t="shared" si="3"/>
        <v>48.764004149377591</v>
      </c>
      <c r="Y84" s="502" t="s">
        <v>3284</v>
      </c>
      <c r="Z84" s="494"/>
      <c r="AA84" s="28" t="s">
        <v>17</v>
      </c>
      <c r="AB84" s="27">
        <v>6</v>
      </c>
      <c r="AC84" s="28" t="s">
        <v>4582</v>
      </c>
      <c r="AD84" s="27" t="s">
        <v>54</v>
      </c>
      <c r="AE84" s="28" t="s">
        <v>124</v>
      </c>
      <c r="AF84" s="29" t="s">
        <v>55</v>
      </c>
      <c r="AG84" s="29"/>
      <c r="AH84" s="27" t="s">
        <v>181</v>
      </c>
      <c r="AI84" s="27" t="s">
        <v>181</v>
      </c>
      <c r="AJ84" s="27" t="s">
        <v>54</v>
      </c>
      <c r="AK84" s="81">
        <v>52</v>
      </c>
      <c r="AL84" s="569"/>
      <c r="AM84" s="28">
        <v>16</v>
      </c>
      <c r="AN84" s="28"/>
      <c r="AO84" s="28">
        <v>2016</v>
      </c>
      <c r="AP84" s="20">
        <v>2016</v>
      </c>
      <c r="AQ84" s="182" t="s">
        <v>4584</v>
      </c>
      <c r="AR84" s="28" t="s">
        <v>4581</v>
      </c>
      <c r="AS84" s="20" t="s">
        <v>4583</v>
      </c>
    </row>
    <row r="85" spans="1:45" ht="14.25" customHeight="1" x14ac:dyDescent="0.25">
      <c r="D85" s="591" t="s">
        <v>5196</v>
      </c>
      <c r="E85" s="555" t="s">
        <v>5197</v>
      </c>
      <c r="F85" s="592" t="s">
        <v>85</v>
      </c>
      <c r="G85" s="42" t="s">
        <v>5198</v>
      </c>
      <c r="H85" s="46" t="s">
        <v>143</v>
      </c>
      <c r="I85" s="592">
        <v>24</v>
      </c>
      <c r="J85" s="618">
        <v>24</v>
      </c>
      <c r="K85" s="19" t="s">
        <v>4805</v>
      </c>
      <c r="L85" s="52" t="s">
        <v>108</v>
      </c>
      <c r="M85" s="81" t="s">
        <v>5299</v>
      </c>
      <c r="N85" s="28">
        <v>3453</v>
      </c>
      <c r="O85" s="494"/>
      <c r="P85" s="29">
        <v>6</v>
      </c>
      <c r="Q85" s="28">
        <v>1</v>
      </c>
      <c r="R85" s="28"/>
      <c r="S85" s="81">
        <v>186.56700000000001</v>
      </c>
      <c r="T85" s="185">
        <v>44019</v>
      </c>
      <c r="U85" s="326" t="s">
        <v>5298</v>
      </c>
      <c r="V85" s="60">
        <v>0.8</v>
      </c>
      <c r="W85" s="167">
        <v>1</v>
      </c>
      <c r="X85" s="489">
        <f t="shared" si="3"/>
        <v>43.22432667245873</v>
      </c>
      <c r="Y85" s="502" t="s">
        <v>174</v>
      </c>
      <c r="Z85" s="494"/>
      <c r="AA85" s="28" t="s">
        <v>20</v>
      </c>
      <c r="AB85" s="27">
        <v>17</v>
      </c>
      <c r="AC85" s="28" t="s">
        <v>386</v>
      </c>
      <c r="AD85" s="27"/>
      <c r="AE85" s="28"/>
      <c r="AF85" s="29" t="s">
        <v>55</v>
      </c>
      <c r="AG85" s="29"/>
      <c r="AH85" s="27" t="s">
        <v>718</v>
      </c>
      <c r="AI85" s="27" t="s">
        <v>718</v>
      </c>
      <c r="AJ85" s="27" t="s">
        <v>55</v>
      </c>
      <c r="AK85" s="81">
        <v>17</v>
      </c>
      <c r="AL85" s="569"/>
      <c r="AM85" s="28">
        <v>32</v>
      </c>
      <c r="AN85" s="28"/>
      <c r="AO85" s="28">
        <v>2019</v>
      </c>
      <c r="AP85" s="20">
        <v>2019</v>
      </c>
      <c r="AQ85" s="182"/>
      <c r="AR85" s="28" t="s">
        <v>5284</v>
      </c>
      <c r="AS85" s="20" t="s">
        <v>5283</v>
      </c>
    </row>
    <row r="86" spans="1:45" ht="14.25" customHeight="1" x14ac:dyDescent="0.25">
      <c r="A86" t="s">
        <v>744</v>
      </c>
      <c r="C86" t="s">
        <v>875</v>
      </c>
      <c r="D86" s="45" t="s">
        <v>104</v>
      </c>
      <c r="E86" s="555" t="s">
        <v>2208</v>
      </c>
      <c r="F86" s="46" t="s">
        <v>57</v>
      </c>
      <c r="G86" s="42" t="s">
        <v>103</v>
      </c>
      <c r="H86" s="46">
        <v>6809</v>
      </c>
      <c r="I86" s="46">
        <v>8</v>
      </c>
      <c r="J86" s="670">
        <v>8</v>
      </c>
      <c r="K86" s="19" t="s">
        <v>4805</v>
      </c>
      <c r="L86" s="52" t="s">
        <v>108</v>
      </c>
      <c r="M86" s="81" t="s">
        <v>5299</v>
      </c>
      <c r="N86" s="28">
        <v>1624</v>
      </c>
      <c r="O86" s="494"/>
      <c r="P86" s="29">
        <v>6</v>
      </c>
      <c r="Q86" s="28"/>
      <c r="R86" s="28"/>
      <c r="S86" s="81">
        <v>282.48599999999999</v>
      </c>
      <c r="T86" s="185">
        <v>44010</v>
      </c>
      <c r="U86" s="326" t="s">
        <v>5298</v>
      </c>
      <c r="V86" s="60">
        <v>0.33</v>
      </c>
      <c r="W86" s="167">
        <v>3</v>
      </c>
      <c r="X86" s="489">
        <f t="shared" si="3"/>
        <v>19.1339039408867</v>
      </c>
      <c r="Y86" s="502" t="s">
        <v>2342</v>
      </c>
      <c r="Z86" s="494" t="s">
        <v>745</v>
      </c>
      <c r="AA86" s="28" t="s">
        <v>20</v>
      </c>
      <c r="AB86" s="27">
        <v>5</v>
      </c>
      <c r="AC86" s="28" t="s">
        <v>811</v>
      </c>
      <c r="AD86" s="27" t="s">
        <v>54</v>
      </c>
      <c r="AE86" s="28" t="s">
        <v>124</v>
      </c>
      <c r="AF86" s="29" t="s">
        <v>55</v>
      </c>
      <c r="AG86" s="29" t="s">
        <v>55</v>
      </c>
      <c r="AH86" s="27" t="s">
        <v>181</v>
      </c>
      <c r="AI86" s="27" t="s">
        <v>181</v>
      </c>
      <c r="AJ86" s="27" t="s">
        <v>54</v>
      </c>
      <c r="AK86" s="81"/>
      <c r="AL86" s="569"/>
      <c r="AM86" s="28"/>
      <c r="AN86" s="28"/>
      <c r="AO86" s="28">
        <v>2012</v>
      </c>
      <c r="AP86" s="20">
        <v>2015</v>
      </c>
      <c r="AQ86" s="142"/>
      <c r="AR86" s="28" t="s">
        <v>3639</v>
      </c>
      <c r="AS86" s="20" t="s">
        <v>4804</v>
      </c>
    </row>
    <row r="87" spans="1:45" ht="14.25" customHeight="1" x14ac:dyDescent="0.25">
      <c r="A87" t="s">
        <v>745</v>
      </c>
      <c r="B87">
        <v>1</v>
      </c>
      <c r="C87" t="s">
        <v>875</v>
      </c>
      <c r="D87" s="45" t="s">
        <v>105</v>
      </c>
      <c r="E87" s="555" t="s">
        <v>2209</v>
      </c>
      <c r="F87" s="46" t="s">
        <v>67</v>
      </c>
      <c r="G87" s="42" t="s">
        <v>106</v>
      </c>
      <c r="H87" s="46">
        <v>6805</v>
      </c>
      <c r="I87" s="46">
        <v>8</v>
      </c>
      <c r="J87" s="670">
        <v>8</v>
      </c>
      <c r="K87" s="19" t="s">
        <v>4805</v>
      </c>
      <c r="L87" s="52" t="s">
        <v>108</v>
      </c>
      <c r="M87" s="81" t="s">
        <v>5299</v>
      </c>
      <c r="N87" s="28">
        <v>1096</v>
      </c>
      <c r="O87" s="494"/>
      <c r="P87" s="29">
        <v>6</v>
      </c>
      <c r="Q87" s="28"/>
      <c r="R87" s="28"/>
      <c r="S87" s="81">
        <v>485.43700000000001</v>
      </c>
      <c r="T87" s="185">
        <v>44020</v>
      </c>
      <c r="U87" s="326" t="s">
        <v>5298</v>
      </c>
      <c r="V87" s="60">
        <v>0.33</v>
      </c>
      <c r="W87" s="167">
        <v>4</v>
      </c>
      <c r="X87" s="489">
        <f t="shared" si="3"/>
        <v>36.540650091240877</v>
      </c>
      <c r="Y87" s="502" t="s">
        <v>174</v>
      </c>
      <c r="Z87" s="494"/>
      <c r="AA87" s="28" t="s">
        <v>17</v>
      </c>
      <c r="AB87" s="27">
        <v>1</v>
      </c>
      <c r="AC87" s="59">
        <v>6805</v>
      </c>
      <c r="AD87" s="27"/>
      <c r="AE87" s="28" t="s">
        <v>124</v>
      </c>
      <c r="AF87" s="29" t="s">
        <v>55</v>
      </c>
      <c r="AG87" s="29" t="s">
        <v>55</v>
      </c>
      <c r="AH87" s="27" t="s">
        <v>181</v>
      </c>
      <c r="AI87" s="27" t="s">
        <v>181</v>
      </c>
      <c r="AJ87" s="27" t="s">
        <v>54</v>
      </c>
      <c r="AK87" s="81"/>
      <c r="AL87" s="569"/>
      <c r="AM87" s="28"/>
      <c r="AN87" s="28"/>
      <c r="AO87" s="28">
        <v>2007</v>
      </c>
      <c r="AP87" s="20">
        <v>2009</v>
      </c>
      <c r="AQ87" s="142"/>
      <c r="AR87" s="28"/>
      <c r="AS87" s="20" t="s">
        <v>5285</v>
      </c>
    </row>
    <row r="88" spans="1:45" ht="14.25" customHeight="1" x14ac:dyDescent="0.25">
      <c r="A88" t="s">
        <v>745</v>
      </c>
      <c r="B88">
        <v>1</v>
      </c>
      <c r="C88" t="s">
        <v>875</v>
      </c>
      <c r="D88" s="26" t="s">
        <v>112</v>
      </c>
      <c r="E88" s="435" t="s">
        <v>2210</v>
      </c>
      <c r="F88" s="27" t="s">
        <v>67</v>
      </c>
      <c r="G88" s="28" t="s">
        <v>106</v>
      </c>
      <c r="H88" s="27">
        <v>6808</v>
      </c>
      <c r="I88" s="27">
        <v>8</v>
      </c>
      <c r="J88" s="601">
        <v>8</v>
      </c>
      <c r="K88" s="19" t="s">
        <v>4805</v>
      </c>
      <c r="L88" s="52" t="s">
        <v>108</v>
      </c>
      <c r="M88" s="81" t="s">
        <v>5299</v>
      </c>
      <c r="N88" s="28">
        <v>1796</v>
      </c>
      <c r="O88" s="494"/>
      <c r="P88" s="29">
        <v>6</v>
      </c>
      <c r="Q88" s="28"/>
      <c r="R88" s="28"/>
      <c r="S88" s="81">
        <v>142.58699999999999</v>
      </c>
      <c r="T88" s="185">
        <v>44020</v>
      </c>
      <c r="U88" s="326" t="s">
        <v>5298</v>
      </c>
      <c r="V88" s="60">
        <v>0.33</v>
      </c>
      <c r="W88" s="167">
        <v>4</v>
      </c>
      <c r="X88" s="489">
        <f t="shared" si="3"/>
        <v>6.5497925946547886</v>
      </c>
      <c r="Y88" s="502" t="s">
        <v>174</v>
      </c>
      <c r="Z88" s="494"/>
      <c r="AA88" s="28" t="s">
        <v>17</v>
      </c>
      <c r="AB88" s="27">
        <v>1</v>
      </c>
      <c r="AC88" s="28" t="s">
        <v>113</v>
      </c>
      <c r="AD88" s="27"/>
      <c r="AE88" s="28" t="s">
        <v>124</v>
      </c>
      <c r="AF88" s="29" t="s">
        <v>55</v>
      </c>
      <c r="AG88" s="29" t="s">
        <v>55</v>
      </c>
      <c r="AH88" s="27" t="s">
        <v>181</v>
      </c>
      <c r="AI88" s="27" t="s">
        <v>181</v>
      </c>
      <c r="AJ88" s="27" t="s">
        <v>54</v>
      </c>
      <c r="AK88" s="81"/>
      <c r="AL88" s="569"/>
      <c r="AM88" s="28"/>
      <c r="AN88" s="28"/>
      <c r="AO88" s="28">
        <v>2007</v>
      </c>
      <c r="AP88" s="20">
        <v>2009</v>
      </c>
      <c r="AQ88" s="142"/>
      <c r="AR88" s="28"/>
      <c r="AS88" s="20"/>
    </row>
    <row r="89" spans="1:45" ht="14.25" customHeight="1" x14ac:dyDescent="0.25">
      <c r="A89" t="s">
        <v>174</v>
      </c>
      <c r="B89">
        <v>1</v>
      </c>
      <c r="C89" t="s">
        <v>875</v>
      </c>
      <c r="D89" s="45" t="s">
        <v>60</v>
      </c>
      <c r="E89" s="555" t="s">
        <v>3348</v>
      </c>
      <c r="F89" s="46" t="s">
        <v>57</v>
      </c>
      <c r="G89" s="42" t="s">
        <v>617</v>
      </c>
      <c r="H89" s="46" t="s">
        <v>65</v>
      </c>
      <c r="I89" s="46">
        <v>8</v>
      </c>
      <c r="J89" s="670">
        <v>8</v>
      </c>
      <c r="K89" s="19" t="s">
        <v>4805</v>
      </c>
      <c r="L89" s="52" t="s">
        <v>108</v>
      </c>
      <c r="M89" s="81" t="s">
        <v>5299</v>
      </c>
      <c r="N89" s="28">
        <v>122</v>
      </c>
      <c r="O89" s="494"/>
      <c r="P89" s="29">
        <v>6</v>
      </c>
      <c r="Q89" s="28"/>
      <c r="R89" s="28"/>
      <c r="S89" s="81">
        <v>304.87799999999999</v>
      </c>
      <c r="T89" s="185">
        <v>44020</v>
      </c>
      <c r="U89" s="326" t="s">
        <v>5298</v>
      </c>
      <c r="V89" s="60">
        <v>0.33</v>
      </c>
      <c r="W89" s="167">
        <v>1</v>
      </c>
      <c r="X89" s="489">
        <f t="shared" si="3"/>
        <v>824.67000000000007</v>
      </c>
      <c r="Y89" s="502" t="s">
        <v>1833</v>
      </c>
      <c r="Z89" s="494"/>
      <c r="AA89" s="28" t="s">
        <v>17</v>
      </c>
      <c r="AB89" s="27">
        <v>10</v>
      </c>
      <c r="AC89" s="28" t="s">
        <v>1399</v>
      </c>
      <c r="AD89" s="27" t="s">
        <v>54</v>
      </c>
      <c r="AE89" s="28"/>
      <c r="AF89" s="29" t="s">
        <v>55</v>
      </c>
      <c r="AG89" s="29"/>
      <c r="AH89" s="27">
        <v>256</v>
      </c>
      <c r="AI89" s="27">
        <v>256</v>
      </c>
      <c r="AJ89" s="27" t="s">
        <v>54</v>
      </c>
      <c r="AK89" s="81">
        <v>24</v>
      </c>
      <c r="AL89" s="569"/>
      <c r="AM89" s="28"/>
      <c r="AN89" s="28"/>
      <c r="AO89" s="28">
        <v>1998</v>
      </c>
      <c r="AP89" s="20">
        <v>1998</v>
      </c>
      <c r="AQ89" s="142"/>
      <c r="AR89" s="28" t="s">
        <v>618</v>
      </c>
      <c r="AS89" s="20"/>
    </row>
    <row r="90" spans="1:45" ht="14.25" customHeight="1" x14ac:dyDescent="0.25">
      <c r="B90">
        <v>1</v>
      </c>
      <c r="C90" t="s">
        <v>875</v>
      </c>
      <c r="D90" s="26" t="s">
        <v>1811</v>
      </c>
      <c r="E90" s="435" t="s">
        <v>2517</v>
      </c>
      <c r="F90" s="27" t="s">
        <v>67</v>
      </c>
      <c r="G90" s="28" t="s">
        <v>1813</v>
      </c>
      <c r="H90" s="46" t="s">
        <v>143</v>
      </c>
      <c r="I90" s="27">
        <v>8</v>
      </c>
      <c r="J90" s="87">
        <v>16</v>
      </c>
      <c r="K90" s="19" t="s">
        <v>4805</v>
      </c>
      <c r="L90" s="52" t="s">
        <v>108</v>
      </c>
      <c r="M90" s="81" t="s">
        <v>5299</v>
      </c>
      <c r="N90" s="28">
        <v>1227</v>
      </c>
      <c r="O90" s="494"/>
      <c r="P90" s="29">
        <v>6</v>
      </c>
      <c r="Q90" s="28"/>
      <c r="R90" s="28">
        <v>1</v>
      </c>
      <c r="S90" s="81">
        <v>409.83600000000001</v>
      </c>
      <c r="T90" s="185">
        <v>44020</v>
      </c>
      <c r="U90" s="326" t="s">
        <v>5298</v>
      </c>
      <c r="V90" s="60">
        <v>0.33</v>
      </c>
      <c r="W90" s="167">
        <v>1</v>
      </c>
      <c r="X90" s="489">
        <f t="shared" si="3"/>
        <v>110.22484107579463</v>
      </c>
      <c r="Y90" s="502" t="s">
        <v>174</v>
      </c>
      <c r="Z90" s="494"/>
      <c r="AA90" s="28" t="s">
        <v>20</v>
      </c>
      <c r="AB90" s="27">
        <v>28</v>
      </c>
      <c r="AC90" s="28" t="s">
        <v>79</v>
      </c>
      <c r="AD90" s="27" t="s">
        <v>54</v>
      </c>
      <c r="AE90" s="28"/>
      <c r="AF90" s="29"/>
      <c r="AG90" s="29"/>
      <c r="AH90" s="27"/>
      <c r="AI90" s="27"/>
      <c r="AJ90" s="27"/>
      <c r="AK90" s="81">
        <v>20</v>
      </c>
      <c r="AL90" s="569"/>
      <c r="AM90" s="28">
        <v>16</v>
      </c>
      <c r="AN90" s="28"/>
      <c r="AO90" s="28">
        <v>2013</v>
      </c>
      <c r="AP90" s="20">
        <v>2017</v>
      </c>
      <c r="AQ90" s="182" t="s">
        <v>2675</v>
      </c>
      <c r="AR90" s="28" t="s">
        <v>5287</v>
      </c>
      <c r="AS90" s="20" t="s">
        <v>5286</v>
      </c>
    </row>
    <row r="91" spans="1:45" ht="14.25" customHeight="1" x14ac:dyDescent="0.25">
      <c r="B91">
        <v>1</v>
      </c>
      <c r="C91" t="s">
        <v>4376</v>
      </c>
      <c r="D91" s="45" t="s">
        <v>1818</v>
      </c>
      <c r="E91" s="42"/>
      <c r="F91" s="46" t="s">
        <v>67</v>
      </c>
      <c r="G91" s="42" t="s">
        <v>1819</v>
      </c>
      <c r="H91" s="46" t="s">
        <v>12</v>
      </c>
      <c r="I91" s="46">
        <v>8</v>
      </c>
      <c r="J91" s="670">
        <v>8</v>
      </c>
      <c r="K91" s="19" t="s">
        <v>4805</v>
      </c>
      <c r="L91" s="66" t="s">
        <v>108</v>
      </c>
      <c r="M91" s="81" t="s">
        <v>5317</v>
      </c>
      <c r="N91" s="28">
        <v>392</v>
      </c>
      <c r="O91" s="494"/>
      <c r="P91" s="29">
        <v>6</v>
      </c>
      <c r="Q91" s="28"/>
      <c r="R91" s="28">
        <v>1</v>
      </c>
      <c r="S91" s="81">
        <v>500</v>
      </c>
      <c r="T91" s="185">
        <v>44020</v>
      </c>
      <c r="U91" s="326" t="s">
        <v>5298</v>
      </c>
      <c r="V91" s="60">
        <v>0.33</v>
      </c>
      <c r="W91" s="167">
        <v>2</v>
      </c>
      <c r="X91" s="489">
        <f t="shared" si="3"/>
        <v>210.4591836734694</v>
      </c>
      <c r="Y91" s="502" t="s">
        <v>174</v>
      </c>
      <c r="Z91" s="494"/>
      <c r="AA91" s="28" t="s">
        <v>20</v>
      </c>
      <c r="AB91" s="27">
        <v>11</v>
      </c>
      <c r="AC91" s="28" t="s">
        <v>73</v>
      </c>
      <c r="AD91" s="27"/>
      <c r="AE91" s="28"/>
      <c r="AF91" s="29"/>
      <c r="AG91" s="29"/>
      <c r="AH91" s="27">
        <v>512</v>
      </c>
      <c r="AI91" s="27">
        <v>512</v>
      </c>
      <c r="AJ91" s="27" t="s">
        <v>54</v>
      </c>
      <c r="AK91" s="81">
        <v>16</v>
      </c>
      <c r="AL91" s="569"/>
      <c r="AM91" s="28"/>
      <c r="AN91" s="28"/>
      <c r="AO91" s="28">
        <v>2012</v>
      </c>
      <c r="AP91" s="20">
        <v>2012</v>
      </c>
      <c r="AQ91" s="142"/>
      <c r="AR91" s="28" t="s">
        <v>2676</v>
      </c>
      <c r="AS91" s="20" t="s">
        <v>2677</v>
      </c>
    </row>
    <row r="92" spans="1:45" ht="14.25" customHeight="1" x14ac:dyDescent="0.25">
      <c r="A92" t="s">
        <v>744</v>
      </c>
      <c r="B92">
        <v>1</v>
      </c>
      <c r="C92" t="s">
        <v>875</v>
      </c>
      <c r="D92" s="45" t="s">
        <v>150</v>
      </c>
      <c r="E92" s="555" t="s">
        <v>2224</v>
      </c>
      <c r="F92" s="46" t="s">
        <v>67</v>
      </c>
      <c r="G92" s="42" t="s">
        <v>152</v>
      </c>
      <c r="H92" s="46" t="s">
        <v>153</v>
      </c>
      <c r="I92" s="46">
        <v>32</v>
      </c>
      <c r="J92" s="670">
        <v>32</v>
      </c>
      <c r="K92" s="19" t="s">
        <v>4805</v>
      </c>
      <c r="L92" s="66" t="s">
        <v>108</v>
      </c>
      <c r="M92" s="81" t="s">
        <v>5299</v>
      </c>
      <c r="N92" s="28">
        <v>3145</v>
      </c>
      <c r="O92" s="494"/>
      <c r="P92" s="29">
        <v>6</v>
      </c>
      <c r="Q92" s="28"/>
      <c r="R92" s="28">
        <v>10</v>
      </c>
      <c r="S92" s="81">
        <v>175.43899999999999</v>
      </c>
      <c r="T92" s="185">
        <v>44020</v>
      </c>
      <c r="U92" s="326" t="s">
        <v>5298</v>
      </c>
      <c r="V92" s="60">
        <v>0.75</v>
      </c>
      <c r="W92" s="167">
        <v>1</v>
      </c>
      <c r="X92" s="489">
        <f t="shared" si="3"/>
        <v>41.837599364069952</v>
      </c>
      <c r="Y92" s="502" t="s">
        <v>1833</v>
      </c>
      <c r="Z92" s="494"/>
      <c r="AA92" s="28" t="s">
        <v>20</v>
      </c>
      <c r="AB92" s="27">
        <v>25</v>
      </c>
      <c r="AC92" s="28" t="s">
        <v>1093</v>
      </c>
      <c r="AD92" s="27" t="s">
        <v>54</v>
      </c>
      <c r="AE92" s="28" t="s">
        <v>124</v>
      </c>
      <c r="AF92" s="29" t="s">
        <v>55</v>
      </c>
      <c r="AG92" s="29"/>
      <c r="AH92" s="27" t="s">
        <v>133</v>
      </c>
      <c r="AI92" s="27" t="s">
        <v>133</v>
      </c>
      <c r="AJ92" s="27" t="s">
        <v>54</v>
      </c>
      <c r="AK92" s="81">
        <v>80</v>
      </c>
      <c r="AL92" s="569"/>
      <c r="AM92" s="28">
        <v>16</v>
      </c>
      <c r="AN92" s="28">
        <v>3</v>
      </c>
      <c r="AO92" s="28">
        <v>2010</v>
      </c>
      <c r="AP92" s="20">
        <v>2017</v>
      </c>
      <c r="AQ92" s="182" t="s">
        <v>2950</v>
      </c>
      <c r="AR92" s="28" t="s">
        <v>1094</v>
      </c>
      <c r="AS92" s="20"/>
    </row>
    <row r="93" spans="1:45" ht="14.25" customHeight="1" x14ac:dyDescent="0.25">
      <c r="A93" t="s">
        <v>744</v>
      </c>
      <c r="B93">
        <v>1</v>
      </c>
      <c r="C93" t="s">
        <v>875</v>
      </c>
      <c r="D93" s="45" t="s">
        <v>150</v>
      </c>
      <c r="E93" s="555" t="s">
        <v>2224</v>
      </c>
      <c r="F93" s="46" t="s">
        <v>67</v>
      </c>
      <c r="G93" s="42" t="s">
        <v>152</v>
      </c>
      <c r="H93" s="46" t="s">
        <v>153</v>
      </c>
      <c r="I93" s="46">
        <v>32</v>
      </c>
      <c r="J93" s="670">
        <v>32</v>
      </c>
      <c r="K93" s="19" t="s">
        <v>4805</v>
      </c>
      <c r="L93" s="66" t="s">
        <v>108</v>
      </c>
      <c r="M93" s="81" t="s">
        <v>5299</v>
      </c>
      <c r="N93" s="28">
        <v>5102</v>
      </c>
      <c r="O93" s="494"/>
      <c r="P93" s="29">
        <v>6</v>
      </c>
      <c r="Q93" s="28"/>
      <c r="R93" s="28">
        <v>20</v>
      </c>
      <c r="S93" s="81">
        <v>168.63399999999999</v>
      </c>
      <c r="T93" s="185">
        <v>44020</v>
      </c>
      <c r="U93" s="326" t="s">
        <v>5298</v>
      </c>
      <c r="V93" s="60">
        <v>1.05</v>
      </c>
      <c r="W93" s="167">
        <v>1</v>
      </c>
      <c r="X93" s="489">
        <f t="shared" si="3"/>
        <v>34.705154841238731</v>
      </c>
      <c r="Y93" s="502" t="s">
        <v>1833</v>
      </c>
      <c r="Z93" s="494"/>
      <c r="AA93" s="28" t="s">
        <v>20</v>
      </c>
      <c r="AB93" s="27">
        <v>25</v>
      </c>
      <c r="AC93" s="28" t="s">
        <v>154</v>
      </c>
      <c r="AD93" s="27" t="s">
        <v>54</v>
      </c>
      <c r="AE93" s="28" t="s">
        <v>124</v>
      </c>
      <c r="AF93" s="29" t="s">
        <v>55</v>
      </c>
      <c r="AG93" s="29"/>
      <c r="AH93" s="27" t="s">
        <v>133</v>
      </c>
      <c r="AI93" s="27" t="s">
        <v>133</v>
      </c>
      <c r="AJ93" s="27" t="s">
        <v>54</v>
      </c>
      <c r="AK93" s="81">
        <v>80</v>
      </c>
      <c r="AL93" s="569"/>
      <c r="AM93" s="28">
        <v>16</v>
      </c>
      <c r="AN93" s="28">
        <v>5</v>
      </c>
      <c r="AO93" s="28">
        <v>2010</v>
      </c>
      <c r="AP93" s="20">
        <v>2017</v>
      </c>
      <c r="AQ93" s="182" t="s">
        <v>2950</v>
      </c>
      <c r="AR93" s="28" t="s">
        <v>4627</v>
      </c>
      <c r="AS93" s="20"/>
    </row>
    <row r="94" spans="1:45" ht="14.25" customHeight="1" x14ac:dyDescent="0.25">
      <c r="B94">
        <v>1</v>
      </c>
      <c r="C94" t="s">
        <v>875</v>
      </c>
      <c r="D94" s="45" t="s">
        <v>2089</v>
      </c>
      <c r="E94" s="555" t="s">
        <v>2106</v>
      </c>
      <c r="F94" s="46" t="s">
        <v>296</v>
      </c>
      <c r="G94" s="42" t="s">
        <v>2105</v>
      </c>
      <c r="H94" s="46" t="s">
        <v>136</v>
      </c>
      <c r="I94" s="46">
        <v>32</v>
      </c>
      <c r="J94" s="670">
        <v>32</v>
      </c>
      <c r="K94" s="19" t="s">
        <v>4805</v>
      </c>
      <c r="L94" s="66" t="s">
        <v>108</v>
      </c>
      <c r="M94" s="81" t="s">
        <v>5299</v>
      </c>
      <c r="N94" s="28">
        <v>968</v>
      </c>
      <c r="O94" s="494"/>
      <c r="P94" s="29">
        <v>6</v>
      </c>
      <c r="Q94" s="28">
        <v>3</v>
      </c>
      <c r="R94" s="28"/>
      <c r="S94" s="81">
        <v>284.09100000000001</v>
      </c>
      <c r="T94" s="185">
        <v>44020</v>
      </c>
      <c r="U94" s="326" t="s">
        <v>5298</v>
      </c>
      <c r="V94" s="60">
        <v>1</v>
      </c>
      <c r="W94" s="167">
        <v>1</v>
      </c>
      <c r="X94" s="489">
        <f t="shared" si="3"/>
        <v>293.48243801652893</v>
      </c>
      <c r="Y94" s="502" t="s">
        <v>174</v>
      </c>
      <c r="Z94" s="494" t="s">
        <v>54</v>
      </c>
      <c r="AA94" s="28" t="s">
        <v>20</v>
      </c>
      <c r="AB94" s="27">
        <v>90</v>
      </c>
      <c r="AC94" s="28" t="s">
        <v>132</v>
      </c>
      <c r="AD94" s="27" t="s">
        <v>54</v>
      </c>
      <c r="AE94" s="28" t="s">
        <v>124</v>
      </c>
      <c r="AF94" s="29" t="s">
        <v>55</v>
      </c>
      <c r="AG94" s="29"/>
      <c r="AH94" s="27" t="s">
        <v>133</v>
      </c>
      <c r="AI94" s="27" t="s">
        <v>133</v>
      </c>
      <c r="AJ94" s="27" t="s">
        <v>54</v>
      </c>
      <c r="AK94" s="81"/>
      <c r="AL94" s="569"/>
      <c r="AM94" s="28"/>
      <c r="AN94" s="28"/>
      <c r="AO94" s="28">
        <v>2014</v>
      </c>
      <c r="AP94" s="20">
        <v>2019</v>
      </c>
      <c r="AQ94" s="142"/>
      <c r="AR94" s="28" t="s">
        <v>5321</v>
      </c>
      <c r="AS94" s="20" t="s">
        <v>5320</v>
      </c>
    </row>
    <row r="95" spans="1:45" ht="14.25" customHeight="1" x14ac:dyDescent="0.25">
      <c r="B95">
        <v>1</v>
      </c>
      <c r="C95" t="s">
        <v>875</v>
      </c>
      <c r="D95" s="45" t="s">
        <v>2089</v>
      </c>
      <c r="E95" s="555" t="s">
        <v>2106</v>
      </c>
      <c r="F95" s="46" t="s">
        <v>296</v>
      </c>
      <c r="G95" s="42" t="s">
        <v>2105</v>
      </c>
      <c r="H95" s="46" t="s">
        <v>136</v>
      </c>
      <c r="I95" s="46">
        <v>32</v>
      </c>
      <c r="J95" s="670">
        <v>32</v>
      </c>
      <c r="K95" s="19" t="s">
        <v>4805</v>
      </c>
      <c r="L95" s="42" t="s">
        <v>108</v>
      </c>
      <c r="M95" s="81" t="s">
        <v>5299</v>
      </c>
      <c r="N95" s="28">
        <v>1073</v>
      </c>
      <c r="O95" s="494"/>
      <c r="P95" s="29">
        <v>6</v>
      </c>
      <c r="Q95" s="28">
        <v>3</v>
      </c>
      <c r="R95" s="28">
        <v>1</v>
      </c>
      <c r="S95" s="81">
        <v>298.50700000000001</v>
      </c>
      <c r="T95" s="185">
        <v>44020</v>
      </c>
      <c r="U95" s="326" t="s">
        <v>5298</v>
      </c>
      <c r="V95" s="60">
        <v>1</v>
      </c>
      <c r="W95" s="167">
        <v>1</v>
      </c>
      <c r="X95" s="489">
        <f t="shared" si="3"/>
        <v>278.19850885368129</v>
      </c>
      <c r="Y95" s="502" t="s">
        <v>174</v>
      </c>
      <c r="Z95" s="494" t="s">
        <v>54</v>
      </c>
      <c r="AA95" s="28" t="s">
        <v>20</v>
      </c>
      <c r="AB95" s="27">
        <v>90</v>
      </c>
      <c r="AC95" s="28" t="s">
        <v>5319</v>
      </c>
      <c r="AD95" s="27" t="s">
        <v>54</v>
      </c>
      <c r="AE95" s="28" t="s">
        <v>124</v>
      </c>
      <c r="AF95" s="29" t="s">
        <v>55</v>
      </c>
      <c r="AG95" s="29"/>
      <c r="AH95" s="27" t="s">
        <v>133</v>
      </c>
      <c r="AI95" s="27" t="s">
        <v>133</v>
      </c>
      <c r="AJ95" s="27" t="s">
        <v>54</v>
      </c>
      <c r="AK95" s="81"/>
      <c r="AL95" s="569"/>
      <c r="AM95" s="28"/>
      <c r="AN95" s="28"/>
      <c r="AO95" s="28">
        <v>2014</v>
      </c>
      <c r="AP95" s="20">
        <v>2019</v>
      </c>
      <c r="AQ95" s="142"/>
      <c r="AR95" s="28" t="s">
        <v>5321</v>
      </c>
      <c r="AS95" s="20" t="s">
        <v>5320</v>
      </c>
    </row>
    <row r="96" spans="1:45" ht="14.25" customHeight="1" x14ac:dyDescent="0.25">
      <c r="A96" t="s">
        <v>744</v>
      </c>
      <c r="B96">
        <v>1</v>
      </c>
      <c r="C96" t="s">
        <v>875</v>
      </c>
      <c r="D96" s="45" t="s">
        <v>1496</v>
      </c>
      <c r="E96" s="555" t="s">
        <v>2228</v>
      </c>
      <c r="F96" s="46" t="s">
        <v>57</v>
      </c>
      <c r="G96" s="42" t="s">
        <v>157</v>
      </c>
      <c r="H96" s="46" t="s">
        <v>33</v>
      </c>
      <c r="I96" s="46">
        <v>32</v>
      </c>
      <c r="J96" s="670">
        <v>32</v>
      </c>
      <c r="K96" s="19" t="s">
        <v>4805</v>
      </c>
      <c r="L96" s="42" t="s">
        <v>108</v>
      </c>
      <c r="M96" s="81" t="s">
        <v>5299</v>
      </c>
      <c r="N96" s="28">
        <v>4259</v>
      </c>
      <c r="O96" s="494"/>
      <c r="P96" s="29">
        <v>6</v>
      </c>
      <c r="Q96" s="28">
        <v>4</v>
      </c>
      <c r="R96" s="28">
        <v>8</v>
      </c>
      <c r="S96" s="81">
        <v>166.667</v>
      </c>
      <c r="T96" s="185">
        <v>44020</v>
      </c>
      <c r="U96" s="326" t="s">
        <v>5298</v>
      </c>
      <c r="V96" s="60">
        <v>1</v>
      </c>
      <c r="W96" s="167">
        <v>1</v>
      </c>
      <c r="X96" s="489">
        <f t="shared" si="3"/>
        <v>39.132895045785396</v>
      </c>
      <c r="Y96" s="502" t="s">
        <v>2216</v>
      </c>
      <c r="Z96" s="494"/>
      <c r="AA96" s="28" t="s">
        <v>20</v>
      </c>
      <c r="AB96" s="27">
        <v>19</v>
      </c>
      <c r="AC96" s="28" t="s">
        <v>1498</v>
      </c>
      <c r="AD96" s="27" t="s">
        <v>54</v>
      </c>
      <c r="AE96" s="28" t="s">
        <v>124</v>
      </c>
      <c r="AF96" s="29" t="s">
        <v>55</v>
      </c>
      <c r="AG96" s="29"/>
      <c r="AH96" s="27" t="s">
        <v>133</v>
      </c>
      <c r="AI96" s="27" t="s">
        <v>133</v>
      </c>
      <c r="AJ96" s="27" t="s">
        <v>54</v>
      </c>
      <c r="AK96" s="81"/>
      <c r="AL96" s="569"/>
      <c r="AM96" s="28">
        <v>32</v>
      </c>
      <c r="AN96" s="28">
        <v>5</v>
      </c>
      <c r="AO96" s="28">
        <v>2014</v>
      </c>
      <c r="AP96" s="20">
        <v>2015</v>
      </c>
      <c r="AQ96" s="182"/>
      <c r="AR96" s="28" t="s">
        <v>1497</v>
      </c>
      <c r="AS96" s="20" t="s">
        <v>1500</v>
      </c>
    </row>
    <row r="97" spans="1:45" ht="14.25" customHeight="1" x14ac:dyDescent="0.25">
      <c r="B97">
        <v>1</v>
      </c>
      <c r="C97" t="s">
        <v>875</v>
      </c>
      <c r="D97" s="45" t="s">
        <v>2194</v>
      </c>
      <c r="E97" s="555" t="s">
        <v>2515</v>
      </c>
      <c r="F97" s="46" t="s">
        <v>67</v>
      </c>
      <c r="G97" s="42" t="s">
        <v>1828</v>
      </c>
      <c r="H97" s="46">
        <v>6502</v>
      </c>
      <c r="I97" s="46">
        <v>8</v>
      </c>
      <c r="J97" s="670">
        <v>8</v>
      </c>
      <c r="K97" s="19" t="s">
        <v>4805</v>
      </c>
      <c r="L97" s="52" t="s">
        <v>108</v>
      </c>
      <c r="M97" s="81" t="s">
        <v>5299</v>
      </c>
      <c r="N97" s="28">
        <v>1095</v>
      </c>
      <c r="O97" s="494"/>
      <c r="P97" s="29">
        <v>6</v>
      </c>
      <c r="Q97" s="28"/>
      <c r="R97" s="28">
        <v>8</v>
      </c>
      <c r="S97" s="81">
        <v>195.31299999999999</v>
      </c>
      <c r="T97" s="185">
        <v>44020</v>
      </c>
      <c r="U97" s="326" t="s">
        <v>5298</v>
      </c>
      <c r="V97" s="60">
        <v>0.33</v>
      </c>
      <c r="W97" s="167">
        <v>4</v>
      </c>
      <c r="X97" s="489">
        <f t="shared" si="3"/>
        <v>14.71536301369863</v>
      </c>
      <c r="Y97" s="502" t="s">
        <v>2216</v>
      </c>
      <c r="Z97" s="494" t="s">
        <v>54</v>
      </c>
      <c r="AA97" s="28" t="s">
        <v>17</v>
      </c>
      <c r="AB97" s="27">
        <v>19</v>
      </c>
      <c r="AC97" s="28" t="s">
        <v>2702</v>
      </c>
      <c r="AD97" s="27" t="s">
        <v>54</v>
      </c>
      <c r="AE97" s="28" t="s">
        <v>124</v>
      </c>
      <c r="AF97" s="29" t="s">
        <v>55</v>
      </c>
      <c r="AG97" s="29" t="s">
        <v>54</v>
      </c>
      <c r="AH97" s="27" t="s">
        <v>181</v>
      </c>
      <c r="AI97" s="27" t="s">
        <v>181</v>
      </c>
      <c r="AJ97" s="27" t="s">
        <v>54</v>
      </c>
      <c r="AK97" s="81"/>
      <c r="AL97" s="569"/>
      <c r="AM97" s="28"/>
      <c r="AN97" s="28"/>
      <c r="AO97" s="28">
        <v>2007</v>
      </c>
      <c r="AP97" s="20">
        <v>2009</v>
      </c>
      <c r="AQ97" s="142"/>
      <c r="AR97" s="28" t="s">
        <v>1827</v>
      </c>
      <c r="AS97" s="20" t="s">
        <v>2701</v>
      </c>
    </row>
    <row r="98" spans="1:45" ht="14.25" customHeight="1" x14ac:dyDescent="0.25">
      <c r="A98" t="s">
        <v>744</v>
      </c>
      <c r="B98">
        <v>1</v>
      </c>
      <c r="C98" t="s">
        <v>875</v>
      </c>
      <c r="D98" s="26" t="s">
        <v>163</v>
      </c>
      <c r="E98" s="435" t="s">
        <v>2230</v>
      </c>
      <c r="F98" s="27" t="s">
        <v>67</v>
      </c>
      <c r="G98" s="28" t="s">
        <v>164</v>
      </c>
      <c r="H98" s="46" t="s">
        <v>162</v>
      </c>
      <c r="I98" s="27">
        <v>32</v>
      </c>
      <c r="J98" s="87">
        <v>16</v>
      </c>
      <c r="K98" s="19" t="s">
        <v>4805</v>
      </c>
      <c r="L98" s="52" t="s">
        <v>108</v>
      </c>
      <c r="M98" s="81" t="s">
        <v>5299</v>
      </c>
      <c r="N98" s="28">
        <v>2975</v>
      </c>
      <c r="O98" s="494"/>
      <c r="P98" s="29">
        <v>6</v>
      </c>
      <c r="Q98" s="28">
        <v>2</v>
      </c>
      <c r="R98" s="28">
        <v>16</v>
      </c>
      <c r="S98" s="81">
        <v>121.95099999999999</v>
      </c>
      <c r="T98" s="185">
        <v>44020</v>
      </c>
      <c r="U98" s="326" t="s">
        <v>5298</v>
      </c>
      <c r="V98" s="60">
        <v>1</v>
      </c>
      <c r="W98" s="167">
        <v>1</v>
      </c>
      <c r="X98" s="489">
        <f t="shared" si="3"/>
        <v>40.991932773109241</v>
      </c>
      <c r="Y98" s="502" t="s">
        <v>1833</v>
      </c>
      <c r="Z98" s="494"/>
      <c r="AA98" s="28" t="s">
        <v>20</v>
      </c>
      <c r="AB98" s="27">
        <v>21</v>
      </c>
      <c r="AC98" s="28" t="s">
        <v>79</v>
      </c>
      <c r="AD98" s="27" t="s">
        <v>54</v>
      </c>
      <c r="AE98" s="28" t="s">
        <v>124</v>
      </c>
      <c r="AF98" s="29" t="s">
        <v>55</v>
      </c>
      <c r="AG98" s="29"/>
      <c r="AH98" s="27" t="s">
        <v>133</v>
      </c>
      <c r="AI98" s="27" t="s">
        <v>133</v>
      </c>
      <c r="AJ98" s="27" t="s">
        <v>54</v>
      </c>
      <c r="AK98" s="81"/>
      <c r="AL98" s="569"/>
      <c r="AM98" s="28"/>
      <c r="AN98" s="28"/>
      <c r="AO98" s="28">
        <v>2003</v>
      </c>
      <c r="AP98" s="20">
        <v>2015</v>
      </c>
      <c r="AQ98" s="182" t="s">
        <v>4429</v>
      </c>
      <c r="AR98" s="28" t="s">
        <v>4428</v>
      </c>
      <c r="AS98" s="20" t="s">
        <v>4430</v>
      </c>
    </row>
    <row r="99" spans="1:45" s="7" customFormat="1" ht="14.25" customHeight="1" x14ac:dyDescent="0.25">
      <c r="A99" t="s">
        <v>746</v>
      </c>
      <c r="B99">
        <v>1</v>
      </c>
      <c r="C99" t="s">
        <v>875</v>
      </c>
      <c r="D99" s="26" t="s">
        <v>1103</v>
      </c>
      <c r="E99" s="435" t="s">
        <v>2232</v>
      </c>
      <c r="F99" s="27" t="s">
        <v>57</v>
      </c>
      <c r="G99" s="28" t="s">
        <v>173</v>
      </c>
      <c r="H99" s="46" t="s">
        <v>143</v>
      </c>
      <c r="I99" s="27">
        <v>16</v>
      </c>
      <c r="J99" s="87">
        <v>16</v>
      </c>
      <c r="K99" s="19" t="s">
        <v>4805</v>
      </c>
      <c r="L99" s="52" t="s">
        <v>108</v>
      </c>
      <c r="M99" s="81" t="s">
        <v>5299</v>
      </c>
      <c r="N99" s="28">
        <v>1169</v>
      </c>
      <c r="O99" s="494"/>
      <c r="P99" s="29">
        <v>6</v>
      </c>
      <c r="Q99" s="28">
        <v>1</v>
      </c>
      <c r="R99" s="28">
        <v>5</v>
      </c>
      <c r="S99" s="81">
        <v>251.636</v>
      </c>
      <c r="T99" s="185">
        <v>44020</v>
      </c>
      <c r="U99" s="326" t="s">
        <v>5298</v>
      </c>
      <c r="V99" s="60">
        <v>0.8</v>
      </c>
      <c r="W99" s="167">
        <v>1</v>
      </c>
      <c r="X99" s="489">
        <f t="shared" si="3"/>
        <v>172.2059880239521</v>
      </c>
      <c r="Y99" s="502" t="s">
        <v>1833</v>
      </c>
      <c r="Z99" s="494"/>
      <c r="AA99" s="28" t="s">
        <v>17</v>
      </c>
      <c r="AB99" s="27">
        <v>19</v>
      </c>
      <c r="AC99" s="28" t="s">
        <v>1102</v>
      </c>
      <c r="AD99" s="27" t="s">
        <v>54</v>
      </c>
      <c r="AE99" s="28" t="s">
        <v>158</v>
      </c>
      <c r="AF99" s="29" t="s">
        <v>55</v>
      </c>
      <c r="AG99" s="29" t="s">
        <v>54</v>
      </c>
      <c r="AH99" s="27" t="s">
        <v>181</v>
      </c>
      <c r="AI99" s="27" t="s">
        <v>181</v>
      </c>
      <c r="AJ99" s="27" t="s">
        <v>875</v>
      </c>
      <c r="AK99" s="81">
        <v>80</v>
      </c>
      <c r="AL99" s="569"/>
      <c r="AM99" s="28">
        <v>8</v>
      </c>
      <c r="AN99" s="28"/>
      <c r="AO99" s="28">
        <v>2013</v>
      </c>
      <c r="AP99" s="20">
        <v>2015</v>
      </c>
      <c r="AQ99" s="19"/>
      <c r="AR99" s="28" t="s">
        <v>807</v>
      </c>
      <c r="AS99" s="20" t="s">
        <v>806</v>
      </c>
    </row>
    <row r="100" spans="1:45" ht="14.25" customHeight="1" x14ac:dyDescent="0.25">
      <c r="A100" t="s">
        <v>746</v>
      </c>
      <c r="B100">
        <v>1</v>
      </c>
      <c r="C100" t="s">
        <v>875</v>
      </c>
      <c r="D100" s="45" t="s">
        <v>171</v>
      </c>
      <c r="E100" s="555" t="s">
        <v>2232</v>
      </c>
      <c r="F100" s="46" t="s">
        <v>57</v>
      </c>
      <c r="G100" s="42" t="s">
        <v>173</v>
      </c>
      <c r="H100" s="46" t="s">
        <v>143</v>
      </c>
      <c r="I100" s="46">
        <v>16</v>
      </c>
      <c r="J100" s="670">
        <v>16</v>
      </c>
      <c r="K100" s="19" t="s">
        <v>4805</v>
      </c>
      <c r="L100" s="52" t="s">
        <v>108</v>
      </c>
      <c r="M100" s="81" t="s">
        <v>5299</v>
      </c>
      <c r="N100" s="28">
        <v>588</v>
      </c>
      <c r="O100" s="494"/>
      <c r="P100" s="29">
        <v>6</v>
      </c>
      <c r="Q100" s="28">
        <v>1</v>
      </c>
      <c r="R100" s="28"/>
      <c r="S100" s="81">
        <v>314.07</v>
      </c>
      <c r="T100" s="185">
        <v>44020</v>
      </c>
      <c r="U100" s="326" t="s">
        <v>5298</v>
      </c>
      <c r="V100" s="60">
        <v>0.8</v>
      </c>
      <c r="W100" s="167">
        <v>1</v>
      </c>
      <c r="X100" s="489">
        <f t="shared" si="3"/>
        <v>427.30612244897958</v>
      </c>
      <c r="Y100" s="502" t="s">
        <v>2216</v>
      </c>
      <c r="Z100" s="494"/>
      <c r="AA100" s="28" t="s">
        <v>17</v>
      </c>
      <c r="AB100" s="27">
        <v>8</v>
      </c>
      <c r="AC100" s="28" t="s">
        <v>985</v>
      </c>
      <c r="AD100" s="27" t="s">
        <v>54</v>
      </c>
      <c r="AE100" s="28" t="s">
        <v>158</v>
      </c>
      <c r="AF100" s="29" t="s">
        <v>55</v>
      </c>
      <c r="AG100" s="29" t="s">
        <v>54</v>
      </c>
      <c r="AH100" s="27" t="s">
        <v>181</v>
      </c>
      <c r="AI100" s="27" t="s">
        <v>181</v>
      </c>
      <c r="AJ100" s="27" t="s">
        <v>54</v>
      </c>
      <c r="AK100" s="81">
        <v>80</v>
      </c>
      <c r="AL100" s="569"/>
      <c r="AM100" s="28">
        <v>8</v>
      </c>
      <c r="AN100" s="28"/>
      <c r="AO100" s="28">
        <v>2013</v>
      </c>
      <c r="AP100" s="20">
        <v>2015</v>
      </c>
      <c r="AQ100" s="142"/>
      <c r="AR100" s="28" t="s">
        <v>807</v>
      </c>
      <c r="AS100" s="20" t="s">
        <v>1045</v>
      </c>
    </row>
    <row r="101" spans="1:45" ht="14.25" customHeight="1" x14ac:dyDescent="0.25">
      <c r="A101" t="s">
        <v>746</v>
      </c>
      <c r="B101">
        <v>1</v>
      </c>
      <c r="C101" t="s">
        <v>4376</v>
      </c>
      <c r="D101" s="45" t="s">
        <v>15</v>
      </c>
      <c r="E101" s="555" t="s">
        <v>2491</v>
      </c>
      <c r="F101" s="46" t="s">
        <v>67</v>
      </c>
      <c r="G101" s="42" t="s">
        <v>355</v>
      </c>
      <c r="H101" s="46" t="s">
        <v>65</v>
      </c>
      <c r="I101" s="46">
        <v>16</v>
      </c>
      <c r="J101" s="670">
        <v>16</v>
      </c>
      <c r="K101" s="19" t="s">
        <v>4805</v>
      </c>
      <c r="L101" s="52" t="s">
        <v>108</v>
      </c>
      <c r="M101" s="81" t="s">
        <v>5299</v>
      </c>
      <c r="N101" s="28">
        <v>253</v>
      </c>
      <c r="O101" s="494"/>
      <c r="P101" s="29">
        <v>6</v>
      </c>
      <c r="Q101" s="28"/>
      <c r="R101" s="28">
        <v>1</v>
      </c>
      <c r="S101" s="81">
        <v>335.57</v>
      </c>
      <c r="T101" s="185">
        <v>44013</v>
      </c>
      <c r="U101" s="326" t="s">
        <v>5298</v>
      </c>
      <c r="V101" s="60">
        <v>0.8</v>
      </c>
      <c r="W101" s="167">
        <v>1</v>
      </c>
      <c r="X101" s="489">
        <f t="shared" si="3"/>
        <v>1061.090909090909</v>
      </c>
      <c r="Y101" s="502" t="s">
        <v>174</v>
      </c>
      <c r="Z101" s="494"/>
      <c r="AA101" s="28" t="s">
        <v>17</v>
      </c>
      <c r="AB101" s="27">
        <v>1</v>
      </c>
      <c r="AC101" s="28" t="s">
        <v>356</v>
      </c>
      <c r="AD101" s="27" t="s">
        <v>54</v>
      </c>
      <c r="AE101" s="28" t="s">
        <v>65</v>
      </c>
      <c r="AF101" s="29" t="s">
        <v>55</v>
      </c>
      <c r="AG101" s="29"/>
      <c r="AH101" s="27" t="s">
        <v>181</v>
      </c>
      <c r="AI101" s="27" t="s">
        <v>181</v>
      </c>
      <c r="AJ101" s="27"/>
      <c r="AK101" s="81">
        <v>20</v>
      </c>
      <c r="AL101" s="569"/>
      <c r="AM101" s="28"/>
      <c r="AN101" s="28">
        <v>2</v>
      </c>
      <c r="AO101" s="28">
        <v>2006</v>
      </c>
      <c r="AP101" s="20">
        <v>2015</v>
      </c>
      <c r="AQ101" s="182" t="s">
        <v>3375</v>
      </c>
      <c r="AR101" s="28" t="s">
        <v>38</v>
      </c>
      <c r="AS101" s="20" t="s">
        <v>1555</v>
      </c>
    </row>
    <row r="102" spans="1:45" ht="14.25" customHeight="1" x14ac:dyDescent="0.25">
      <c r="A102" t="s">
        <v>746</v>
      </c>
      <c r="B102">
        <v>1</v>
      </c>
      <c r="C102" t="s">
        <v>875</v>
      </c>
      <c r="D102" s="45" t="s">
        <v>1708</v>
      </c>
      <c r="E102" s="555" t="s">
        <v>2293</v>
      </c>
      <c r="F102" s="46" t="s">
        <v>57</v>
      </c>
      <c r="G102" s="42" t="s">
        <v>108</v>
      </c>
      <c r="H102" s="46" t="s">
        <v>12</v>
      </c>
      <c r="I102" s="46">
        <v>4</v>
      </c>
      <c r="J102" s="670">
        <v>9</v>
      </c>
      <c r="K102" s="19" t="s">
        <v>4805</v>
      </c>
      <c r="L102" s="52" t="s">
        <v>108</v>
      </c>
      <c r="M102" s="81" t="s">
        <v>1160</v>
      </c>
      <c r="N102" s="28">
        <v>210</v>
      </c>
      <c r="O102" s="494"/>
      <c r="P102" s="29">
        <v>6</v>
      </c>
      <c r="Q102" s="28"/>
      <c r="R102" s="28">
        <v>0</v>
      </c>
      <c r="S102" s="81">
        <v>396.82499999999999</v>
      </c>
      <c r="T102" s="185">
        <v>44190</v>
      </c>
      <c r="U102" s="326" t="s">
        <v>5298</v>
      </c>
      <c r="V102" s="60">
        <v>0.24</v>
      </c>
      <c r="W102" s="167">
        <v>1</v>
      </c>
      <c r="X102" s="489">
        <f t="shared" si="3"/>
        <v>453.51428571428573</v>
      </c>
      <c r="Y102" s="502" t="s">
        <v>2216</v>
      </c>
      <c r="Z102" s="494"/>
      <c r="AA102" s="28" t="s">
        <v>17</v>
      </c>
      <c r="AB102" s="27">
        <v>2</v>
      </c>
      <c r="AC102" s="28" t="s">
        <v>1706</v>
      </c>
      <c r="AD102" s="27" t="s">
        <v>54</v>
      </c>
      <c r="AE102" s="28"/>
      <c r="AF102" s="29" t="s">
        <v>55</v>
      </c>
      <c r="AG102" s="29" t="s">
        <v>54</v>
      </c>
      <c r="AH102" s="27">
        <v>512</v>
      </c>
      <c r="AI102" s="27" t="s">
        <v>205</v>
      </c>
      <c r="AJ102" s="27" t="s">
        <v>55</v>
      </c>
      <c r="AK102" s="81">
        <v>24</v>
      </c>
      <c r="AL102" s="569"/>
      <c r="AM102" s="28"/>
      <c r="AN102" s="28">
        <v>1</v>
      </c>
      <c r="AO102" s="28">
        <v>2016</v>
      </c>
      <c r="AP102" s="20"/>
      <c r="AQ102" s="142"/>
      <c r="AR102" s="28" t="s">
        <v>3339</v>
      </c>
      <c r="AS102" s="20" t="s">
        <v>1707</v>
      </c>
    </row>
    <row r="103" spans="1:45" ht="14.25" customHeight="1" x14ac:dyDescent="0.25">
      <c r="A103" t="s">
        <v>746</v>
      </c>
      <c r="B103">
        <v>1</v>
      </c>
      <c r="C103" t="s">
        <v>875</v>
      </c>
      <c r="D103" s="26" t="s">
        <v>651</v>
      </c>
      <c r="E103" s="435" t="s">
        <v>2387</v>
      </c>
      <c r="F103" s="27" t="s">
        <v>57</v>
      </c>
      <c r="G103" s="28" t="s">
        <v>648</v>
      </c>
      <c r="H103" s="46" t="s">
        <v>143</v>
      </c>
      <c r="I103" s="27">
        <v>32</v>
      </c>
      <c r="J103" s="87">
        <v>32</v>
      </c>
      <c r="K103" s="19" t="s">
        <v>4805</v>
      </c>
      <c r="L103" s="52" t="s">
        <v>108</v>
      </c>
      <c r="M103" s="81"/>
      <c r="N103" s="28">
        <v>2001</v>
      </c>
      <c r="O103" s="494"/>
      <c r="P103" s="29">
        <v>6</v>
      </c>
      <c r="Q103" s="28">
        <v>4</v>
      </c>
      <c r="R103" s="28"/>
      <c r="S103" s="81">
        <v>176.678</v>
      </c>
      <c r="T103" s="185">
        <v>44064</v>
      </c>
      <c r="U103" s="326" t="s">
        <v>5298</v>
      </c>
      <c r="V103" s="60">
        <v>1</v>
      </c>
      <c r="W103" s="167">
        <v>1</v>
      </c>
      <c r="X103" s="489">
        <f t="shared" si="3"/>
        <v>88.294852573713143</v>
      </c>
      <c r="Y103" s="502" t="s">
        <v>1833</v>
      </c>
      <c r="Z103" s="494"/>
      <c r="AA103" s="28" t="s">
        <v>20</v>
      </c>
      <c r="AB103" s="27">
        <v>8</v>
      </c>
      <c r="AC103" s="28" t="s">
        <v>977</v>
      </c>
      <c r="AD103" s="27" t="s">
        <v>54</v>
      </c>
      <c r="AE103" s="28" t="s">
        <v>124</v>
      </c>
      <c r="AF103" s="29" t="s">
        <v>54</v>
      </c>
      <c r="AG103" s="29"/>
      <c r="AH103" s="27" t="s">
        <v>133</v>
      </c>
      <c r="AI103" s="27" t="s">
        <v>133</v>
      </c>
      <c r="AJ103" s="27"/>
      <c r="AK103" s="81"/>
      <c r="AL103" s="569"/>
      <c r="AM103" s="28">
        <v>16</v>
      </c>
      <c r="AN103" s="28"/>
      <c r="AO103" s="28">
        <v>2013</v>
      </c>
      <c r="AP103" s="20">
        <v>2017</v>
      </c>
      <c r="AQ103" s="182" t="s">
        <v>3408</v>
      </c>
      <c r="AR103" s="28" t="s">
        <v>3409</v>
      </c>
      <c r="AS103" s="20" t="s">
        <v>3407</v>
      </c>
    </row>
    <row r="104" spans="1:45" ht="14.25" customHeight="1" x14ac:dyDescent="0.25">
      <c r="D104" s="409" t="s">
        <v>5271</v>
      </c>
      <c r="E104" s="435" t="s">
        <v>5272</v>
      </c>
      <c r="F104" s="412"/>
      <c r="G104" s="28" t="s">
        <v>5273</v>
      </c>
      <c r="H104" s="592" t="s">
        <v>1613</v>
      </c>
      <c r="I104" s="412">
        <v>32</v>
      </c>
      <c r="J104" s="415">
        <v>32</v>
      </c>
      <c r="K104" s="19" t="s">
        <v>4805</v>
      </c>
      <c r="L104" s="52" t="s">
        <v>108</v>
      </c>
      <c r="M104" s="81"/>
      <c r="N104" s="28">
        <v>1775</v>
      </c>
      <c r="O104" s="494"/>
      <c r="P104" s="29">
        <v>6</v>
      </c>
      <c r="Q104" s="28"/>
      <c r="R104" s="28"/>
      <c r="S104" s="81">
        <v>208.333</v>
      </c>
      <c r="T104" s="185">
        <v>44008</v>
      </c>
      <c r="U104" s="326" t="s">
        <v>5278</v>
      </c>
      <c r="V104" s="60">
        <v>1</v>
      </c>
      <c r="W104" s="167">
        <v>1</v>
      </c>
      <c r="X104" s="489">
        <f t="shared" si="3"/>
        <v>117.37070422535211</v>
      </c>
      <c r="Y104" s="502"/>
      <c r="Z104" s="494"/>
      <c r="AA104" s="28" t="s">
        <v>20</v>
      </c>
      <c r="AB104" s="27">
        <v>21</v>
      </c>
      <c r="AC104" s="28" t="s">
        <v>5275</v>
      </c>
      <c r="AD104" s="27" t="s">
        <v>54</v>
      </c>
      <c r="AE104" s="28" t="s">
        <v>124</v>
      </c>
      <c r="AF104" s="29" t="s">
        <v>55</v>
      </c>
      <c r="AG104" s="29"/>
      <c r="AH104" s="27" t="s">
        <v>133</v>
      </c>
      <c r="AI104" s="27" t="s">
        <v>133</v>
      </c>
      <c r="AJ104" s="27" t="s">
        <v>54</v>
      </c>
      <c r="AK104" s="81"/>
      <c r="AL104" s="569"/>
      <c r="AM104" s="28">
        <v>32</v>
      </c>
      <c r="AN104" s="28">
        <v>3</v>
      </c>
      <c r="AO104" s="28"/>
      <c r="AP104" s="20">
        <v>2020</v>
      </c>
      <c r="AQ104" s="182" t="s">
        <v>5276</v>
      </c>
      <c r="AR104" s="28" t="s">
        <v>5277</v>
      </c>
      <c r="AS104" s="20" t="s">
        <v>5274</v>
      </c>
    </row>
    <row r="105" spans="1:45" ht="14.25" customHeight="1" x14ac:dyDescent="0.25">
      <c r="A105" s="7" t="s">
        <v>746</v>
      </c>
      <c r="B105" s="7">
        <v>1</v>
      </c>
      <c r="C105" t="s">
        <v>875</v>
      </c>
      <c r="D105" s="45" t="s">
        <v>1724</v>
      </c>
      <c r="E105" s="555" t="s">
        <v>2507</v>
      </c>
      <c r="F105" s="46" t="s">
        <v>85</v>
      </c>
      <c r="G105" s="42" t="s">
        <v>108</v>
      </c>
      <c r="H105" s="46" t="s">
        <v>143</v>
      </c>
      <c r="I105" s="46">
        <v>24</v>
      </c>
      <c r="J105" s="670">
        <v>24</v>
      </c>
      <c r="K105" s="19" t="s">
        <v>4805</v>
      </c>
      <c r="L105" s="52" t="s">
        <v>108</v>
      </c>
      <c r="M105" s="81" t="s">
        <v>5288</v>
      </c>
      <c r="N105" s="28">
        <v>627</v>
      </c>
      <c r="O105" s="544"/>
      <c r="P105" s="29">
        <v>6</v>
      </c>
      <c r="Q105" s="28"/>
      <c r="R105" s="28"/>
      <c r="S105" s="81">
        <v>381.67899999999997</v>
      </c>
      <c r="T105" s="185">
        <v>44011</v>
      </c>
      <c r="U105" s="326" t="s">
        <v>5278</v>
      </c>
      <c r="V105" s="60">
        <v>0.83299999999999996</v>
      </c>
      <c r="W105" s="167">
        <v>1</v>
      </c>
      <c r="X105" s="542">
        <f t="shared" si="3"/>
        <v>507.07911802232849</v>
      </c>
      <c r="Y105" s="543" t="s">
        <v>174</v>
      </c>
      <c r="Z105" s="544"/>
      <c r="AA105" s="28" t="s">
        <v>17</v>
      </c>
      <c r="AB105" s="27">
        <v>2</v>
      </c>
      <c r="AC105" s="28" t="s">
        <v>1725</v>
      </c>
      <c r="AD105" s="27"/>
      <c r="AE105" s="28"/>
      <c r="AF105" s="29" t="s">
        <v>55</v>
      </c>
      <c r="AG105" s="29"/>
      <c r="AH105" s="27" t="s">
        <v>718</v>
      </c>
      <c r="AI105" s="27" t="s">
        <v>718</v>
      </c>
      <c r="AJ105" s="27" t="s">
        <v>55</v>
      </c>
      <c r="AK105" s="81">
        <v>30</v>
      </c>
      <c r="AL105" s="569"/>
      <c r="AM105" s="28">
        <v>64</v>
      </c>
      <c r="AN105" s="28">
        <v>1</v>
      </c>
      <c r="AO105" s="28">
        <v>2016</v>
      </c>
      <c r="AP105" s="20">
        <v>2017</v>
      </c>
      <c r="AQ105" s="19"/>
      <c r="AR105" s="28" t="s">
        <v>3289</v>
      </c>
      <c r="AS105" s="20" t="s">
        <v>5202</v>
      </c>
    </row>
    <row r="106" spans="1:45" ht="14.25" customHeight="1" x14ac:dyDescent="0.25">
      <c r="A106" s="7" t="s">
        <v>746</v>
      </c>
      <c r="B106" s="7">
        <v>1</v>
      </c>
      <c r="C106" t="s">
        <v>875</v>
      </c>
      <c r="D106" s="45" t="s">
        <v>1724</v>
      </c>
      <c r="E106" s="555" t="s">
        <v>2507</v>
      </c>
      <c r="F106" s="46" t="s">
        <v>85</v>
      </c>
      <c r="G106" s="42" t="s">
        <v>108</v>
      </c>
      <c r="H106" s="46" t="s">
        <v>143</v>
      </c>
      <c r="I106" s="46">
        <v>24</v>
      </c>
      <c r="J106" s="670">
        <v>24</v>
      </c>
      <c r="K106" s="19" t="s">
        <v>4805</v>
      </c>
      <c r="L106" s="66" t="s">
        <v>108</v>
      </c>
      <c r="M106" s="81" t="s">
        <v>5289</v>
      </c>
      <c r="N106" s="28">
        <v>9000</v>
      </c>
      <c r="O106" s="544"/>
      <c r="P106" s="29">
        <v>6</v>
      </c>
      <c r="Q106" s="28"/>
      <c r="R106" s="28"/>
      <c r="S106" s="81">
        <v>150</v>
      </c>
      <c r="T106" s="185">
        <v>44011</v>
      </c>
      <c r="U106" s="326" t="s">
        <v>5278</v>
      </c>
      <c r="V106" s="60">
        <v>0.83299999999999996</v>
      </c>
      <c r="W106" s="167">
        <v>1</v>
      </c>
      <c r="X106" s="542">
        <f t="shared" si="3"/>
        <v>13.883333333333333</v>
      </c>
      <c r="Y106" s="543" t="s">
        <v>174</v>
      </c>
      <c r="Z106" s="544"/>
      <c r="AA106" s="28" t="s">
        <v>17</v>
      </c>
      <c r="AB106" s="27">
        <v>2</v>
      </c>
      <c r="AC106" s="28" t="s">
        <v>1577</v>
      </c>
      <c r="AD106" s="27"/>
      <c r="AE106" s="28"/>
      <c r="AF106" s="29" t="s">
        <v>55</v>
      </c>
      <c r="AG106" s="29"/>
      <c r="AH106" s="27" t="s">
        <v>718</v>
      </c>
      <c r="AI106" s="27" t="s">
        <v>718</v>
      </c>
      <c r="AJ106" s="27" t="s">
        <v>54</v>
      </c>
      <c r="AK106" s="81">
        <v>55</v>
      </c>
      <c r="AL106" s="569"/>
      <c r="AM106" s="28">
        <v>64</v>
      </c>
      <c r="AN106" s="28">
        <v>1</v>
      </c>
      <c r="AO106" s="28">
        <v>2016</v>
      </c>
      <c r="AP106" s="20">
        <v>2017</v>
      </c>
      <c r="AQ106" s="19"/>
      <c r="AR106" s="28" t="s">
        <v>3288</v>
      </c>
      <c r="AS106" s="20" t="s">
        <v>3287</v>
      </c>
    </row>
    <row r="107" spans="1:45" ht="14.25" customHeight="1" x14ac:dyDescent="0.25">
      <c r="A107" t="s">
        <v>746</v>
      </c>
      <c r="B107">
        <v>1</v>
      </c>
      <c r="C107" t="s">
        <v>875</v>
      </c>
      <c r="D107" s="45" t="s">
        <v>653</v>
      </c>
      <c r="E107" s="555" t="s">
        <v>2732</v>
      </c>
      <c r="F107" s="46" t="s">
        <v>67</v>
      </c>
      <c r="G107" s="42" t="s">
        <v>654</v>
      </c>
      <c r="H107" s="46" t="s">
        <v>143</v>
      </c>
      <c r="I107" s="46">
        <v>16</v>
      </c>
      <c r="J107" s="670">
        <v>16</v>
      </c>
      <c r="K107" s="19" t="s">
        <v>4805</v>
      </c>
      <c r="L107" s="42" t="s">
        <v>108</v>
      </c>
      <c r="M107" s="81" t="s">
        <v>5316</v>
      </c>
      <c r="N107" s="28">
        <v>346</v>
      </c>
      <c r="O107" s="494"/>
      <c r="P107" s="29">
        <v>6</v>
      </c>
      <c r="Q107" s="28"/>
      <c r="R107" s="28"/>
      <c r="S107" s="81">
        <v>282.48599999999999</v>
      </c>
      <c r="T107" s="185">
        <v>44017</v>
      </c>
      <c r="U107" s="326" t="s">
        <v>5298</v>
      </c>
      <c r="V107" s="60">
        <v>0.67</v>
      </c>
      <c r="W107" s="167">
        <v>1</v>
      </c>
      <c r="X107" s="489">
        <f t="shared" si="3"/>
        <v>547.01046242774578</v>
      </c>
      <c r="Y107" s="502" t="s">
        <v>174</v>
      </c>
      <c r="Z107" s="494"/>
      <c r="AA107" s="28" t="s">
        <v>20</v>
      </c>
      <c r="AB107" s="27">
        <v>4</v>
      </c>
      <c r="AC107" s="28" t="s">
        <v>653</v>
      </c>
      <c r="AD107" s="27" t="s">
        <v>54</v>
      </c>
      <c r="AE107" s="28"/>
      <c r="AF107" s="29" t="s">
        <v>55</v>
      </c>
      <c r="AG107" s="29"/>
      <c r="AH107" s="27" t="s">
        <v>181</v>
      </c>
      <c r="AI107" s="27" t="s">
        <v>181</v>
      </c>
      <c r="AJ107" s="27"/>
      <c r="AK107" s="81"/>
      <c r="AL107" s="569"/>
      <c r="AM107" s="28">
        <v>16</v>
      </c>
      <c r="AN107" s="28"/>
      <c r="AO107" s="28">
        <v>1999</v>
      </c>
      <c r="AP107" s="20">
        <v>2001</v>
      </c>
      <c r="AQ107" s="37"/>
      <c r="AR107" s="28" t="s">
        <v>1273</v>
      </c>
      <c r="AS107" s="20" t="s">
        <v>1316</v>
      </c>
    </row>
    <row r="108" spans="1:45" ht="8.25" customHeight="1" x14ac:dyDescent="0.25">
      <c r="D108" s="45"/>
      <c r="E108" s="555"/>
      <c r="F108" s="46"/>
      <c r="G108" s="42"/>
      <c r="H108" s="46"/>
      <c r="I108" s="46"/>
      <c r="J108" s="670"/>
      <c r="K108" s="19"/>
      <c r="L108" s="66"/>
      <c r="M108" s="81"/>
      <c r="N108" s="28"/>
      <c r="O108" s="494"/>
      <c r="P108" s="29"/>
      <c r="Q108" s="28"/>
      <c r="R108" s="28"/>
      <c r="S108" s="81"/>
      <c r="T108" s="185"/>
      <c r="U108" s="326"/>
      <c r="V108" s="60"/>
      <c r="W108" s="167"/>
      <c r="X108" s="489"/>
      <c r="Y108" s="502"/>
      <c r="Z108" s="494"/>
      <c r="AA108" s="28"/>
      <c r="AB108" s="27"/>
      <c r="AC108" s="28"/>
      <c r="AD108" s="27"/>
      <c r="AE108" s="28"/>
      <c r="AF108" s="29"/>
      <c r="AG108" s="29"/>
      <c r="AH108" s="27"/>
      <c r="AI108" s="27"/>
      <c r="AJ108" s="27"/>
      <c r="AK108" s="81"/>
      <c r="AL108" s="569"/>
      <c r="AM108" s="28"/>
      <c r="AN108" s="28"/>
      <c r="AO108" s="28"/>
      <c r="AP108" s="20"/>
      <c r="AQ108" s="37"/>
      <c r="AR108" s="28"/>
      <c r="AS108" s="20"/>
    </row>
    <row r="109" spans="1:45" ht="14.25" customHeight="1" x14ac:dyDescent="0.25">
      <c r="C109" t="s">
        <v>875</v>
      </c>
      <c r="D109" s="26" t="s">
        <v>1820</v>
      </c>
      <c r="E109" s="28"/>
      <c r="F109" s="27"/>
      <c r="G109" s="28" t="s">
        <v>4373</v>
      </c>
      <c r="H109" s="46" t="s">
        <v>33</v>
      </c>
      <c r="I109" s="27">
        <v>32</v>
      </c>
      <c r="J109" s="87">
        <v>32</v>
      </c>
      <c r="K109" s="19" t="s">
        <v>4805</v>
      </c>
      <c r="L109" s="52" t="s">
        <v>108</v>
      </c>
      <c r="M109" s="81" t="s">
        <v>5318</v>
      </c>
      <c r="N109" s="28"/>
      <c r="O109" s="494"/>
      <c r="P109" s="29">
        <v>6</v>
      </c>
      <c r="Q109" s="28">
        <v>1</v>
      </c>
      <c r="R109" s="28"/>
      <c r="S109" s="81"/>
      <c r="T109" s="185">
        <v>44019</v>
      </c>
      <c r="U109" s="326" t="s">
        <v>5298</v>
      </c>
      <c r="V109" s="60">
        <v>1</v>
      </c>
      <c r="W109" s="167">
        <v>1</v>
      </c>
      <c r="X109" s="489" t="str">
        <f>IF(AND(N109&lt;&gt;"",S109&lt;&gt;""),1000*S109*V109/(N109*W109),"")</f>
        <v/>
      </c>
      <c r="Y109" s="502"/>
      <c r="Z109" s="494"/>
      <c r="AA109" s="28" t="s">
        <v>17</v>
      </c>
      <c r="AB109" s="27">
        <v>18</v>
      </c>
      <c r="AC109" s="28" t="s">
        <v>2672</v>
      </c>
      <c r="AD109" s="27" t="s">
        <v>54</v>
      </c>
      <c r="AE109" s="28" t="s">
        <v>124</v>
      </c>
      <c r="AF109" s="29" t="s">
        <v>55</v>
      </c>
      <c r="AG109" s="29"/>
      <c r="AH109" s="27" t="s">
        <v>133</v>
      </c>
      <c r="AI109" s="27" t="s">
        <v>133</v>
      </c>
      <c r="AJ109" s="27" t="s">
        <v>54</v>
      </c>
      <c r="AK109" s="81"/>
      <c r="AL109" s="569"/>
      <c r="AM109" s="28">
        <v>32</v>
      </c>
      <c r="AN109" s="28"/>
      <c r="AO109" s="28">
        <v>2011</v>
      </c>
      <c r="AP109" s="20">
        <v>2018</v>
      </c>
      <c r="AQ109" s="19"/>
      <c r="AR109" s="28" t="s">
        <v>3395</v>
      </c>
      <c r="AS109" s="20" t="s">
        <v>2673</v>
      </c>
    </row>
    <row r="110" spans="1:45" ht="14.25" customHeight="1" x14ac:dyDescent="0.25">
      <c r="C110" t="s">
        <v>875</v>
      </c>
      <c r="D110" s="45" t="s">
        <v>1783</v>
      </c>
      <c r="E110" s="555" t="s">
        <v>2623</v>
      </c>
      <c r="F110" s="46" t="s">
        <v>777</v>
      </c>
      <c r="G110" s="42"/>
      <c r="H110" s="46" t="s">
        <v>143</v>
      </c>
      <c r="I110" s="46">
        <v>16</v>
      </c>
      <c r="J110" s="670">
        <v>24</v>
      </c>
      <c r="K110" s="19" t="s">
        <v>4805</v>
      </c>
      <c r="L110" s="42" t="s">
        <v>108</v>
      </c>
      <c r="M110" s="81" t="s">
        <v>5299</v>
      </c>
      <c r="N110" s="28"/>
      <c r="O110" s="494"/>
      <c r="P110" s="29">
        <v>6</v>
      </c>
      <c r="Q110" s="28"/>
      <c r="R110" s="28"/>
      <c r="S110" s="81"/>
      <c r="T110" s="185">
        <v>44020</v>
      </c>
      <c r="U110" s="326" t="s">
        <v>5298</v>
      </c>
      <c r="V110" s="60">
        <v>0.67</v>
      </c>
      <c r="W110" s="167">
        <v>1</v>
      </c>
      <c r="X110" s="489" t="str">
        <f>IF(AND(N110&lt;&gt;"",S110&lt;&gt;""),1000*S110*V110/(N110*W110),"")</f>
        <v/>
      </c>
      <c r="Y110" s="502" t="s">
        <v>2226</v>
      </c>
      <c r="Z110" s="494"/>
      <c r="AA110" s="28" t="s">
        <v>20</v>
      </c>
      <c r="AB110" s="27"/>
      <c r="AC110" s="28"/>
      <c r="AD110" s="27"/>
      <c r="AE110" s="28"/>
      <c r="AF110" s="29"/>
      <c r="AG110" s="29"/>
      <c r="AH110" s="27"/>
      <c r="AI110" s="27"/>
      <c r="AJ110" s="27"/>
      <c r="AK110" s="81"/>
      <c r="AL110" s="569"/>
      <c r="AM110" s="28"/>
      <c r="AN110" s="28"/>
      <c r="AO110" s="28">
        <v>2016</v>
      </c>
      <c r="AP110" s="20">
        <v>2018</v>
      </c>
      <c r="AQ110" s="142"/>
      <c r="AR110" s="28" t="s">
        <v>1785</v>
      </c>
      <c r="AS110" s="20"/>
    </row>
    <row r="111" spans="1:45" ht="14.25" customHeight="1" x14ac:dyDescent="0.25">
      <c r="A111" t="s">
        <v>744</v>
      </c>
      <c r="B111">
        <v>1</v>
      </c>
      <c r="C111" t="s">
        <v>875</v>
      </c>
      <c r="D111" s="26" t="s">
        <v>1030</v>
      </c>
      <c r="E111" s="435" t="s">
        <v>2225</v>
      </c>
      <c r="F111" s="27" t="s">
        <v>57</v>
      </c>
      <c r="G111" s="28" t="s">
        <v>157</v>
      </c>
      <c r="H111" s="46" t="s">
        <v>1031</v>
      </c>
      <c r="I111" s="27">
        <v>32</v>
      </c>
      <c r="J111" s="87">
        <v>8</v>
      </c>
      <c r="K111" s="19" t="s">
        <v>4805</v>
      </c>
      <c r="L111" s="52" t="s">
        <v>108</v>
      </c>
      <c r="M111" s="81"/>
      <c r="N111" s="28" t="s">
        <v>5322</v>
      </c>
      <c r="O111" s="494"/>
      <c r="P111" s="29">
        <v>6</v>
      </c>
      <c r="Q111" s="28"/>
      <c r="R111" s="28"/>
      <c r="S111" s="81"/>
      <c r="T111" s="185">
        <v>44020</v>
      </c>
      <c r="U111" s="326" t="s">
        <v>5298</v>
      </c>
      <c r="V111" s="60">
        <v>1</v>
      </c>
      <c r="W111" s="167">
        <v>1</v>
      </c>
      <c r="X111" s="489" t="str">
        <f>IF(AND(N111&lt;&gt;"",S111&lt;&gt;""),1000*S111*V111/(N111*W111),"")</f>
        <v/>
      </c>
      <c r="Y111" s="502" t="s">
        <v>2226</v>
      </c>
      <c r="Z111" s="494" t="s">
        <v>54</v>
      </c>
      <c r="AA111" s="28" t="s">
        <v>479</v>
      </c>
      <c r="AB111" s="27">
        <v>85</v>
      </c>
      <c r="AC111" s="28" t="s">
        <v>1030</v>
      </c>
      <c r="AD111" s="27" t="s">
        <v>54</v>
      </c>
      <c r="AE111" s="28" t="s">
        <v>124</v>
      </c>
      <c r="AF111" s="29"/>
      <c r="AG111" s="29"/>
      <c r="AH111" s="27" t="s">
        <v>133</v>
      </c>
      <c r="AI111" s="27" t="s">
        <v>133</v>
      </c>
      <c r="AJ111" s="27" t="s">
        <v>54</v>
      </c>
      <c r="AK111" s="81"/>
      <c r="AL111" s="569"/>
      <c r="AM111" s="28"/>
      <c r="AN111" s="28"/>
      <c r="AO111" s="28">
        <v>2014</v>
      </c>
      <c r="AP111" s="20">
        <v>2014</v>
      </c>
      <c r="AQ111" s="142"/>
      <c r="AR111" s="28" t="s">
        <v>1033</v>
      </c>
      <c r="AS111" s="20" t="s">
        <v>1035</v>
      </c>
    </row>
    <row r="112" spans="1:45" ht="14.25" customHeight="1" x14ac:dyDescent="0.25">
      <c r="A112" t="s">
        <v>744</v>
      </c>
      <c r="B112">
        <v>1</v>
      </c>
      <c r="C112" t="s">
        <v>875</v>
      </c>
      <c r="D112" s="26" t="s">
        <v>166</v>
      </c>
      <c r="E112" s="435" t="s">
        <v>2231</v>
      </c>
      <c r="F112" s="27" t="s">
        <v>67</v>
      </c>
      <c r="G112" s="28" t="s">
        <v>167</v>
      </c>
      <c r="H112" s="46" t="s">
        <v>168</v>
      </c>
      <c r="I112" s="27">
        <v>32</v>
      </c>
      <c r="J112" s="87">
        <v>32</v>
      </c>
      <c r="K112" s="19" t="s">
        <v>4805</v>
      </c>
      <c r="L112" s="52" t="s">
        <v>108</v>
      </c>
      <c r="M112" s="81" t="s">
        <v>5323</v>
      </c>
      <c r="N112" s="28"/>
      <c r="O112" s="494"/>
      <c r="P112" s="29">
        <v>6</v>
      </c>
      <c r="Q112" s="28"/>
      <c r="R112" s="28"/>
      <c r="S112" s="81"/>
      <c r="T112" s="185">
        <v>44020</v>
      </c>
      <c r="U112" s="326" t="s">
        <v>5298</v>
      </c>
      <c r="V112" s="60">
        <v>1</v>
      </c>
      <c r="W112" s="167">
        <v>1</v>
      </c>
      <c r="X112" s="489" t="str">
        <f>IF(AND(N112&lt;&gt;"",S112&lt;&gt;""),1000*S112*V112/(N112*W112),"")</f>
        <v/>
      </c>
      <c r="Y112" s="502" t="s">
        <v>174</v>
      </c>
      <c r="Z112" s="494"/>
      <c r="AA112" s="28" t="s">
        <v>20</v>
      </c>
      <c r="AB112" s="27">
        <v>10</v>
      </c>
      <c r="AC112" s="28" t="s">
        <v>169</v>
      </c>
      <c r="AD112" s="27" t="s">
        <v>54</v>
      </c>
      <c r="AE112" s="28" t="s">
        <v>124</v>
      </c>
      <c r="AF112" s="29"/>
      <c r="AG112" s="29"/>
      <c r="AH112" s="27" t="s">
        <v>133</v>
      </c>
      <c r="AI112" s="27" t="s">
        <v>133</v>
      </c>
      <c r="AJ112" s="27"/>
      <c r="AK112" s="81"/>
      <c r="AL112" s="569"/>
      <c r="AM112" s="28"/>
      <c r="AN112" s="28"/>
      <c r="AO112" s="28">
        <v>2002</v>
      </c>
      <c r="AP112" s="20">
        <v>2009</v>
      </c>
      <c r="AQ112" s="182"/>
      <c r="AR112" s="28" t="s">
        <v>168</v>
      </c>
      <c r="AS112" s="20" t="s">
        <v>830</v>
      </c>
    </row>
    <row r="113" spans="1:45" ht="15.75" thickBot="1" x14ac:dyDescent="0.3">
      <c r="D113" s="70"/>
      <c r="E113" s="31"/>
      <c r="F113" s="71"/>
      <c r="G113" s="72"/>
      <c r="H113" s="71"/>
      <c r="I113" s="71"/>
      <c r="J113" s="89"/>
      <c r="K113" s="73"/>
      <c r="L113" s="74"/>
      <c r="M113" s="83"/>
      <c r="N113" s="31"/>
      <c r="O113" s="496"/>
      <c r="P113" s="35"/>
      <c r="Q113" s="31"/>
      <c r="R113" s="31"/>
      <c r="S113" s="83"/>
      <c r="T113" s="187"/>
      <c r="U113" s="397"/>
      <c r="V113" s="75"/>
      <c r="W113" s="257"/>
      <c r="X113" s="491"/>
      <c r="Y113" s="506"/>
      <c r="Z113" s="496"/>
      <c r="AA113" s="31"/>
      <c r="AB113" s="71"/>
      <c r="AC113" s="31"/>
      <c r="AD113" s="71"/>
      <c r="AE113" s="31"/>
      <c r="AF113" s="35"/>
      <c r="AG113" s="35"/>
      <c r="AH113" s="71"/>
      <c r="AI113" s="71"/>
      <c r="AJ113" s="71"/>
      <c r="AK113" s="83"/>
      <c r="AL113" s="571"/>
      <c r="AM113" s="31"/>
      <c r="AN113" s="31"/>
      <c r="AO113" s="31"/>
      <c r="AP113" s="38"/>
      <c r="AQ113" s="47"/>
      <c r="AR113" s="31"/>
      <c r="AS113" s="38"/>
    </row>
    <row r="114" spans="1:45" ht="21" x14ac:dyDescent="0.25">
      <c r="A114" s="195">
        <f>COUNTIF(A5:A113,"A")</f>
        <v>22</v>
      </c>
      <c r="B114" s="195">
        <f>COUNTIF(B5:B113,"1")</f>
        <v>62</v>
      </c>
      <c r="C114" s="195"/>
      <c r="D114">
        <f>COUNTIF(A5:A113,"W")</f>
        <v>20</v>
      </c>
      <c r="E114" t="s">
        <v>748</v>
      </c>
      <c r="F114" s="79">
        <f>COUNTIF(F5:F73,"system verilog")</f>
        <v>0</v>
      </c>
      <c r="G114" s="39">
        <f>COUNTIF(G5:G73,"Robert Finch")</f>
        <v>2</v>
      </c>
      <c r="H114" s="39">
        <f>COUNTIF(H5:H113,"risc-v")</f>
        <v>4</v>
      </c>
      <c r="I114" s="40"/>
      <c r="K114" s="39">
        <f>COUNTBLANK(K5:K113)</f>
        <v>4</v>
      </c>
      <c r="L114" s="858" t="s">
        <v>5417</v>
      </c>
      <c r="N114" s="567">
        <f>COUNTA(N5:N113)</f>
        <v>84</v>
      </c>
      <c r="P114" s="196">
        <f>COUNTA(P5:P113)</f>
        <v>103</v>
      </c>
      <c r="S114" s="567">
        <f>COUNTA(S5:S73)</f>
        <v>47</v>
      </c>
      <c r="T114" s="698">
        <f>COUNTA(T5:T73)</f>
        <v>69</v>
      </c>
      <c r="U114" s="79">
        <f>COUNTIF(U5:U73,"v20.1")</f>
        <v>10</v>
      </c>
      <c r="X114" s="144">
        <f>COUNTIF(X5:X73,"")</f>
        <v>23</v>
      </c>
      <c r="Y114" s="680" t="s">
        <v>20</v>
      </c>
      <c r="AA114" s="79">
        <f>COUNTIF(AA5:AA113,"verilog")</f>
        <v>55</v>
      </c>
      <c r="AB114" s="41"/>
      <c r="AC114" s="875" t="s">
        <v>5840</v>
      </c>
      <c r="AE114" s="567">
        <f>COUNTA(AE5:AE73)</f>
        <v>54</v>
      </c>
      <c r="AF114" s="79">
        <f>COUNTIF(AF5:AF113,"Y")</f>
        <v>11</v>
      </c>
      <c r="AH114" s="49"/>
      <c r="AI114" s="41"/>
    </row>
    <row r="115" spans="1:45" x14ac:dyDescent="0.25">
      <c r="A115" s="195">
        <f>COUNTIF(A5:A113,"B")</f>
        <v>6</v>
      </c>
      <c r="D115">
        <f>COUNTIF(A5:A113,"X")</f>
        <v>2</v>
      </c>
      <c r="E115" s="425" t="s">
        <v>747</v>
      </c>
      <c r="F115" s="79">
        <f>COUNTIF(F5:F73,"altera dsgn")</f>
        <v>0</v>
      </c>
      <c r="H115" s="39">
        <f>COUNTA(H5:H73)</f>
        <v>69</v>
      </c>
      <c r="K115" s="39">
        <f>COUNTA(K5:K113)</f>
        <v>105</v>
      </c>
      <c r="L115" s="858" t="s">
        <v>5418</v>
      </c>
      <c r="X115">
        <f>COUNTA(X5:X73)</f>
        <v>69</v>
      </c>
      <c r="Y115" s="680" t="s">
        <v>17</v>
      </c>
      <c r="AA115" s="79">
        <f>COUNTIF(AA5:AA113,"vhdl")</f>
        <v>44</v>
      </c>
      <c r="AC115" s="144" t="s">
        <v>158</v>
      </c>
      <c r="AE115" s="79">
        <f>COUNTIF(AE5:AE113,"asm")</f>
        <v>10</v>
      </c>
      <c r="AF115" t="s">
        <v>821</v>
      </c>
      <c r="AG115"/>
      <c r="AH115"/>
      <c r="AI115"/>
      <c r="AJ115" s="14" t="s">
        <v>823</v>
      </c>
      <c r="AK115" s="550"/>
      <c r="AL115" s="572"/>
      <c r="AM115" s="14"/>
      <c r="AN115" s="14"/>
      <c r="AQ115" s="14" t="s">
        <v>824</v>
      </c>
      <c r="AR115" s="14" t="s">
        <v>864</v>
      </c>
    </row>
    <row r="116" spans="1:45" x14ac:dyDescent="0.25">
      <c r="D116" s="23" t="s">
        <v>48</v>
      </c>
      <c r="F116" s="21"/>
      <c r="K116" s="39">
        <f>COUNTIF(K5:K113,"zu-2e")</f>
        <v>42</v>
      </c>
      <c r="L116" s="858" t="s">
        <v>4805</v>
      </c>
      <c r="P116" s="18"/>
      <c r="Q116" s="85"/>
      <c r="Y116" s="680" t="s">
        <v>3478</v>
      </c>
      <c r="AA116" s="79">
        <f>COUNTIF(AA5:AA113,"system verilog")</f>
        <v>6</v>
      </c>
      <c r="AC116" s="144" t="s">
        <v>65</v>
      </c>
      <c r="AE116" s="79">
        <f>COUNTIF(AE5:AE113,"forth")</f>
        <v>2</v>
      </c>
      <c r="AF116" t="s">
        <v>1398</v>
      </c>
      <c r="AG116"/>
      <c r="AH116"/>
      <c r="AI116"/>
      <c r="AJ116" s="14"/>
      <c r="AK116" s="550"/>
      <c r="AL116" s="572"/>
      <c r="AM116" s="14"/>
      <c r="AN116" s="14"/>
      <c r="AP116" s="14" t="s">
        <v>818</v>
      </c>
      <c r="AQ116" s="14"/>
      <c r="AR116" s="14"/>
    </row>
    <row r="117" spans="1:45" ht="15.75" thickBot="1" x14ac:dyDescent="0.3">
      <c r="D117" s="24" t="s">
        <v>47</v>
      </c>
      <c r="E117" s="7">
        <v>0.04</v>
      </c>
      <c r="G117" s="24" t="s">
        <v>45</v>
      </c>
      <c r="H117" s="730">
        <v>0.67</v>
      </c>
      <c r="K117" s="24" t="s">
        <v>1735</v>
      </c>
      <c r="L117" s="426"/>
      <c r="N117" s="730">
        <v>2</v>
      </c>
      <c r="P117" s="18"/>
      <c r="Q117" s="85"/>
      <c r="Y117" s="680" t="s">
        <v>107</v>
      </c>
      <c r="AA117" s="79">
        <f>COUNTIF(AA5:AA113,"proprietary")</f>
        <v>0</v>
      </c>
      <c r="AC117" s="39"/>
      <c r="AE117"/>
      <c r="AF117"/>
      <c r="AG117"/>
      <c r="AH117"/>
      <c r="AI117"/>
      <c r="AO117" s="39"/>
    </row>
    <row r="118" spans="1:45" x14ac:dyDescent="0.25">
      <c r="D118" s="24" t="s">
        <v>1737</v>
      </c>
      <c r="E118" s="426">
        <v>0.17</v>
      </c>
      <c r="G118" s="24" t="s">
        <v>1733</v>
      </c>
      <c r="H118" s="730">
        <v>0.8</v>
      </c>
      <c r="K118" s="4" t="s">
        <v>738</v>
      </c>
      <c r="P118" s="18"/>
      <c r="Q118" s="85"/>
      <c r="Y118" s="680" t="s">
        <v>2401</v>
      </c>
      <c r="AA118" s="79">
        <f>COUNTIF(AA5:AA113,"scala")</f>
        <v>0</v>
      </c>
      <c r="AC118" s="642">
        <v>75</v>
      </c>
      <c r="AD118" s="630"/>
      <c r="AE118" s="631" t="s">
        <v>2669</v>
      </c>
      <c r="AF118" s="632"/>
      <c r="AG118" s="633"/>
      <c r="AH118" s="14"/>
      <c r="AI118" s="667">
        <v>259</v>
      </c>
      <c r="AJ118" s="699"/>
      <c r="AK118" s="121" t="s">
        <v>3265</v>
      </c>
      <c r="AL118" s="653"/>
      <c r="AM118" s="632"/>
      <c r="AN118" s="654"/>
      <c r="AO118" s="39"/>
      <c r="AQ118" s="39"/>
    </row>
    <row r="119" spans="1:45" x14ac:dyDescent="0.25">
      <c r="D119" s="24" t="s">
        <v>44</v>
      </c>
      <c r="E119" s="426">
        <v>0.33</v>
      </c>
      <c r="G119" s="24" t="s">
        <v>46</v>
      </c>
      <c r="H119" s="730">
        <v>1</v>
      </c>
      <c r="K119" t="s">
        <v>49</v>
      </c>
      <c r="N119" s="18" t="s">
        <v>61</v>
      </c>
      <c r="P119" s="18"/>
      <c r="Q119" s="85"/>
      <c r="AC119" s="808">
        <v>60</v>
      </c>
      <c r="AD119" s="809"/>
      <c r="AE119" s="810" t="s">
        <v>3040</v>
      </c>
      <c r="AF119" s="811"/>
      <c r="AG119" s="812"/>
      <c r="AH119" s="85"/>
      <c r="AI119" s="668">
        <v>277</v>
      </c>
      <c r="AJ119" s="700"/>
      <c r="AK119" s="655" t="s">
        <v>3266</v>
      </c>
      <c r="AL119" s="656"/>
      <c r="AM119" s="657"/>
      <c r="AN119" s="658"/>
      <c r="AO119" s="10"/>
      <c r="AQ119" s="40"/>
    </row>
    <row r="120" spans="1:45" x14ac:dyDescent="0.25">
      <c r="D120" s="24" t="s">
        <v>1738</v>
      </c>
      <c r="E120" s="426">
        <v>0.4</v>
      </c>
      <c r="G120" s="24" t="s">
        <v>1734</v>
      </c>
      <c r="H120" s="730">
        <v>1.5</v>
      </c>
      <c r="K120" t="s">
        <v>50</v>
      </c>
      <c r="N120" s="18" t="s">
        <v>62</v>
      </c>
      <c r="P120" s="18"/>
      <c r="Q120" s="85"/>
      <c r="AC120" s="643">
        <v>25</v>
      </c>
      <c r="AD120" s="634"/>
      <c r="AE120" s="635" t="s">
        <v>2670</v>
      </c>
      <c r="AF120" s="636"/>
      <c r="AG120" s="637"/>
      <c r="AH120" s="85"/>
      <c r="AI120" s="668">
        <v>26</v>
      </c>
      <c r="AJ120" s="700"/>
      <c r="AK120" s="655" t="s">
        <v>3267</v>
      </c>
      <c r="AL120" s="656"/>
      <c r="AM120" s="657"/>
      <c r="AN120" s="659"/>
      <c r="AO120" s="10"/>
      <c r="AQ120" s="40"/>
    </row>
    <row r="121" spans="1:45" x14ac:dyDescent="0.25">
      <c r="D121" s="24" t="s">
        <v>829</v>
      </c>
      <c r="I121" s="90"/>
      <c r="N121" s="85"/>
      <c r="P121" s="18"/>
      <c r="Q121" s="85"/>
      <c r="AC121" s="643">
        <v>8</v>
      </c>
      <c r="AD121" s="634"/>
      <c r="AE121" s="635" t="s">
        <v>3206</v>
      </c>
      <c r="AF121" s="636"/>
      <c r="AG121" s="637"/>
      <c r="AH121" s="85"/>
      <c r="AI121" s="668">
        <v>11</v>
      </c>
      <c r="AJ121" s="700"/>
      <c r="AK121" s="655" t="s">
        <v>3268</v>
      </c>
      <c r="AL121" s="656"/>
      <c r="AM121" s="657"/>
      <c r="AN121" s="659"/>
      <c r="AO121" s="10"/>
      <c r="AQ121" s="40"/>
    </row>
    <row r="122" spans="1:45" ht="15.75" thickBot="1" x14ac:dyDescent="0.3">
      <c r="N122" s="85"/>
      <c r="P122" s="18"/>
      <c r="Q122" s="85"/>
      <c r="AC122" s="643">
        <v>5</v>
      </c>
      <c r="AD122" s="634"/>
      <c r="AE122" s="635" t="s">
        <v>3198</v>
      </c>
      <c r="AF122" s="636"/>
      <c r="AG122" s="637"/>
      <c r="AH122" s="85"/>
      <c r="AI122" s="668">
        <v>7</v>
      </c>
      <c r="AJ122" s="700"/>
      <c r="AK122" s="655" t="s">
        <v>3269</v>
      </c>
      <c r="AL122" s="656"/>
      <c r="AM122" s="657"/>
      <c r="AN122" s="659"/>
      <c r="AO122" s="10"/>
      <c r="AQ122" s="40"/>
    </row>
    <row r="123" spans="1:45" x14ac:dyDescent="0.25">
      <c r="D123" s="117" t="s">
        <v>861</v>
      </c>
      <c r="E123" s="427"/>
      <c r="F123" s="119" t="s">
        <v>860</v>
      </c>
      <c r="G123" s="118"/>
      <c r="H123" s="120"/>
      <c r="I123" s="120"/>
      <c r="J123" s="120"/>
      <c r="K123" s="118"/>
      <c r="L123" s="118"/>
      <c r="M123" s="121"/>
      <c r="N123" s="118"/>
      <c r="O123" s="497"/>
      <c r="P123" s="122"/>
      <c r="Q123" s="118"/>
      <c r="R123" s="118"/>
      <c r="S123" s="121"/>
      <c r="T123" s="188"/>
      <c r="U123" s="118"/>
      <c r="V123" s="123"/>
      <c r="W123" s="169"/>
      <c r="X123" s="169"/>
      <c r="Y123" s="497"/>
      <c r="Z123" s="497"/>
      <c r="AA123" s="124"/>
      <c r="AC123" s="643">
        <v>10</v>
      </c>
      <c r="AD123" s="634"/>
      <c r="AE123" s="635" t="s">
        <v>96</v>
      </c>
      <c r="AF123" s="636"/>
      <c r="AG123" s="637"/>
      <c r="AH123" s="85"/>
      <c r="AI123" s="668">
        <v>3</v>
      </c>
      <c r="AJ123" s="700"/>
      <c r="AK123" s="655" t="s">
        <v>3270</v>
      </c>
      <c r="AL123" s="656"/>
      <c r="AM123" s="657"/>
      <c r="AN123" s="659"/>
      <c r="AO123" s="10"/>
      <c r="AQ123" s="40"/>
    </row>
    <row r="124" spans="1:45" x14ac:dyDescent="0.25">
      <c r="D124" s="110" t="s">
        <v>843</v>
      </c>
      <c r="E124" s="428"/>
      <c r="F124" s="112" t="s">
        <v>844</v>
      </c>
      <c r="G124" s="111"/>
      <c r="H124" s="113"/>
      <c r="I124" s="113"/>
      <c r="J124" s="113"/>
      <c r="K124" s="111"/>
      <c r="L124" s="111"/>
      <c r="M124" s="114"/>
      <c r="N124" s="111"/>
      <c r="O124" s="498"/>
      <c r="P124" s="892"/>
      <c r="Q124" s="111"/>
      <c r="R124" s="111"/>
      <c r="S124" s="114"/>
      <c r="T124" s="189"/>
      <c r="U124" s="111"/>
      <c r="V124" s="115"/>
      <c r="W124" s="170"/>
      <c r="X124" s="170"/>
      <c r="Y124" s="498"/>
      <c r="Z124" s="498"/>
      <c r="AA124" s="116"/>
      <c r="AC124" s="643">
        <v>52</v>
      </c>
      <c r="AD124" s="634"/>
      <c r="AE124" s="635" t="s">
        <v>741</v>
      </c>
      <c r="AF124" s="636"/>
      <c r="AG124" s="637"/>
      <c r="AH124" s="85"/>
      <c r="AI124" s="668">
        <v>35</v>
      </c>
      <c r="AJ124" s="700"/>
      <c r="AK124" s="655" t="s">
        <v>107</v>
      </c>
      <c r="AL124" s="656"/>
      <c r="AM124" s="657"/>
      <c r="AN124" s="659"/>
      <c r="AO124" s="10"/>
      <c r="AQ124" s="40"/>
    </row>
    <row r="125" spans="1:45" x14ac:dyDescent="0.25">
      <c r="D125" s="110" t="s">
        <v>862</v>
      </c>
      <c r="E125" s="428"/>
      <c r="F125" s="112" t="s">
        <v>1106</v>
      </c>
      <c r="G125" s="111"/>
      <c r="H125" s="113"/>
      <c r="I125" s="113"/>
      <c r="J125" s="113"/>
      <c r="K125" s="111"/>
      <c r="L125" s="111"/>
      <c r="M125" s="114"/>
      <c r="N125" s="111"/>
      <c r="O125" s="498"/>
      <c r="P125" s="892"/>
      <c r="Q125" s="111"/>
      <c r="R125" s="111"/>
      <c r="S125" s="114"/>
      <c r="T125" s="189"/>
      <c r="U125" s="111"/>
      <c r="V125" s="115"/>
      <c r="W125" s="170"/>
      <c r="X125" s="170"/>
      <c r="Y125" s="498"/>
      <c r="Z125" s="498"/>
      <c r="AA125" s="116"/>
      <c r="AC125" s="643">
        <v>573</v>
      </c>
      <c r="AD125" s="634"/>
      <c r="AE125" s="635" t="s">
        <v>4666</v>
      </c>
      <c r="AF125" s="636"/>
      <c r="AG125" s="637"/>
      <c r="AH125" s="85"/>
      <c r="AI125" s="668">
        <v>13</v>
      </c>
      <c r="AJ125" s="700"/>
      <c r="AK125" s="655" t="s">
        <v>1359</v>
      </c>
      <c r="AL125" s="656"/>
      <c r="AM125" s="657"/>
      <c r="AN125" s="659"/>
      <c r="AO125" s="11"/>
      <c r="AP125" s="10"/>
      <c r="AR125" s="40"/>
    </row>
    <row r="126" spans="1:45" x14ac:dyDescent="0.25">
      <c r="D126" s="110" t="s">
        <v>4224</v>
      </c>
      <c r="E126" s="428"/>
      <c r="F126" s="112" t="s">
        <v>4378</v>
      </c>
      <c r="G126" s="111"/>
      <c r="H126" s="113"/>
      <c r="I126" s="113"/>
      <c r="J126" s="113"/>
      <c r="K126" s="111"/>
      <c r="L126" s="111"/>
      <c r="M126" s="114"/>
      <c r="N126" s="111"/>
      <c r="O126" s="498"/>
      <c r="P126" s="892"/>
      <c r="Q126" s="111"/>
      <c r="R126" s="111"/>
      <c r="S126" s="114"/>
      <c r="T126" s="189"/>
      <c r="U126" s="111"/>
      <c r="V126" s="115"/>
      <c r="W126" s="170"/>
      <c r="X126" s="170"/>
      <c r="Y126" s="498"/>
      <c r="Z126" s="498"/>
      <c r="AA126" s="116"/>
      <c r="AC126" s="643">
        <f>AC125-AC124</f>
        <v>521</v>
      </c>
      <c r="AD126" s="634"/>
      <c r="AE126" s="635" t="s">
        <v>4667</v>
      </c>
      <c r="AF126" s="636"/>
      <c r="AG126" s="637"/>
      <c r="AH126" s="85"/>
      <c r="AI126" s="668">
        <v>3</v>
      </c>
      <c r="AJ126" s="700"/>
      <c r="AK126" s="655" t="s">
        <v>3271</v>
      </c>
      <c r="AL126" s="656"/>
      <c r="AM126" s="657"/>
      <c r="AN126" s="658"/>
      <c r="AO126" s="11"/>
      <c r="AP126" s="10"/>
      <c r="AR126" s="40"/>
    </row>
    <row r="127" spans="1:45" ht="15.75" thickBot="1" x14ac:dyDescent="0.3">
      <c r="D127" s="91" t="s">
        <v>1810</v>
      </c>
      <c r="E127" s="429"/>
      <c r="F127" s="98" t="s">
        <v>845</v>
      </c>
      <c r="G127" s="96"/>
      <c r="H127" s="99"/>
      <c r="I127" s="99"/>
      <c r="J127" s="99"/>
      <c r="K127" s="96"/>
      <c r="L127" s="96"/>
      <c r="M127" s="100"/>
      <c r="N127" s="96"/>
      <c r="O127" s="499"/>
      <c r="P127" s="101"/>
      <c r="Q127" s="96"/>
      <c r="R127" s="96"/>
      <c r="S127" s="100"/>
      <c r="T127" s="190"/>
      <c r="U127" s="96"/>
      <c r="V127" s="102"/>
      <c r="W127" s="171"/>
      <c r="X127" s="171"/>
      <c r="Y127" s="499"/>
      <c r="Z127" s="499"/>
      <c r="AA127" s="108"/>
      <c r="AC127" s="644">
        <f>SUM(AC118:AC123)-AC119+AC126</f>
        <v>644</v>
      </c>
      <c r="AD127" s="638"/>
      <c r="AE127" s="639" t="s">
        <v>2180</v>
      </c>
      <c r="AF127" s="640"/>
      <c r="AG127" s="641"/>
      <c r="AH127" s="85"/>
      <c r="AI127" s="697">
        <f>SUM(AI118:AI126)</f>
        <v>634</v>
      </c>
      <c r="AJ127" s="701"/>
      <c r="AK127" s="538" t="s">
        <v>2180</v>
      </c>
      <c r="AL127" s="535"/>
      <c r="AM127" s="533"/>
      <c r="AN127" s="660"/>
      <c r="AO127" s="11"/>
      <c r="AP127" s="10"/>
      <c r="AR127" s="40"/>
    </row>
    <row r="128" spans="1:45" x14ac:dyDescent="0.25">
      <c r="D128" s="91" t="s">
        <v>3397</v>
      </c>
      <c r="E128" s="429"/>
      <c r="F128" s="98" t="s">
        <v>3398</v>
      </c>
      <c r="G128" s="96"/>
      <c r="H128" s="99"/>
      <c r="I128" s="99"/>
      <c r="J128" s="99"/>
      <c r="K128" s="96"/>
      <c r="L128" s="96"/>
      <c r="M128" s="100"/>
      <c r="N128" s="96"/>
      <c r="O128" s="499"/>
      <c r="P128" s="101"/>
      <c r="Q128" s="96"/>
      <c r="R128" s="96"/>
      <c r="S128" s="100"/>
      <c r="T128" s="190"/>
      <c r="U128" s="96"/>
      <c r="V128" s="102"/>
      <c r="W128" s="171"/>
      <c r="X128" s="171"/>
      <c r="Y128" s="499"/>
      <c r="Z128" s="499"/>
      <c r="AA128" s="108"/>
      <c r="AC128" s="39"/>
      <c r="AE128" s="85"/>
      <c r="AF128" s="85"/>
      <c r="AG128" s="85"/>
      <c r="AH128"/>
      <c r="AI128" s="85"/>
      <c r="AJ128" s="11"/>
      <c r="AN128" s="11"/>
      <c r="AO128" s="11"/>
      <c r="AP128" s="10"/>
      <c r="AR128" s="40"/>
    </row>
    <row r="129" spans="4:44" x14ac:dyDescent="0.25">
      <c r="D129" s="91" t="s">
        <v>64</v>
      </c>
      <c r="E129" s="429"/>
      <c r="F129" s="98" t="s">
        <v>3485</v>
      </c>
      <c r="G129" s="96"/>
      <c r="H129" s="99"/>
      <c r="I129" s="99"/>
      <c r="J129" s="99"/>
      <c r="K129" s="96"/>
      <c r="L129" s="96"/>
      <c r="M129" s="100"/>
      <c r="N129" s="96"/>
      <c r="O129" s="499"/>
      <c r="P129" s="101"/>
      <c r="Q129" s="96"/>
      <c r="R129" s="96"/>
      <c r="S129" s="100"/>
      <c r="T129" s="190"/>
      <c r="U129" s="96"/>
      <c r="V129" s="102"/>
      <c r="W129" s="171"/>
      <c r="X129" s="171"/>
      <c r="Y129" s="499"/>
      <c r="Z129" s="499"/>
      <c r="AA129" s="108"/>
      <c r="AC129" s="39"/>
      <c r="AE129" s="85"/>
      <c r="AF129" s="85"/>
      <c r="AG129" s="85"/>
      <c r="AH129"/>
      <c r="AI129" s="85" t="s">
        <v>4794</v>
      </c>
      <c r="AJ129" s="11"/>
      <c r="AM129" s="11"/>
      <c r="AN129" s="11"/>
      <c r="AO129" s="11"/>
      <c r="AP129" s="10"/>
      <c r="AR129" s="40"/>
    </row>
    <row r="130" spans="4:44" x14ac:dyDescent="0.25">
      <c r="D130" s="91" t="s">
        <v>23</v>
      </c>
      <c r="E130" s="429"/>
      <c r="F130" s="98" t="s">
        <v>4379</v>
      </c>
      <c r="G130" s="96"/>
      <c r="H130" s="99"/>
      <c r="I130" s="99"/>
      <c r="J130" s="99"/>
      <c r="K130" s="96"/>
      <c r="L130" s="96"/>
      <c r="M130" s="100"/>
      <c r="N130" s="96"/>
      <c r="O130" s="499"/>
      <c r="P130" s="101"/>
      <c r="Q130" s="96"/>
      <c r="R130" s="96"/>
      <c r="S130" s="100"/>
      <c r="T130" s="190"/>
      <c r="U130" s="96"/>
      <c r="V130" s="102"/>
      <c r="W130" s="171"/>
      <c r="X130" s="171"/>
      <c r="Y130" s="499"/>
      <c r="Z130" s="499"/>
      <c r="AA130" s="108"/>
      <c r="AC130" s="39"/>
      <c r="AE130" s="85"/>
      <c r="AF130" s="85"/>
      <c r="AG130" s="85"/>
      <c r="AH130"/>
      <c r="AI130" t="s">
        <v>4793</v>
      </c>
      <c r="AJ130" s="11"/>
      <c r="AM130" s="11"/>
      <c r="AN130" s="11"/>
      <c r="AO130" s="11"/>
      <c r="AP130" s="10"/>
      <c r="AR130" s="40"/>
    </row>
    <row r="131" spans="4:44" x14ac:dyDescent="0.25">
      <c r="D131" s="91" t="s">
        <v>175</v>
      </c>
      <c r="E131" s="429"/>
      <c r="F131" s="98" t="s">
        <v>3487</v>
      </c>
      <c r="G131" s="96"/>
      <c r="H131" s="99"/>
      <c r="I131" s="99"/>
      <c r="J131" s="99"/>
      <c r="K131" s="96"/>
      <c r="L131" s="96"/>
      <c r="M131" s="100"/>
      <c r="N131" s="96"/>
      <c r="O131" s="499"/>
      <c r="P131" s="101"/>
      <c r="Q131" s="96"/>
      <c r="R131" s="96"/>
      <c r="S131" s="100"/>
      <c r="T131" s="190"/>
      <c r="U131" s="96"/>
      <c r="V131" s="102"/>
      <c r="W131" s="171"/>
      <c r="X131" s="171"/>
      <c r="Y131" s="499"/>
      <c r="Z131" s="499"/>
      <c r="AA131" s="108"/>
      <c r="AC131" s="39"/>
      <c r="AE131"/>
      <c r="AF131"/>
      <c r="AG131"/>
      <c r="AH131"/>
      <c r="AI131"/>
      <c r="AJ131"/>
      <c r="AK131" s="666"/>
      <c r="AN131" s="85"/>
      <c r="AO131" s="11"/>
      <c r="AP131" s="10"/>
      <c r="AR131" s="40"/>
    </row>
    <row r="132" spans="4:44" x14ac:dyDescent="0.25">
      <c r="D132" s="91" t="s">
        <v>5</v>
      </c>
      <c r="E132" s="429"/>
      <c r="F132" s="98" t="s">
        <v>3864</v>
      </c>
      <c r="G132" s="96"/>
      <c r="H132" s="99"/>
      <c r="I132" s="99"/>
      <c r="J132" s="99"/>
      <c r="K132" s="96"/>
      <c r="L132" s="96"/>
      <c r="M132" s="100"/>
      <c r="N132" s="96"/>
      <c r="O132" s="499"/>
      <c r="P132" s="101"/>
      <c r="Q132" s="96"/>
      <c r="R132" s="96"/>
      <c r="S132" s="100"/>
      <c r="T132" s="190"/>
      <c r="U132" s="96"/>
      <c r="V132" s="102"/>
      <c r="W132" s="171"/>
      <c r="X132" s="171"/>
      <c r="Y132" s="499"/>
      <c r="Z132" s="499"/>
      <c r="AA132" s="108"/>
      <c r="AC132" s="39"/>
      <c r="AE132" s="40"/>
      <c r="AF132"/>
      <c r="AG132"/>
      <c r="AH132"/>
      <c r="AI132"/>
      <c r="AJ132"/>
      <c r="AO132" s="11"/>
      <c r="AP132" s="10"/>
      <c r="AR132" s="40"/>
    </row>
    <row r="133" spans="4:44" ht="15.75" thickBot="1" x14ac:dyDescent="0.3">
      <c r="D133" s="95" t="s">
        <v>6</v>
      </c>
      <c r="E133" s="430"/>
      <c r="F133" s="103" t="s">
        <v>2126</v>
      </c>
      <c r="G133" s="97"/>
      <c r="H133" s="104"/>
      <c r="I133" s="104"/>
      <c r="J133" s="104"/>
      <c r="K133" s="97"/>
      <c r="L133" s="97"/>
      <c r="M133" s="105"/>
      <c r="N133" s="97"/>
      <c r="O133" s="500"/>
      <c r="P133" s="106"/>
      <c r="Q133" s="97"/>
      <c r="R133" s="97"/>
      <c r="S133" s="105"/>
      <c r="T133" s="191"/>
      <c r="U133" s="97"/>
      <c r="V133" s="107"/>
      <c r="W133" s="172"/>
      <c r="X133" s="172"/>
      <c r="Y133" s="500"/>
      <c r="Z133" s="500"/>
      <c r="AA133" s="109"/>
      <c r="AC133" s="39"/>
      <c r="AE133" s="39"/>
      <c r="AF133"/>
      <c r="AG133"/>
      <c r="AH133" s="85"/>
      <c r="AI133"/>
      <c r="AJ133"/>
      <c r="AO133" s="126"/>
      <c r="AP133" s="10"/>
      <c r="AR133" s="40"/>
    </row>
    <row r="134" spans="4:44" x14ac:dyDescent="0.25">
      <c r="D134" s="507" t="s">
        <v>1</v>
      </c>
      <c r="E134" s="845"/>
      <c r="F134" s="509" t="s">
        <v>1048</v>
      </c>
      <c r="G134" s="846"/>
      <c r="H134" s="893"/>
      <c r="I134" s="893"/>
      <c r="J134" s="893"/>
      <c r="K134" s="510"/>
      <c r="L134" s="510"/>
      <c r="M134" s="511"/>
      <c r="N134" s="510"/>
      <c r="O134" s="516"/>
      <c r="P134" s="512"/>
      <c r="Q134" s="510"/>
      <c r="R134" s="510"/>
      <c r="S134" s="511"/>
      <c r="T134" s="513"/>
      <c r="U134" s="510"/>
      <c r="V134" s="514"/>
      <c r="W134" s="515"/>
      <c r="X134" s="515"/>
      <c r="Y134" s="516"/>
      <c r="Z134" s="516"/>
      <c r="AA134" s="517"/>
      <c r="AC134" s="39"/>
      <c r="AE134" s="40"/>
      <c r="AF134"/>
      <c r="AG134"/>
      <c r="AH134" s="85"/>
      <c r="AI134"/>
      <c r="AJ134"/>
      <c r="AO134" s="126"/>
      <c r="AP134" s="10"/>
      <c r="AR134" s="40"/>
    </row>
    <row r="135" spans="4:44" x14ac:dyDescent="0.25">
      <c r="D135" s="91" t="s">
        <v>742</v>
      </c>
      <c r="E135" s="898"/>
      <c r="F135" s="98" t="s">
        <v>846</v>
      </c>
      <c r="G135" s="896"/>
      <c r="H135" s="99"/>
      <c r="I135" s="99"/>
      <c r="J135" s="99"/>
      <c r="K135" s="96"/>
      <c r="L135" s="96"/>
      <c r="M135" s="100"/>
      <c r="N135" s="96"/>
      <c r="O135" s="499"/>
      <c r="P135" s="101"/>
      <c r="Q135" s="96"/>
      <c r="R135" s="96"/>
      <c r="S135" s="100"/>
      <c r="T135" s="190"/>
      <c r="U135" s="96"/>
      <c r="V135" s="102"/>
      <c r="W135" s="171"/>
      <c r="X135" s="171"/>
      <c r="Y135" s="499"/>
      <c r="Z135" s="499"/>
      <c r="AA135" s="108"/>
      <c r="AC135" s="39"/>
      <c r="AE135" s="40"/>
      <c r="AF135"/>
      <c r="AG135"/>
      <c r="AH135"/>
      <c r="AI135" s="85"/>
      <c r="AJ135"/>
      <c r="AN135" s="11"/>
      <c r="AO135" s="11"/>
      <c r="AP135" s="10"/>
      <c r="AR135" s="40"/>
    </row>
    <row r="136" spans="4:44" x14ac:dyDescent="0.25">
      <c r="D136" s="92" t="s">
        <v>4</v>
      </c>
      <c r="E136" s="898"/>
      <c r="F136" s="98" t="s">
        <v>848</v>
      </c>
      <c r="G136" s="896"/>
      <c r="H136" s="99"/>
      <c r="I136" s="99"/>
      <c r="J136" s="99"/>
      <c r="K136" s="96"/>
      <c r="L136" s="96"/>
      <c r="M136" s="100"/>
      <c r="N136" s="96"/>
      <c r="O136" s="499"/>
      <c r="P136" s="101"/>
      <c r="Q136" s="96"/>
      <c r="R136" s="96"/>
      <c r="S136" s="100"/>
      <c r="T136" s="190"/>
      <c r="U136" s="96"/>
      <c r="V136" s="102"/>
      <c r="W136" s="171"/>
      <c r="X136" s="171"/>
      <c r="Y136" s="499"/>
      <c r="Z136" s="499"/>
      <c r="AA136" s="108"/>
      <c r="AC136" s="39"/>
      <c r="AE136" s="85"/>
      <c r="AF136" s="85"/>
      <c r="AG136" s="85"/>
      <c r="AH136" s="85"/>
      <c r="AI136" s="85"/>
      <c r="AJ136"/>
      <c r="AN136" s="11"/>
      <c r="AO136" s="126"/>
      <c r="AP136" s="10"/>
      <c r="AR136" s="40"/>
    </row>
    <row r="137" spans="4:44" x14ac:dyDescent="0.25">
      <c r="D137" s="91" t="s">
        <v>1149</v>
      </c>
      <c r="E137" s="898"/>
      <c r="F137" s="98" t="s">
        <v>1418</v>
      </c>
      <c r="G137" s="896"/>
      <c r="H137" s="99"/>
      <c r="I137" s="99"/>
      <c r="J137" s="99"/>
      <c r="K137" s="96"/>
      <c r="L137" s="96"/>
      <c r="M137" s="100"/>
      <c r="N137" s="96"/>
      <c r="O137" s="499"/>
      <c r="P137" s="101"/>
      <c r="Q137" s="96"/>
      <c r="R137" s="96"/>
      <c r="S137" s="100"/>
      <c r="T137" s="190"/>
      <c r="U137" s="96"/>
      <c r="V137" s="102"/>
      <c r="W137" s="171"/>
      <c r="X137" s="171"/>
      <c r="Y137" s="499"/>
      <c r="Z137" s="499"/>
      <c r="AA137" s="108"/>
      <c r="AC137" s="39"/>
      <c r="AE137" s="85"/>
      <c r="AF137" s="85"/>
      <c r="AG137" s="85"/>
      <c r="AH137" s="85"/>
      <c r="AI137"/>
      <c r="AJ137"/>
      <c r="AN137" s="85"/>
      <c r="AO137" s="126"/>
      <c r="AP137" s="10"/>
      <c r="AR137" s="40"/>
    </row>
    <row r="138" spans="4:44" x14ac:dyDescent="0.25">
      <c r="D138" s="91" t="s">
        <v>772</v>
      </c>
      <c r="E138" s="898"/>
      <c r="F138" s="98" t="s">
        <v>1304</v>
      </c>
      <c r="G138" s="896"/>
      <c r="H138" s="99"/>
      <c r="I138" s="99"/>
      <c r="J138" s="99"/>
      <c r="K138" s="96"/>
      <c r="L138" s="96"/>
      <c r="M138" s="100"/>
      <c r="N138" s="96"/>
      <c r="O138" s="499"/>
      <c r="P138" s="101"/>
      <c r="Q138" s="96"/>
      <c r="R138" s="96"/>
      <c r="S138" s="100"/>
      <c r="T138" s="190"/>
      <c r="U138" s="96"/>
      <c r="V138" s="102"/>
      <c r="W138" s="171"/>
      <c r="X138" s="171"/>
      <c r="Y138" s="499"/>
      <c r="Z138" s="499"/>
      <c r="AA138" s="108"/>
      <c r="AC138" s="39"/>
      <c r="AE138" s="40"/>
      <c r="AF138"/>
      <c r="AG138"/>
      <c r="AH138" s="85"/>
      <c r="AI138" s="85"/>
      <c r="AJ138" s="11"/>
      <c r="AM138" s="11"/>
      <c r="AN138" s="11"/>
      <c r="AO138" s="11"/>
      <c r="AP138" s="10"/>
      <c r="AR138" s="40"/>
    </row>
    <row r="139" spans="4:44" x14ac:dyDescent="0.25">
      <c r="D139" s="93" t="s">
        <v>764</v>
      </c>
      <c r="E139" s="898"/>
      <c r="F139" s="98" t="s">
        <v>1142</v>
      </c>
      <c r="G139" s="896"/>
      <c r="H139" s="99"/>
      <c r="I139" s="99"/>
      <c r="J139" s="99"/>
      <c r="K139" s="96"/>
      <c r="L139" s="96"/>
      <c r="M139" s="100"/>
      <c r="N139" s="96"/>
      <c r="O139" s="499"/>
      <c r="P139" s="101"/>
      <c r="Q139" s="96"/>
      <c r="R139" s="96"/>
      <c r="S139" s="100"/>
      <c r="T139" s="190"/>
      <c r="U139" s="96"/>
      <c r="V139" s="102"/>
      <c r="W139" s="171"/>
      <c r="X139" s="171"/>
      <c r="Y139" s="499"/>
      <c r="Z139" s="499"/>
      <c r="AA139" s="108"/>
      <c r="AC139" s="39"/>
      <c r="AE139" s="85"/>
      <c r="AF139" s="85"/>
      <c r="AG139" s="85"/>
      <c r="AH139" s="85"/>
      <c r="AI139" s="85"/>
      <c r="AJ139" s="11"/>
      <c r="AM139" s="11"/>
      <c r="AN139" s="11"/>
      <c r="AO139" s="126"/>
      <c r="AP139" s="10"/>
      <c r="AR139" s="40"/>
    </row>
    <row r="140" spans="4:44" x14ac:dyDescent="0.25">
      <c r="D140" s="91" t="s">
        <v>839</v>
      </c>
      <c r="E140" s="898"/>
      <c r="F140" s="98" t="s">
        <v>1305</v>
      </c>
      <c r="G140" s="896"/>
      <c r="H140" s="99"/>
      <c r="I140" s="99"/>
      <c r="J140" s="99"/>
      <c r="K140" s="96"/>
      <c r="L140" s="96"/>
      <c r="M140" s="100"/>
      <c r="N140" s="96"/>
      <c r="O140" s="499"/>
      <c r="P140" s="101"/>
      <c r="Q140" s="96"/>
      <c r="R140" s="96"/>
      <c r="S140" s="100"/>
      <c r="T140" s="190"/>
      <c r="U140" s="96"/>
      <c r="V140" s="102"/>
      <c r="W140" s="171"/>
      <c r="X140" s="171"/>
      <c r="Y140" s="499"/>
      <c r="Z140" s="499"/>
      <c r="AA140" s="108"/>
      <c r="AE140" s="85"/>
      <c r="AF140" s="85"/>
      <c r="AG140" s="85"/>
      <c r="AH140" s="85"/>
      <c r="AI140" s="85"/>
      <c r="AJ140" s="11"/>
      <c r="AM140" s="11"/>
      <c r="AN140" s="11"/>
      <c r="AO140" s="126"/>
      <c r="AP140" s="10"/>
      <c r="AR140" s="40"/>
    </row>
    <row r="141" spans="4:44" x14ac:dyDescent="0.25">
      <c r="D141" s="92" t="s">
        <v>2</v>
      </c>
      <c r="E141" s="898"/>
      <c r="F141" s="98" t="s">
        <v>3636</v>
      </c>
      <c r="G141" s="896"/>
      <c r="H141" s="99"/>
      <c r="I141" s="99"/>
      <c r="J141" s="99"/>
      <c r="K141" s="96"/>
      <c r="L141" s="96"/>
      <c r="M141" s="100"/>
      <c r="N141" s="96"/>
      <c r="O141" s="499"/>
      <c r="P141" s="101"/>
      <c r="Q141" s="96"/>
      <c r="R141" s="96"/>
      <c r="S141" s="100"/>
      <c r="T141" s="190"/>
      <c r="U141" s="96"/>
      <c r="V141" s="102"/>
      <c r="W141" s="171"/>
      <c r="X141" s="171"/>
      <c r="Y141" s="499"/>
      <c r="Z141" s="499"/>
      <c r="AA141" s="108"/>
      <c r="AE141" s="85"/>
      <c r="AF141" s="85"/>
      <c r="AG141" s="85"/>
      <c r="AH141"/>
      <c r="AI141" s="85"/>
      <c r="AJ141" s="11"/>
      <c r="AM141" s="11"/>
      <c r="AN141" s="11"/>
      <c r="AO141" s="11"/>
      <c r="AP141" s="10"/>
      <c r="AR141" s="40"/>
    </row>
    <row r="142" spans="4:44" x14ac:dyDescent="0.25">
      <c r="D142" s="92" t="s">
        <v>986</v>
      </c>
      <c r="E142" s="898"/>
      <c r="F142" s="98" t="s">
        <v>988</v>
      </c>
      <c r="G142" s="896"/>
      <c r="H142" s="99"/>
      <c r="I142" s="99"/>
      <c r="J142" s="99"/>
      <c r="K142" s="96"/>
      <c r="L142" s="96"/>
      <c r="M142" s="100"/>
      <c r="N142" s="96"/>
      <c r="O142" s="499"/>
      <c r="P142" s="101"/>
      <c r="Q142" s="96"/>
      <c r="R142" s="96"/>
      <c r="S142" s="100"/>
      <c r="T142" s="190"/>
      <c r="U142" s="96"/>
      <c r="V142" s="102"/>
      <c r="W142" s="171"/>
      <c r="X142" s="171"/>
      <c r="Y142" s="499"/>
      <c r="Z142" s="499"/>
      <c r="AA142" s="108"/>
      <c r="AE142" s="85"/>
      <c r="AF142" s="85"/>
      <c r="AG142" s="85"/>
      <c r="AH142" s="85"/>
      <c r="AI142" s="85"/>
      <c r="AJ142"/>
      <c r="AN142" s="11"/>
      <c r="AO142" s="11"/>
      <c r="AP142" s="10"/>
      <c r="AR142" s="40"/>
    </row>
    <row r="143" spans="4:44" x14ac:dyDescent="0.25">
      <c r="D143" s="91" t="s">
        <v>736</v>
      </c>
      <c r="E143" s="898"/>
      <c r="F143" s="98" t="s">
        <v>1307</v>
      </c>
      <c r="G143" s="896"/>
      <c r="H143" s="99"/>
      <c r="I143" s="99"/>
      <c r="J143" s="99"/>
      <c r="K143" s="96"/>
      <c r="L143" s="96"/>
      <c r="M143" s="100"/>
      <c r="N143" s="96"/>
      <c r="O143" s="499"/>
      <c r="P143" s="101"/>
      <c r="Q143" s="96"/>
      <c r="R143" s="96"/>
      <c r="S143" s="100"/>
      <c r="T143" s="190"/>
      <c r="U143" s="96"/>
      <c r="V143" s="102"/>
      <c r="W143" s="171"/>
      <c r="X143" s="171"/>
      <c r="Y143" s="499"/>
      <c r="Z143" s="499"/>
      <c r="AA143" s="108"/>
      <c r="AE143" s="85"/>
      <c r="AF143" s="85"/>
      <c r="AG143" s="85"/>
      <c r="AH143" s="85"/>
      <c r="AI143"/>
      <c r="AJ143"/>
      <c r="AO143" s="126"/>
      <c r="AP143" s="10"/>
      <c r="AR143" s="40"/>
    </row>
    <row r="144" spans="4:44" x14ac:dyDescent="0.25">
      <c r="D144" s="94" t="s">
        <v>1396</v>
      </c>
      <c r="E144" s="898"/>
      <c r="F144" s="98" t="s">
        <v>1397</v>
      </c>
      <c r="G144" s="896"/>
      <c r="H144" s="99"/>
      <c r="I144" s="99"/>
      <c r="J144" s="99"/>
      <c r="K144" s="96"/>
      <c r="L144" s="96"/>
      <c r="M144" s="100"/>
      <c r="N144" s="96"/>
      <c r="O144" s="499"/>
      <c r="P144" s="101"/>
      <c r="Q144" s="96"/>
      <c r="R144" s="96"/>
      <c r="S144" s="100"/>
      <c r="T144" s="190"/>
      <c r="U144" s="96"/>
      <c r="V144" s="102"/>
      <c r="W144" s="171"/>
      <c r="X144" s="171"/>
      <c r="Y144" s="499"/>
      <c r="Z144" s="499"/>
      <c r="AA144" s="108"/>
      <c r="AE144" s="40"/>
      <c r="AF144"/>
      <c r="AG144"/>
      <c r="AH144" s="85"/>
      <c r="AI144" s="85"/>
      <c r="AJ144" s="11"/>
      <c r="AN144" s="11"/>
      <c r="AO144" s="11"/>
      <c r="AP144" s="10"/>
      <c r="AR144" s="40"/>
    </row>
    <row r="145" spans="4:44" x14ac:dyDescent="0.25">
      <c r="D145" s="519" t="s">
        <v>838</v>
      </c>
      <c r="E145" s="847"/>
      <c r="F145" s="521" t="s">
        <v>1107</v>
      </c>
      <c r="G145" s="848"/>
      <c r="H145" s="897"/>
      <c r="I145" s="897"/>
      <c r="J145" s="897"/>
      <c r="K145" s="522"/>
      <c r="L145" s="522"/>
      <c r="M145" s="523"/>
      <c r="N145" s="522"/>
      <c r="O145" s="528"/>
      <c r="P145" s="524"/>
      <c r="Q145" s="522"/>
      <c r="R145" s="522"/>
      <c r="S145" s="523"/>
      <c r="T145" s="525"/>
      <c r="U145" s="522"/>
      <c r="V145" s="526"/>
      <c r="W145" s="527"/>
      <c r="X145" s="527"/>
      <c r="Y145" s="528"/>
      <c r="Z145" s="528"/>
      <c r="AA145" s="529"/>
      <c r="AE145" s="85"/>
      <c r="AF145" s="85"/>
      <c r="AG145" s="85"/>
      <c r="AH145"/>
      <c r="AI145" s="85"/>
      <c r="AJ145" s="11"/>
      <c r="AN145" s="11"/>
      <c r="AO145" s="11"/>
      <c r="AP145" s="10"/>
      <c r="AR145" s="40"/>
    </row>
    <row r="146" spans="4:44" ht="15.75" thickBot="1" x14ac:dyDescent="0.3">
      <c r="D146" s="530" t="s">
        <v>39</v>
      </c>
      <c r="E146" s="849"/>
      <c r="F146" s="532" t="s">
        <v>849</v>
      </c>
      <c r="G146" s="850"/>
      <c r="H146" s="534"/>
      <c r="I146" s="534"/>
      <c r="J146" s="534"/>
      <c r="K146" s="533"/>
      <c r="L146" s="533"/>
      <c r="M146" s="535"/>
      <c r="N146" s="533"/>
      <c r="O146" s="540"/>
      <c r="P146" s="536"/>
      <c r="Q146" s="533"/>
      <c r="R146" s="533"/>
      <c r="S146" s="535"/>
      <c r="T146" s="537"/>
      <c r="U146" s="533"/>
      <c r="V146" s="538"/>
      <c r="W146" s="539"/>
      <c r="X146" s="539"/>
      <c r="Y146" s="540"/>
      <c r="Z146" s="540"/>
      <c r="AA146" s="541"/>
      <c r="AE146" s="85"/>
      <c r="AF146" s="85"/>
      <c r="AG146" s="85"/>
      <c r="AH146"/>
      <c r="AI146" s="85"/>
      <c r="AJ146" s="11"/>
      <c r="AN146" s="11"/>
      <c r="AO146" s="11"/>
      <c r="AP146" s="10"/>
      <c r="AR146" s="40"/>
    </row>
    <row r="147" spans="4:44" s="208" customFormat="1" x14ac:dyDescent="0.25">
      <c r="D147" s="518" t="s">
        <v>3637</v>
      </c>
      <c r="E147" s="845"/>
      <c r="F147" s="509" t="s">
        <v>2134</v>
      </c>
      <c r="G147" s="846"/>
      <c r="H147" s="893"/>
      <c r="I147" s="893"/>
      <c r="J147" s="893"/>
      <c r="K147" s="510"/>
      <c r="L147" s="510"/>
      <c r="M147" s="511"/>
      <c r="N147" s="510"/>
      <c r="O147" s="516"/>
      <c r="P147" s="512"/>
      <c r="Q147" s="510"/>
      <c r="R147" s="510"/>
      <c r="S147" s="511"/>
      <c r="T147" s="513"/>
      <c r="U147" s="510"/>
      <c r="V147" s="514"/>
      <c r="W147" s="515"/>
      <c r="X147" s="515"/>
      <c r="Y147" s="516"/>
      <c r="Z147" s="516"/>
      <c r="AA147" s="517"/>
      <c r="AB147" s="692"/>
      <c r="AC147"/>
      <c r="AD147" s="39"/>
      <c r="AE147" s="85"/>
      <c r="AF147" s="85"/>
      <c r="AG147" s="85"/>
      <c r="AH147" s="693"/>
      <c r="AJ147" s="126"/>
      <c r="AK147" s="694"/>
      <c r="AL147" s="695"/>
      <c r="AM147" s="126"/>
      <c r="AN147" s="126"/>
      <c r="AO147" s="126"/>
      <c r="AP147" s="694"/>
      <c r="AR147" s="696"/>
    </row>
    <row r="148" spans="4:44" x14ac:dyDescent="0.25">
      <c r="D148" s="681" t="s">
        <v>1817</v>
      </c>
      <c r="E148" s="851"/>
      <c r="F148" s="683" t="s">
        <v>2133</v>
      </c>
      <c r="G148" s="851"/>
      <c r="H148" s="684"/>
      <c r="I148" s="684"/>
      <c r="J148" s="684"/>
      <c r="K148" s="682"/>
      <c r="L148" s="682"/>
      <c r="M148" s="685"/>
      <c r="N148" s="682"/>
      <c r="O148" s="690"/>
      <c r="P148" s="686"/>
      <c r="Q148" s="682"/>
      <c r="R148" s="682"/>
      <c r="S148" s="685"/>
      <c r="T148" s="687"/>
      <c r="U148" s="682"/>
      <c r="V148" s="688"/>
      <c r="W148" s="689"/>
      <c r="X148" s="689"/>
      <c r="Y148" s="690"/>
      <c r="Z148" s="690"/>
      <c r="AA148" s="691"/>
      <c r="AE148"/>
      <c r="AF148"/>
      <c r="AG148"/>
      <c r="AH148" s="85"/>
      <c r="AI148"/>
      <c r="AJ148" s="11"/>
      <c r="AM148" s="11"/>
      <c r="AN148" s="11"/>
      <c r="AO148" s="11"/>
      <c r="AP148" s="10"/>
      <c r="AR148" s="40"/>
    </row>
    <row r="149" spans="4:44" x14ac:dyDescent="0.25">
      <c r="D149" s="92" t="s">
        <v>1998</v>
      </c>
      <c r="E149" s="898"/>
      <c r="F149" s="98" t="s">
        <v>4380</v>
      </c>
      <c r="G149" s="896"/>
      <c r="H149" s="99"/>
      <c r="I149" s="99"/>
      <c r="J149" s="99"/>
      <c r="K149" s="96"/>
      <c r="L149" s="96"/>
      <c r="M149" s="100"/>
      <c r="N149" s="96"/>
      <c r="O149" s="499"/>
      <c r="P149" s="101"/>
      <c r="Q149" s="96"/>
      <c r="R149" s="96"/>
      <c r="S149" s="100"/>
      <c r="T149" s="190"/>
      <c r="U149" s="96"/>
      <c r="V149" s="102"/>
      <c r="W149" s="171"/>
      <c r="X149" s="171"/>
      <c r="Y149" s="499"/>
      <c r="Z149" s="499"/>
      <c r="AA149" s="108"/>
      <c r="AC149" s="208"/>
      <c r="AD149" s="692"/>
      <c r="AE149" s="693"/>
      <c r="AF149" s="208"/>
      <c r="AG149" s="208"/>
      <c r="AH149" s="85"/>
      <c r="AI149" s="85"/>
      <c r="AJ149"/>
      <c r="AN149" s="11"/>
      <c r="AO149" s="11"/>
      <c r="AP149" s="10"/>
      <c r="AR149" s="40"/>
    </row>
    <row r="150" spans="4:44" x14ac:dyDescent="0.25">
      <c r="D150" s="91" t="s">
        <v>16</v>
      </c>
      <c r="E150" s="898"/>
      <c r="F150" s="98" t="s">
        <v>3486</v>
      </c>
      <c r="G150" s="896"/>
      <c r="H150" s="99"/>
      <c r="I150" s="99"/>
      <c r="J150" s="99"/>
      <c r="K150" s="96"/>
      <c r="L150" s="96"/>
      <c r="M150" s="100"/>
      <c r="N150" s="96"/>
      <c r="O150" s="499"/>
      <c r="P150" s="101"/>
      <c r="Q150" s="96"/>
      <c r="R150" s="96"/>
      <c r="S150" s="100"/>
      <c r="T150" s="190"/>
      <c r="U150" s="96"/>
      <c r="V150" s="102"/>
      <c r="W150" s="171"/>
      <c r="X150" s="171"/>
      <c r="Y150" s="499"/>
      <c r="Z150" s="499"/>
      <c r="AA150" s="108"/>
      <c r="AE150" s="85"/>
      <c r="AF150" s="85"/>
      <c r="AG150" s="85"/>
      <c r="AH150"/>
      <c r="AI150" s="85"/>
      <c r="AJ150"/>
      <c r="AN150" s="11"/>
      <c r="AO150" s="11"/>
      <c r="AP150" s="10"/>
      <c r="AR150" s="40"/>
    </row>
    <row r="151" spans="4:44" x14ac:dyDescent="0.25">
      <c r="D151" s="91" t="s">
        <v>69</v>
      </c>
      <c r="E151" s="898"/>
      <c r="F151" s="98" t="s">
        <v>850</v>
      </c>
      <c r="G151" s="896"/>
      <c r="H151" s="99"/>
      <c r="I151" s="99"/>
      <c r="J151" s="99"/>
      <c r="K151" s="96"/>
      <c r="L151" s="96"/>
      <c r="M151" s="100"/>
      <c r="N151" s="96"/>
      <c r="O151" s="499"/>
      <c r="P151" s="101"/>
      <c r="Q151" s="96"/>
      <c r="R151" s="96"/>
      <c r="S151" s="100"/>
      <c r="T151" s="190"/>
      <c r="U151" s="96"/>
      <c r="V151" s="102"/>
      <c r="W151" s="171"/>
      <c r="X151" s="171"/>
      <c r="Y151" s="499"/>
      <c r="Z151" s="499"/>
      <c r="AA151" s="108"/>
      <c r="AE151" s="85"/>
      <c r="AF151" s="85"/>
      <c r="AG151" s="85"/>
      <c r="AH151" s="85"/>
      <c r="AI151" s="85"/>
      <c r="AJ151"/>
      <c r="AN151" s="11"/>
      <c r="AO151" s="126"/>
      <c r="AP151" s="10"/>
      <c r="AR151" s="40"/>
    </row>
    <row r="152" spans="4:44" x14ac:dyDescent="0.25">
      <c r="D152" s="91" t="s">
        <v>72</v>
      </c>
      <c r="E152" s="898"/>
      <c r="F152" s="98" t="s">
        <v>3633</v>
      </c>
      <c r="G152" s="896"/>
      <c r="H152" s="99"/>
      <c r="I152" s="99"/>
      <c r="J152" s="99"/>
      <c r="K152" s="96"/>
      <c r="L152" s="96"/>
      <c r="M152" s="100"/>
      <c r="N152" s="96"/>
      <c r="O152" s="499"/>
      <c r="P152" s="101"/>
      <c r="Q152" s="96"/>
      <c r="R152" s="96"/>
      <c r="S152" s="100"/>
      <c r="T152" s="190"/>
      <c r="U152" s="96"/>
      <c r="V152" s="102"/>
      <c r="W152" s="171"/>
      <c r="X152" s="171"/>
      <c r="Y152" s="499"/>
      <c r="Z152" s="499"/>
      <c r="AA152" s="108"/>
      <c r="AE152" s="85"/>
      <c r="AF152" s="85"/>
      <c r="AG152" s="85"/>
      <c r="AH152" s="85"/>
      <c r="AI152"/>
      <c r="AJ152"/>
      <c r="AO152" s="126"/>
      <c r="AP152" s="10"/>
      <c r="AR152" s="40"/>
    </row>
    <row r="153" spans="4:44" x14ac:dyDescent="0.25">
      <c r="D153" s="91" t="s">
        <v>80</v>
      </c>
      <c r="E153" s="898"/>
      <c r="F153" s="98" t="s">
        <v>2125</v>
      </c>
      <c r="G153" s="896"/>
      <c r="H153" s="99"/>
      <c r="I153" s="99"/>
      <c r="J153" s="99"/>
      <c r="K153" s="96"/>
      <c r="L153" s="96"/>
      <c r="M153" s="100"/>
      <c r="N153" s="96"/>
      <c r="O153" s="499"/>
      <c r="P153" s="101"/>
      <c r="Q153" s="96"/>
      <c r="R153" s="96"/>
      <c r="S153" s="100"/>
      <c r="T153" s="190"/>
      <c r="U153" s="96"/>
      <c r="V153" s="102"/>
      <c r="W153" s="171"/>
      <c r="X153" s="171"/>
      <c r="Y153" s="499"/>
      <c r="Z153" s="499"/>
      <c r="AA153" s="108"/>
      <c r="AE153" s="40"/>
      <c r="AF153"/>
      <c r="AG153"/>
      <c r="AH153" s="85"/>
      <c r="AI153" s="85"/>
      <c r="AJ153" s="11"/>
      <c r="AM153" s="11"/>
      <c r="AN153" s="11"/>
      <c r="AO153" s="181"/>
      <c r="AP153" s="10"/>
      <c r="AR153" s="40"/>
    </row>
    <row r="154" spans="4:44" x14ac:dyDescent="0.25">
      <c r="D154" s="91" t="s">
        <v>68</v>
      </c>
      <c r="E154" s="898"/>
      <c r="F154" s="98" t="s">
        <v>852</v>
      </c>
      <c r="G154" s="896"/>
      <c r="H154" s="99"/>
      <c r="I154" s="99"/>
      <c r="J154" s="99"/>
      <c r="K154" s="96"/>
      <c r="L154" s="96"/>
      <c r="M154" s="100"/>
      <c r="N154" s="96"/>
      <c r="O154" s="499"/>
      <c r="P154" s="101"/>
      <c r="Q154" s="96"/>
      <c r="R154" s="96"/>
      <c r="S154" s="100"/>
      <c r="T154" s="190"/>
      <c r="U154" s="96"/>
      <c r="V154" s="102"/>
      <c r="W154" s="171"/>
      <c r="X154" s="171"/>
      <c r="Y154" s="499"/>
      <c r="Z154" s="499"/>
      <c r="AA154" s="108"/>
      <c r="AD154" s="36"/>
      <c r="AE154" s="85"/>
      <c r="AF154" s="85"/>
      <c r="AG154" s="85"/>
      <c r="AH154" s="85"/>
      <c r="AI154" s="85"/>
      <c r="AJ154" s="11"/>
      <c r="AM154" s="11"/>
      <c r="AN154" s="11"/>
      <c r="AO154" s="126"/>
      <c r="AP154" s="10"/>
    </row>
    <row r="155" spans="4:44" x14ac:dyDescent="0.25">
      <c r="D155" s="91" t="s">
        <v>74</v>
      </c>
      <c r="E155" s="898"/>
      <c r="F155" s="98" t="s">
        <v>2124</v>
      </c>
      <c r="G155" s="896"/>
      <c r="H155" s="99"/>
      <c r="I155" s="99"/>
      <c r="J155" s="99"/>
      <c r="K155" s="96"/>
      <c r="L155" s="96"/>
      <c r="M155" s="100"/>
      <c r="N155" s="96"/>
      <c r="O155" s="499"/>
      <c r="P155" s="101"/>
      <c r="Q155" s="96"/>
      <c r="R155" s="96"/>
      <c r="S155" s="100"/>
      <c r="T155" s="190"/>
      <c r="U155" s="96"/>
      <c r="V155" s="102"/>
      <c r="W155" s="171"/>
      <c r="X155" s="171"/>
      <c r="Y155" s="499"/>
      <c r="Z155" s="499"/>
      <c r="AA155" s="108"/>
      <c r="AD155" s="36"/>
      <c r="AE155" s="398"/>
      <c r="AF155" s="398"/>
      <c r="AG155" s="85"/>
      <c r="AH155" s="85"/>
      <c r="AI155" s="85"/>
      <c r="AJ155" s="11"/>
      <c r="AM155" s="11"/>
      <c r="AN155" s="11"/>
      <c r="AO155" s="126"/>
      <c r="AP155" s="10"/>
    </row>
    <row r="156" spans="4:44" x14ac:dyDescent="0.25">
      <c r="D156" s="91" t="s">
        <v>2121</v>
      </c>
      <c r="E156" s="898"/>
      <c r="F156" s="98" t="s">
        <v>2123</v>
      </c>
      <c r="G156" s="896"/>
      <c r="H156" s="99"/>
      <c r="I156" s="99"/>
      <c r="J156" s="99"/>
      <c r="K156" s="96"/>
      <c r="L156" s="96"/>
      <c r="M156" s="100"/>
      <c r="N156" s="96"/>
      <c r="O156" s="499"/>
      <c r="P156" s="101"/>
      <c r="Q156" s="96"/>
      <c r="R156" s="96"/>
      <c r="S156" s="100"/>
      <c r="T156" s="190"/>
      <c r="U156" s="96"/>
      <c r="V156" s="102"/>
      <c r="W156" s="171"/>
      <c r="X156" s="171"/>
      <c r="Y156" s="499"/>
      <c r="Z156" s="499"/>
      <c r="AA156" s="108"/>
      <c r="AD156" s="36"/>
      <c r="AE156" s="399"/>
      <c r="AF156" s="398"/>
      <c r="AG156" s="85"/>
      <c r="AH156" s="85"/>
      <c r="AI156" s="85"/>
      <c r="AJ156" s="11"/>
      <c r="AM156" s="11"/>
      <c r="AN156" s="11"/>
      <c r="AO156" s="126"/>
      <c r="AP156" s="10"/>
    </row>
    <row r="157" spans="4:44" x14ac:dyDescent="0.25">
      <c r="D157" s="91" t="s">
        <v>51</v>
      </c>
      <c r="E157" s="898"/>
      <c r="F157" s="98" t="s">
        <v>872</v>
      </c>
      <c r="G157" s="896"/>
      <c r="H157" s="99"/>
      <c r="I157" s="99"/>
      <c r="J157" s="99"/>
      <c r="K157" s="96"/>
      <c r="L157" s="96"/>
      <c r="M157" s="100"/>
      <c r="N157" s="96"/>
      <c r="O157" s="499"/>
      <c r="P157" s="101"/>
      <c r="Q157" s="96"/>
      <c r="R157" s="96"/>
      <c r="S157" s="100"/>
      <c r="T157" s="190"/>
      <c r="U157" s="96"/>
      <c r="V157" s="102"/>
      <c r="W157" s="171"/>
      <c r="X157" s="171"/>
      <c r="Y157" s="499"/>
      <c r="Z157" s="499"/>
      <c r="AA157" s="108"/>
      <c r="AE157" s="398"/>
      <c r="AF157" s="398"/>
      <c r="AG157" s="85"/>
      <c r="AH157" s="85"/>
      <c r="AI157" s="85"/>
      <c r="AJ157" s="11"/>
      <c r="AM157" s="11"/>
      <c r="AN157" s="11"/>
      <c r="AO157" s="126"/>
      <c r="AP157" s="10"/>
    </row>
    <row r="158" spans="4:44" x14ac:dyDescent="0.25">
      <c r="D158" s="91" t="s">
        <v>52</v>
      </c>
      <c r="E158" s="898"/>
      <c r="F158" s="98" t="s">
        <v>873</v>
      </c>
      <c r="G158" s="896"/>
      <c r="H158" s="99"/>
      <c r="I158" s="99"/>
      <c r="J158" s="99"/>
      <c r="K158" s="96"/>
      <c r="L158" s="96"/>
      <c r="M158" s="100"/>
      <c r="N158" s="96"/>
      <c r="O158" s="499"/>
      <c r="P158" s="101"/>
      <c r="Q158" s="96"/>
      <c r="R158" s="96"/>
      <c r="S158" s="100"/>
      <c r="T158" s="190"/>
      <c r="U158" s="96"/>
      <c r="V158" s="102"/>
      <c r="W158" s="171"/>
      <c r="X158" s="171"/>
      <c r="Y158" s="499"/>
      <c r="Z158" s="499"/>
      <c r="AA158" s="108"/>
      <c r="AE158" s="85"/>
      <c r="AF158" s="85"/>
      <c r="AG158" s="85"/>
      <c r="AH158" s="85"/>
      <c r="AI158" s="85"/>
      <c r="AJ158" s="11"/>
      <c r="AM158" s="11"/>
      <c r="AN158" s="11"/>
      <c r="AO158" s="126"/>
      <c r="AP158" s="10"/>
    </row>
    <row r="159" spans="4:44" x14ac:dyDescent="0.25">
      <c r="D159" s="91" t="s">
        <v>53</v>
      </c>
      <c r="E159" s="898"/>
      <c r="F159" s="98" t="s">
        <v>853</v>
      </c>
      <c r="G159" s="896"/>
      <c r="H159" s="99"/>
      <c r="I159" s="99"/>
      <c r="J159" s="99"/>
      <c r="K159" s="96"/>
      <c r="L159" s="96"/>
      <c r="M159" s="100"/>
      <c r="N159" s="96"/>
      <c r="O159" s="499"/>
      <c r="P159" s="101"/>
      <c r="Q159" s="96"/>
      <c r="R159" s="96"/>
      <c r="S159" s="100"/>
      <c r="T159" s="190"/>
      <c r="U159" s="96"/>
      <c r="V159" s="102"/>
      <c r="W159" s="171"/>
      <c r="X159" s="171"/>
      <c r="Y159" s="499"/>
      <c r="Z159" s="499"/>
      <c r="AA159" s="108"/>
      <c r="AE159" s="85"/>
      <c r="AF159" s="85"/>
      <c r="AG159" s="85"/>
      <c r="AH159"/>
      <c r="AI159" s="85"/>
      <c r="AJ159" s="11"/>
      <c r="AM159" s="11"/>
      <c r="AN159" s="11"/>
    </row>
    <row r="160" spans="4:44" x14ac:dyDescent="0.25">
      <c r="D160" s="91" t="s">
        <v>841</v>
      </c>
      <c r="E160" s="898"/>
      <c r="F160" s="98" t="s">
        <v>4381</v>
      </c>
      <c r="G160" s="896"/>
      <c r="H160" s="99"/>
      <c r="I160" s="99"/>
      <c r="J160" s="99"/>
      <c r="K160" s="96"/>
      <c r="L160" s="96"/>
      <c r="M160" s="100"/>
      <c r="N160" s="96"/>
      <c r="O160" s="499"/>
      <c r="P160" s="101"/>
      <c r="Q160" s="96"/>
      <c r="R160" s="96"/>
      <c r="S160" s="100"/>
      <c r="T160" s="190"/>
      <c r="U160" s="96"/>
      <c r="V160" s="102"/>
      <c r="W160" s="171"/>
      <c r="X160" s="171"/>
      <c r="Y160" s="499"/>
      <c r="Z160" s="499"/>
      <c r="AA160" s="108"/>
      <c r="AE160" s="85"/>
      <c r="AF160" s="85"/>
      <c r="AG160" s="85"/>
      <c r="AH160"/>
      <c r="AI160" s="85"/>
      <c r="AJ160" s="11"/>
      <c r="AM160" s="11"/>
      <c r="AN160" s="11"/>
    </row>
    <row r="161" spans="4:40" x14ac:dyDescent="0.25">
      <c r="D161" s="91" t="s">
        <v>3634</v>
      </c>
      <c r="E161" s="898"/>
      <c r="F161" s="98" t="s">
        <v>3396</v>
      </c>
      <c r="G161" s="896"/>
      <c r="H161" s="99"/>
      <c r="I161" s="99"/>
      <c r="J161" s="99"/>
      <c r="K161" s="96"/>
      <c r="L161" s="96"/>
      <c r="M161" s="100"/>
      <c r="N161" s="96"/>
      <c r="O161" s="499"/>
      <c r="P161" s="101"/>
      <c r="Q161" s="96"/>
      <c r="R161" s="96"/>
      <c r="S161" s="100"/>
      <c r="T161" s="190"/>
      <c r="U161" s="96"/>
      <c r="V161" s="102"/>
      <c r="W161" s="171"/>
      <c r="X161" s="171"/>
      <c r="Y161" s="499"/>
      <c r="Z161" s="499"/>
      <c r="AA161" s="108"/>
      <c r="AE161" s="85"/>
      <c r="AF161" s="85"/>
      <c r="AG161" s="85"/>
      <c r="AH161"/>
      <c r="AI161"/>
      <c r="AJ161"/>
      <c r="AN161" s="10"/>
    </row>
    <row r="162" spans="4:40" x14ac:dyDescent="0.25">
      <c r="D162" s="91" t="s">
        <v>840</v>
      </c>
      <c r="E162" s="898"/>
      <c r="F162" s="98" t="s">
        <v>855</v>
      </c>
      <c r="G162" s="896"/>
      <c r="H162" s="99"/>
      <c r="I162" s="99"/>
      <c r="J162" s="99"/>
      <c r="K162" s="96"/>
      <c r="L162" s="96"/>
      <c r="M162" s="100"/>
      <c r="N162" s="96"/>
      <c r="O162" s="499"/>
      <c r="P162" s="101"/>
      <c r="Q162" s="96"/>
      <c r="R162" s="96"/>
      <c r="S162" s="100"/>
      <c r="T162" s="190"/>
      <c r="U162" s="96"/>
      <c r="V162" s="102"/>
      <c r="W162" s="171"/>
      <c r="X162" s="171"/>
      <c r="Y162" s="499"/>
      <c r="Z162" s="499"/>
      <c r="AA162" s="108"/>
      <c r="AE162" s="39"/>
      <c r="AF162"/>
      <c r="AG162"/>
      <c r="AH162"/>
      <c r="AI162"/>
      <c r="AJ162"/>
      <c r="AN162" s="10"/>
    </row>
    <row r="163" spans="4:40" x14ac:dyDescent="0.25">
      <c r="D163" s="91" t="s">
        <v>730</v>
      </c>
      <c r="E163" s="898"/>
      <c r="F163" s="98" t="s">
        <v>856</v>
      </c>
      <c r="G163" s="896"/>
      <c r="H163" s="99"/>
      <c r="I163" s="99"/>
      <c r="J163" s="99"/>
      <c r="K163" s="96"/>
      <c r="L163" s="96"/>
      <c r="M163" s="100"/>
      <c r="N163" s="96"/>
      <c r="O163" s="499"/>
      <c r="P163" s="101"/>
      <c r="Q163" s="96"/>
      <c r="R163" s="96"/>
      <c r="S163" s="100"/>
      <c r="T163" s="190"/>
      <c r="U163" s="96"/>
      <c r="V163" s="102"/>
      <c r="W163" s="171"/>
      <c r="X163" s="171"/>
      <c r="Y163" s="499"/>
      <c r="Z163" s="499"/>
      <c r="AA163" s="108"/>
      <c r="AE163" s="39"/>
      <c r="AF163"/>
      <c r="AG163"/>
      <c r="AH163"/>
      <c r="AI163"/>
      <c r="AJ163"/>
    </row>
    <row r="164" spans="4:40" x14ac:dyDescent="0.25">
      <c r="D164" s="91" t="s">
        <v>75</v>
      </c>
      <c r="E164" s="898"/>
      <c r="F164" s="98" t="s">
        <v>857</v>
      </c>
      <c r="G164" s="896"/>
      <c r="H164" s="99"/>
      <c r="I164" s="99"/>
      <c r="J164" s="99"/>
      <c r="K164" s="96"/>
      <c r="L164" s="96"/>
      <c r="M164" s="100"/>
      <c r="N164" s="96"/>
      <c r="O164" s="499"/>
      <c r="P164" s="101"/>
      <c r="Q164" s="96"/>
      <c r="R164" s="96"/>
      <c r="S164" s="100"/>
      <c r="T164" s="190"/>
      <c r="U164" s="96"/>
      <c r="V164" s="102"/>
      <c r="W164" s="171"/>
      <c r="X164" s="171"/>
      <c r="Y164" s="499"/>
      <c r="Z164" s="499"/>
      <c r="AA164" s="108"/>
      <c r="AE164"/>
      <c r="AF164"/>
      <c r="AG164"/>
      <c r="AH164"/>
      <c r="AI164"/>
      <c r="AJ164"/>
    </row>
    <row r="165" spans="4:40" ht="15.75" thickBot="1" x14ac:dyDescent="0.3">
      <c r="D165" s="95" t="s">
        <v>76</v>
      </c>
      <c r="E165" s="894"/>
      <c r="F165" s="103" t="s">
        <v>3638</v>
      </c>
      <c r="G165" s="895"/>
      <c r="H165" s="104"/>
      <c r="I165" s="104"/>
      <c r="J165" s="104"/>
      <c r="K165" s="97"/>
      <c r="L165" s="97"/>
      <c r="M165" s="105"/>
      <c r="N165" s="97"/>
      <c r="O165" s="500"/>
      <c r="P165" s="106"/>
      <c r="Q165" s="97"/>
      <c r="R165" s="97"/>
      <c r="S165" s="105"/>
      <c r="T165" s="191"/>
      <c r="U165" s="97"/>
      <c r="V165" s="107"/>
      <c r="W165" s="172"/>
      <c r="X165" s="172"/>
      <c r="Y165" s="500"/>
      <c r="Z165" s="500"/>
      <c r="AA165" s="109"/>
      <c r="AE165"/>
      <c r="AF165"/>
      <c r="AG165"/>
      <c r="AH165"/>
      <c r="AI165"/>
      <c r="AJ165"/>
    </row>
    <row r="166" spans="4:40" x14ac:dyDescent="0.25">
      <c r="D166" s="507" t="s">
        <v>2435</v>
      </c>
      <c r="E166" s="845"/>
      <c r="F166" s="509" t="s">
        <v>3635</v>
      </c>
      <c r="G166" s="846"/>
      <c r="H166" s="893"/>
      <c r="I166" s="893"/>
      <c r="J166" s="893"/>
      <c r="K166" s="510"/>
      <c r="L166" s="510"/>
      <c r="M166" s="511"/>
      <c r="N166" s="510"/>
      <c r="O166" s="516"/>
      <c r="P166" s="512"/>
      <c r="Q166" s="510"/>
      <c r="R166" s="510"/>
      <c r="S166" s="511"/>
      <c r="T166" s="513"/>
      <c r="U166" s="510"/>
      <c r="V166" s="514"/>
      <c r="W166" s="515"/>
      <c r="X166" s="515"/>
      <c r="Y166" s="516"/>
      <c r="Z166" s="516"/>
      <c r="AA166" s="517"/>
      <c r="AE166"/>
      <c r="AF166"/>
      <c r="AG166"/>
      <c r="AI166"/>
      <c r="AJ166"/>
    </row>
    <row r="167" spans="4:40" x14ac:dyDescent="0.25">
      <c r="D167" s="91" t="s">
        <v>22</v>
      </c>
      <c r="E167" s="898"/>
      <c r="F167" s="98" t="s">
        <v>874</v>
      </c>
      <c r="G167" s="896"/>
      <c r="H167" s="99"/>
      <c r="I167" s="99"/>
      <c r="J167" s="99"/>
      <c r="K167" s="96"/>
      <c r="L167" s="96"/>
      <c r="M167" s="100"/>
      <c r="N167" s="96"/>
      <c r="O167" s="499"/>
      <c r="P167" s="101"/>
      <c r="Q167" s="96"/>
      <c r="R167" s="96"/>
      <c r="S167" s="100"/>
      <c r="T167" s="190"/>
      <c r="U167" s="96"/>
      <c r="V167" s="102"/>
      <c r="W167" s="171"/>
      <c r="X167" s="171"/>
      <c r="Y167" s="499"/>
      <c r="Z167" s="499"/>
      <c r="AA167" s="108"/>
      <c r="AE167"/>
      <c r="AF167"/>
      <c r="AG167"/>
      <c r="AI167"/>
      <c r="AJ167"/>
    </row>
    <row r="168" spans="4:40" ht="15.75" thickBot="1" x14ac:dyDescent="0.3">
      <c r="D168" s="95" t="s">
        <v>4</v>
      </c>
      <c r="E168" s="894"/>
      <c r="F168" s="103" t="s">
        <v>4382</v>
      </c>
      <c r="G168" s="895"/>
      <c r="H168" s="104"/>
      <c r="I168" s="104"/>
      <c r="J168" s="104"/>
      <c r="K168" s="97"/>
      <c r="L168" s="97"/>
      <c r="M168" s="105"/>
      <c r="N168" s="97"/>
      <c r="O168" s="500"/>
      <c r="P168" s="106"/>
      <c r="Q168" s="97"/>
      <c r="R168" s="97"/>
      <c r="S168" s="105"/>
      <c r="T168" s="191"/>
      <c r="U168" s="97"/>
      <c r="V168" s="107"/>
      <c r="W168" s="172"/>
      <c r="X168" s="172"/>
      <c r="Y168" s="500"/>
      <c r="Z168" s="500"/>
      <c r="AA168" s="109"/>
      <c r="AE168"/>
      <c r="AF168"/>
      <c r="AG168"/>
    </row>
  </sheetData>
  <sortState ref="A5:AS55">
    <sortCondition ref="D5:D55"/>
  </sortState>
  <hyperlinks>
    <hyperlink ref="AJ115" r:id="rId1" display="http://en.wikipedia.org/wiki/Instructions_per_second"/>
    <hyperlink ref="AR115" r:id="rId2"/>
    <hyperlink ref="E59" r:id="rId3"/>
    <hyperlink ref="E73" r:id="rId4"/>
    <hyperlink ref="AQ59" r:id="rId5"/>
    <hyperlink ref="E70" r:id="rId6"/>
    <hyperlink ref="AQ70" r:id="rId7"/>
    <hyperlink ref="E72" r:id="rId8"/>
    <hyperlink ref="E80" r:id="rId9"/>
    <hyperlink ref="E19" r:id="rId10"/>
    <hyperlink ref="E30" r:id="rId11"/>
    <hyperlink ref="E41" r:id="rId12"/>
    <hyperlink ref="E69" r:id="rId13"/>
    <hyperlink ref="AQ69" r:id="rId14"/>
    <hyperlink ref="E60" r:id="rId15"/>
    <hyperlink ref="AP116" r:id="rId16"/>
    <hyperlink ref="E10" r:id="rId17"/>
    <hyperlink ref="E5" r:id="rId18"/>
    <hyperlink ref="E6" r:id="rId19"/>
    <hyperlink ref="AQ6" r:id="rId20"/>
    <hyperlink ref="E7" r:id="rId21"/>
    <hyperlink ref="E8" r:id="rId22"/>
    <hyperlink ref="E61" r:id="rId23"/>
    <hyperlink ref="AQ61" r:id="rId24"/>
    <hyperlink ref="E13" r:id="rId25"/>
    <hyperlink ref="E14" r:id="rId26"/>
    <hyperlink ref="E15" r:id="rId27"/>
    <hyperlink ref="AQ15" r:id="rId28"/>
    <hyperlink ref="AQ17" r:id="rId29"/>
    <hyperlink ref="E17" r:id="rId30"/>
    <hyperlink ref="E18" r:id="rId31"/>
    <hyperlink ref="E20" r:id="rId32"/>
    <hyperlink ref="AQ20" r:id="rId33"/>
    <hyperlink ref="E21" r:id="rId34"/>
    <hyperlink ref="AQ21" r:id="rId35"/>
    <hyperlink ref="E22" r:id="rId36"/>
    <hyperlink ref="E23" r:id="rId37"/>
    <hyperlink ref="AQ23" r:id="rId38"/>
    <hyperlink ref="E24" r:id="rId39"/>
    <hyperlink ref="E26" r:id="rId40"/>
    <hyperlink ref="AQ26" r:id="rId41"/>
    <hyperlink ref="E25" r:id="rId42"/>
    <hyperlink ref="AQ25" r:id="rId43"/>
    <hyperlink ref="E27" r:id="rId44"/>
    <hyperlink ref="AQ27" r:id="rId45"/>
    <hyperlink ref="E101" r:id="rId46"/>
    <hyperlink ref="E106" r:id="rId47"/>
    <hyperlink ref="AQ101" r:id="rId48"/>
    <hyperlink ref="E84" r:id="rId49"/>
    <hyperlink ref="AQ84" r:id="rId50"/>
    <hyperlink ref="E93" r:id="rId51"/>
    <hyperlink ref="AQ93" r:id="rId52"/>
    <hyperlink ref="E92" r:id="rId53"/>
    <hyperlink ref="AQ92" r:id="rId54"/>
    <hyperlink ref="E88" r:id="rId55"/>
    <hyperlink ref="E89" r:id="rId56"/>
    <hyperlink ref="E85" r:id="rId57"/>
    <hyperlink ref="E104" r:id="rId58"/>
    <hyperlink ref="AQ104" r:id="rId59"/>
    <hyperlink ref="E83" r:id="rId60"/>
    <hyperlink ref="E105" r:id="rId61"/>
    <hyperlink ref="E107" r:id="rId62"/>
    <hyperlink ref="E90" r:id="rId63"/>
    <hyperlink ref="AQ90" r:id="rId64"/>
    <hyperlink ref="E110" r:id="rId65"/>
    <hyperlink ref="E94" r:id="rId66"/>
    <hyperlink ref="E95" r:id="rId67"/>
    <hyperlink ref="E111" r:id="rId68"/>
    <hyperlink ref="E96" r:id="rId69"/>
    <hyperlink ref="E97" r:id="rId70"/>
    <hyperlink ref="E98" r:id="rId71"/>
    <hyperlink ref="AQ98" r:id="rId72"/>
    <hyperlink ref="E112" r:id="rId73"/>
    <hyperlink ref="E100" r:id="rId74"/>
    <hyperlink ref="E99" r:id="rId75"/>
    <hyperlink ref="E103" r:id="rId76"/>
    <hyperlink ref="AQ103" r:id="rId77"/>
    <hyperlink ref="E102" r:id="rId78"/>
    <hyperlink ref="E79" r:id="rId79"/>
    <hyperlink ref="AQ79" r:id="rId80"/>
    <hyperlink ref="E78" r:id="rId81"/>
    <hyperlink ref="AQ78" r:id="rId82"/>
    <hyperlink ref="E28" r:id="rId83"/>
    <hyperlink ref="E29" r:id="rId84"/>
    <hyperlink ref="AQ29" r:id="rId85"/>
    <hyperlink ref="E31" r:id="rId86"/>
    <hyperlink ref="E32" r:id="rId87"/>
    <hyperlink ref="E33" r:id="rId88"/>
    <hyperlink ref="AQ33" r:id="rId89"/>
    <hyperlink ref="E37" r:id="rId90"/>
    <hyperlink ref="E38" r:id="rId91"/>
    <hyperlink ref="E39" r:id="rId92"/>
    <hyperlink ref="E42" r:id="rId93"/>
    <hyperlink ref="E43" r:id="rId94"/>
    <hyperlink ref="E45" r:id="rId95"/>
    <hyperlink ref="E44" r:id="rId96"/>
    <hyperlink ref="AQ44" r:id="rId97"/>
    <hyperlink ref="E64" r:id="rId98"/>
    <hyperlink ref="AQ64" r:id="rId99"/>
    <hyperlink ref="E65" r:id="rId100"/>
    <hyperlink ref="AQ65" r:id="rId101"/>
    <hyperlink ref="E75" r:id="rId102"/>
    <hyperlink ref="AQ75" r:id="rId103"/>
    <hyperlink ref="E74" r:id="rId104"/>
    <hyperlink ref="E71" r:id="rId105"/>
    <hyperlink ref="E46" r:id="rId106"/>
    <hyperlink ref="E47" r:id="rId107"/>
    <hyperlink ref="AQ47" r:id="rId108"/>
    <hyperlink ref="AQ40" r:id="rId109"/>
    <hyperlink ref="E40" r:id="rId110"/>
    <hyperlink ref="E36" r:id="rId111"/>
    <hyperlink ref="E35" r:id="rId112"/>
    <hyperlink ref="E34" r:id="rId113"/>
    <hyperlink ref="AQ49" r:id="rId114"/>
    <hyperlink ref="E56" r:id="rId115"/>
    <hyperlink ref="E76" r:id="rId116"/>
    <hyperlink ref="AQ76" r:id="rId117"/>
    <hyperlink ref="E77" r:id="rId118"/>
    <hyperlink ref="AQ77" r:id="rId119"/>
    <hyperlink ref="E58" r:id="rId120"/>
    <hyperlink ref="AQ58" r:id="rId121"/>
    <hyperlink ref="E48" r:id="rId122"/>
    <hyperlink ref="E50" r:id="rId123"/>
    <hyperlink ref="AQ50" r:id="rId124"/>
    <hyperlink ref="E51" r:id="rId125"/>
    <hyperlink ref="E52" r:id="rId126"/>
    <hyperlink ref="AQ54" r:id="rId127"/>
    <hyperlink ref="E54" r:id="rId128"/>
    <hyperlink ref="AQ53" r:id="rId129"/>
    <hyperlink ref="E53" r:id="rId130"/>
    <hyperlink ref="E55" r:id="rId131"/>
    <hyperlink ref="E57" r:id="rId132"/>
    <hyperlink ref="E67" r:id="rId133"/>
    <hyperlink ref="E68" r:id="rId134"/>
    <hyperlink ref="E62" r:id="rId135"/>
    <hyperlink ref="E66" r:id="rId136"/>
    <hyperlink ref="E63" r:id="rId137"/>
  </hyperlinks>
  <pageMargins left="0.25" right="0.25" top="0.75" bottom="0.75" header="0.3" footer="0.3"/>
  <pageSetup scale="43" fitToHeight="11" orientation="landscape" r:id="rId1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944"/>
  <sheetViews>
    <sheetView topLeftCell="B1" zoomScale="85" zoomScaleNormal="85" workbookViewId="0">
      <pane ySplit="1" topLeftCell="A730" activePane="bottomLeft" state="frozen"/>
      <selection pane="bottomLeft" activeCell="E759" sqref="E759"/>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3.5703125" style="39" customWidth="1"/>
    <col min="10" max="10" width="3.7109375" style="39" customWidth="1"/>
    <col min="11" max="11" width="8.28515625" customWidth="1"/>
    <col min="12" max="12" width="5.5703125" customWidth="1"/>
    <col min="13" max="13" width="5.5703125" style="10" customWidth="1"/>
    <col min="14" max="14" width="7" customWidth="1"/>
    <col min="15" max="15" width="5.140625" style="970" bestFit="1" customWidth="1"/>
    <col min="16" max="16" width="3.42578125" style="79" customWidth="1"/>
    <col min="17" max="17" width="3.85546875" customWidth="1"/>
    <col min="18" max="18" width="4.140625" customWidth="1"/>
    <col min="19" max="19" width="5.42578125" style="10" customWidth="1"/>
    <col min="20" max="20" width="3.5703125" style="183" customWidth="1"/>
    <col min="21" max="21" width="5.42578125" customWidth="1"/>
    <col min="22" max="22" width="5.5703125" style="11" bestFit="1" customWidth="1"/>
    <col min="23" max="23" width="5.140625" style="8" customWidth="1"/>
    <col min="24" max="24" width="6.140625" style="8" customWidth="1"/>
    <col min="25" max="25" width="4.5703125" style="492"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2.57031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807" t="s">
        <v>4224</v>
      </c>
      <c r="D1" s="622" t="s">
        <v>1810</v>
      </c>
      <c r="E1" s="15" t="s">
        <v>2380</v>
      </c>
      <c r="F1" s="15" t="s">
        <v>64</v>
      </c>
      <c r="G1" s="6" t="s">
        <v>23</v>
      </c>
      <c r="H1" s="2" t="s">
        <v>175</v>
      </c>
      <c r="I1" s="78" t="s">
        <v>6433</v>
      </c>
      <c r="J1" s="78" t="s">
        <v>6432</v>
      </c>
      <c r="K1" s="2" t="s">
        <v>1</v>
      </c>
      <c r="L1" s="2" t="s">
        <v>742</v>
      </c>
      <c r="M1" s="13" t="s">
        <v>3623</v>
      </c>
      <c r="N1" s="2" t="s">
        <v>1149</v>
      </c>
      <c r="O1" s="13" t="s">
        <v>6431</v>
      </c>
      <c r="P1" s="78" t="s">
        <v>772</v>
      </c>
      <c r="Q1" s="78" t="s">
        <v>764</v>
      </c>
      <c r="R1" s="2" t="s">
        <v>944</v>
      </c>
      <c r="S1" s="13" t="s">
        <v>945</v>
      </c>
      <c r="T1" s="706" t="s">
        <v>986</v>
      </c>
      <c r="U1" s="2" t="s">
        <v>736</v>
      </c>
      <c r="V1" s="12" t="s">
        <v>1396</v>
      </c>
      <c r="W1" s="9" t="s">
        <v>838</v>
      </c>
      <c r="X1" s="9" t="s">
        <v>39</v>
      </c>
      <c r="Y1" s="702" t="s">
        <v>3622</v>
      </c>
      <c r="Z1" s="548" t="s">
        <v>1998</v>
      </c>
      <c r="AA1" s="2" t="s">
        <v>16</v>
      </c>
      <c r="AB1" s="15" t="s">
        <v>3571</v>
      </c>
      <c r="AC1" s="15" t="s">
        <v>72</v>
      </c>
      <c r="AD1" s="549" t="s">
        <v>80</v>
      </c>
      <c r="AE1" s="15" t="s">
        <v>68</v>
      </c>
      <c r="AF1" s="15" t="s">
        <v>74</v>
      </c>
      <c r="AG1" s="549" t="s">
        <v>2121</v>
      </c>
      <c r="AH1" s="703" t="s">
        <v>3625</v>
      </c>
      <c r="AI1" s="2" t="s">
        <v>52</v>
      </c>
      <c r="AJ1" s="2" t="s">
        <v>53</v>
      </c>
      <c r="AK1" s="679" t="s">
        <v>841</v>
      </c>
      <c r="AL1" s="13" t="s">
        <v>3624</v>
      </c>
      <c r="AM1" s="2" t="s">
        <v>840</v>
      </c>
      <c r="AN1" s="2" t="s">
        <v>730</v>
      </c>
      <c r="AO1" s="2" t="s">
        <v>75</v>
      </c>
      <c r="AP1" s="2" t="s">
        <v>76</v>
      </c>
      <c r="AQ1" s="2" t="s">
        <v>2435</v>
      </c>
      <c r="AR1" s="6" t="s">
        <v>22</v>
      </c>
      <c r="AS1" s="3" t="s">
        <v>4</v>
      </c>
    </row>
    <row r="2" spans="1:45" ht="18.75" x14ac:dyDescent="0.3">
      <c r="D2" s="22" t="s">
        <v>920</v>
      </c>
      <c r="E2" s="16"/>
      <c r="I2"/>
      <c r="J2" s="162" t="s">
        <v>5715</v>
      </c>
      <c r="AE2" s="16"/>
      <c r="AF2" s="32"/>
      <c r="AG2" s="32"/>
    </row>
    <row r="3" spans="1:45" x14ac:dyDescent="0.25">
      <c r="D3" s="23" t="s">
        <v>729</v>
      </c>
      <c r="F3" s="21"/>
    </row>
    <row r="4" spans="1:45" ht="7.5" customHeight="1" thickBot="1" x14ac:dyDescent="0.3"/>
    <row r="5" spans="1:45" ht="14.25" customHeight="1" x14ac:dyDescent="0.25">
      <c r="D5" s="50" t="s">
        <v>536</v>
      </c>
      <c r="E5" s="573" t="s">
        <v>4776</v>
      </c>
      <c r="F5" s="44" t="s">
        <v>1812</v>
      </c>
      <c r="G5" s="30" t="s">
        <v>5181</v>
      </c>
      <c r="H5" s="44" t="s">
        <v>459</v>
      </c>
      <c r="I5" s="44">
        <v>16</v>
      </c>
      <c r="J5" s="86">
        <v>16</v>
      </c>
      <c r="K5" s="55"/>
      <c r="L5" s="56"/>
      <c r="M5" s="80"/>
      <c r="N5" s="30"/>
      <c r="O5" s="971"/>
      <c r="P5" s="34"/>
      <c r="Q5" s="30"/>
      <c r="R5" s="30"/>
      <c r="S5" s="80"/>
      <c r="T5" s="184"/>
      <c r="U5" s="394"/>
      <c r="V5" s="57"/>
      <c r="W5" s="166"/>
      <c r="X5" s="488"/>
      <c r="Y5" s="501"/>
      <c r="Z5" s="493"/>
      <c r="AA5" s="30" t="s">
        <v>20</v>
      </c>
      <c r="AB5" s="44"/>
      <c r="AC5" s="30"/>
      <c r="AD5" s="44" t="s">
        <v>54</v>
      </c>
      <c r="AE5" s="30" t="s">
        <v>124</v>
      </c>
      <c r="AF5" s="34"/>
      <c r="AG5" s="34" t="s">
        <v>55</v>
      </c>
      <c r="AH5" s="44" t="s">
        <v>181</v>
      </c>
      <c r="AI5" s="44" t="s">
        <v>181</v>
      </c>
      <c r="AJ5" s="44" t="s">
        <v>54</v>
      </c>
      <c r="AK5" s="80">
        <v>70</v>
      </c>
      <c r="AL5" s="568">
        <v>13</v>
      </c>
      <c r="AM5" s="30">
        <v>8</v>
      </c>
      <c r="AN5" s="30"/>
      <c r="AO5" s="30">
        <v>2014</v>
      </c>
      <c r="AP5" s="51">
        <v>2020</v>
      </c>
      <c r="AQ5" s="588"/>
      <c r="AR5" s="30" t="s">
        <v>5183</v>
      </c>
      <c r="AS5" s="51" t="s">
        <v>5182</v>
      </c>
    </row>
    <row r="6" spans="1:45" ht="14.25" customHeight="1" x14ac:dyDescent="0.25">
      <c r="D6" s="409" t="s">
        <v>4773</v>
      </c>
      <c r="E6" s="435" t="s">
        <v>4774</v>
      </c>
      <c r="F6" s="412" t="s">
        <v>1812</v>
      </c>
      <c r="G6" s="504" t="s">
        <v>5181</v>
      </c>
      <c r="H6" s="412">
        <v>8080</v>
      </c>
      <c r="I6" s="412">
        <v>8</v>
      </c>
      <c r="J6" s="415">
        <v>8</v>
      </c>
      <c r="K6" s="19" t="s">
        <v>43</v>
      </c>
      <c r="L6" s="52"/>
      <c r="M6" s="81"/>
      <c r="N6" s="28">
        <v>607</v>
      </c>
      <c r="O6" s="972"/>
      <c r="P6" s="29">
        <v>4</v>
      </c>
      <c r="Q6" s="28"/>
      <c r="R6" s="28"/>
      <c r="S6" s="81">
        <v>104</v>
      </c>
      <c r="T6" s="185"/>
      <c r="U6" s="326"/>
      <c r="V6" s="60"/>
      <c r="W6" s="167"/>
      <c r="X6" s="489"/>
      <c r="Y6" s="502"/>
      <c r="Z6" s="494"/>
      <c r="AA6" s="28" t="s">
        <v>20</v>
      </c>
      <c r="AB6" s="27"/>
      <c r="AC6" s="28"/>
      <c r="AD6" s="27"/>
      <c r="AE6" s="28"/>
      <c r="AF6" s="29"/>
      <c r="AG6" s="29"/>
      <c r="AH6" s="27"/>
      <c r="AI6" s="27"/>
      <c r="AJ6" s="27"/>
      <c r="AK6" s="81"/>
      <c r="AL6" s="569"/>
      <c r="AM6" s="28"/>
      <c r="AN6" s="28"/>
      <c r="AO6" s="28">
        <v>2014</v>
      </c>
      <c r="AP6" s="20">
        <v>2018</v>
      </c>
      <c r="AQ6" s="182"/>
      <c r="AR6" s="28" t="s">
        <v>4775</v>
      </c>
      <c r="AS6" s="20"/>
    </row>
    <row r="7" spans="1:45" ht="14.25" customHeight="1" x14ac:dyDescent="0.25">
      <c r="D7" s="591" t="s">
        <v>5119</v>
      </c>
      <c r="E7" s="555" t="s">
        <v>5120</v>
      </c>
      <c r="F7" s="592" t="s">
        <v>85</v>
      </c>
      <c r="G7" s="593" t="s">
        <v>5121</v>
      </c>
      <c r="H7" s="46" t="s">
        <v>143</v>
      </c>
      <c r="I7" s="592">
        <v>32</v>
      </c>
      <c r="J7" s="618">
        <v>32</v>
      </c>
      <c r="K7" s="19"/>
      <c r="L7" s="52"/>
      <c r="M7" s="81"/>
      <c r="N7" s="28"/>
      <c r="O7" s="972"/>
      <c r="P7" s="29"/>
      <c r="Q7" s="28"/>
      <c r="R7" s="28"/>
      <c r="S7" s="81"/>
      <c r="T7" s="185"/>
      <c r="U7" s="326"/>
      <c r="V7" s="60"/>
      <c r="W7" s="167"/>
      <c r="X7" s="489"/>
      <c r="Y7" s="502"/>
      <c r="Z7" s="494"/>
      <c r="AA7" s="28" t="s">
        <v>20</v>
      </c>
      <c r="AB7" s="27"/>
      <c r="AC7" s="28"/>
      <c r="AD7" s="27"/>
      <c r="AE7" s="28"/>
      <c r="AF7" s="29" t="s">
        <v>55</v>
      </c>
      <c r="AG7" s="29"/>
      <c r="AH7" s="27" t="s">
        <v>133</v>
      </c>
      <c r="AI7" s="27" t="s">
        <v>133</v>
      </c>
      <c r="AJ7" s="27"/>
      <c r="AK7" s="81"/>
      <c r="AL7" s="569"/>
      <c r="AM7" s="28">
        <v>32</v>
      </c>
      <c r="AN7" s="28"/>
      <c r="AO7" s="28"/>
      <c r="AP7" s="20">
        <v>2017</v>
      </c>
      <c r="AQ7" s="142"/>
      <c r="AR7" s="28" t="s">
        <v>5123</v>
      </c>
      <c r="AS7" s="20"/>
    </row>
    <row r="8" spans="1:45" ht="14.25" customHeight="1" x14ac:dyDescent="0.25">
      <c r="C8" t="s">
        <v>875</v>
      </c>
      <c r="D8" s="45" t="s">
        <v>1995</v>
      </c>
      <c r="E8" s="555" t="s">
        <v>1996</v>
      </c>
      <c r="F8" s="46" t="s">
        <v>67</v>
      </c>
      <c r="G8" s="42" t="s">
        <v>3114</v>
      </c>
      <c r="H8" s="46" t="s">
        <v>559</v>
      </c>
      <c r="I8" s="46">
        <v>8</v>
      </c>
      <c r="J8" s="670">
        <v>8</v>
      </c>
      <c r="K8" s="19" t="s">
        <v>3255</v>
      </c>
      <c r="L8" s="52" t="s">
        <v>108</v>
      </c>
      <c r="M8" s="81"/>
      <c r="N8" s="28">
        <v>11224</v>
      </c>
      <c r="O8" s="972"/>
      <c r="P8" s="29">
        <v>4</v>
      </c>
      <c r="Q8" s="28"/>
      <c r="R8" s="28">
        <v>60</v>
      </c>
      <c r="S8" s="81"/>
      <c r="T8" s="185">
        <v>43190</v>
      </c>
      <c r="U8" s="326">
        <v>14.7</v>
      </c>
      <c r="V8" s="60">
        <v>0.33</v>
      </c>
      <c r="W8" s="167">
        <v>4</v>
      </c>
      <c r="X8" s="489" t="str">
        <f>IF(AND(N8&lt;&gt;"",S8&lt;&gt;""),1000*S8*V8/(N8*W8),"")</f>
        <v/>
      </c>
      <c r="Y8" s="502" t="s">
        <v>174</v>
      </c>
      <c r="Z8" s="494" t="s">
        <v>54</v>
      </c>
      <c r="AA8" s="28" t="s">
        <v>17</v>
      </c>
      <c r="AB8" s="27">
        <v>29</v>
      </c>
      <c r="AC8" s="28" t="s">
        <v>3115</v>
      </c>
      <c r="AD8" s="27" t="s">
        <v>54</v>
      </c>
      <c r="AE8" s="28" t="s">
        <v>124</v>
      </c>
      <c r="AF8" s="29" t="s">
        <v>55</v>
      </c>
      <c r="AG8" s="29" t="s">
        <v>55</v>
      </c>
      <c r="AH8" s="27" t="s">
        <v>181</v>
      </c>
      <c r="AI8" s="27" t="s">
        <v>181</v>
      </c>
      <c r="AJ8" s="27" t="s">
        <v>54</v>
      </c>
      <c r="AK8" s="81"/>
      <c r="AL8" s="569"/>
      <c r="AM8" s="28"/>
      <c r="AN8" s="28"/>
      <c r="AO8" s="28">
        <v>2015</v>
      </c>
      <c r="AP8" s="20"/>
      <c r="AQ8" s="182"/>
      <c r="AR8" s="28" t="s">
        <v>3116</v>
      </c>
      <c r="AS8" s="130" t="s">
        <v>1997</v>
      </c>
    </row>
    <row r="9" spans="1:45" ht="14.25" customHeight="1" x14ac:dyDescent="0.25">
      <c r="A9" t="s">
        <v>744</v>
      </c>
      <c r="B9">
        <v>1</v>
      </c>
      <c r="C9" t="s">
        <v>875</v>
      </c>
      <c r="D9" s="26" t="s">
        <v>220</v>
      </c>
      <c r="E9" s="435" t="s">
        <v>2249</v>
      </c>
      <c r="F9" s="27" t="s">
        <v>67</v>
      </c>
      <c r="G9" s="28" t="s">
        <v>221</v>
      </c>
      <c r="H9" s="27" t="s">
        <v>222</v>
      </c>
      <c r="I9" s="27">
        <v>8</v>
      </c>
      <c r="J9" s="601">
        <v>18</v>
      </c>
      <c r="K9" s="19" t="s">
        <v>800</v>
      </c>
      <c r="L9" s="52" t="s">
        <v>108</v>
      </c>
      <c r="M9" s="81" t="s">
        <v>1147</v>
      </c>
      <c r="N9" s="28">
        <v>622</v>
      </c>
      <c r="O9" s="972"/>
      <c r="P9" s="29">
        <v>6</v>
      </c>
      <c r="Q9" s="28"/>
      <c r="R9" s="28"/>
      <c r="S9" s="81">
        <v>216.63800000000001</v>
      </c>
      <c r="T9" s="185">
        <v>41733</v>
      </c>
      <c r="U9" s="326">
        <v>14.7</v>
      </c>
      <c r="V9" s="60">
        <v>0.33</v>
      </c>
      <c r="W9" s="167">
        <v>2</v>
      </c>
      <c r="X9" s="489">
        <f>IF(AND(N9&lt;&gt;"",S9&lt;&gt;""),1000*S9*V9/(N9*W9),"")</f>
        <v>57.468279742765283</v>
      </c>
      <c r="Y9" s="502" t="s">
        <v>2216</v>
      </c>
      <c r="Z9" s="494"/>
      <c r="AA9" s="28" t="s">
        <v>17</v>
      </c>
      <c r="AB9" s="27">
        <v>16</v>
      </c>
      <c r="AC9" s="28" t="s">
        <v>223</v>
      </c>
      <c r="AD9" s="27" t="s">
        <v>54</v>
      </c>
      <c r="AE9" s="28" t="s">
        <v>158</v>
      </c>
      <c r="AF9" s="29" t="s">
        <v>55</v>
      </c>
      <c r="AG9" s="29"/>
      <c r="AH9" s="27">
        <v>256</v>
      </c>
      <c r="AI9" s="27" t="s">
        <v>205</v>
      </c>
      <c r="AJ9" s="27" t="s">
        <v>54</v>
      </c>
      <c r="AK9" s="81"/>
      <c r="AL9" s="569"/>
      <c r="AM9" s="28"/>
      <c r="AN9" s="28"/>
      <c r="AO9" s="28">
        <v>2011</v>
      </c>
      <c r="AP9" s="20">
        <v>2016</v>
      </c>
      <c r="AQ9" s="142"/>
      <c r="AR9" s="28" t="s">
        <v>224</v>
      </c>
      <c r="AS9" s="20"/>
    </row>
    <row r="10" spans="1:45" ht="14.25" customHeight="1" x14ac:dyDescent="0.25">
      <c r="D10" s="591" t="s">
        <v>5187</v>
      </c>
      <c r="E10" s="555" t="s">
        <v>5188</v>
      </c>
      <c r="F10" s="592"/>
      <c r="G10" s="42" t="s">
        <v>5190</v>
      </c>
      <c r="H10" s="592" t="s">
        <v>1563</v>
      </c>
      <c r="I10" s="592">
        <v>32</v>
      </c>
      <c r="J10" s="618">
        <v>32</v>
      </c>
      <c r="K10" s="19"/>
      <c r="L10" s="52"/>
      <c r="M10" s="81"/>
      <c r="N10" s="28"/>
      <c r="O10" s="972"/>
      <c r="P10" s="29"/>
      <c r="Q10" s="28"/>
      <c r="R10" s="28"/>
      <c r="S10" s="81"/>
      <c r="T10" s="185"/>
      <c r="U10" s="326"/>
      <c r="V10" s="60"/>
      <c r="W10" s="167"/>
      <c r="X10" s="489"/>
      <c r="Y10" s="502"/>
      <c r="Z10" s="494"/>
      <c r="AA10" s="28" t="s">
        <v>20</v>
      </c>
      <c r="AB10" s="27"/>
      <c r="AC10" s="28"/>
      <c r="AD10" s="27" t="s">
        <v>54</v>
      </c>
      <c r="AE10" s="28" t="s">
        <v>124</v>
      </c>
      <c r="AF10" s="29" t="s">
        <v>55</v>
      </c>
      <c r="AG10" s="29" t="s">
        <v>55</v>
      </c>
      <c r="AH10" s="27" t="s">
        <v>365</v>
      </c>
      <c r="AI10" s="27" t="s">
        <v>365</v>
      </c>
      <c r="AJ10" s="27" t="s">
        <v>55</v>
      </c>
      <c r="AK10" s="81">
        <v>8</v>
      </c>
      <c r="AL10" s="569">
        <v>2</v>
      </c>
      <c r="AM10" s="28"/>
      <c r="AN10" s="28"/>
      <c r="AO10" s="28">
        <v>2014</v>
      </c>
      <c r="AP10" s="20">
        <v>2019</v>
      </c>
      <c r="AQ10" s="182" t="s">
        <v>5192</v>
      </c>
      <c r="AR10" s="28" t="s">
        <v>5191</v>
      </c>
      <c r="AS10" s="20"/>
    </row>
    <row r="11" spans="1:45" ht="14.25" customHeight="1" x14ac:dyDescent="0.25">
      <c r="D11" s="409" t="s">
        <v>5937</v>
      </c>
      <c r="E11" s="435" t="s">
        <v>5938</v>
      </c>
      <c r="F11" s="412" t="s">
        <v>5939</v>
      </c>
      <c r="G11" s="504" t="s">
        <v>5940</v>
      </c>
      <c r="H11" s="412" t="s">
        <v>1031</v>
      </c>
      <c r="I11" s="412">
        <v>64</v>
      </c>
      <c r="J11" s="415">
        <v>8</v>
      </c>
      <c r="K11" s="19"/>
      <c r="L11" s="52"/>
      <c r="M11" s="81"/>
      <c r="N11" s="28"/>
      <c r="O11" s="972"/>
      <c r="P11" s="29"/>
      <c r="Q11" s="28"/>
      <c r="R11" s="28"/>
      <c r="S11" s="81"/>
      <c r="T11" s="185"/>
      <c r="U11" s="326"/>
      <c r="V11" s="60"/>
      <c r="W11" s="167"/>
      <c r="X11" s="489"/>
      <c r="Y11" s="502"/>
      <c r="Z11" s="494"/>
      <c r="AA11" s="28" t="s">
        <v>20</v>
      </c>
      <c r="AB11" s="27"/>
      <c r="AC11" s="28"/>
      <c r="AD11" s="27"/>
      <c r="AE11" s="28"/>
      <c r="AF11" s="29"/>
      <c r="AG11" s="29"/>
      <c r="AH11" s="27"/>
      <c r="AI11" s="27"/>
      <c r="AJ11" s="27"/>
      <c r="AK11" s="81"/>
      <c r="AL11" s="569"/>
      <c r="AM11" s="28"/>
      <c r="AN11" s="28"/>
      <c r="AO11" s="28"/>
      <c r="AP11" s="20">
        <v>2021</v>
      </c>
      <c r="AQ11" s="19"/>
      <c r="AR11" s="28" t="s">
        <v>6116</v>
      </c>
      <c r="AS11" s="20" t="s">
        <v>3040</v>
      </c>
    </row>
    <row r="12" spans="1:45" ht="14.25" customHeight="1" x14ac:dyDescent="0.25">
      <c r="C12" t="s">
        <v>4374</v>
      </c>
      <c r="D12" s="409" t="s">
        <v>3920</v>
      </c>
      <c r="E12" s="435" t="s">
        <v>6078</v>
      </c>
      <c r="F12" s="412"/>
      <c r="G12" s="504" t="s">
        <v>3923</v>
      </c>
      <c r="H12" s="412" t="s">
        <v>5057</v>
      </c>
      <c r="I12" s="412">
        <v>64</v>
      </c>
      <c r="J12" s="415">
        <v>32</v>
      </c>
      <c r="K12" s="19" t="s">
        <v>5300</v>
      </c>
      <c r="L12" s="465" t="s">
        <v>3923</v>
      </c>
      <c r="M12" s="81"/>
      <c r="N12" s="28">
        <v>12026</v>
      </c>
      <c r="O12" s="972"/>
      <c r="P12" s="29">
        <v>6</v>
      </c>
      <c r="Q12" s="28"/>
      <c r="R12" s="28"/>
      <c r="S12" s="81">
        <v>70</v>
      </c>
      <c r="T12" s="185">
        <v>44416</v>
      </c>
      <c r="U12" s="326" t="s">
        <v>5298</v>
      </c>
      <c r="V12" s="60">
        <v>1</v>
      </c>
      <c r="W12" s="167">
        <v>1</v>
      </c>
      <c r="X12" s="489">
        <f t="shared" ref="X12:X17" si="0">IF(AND(N12&lt;&gt;"",S12&lt;&gt;""),1000*S12*V12/(N12*W12),"")</f>
        <v>5.8207217694994178</v>
      </c>
      <c r="Y12" s="502" t="s">
        <v>174</v>
      </c>
      <c r="Z12" s="494"/>
      <c r="AA12" s="28" t="s">
        <v>479</v>
      </c>
      <c r="AB12" s="27">
        <v>18</v>
      </c>
      <c r="AC12" s="28" t="s">
        <v>79</v>
      </c>
      <c r="AD12" s="27" t="s">
        <v>54</v>
      </c>
      <c r="AE12" s="28" t="s">
        <v>158</v>
      </c>
      <c r="AF12" s="29" t="s">
        <v>54</v>
      </c>
      <c r="AG12" s="29"/>
      <c r="AH12" s="27" t="s">
        <v>181</v>
      </c>
      <c r="AI12" s="27" t="s">
        <v>465</v>
      </c>
      <c r="AJ12" s="27" t="s">
        <v>54</v>
      </c>
      <c r="AK12" s="81"/>
      <c r="AL12" s="569"/>
      <c r="AM12" s="28">
        <v>64</v>
      </c>
      <c r="AN12" s="28"/>
      <c r="AO12" s="28">
        <v>2016</v>
      </c>
      <c r="AP12" s="20">
        <v>2021</v>
      </c>
      <c r="AQ12" s="182" t="s">
        <v>6077</v>
      </c>
      <c r="AR12" s="28" t="s">
        <v>3925</v>
      </c>
      <c r="AS12" s="20" t="s">
        <v>3924</v>
      </c>
    </row>
    <row r="13" spans="1:45" ht="14.25" customHeight="1" x14ac:dyDescent="0.25">
      <c r="C13" t="s">
        <v>4376</v>
      </c>
      <c r="D13" s="26" t="s">
        <v>2648</v>
      </c>
      <c r="E13" s="435" t="s">
        <v>3133</v>
      </c>
      <c r="F13" s="27" t="s">
        <v>67</v>
      </c>
      <c r="G13" s="28" t="s">
        <v>2649</v>
      </c>
      <c r="H13" s="27" t="s">
        <v>12</v>
      </c>
      <c r="I13" s="27">
        <v>8</v>
      </c>
      <c r="J13" s="87">
        <v>8</v>
      </c>
      <c r="K13" s="19" t="s">
        <v>800</v>
      </c>
      <c r="L13" s="52" t="s">
        <v>108</v>
      </c>
      <c r="M13" s="81" t="s">
        <v>3136</v>
      </c>
      <c r="N13" s="28">
        <v>48</v>
      </c>
      <c r="O13" s="972"/>
      <c r="P13" s="29">
        <v>6</v>
      </c>
      <c r="Q13" s="28"/>
      <c r="R13" s="28"/>
      <c r="S13" s="81">
        <v>200</v>
      </c>
      <c r="T13" s="185">
        <v>43184</v>
      </c>
      <c r="U13" s="326">
        <v>14.7</v>
      </c>
      <c r="V13" s="60">
        <v>0.1</v>
      </c>
      <c r="W13" s="167">
        <v>4</v>
      </c>
      <c r="X13" s="489">
        <f t="shared" si="0"/>
        <v>104.16666666666667</v>
      </c>
      <c r="Y13" s="502" t="s">
        <v>174</v>
      </c>
      <c r="Z13" s="494"/>
      <c r="AA13" s="28" t="s">
        <v>17</v>
      </c>
      <c r="AB13" s="27">
        <v>15</v>
      </c>
      <c r="AC13" s="28" t="s">
        <v>3135</v>
      </c>
      <c r="AD13" s="27"/>
      <c r="AE13" s="28"/>
      <c r="AF13" s="29" t="s">
        <v>55</v>
      </c>
      <c r="AG13" s="29"/>
      <c r="AH13" s="27">
        <v>16</v>
      </c>
      <c r="AI13" s="27">
        <v>16</v>
      </c>
      <c r="AJ13" s="27" t="s">
        <v>54</v>
      </c>
      <c r="AK13" s="81">
        <v>5</v>
      </c>
      <c r="AL13" s="569"/>
      <c r="AM13" s="28"/>
      <c r="AN13" s="28"/>
      <c r="AO13" s="28">
        <v>2012</v>
      </c>
      <c r="AP13" s="20">
        <v>2017</v>
      </c>
      <c r="AQ13" s="182" t="s">
        <v>3132</v>
      </c>
      <c r="AR13" s="28" t="s">
        <v>2650</v>
      </c>
      <c r="AS13" s="127" t="s">
        <v>2651</v>
      </c>
    </row>
    <row r="14" spans="1:45" ht="14.25" customHeight="1" x14ac:dyDescent="0.25">
      <c r="A14" t="s">
        <v>746</v>
      </c>
      <c r="B14">
        <v>1</v>
      </c>
      <c r="C14" t="s">
        <v>4376</v>
      </c>
      <c r="D14" s="26" t="s">
        <v>78</v>
      </c>
      <c r="E14" s="435" t="s">
        <v>2201</v>
      </c>
      <c r="F14" s="27" t="s">
        <v>67</v>
      </c>
      <c r="G14" s="28" t="s">
        <v>77</v>
      </c>
      <c r="H14" s="27" t="s">
        <v>12</v>
      </c>
      <c r="I14" s="27">
        <v>16</v>
      </c>
      <c r="J14" s="87">
        <v>16</v>
      </c>
      <c r="K14" s="19" t="s">
        <v>794</v>
      </c>
      <c r="L14" s="52" t="s">
        <v>108</v>
      </c>
      <c r="M14" s="81" t="s">
        <v>1047</v>
      </c>
      <c r="N14" s="28">
        <v>1025</v>
      </c>
      <c r="O14" s="972"/>
      <c r="P14" s="29">
        <v>4</v>
      </c>
      <c r="Q14" s="28"/>
      <c r="R14" s="28"/>
      <c r="S14" s="81">
        <v>62.929000000000002</v>
      </c>
      <c r="T14" s="185">
        <v>41733</v>
      </c>
      <c r="U14" s="326">
        <v>14.7</v>
      </c>
      <c r="V14" s="60">
        <v>0.67</v>
      </c>
      <c r="W14" s="167">
        <v>1</v>
      </c>
      <c r="X14" s="489">
        <f t="shared" si="0"/>
        <v>41.134078048780488</v>
      </c>
      <c r="Y14" s="502" t="s">
        <v>174</v>
      </c>
      <c r="Z14" s="494"/>
      <c r="AA14" s="28" t="s">
        <v>20</v>
      </c>
      <c r="AB14" s="27">
        <v>16</v>
      </c>
      <c r="AC14" s="28" t="s">
        <v>1046</v>
      </c>
      <c r="AD14" s="27" t="s">
        <v>89</v>
      </c>
      <c r="AE14" s="28"/>
      <c r="AF14" s="29" t="s">
        <v>55</v>
      </c>
      <c r="AG14" s="29"/>
      <c r="AH14" s="27" t="s">
        <v>83</v>
      </c>
      <c r="AI14" s="27" t="s">
        <v>83</v>
      </c>
      <c r="AJ14" s="27" t="s">
        <v>55</v>
      </c>
      <c r="AK14" s="81">
        <v>16</v>
      </c>
      <c r="AL14" s="569"/>
      <c r="AM14" s="28">
        <v>2</v>
      </c>
      <c r="AN14" s="28"/>
      <c r="AO14" s="28">
        <v>2009</v>
      </c>
      <c r="AP14" s="20">
        <v>2010</v>
      </c>
      <c r="AQ14" s="182"/>
      <c r="AR14" s="28" t="s">
        <v>2381</v>
      </c>
      <c r="AS14" s="63" t="s">
        <v>82</v>
      </c>
    </row>
    <row r="15" spans="1:45" ht="14.25" customHeight="1" x14ac:dyDescent="0.25">
      <c r="A15" t="s">
        <v>174</v>
      </c>
      <c r="B15">
        <v>1</v>
      </c>
      <c r="C15" t="s">
        <v>4376</v>
      </c>
      <c r="D15" s="409" t="s">
        <v>3523</v>
      </c>
      <c r="E15" s="435" t="s">
        <v>2580</v>
      </c>
      <c r="F15" s="27" t="s">
        <v>296</v>
      </c>
      <c r="G15" s="28" t="s">
        <v>77</v>
      </c>
      <c r="H15" s="412" t="s">
        <v>12</v>
      </c>
      <c r="I15" s="27">
        <v>13</v>
      </c>
      <c r="J15" s="87">
        <v>12</v>
      </c>
      <c r="K15" s="19" t="s">
        <v>778</v>
      </c>
      <c r="L15" s="52" t="s">
        <v>108</v>
      </c>
      <c r="M15" s="81"/>
      <c r="N15" s="28">
        <v>557</v>
      </c>
      <c r="O15" s="972"/>
      <c r="P15" s="29">
        <v>4</v>
      </c>
      <c r="Q15" s="28"/>
      <c r="R15" s="28"/>
      <c r="S15" s="81">
        <v>71.429000000000002</v>
      </c>
      <c r="T15" s="185">
        <v>41690</v>
      </c>
      <c r="U15" s="326">
        <v>14.7</v>
      </c>
      <c r="V15" s="60">
        <v>0.3</v>
      </c>
      <c r="W15" s="167">
        <v>1</v>
      </c>
      <c r="X15" s="489">
        <f t="shared" si="0"/>
        <v>38.471633752244166</v>
      </c>
      <c r="Y15" s="502" t="s">
        <v>174</v>
      </c>
      <c r="Z15" s="494"/>
      <c r="AA15" s="28" t="s">
        <v>20</v>
      </c>
      <c r="AB15" s="27">
        <v>16</v>
      </c>
      <c r="AC15" s="28" t="s">
        <v>584</v>
      </c>
      <c r="AD15" s="27" t="s">
        <v>54</v>
      </c>
      <c r="AE15" s="28" t="s">
        <v>158</v>
      </c>
      <c r="AF15" s="29" t="s">
        <v>55</v>
      </c>
      <c r="AG15" s="29"/>
      <c r="AH15" s="27">
        <v>100</v>
      </c>
      <c r="AI15" s="27">
        <v>100</v>
      </c>
      <c r="AJ15" s="27" t="s">
        <v>55</v>
      </c>
      <c r="AK15" s="81">
        <v>10</v>
      </c>
      <c r="AL15" s="569"/>
      <c r="AM15" s="28"/>
      <c r="AN15" s="28"/>
      <c r="AO15" s="28">
        <v>2013</v>
      </c>
      <c r="AP15" s="20">
        <v>2019</v>
      </c>
      <c r="AQ15" s="182" t="s">
        <v>3526</v>
      </c>
      <c r="AR15" s="28" t="s">
        <v>3528</v>
      </c>
      <c r="AS15" s="20" t="s">
        <v>3527</v>
      </c>
    </row>
    <row r="16" spans="1:45" ht="14.25" customHeight="1" x14ac:dyDescent="0.25">
      <c r="C16" t="s">
        <v>875</v>
      </c>
      <c r="D16" s="409" t="s">
        <v>3530</v>
      </c>
      <c r="E16" s="435" t="s">
        <v>3532</v>
      </c>
      <c r="F16" s="412" t="s">
        <v>1812</v>
      </c>
      <c r="G16" s="504" t="s">
        <v>77</v>
      </c>
      <c r="H16" s="412" t="s">
        <v>568</v>
      </c>
      <c r="I16" s="412">
        <v>32</v>
      </c>
      <c r="J16" s="415"/>
      <c r="K16" s="19" t="s">
        <v>10</v>
      </c>
      <c r="L16" s="52" t="s">
        <v>108</v>
      </c>
      <c r="M16" s="81" t="s">
        <v>3612</v>
      </c>
      <c r="N16" s="28"/>
      <c r="O16" s="972"/>
      <c r="P16" s="29">
        <v>4</v>
      </c>
      <c r="Q16" s="28"/>
      <c r="R16" s="28"/>
      <c r="S16" s="81"/>
      <c r="T16" s="185">
        <v>43231</v>
      </c>
      <c r="U16" s="326">
        <v>14.7</v>
      </c>
      <c r="V16" s="60">
        <v>1</v>
      </c>
      <c r="W16" s="167">
        <v>1</v>
      </c>
      <c r="X16" s="489" t="str">
        <f t="shared" si="0"/>
        <v/>
      </c>
      <c r="Y16" s="502"/>
      <c r="Z16" s="494"/>
      <c r="AA16" s="28" t="s">
        <v>20</v>
      </c>
      <c r="AB16" s="27">
        <v>18</v>
      </c>
      <c r="AC16" s="28" t="s">
        <v>1046</v>
      </c>
      <c r="AD16" s="27"/>
      <c r="AE16" s="28"/>
      <c r="AF16" s="29"/>
      <c r="AG16" s="29"/>
      <c r="AH16" s="27"/>
      <c r="AI16" s="27"/>
      <c r="AJ16" s="27"/>
      <c r="AK16" s="81"/>
      <c r="AL16" s="569"/>
      <c r="AM16" s="28"/>
      <c r="AN16" s="28"/>
      <c r="AO16" s="28">
        <v>2009</v>
      </c>
      <c r="AP16" s="20">
        <v>2009</v>
      </c>
      <c r="AQ16" s="142"/>
      <c r="AR16" s="28" t="s">
        <v>3531</v>
      </c>
      <c r="AS16" s="20" t="s">
        <v>1669</v>
      </c>
    </row>
    <row r="17" spans="1:45" ht="14.25" customHeight="1" x14ac:dyDescent="0.25">
      <c r="D17" s="409" t="s">
        <v>5341</v>
      </c>
      <c r="E17" s="435" t="s">
        <v>5342</v>
      </c>
      <c r="F17" s="412"/>
      <c r="G17" s="28" t="s">
        <v>5343</v>
      </c>
      <c r="H17" s="412" t="s">
        <v>12</v>
      </c>
      <c r="I17" s="412">
        <v>32</v>
      </c>
      <c r="J17" s="415">
        <v>8</v>
      </c>
      <c r="K17" s="19" t="s">
        <v>3243</v>
      </c>
      <c r="L17" s="52" t="s">
        <v>5343</v>
      </c>
      <c r="M17" s="81" t="s">
        <v>5594</v>
      </c>
      <c r="N17" s="28">
        <v>1300</v>
      </c>
      <c r="O17" s="972"/>
      <c r="P17" s="29">
        <v>4</v>
      </c>
      <c r="Q17" s="28"/>
      <c r="R17" s="28"/>
      <c r="S17" s="81">
        <v>133</v>
      </c>
      <c r="T17" s="185"/>
      <c r="U17" s="326"/>
      <c r="V17" s="60">
        <v>1</v>
      </c>
      <c r="W17" s="167">
        <v>1</v>
      </c>
      <c r="X17" s="489">
        <f t="shared" si="0"/>
        <v>102.30769230769231</v>
      </c>
      <c r="Y17" s="502"/>
      <c r="Z17" s="494"/>
      <c r="AA17" s="28" t="s">
        <v>17</v>
      </c>
      <c r="AB17" s="27">
        <v>17</v>
      </c>
      <c r="AC17" s="28" t="s">
        <v>5344</v>
      </c>
      <c r="AD17" s="27" t="s">
        <v>54</v>
      </c>
      <c r="AE17" s="28" t="s">
        <v>124</v>
      </c>
      <c r="AF17" s="29" t="s">
        <v>55</v>
      </c>
      <c r="AG17" s="29"/>
      <c r="AH17" s="27" t="s">
        <v>5346</v>
      </c>
      <c r="AI17" s="27" t="s">
        <v>5346</v>
      </c>
      <c r="AJ17" s="27" t="s">
        <v>54</v>
      </c>
      <c r="AK17" s="81">
        <v>28</v>
      </c>
      <c r="AL17" s="569"/>
      <c r="AM17" s="28">
        <v>8</v>
      </c>
      <c r="AN17" s="28"/>
      <c r="AO17" s="28">
        <v>2019</v>
      </c>
      <c r="AP17" s="20">
        <v>2021</v>
      </c>
      <c r="AQ17" s="182" t="s">
        <v>5593</v>
      </c>
      <c r="AR17" s="28" t="s">
        <v>5345</v>
      </c>
      <c r="AS17" s="20" t="s">
        <v>5592</v>
      </c>
    </row>
    <row r="18" spans="1:45" ht="14.25" customHeight="1" x14ac:dyDescent="0.25">
      <c r="D18" s="409" t="s">
        <v>5595</v>
      </c>
      <c r="E18" s="435" t="s">
        <v>5596</v>
      </c>
      <c r="F18" s="608" t="s">
        <v>296</v>
      </c>
      <c r="G18" s="504" t="s">
        <v>5343</v>
      </c>
      <c r="H18" s="27" t="s">
        <v>65</v>
      </c>
      <c r="I18" s="27">
        <v>32</v>
      </c>
      <c r="J18" s="87">
        <v>8</v>
      </c>
      <c r="K18" s="19" t="s">
        <v>43</v>
      </c>
      <c r="L18" s="465" t="s">
        <v>5343</v>
      </c>
      <c r="M18" s="81" t="s">
        <v>5594</v>
      </c>
      <c r="N18" s="28">
        <v>1000</v>
      </c>
      <c r="O18" s="972"/>
      <c r="P18" s="29">
        <v>4</v>
      </c>
      <c r="Q18" s="28"/>
      <c r="R18" s="28"/>
      <c r="S18" s="81"/>
      <c r="T18" s="185"/>
      <c r="U18" s="326"/>
      <c r="V18" s="60"/>
      <c r="W18" s="167"/>
      <c r="X18" s="489"/>
      <c r="Y18" s="502"/>
      <c r="Z18" s="494"/>
      <c r="AA18" s="28" t="s">
        <v>17</v>
      </c>
      <c r="AB18" s="27">
        <v>4</v>
      </c>
      <c r="AC18" s="28" t="s">
        <v>605</v>
      </c>
      <c r="AD18" s="27" t="s">
        <v>54</v>
      </c>
      <c r="AE18" s="28" t="s">
        <v>124</v>
      </c>
      <c r="AF18" s="29" t="s">
        <v>55</v>
      </c>
      <c r="AG18" s="29"/>
      <c r="AH18" s="27" t="s">
        <v>133</v>
      </c>
      <c r="AI18" s="27" t="s">
        <v>133</v>
      </c>
      <c r="AJ18" s="27" t="s">
        <v>54</v>
      </c>
      <c r="AK18" s="81">
        <v>37</v>
      </c>
      <c r="AL18" s="569"/>
      <c r="AM18" s="28"/>
      <c r="AN18" s="28"/>
      <c r="AO18" s="28">
        <v>2014</v>
      </c>
      <c r="AP18" s="20">
        <v>2015</v>
      </c>
      <c r="AQ18" s="182" t="s">
        <v>5598</v>
      </c>
      <c r="AR18" s="28" t="s">
        <v>5597</v>
      </c>
      <c r="AS18" s="20"/>
    </row>
    <row r="19" spans="1:45" ht="14.25" customHeight="1" x14ac:dyDescent="0.25">
      <c r="D19" s="409" t="s">
        <v>5818</v>
      </c>
      <c r="E19" s="435" t="s">
        <v>5819</v>
      </c>
      <c r="F19" s="27" t="s">
        <v>67</v>
      </c>
      <c r="G19" s="504" t="s">
        <v>5820</v>
      </c>
      <c r="H19" s="27" t="s">
        <v>1052</v>
      </c>
      <c r="I19" s="412">
        <v>32</v>
      </c>
      <c r="J19" s="415">
        <v>8</v>
      </c>
      <c r="K19" s="856" t="s">
        <v>6197</v>
      </c>
      <c r="L19" s="52" t="s">
        <v>108</v>
      </c>
      <c r="M19" s="81" t="s">
        <v>6199</v>
      </c>
      <c r="N19" s="28">
        <v>622</v>
      </c>
      <c r="O19" s="972">
        <v>357</v>
      </c>
      <c r="P19" s="29">
        <v>6</v>
      </c>
      <c r="Q19" s="28"/>
      <c r="R19" s="28"/>
      <c r="S19" s="81">
        <v>250</v>
      </c>
      <c r="T19" s="185">
        <v>44490</v>
      </c>
      <c r="U19" s="326" t="s">
        <v>5998</v>
      </c>
      <c r="V19" s="60">
        <v>1</v>
      </c>
      <c r="W19" s="167">
        <v>1</v>
      </c>
      <c r="X19" s="489">
        <f t="shared" ref="X19:X33" si="1">IF(AND(N19&lt;&gt;"",S19&lt;&gt;""),1000*S19*V19/(N19*W19),"")</f>
        <v>401.92926045016077</v>
      </c>
      <c r="Y19" s="502"/>
      <c r="Z19" s="494"/>
      <c r="AA19" s="28" t="s">
        <v>17</v>
      </c>
      <c r="AB19" s="27">
        <v>8</v>
      </c>
      <c r="AC19" s="28" t="s">
        <v>386</v>
      </c>
      <c r="AD19" s="27"/>
      <c r="AE19" s="28"/>
      <c r="AF19" s="29"/>
      <c r="AG19" s="29"/>
      <c r="AH19" s="27"/>
      <c r="AI19" s="27"/>
      <c r="AJ19" s="27"/>
      <c r="AK19" s="81"/>
      <c r="AL19" s="569"/>
      <c r="AM19" s="28"/>
      <c r="AN19" s="28"/>
      <c r="AO19" s="28"/>
      <c r="AP19" s="20"/>
      <c r="AQ19" s="182" t="s">
        <v>5822</v>
      </c>
      <c r="AR19" s="28" t="s">
        <v>5821</v>
      </c>
      <c r="AS19" s="20" t="s">
        <v>6209</v>
      </c>
    </row>
    <row r="20" spans="1:45" ht="14.25" customHeight="1" x14ac:dyDescent="0.25">
      <c r="A20" t="s">
        <v>744</v>
      </c>
      <c r="C20" t="s">
        <v>875</v>
      </c>
      <c r="D20" s="26" t="s">
        <v>104</v>
      </c>
      <c r="E20" s="435" t="s">
        <v>2208</v>
      </c>
      <c r="F20" s="27" t="s">
        <v>57</v>
      </c>
      <c r="G20" s="28" t="s">
        <v>103</v>
      </c>
      <c r="H20" s="27">
        <v>6809</v>
      </c>
      <c r="I20" s="27">
        <v>8</v>
      </c>
      <c r="J20" s="87">
        <v>8</v>
      </c>
      <c r="K20" s="856" t="s">
        <v>6197</v>
      </c>
      <c r="L20" s="52" t="s">
        <v>108</v>
      </c>
      <c r="M20" s="81" t="s">
        <v>6199</v>
      </c>
      <c r="N20" s="28">
        <v>1690</v>
      </c>
      <c r="O20" s="972">
        <v>367</v>
      </c>
      <c r="P20" s="29">
        <v>6</v>
      </c>
      <c r="Q20" s="28"/>
      <c r="R20" s="28"/>
      <c r="S20" s="81">
        <v>333.33300000000003</v>
      </c>
      <c r="T20" s="185">
        <v>44489</v>
      </c>
      <c r="U20" s="326" t="s">
        <v>5998</v>
      </c>
      <c r="V20" s="60">
        <v>0.33</v>
      </c>
      <c r="W20" s="167">
        <v>3</v>
      </c>
      <c r="X20" s="489">
        <f t="shared" si="1"/>
        <v>21.69623076923077</v>
      </c>
      <c r="Y20" s="502" t="s">
        <v>2342</v>
      </c>
      <c r="Z20" s="494" t="s">
        <v>745</v>
      </c>
      <c r="AA20" s="28" t="s">
        <v>20</v>
      </c>
      <c r="AB20" s="27">
        <v>5</v>
      </c>
      <c r="AC20" s="28" t="s">
        <v>811</v>
      </c>
      <c r="AD20" s="27" t="s">
        <v>54</v>
      </c>
      <c r="AE20" s="28" t="s">
        <v>124</v>
      </c>
      <c r="AF20" s="29" t="s">
        <v>55</v>
      </c>
      <c r="AG20" s="29" t="s">
        <v>55</v>
      </c>
      <c r="AH20" s="27" t="s">
        <v>181</v>
      </c>
      <c r="AI20" s="27" t="s">
        <v>181</v>
      </c>
      <c r="AJ20" s="27" t="s">
        <v>54</v>
      </c>
      <c r="AK20" s="81"/>
      <c r="AL20" s="569"/>
      <c r="AM20" s="28"/>
      <c r="AN20" s="28"/>
      <c r="AO20" s="28">
        <v>2012</v>
      </c>
      <c r="AP20" s="20">
        <v>2015</v>
      </c>
      <c r="AQ20" s="142"/>
      <c r="AR20" s="28" t="s">
        <v>3639</v>
      </c>
      <c r="AS20" s="20" t="s">
        <v>4804</v>
      </c>
    </row>
    <row r="21" spans="1:45" ht="14.25" customHeight="1" x14ac:dyDescent="0.25">
      <c r="A21" t="s">
        <v>744</v>
      </c>
      <c r="C21" t="s">
        <v>875</v>
      </c>
      <c r="D21" s="26" t="s">
        <v>104</v>
      </c>
      <c r="E21" s="435" t="s">
        <v>2208</v>
      </c>
      <c r="F21" s="27" t="s">
        <v>57</v>
      </c>
      <c r="G21" s="28" t="s">
        <v>103</v>
      </c>
      <c r="H21" s="27">
        <v>6809</v>
      </c>
      <c r="I21" s="27">
        <v>8</v>
      </c>
      <c r="J21" s="87">
        <v>8</v>
      </c>
      <c r="K21" s="19" t="s">
        <v>827</v>
      </c>
      <c r="L21" s="52" t="s">
        <v>108</v>
      </c>
      <c r="M21" s="81"/>
      <c r="N21" s="28">
        <v>1711</v>
      </c>
      <c r="O21" s="972"/>
      <c r="P21" s="29" t="s">
        <v>744</v>
      </c>
      <c r="Q21" s="28"/>
      <c r="R21" s="28"/>
      <c r="S21" s="81">
        <v>223.11500000000001</v>
      </c>
      <c r="T21" s="185">
        <v>41822</v>
      </c>
      <c r="U21" s="59" t="s">
        <v>2684</v>
      </c>
      <c r="V21" s="60">
        <v>0.33</v>
      </c>
      <c r="W21" s="167">
        <v>3</v>
      </c>
      <c r="X21" s="489">
        <f t="shared" si="1"/>
        <v>14.344038573933371</v>
      </c>
      <c r="Y21" s="502" t="s">
        <v>2342</v>
      </c>
      <c r="Z21" s="494" t="s">
        <v>745</v>
      </c>
      <c r="AA21" s="28" t="s">
        <v>20</v>
      </c>
      <c r="AB21" s="27">
        <v>5</v>
      </c>
      <c r="AC21" s="28" t="s">
        <v>811</v>
      </c>
      <c r="AD21" s="27" t="s">
        <v>54</v>
      </c>
      <c r="AE21" s="28" t="s">
        <v>124</v>
      </c>
      <c r="AF21" s="29" t="s">
        <v>55</v>
      </c>
      <c r="AG21" s="29" t="s">
        <v>55</v>
      </c>
      <c r="AH21" s="27" t="s">
        <v>181</v>
      </c>
      <c r="AI21" s="27" t="s">
        <v>181</v>
      </c>
      <c r="AJ21" s="27" t="s">
        <v>54</v>
      </c>
      <c r="AK21" s="81"/>
      <c r="AL21" s="569"/>
      <c r="AM21" s="28"/>
      <c r="AN21" s="28"/>
      <c r="AO21" s="28">
        <v>2012</v>
      </c>
      <c r="AP21" s="20">
        <v>2015</v>
      </c>
      <c r="AQ21" s="142"/>
      <c r="AR21" s="28" t="s">
        <v>3639</v>
      </c>
      <c r="AS21" s="20"/>
    </row>
    <row r="22" spans="1:45" ht="14.25" customHeight="1" x14ac:dyDescent="0.25">
      <c r="A22" t="s">
        <v>744</v>
      </c>
      <c r="C22" t="s">
        <v>875</v>
      </c>
      <c r="D22" s="26" t="s">
        <v>104</v>
      </c>
      <c r="E22" s="435" t="s">
        <v>2208</v>
      </c>
      <c r="F22" s="27" t="s">
        <v>57</v>
      </c>
      <c r="G22" s="28" t="s">
        <v>103</v>
      </c>
      <c r="H22" s="27">
        <v>6809</v>
      </c>
      <c r="I22" s="27">
        <v>8</v>
      </c>
      <c r="J22" s="87">
        <v>8</v>
      </c>
      <c r="K22" s="19" t="s">
        <v>800</v>
      </c>
      <c r="L22" s="52" t="s">
        <v>108</v>
      </c>
      <c r="M22" s="81"/>
      <c r="N22" s="28">
        <v>1997</v>
      </c>
      <c r="O22" s="972"/>
      <c r="P22" s="29">
        <v>6</v>
      </c>
      <c r="Q22" s="28"/>
      <c r="R22" s="28"/>
      <c r="S22" s="81">
        <v>175.43899999999999</v>
      </c>
      <c r="T22" s="185">
        <v>43236</v>
      </c>
      <c r="U22" s="59">
        <v>14.7</v>
      </c>
      <c r="V22" s="60">
        <v>0.33</v>
      </c>
      <c r="W22" s="167">
        <v>3</v>
      </c>
      <c r="X22" s="489">
        <f t="shared" si="1"/>
        <v>9.6636404606910364</v>
      </c>
      <c r="Y22" s="502" t="s">
        <v>2342</v>
      </c>
      <c r="Z22" s="494" t="s">
        <v>745</v>
      </c>
      <c r="AA22" s="28" t="s">
        <v>20</v>
      </c>
      <c r="AB22" s="27">
        <v>5</v>
      </c>
      <c r="AC22" s="28" t="s">
        <v>811</v>
      </c>
      <c r="AD22" s="27" t="s">
        <v>54</v>
      </c>
      <c r="AE22" s="28" t="s">
        <v>124</v>
      </c>
      <c r="AF22" s="29" t="s">
        <v>55</v>
      </c>
      <c r="AG22" s="29" t="s">
        <v>55</v>
      </c>
      <c r="AH22" s="27" t="s">
        <v>181</v>
      </c>
      <c r="AI22" s="27" t="s">
        <v>181</v>
      </c>
      <c r="AJ22" s="27" t="s">
        <v>54</v>
      </c>
      <c r="AK22" s="81"/>
      <c r="AL22" s="569"/>
      <c r="AM22" s="28"/>
      <c r="AN22" s="28"/>
      <c r="AO22" s="28">
        <v>2012</v>
      </c>
      <c r="AP22" s="20">
        <v>2015</v>
      </c>
      <c r="AQ22" s="142"/>
      <c r="AR22" s="28" t="s">
        <v>3639</v>
      </c>
      <c r="AS22" s="20"/>
    </row>
    <row r="23" spans="1:45" ht="14.25" customHeight="1" x14ac:dyDescent="0.25">
      <c r="A23" t="s">
        <v>744</v>
      </c>
      <c r="C23" t="s">
        <v>875</v>
      </c>
      <c r="D23" s="26" t="s">
        <v>104</v>
      </c>
      <c r="E23" s="435" t="s">
        <v>2208</v>
      </c>
      <c r="F23" s="27" t="s">
        <v>57</v>
      </c>
      <c r="G23" s="28" t="s">
        <v>103</v>
      </c>
      <c r="H23" s="27">
        <v>6809</v>
      </c>
      <c r="I23" s="27">
        <v>8</v>
      </c>
      <c r="J23" s="87">
        <v>8</v>
      </c>
      <c r="K23" s="19" t="s">
        <v>802</v>
      </c>
      <c r="L23" s="52" t="s">
        <v>108</v>
      </c>
      <c r="M23" s="81"/>
      <c r="N23" s="28">
        <v>1680</v>
      </c>
      <c r="O23" s="972"/>
      <c r="P23" s="29" t="s">
        <v>744</v>
      </c>
      <c r="Q23" s="28"/>
      <c r="R23" s="28"/>
      <c r="S23" s="81">
        <v>145.16</v>
      </c>
      <c r="T23" s="185">
        <v>43236</v>
      </c>
      <c r="U23" s="59" t="s">
        <v>3562</v>
      </c>
      <c r="V23" s="60">
        <v>0.33</v>
      </c>
      <c r="W23" s="167">
        <v>3</v>
      </c>
      <c r="X23" s="489">
        <f t="shared" si="1"/>
        <v>9.5045238095238105</v>
      </c>
      <c r="Y23" s="502" t="s">
        <v>2342</v>
      </c>
      <c r="Z23" s="494" t="s">
        <v>745</v>
      </c>
      <c r="AA23" s="28" t="s">
        <v>20</v>
      </c>
      <c r="AB23" s="27">
        <v>5</v>
      </c>
      <c r="AC23" s="28" t="s">
        <v>811</v>
      </c>
      <c r="AD23" s="27" t="s">
        <v>54</v>
      </c>
      <c r="AE23" s="28" t="s">
        <v>124</v>
      </c>
      <c r="AF23" s="29" t="s">
        <v>55</v>
      </c>
      <c r="AG23" s="29" t="s">
        <v>55</v>
      </c>
      <c r="AH23" s="27" t="s">
        <v>181</v>
      </c>
      <c r="AI23" s="27" t="s">
        <v>181</v>
      </c>
      <c r="AJ23" s="27" t="s">
        <v>54</v>
      </c>
      <c r="AK23" s="81"/>
      <c r="AL23" s="569"/>
      <c r="AM23" s="28"/>
      <c r="AN23" s="28"/>
      <c r="AO23" s="28">
        <v>2012</v>
      </c>
      <c r="AP23" s="20">
        <v>2015</v>
      </c>
      <c r="AQ23" s="142"/>
      <c r="AR23" s="28" t="s">
        <v>3639</v>
      </c>
      <c r="AS23" s="20"/>
    </row>
    <row r="24" spans="1:45" s="208" customFormat="1" ht="15" customHeight="1" x14ac:dyDescent="0.25">
      <c r="A24"/>
      <c r="B24">
        <v>1</v>
      </c>
      <c r="C24" t="s">
        <v>4376</v>
      </c>
      <c r="D24" s="26" t="s">
        <v>1561</v>
      </c>
      <c r="E24" s="435" t="s">
        <v>2236</v>
      </c>
      <c r="F24" s="27" t="s">
        <v>57</v>
      </c>
      <c r="G24" s="28" t="s">
        <v>4007</v>
      </c>
      <c r="H24" s="27" t="s">
        <v>1563</v>
      </c>
      <c r="I24" s="27">
        <v>8</v>
      </c>
      <c r="J24" s="87">
        <v>3</v>
      </c>
      <c r="K24" s="19" t="s">
        <v>800</v>
      </c>
      <c r="L24" s="52" t="s">
        <v>108</v>
      </c>
      <c r="M24" s="81"/>
      <c r="N24" s="28">
        <v>110</v>
      </c>
      <c r="O24" s="972"/>
      <c r="P24" s="29">
        <v>6</v>
      </c>
      <c r="Q24" s="28"/>
      <c r="R24" s="28"/>
      <c r="S24" s="81">
        <v>432.339</v>
      </c>
      <c r="T24" s="185">
        <v>42277</v>
      </c>
      <c r="U24" s="326">
        <v>14.7</v>
      </c>
      <c r="V24" s="60">
        <v>0.08</v>
      </c>
      <c r="W24" s="167">
        <v>2</v>
      </c>
      <c r="X24" s="489">
        <f t="shared" si="1"/>
        <v>157.21418181818183</v>
      </c>
      <c r="Y24" s="502" t="s">
        <v>174</v>
      </c>
      <c r="Z24" s="494"/>
      <c r="AA24" s="28" t="s">
        <v>20</v>
      </c>
      <c r="AB24" s="27">
        <v>1</v>
      </c>
      <c r="AC24" s="28" t="s">
        <v>1562</v>
      </c>
      <c r="AD24" s="27"/>
      <c r="AE24" s="28"/>
      <c r="AF24" s="29" t="s">
        <v>55</v>
      </c>
      <c r="AG24" s="29" t="s">
        <v>54</v>
      </c>
      <c r="AH24" s="27"/>
      <c r="AI24" s="27"/>
      <c r="AJ24" s="27"/>
      <c r="AK24" s="81">
        <v>8</v>
      </c>
      <c r="AL24" s="569"/>
      <c r="AM24" s="28">
        <v>0</v>
      </c>
      <c r="AN24" s="28"/>
      <c r="AO24" s="28">
        <v>2014</v>
      </c>
      <c r="AP24" s="20">
        <v>2015</v>
      </c>
      <c r="AQ24" s="182" t="s">
        <v>4006</v>
      </c>
      <c r="AR24" s="28" t="s">
        <v>4008</v>
      </c>
      <c r="AS24" s="20" t="s">
        <v>2237</v>
      </c>
    </row>
    <row r="25" spans="1:45" ht="14.25" customHeight="1" x14ac:dyDescent="0.25">
      <c r="A25" t="s">
        <v>744</v>
      </c>
      <c r="B25">
        <v>1</v>
      </c>
      <c r="C25" t="s">
        <v>875</v>
      </c>
      <c r="D25" s="26" t="s">
        <v>1030</v>
      </c>
      <c r="E25" s="435" t="s">
        <v>2225</v>
      </c>
      <c r="F25" s="27" t="s">
        <v>57</v>
      </c>
      <c r="G25" s="28" t="s">
        <v>157</v>
      </c>
      <c r="H25" s="27" t="s">
        <v>1031</v>
      </c>
      <c r="I25" s="27">
        <v>32</v>
      </c>
      <c r="J25" s="87">
        <v>8</v>
      </c>
      <c r="K25" s="856" t="s">
        <v>4805</v>
      </c>
      <c r="L25" s="52" t="s">
        <v>108</v>
      </c>
      <c r="M25" s="81"/>
      <c r="N25" s="28" t="s">
        <v>5322</v>
      </c>
      <c r="O25" s="972"/>
      <c r="P25" s="29">
        <v>6</v>
      </c>
      <c r="Q25" s="28"/>
      <c r="R25" s="28"/>
      <c r="S25" s="81"/>
      <c r="T25" s="185">
        <v>44020</v>
      </c>
      <c r="U25" s="326" t="s">
        <v>5298</v>
      </c>
      <c r="V25" s="60">
        <v>1</v>
      </c>
      <c r="W25" s="167">
        <v>1</v>
      </c>
      <c r="X25" s="489" t="str">
        <f t="shared" si="1"/>
        <v/>
      </c>
      <c r="Y25" s="502" t="s">
        <v>2226</v>
      </c>
      <c r="Z25" s="494" t="s">
        <v>54</v>
      </c>
      <c r="AA25" s="28" t="s">
        <v>479</v>
      </c>
      <c r="AB25" s="27">
        <v>85</v>
      </c>
      <c r="AC25" s="28" t="s">
        <v>1030</v>
      </c>
      <c r="AD25" s="27" t="s">
        <v>54</v>
      </c>
      <c r="AE25" s="28" t="s">
        <v>124</v>
      </c>
      <c r="AF25" s="29"/>
      <c r="AG25" s="29"/>
      <c r="AH25" s="27" t="s">
        <v>133</v>
      </c>
      <c r="AI25" s="27" t="s">
        <v>133</v>
      </c>
      <c r="AJ25" s="27" t="s">
        <v>54</v>
      </c>
      <c r="AK25" s="81"/>
      <c r="AL25" s="569"/>
      <c r="AM25" s="28"/>
      <c r="AN25" s="28"/>
      <c r="AO25" s="28">
        <v>2014</v>
      </c>
      <c r="AP25" s="20">
        <v>2014</v>
      </c>
      <c r="AQ25" s="142"/>
      <c r="AR25" s="28" t="s">
        <v>1033</v>
      </c>
      <c r="AS25" s="20" t="s">
        <v>1035</v>
      </c>
    </row>
    <row r="26" spans="1:45" s="208" customFormat="1" ht="14.25" customHeight="1" x14ac:dyDescent="0.25">
      <c r="A26" t="s">
        <v>744</v>
      </c>
      <c r="B26">
        <v>1</v>
      </c>
      <c r="C26" t="s">
        <v>875</v>
      </c>
      <c r="D26" s="26" t="s">
        <v>1030</v>
      </c>
      <c r="E26" s="435" t="s">
        <v>2225</v>
      </c>
      <c r="F26" s="27" t="s">
        <v>57</v>
      </c>
      <c r="G26" s="28" t="s">
        <v>157</v>
      </c>
      <c r="H26" s="27" t="s">
        <v>1031</v>
      </c>
      <c r="I26" s="27">
        <v>32</v>
      </c>
      <c r="J26" s="87">
        <v>8</v>
      </c>
      <c r="K26" s="19" t="s">
        <v>1032</v>
      </c>
      <c r="L26" s="52" t="s">
        <v>108</v>
      </c>
      <c r="M26" s="81"/>
      <c r="N26" s="28">
        <v>36094</v>
      </c>
      <c r="O26" s="972"/>
      <c r="P26" s="29">
        <v>4</v>
      </c>
      <c r="Q26" s="28">
        <v>4</v>
      </c>
      <c r="R26" s="28">
        <v>47</v>
      </c>
      <c r="S26" s="81">
        <v>45.95</v>
      </c>
      <c r="T26" s="185">
        <v>41770</v>
      </c>
      <c r="U26" s="326" t="s">
        <v>1267</v>
      </c>
      <c r="V26" s="60">
        <v>1</v>
      </c>
      <c r="W26" s="167">
        <v>1</v>
      </c>
      <c r="X26" s="489">
        <f t="shared" si="1"/>
        <v>1.2730647753089157</v>
      </c>
      <c r="Y26" s="502" t="s">
        <v>2226</v>
      </c>
      <c r="Z26" s="494" t="s">
        <v>54</v>
      </c>
      <c r="AA26" s="28" t="s">
        <v>479</v>
      </c>
      <c r="AB26" s="27">
        <v>85</v>
      </c>
      <c r="AC26" s="28" t="s">
        <v>1030</v>
      </c>
      <c r="AD26" s="27" t="s">
        <v>54</v>
      </c>
      <c r="AE26" s="28" t="s">
        <v>124</v>
      </c>
      <c r="AF26" s="29"/>
      <c r="AG26" s="29"/>
      <c r="AH26" s="27" t="s">
        <v>133</v>
      </c>
      <c r="AI26" s="27" t="s">
        <v>133</v>
      </c>
      <c r="AJ26" s="27" t="s">
        <v>54</v>
      </c>
      <c r="AK26" s="81"/>
      <c r="AL26" s="569"/>
      <c r="AM26" s="28"/>
      <c r="AN26" s="28"/>
      <c r="AO26" s="28">
        <v>2014</v>
      </c>
      <c r="AP26" s="20">
        <v>2014</v>
      </c>
      <c r="AQ26" s="142"/>
      <c r="AR26" s="28" t="s">
        <v>1033</v>
      </c>
      <c r="AS26" s="20" t="s">
        <v>1035</v>
      </c>
    </row>
    <row r="27" spans="1:45" ht="14.25" customHeight="1" x14ac:dyDescent="0.25">
      <c r="A27" t="s">
        <v>744</v>
      </c>
      <c r="B27">
        <v>1</v>
      </c>
      <c r="C27" t="s">
        <v>875</v>
      </c>
      <c r="D27" s="26" t="s">
        <v>155</v>
      </c>
      <c r="E27" s="435" t="s">
        <v>2227</v>
      </c>
      <c r="F27" s="27" t="s">
        <v>57</v>
      </c>
      <c r="G27" s="28" t="s">
        <v>157</v>
      </c>
      <c r="H27" s="27">
        <v>68000</v>
      </c>
      <c r="I27" s="27">
        <v>16</v>
      </c>
      <c r="J27" s="87">
        <v>16</v>
      </c>
      <c r="K27" s="19" t="s">
        <v>802</v>
      </c>
      <c r="L27" s="52" t="s">
        <v>108</v>
      </c>
      <c r="M27" s="81"/>
      <c r="N27" s="28">
        <v>3479</v>
      </c>
      <c r="O27" s="972"/>
      <c r="P27" s="29" t="s">
        <v>744</v>
      </c>
      <c r="Q27" s="28"/>
      <c r="R27" s="28">
        <v>6</v>
      </c>
      <c r="S27" s="81">
        <v>168.86199999999999</v>
      </c>
      <c r="T27" s="185">
        <v>41691</v>
      </c>
      <c r="U27" s="326" t="s">
        <v>1267</v>
      </c>
      <c r="V27" s="60">
        <v>0.67</v>
      </c>
      <c r="W27" s="167">
        <v>4</v>
      </c>
      <c r="X27" s="489">
        <f t="shared" si="1"/>
        <v>8.1300330554757121</v>
      </c>
      <c r="Y27" s="502" t="s">
        <v>2226</v>
      </c>
      <c r="Z27" s="494" t="s">
        <v>54</v>
      </c>
      <c r="AA27" s="28" t="s">
        <v>20</v>
      </c>
      <c r="AB27" s="27">
        <v>1</v>
      </c>
      <c r="AC27" s="28" t="s">
        <v>155</v>
      </c>
      <c r="AD27" s="27" t="s">
        <v>149</v>
      </c>
      <c r="AE27" s="28" t="s">
        <v>124</v>
      </c>
      <c r="AF27" s="29" t="s">
        <v>55</v>
      </c>
      <c r="AG27" s="29"/>
      <c r="AH27" s="27" t="s">
        <v>133</v>
      </c>
      <c r="AI27" s="27" t="s">
        <v>133</v>
      </c>
      <c r="AJ27" s="27" t="s">
        <v>54</v>
      </c>
      <c r="AK27" s="81"/>
      <c r="AL27" s="569"/>
      <c r="AM27" s="28"/>
      <c r="AN27" s="28"/>
      <c r="AO27" s="28">
        <v>2010</v>
      </c>
      <c r="AP27" s="20">
        <v>2012</v>
      </c>
      <c r="AQ27" s="142"/>
      <c r="AR27" s="28" t="s">
        <v>1115</v>
      </c>
      <c r="AS27" s="20"/>
    </row>
    <row r="28" spans="1:45" s="208" customFormat="1" ht="14.25" customHeight="1" x14ac:dyDescent="0.25">
      <c r="A28" t="s">
        <v>745</v>
      </c>
      <c r="B28"/>
      <c r="C28" t="s">
        <v>875</v>
      </c>
      <c r="D28" s="26" t="s">
        <v>1017</v>
      </c>
      <c r="E28" s="435" t="s">
        <v>2516</v>
      </c>
      <c r="F28" s="27" t="s">
        <v>57</v>
      </c>
      <c r="G28" s="28" t="s">
        <v>157</v>
      </c>
      <c r="H28" s="27">
        <v>68000</v>
      </c>
      <c r="I28" s="27">
        <v>16</v>
      </c>
      <c r="J28" s="87">
        <v>16</v>
      </c>
      <c r="K28" s="19" t="s">
        <v>902</v>
      </c>
      <c r="L28" s="52" t="s">
        <v>157</v>
      </c>
      <c r="M28" s="81"/>
      <c r="N28" s="28">
        <v>26227</v>
      </c>
      <c r="O28" s="972"/>
      <c r="P28" s="29">
        <v>4</v>
      </c>
      <c r="Q28" s="28">
        <v>2</v>
      </c>
      <c r="R28" s="28">
        <v>65</v>
      </c>
      <c r="S28" s="81"/>
      <c r="T28" s="185">
        <v>40532</v>
      </c>
      <c r="U28" s="326" t="s">
        <v>3246</v>
      </c>
      <c r="V28" s="60">
        <v>0.67</v>
      </c>
      <c r="W28" s="167">
        <v>4</v>
      </c>
      <c r="X28" s="489" t="str">
        <f t="shared" si="1"/>
        <v/>
      </c>
      <c r="Y28" s="502" t="s">
        <v>2226</v>
      </c>
      <c r="Z28" s="494" t="s">
        <v>54</v>
      </c>
      <c r="AA28" s="28" t="s">
        <v>20</v>
      </c>
      <c r="AB28" s="27">
        <v>22</v>
      </c>
      <c r="AC28" s="28" t="s">
        <v>1016</v>
      </c>
      <c r="AD28" s="27" t="s">
        <v>149</v>
      </c>
      <c r="AE28" s="28" t="s">
        <v>124</v>
      </c>
      <c r="AF28" s="29" t="s">
        <v>55</v>
      </c>
      <c r="AG28" s="29"/>
      <c r="AH28" s="27" t="s">
        <v>133</v>
      </c>
      <c r="AI28" s="27" t="s">
        <v>133</v>
      </c>
      <c r="AJ28" s="27" t="s">
        <v>54</v>
      </c>
      <c r="AK28" s="81"/>
      <c r="AL28" s="569"/>
      <c r="AM28" s="28"/>
      <c r="AN28" s="28"/>
      <c r="AO28" s="28">
        <v>2010</v>
      </c>
      <c r="AP28" s="20">
        <v>2011</v>
      </c>
      <c r="AQ28" s="19"/>
      <c r="AR28" s="28" t="s">
        <v>1018</v>
      </c>
      <c r="AS28" s="20" t="s">
        <v>2360</v>
      </c>
    </row>
    <row r="29" spans="1:45" ht="14.25" customHeight="1" x14ac:dyDescent="0.25">
      <c r="C29" t="s">
        <v>875</v>
      </c>
      <c r="D29" s="26" t="s">
        <v>1017</v>
      </c>
      <c r="E29" s="435" t="s">
        <v>2516</v>
      </c>
      <c r="F29" s="27" t="s">
        <v>57</v>
      </c>
      <c r="G29" s="28" t="s">
        <v>157</v>
      </c>
      <c r="H29" s="27">
        <v>68000</v>
      </c>
      <c r="I29" s="27">
        <v>16</v>
      </c>
      <c r="J29" s="87">
        <v>16</v>
      </c>
      <c r="K29" s="19" t="s">
        <v>800</v>
      </c>
      <c r="L29" s="52" t="s">
        <v>108</v>
      </c>
      <c r="M29" s="81" t="s">
        <v>2700</v>
      </c>
      <c r="N29" s="28"/>
      <c r="O29" s="972"/>
      <c r="P29" s="29">
        <v>6</v>
      </c>
      <c r="Q29" s="28"/>
      <c r="R29" s="28"/>
      <c r="S29" s="81"/>
      <c r="T29" s="185">
        <v>43162</v>
      </c>
      <c r="U29" s="326">
        <v>14.7</v>
      </c>
      <c r="V29" s="60">
        <v>1</v>
      </c>
      <c r="W29" s="167">
        <v>1</v>
      </c>
      <c r="X29" s="489" t="str">
        <f t="shared" si="1"/>
        <v/>
      </c>
      <c r="Y29" s="502" t="s">
        <v>2226</v>
      </c>
      <c r="Z29" s="494" t="s">
        <v>54</v>
      </c>
      <c r="AA29" s="28" t="s">
        <v>20</v>
      </c>
      <c r="AB29" s="27">
        <v>22</v>
      </c>
      <c r="AC29" s="28" t="s">
        <v>1016</v>
      </c>
      <c r="AD29" s="27" t="s">
        <v>149</v>
      </c>
      <c r="AE29" s="28" t="s">
        <v>124</v>
      </c>
      <c r="AF29" s="29" t="s">
        <v>55</v>
      </c>
      <c r="AG29" s="29"/>
      <c r="AH29" s="27" t="s">
        <v>133</v>
      </c>
      <c r="AI29" s="27" t="s">
        <v>133</v>
      </c>
      <c r="AJ29" s="27" t="s">
        <v>54</v>
      </c>
      <c r="AK29" s="81"/>
      <c r="AL29" s="569"/>
      <c r="AM29" s="28"/>
      <c r="AN29" s="28"/>
      <c r="AO29" s="28">
        <v>2010</v>
      </c>
      <c r="AP29" s="20">
        <v>2011</v>
      </c>
      <c r="AQ29" s="19"/>
      <c r="AR29" s="28" t="s">
        <v>1018</v>
      </c>
      <c r="AS29" s="20" t="s">
        <v>2360</v>
      </c>
    </row>
    <row r="30" spans="1:45" ht="14.25" customHeight="1" x14ac:dyDescent="0.25">
      <c r="A30" t="s">
        <v>744</v>
      </c>
      <c r="B30">
        <v>1</v>
      </c>
      <c r="C30" t="s">
        <v>875</v>
      </c>
      <c r="D30" s="26" t="s">
        <v>1017</v>
      </c>
      <c r="E30" s="435" t="s">
        <v>2516</v>
      </c>
      <c r="F30" s="27" t="s">
        <v>57</v>
      </c>
      <c r="G30" s="28" t="s">
        <v>157</v>
      </c>
      <c r="H30" s="27">
        <v>68000</v>
      </c>
      <c r="I30" s="27">
        <v>16</v>
      </c>
      <c r="J30" s="87">
        <v>16</v>
      </c>
      <c r="K30" s="19" t="s">
        <v>802</v>
      </c>
      <c r="L30" s="52" t="s">
        <v>108</v>
      </c>
      <c r="M30" s="81"/>
      <c r="N30" s="28">
        <v>17852</v>
      </c>
      <c r="O30" s="972"/>
      <c r="P30" s="29" t="s">
        <v>744</v>
      </c>
      <c r="Q30" s="28">
        <v>2</v>
      </c>
      <c r="R30" s="28">
        <v>43</v>
      </c>
      <c r="S30" s="81">
        <v>56.81</v>
      </c>
      <c r="T30" s="185">
        <v>43228</v>
      </c>
      <c r="U30" s="326" t="s">
        <v>3562</v>
      </c>
      <c r="V30" s="60">
        <v>0.67</v>
      </c>
      <c r="W30" s="167">
        <v>4</v>
      </c>
      <c r="X30" s="489">
        <f t="shared" si="1"/>
        <v>0.53303131301814932</v>
      </c>
      <c r="Y30" s="502" t="s">
        <v>2226</v>
      </c>
      <c r="Z30" s="494" t="s">
        <v>54</v>
      </c>
      <c r="AA30" s="28" t="s">
        <v>20</v>
      </c>
      <c r="AB30" s="27">
        <v>22</v>
      </c>
      <c r="AC30" s="28" t="s">
        <v>1016</v>
      </c>
      <c r="AD30" s="27" t="s">
        <v>149</v>
      </c>
      <c r="AE30" s="28" t="s">
        <v>124</v>
      </c>
      <c r="AF30" s="29" t="s">
        <v>55</v>
      </c>
      <c r="AG30" s="29"/>
      <c r="AH30" s="27" t="s">
        <v>133</v>
      </c>
      <c r="AI30" s="27" t="s">
        <v>133</v>
      </c>
      <c r="AJ30" s="27" t="s">
        <v>54</v>
      </c>
      <c r="AK30" s="81"/>
      <c r="AL30" s="569"/>
      <c r="AM30" s="28"/>
      <c r="AN30" s="28"/>
      <c r="AO30" s="28">
        <v>2010</v>
      </c>
      <c r="AP30" s="20">
        <v>2011</v>
      </c>
      <c r="AQ30" s="19"/>
      <c r="AR30" s="28" t="s">
        <v>1018</v>
      </c>
      <c r="AS30" s="20" t="s">
        <v>2360</v>
      </c>
    </row>
    <row r="31" spans="1:45" ht="14.25" customHeight="1" x14ac:dyDescent="0.25">
      <c r="A31" t="s">
        <v>745</v>
      </c>
      <c r="C31" t="s">
        <v>875</v>
      </c>
      <c r="D31" s="26" t="s">
        <v>1017</v>
      </c>
      <c r="E31" s="435" t="s">
        <v>2516</v>
      </c>
      <c r="F31" s="27" t="s">
        <v>57</v>
      </c>
      <c r="G31" s="28" t="s">
        <v>157</v>
      </c>
      <c r="H31" s="27">
        <v>68000</v>
      </c>
      <c r="I31" s="27">
        <v>16</v>
      </c>
      <c r="J31" s="87">
        <v>16</v>
      </c>
      <c r="K31" s="19" t="s">
        <v>3570</v>
      </c>
      <c r="L31" s="52" t="s">
        <v>108</v>
      </c>
      <c r="M31" s="81"/>
      <c r="N31" s="28">
        <v>26009</v>
      </c>
      <c r="O31" s="972"/>
      <c r="P31" s="29">
        <v>4</v>
      </c>
      <c r="Q31" s="28">
        <v>2</v>
      </c>
      <c r="R31" s="28">
        <v>67</v>
      </c>
      <c r="S31" s="81">
        <v>44.56</v>
      </c>
      <c r="T31" s="185">
        <v>43228</v>
      </c>
      <c r="U31" s="326" t="s">
        <v>3562</v>
      </c>
      <c r="V31" s="60">
        <v>0.67</v>
      </c>
      <c r="W31" s="167">
        <v>4</v>
      </c>
      <c r="X31" s="489">
        <f t="shared" si="1"/>
        <v>0.28696989503633358</v>
      </c>
      <c r="Y31" s="502" t="s">
        <v>2226</v>
      </c>
      <c r="Z31" s="494" t="s">
        <v>54</v>
      </c>
      <c r="AA31" s="28" t="s">
        <v>20</v>
      </c>
      <c r="AB31" s="27">
        <v>22</v>
      </c>
      <c r="AC31" s="28" t="s">
        <v>1016</v>
      </c>
      <c r="AD31" s="27" t="s">
        <v>149</v>
      </c>
      <c r="AE31" s="28" t="s">
        <v>124</v>
      </c>
      <c r="AF31" s="29" t="s">
        <v>55</v>
      </c>
      <c r="AG31" s="29"/>
      <c r="AH31" s="27" t="s">
        <v>133</v>
      </c>
      <c r="AI31" s="27" t="s">
        <v>133</v>
      </c>
      <c r="AJ31" s="27" t="s">
        <v>54</v>
      </c>
      <c r="AK31" s="81"/>
      <c r="AL31" s="569"/>
      <c r="AM31" s="28"/>
      <c r="AN31" s="28"/>
      <c r="AO31" s="28">
        <v>2010</v>
      </c>
      <c r="AP31" s="20">
        <v>2011</v>
      </c>
      <c r="AQ31" s="19"/>
      <c r="AR31" s="28" t="s">
        <v>1018</v>
      </c>
      <c r="AS31" s="20" t="s">
        <v>2360</v>
      </c>
    </row>
    <row r="32" spans="1:45" ht="14.25" customHeight="1" x14ac:dyDescent="0.25">
      <c r="A32" t="s">
        <v>744</v>
      </c>
      <c r="B32">
        <v>1</v>
      </c>
      <c r="C32" t="s">
        <v>875</v>
      </c>
      <c r="D32" s="26" t="s">
        <v>1496</v>
      </c>
      <c r="E32" s="435" t="s">
        <v>2228</v>
      </c>
      <c r="F32" s="27" t="s">
        <v>57</v>
      </c>
      <c r="G32" s="28" t="s">
        <v>157</v>
      </c>
      <c r="H32" s="27" t="s">
        <v>33</v>
      </c>
      <c r="I32" s="27">
        <v>32</v>
      </c>
      <c r="J32" s="87">
        <v>32</v>
      </c>
      <c r="K32" s="856" t="s">
        <v>6197</v>
      </c>
      <c r="L32" s="52" t="s">
        <v>108</v>
      </c>
      <c r="M32" s="81" t="s">
        <v>6227</v>
      </c>
      <c r="N32" s="28">
        <v>4199</v>
      </c>
      <c r="O32" s="972">
        <v>2520</v>
      </c>
      <c r="P32" s="29">
        <v>6</v>
      </c>
      <c r="Q32" s="28">
        <v>4</v>
      </c>
      <c r="R32" s="28">
        <v>8</v>
      </c>
      <c r="S32" s="81">
        <v>175.43899999999999</v>
      </c>
      <c r="T32" s="185">
        <v>44494</v>
      </c>
      <c r="U32" s="326" t="s">
        <v>5998</v>
      </c>
      <c r="V32" s="60">
        <v>1</v>
      </c>
      <c r="W32" s="167">
        <v>1</v>
      </c>
      <c r="X32" s="489">
        <f t="shared" si="1"/>
        <v>41.781138366277688</v>
      </c>
      <c r="Y32" s="502" t="s">
        <v>2216</v>
      </c>
      <c r="Z32" s="494"/>
      <c r="AA32" s="28" t="s">
        <v>20</v>
      </c>
      <c r="AB32" s="27">
        <v>19</v>
      </c>
      <c r="AC32" s="28" t="s">
        <v>1498</v>
      </c>
      <c r="AD32" s="27" t="s">
        <v>54</v>
      </c>
      <c r="AE32" s="28" t="s">
        <v>124</v>
      </c>
      <c r="AF32" s="29" t="s">
        <v>55</v>
      </c>
      <c r="AG32" s="29"/>
      <c r="AH32" s="27" t="s">
        <v>133</v>
      </c>
      <c r="AI32" s="27" t="s">
        <v>133</v>
      </c>
      <c r="AJ32" s="27" t="s">
        <v>54</v>
      </c>
      <c r="AK32" s="81"/>
      <c r="AL32" s="569"/>
      <c r="AM32" s="28">
        <v>32</v>
      </c>
      <c r="AN32" s="28">
        <v>5</v>
      </c>
      <c r="AO32" s="28">
        <v>2014</v>
      </c>
      <c r="AP32" s="20">
        <v>2015</v>
      </c>
      <c r="AQ32" s="182"/>
      <c r="AR32" s="28" t="s">
        <v>1497</v>
      </c>
      <c r="AS32" s="20" t="s">
        <v>1500</v>
      </c>
    </row>
    <row r="33" spans="1:45" s="208" customFormat="1" ht="14.25" customHeight="1" x14ac:dyDescent="0.25">
      <c r="A33" t="s">
        <v>744</v>
      </c>
      <c r="B33">
        <v>1</v>
      </c>
      <c r="C33" t="s">
        <v>875</v>
      </c>
      <c r="D33" s="26" t="s">
        <v>1496</v>
      </c>
      <c r="E33" s="435" t="s">
        <v>2228</v>
      </c>
      <c r="F33" s="27" t="s">
        <v>57</v>
      </c>
      <c r="G33" s="28" t="s">
        <v>157</v>
      </c>
      <c r="H33" s="27" t="s">
        <v>33</v>
      </c>
      <c r="I33" s="27">
        <v>32</v>
      </c>
      <c r="J33" s="87">
        <v>32</v>
      </c>
      <c r="K33" s="19" t="s">
        <v>800</v>
      </c>
      <c r="L33" s="52" t="s">
        <v>108</v>
      </c>
      <c r="M33" s="81"/>
      <c r="N33" s="28">
        <v>5307</v>
      </c>
      <c r="O33" s="972"/>
      <c r="P33" s="29">
        <v>6</v>
      </c>
      <c r="Q33" s="28">
        <v>4</v>
      </c>
      <c r="R33" s="28">
        <v>9</v>
      </c>
      <c r="S33" s="81">
        <v>128.535</v>
      </c>
      <c r="T33" s="185">
        <v>41878</v>
      </c>
      <c r="U33" s="326">
        <v>14.7</v>
      </c>
      <c r="V33" s="60">
        <v>1</v>
      </c>
      <c r="W33" s="167">
        <v>1</v>
      </c>
      <c r="X33" s="489">
        <f t="shared" si="1"/>
        <v>24.219898247597513</v>
      </c>
      <c r="Y33" s="502" t="s">
        <v>2216</v>
      </c>
      <c r="Z33" s="494"/>
      <c r="AA33" s="28" t="s">
        <v>20</v>
      </c>
      <c r="AB33" s="27">
        <v>19</v>
      </c>
      <c r="AC33" s="28" t="s">
        <v>1498</v>
      </c>
      <c r="AD33" s="27" t="s">
        <v>54</v>
      </c>
      <c r="AE33" s="28" t="s">
        <v>124</v>
      </c>
      <c r="AF33" s="29" t="s">
        <v>55</v>
      </c>
      <c r="AG33" s="29"/>
      <c r="AH33" s="27" t="s">
        <v>133</v>
      </c>
      <c r="AI33" s="27" t="s">
        <v>133</v>
      </c>
      <c r="AJ33" s="27" t="s">
        <v>54</v>
      </c>
      <c r="AK33" s="81"/>
      <c r="AL33" s="569"/>
      <c r="AM33" s="28">
        <v>32</v>
      </c>
      <c r="AN33" s="28">
        <v>5</v>
      </c>
      <c r="AO33" s="28">
        <v>2014</v>
      </c>
      <c r="AP33" s="20">
        <v>2015</v>
      </c>
      <c r="AQ33" s="182"/>
      <c r="AR33" s="28" t="s">
        <v>1497</v>
      </c>
      <c r="AS33" s="20" t="s">
        <v>1500</v>
      </c>
    </row>
    <row r="34" spans="1:45" ht="14.25" customHeight="1" x14ac:dyDescent="0.25">
      <c r="D34" s="409" t="s">
        <v>5115</v>
      </c>
      <c r="E34" s="435" t="s">
        <v>5116</v>
      </c>
      <c r="F34" s="412"/>
      <c r="G34" s="504" t="s">
        <v>5117</v>
      </c>
      <c r="H34" s="27" t="s">
        <v>168</v>
      </c>
      <c r="I34" s="412">
        <v>32</v>
      </c>
      <c r="J34" s="415">
        <v>32</v>
      </c>
      <c r="K34" s="19"/>
      <c r="L34" s="52"/>
      <c r="M34" s="81"/>
      <c r="N34" s="28"/>
      <c r="O34" s="972"/>
      <c r="P34" s="29"/>
      <c r="Q34" s="28"/>
      <c r="R34" s="28"/>
      <c r="S34" s="81"/>
      <c r="T34" s="185"/>
      <c r="U34" s="326"/>
      <c r="V34" s="60"/>
      <c r="W34" s="167"/>
      <c r="X34" s="489"/>
      <c r="Y34" s="502"/>
      <c r="Z34" s="494"/>
      <c r="AA34" s="28" t="s">
        <v>17</v>
      </c>
      <c r="AB34" s="27"/>
      <c r="AC34" s="28"/>
      <c r="AD34" s="27" t="s">
        <v>54</v>
      </c>
      <c r="AE34" s="28" t="s">
        <v>124</v>
      </c>
      <c r="AF34" s="29" t="s">
        <v>55</v>
      </c>
      <c r="AG34" s="29"/>
      <c r="AH34" s="27" t="s">
        <v>133</v>
      </c>
      <c r="AI34" s="27" t="s">
        <v>133</v>
      </c>
      <c r="AJ34" s="27"/>
      <c r="AK34" s="81"/>
      <c r="AL34" s="569"/>
      <c r="AM34" s="28">
        <v>32</v>
      </c>
      <c r="AN34" s="28"/>
      <c r="AO34" s="28"/>
      <c r="AP34" s="20">
        <v>2019</v>
      </c>
      <c r="AQ34" s="19"/>
      <c r="AR34" s="28" t="s">
        <v>3731</v>
      </c>
      <c r="AS34" s="20" t="s">
        <v>5118</v>
      </c>
    </row>
    <row r="35" spans="1:45" ht="14.25" customHeight="1" x14ac:dyDescent="0.25">
      <c r="A35" t="s">
        <v>746</v>
      </c>
      <c r="B35">
        <v>1</v>
      </c>
      <c r="C35" t="s">
        <v>875</v>
      </c>
      <c r="D35" s="409" t="s">
        <v>3869</v>
      </c>
      <c r="E35" s="435" t="s">
        <v>3870</v>
      </c>
      <c r="F35" s="412" t="s">
        <v>67</v>
      </c>
      <c r="G35" s="504" t="s">
        <v>3871</v>
      </c>
      <c r="H35" s="27" t="s">
        <v>168</v>
      </c>
      <c r="I35" s="412">
        <v>32</v>
      </c>
      <c r="J35" s="415">
        <v>32</v>
      </c>
      <c r="K35" s="19" t="s">
        <v>800</v>
      </c>
      <c r="L35" s="52" t="s">
        <v>108</v>
      </c>
      <c r="M35" s="81"/>
      <c r="N35" s="28">
        <v>2915</v>
      </c>
      <c r="O35" s="972"/>
      <c r="P35" s="29">
        <v>6</v>
      </c>
      <c r="Q35" s="28"/>
      <c r="R35" s="28"/>
      <c r="S35" s="81">
        <v>90.090999999999994</v>
      </c>
      <c r="T35" s="185">
        <v>43294</v>
      </c>
      <c r="U35" s="326">
        <v>14.7</v>
      </c>
      <c r="V35" s="60">
        <v>1</v>
      </c>
      <c r="W35" s="167">
        <v>1</v>
      </c>
      <c r="X35" s="489">
        <f>IF(AND(N35&lt;&gt;"",S35&lt;&gt;""),1000*S35*V35/(N35*W35),"")</f>
        <v>30.906003430531733</v>
      </c>
      <c r="Y35" s="502" t="s">
        <v>174</v>
      </c>
      <c r="Z35" s="494"/>
      <c r="AA35" s="28" t="s">
        <v>17</v>
      </c>
      <c r="AB35" s="27">
        <v>32</v>
      </c>
      <c r="AC35" s="28" t="s">
        <v>4230</v>
      </c>
      <c r="AD35" s="27" t="s">
        <v>54</v>
      </c>
      <c r="AE35" s="28" t="s">
        <v>124</v>
      </c>
      <c r="AF35" s="29" t="s">
        <v>55</v>
      </c>
      <c r="AG35" s="29"/>
      <c r="AH35" s="27" t="s">
        <v>133</v>
      </c>
      <c r="AI35" s="27" t="s">
        <v>133</v>
      </c>
      <c r="AJ35" s="27"/>
      <c r="AK35" s="81"/>
      <c r="AL35" s="569"/>
      <c r="AM35" s="28">
        <v>32</v>
      </c>
      <c r="AN35" s="28">
        <v>5</v>
      </c>
      <c r="AO35" s="28">
        <v>2017</v>
      </c>
      <c r="AP35" s="20">
        <v>2017</v>
      </c>
      <c r="AQ35" s="19"/>
      <c r="AR35" s="795" t="s">
        <v>3872</v>
      </c>
      <c r="AS35" s="20"/>
    </row>
    <row r="36" spans="1:45" ht="14.25" customHeight="1" x14ac:dyDescent="0.25">
      <c r="C36" t="s">
        <v>875</v>
      </c>
      <c r="D36" s="26" t="s">
        <v>3472</v>
      </c>
      <c r="E36" s="435" t="s">
        <v>3473</v>
      </c>
      <c r="F36" s="27" t="s">
        <v>2401</v>
      </c>
      <c r="G36" s="28" t="s">
        <v>3476</v>
      </c>
      <c r="H36" s="412" t="s">
        <v>1613</v>
      </c>
      <c r="I36" s="27">
        <v>32</v>
      </c>
      <c r="J36" s="87">
        <v>32</v>
      </c>
      <c r="K36" s="19"/>
      <c r="L36" s="52"/>
      <c r="M36" s="81"/>
      <c r="N36" s="28"/>
      <c r="O36" s="972"/>
      <c r="P36" s="29"/>
      <c r="Q36" s="28"/>
      <c r="R36" s="28"/>
      <c r="S36" s="81"/>
      <c r="T36" s="185"/>
      <c r="U36" s="326"/>
      <c r="V36" s="60"/>
      <c r="W36" s="167"/>
      <c r="X36" s="489"/>
      <c r="Y36" s="502"/>
      <c r="Z36" s="494" t="s">
        <v>54</v>
      </c>
      <c r="AA36" s="28" t="s">
        <v>2401</v>
      </c>
      <c r="AB36" s="27"/>
      <c r="AC36" s="28"/>
      <c r="AD36" s="27"/>
      <c r="AE36" s="28"/>
      <c r="AF36" s="29"/>
      <c r="AG36" s="29"/>
      <c r="AH36" s="27"/>
      <c r="AI36" s="27"/>
      <c r="AJ36" s="27"/>
      <c r="AK36" s="81"/>
      <c r="AL36" s="569"/>
      <c r="AM36" s="28"/>
      <c r="AN36" s="28"/>
      <c r="AO36" s="28"/>
      <c r="AP36" s="20">
        <v>2017</v>
      </c>
      <c r="AQ36" s="182" t="s">
        <v>3474</v>
      </c>
      <c r="AR36" s="28" t="s">
        <v>3475</v>
      </c>
      <c r="AS36" s="20"/>
    </row>
    <row r="37" spans="1:45" ht="14.25" customHeight="1" x14ac:dyDescent="0.25">
      <c r="A37" t="s">
        <v>746</v>
      </c>
      <c r="B37">
        <v>1</v>
      </c>
      <c r="C37" t="s">
        <v>875</v>
      </c>
      <c r="D37" s="26" t="s">
        <v>1580</v>
      </c>
      <c r="E37" s="435" t="s">
        <v>2298</v>
      </c>
      <c r="F37" s="27" t="s">
        <v>57</v>
      </c>
      <c r="G37" s="129" t="s">
        <v>1581</v>
      </c>
      <c r="H37" s="27" t="s">
        <v>143</v>
      </c>
      <c r="I37" s="27">
        <v>32</v>
      </c>
      <c r="J37" s="87">
        <v>32</v>
      </c>
      <c r="K37" s="19" t="s">
        <v>800</v>
      </c>
      <c r="L37" s="52" t="s">
        <v>108</v>
      </c>
      <c r="M37" s="81"/>
      <c r="N37" s="28">
        <v>850</v>
      </c>
      <c r="O37" s="972"/>
      <c r="P37" s="29">
        <v>6</v>
      </c>
      <c r="Q37" s="28">
        <v>3</v>
      </c>
      <c r="R37" s="28">
        <v>1</v>
      </c>
      <c r="S37" s="81">
        <v>196.19399999999999</v>
      </c>
      <c r="T37" s="185">
        <v>42421</v>
      </c>
      <c r="U37" s="326">
        <v>14.7</v>
      </c>
      <c r="V37" s="60">
        <v>1</v>
      </c>
      <c r="W37" s="167">
        <v>2</v>
      </c>
      <c r="X37" s="489">
        <f>IF(AND(N37&lt;&gt;"",S37&lt;&gt;""),1000*S37*V37/(N37*W37),"")</f>
        <v>115.40823529411765</v>
      </c>
      <c r="Y37" s="502" t="s">
        <v>2299</v>
      </c>
      <c r="Z37" s="494"/>
      <c r="AA37" s="28" t="s">
        <v>17</v>
      </c>
      <c r="AB37" s="27">
        <v>20</v>
      </c>
      <c r="AC37" s="28" t="s">
        <v>1586</v>
      </c>
      <c r="AD37" s="27" t="s">
        <v>54</v>
      </c>
      <c r="AE37" s="28" t="s">
        <v>158</v>
      </c>
      <c r="AF37" s="29" t="s">
        <v>55</v>
      </c>
      <c r="AG37" s="29" t="s">
        <v>55</v>
      </c>
      <c r="AH37" s="27" t="s">
        <v>133</v>
      </c>
      <c r="AI37" s="27" t="s">
        <v>133</v>
      </c>
      <c r="AJ37" s="27" t="s">
        <v>54</v>
      </c>
      <c r="AK37" s="81">
        <v>30</v>
      </c>
      <c r="AL37" s="569"/>
      <c r="AM37" s="28">
        <v>256</v>
      </c>
      <c r="AN37" s="28">
        <v>3</v>
      </c>
      <c r="AO37" s="28">
        <v>2016</v>
      </c>
      <c r="AP37" s="20">
        <v>2021</v>
      </c>
      <c r="AQ37" s="182" t="s">
        <v>4586</v>
      </c>
      <c r="AR37" s="28" t="s">
        <v>1583</v>
      </c>
      <c r="AS37" s="20" t="s">
        <v>1647</v>
      </c>
    </row>
    <row r="38" spans="1:45" ht="14.25" customHeight="1" x14ac:dyDescent="0.25">
      <c r="A38" t="s">
        <v>746</v>
      </c>
      <c r="B38">
        <v>1</v>
      </c>
      <c r="C38" t="s">
        <v>875</v>
      </c>
      <c r="D38" s="26" t="s">
        <v>1580</v>
      </c>
      <c r="E38" s="435" t="s">
        <v>2298</v>
      </c>
      <c r="F38" s="27" t="s">
        <v>57</v>
      </c>
      <c r="G38" s="129" t="s">
        <v>1581</v>
      </c>
      <c r="H38" s="27" t="s">
        <v>143</v>
      </c>
      <c r="I38" s="27">
        <v>32</v>
      </c>
      <c r="J38" s="87">
        <v>32</v>
      </c>
      <c r="K38" s="856" t="s">
        <v>6197</v>
      </c>
      <c r="L38" s="52" t="s">
        <v>108</v>
      </c>
      <c r="M38" s="81"/>
      <c r="N38" s="28">
        <v>948</v>
      </c>
      <c r="O38" s="972"/>
      <c r="P38" s="29">
        <v>6</v>
      </c>
      <c r="Q38" s="28">
        <v>4</v>
      </c>
      <c r="R38" s="28">
        <v>2</v>
      </c>
      <c r="S38" s="81">
        <v>250</v>
      </c>
      <c r="T38" s="185">
        <v>44490</v>
      </c>
      <c r="U38" s="326" t="s">
        <v>5998</v>
      </c>
      <c r="V38" s="60">
        <v>1</v>
      </c>
      <c r="W38" s="167">
        <v>2</v>
      </c>
      <c r="X38" s="489">
        <f>IF(AND(N38&lt;&gt;"",S38&lt;&gt;""),1000*S38*V38/(N38*W38),"")</f>
        <v>131.85654008438817</v>
      </c>
      <c r="Y38" s="502" t="s">
        <v>2299</v>
      </c>
      <c r="Z38" s="494"/>
      <c r="AA38" s="28" t="s">
        <v>17</v>
      </c>
      <c r="AB38" s="27">
        <v>20</v>
      </c>
      <c r="AC38" s="28" t="s">
        <v>1586</v>
      </c>
      <c r="AD38" s="27" t="s">
        <v>54</v>
      </c>
      <c r="AE38" s="28" t="s">
        <v>158</v>
      </c>
      <c r="AF38" s="29" t="s">
        <v>55</v>
      </c>
      <c r="AG38" s="29" t="s">
        <v>55</v>
      </c>
      <c r="AH38" s="27" t="s">
        <v>133</v>
      </c>
      <c r="AI38" s="27" t="s">
        <v>133</v>
      </c>
      <c r="AJ38" s="27" t="s">
        <v>54</v>
      </c>
      <c r="AK38" s="81">
        <v>30</v>
      </c>
      <c r="AL38" s="569"/>
      <c r="AM38" s="28">
        <v>256</v>
      </c>
      <c r="AN38" s="28">
        <v>3</v>
      </c>
      <c r="AO38" s="28">
        <v>2016</v>
      </c>
      <c r="AP38" s="20">
        <v>2021</v>
      </c>
      <c r="AQ38" s="182" t="s">
        <v>4586</v>
      </c>
      <c r="AR38" s="28" t="s">
        <v>1583</v>
      </c>
      <c r="AS38" s="20" t="s">
        <v>1647</v>
      </c>
    </row>
    <row r="39" spans="1:45" s="208" customFormat="1" ht="14.25" customHeight="1" x14ac:dyDescent="0.25">
      <c r="A39"/>
      <c r="B39"/>
      <c r="C39" t="s">
        <v>875</v>
      </c>
      <c r="D39" s="26" t="s">
        <v>437</v>
      </c>
      <c r="E39" s="435" t="s">
        <v>2519</v>
      </c>
      <c r="F39" s="27" t="s">
        <v>85</v>
      </c>
      <c r="G39" s="28" t="s">
        <v>439</v>
      </c>
      <c r="H39" s="27" t="s">
        <v>136</v>
      </c>
      <c r="I39" s="27">
        <v>32</v>
      </c>
      <c r="J39" s="87">
        <v>32</v>
      </c>
      <c r="K39" s="19" t="s">
        <v>800</v>
      </c>
      <c r="L39" s="52" t="s">
        <v>108</v>
      </c>
      <c r="M39" s="81" t="s">
        <v>887</v>
      </c>
      <c r="N39" s="28"/>
      <c r="O39" s="972"/>
      <c r="P39" s="29">
        <v>6</v>
      </c>
      <c r="Q39" s="28"/>
      <c r="R39" s="28"/>
      <c r="S39" s="81"/>
      <c r="T39" s="185"/>
      <c r="U39" s="326">
        <v>14.7</v>
      </c>
      <c r="V39" s="60">
        <v>0.33</v>
      </c>
      <c r="W39" s="167">
        <v>1</v>
      </c>
      <c r="X39" s="489" t="str">
        <f>IF(AND(N39&lt;&gt;"",S39&lt;&gt;""),1000*S39*V39/(N39*W39),"")</f>
        <v/>
      </c>
      <c r="Y39" s="502"/>
      <c r="Z39" s="494"/>
      <c r="AA39" s="28" t="s">
        <v>20</v>
      </c>
      <c r="AB39" s="27">
        <v>12</v>
      </c>
      <c r="AC39" s="28" t="s">
        <v>886</v>
      </c>
      <c r="AD39" s="27" t="s">
        <v>54</v>
      </c>
      <c r="AE39" s="28" t="s">
        <v>124</v>
      </c>
      <c r="AF39" s="29" t="s">
        <v>55</v>
      </c>
      <c r="AG39" s="29" t="s">
        <v>55</v>
      </c>
      <c r="AH39" s="27" t="s">
        <v>133</v>
      </c>
      <c r="AI39" s="27" t="s">
        <v>133</v>
      </c>
      <c r="AJ39" s="27" t="s">
        <v>54</v>
      </c>
      <c r="AK39" s="81"/>
      <c r="AL39" s="569"/>
      <c r="AM39" s="28">
        <v>32</v>
      </c>
      <c r="AN39" s="28"/>
      <c r="AO39" s="28">
        <v>2007</v>
      </c>
      <c r="AP39" s="20">
        <v>2009</v>
      </c>
      <c r="AQ39" s="19"/>
      <c r="AR39" s="28" t="s">
        <v>438</v>
      </c>
      <c r="AS39" s="20" t="s">
        <v>440</v>
      </c>
    </row>
    <row r="40" spans="1:45" ht="14.25" customHeight="1" x14ac:dyDescent="0.25">
      <c r="A40" t="s">
        <v>744</v>
      </c>
      <c r="C40" t="s">
        <v>875</v>
      </c>
      <c r="D40" s="26" t="s">
        <v>660</v>
      </c>
      <c r="E40" s="435" t="s">
        <v>3359</v>
      </c>
      <c r="F40" s="27" t="s">
        <v>67</v>
      </c>
      <c r="G40" s="28" t="s">
        <v>661</v>
      </c>
      <c r="H40" s="27">
        <v>8085</v>
      </c>
      <c r="I40" s="27">
        <v>8</v>
      </c>
      <c r="J40" s="87">
        <v>8</v>
      </c>
      <c r="K40" s="19" t="s">
        <v>800</v>
      </c>
      <c r="L40" s="52" t="s">
        <v>108</v>
      </c>
      <c r="M40" s="81" t="s">
        <v>836</v>
      </c>
      <c r="N40" s="28"/>
      <c r="O40" s="972"/>
      <c r="P40" s="29">
        <v>6</v>
      </c>
      <c r="Q40" s="28"/>
      <c r="R40" s="28"/>
      <c r="S40" s="81"/>
      <c r="T40" s="185"/>
      <c r="U40" s="326">
        <v>14.7</v>
      </c>
      <c r="V40" s="60">
        <v>0.33</v>
      </c>
      <c r="W40" s="167">
        <v>4</v>
      </c>
      <c r="X40" s="489" t="str">
        <f>IF(AND(N40&lt;&gt;"",S40&lt;&gt;""),1000*S40*V40/(N40*W40),"")</f>
        <v/>
      </c>
      <c r="Y40" s="502" t="s">
        <v>174</v>
      </c>
      <c r="Z40" s="494"/>
      <c r="AA40" s="28" t="s">
        <v>17</v>
      </c>
      <c r="AB40" s="27">
        <v>1</v>
      </c>
      <c r="AC40" s="28" t="s">
        <v>662</v>
      </c>
      <c r="AD40" s="27" t="s">
        <v>54</v>
      </c>
      <c r="AE40" s="28" t="s">
        <v>124</v>
      </c>
      <c r="AF40" s="29" t="s">
        <v>55</v>
      </c>
      <c r="AG40" s="29" t="s">
        <v>55</v>
      </c>
      <c r="AH40" s="27" t="s">
        <v>181</v>
      </c>
      <c r="AI40" s="27" t="s">
        <v>181</v>
      </c>
      <c r="AJ40" s="27" t="s">
        <v>54</v>
      </c>
      <c r="AK40" s="81"/>
      <c r="AL40" s="569"/>
      <c r="AM40" s="28"/>
      <c r="AN40" s="28"/>
      <c r="AO40" s="28">
        <v>1993</v>
      </c>
      <c r="AP40" s="20"/>
      <c r="AQ40" s="182" t="s">
        <v>3360</v>
      </c>
      <c r="AR40" s="28" t="s">
        <v>663</v>
      </c>
      <c r="AS40" s="20"/>
    </row>
    <row r="41" spans="1:45" s="208" customFormat="1" ht="14.25" customHeight="1" x14ac:dyDescent="0.25">
      <c r="A41"/>
      <c r="B41"/>
      <c r="C41"/>
      <c r="D41" s="409" t="s">
        <v>6381</v>
      </c>
      <c r="E41" s="435" t="s">
        <v>6382</v>
      </c>
      <c r="F41" s="412"/>
      <c r="G41" s="825" t="s">
        <v>6383</v>
      </c>
      <c r="H41" s="412" t="s">
        <v>1613</v>
      </c>
      <c r="I41" s="412">
        <v>32</v>
      </c>
      <c r="J41" s="415">
        <v>32</v>
      </c>
      <c r="K41" s="19"/>
      <c r="L41" s="52"/>
      <c r="M41" s="81"/>
      <c r="N41" s="28"/>
      <c r="O41" s="972"/>
      <c r="P41" s="29"/>
      <c r="Q41" s="28"/>
      <c r="R41" s="326"/>
      <c r="S41" s="81"/>
      <c r="T41" s="185"/>
      <c r="U41" s="326"/>
      <c r="V41" s="60"/>
      <c r="W41" s="167"/>
      <c r="X41" s="489"/>
      <c r="Y41" s="502"/>
      <c r="Z41" s="494"/>
      <c r="AA41" s="28" t="s">
        <v>17</v>
      </c>
      <c r="AB41" s="27" t="s">
        <v>6387</v>
      </c>
      <c r="AC41" s="28" t="s">
        <v>6386</v>
      </c>
      <c r="AD41" s="27" t="s">
        <v>54</v>
      </c>
      <c r="AE41" s="28" t="s">
        <v>124</v>
      </c>
      <c r="AF41" s="29" t="s">
        <v>55</v>
      </c>
      <c r="AG41" s="29"/>
      <c r="AH41" s="27" t="s">
        <v>133</v>
      </c>
      <c r="AI41" s="27" t="s">
        <v>133</v>
      </c>
      <c r="AJ41" s="27" t="s">
        <v>54</v>
      </c>
      <c r="AK41" s="81"/>
      <c r="AL41" s="569"/>
      <c r="AM41" s="28">
        <v>32</v>
      </c>
      <c r="AN41" s="28"/>
      <c r="AO41" s="28"/>
      <c r="AP41" s="20">
        <v>2021</v>
      </c>
      <c r="AQ41" s="182" t="s">
        <v>6393</v>
      </c>
      <c r="AR41" s="28" t="s">
        <v>6388</v>
      </c>
      <c r="AS41" s="20" t="s">
        <v>6385</v>
      </c>
    </row>
    <row r="42" spans="1:45" ht="14.25" customHeight="1" x14ac:dyDescent="0.25">
      <c r="D42" s="409" t="s">
        <v>4763</v>
      </c>
      <c r="E42" s="435" t="s">
        <v>4764</v>
      </c>
      <c r="F42" s="412" t="s">
        <v>1812</v>
      </c>
      <c r="G42" s="504" t="s">
        <v>4766</v>
      </c>
      <c r="H42" s="412" t="s">
        <v>12</v>
      </c>
      <c r="I42" s="412">
        <v>8</v>
      </c>
      <c r="J42" s="415">
        <v>16</v>
      </c>
      <c r="K42" s="19"/>
      <c r="L42" s="52"/>
      <c r="M42" s="81"/>
      <c r="N42" s="28"/>
      <c r="O42" s="972"/>
      <c r="P42" s="29"/>
      <c r="Q42" s="28"/>
      <c r="R42" s="28"/>
      <c r="S42" s="81"/>
      <c r="T42" s="185"/>
      <c r="U42" s="326"/>
      <c r="V42" s="60"/>
      <c r="W42" s="167"/>
      <c r="X42" s="489"/>
      <c r="Y42" s="502"/>
      <c r="Z42" s="494"/>
      <c r="AA42" s="28" t="s">
        <v>20</v>
      </c>
      <c r="AB42" s="27"/>
      <c r="AC42" s="28"/>
      <c r="AD42" s="27" t="s">
        <v>54</v>
      </c>
      <c r="AE42" s="28"/>
      <c r="AF42" s="29" t="s">
        <v>55</v>
      </c>
      <c r="AG42" s="29"/>
      <c r="AH42" s="27"/>
      <c r="AI42" s="27"/>
      <c r="AJ42" s="27" t="s">
        <v>54</v>
      </c>
      <c r="AK42" s="81">
        <v>16</v>
      </c>
      <c r="AL42" s="569">
        <v>2</v>
      </c>
      <c r="AM42" s="28"/>
      <c r="AN42" s="28"/>
      <c r="AO42" s="28">
        <v>2018</v>
      </c>
      <c r="AP42" s="20">
        <v>2019</v>
      </c>
      <c r="AQ42" s="182"/>
      <c r="AR42" s="28" t="s">
        <v>4768</v>
      </c>
      <c r="AS42" s="20"/>
    </row>
    <row r="43" spans="1:45" ht="14.25" customHeight="1" x14ac:dyDescent="0.25">
      <c r="D43" s="409" t="s">
        <v>5741</v>
      </c>
      <c r="E43" s="435" t="s">
        <v>5742</v>
      </c>
      <c r="F43" s="412"/>
      <c r="G43" s="504" t="s">
        <v>5743</v>
      </c>
      <c r="H43" s="412" t="s">
        <v>1613</v>
      </c>
      <c r="I43" s="412">
        <v>32</v>
      </c>
      <c r="J43" s="415">
        <v>32</v>
      </c>
      <c r="K43" s="19"/>
      <c r="L43" s="28"/>
      <c r="M43" s="81"/>
      <c r="N43" s="28"/>
      <c r="O43" s="972"/>
      <c r="P43" s="29"/>
      <c r="Q43" s="28"/>
      <c r="R43" s="28"/>
      <c r="S43" s="81"/>
      <c r="T43" s="185"/>
      <c r="U43" s="326"/>
      <c r="V43" s="60"/>
      <c r="W43" s="167"/>
      <c r="X43" s="489"/>
      <c r="Y43" s="502"/>
      <c r="Z43" s="494"/>
      <c r="AA43" s="28" t="s">
        <v>4478</v>
      </c>
      <c r="AB43" s="27">
        <v>33</v>
      </c>
      <c r="AC43" s="28"/>
      <c r="AD43" s="27" t="s">
        <v>54</v>
      </c>
      <c r="AE43" s="28" t="s">
        <v>124</v>
      </c>
      <c r="AF43" s="29" t="s">
        <v>55</v>
      </c>
      <c r="AG43" s="29"/>
      <c r="AH43" s="27" t="s">
        <v>133</v>
      </c>
      <c r="AI43" s="27" t="s">
        <v>133</v>
      </c>
      <c r="AJ43" s="27" t="s">
        <v>54</v>
      </c>
      <c r="AK43" s="81"/>
      <c r="AL43" s="569"/>
      <c r="AM43" s="28">
        <v>32</v>
      </c>
      <c r="AN43" s="28"/>
      <c r="AO43" s="28"/>
      <c r="AP43" s="20">
        <v>2020</v>
      </c>
      <c r="AQ43" s="182"/>
      <c r="AR43" s="28" t="s">
        <v>5745</v>
      </c>
      <c r="AS43" s="20"/>
    </row>
    <row r="44" spans="1:45" ht="14.25" customHeight="1" x14ac:dyDescent="0.25">
      <c r="A44" t="s">
        <v>746</v>
      </c>
      <c r="B44">
        <v>1</v>
      </c>
      <c r="C44" t="s">
        <v>875</v>
      </c>
      <c r="D44" s="26" t="s">
        <v>510</v>
      </c>
      <c r="E44" s="435" t="s">
        <v>2557</v>
      </c>
      <c r="F44" s="27" t="s">
        <v>67</v>
      </c>
      <c r="G44" s="28" t="s">
        <v>511</v>
      </c>
      <c r="H44" s="27" t="s">
        <v>143</v>
      </c>
      <c r="I44" s="27">
        <v>16</v>
      </c>
      <c r="J44" s="87">
        <v>8</v>
      </c>
      <c r="K44" s="19" t="s">
        <v>800</v>
      </c>
      <c r="L44" s="52" t="s">
        <v>108</v>
      </c>
      <c r="M44" s="81"/>
      <c r="N44" s="28">
        <v>479</v>
      </c>
      <c r="O44" s="972"/>
      <c r="P44" s="29">
        <v>6</v>
      </c>
      <c r="Q44" s="28">
        <v>1</v>
      </c>
      <c r="R44" s="28"/>
      <c r="S44" s="81">
        <v>164.20400000000001</v>
      </c>
      <c r="T44" s="185">
        <v>41687</v>
      </c>
      <c r="U44" s="326">
        <v>14.7</v>
      </c>
      <c r="V44" s="60">
        <v>0.67</v>
      </c>
      <c r="W44" s="167">
        <v>1</v>
      </c>
      <c r="X44" s="489">
        <f>IF(AND(N44&lt;&gt;"",S44&lt;&gt;""),1000*S44*V44/(N44*W44),"")</f>
        <v>229.67991649269314</v>
      </c>
      <c r="Y44" s="502" t="s">
        <v>174</v>
      </c>
      <c r="Z44" s="494"/>
      <c r="AA44" s="28" t="s">
        <v>20</v>
      </c>
      <c r="AB44" s="27">
        <v>13</v>
      </c>
      <c r="AC44" s="28" t="s">
        <v>512</v>
      </c>
      <c r="AD44" s="27" t="s">
        <v>54</v>
      </c>
      <c r="AE44" s="28"/>
      <c r="AF44" s="29" t="s">
        <v>55</v>
      </c>
      <c r="AG44" s="29"/>
      <c r="AH44" s="27" t="s">
        <v>181</v>
      </c>
      <c r="AI44" s="27" t="s">
        <v>181</v>
      </c>
      <c r="AJ44" s="27"/>
      <c r="AK44" s="81"/>
      <c r="AL44" s="569"/>
      <c r="AM44" s="28">
        <v>32</v>
      </c>
      <c r="AN44" s="28"/>
      <c r="AO44" s="28">
        <v>2008</v>
      </c>
      <c r="AP44" s="20">
        <v>2009</v>
      </c>
      <c r="AQ44" s="19" t="s">
        <v>514</v>
      </c>
      <c r="AR44" s="28"/>
      <c r="AS44" s="20" t="s">
        <v>513</v>
      </c>
    </row>
    <row r="45" spans="1:45" ht="14.25" customHeight="1" x14ac:dyDescent="0.25">
      <c r="B45">
        <v>1</v>
      </c>
      <c r="C45" t="s">
        <v>875</v>
      </c>
      <c r="D45" s="26" t="s">
        <v>2089</v>
      </c>
      <c r="E45" s="435" t="s">
        <v>2106</v>
      </c>
      <c r="F45" s="27" t="s">
        <v>296</v>
      </c>
      <c r="G45" s="28" t="s">
        <v>2105</v>
      </c>
      <c r="H45" s="27" t="s">
        <v>136</v>
      </c>
      <c r="I45" s="27">
        <v>32</v>
      </c>
      <c r="J45" s="87">
        <v>32</v>
      </c>
      <c r="K45" s="856" t="s">
        <v>6197</v>
      </c>
      <c r="L45" s="52" t="s">
        <v>108</v>
      </c>
      <c r="M45" s="81" t="s">
        <v>6199</v>
      </c>
      <c r="N45" s="28">
        <v>1079</v>
      </c>
      <c r="O45" s="972"/>
      <c r="P45" s="29">
        <v>6</v>
      </c>
      <c r="Q45" s="28">
        <v>3</v>
      </c>
      <c r="R45" s="28">
        <v>1</v>
      </c>
      <c r="S45" s="81">
        <v>333.33300000000003</v>
      </c>
      <c r="T45" s="185">
        <v>44494</v>
      </c>
      <c r="U45" s="326" t="s">
        <v>5998</v>
      </c>
      <c r="V45" s="60">
        <v>1</v>
      </c>
      <c r="W45" s="167">
        <v>1</v>
      </c>
      <c r="X45" s="489">
        <f>IF(AND(N45&lt;&gt;"",S45&lt;&gt;""),1000*S45*V45/(N45*W45),"")</f>
        <v>308.92771084337352</v>
      </c>
      <c r="Y45" s="502" t="s">
        <v>174</v>
      </c>
      <c r="Z45" s="494" t="s">
        <v>54</v>
      </c>
      <c r="AA45" s="28" t="s">
        <v>20</v>
      </c>
      <c r="AB45" s="27">
        <v>90</v>
      </c>
      <c r="AC45" s="28" t="s">
        <v>5319</v>
      </c>
      <c r="AD45" s="27" t="s">
        <v>54</v>
      </c>
      <c r="AE45" s="28" t="s">
        <v>124</v>
      </c>
      <c r="AF45" s="29" t="s">
        <v>55</v>
      </c>
      <c r="AG45" s="29"/>
      <c r="AH45" s="27" t="s">
        <v>133</v>
      </c>
      <c r="AI45" s="27" t="s">
        <v>133</v>
      </c>
      <c r="AJ45" s="27" t="s">
        <v>54</v>
      </c>
      <c r="AK45" s="81"/>
      <c r="AL45" s="569"/>
      <c r="AM45" s="28"/>
      <c r="AN45" s="28"/>
      <c r="AO45" s="28">
        <v>2014</v>
      </c>
      <c r="AP45" s="20">
        <v>2019</v>
      </c>
      <c r="AQ45" s="142"/>
      <c r="AR45" s="28" t="s">
        <v>5321</v>
      </c>
      <c r="AS45" s="20" t="s">
        <v>5320</v>
      </c>
    </row>
    <row r="46" spans="1:45" ht="14.25" customHeight="1" x14ac:dyDescent="0.25">
      <c r="B46">
        <v>1</v>
      </c>
      <c r="C46" t="s">
        <v>875</v>
      </c>
      <c r="D46" s="26" t="s">
        <v>2089</v>
      </c>
      <c r="E46" s="435" t="s">
        <v>2106</v>
      </c>
      <c r="F46" s="27" t="s">
        <v>296</v>
      </c>
      <c r="G46" s="28" t="s">
        <v>2105</v>
      </c>
      <c r="H46" s="27" t="s">
        <v>136</v>
      </c>
      <c r="I46" s="27">
        <v>32</v>
      </c>
      <c r="J46" s="87">
        <v>32</v>
      </c>
      <c r="K46" s="19" t="s">
        <v>800</v>
      </c>
      <c r="L46" s="52" t="s">
        <v>108</v>
      </c>
      <c r="M46" s="81"/>
      <c r="N46" s="28">
        <v>1164</v>
      </c>
      <c r="O46" s="972"/>
      <c r="P46" s="29">
        <v>6</v>
      </c>
      <c r="Q46" s="28">
        <v>3</v>
      </c>
      <c r="R46" s="28">
        <v>1</v>
      </c>
      <c r="S46" s="81">
        <v>192.30799999999999</v>
      </c>
      <c r="T46" s="185">
        <v>41818</v>
      </c>
      <c r="U46" s="326" t="s">
        <v>1286</v>
      </c>
      <c r="V46" s="60">
        <v>1</v>
      </c>
      <c r="W46" s="167">
        <v>1</v>
      </c>
      <c r="X46" s="489">
        <f>IF(AND(N46&lt;&gt;"",S46&lt;&gt;""),1000*S46*V46/(N46*W46),"")</f>
        <v>165.21305841924399</v>
      </c>
      <c r="Y46" s="502" t="s">
        <v>174</v>
      </c>
      <c r="Z46" s="494" t="s">
        <v>54</v>
      </c>
      <c r="AA46" s="28" t="s">
        <v>20</v>
      </c>
      <c r="AB46" s="27">
        <v>90</v>
      </c>
      <c r="AC46" s="28" t="s">
        <v>130</v>
      </c>
      <c r="AD46" s="27" t="s">
        <v>54</v>
      </c>
      <c r="AE46" s="28" t="s">
        <v>124</v>
      </c>
      <c r="AF46" s="29" t="s">
        <v>55</v>
      </c>
      <c r="AG46" s="29"/>
      <c r="AH46" s="27" t="s">
        <v>133</v>
      </c>
      <c r="AI46" s="27" t="s">
        <v>133</v>
      </c>
      <c r="AJ46" s="27" t="s">
        <v>54</v>
      </c>
      <c r="AK46" s="81"/>
      <c r="AL46" s="569"/>
      <c r="AM46" s="28"/>
      <c r="AN46" s="28"/>
      <c r="AO46" s="28">
        <v>2014</v>
      </c>
      <c r="AP46" s="20">
        <v>2017</v>
      </c>
      <c r="AQ46" s="142"/>
      <c r="AR46" s="28" t="s">
        <v>5321</v>
      </c>
      <c r="AS46" s="20" t="s">
        <v>5320</v>
      </c>
    </row>
    <row r="47" spans="1:45" ht="14.25" customHeight="1" x14ac:dyDescent="0.25">
      <c r="D47" s="409" t="s">
        <v>5042</v>
      </c>
      <c r="E47" s="435" t="s">
        <v>5039</v>
      </c>
      <c r="F47" s="412"/>
      <c r="G47" s="504" t="s">
        <v>5040</v>
      </c>
      <c r="H47" s="27" t="s">
        <v>178</v>
      </c>
      <c r="I47" s="412">
        <v>8</v>
      </c>
      <c r="J47" s="415">
        <v>16</v>
      </c>
      <c r="K47" s="19"/>
      <c r="L47" s="52"/>
      <c r="M47" s="81"/>
      <c r="N47" s="28"/>
      <c r="O47" s="972"/>
      <c r="P47" s="29"/>
      <c r="Q47" s="28"/>
      <c r="R47" s="28"/>
      <c r="S47" s="81"/>
      <c r="T47" s="185"/>
      <c r="U47" s="326"/>
      <c r="V47" s="60"/>
      <c r="W47" s="167"/>
      <c r="X47" s="489"/>
      <c r="Y47" s="502"/>
      <c r="Z47" s="494" t="s">
        <v>54</v>
      </c>
      <c r="AA47" s="28" t="s">
        <v>20</v>
      </c>
      <c r="AB47" s="27"/>
      <c r="AC47" s="28"/>
      <c r="AD47" s="27"/>
      <c r="AE47" s="28"/>
      <c r="AF47" s="29"/>
      <c r="AG47" s="29"/>
      <c r="AH47" s="27"/>
      <c r="AI47" s="27"/>
      <c r="AJ47" s="27"/>
      <c r="AK47" s="81"/>
      <c r="AL47" s="569"/>
      <c r="AM47" s="28"/>
      <c r="AN47" s="28"/>
      <c r="AO47" s="28"/>
      <c r="AP47" s="20">
        <v>2019</v>
      </c>
      <c r="AQ47" s="182" t="s">
        <v>5041</v>
      </c>
      <c r="AR47" s="28" t="s">
        <v>5043</v>
      </c>
      <c r="AS47" s="127" t="s">
        <v>5044</v>
      </c>
    </row>
    <row r="48" spans="1:45" ht="14.25" customHeight="1" x14ac:dyDescent="0.25">
      <c r="A48" t="s">
        <v>744</v>
      </c>
      <c r="B48">
        <v>1</v>
      </c>
      <c r="C48" t="s">
        <v>875</v>
      </c>
      <c r="D48" s="26" t="s">
        <v>734</v>
      </c>
      <c r="E48" s="28"/>
      <c r="F48" s="27" t="s">
        <v>107</v>
      </c>
      <c r="G48" s="28" t="s">
        <v>34</v>
      </c>
      <c r="H48" s="27" t="s">
        <v>35</v>
      </c>
      <c r="I48" s="27">
        <v>32</v>
      </c>
      <c r="J48" s="87">
        <v>32</v>
      </c>
      <c r="K48" s="19" t="s">
        <v>1567</v>
      </c>
      <c r="L48" s="52" t="s">
        <v>34</v>
      </c>
      <c r="M48" s="81" t="s">
        <v>1653</v>
      </c>
      <c r="N48" s="28">
        <v>1020</v>
      </c>
      <c r="O48" s="972"/>
      <c r="P48" s="29" t="s">
        <v>744</v>
      </c>
      <c r="Q48" s="28"/>
      <c r="R48" s="28"/>
      <c r="S48" s="81">
        <v>290</v>
      </c>
      <c r="T48" s="185">
        <v>41579</v>
      </c>
      <c r="U48" s="326" t="s">
        <v>1267</v>
      </c>
      <c r="V48" s="60">
        <v>0.9</v>
      </c>
      <c r="W48" s="167">
        <v>1</v>
      </c>
      <c r="X48" s="489">
        <f t="shared" ref="X48:X54" si="2">IF(AND(N48&lt;&gt;"",S48&lt;&gt;""),1000*S48*V48/(N48*W48),"")</f>
        <v>255.88235294117646</v>
      </c>
      <c r="Y48" s="502" t="s">
        <v>2226</v>
      </c>
      <c r="Z48" s="494"/>
      <c r="AA48" s="28" t="s">
        <v>107</v>
      </c>
      <c r="AB48" s="27"/>
      <c r="AC48" s="28"/>
      <c r="AD48" s="27" t="s">
        <v>54</v>
      </c>
      <c r="AE48" s="28" t="s">
        <v>124</v>
      </c>
      <c r="AF48" s="29" t="s">
        <v>202</v>
      </c>
      <c r="AG48" s="29"/>
      <c r="AH48" s="27" t="s">
        <v>133</v>
      </c>
      <c r="AI48" s="27" t="s">
        <v>133</v>
      </c>
      <c r="AJ48" s="27" t="s">
        <v>54</v>
      </c>
      <c r="AK48" s="81"/>
      <c r="AL48" s="569"/>
      <c r="AM48" s="28">
        <v>32</v>
      </c>
      <c r="AN48" s="28"/>
      <c r="AO48" s="28">
        <v>2004</v>
      </c>
      <c r="AP48" s="20"/>
      <c r="AQ48" s="37"/>
      <c r="AR48" s="28" t="s">
        <v>735</v>
      </c>
      <c r="AS48" s="20" t="s">
        <v>1676</v>
      </c>
    </row>
    <row r="49" spans="1:45" ht="14.25" customHeight="1" x14ac:dyDescent="0.25">
      <c r="A49" t="s">
        <v>744</v>
      </c>
      <c r="B49">
        <v>1</v>
      </c>
      <c r="C49" t="s">
        <v>875</v>
      </c>
      <c r="D49" s="26" t="s">
        <v>734</v>
      </c>
      <c r="E49" s="28"/>
      <c r="F49" s="27" t="s">
        <v>107</v>
      </c>
      <c r="G49" s="28" t="s">
        <v>34</v>
      </c>
      <c r="H49" s="27" t="s">
        <v>35</v>
      </c>
      <c r="I49" s="27">
        <v>32</v>
      </c>
      <c r="J49" s="87">
        <v>32</v>
      </c>
      <c r="K49" s="19" t="s">
        <v>827</v>
      </c>
      <c r="L49" s="52" t="s">
        <v>34</v>
      </c>
      <c r="M49" s="81" t="s">
        <v>1653</v>
      </c>
      <c r="N49" s="28">
        <v>584</v>
      </c>
      <c r="O49" s="972"/>
      <c r="P49" s="29" t="s">
        <v>744</v>
      </c>
      <c r="Q49" s="28"/>
      <c r="R49" s="28"/>
      <c r="S49" s="81">
        <v>420</v>
      </c>
      <c r="T49" s="185">
        <v>42545</v>
      </c>
      <c r="U49" s="326" t="s">
        <v>1678</v>
      </c>
      <c r="V49" s="60">
        <v>0.1</v>
      </c>
      <c r="W49" s="167">
        <v>1</v>
      </c>
      <c r="X49" s="489">
        <f t="shared" si="2"/>
        <v>71.917808219178085</v>
      </c>
      <c r="Y49" s="502" t="s">
        <v>2226</v>
      </c>
      <c r="Z49" s="494"/>
      <c r="AA49" s="28" t="s">
        <v>107</v>
      </c>
      <c r="AB49" s="27"/>
      <c r="AC49" s="28"/>
      <c r="AD49" s="27" t="s">
        <v>54</v>
      </c>
      <c r="AE49" s="28" t="s">
        <v>124</v>
      </c>
      <c r="AF49" s="29" t="s">
        <v>202</v>
      </c>
      <c r="AG49" s="29"/>
      <c r="AH49" s="27" t="s">
        <v>133</v>
      </c>
      <c r="AI49" s="27" t="s">
        <v>133</v>
      </c>
      <c r="AJ49" s="27" t="s">
        <v>54</v>
      </c>
      <c r="AK49" s="81"/>
      <c r="AL49" s="569"/>
      <c r="AM49" s="28">
        <v>32</v>
      </c>
      <c r="AN49" s="28"/>
      <c r="AO49" s="28">
        <v>2004</v>
      </c>
      <c r="AP49" s="20"/>
      <c r="AQ49" s="37"/>
      <c r="AR49" s="28" t="s">
        <v>735</v>
      </c>
      <c r="AS49" s="20" t="s">
        <v>1677</v>
      </c>
    </row>
    <row r="50" spans="1:45" ht="14.25" customHeight="1" x14ac:dyDescent="0.25">
      <c r="A50" t="s">
        <v>174</v>
      </c>
      <c r="B50">
        <v>1</v>
      </c>
      <c r="C50" t="s">
        <v>875</v>
      </c>
      <c r="D50" s="854" t="s">
        <v>1388</v>
      </c>
      <c r="E50" s="435" t="s">
        <v>2355</v>
      </c>
      <c r="F50" s="27" t="s">
        <v>107</v>
      </c>
      <c r="G50" s="28" t="s">
        <v>1385</v>
      </c>
      <c r="H50" s="27" t="s">
        <v>199</v>
      </c>
      <c r="I50" s="27">
        <v>8</v>
      </c>
      <c r="J50" s="87">
        <v>12</v>
      </c>
      <c r="K50" s="19" t="s">
        <v>794</v>
      </c>
      <c r="L50" s="52" t="s">
        <v>1385</v>
      </c>
      <c r="M50" s="81"/>
      <c r="N50" s="28">
        <v>416</v>
      </c>
      <c r="O50" s="972"/>
      <c r="P50" s="29">
        <v>4</v>
      </c>
      <c r="Q50" s="28"/>
      <c r="R50" s="28"/>
      <c r="S50" s="81">
        <v>50</v>
      </c>
      <c r="T50" s="185"/>
      <c r="U50" s="326"/>
      <c r="V50" s="60">
        <v>0.33</v>
      </c>
      <c r="W50" s="167">
        <v>2</v>
      </c>
      <c r="X50" s="489">
        <f t="shared" si="2"/>
        <v>19.83173076923077</v>
      </c>
      <c r="Y50" s="502" t="s">
        <v>2342</v>
      </c>
      <c r="Z50" s="494"/>
      <c r="AA50" s="28" t="s">
        <v>107</v>
      </c>
      <c r="AB50" s="27"/>
      <c r="AC50" s="28"/>
      <c r="AD50" s="27" t="s">
        <v>54</v>
      </c>
      <c r="AE50" s="28" t="s">
        <v>124</v>
      </c>
      <c r="AF50" s="29" t="s">
        <v>55</v>
      </c>
      <c r="AG50" s="29" t="s">
        <v>54</v>
      </c>
      <c r="AH50" s="27">
        <v>256</v>
      </c>
      <c r="AI50" s="27" t="s">
        <v>83</v>
      </c>
      <c r="AJ50" s="27" t="s">
        <v>54</v>
      </c>
      <c r="AK50" s="81"/>
      <c r="AL50" s="569"/>
      <c r="AM50" s="28"/>
      <c r="AN50" s="28"/>
      <c r="AO50" s="28">
        <v>2004</v>
      </c>
      <c r="AP50" s="20">
        <v>2017</v>
      </c>
      <c r="AQ50" s="19" t="s">
        <v>1392</v>
      </c>
      <c r="AR50" s="28" t="s">
        <v>2356</v>
      </c>
      <c r="AS50" s="20" t="s">
        <v>1389</v>
      </c>
    </row>
    <row r="51" spans="1:45" ht="14.25" customHeight="1" x14ac:dyDescent="0.25">
      <c r="A51" t="s">
        <v>746</v>
      </c>
      <c r="B51">
        <v>1</v>
      </c>
      <c r="C51" t="s">
        <v>875</v>
      </c>
      <c r="D51" s="854" t="s">
        <v>1386</v>
      </c>
      <c r="E51" s="435" t="s">
        <v>2357</v>
      </c>
      <c r="F51" s="27" t="s">
        <v>107</v>
      </c>
      <c r="G51" s="28" t="s">
        <v>1385</v>
      </c>
      <c r="H51" s="27" t="s">
        <v>143</v>
      </c>
      <c r="I51" s="27">
        <v>32</v>
      </c>
      <c r="J51" s="87">
        <v>32</v>
      </c>
      <c r="K51" s="19" t="s">
        <v>794</v>
      </c>
      <c r="L51" s="52" t="s">
        <v>1385</v>
      </c>
      <c r="M51" s="81"/>
      <c r="N51" s="28">
        <v>2426</v>
      </c>
      <c r="O51" s="972"/>
      <c r="P51" s="29">
        <v>4</v>
      </c>
      <c r="Q51" s="28"/>
      <c r="R51" s="28">
        <v>4</v>
      </c>
      <c r="S51" s="81">
        <v>50</v>
      </c>
      <c r="T51" s="185"/>
      <c r="U51" s="326"/>
      <c r="V51" s="60">
        <v>1</v>
      </c>
      <c r="W51" s="167">
        <v>1</v>
      </c>
      <c r="X51" s="489">
        <f t="shared" si="2"/>
        <v>20.610057708161584</v>
      </c>
      <c r="Y51" s="502" t="s">
        <v>2342</v>
      </c>
      <c r="Z51" s="494"/>
      <c r="AA51" s="28" t="s">
        <v>107</v>
      </c>
      <c r="AB51" s="27"/>
      <c r="AC51" s="28"/>
      <c r="AD51" s="27" t="s">
        <v>54</v>
      </c>
      <c r="AE51" s="28" t="s">
        <v>124</v>
      </c>
      <c r="AF51" s="29" t="s">
        <v>55</v>
      </c>
      <c r="AG51" s="29" t="s">
        <v>55</v>
      </c>
      <c r="AH51" s="27" t="s">
        <v>133</v>
      </c>
      <c r="AI51" s="27" t="s">
        <v>133</v>
      </c>
      <c r="AJ51" s="27" t="s">
        <v>54</v>
      </c>
      <c r="AK51" s="81"/>
      <c r="AL51" s="569"/>
      <c r="AM51" s="28"/>
      <c r="AN51" s="28"/>
      <c r="AO51" s="28">
        <v>2004</v>
      </c>
      <c r="AP51" s="20">
        <v>2017</v>
      </c>
      <c r="AQ51" s="19" t="s">
        <v>1394</v>
      </c>
      <c r="AR51" s="28" t="s">
        <v>2356</v>
      </c>
      <c r="AS51" s="20" t="s">
        <v>1391</v>
      </c>
    </row>
    <row r="52" spans="1:45" ht="15" customHeight="1" x14ac:dyDescent="0.25">
      <c r="A52" t="s">
        <v>174</v>
      </c>
      <c r="B52">
        <v>1</v>
      </c>
      <c r="C52" t="s">
        <v>875</v>
      </c>
      <c r="D52" s="854" t="s">
        <v>1390</v>
      </c>
      <c r="E52" s="435" t="s">
        <v>2358</v>
      </c>
      <c r="F52" s="27" t="s">
        <v>107</v>
      </c>
      <c r="G52" s="28" t="s">
        <v>1385</v>
      </c>
      <c r="H52" s="27">
        <v>8051</v>
      </c>
      <c r="I52" s="27">
        <v>8</v>
      </c>
      <c r="J52" s="87">
        <v>8</v>
      </c>
      <c r="K52" s="19" t="s">
        <v>794</v>
      </c>
      <c r="L52" s="52" t="s">
        <v>1385</v>
      </c>
      <c r="M52" s="81"/>
      <c r="N52" s="28">
        <v>1890</v>
      </c>
      <c r="O52" s="972"/>
      <c r="P52" s="29">
        <v>4</v>
      </c>
      <c r="Q52" s="28"/>
      <c r="R52" s="28">
        <v>1</v>
      </c>
      <c r="S52" s="81">
        <v>50</v>
      </c>
      <c r="T52" s="185"/>
      <c r="U52" s="326"/>
      <c r="V52" s="60">
        <v>0.33</v>
      </c>
      <c r="W52" s="167">
        <v>6</v>
      </c>
      <c r="X52" s="489">
        <f t="shared" si="2"/>
        <v>1.4550264550264551</v>
      </c>
      <c r="Y52" s="502" t="s">
        <v>2342</v>
      </c>
      <c r="Z52" s="494"/>
      <c r="AA52" s="28" t="s">
        <v>107</v>
      </c>
      <c r="AB52" s="27"/>
      <c r="AC52" s="28"/>
      <c r="AD52" s="27" t="s">
        <v>54</v>
      </c>
      <c r="AE52" s="28" t="s">
        <v>124</v>
      </c>
      <c r="AF52" s="29" t="s">
        <v>55</v>
      </c>
      <c r="AG52" s="29" t="s">
        <v>55</v>
      </c>
      <c r="AH52" s="27" t="s">
        <v>181</v>
      </c>
      <c r="AI52" s="27" t="s">
        <v>181</v>
      </c>
      <c r="AJ52" s="27" t="s">
        <v>54</v>
      </c>
      <c r="AK52" s="81"/>
      <c r="AL52" s="569"/>
      <c r="AM52" s="28"/>
      <c r="AN52" s="28"/>
      <c r="AO52" s="28">
        <v>2004</v>
      </c>
      <c r="AP52" s="20">
        <v>2017</v>
      </c>
      <c r="AQ52" s="19" t="s">
        <v>1395</v>
      </c>
      <c r="AR52" s="28" t="s">
        <v>2356</v>
      </c>
      <c r="AS52" s="20" t="s">
        <v>1389</v>
      </c>
    </row>
    <row r="53" spans="1:45" ht="15" customHeight="1" x14ac:dyDescent="0.25">
      <c r="A53" t="s">
        <v>174</v>
      </c>
      <c r="B53">
        <v>1</v>
      </c>
      <c r="C53" t="s">
        <v>875</v>
      </c>
      <c r="D53" s="854" t="s">
        <v>1387</v>
      </c>
      <c r="E53" s="435" t="s">
        <v>2359</v>
      </c>
      <c r="F53" s="27" t="s">
        <v>107</v>
      </c>
      <c r="G53" s="28" t="s">
        <v>1385</v>
      </c>
      <c r="H53" s="27" t="s">
        <v>559</v>
      </c>
      <c r="I53" s="27">
        <v>8</v>
      </c>
      <c r="J53" s="87">
        <v>8</v>
      </c>
      <c r="K53" s="19" t="s">
        <v>794</v>
      </c>
      <c r="L53" s="52" t="s">
        <v>1385</v>
      </c>
      <c r="M53" s="81"/>
      <c r="N53" s="28">
        <v>2558</v>
      </c>
      <c r="O53" s="972"/>
      <c r="P53" s="29">
        <v>4</v>
      </c>
      <c r="Q53" s="28"/>
      <c r="R53" s="28"/>
      <c r="S53" s="81">
        <v>50</v>
      </c>
      <c r="T53" s="185"/>
      <c r="U53" s="326"/>
      <c r="V53" s="60">
        <v>0.33</v>
      </c>
      <c r="W53" s="167">
        <v>3</v>
      </c>
      <c r="X53" s="489">
        <f t="shared" si="2"/>
        <v>2.1501172791243159</v>
      </c>
      <c r="Y53" s="502" t="s">
        <v>2342</v>
      </c>
      <c r="Z53" s="494"/>
      <c r="AA53" s="28" t="s">
        <v>107</v>
      </c>
      <c r="AB53" s="27"/>
      <c r="AC53" s="28"/>
      <c r="AD53" s="27" t="s">
        <v>54</v>
      </c>
      <c r="AE53" s="28" t="s">
        <v>124</v>
      </c>
      <c r="AF53" s="29" t="s">
        <v>55</v>
      </c>
      <c r="AG53" s="29" t="s">
        <v>55</v>
      </c>
      <c r="AH53" s="27" t="s">
        <v>181</v>
      </c>
      <c r="AI53" s="27" t="s">
        <v>181</v>
      </c>
      <c r="AJ53" s="27" t="s">
        <v>54</v>
      </c>
      <c r="AK53" s="81"/>
      <c r="AL53" s="569"/>
      <c r="AM53" s="28"/>
      <c r="AN53" s="28"/>
      <c r="AO53" s="28">
        <v>2004</v>
      </c>
      <c r="AP53" s="20">
        <v>2017</v>
      </c>
      <c r="AQ53" s="19" t="s">
        <v>1393</v>
      </c>
      <c r="AR53" s="28" t="s">
        <v>2356</v>
      </c>
      <c r="AS53" s="20" t="s">
        <v>1389</v>
      </c>
    </row>
    <row r="54" spans="1:45" ht="14.25" customHeight="1" x14ac:dyDescent="0.25">
      <c r="A54" t="s">
        <v>746</v>
      </c>
      <c r="B54">
        <v>1</v>
      </c>
      <c r="C54" t="s">
        <v>875</v>
      </c>
      <c r="D54" s="26" t="s">
        <v>1300</v>
      </c>
      <c r="E54" s="435" t="s">
        <v>1301</v>
      </c>
      <c r="F54" s="27" t="s">
        <v>85</v>
      </c>
      <c r="G54" s="54" t="s">
        <v>1302</v>
      </c>
      <c r="H54" s="27" t="s">
        <v>65</v>
      </c>
      <c r="I54" s="27">
        <v>32</v>
      </c>
      <c r="J54" s="87">
        <v>8</v>
      </c>
      <c r="K54" s="19" t="s">
        <v>1409</v>
      </c>
      <c r="L54" s="52" t="s">
        <v>108</v>
      </c>
      <c r="M54" s="81"/>
      <c r="N54" s="28">
        <v>2547</v>
      </c>
      <c r="O54" s="972"/>
      <c r="P54" s="29">
        <v>6</v>
      </c>
      <c r="Q54" s="28">
        <v>4</v>
      </c>
      <c r="R54" s="28">
        <v>12</v>
      </c>
      <c r="S54" s="81">
        <v>125.676</v>
      </c>
      <c r="T54" s="185">
        <v>41791</v>
      </c>
      <c r="U54" s="326">
        <v>14.7</v>
      </c>
      <c r="V54" s="60">
        <v>1</v>
      </c>
      <c r="W54" s="167">
        <v>4</v>
      </c>
      <c r="X54" s="489">
        <f t="shared" si="2"/>
        <v>12.335689045936396</v>
      </c>
      <c r="Y54" s="502" t="s">
        <v>174</v>
      </c>
      <c r="Z54" s="494" t="s">
        <v>54</v>
      </c>
      <c r="AA54" s="28" t="s">
        <v>17</v>
      </c>
      <c r="AB54" s="27"/>
      <c r="AC54" s="28" t="s">
        <v>1407</v>
      </c>
      <c r="AD54" s="27" t="s">
        <v>54</v>
      </c>
      <c r="AE54" s="28" t="s">
        <v>124</v>
      </c>
      <c r="AF54" s="29" t="s">
        <v>55</v>
      </c>
      <c r="AG54" s="29"/>
      <c r="AH54" s="27" t="s">
        <v>133</v>
      </c>
      <c r="AI54" s="27" t="s">
        <v>133</v>
      </c>
      <c r="AJ54" s="27" t="s">
        <v>54</v>
      </c>
      <c r="AK54" s="81">
        <v>37</v>
      </c>
      <c r="AL54" s="569"/>
      <c r="AM54" s="28"/>
      <c r="AN54" s="28"/>
      <c r="AO54" s="28">
        <v>2008</v>
      </c>
      <c r="AP54" s="20">
        <v>2012</v>
      </c>
      <c r="AQ54" s="142"/>
      <c r="AR54" s="28" t="s">
        <v>1303</v>
      </c>
      <c r="AS54" s="20" t="s">
        <v>1408</v>
      </c>
    </row>
    <row r="55" spans="1:45" ht="14.25" customHeight="1" x14ac:dyDescent="0.25">
      <c r="D55" s="409" t="s">
        <v>5483</v>
      </c>
      <c r="E55" s="435" t="s">
        <v>5485</v>
      </c>
      <c r="F55" s="608"/>
      <c r="G55" s="54" t="s">
        <v>5484</v>
      </c>
      <c r="H55" s="27" t="s">
        <v>143</v>
      </c>
      <c r="I55" s="412">
        <v>32</v>
      </c>
      <c r="J55" s="415">
        <v>32</v>
      </c>
      <c r="K55" s="19"/>
      <c r="L55" s="52"/>
      <c r="M55" s="81"/>
      <c r="N55" s="28"/>
      <c r="O55" s="972"/>
      <c r="P55" s="29"/>
      <c r="Q55" s="28"/>
      <c r="R55" s="28"/>
      <c r="S55" s="81"/>
      <c r="T55" s="185"/>
      <c r="U55" s="326"/>
      <c r="V55" s="60"/>
      <c r="W55" s="167"/>
      <c r="X55" s="489"/>
      <c r="Y55" s="502"/>
      <c r="Z55" s="494"/>
      <c r="AA55" s="28" t="s">
        <v>17</v>
      </c>
      <c r="AB55" s="27">
        <v>48</v>
      </c>
      <c r="AC55" s="28" t="s">
        <v>1365</v>
      </c>
      <c r="AD55" s="27" t="s">
        <v>54</v>
      </c>
      <c r="AE55" s="28"/>
      <c r="AF55" s="29"/>
      <c r="AG55" s="29"/>
      <c r="AH55" s="27" t="s">
        <v>133</v>
      </c>
      <c r="AI55" s="27" t="s">
        <v>133</v>
      </c>
      <c r="AJ55" s="27" t="s">
        <v>54</v>
      </c>
      <c r="AK55" s="81">
        <v>21</v>
      </c>
      <c r="AL55" s="569"/>
      <c r="AM55" s="28">
        <v>32</v>
      </c>
      <c r="AN55" s="28"/>
      <c r="AO55" s="28">
        <v>2016</v>
      </c>
      <c r="AP55" s="20">
        <v>2016</v>
      </c>
      <c r="AQ55" s="182" t="s">
        <v>5487</v>
      </c>
      <c r="AR55" s="129" t="s">
        <v>5488</v>
      </c>
      <c r="AS55" s="20" t="s">
        <v>5486</v>
      </c>
    </row>
    <row r="56" spans="1:45" ht="14.25" customHeight="1" x14ac:dyDescent="0.25">
      <c r="D56" s="409" t="s">
        <v>5253</v>
      </c>
      <c r="E56" s="435" t="s">
        <v>5252</v>
      </c>
      <c r="F56" s="412"/>
      <c r="G56" s="28" t="s">
        <v>5255</v>
      </c>
      <c r="H56" s="27" t="s">
        <v>178</v>
      </c>
      <c r="I56" s="412">
        <v>8</v>
      </c>
      <c r="J56" s="415">
        <v>16</v>
      </c>
      <c r="K56" s="19" t="s">
        <v>968</v>
      </c>
      <c r="L56" s="52"/>
      <c r="M56" s="81"/>
      <c r="N56" s="28"/>
      <c r="O56" s="972"/>
      <c r="P56" s="29"/>
      <c r="Q56" s="28"/>
      <c r="R56" s="28"/>
      <c r="S56" s="81"/>
      <c r="T56" s="185"/>
      <c r="U56" s="326"/>
      <c r="V56" s="60"/>
      <c r="W56" s="167"/>
      <c r="X56" s="489"/>
      <c r="Y56" s="502" t="s">
        <v>5258</v>
      </c>
      <c r="Z56" s="494" t="s">
        <v>54</v>
      </c>
      <c r="AA56" s="28" t="s">
        <v>20</v>
      </c>
      <c r="AB56" s="27">
        <v>8</v>
      </c>
      <c r="AC56" s="28" t="s">
        <v>79</v>
      </c>
      <c r="AD56" s="27" t="s">
        <v>54</v>
      </c>
      <c r="AE56" s="28" t="s">
        <v>124</v>
      </c>
      <c r="AF56" s="29" t="s">
        <v>55</v>
      </c>
      <c r="AG56" s="29"/>
      <c r="AH56" s="27" t="s">
        <v>181</v>
      </c>
      <c r="AI56" s="27" t="s">
        <v>181</v>
      </c>
      <c r="AJ56" s="27" t="s">
        <v>54</v>
      </c>
      <c r="AK56" s="81"/>
      <c r="AL56" s="569"/>
      <c r="AM56" s="28"/>
      <c r="AN56" s="28"/>
      <c r="AO56" s="28">
        <v>2019</v>
      </c>
      <c r="AP56" s="20">
        <v>2020</v>
      </c>
      <c r="AQ56" s="182" t="s">
        <v>5259</v>
      </c>
      <c r="AR56" s="28" t="s">
        <v>5257</v>
      </c>
      <c r="AS56" s="130" t="s">
        <v>5256</v>
      </c>
    </row>
    <row r="57" spans="1:45" ht="14.25" customHeight="1" x14ac:dyDescent="0.25">
      <c r="B57">
        <v>1</v>
      </c>
      <c r="C57" t="s">
        <v>875</v>
      </c>
      <c r="D57" s="26" t="s">
        <v>619</v>
      </c>
      <c r="E57" s="435" t="s">
        <v>3321</v>
      </c>
      <c r="F57" s="27" t="s">
        <v>85</v>
      </c>
      <c r="G57" s="28" t="s">
        <v>620</v>
      </c>
      <c r="H57" s="27">
        <v>6502</v>
      </c>
      <c r="I57" s="27">
        <v>32</v>
      </c>
      <c r="J57" s="87">
        <v>8</v>
      </c>
      <c r="K57" s="19" t="s">
        <v>800</v>
      </c>
      <c r="L57" s="52" t="s">
        <v>108</v>
      </c>
      <c r="M57" s="81"/>
      <c r="N57" s="28">
        <v>4424</v>
      </c>
      <c r="O57" s="972"/>
      <c r="P57" s="29">
        <v>6</v>
      </c>
      <c r="Q57" s="28"/>
      <c r="R57" s="28"/>
      <c r="S57" s="81">
        <v>68.965999999999994</v>
      </c>
      <c r="T57" s="185">
        <v>43194</v>
      </c>
      <c r="U57" s="326">
        <v>14.7</v>
      </c>
      <c r="V57" s="60">
        <v>1</v>
      </c>
      <c r="W57" s="167">
        <v>4</v>
      </c>
      <c r="X57" s="489">
        <f>IF(AND(N57&lt;&gt;"",S57&lt;&gt;""),1000*S57*V57/(N57*W57),"")</f>
        <v>3.897264918625678</v>
      </c>
      <c r="Y57" s="502" t="s">
        <v>174</v>
      </c>
      <c r="Z57" s="494"/>
      <c r="AA57" s="28" t="s">
        <v>17</v>
      </c>
      <c r="AB57" s="27">
        <v>13</v>
      </c>
      <c r="AC57" s="28" t="s">
        <v>1402</v>
      </c>
      <c r="AD57" s="27" t="s">
        <v>54</v>
      </c>
      <c r="AE57" s="28"/>
      <c r="AF57" s="29" t="s">
        <v>55</v>
      </c>
      <c r="AG57" s="29" t="s">
        <v>55</v>
      </c>
      <c r="AH57" s="27"/>
      <c r="AI57" s="27"/>
      <c r="AJ57" s="27"/>
      <c r="AK57" s="81"/>
      <c r="AL57" s="569"/>
      <c r="AM57" s="28"/>
      <c r="AN57" s="28"/>
      <c r="AO57" s="28">
        <v>2011</v>
      </c>
      <c r="AP57" s="20">
        <v>2019</v>
      </c>
      <c r="AQ57" s="182" t="s">
        <v>3322</v>
      </c>
      <c r="AR57" s="28" t="s">
        <v>3323</v>
      </c>
      <c r="AS57" s="20"/>
    </row>
    <row r="58" spans="1:45" ht="14.25" customHeight="1" x14ac:dyDescent="0.25">
      <c r="A58" s="208"/>
      <c r="B58" s="208">
        <v>1</v>
      </c>
      <c r="C58" s="208" t="s">
        <v>875</v>
      </c>
      <c r="D58" s="202" t="s">
        <v>619</v>
      </c>
      <c r="E58" s="733" t="s">
        <v>3321</v>
      </c>
      <c r="F58" s="205" t="s">
        <v>85</v>
      </c>
      <c r="G58" s="734" t="s">
        <v>620</v>
      </c>
      <c r="H58" s="205">
        <v>6502</v>
      </c>
      <c r="I58" s="205">
        <v>32</v>
      </c>
      <c r="J58" s="207">
        <v>8</v>
      </c>
      <c r="K58" s="918" t="s">
        <v>6197</v>
      </c>
      <c r="L58" s="736" t="s">
        <v>108</v>
      </c>
      <c r="M58" s="737" t="s">
        <v>6199</v>
      </c>
      <c r="N58" s="734">
        <v>4424</v>
      </c>
      <c r="O58" s="973"/>
      <c r="P58" s="204">
        <v>6</v>
      </c>
      <c r="Q58" s="734"/>
      <c r="R58" s="734"/>
      <c r="S58" s="737">
        <v>68.965999999999994</v>
      </c>
      <c r="T58" s="738">
        <v>44489</v>
      </c>
      <c r="U58" s="739" t="s">
        <v>5998</v>
      </c>
      <c r="V58" s="740">
        <v>1</v>
      </c>
      <c r="W58" s="741">
        <v>4</v>
      </c>
      <c r="X58" s="742">
        <f>IF(AND(N58&lt;&gt;"",S58&lt;&gt;""),1000*S58*V58/(N58*W58),"")</f>
        <v>3.897264918625678</v>
      </c>
      <c r="Y58" s="743" t="s">
        <v>174</v>
      </c>
      <c r="Z58" s="744"/>
      <c r="AA58" s="734" t="s">
        <v>17</v>
      </c>
      <c r="AB58" s="205">
        <v>13</v>
      </c>
      <c r="AC58" s="734" t="s">
        <v>1402</v>
      </c>
      <c r="AD58" s="205" t="s">
        <v>54</v>
      </c>
      <c r="AE58" s="734"/>
      <c r="AF58" s="204" t="s">
        <v>55</v>
      </c>
      <c r="AG58" s="204" t="s">
        <v>55</v>
      </c>
      <c r="AH58" s="205"/>
      <c r="AI58" s="205"/>
      <c r="AJ58" s="205"/>
      <c r="AK58" s="737"/>
      <c r="AL58" s="745"/>
      <c r="AM58" s="734"/>
      <c r="AN58" s="734"/>
      <c r="AO58" s="734">
        <v>2011</v>
      </c>
      <c r="AP58" s="746">
        <v>2019</v>
      </c>
      <c r="AQ58" s="747" t="s">
        <v>3322</v>
      </c>
      <c r="AR58" s="734" t="s">
        <v>3323</v>
      </c>
      <c r="AS58" s="746"/>
    </row>
    <row r="59" spans="1:45" ht="14.25" customHeight="1" x14ac:dyDescent="0.25">
      <c r="A59" t="s">
        <v>746</v>
      </c>
      <c r="B59">
        <v>1</v>
      </c>
      <c r="C59" t="s">
        <v>875</v>
      </c>
      <c r="D59" s="26" t="s">
        <v>1479</v>
      </c>
      <c r="E59" s="435" t="s">
        <v>2552</v>
      </c>
      <c r="F59" s="27" t="s">
        <v>57</v>
      </c>
      <c r="G59" s="28" t="s">
        <v>1480</v>
      </c>
      <c r="H59" s="27" t="s">
        <v>143</v>
      </c>
      <c r="I59" s="27">
        <v>32</v>
      </c>
      <c r="J59" s="87">
        <v>32</v>
      </c>
      <c r="K59" s="19" t="s">
        <v>800</v>
      </c>
      <c r="L59" s="52" t="s">
        <v>108</v>
      </c>
      <c r="M59" s="81" t="s">
        <v>1481</v>
      </c>
      <c r="N59" s="28">
        <v>2167</v>
      </c>
      <c r="O59" s="972"/>
      <c r="P59" s="29">
        <v>6</v>
      </c>
      <c r="Q59" s="28"/>
      <c r="R59" s="28">
        <v>1</v>
      </c>
      <c r="S59" s="81">
        <v>145.07499999999999</v>
      </c>
      <c r="T59" s="185">
        <v>41855</v>
      </c>
      <c r="U59" s="326">
        <v>14.7</v>
      </c>
      <c r="V59" s="60">
        <v>1</v>
      </c>
      <c r="W59" s="167">
        <v>3</v>
      </c>
      <c r="X59" s="489">
        <f>IF(AND(N59&lt;&gt;"",S59&lt;&gt;""),1000*S59*V59/(N59*W59),"")</f>
        <v>22.315797569604676</v>
      </c>
      <c r="Y59" s="502" t="s">
        <v>174</v>
      </c>
      <c r="Z59" s="494"/>
      <c r="AA59" s="28" t="s">
        <v>17</v>
      </c>
      <c r="AB59" s="27">
        <v>12</v>
      </c>
      <c r="AC59" s="28" t="s">
        <v>1479</v>
      </c>
      <c r="AD59" s="27" t="s">
        <v>54</v>
      </c>
      <c r="AE59" s="28" t="s">
        <v>124</v>
      </c>
      <c r="AF59" s="29" t="s">
        <v>55</v>
      </c>
      <c r="AG59" s="29" t="s">
        <v>54</v>
      </c>
      <c r="AH59" s="27" t="s">
        <v>133</v>
      </c>
      <c r="AI59" s="27" t="s">
        <v>133</v>
      </c>
      <c r="AJ59" s="27" t="s">
        <v>54</v>
      </c>
      <c r="AK59" s="81"/>
      <c r="AL59" s="569"/>
      <c r="AM59" s="28">
        <v>16</v>
      </c>
      <c r="AN59" s="28"/>
      <c r="AO59" s="28">
        <v>2014</v>
      </c>
      <c r="AP59" s="20"/>
      <c r="AQ59" s="19"/>
      <c r="AR59" s="28" t="s">
        <v>2553</v>
      </c>
      <c r="AS59" s="20"/>
    </row>
    <row r="60" spans="1:45" ht="14.25" customHeight="1" x14ac:dyDescent="0.25">
      <c r="B60">
        <v>1</v>
      </c>
      <c r="C60" t="s">
        <v>875</v>
      </c>
      <c r="D60" s="409" t="s">
        <v>2787</v>
      </c>
      <c r="E60" s="435" t="s">
        <v>2788</v>
      </c>
      <c r="F60" s="412" t="s">
        <v>85</v>
      </c>
      <c r="G60" s="504" t="s">
        <v>2790</v>
      </c>
      <c r="H60" s="27" t="s">
        <v>143</v>
      </c>
      <c r="I60" s="412">
        <v>32</v>
      </c>
      <c r="J60" s="415">
        <v>32</v>
      </c>
      <c r="K60" s="19" t="s">
        <v>800</v>
      </c>
      <c r="L60" s="52" t="s">
        <v>108</v>
      </c>
      <c r="M60" s="81" t="s">
        <v>2939</v>
      </c>
      <c r="N60" s="28">
        <v>6178</v>
      </c>
      <c r="O60" s="972"/>
      <c r="P60" s="29">
        <v>6</v>
      </c>
      <c r="Q60" s="28">
        <v>3</v>
      </c>
      <c r="R60" s="28"/>
      <c r="S60" s="81">
        <v>18.518000000000001</v>
      </c>
      <c r="T60" s="185">
        <v>43175</v>
      </c>
      <c r="U60" s="326">
        <v>14.7</v>
      </c>
      <c r="V60" s="60">
        <v>1</v>
      </c>
      <c r="W60" s="167">
        <v>1</v>
      </c>
      <c r="X60" s="489">
        <f>IF(AND(N60&lt;&gt;"",S60&lt;&gt;""),1000*S60*V60/(N60*W60),"")</f>
        <v>2.9974101651019747</v>
      </c>
      <c r="Y60" s="502" t="s">
        <v>174</v>
      </c>
      <c r="Z60" s="494" t="s">
        <v>54</v>
      </c>
      <c r="AA60" s="28" t="s">
        <v>20</v>
      </c>
      <c r="AB60" s="27">
        <v>19</v>
      </c>
      <c r="AC60" s="28" t="s">
        <v>2787</v>
      </c>
      <c r="AD60" s="27" t="s">
        <v>54</v>
      </c>
      <c r="AE60" s="28" t="s">
        <v>124</v>
      </c>
      <c r="AF60" s="29" t="s">
        <v>55</v>
      </c>
      <c r="AG60" s="29" t="s">
        <v>54</v>
      </c>
      <c r="AH60" s="27" t="s">
        <v>133</v>
      </c>
      <c r="AI60" s="27" t="s">
        <v>133</v>
      </c>
      <c r="AJ60" s="27"/>
      <c r="AK60" s="81"/>
      <c r="AL60" s="569"/>
      <c r="AM60" s="28">
        <v>32</v>
      </c>
      <c r="AN60" s="28"/>
      <c r="AO60" s="28">
        <v>2016</v>
      </c>
      <c r="AP60" s="20">
        <v>2018</v>
      </c>
      <c r="AQ60" s="182" t="s">
        <v>2791</v>
      </c>
      <c r="AR60" s="28" t="s">
        <v>2789</v>
      </c>
      <c r="AS60" s="20"/>
    </row>
    <row r="61" spans="1:45" ht="14.25" customHeight="1" x14ac:dyDescent="0.25">
      <c r="D61" s="591" t="s">
        <v>4260</v>
      </c>
      <c r="E61" s="555" t="s">
        <v>4259</v>
      </c>
      <c r="F61" s="412"/>
      <c r="G61" s="593" t="s">
        <v>5008</v>
      </c>
      <c r="H61" s="46" t="s">
        <v>143</v>
      </c>
      <c r="I61" s="592">
        <v>32</v>
      </c>
      <c r="J61" s="618">
        <v>32</v>
      </c>
      <c r="K61" s="19"/>
      <c r="L61" s="52"/>
      <c r="M61" s="81"/>
      <c r="N61" s="28"/>
      <c r="O61" s="972"/>
      <c r="P61" s="29"/>
      <c r="Q61" s="28"/>
      <c r="R61" s="28"/>
      <c r="S61" s="81"/>
      <c r="T61" s="185"/>
      <c r="U61" s="326"/>
      <c r="V61" s="60"/>
      <c r="W61" s="167"/>
      <c r="X61" s="489"/>
      <c r="Y61" s="502"/>
      <c r="Z61" s="494"/>
      <c r="AA61" s="28"/>
      <c r="AB61" s="27"/>
      <c r="AC61" s="28"/>
      <c r="AD61" s="27"/>
      <c r="AE61" s="28" t="s">
        <v>124</v>
      </c>
      <c r="AF61" s="29"/>
      <c r="AG61" s="29"/>
      <c r="AH61" s="27" t="s">
        <v>133</v>
      </c>
      <c r="AI61" s="27" t="s">
        <v>133</v>
      </c>
      <c r="AJ61" s="27"/>
      <c r="AK61" s="81"/>
      <c r="AL61" s="569"/>
      <c r="AM61" s="28"/>
      <c r="AN61" s="28"/>
      <c r="AO61" s="28"/>
      <c r="AP61" s="20"/>
      <c r="AQ61" s="182" t="s">
        <v>5010</v>
      </c>
      <c r="AR61" s="28" t="s">
        <v>5009</v>
      </c>
      <c r="AS61" s="20" t="s">
        <v>5011</v>
      </c>
    </row>
    <row r="62" spans="1:45" ht="14.25" customHeight="1" x14ac:dyDescent="0.25">
      <c r="A62" t="s">
        <v>746</v>
      </c>
      <c r="B62">
        <v>1</v>
      </c>
      <c r="C62" t="s">
        <v>875</v>
      </c>
      <c r="D62" s="26" t="s">
        <v>146</v>
      </c>
      <c r="E62" s="435" t="s">
        <v>2223</v>
      </c>
      <c r="F62" s="27" t="s">
        <v>85</v>
      </c>
      <c r="G62" s="28" t="s">
        <v>148</v>
      </c>
      <c r="H62" s="27" t="s">
        <v>143</v>
      </c>
      <c r="I62" s="27">
        <v>16</v>
      </c>
      <c r="J62" s="87">
        <v>16</v>
      </c>
      <c r="K62" s="19" t="s">
        <v>800</v>
      </c>
      <c r="L62" s="52" t="s">
        <v>108</v>
      </c>
      <c r="M62" s="81"/>
      <c r="N62" s="28">
        <v>377</v>
      </c>
      <c r="O62" s="972"/>
      <c r="P62" s="29">
        <v>6</v>
      </c>
      <c r="Q62" s="28"/>
      <c r="R62" s="28"/>
      <c r="S62" s="81">
        <v>194.40100000000001</v>
      </c>
      <c r="T62" s="185">
        <v>41788</v>
      </c>
      <c r="U62" s="326">
        <v>14.7</v>
      </c>
      <c r="V62" s="60">
        <v>0.67</v>
      </c>
      <c r="W62" s="167">
        <v>1</v>
      </c>
      <c r="X62" s="489">
        <f>IF(AND(N62&lt;&gt;"",S62&lt;&gt;""),1000*S62*V62/(N62*W62),"")</f>
        <v>345.48718832891251</v>
      </c>
      <c r="Y62" s="502" t="s">
        <v>1833</v>
      </c>
      <c r="Z62" s="494"/>
      <c r="AA62" s="28" t="s">
        <v>17</v>
      </c>
      <c r="AB62" s="27">
        <v>7</v>
      </c>
      <c r="AC62" s="28" t="s">
        <v>79</v>
      </c>
      <c r="AD62" s="27" t="s">
        <v>149</v>
      </c>
      <c r="AE62" s="28"/>
      <c r="AF62" s="29" t="s">
        <v>55</v>
      </c>
      <c r="AG62" s="29" t="s">
        <v>55</v>
      </c>
      <c r="AH62" s="27" t="s">
        <v>181</v>
      </c>
      <c r="AI62" s="27" t="s">
        <v>181</v>
      </c>
      <c r="AJ62" s="27" t="s">
        <v>54</v>
      </c>
      <c r="AK62" s="81"/>
      <c r="AL62" s="569"/>
      <c r="AM62" s="28">
        <v>16</v>
      </c>
      <c r="AN62" s="28"/>
      <c r="AO62" s="28">
        <v>2009</v>
      </c>
      <c r="AP62" s="20">
        <v>2010</v>
      </c>
      <c r="AQ62" s="142"/>
      <c r="AR62" s="28" t="s">
        <v>1109</v>
      </c>
      <c r="AS62" s="20" t="s">
        <v>1406</v>
      </c>
    </row>
    <row r="63" spans="1:45" ht="14.25" customHeight="1" x14ac:dyDescent="0.25">
      <c r="A63" t="s">
        <v>744</v>
      </c>
      <c r="B63">
        <v>1</v>
      </c>
      <c r="C63" t="s">
        <v>875</v>
      </c>
      <c r="D63" s="26" t="s">
        <v>186</v>
      </c>
      <c r="E63" s="435" t="s">
        <v>2235</v>
      </c>
      <c r="F63" s="27" t="s">
        <v>57</v>
      </c>
      <c r="G63" s="28" t="s">
        <v>148</v>
      </c>
      <c r="H63" s="27" t="s">
        <v>178</v>
      </c>
      <c r="I63" s="27">
        <v>8</v>
      </c>
      <c r="J63" s="87">
        <v>16</v>
      </c>
      <c r="K63" s="19" t="s">
        <v>800</v>
      </c>
      <c r="L63" s="52" t="s">
        <v>108</v>
      </c>
      <c r="M63" s="81"/>
      <c r="N63" s="28">
        <v>1243</v>
      </c>
      <c r="O63" s="972"/>
      <c r="P63" s="29">
        <v>6</v>
      </c>
      <c r="Q63" s="28"/>
      <c r="R63" s="28"/>
      <c r="S63" s="81">
        <v>193.911</v>
      </c>
      <c r="T63" s="185">
        <v>41687</v>
      </c>
      <c r="U63" s="326">
        <v>14.7</v>
      </c>
      <c r="V63" s="60">
        <v>0.33</v>
      </c>
      <c r="W63" s="167">
        <v>1</v>
      </c>
      <c r="X63" s="489">
        <f>IF(AND(N63&lt;&gt;"",S63&lt;&gt;""),1000*S63*V63/(N63*W63),"")</f>
        <v>51.480796460176997</v>
      </c>
      <c r="Y63" s="502" t="s">
        <v>174</v>
      </c>
      <c r="Z63" s="494"/>
      <c r="AA63" s="28" t="s">
        <v>17</v>
      </c>
      <c r="AB63" s="27">
        <v>1</v>
      </c>
      <c r="AC63" s="28" t="s">
        <v>187</v>
      </c>
      <c r="AD63" s="27"/>
      <c r="AE63" s="28" t="s">
        <v>124</v>
      </c>
      <c r="AF63" s="29" t="s">
        <v>55</v>
      </c>
      <c r="AG63" s="29"/>
      <c r="AH63" s="27" t="s">
        <v>181</v>
      </c>
      <c r="AI63" s="27" t="s">
        <v>182</v>
      </c>
      <c r="AJ63" s="27" t="s">
        <v>54</v>
      </c>
      <c r="AK63" s="81">
        <v>72</v>
      </c>
      <c r="AL63" s="569"/>
      <c r="AM63" s="28">
        <v>32</v>
      </c>
      <c r="AN63" s="28"/>
      <c r="AO63" s="28">
        <v>2008</v>
      </c>
      <c r="AP63" s="20">
        <v>2009</v>
      </c>
      <c r="AQ63" s="142"/>
      <c r="AR63" s="28"/>
      <c r="AS63" s="20"/>
    </row>
    <row r="64" spans="1:45" s="208" customFormat="1" ht="14.25" customHeight="1" x14ac:dyDescent="0.25">
      <c r="A64"/>
      <c r="B64"/>
      <c r="C64" t="s">
        <v>875</v>
      </c>
      <c r="D64" s="45" t="s">
        <v>2007</v>
      </c>
      <c r="E64" s="555" t="s">
        <v>2389</v>
      </c>
      <c r="F64" s="46" t="s">
        <v>1812</v>
      </c>
      <c r="G64" s="42" t="s">
        <v>4371</v>
      </c>
      <c r="H64" s="592" t="s">
        <v>1613</v>
      </c>
      <c r="I64" s="46">
        <v>32</v>
      </c>
      <c r="J64" s="670">
        <v>32</v>
      </c>
      <c r="K64" s="19" t="s">
        <v>802</v>
      </c>
      <c r="L64" s="52" t="s">
        <v>108</v>
      </c>
      <c r="M64" s="81" t="s">
        <v>1310</v>
      </c>
      <c r="N64" s="28"/>
      <c r="O64" s="972"/>
      <c r="P64" s="29" t="s">
        <v>744</v>
      </c>
      <c r="Q64" s="28"/>
      <c r="R64" s="28"/>
      <c r="S64" s="81"/>
      <c r="T64" s="185">
        <v>43186</v>
      </c>
      <c r="U64" s="326" t="s">
        <v>3562</v>
      </c>
      <c r="V64" s="60"/>
      <c r="W64" s="167"/>
      <c r="X64" s="489"/>
      <c r="Y64" s="502"/>
      <c r="Z64" s="494"/>
      <c r="AA64" s="28" t="s">
        <v>479</v>
      </c>
      <c r="AB64" s="27">
        <v>9</v>
      </c>
      <c r="AC64" s="28"/>
      <c r="AD64" s="27" t="s">
        <v>54</v>
      </c>
      <c r="AE64" s="28" t="s">
        <v>124</v>
      </c>
      <c r="AF64" s="29" t="s">
        <v>55</v>
      </c>
      <c r="AG64" s="29"/>
      <c r="AH64" s="27" t="s">
        <v>133</v>
      </c>
      <c r="AI64" s="27" t="s">
        <v>133</v>
      </c>
      <c r="AJ64" s="27" t="s">
        <v>54</v>
      </c>
      <c r="AK64" s="81"/>
      <c r="AL64" s="569"/>
      <c r="AM64" s="28">
        <v>32</v>
      </c>
      <c r="AN64" s="28"/>
      <c r="AO64" s="28">
        <v>2015</v>
      </c>
      <c r="AP64" s="20">
        <v>2020</v>
      </c>
      <c r="AQ64" s="182" t="s">
        <v>2390</v>
      </c>
      <c r="AR64" s="28" t="s">
        <v>3188</v>
      </c>
      <c r="AS64" s="20"/>
    </row>
    <row r="65" spans="1:45" ht="14.25" customHeight="1" x14ac:dyDescent="0.25">
      <c r="D65" s="409" t="s">
        <v>5533</v>
      </c>
      <c r="E65" s="435" t="s">
        <v>5534</v>
      </c>
      <c r="F65" s="608"/>
      <c r="G65" s="561" t="s">
        <v>5535</v>
      </c>
      <c r="H65" s="27" t="s">
        <v>178</v>
      </c>
      <c r="I65" s="412">
        <v>8</v>
      </c>
      <c r="J65" s="415">
        <v>16</v>
      </c>
      <c r="K65" s="19" t="s">
        <v>794</v>
      </c>
      <c r="L65" s="997" t="s">
        <v>5535</v>
      </c>
      <c r="M65" s="81"/>
      <c r="N65" s="28">
        <v>358</v>
      </c>
      <c r="O65" s="972"/>
      <c r="P65" s="29">
        <v>4</v>
      </c>
      <c r="Q65" s="28"/>
      <c r="R65" s="28"/>
      <c r="S65" s="81">
        <v>164</v>
      </c>
      <c r="T65" s="185">
        <v>43818</v>
      </c>
      <c r="U65" s="326">
        <v>14.7</v>
      </c>
      <c r="V65" s="60">
        <v>0.33</v>
      </c>
      <c r="W65" s="167">
        <v>1</v>
      </c>
      <c r="X65" s="489">
        <f>IF(AND(N65&lt;&gt;"",S65&lt;&gt;""),1000*S65*V65/(N65*W65),"")</f>
        <v>151.17318435754191</v>
      </c>
      <c r="Y65" s="502"/>
      <c r="Z65" s="494"/>
      <c r="AA65" s="28" t="s">
        <v>17</v>
      </c>
      <c r="AB65" s="27">
        <v>8</v>
      </c>
      <c r="AC65" s="28" t="s">
        <v>79</v>
      </c>
      <c r="AD65" s="27" t="s">
        <v>54</v>
      </c>
      <c r="AE65" s="28" t="s">
        <v>124</v>
      </c>
      <c r="AF65" s="29" t="s">
        <v>55</v>
      </c>
      <c r="AG65" s="29"/>
      <c r="AH65" s="27" t="s">
        <v>181</v>
      </c>
      <c r="AI65" s="27" t="s">
        <v>182</v>
      </c>
      <c r="AJ65" s="27" t="s">
        <v>54</v>
      </c>
      <c r="AK65" s="81">
        <v>72</v>
      </c>
      <c r="AL65" s="569"/>
      <c r="AM65" s="28">
        <v>32</v>
      </c>
      <c r="AN65" s="28"/>
      <c r="AO65" s="28"/>
      <c r="AP65" s="20">
        <v>2019</v>
      </c>
      <c r="AQ65" s="182" t="s">
        <v>5536</v>
      </c>
      <c r="AR65" s="28" t="s">
        <v>5537</v>
      </c>
      <c r="AS65" s="20" t="s">
        <v>5644</v>
      </c>
    </row>
    <row r="66" spans="1:45" ht="14.25" customHeight="1" x14ac:dyDescent="0.25">
      <c r="A66" t="s">
        <v>744</v>
      </c>
      <c r="B66">
        <v>1</v>
      </c>
      <c r="C66" t="s">
        <v>875</v>
      </c>
      <c r="D66" s="26" t="s">
        <v>548</v>
      </c>
      <c r="E66" s="435" t="s">
        <v>2564</v>
      </c>
      <c r="F66" s="27" t="s">
        <v>67</v>
      </c>
      <c r="G66" s="28" t="s">
        <v>549</v>
      </c>
      <c r="H66" s="27">
        <v>8051</v>
      </c>
      <c r="I66" s="27">
        <v>8</v>
      </c>
      <c r="J66" s="87">
        <v>8</v>
      </c>
      <c r="K66" s="19" t="s">
        <v>800</v>
      </c>
      <c r="L66" s="52" t="s">
        <v>108</v>
      </c>
      <c r="M66" s="81"/>
      <c r="N66" s="28">
        <v>1942</v>
      </c>
      <c r="O66" s="972"/>
      <c r="P66" s="29">
        <v>6</v>
      </c>
      <c r="Q66" s="28">
        <v>1</v>
      </c>
      <c r="R66" s="28"/>
      <c r="S66" s="81">
        <v>146.69200000000001</v>
      </c>
      <c r="T66" s="185">
        <v>41730</v>
      </c>
      <c r="U66" s="326">
        <v>14.7</v>
      </c>
      <c r="V66" s="60">
        <v>0.33</v>
      </c>
      <c r="W66" s="167">
        <v>4</v>
      </c>
      <c r="X66" s="489">
        <f>IF(AND(N66&lt;&gt;"",S66&lt;&gt;""),1000*S66*V66/(N66*W66),"")</f>
        <v>6.2317662203913491</v>
      </c>
      <c r="Y66" s="502" t="s">
        <v>2216</v>
      </c>
      <c r="Z66" s="494"/>
      <c r="AA66" s="28" t="s">
        <v>17</v>
      </c>
      <c r="AB66" s="27">
        <v>17</v>
      </c>
      <c r="AC66" s="28" t="s">
        <v>1036</v>
      </c>
      <c r="AD66" s="27" t="s">
        <v>54</v>
      </c>
      <c r="AE66" s="28" t="s">
        <v>124</v>
      </c>
      <c r="AF66" s="29" t="s">
        <v>55</v>
      </c>
      <c r="AG66" s="29" t="s">
        <v>55</v>
      </c>
      <c r="AH66" s="27" t="s">
        <v>181</v>
      </c>
      <c r="AI66" s="27" t="s">
        <v>181</v>
      </c>
      <c r="AJ66" s="27" t="s">
        <v>54</v>
      </c>
      <c r="AK66" s="81"/>
      <c r="AL66" s="569"/>
      <c r="AM66" s="28"/>
      <c r="AN66" s="28"/>
      <c r="AO66" s="28">
        <v>2002</v>
      </c>
      <c r="AP66" s="20">
        <v>2010</v>
      </c>
      <c r="AQ66" s="19"/>
      <c r="AR66" s="28" t="s">
        <v>550</v>
      </c>
      <c r="AS66" s="20" t="s">
        <v>1037</v>
      </c>
    </row>
    <row r="67" spans="1:45" ht="14.25" customHeight="1" x14ac:dyDescent="0.25">
      <c r="A67" t="s">
        <v>746</v>
      </c>
      <c r="B67">
        <v>1</v>
      </c>
      <c r="C67" t="s">
        <v>875</v>
      </c>
      <c r="D67" s="26" t="s">
        <v>716</v>
      </c>
      <c r="E67" s="435" t="s">
        <v>2999</v>
      </c>
      <c r="F67" s="27" t="s">
        <v>67</v>
      </c>
      <c r="G67" s="28" t="s">
        <v>611</v>
      </c>
      <c r="H67" s="27" t="s">
        <v>65</v>
      </c>
      <c r="I67" s="27">
        <v>32</v>
      </c>
      <c r="J67" s="87">
        <v>8</v>
      </c>
      <c r="K67" s="19" t="s">
        <v>800</v>
      </c>
      <c r="L67" s="52" t="s">
        <v>108</v>
      </c>
      <c r="M67" s="81"/>
      <c r="N67" s="28">
        <v>5033</v>
      </c>
      <c r="O67" s="972"/>
      <c r="P67" s="29">
        <v>6</v>
      </c>
      <c r="Q67" s="28">
        <v>8</v>
      </c>
      <c r="R67" s="28">
        <v>33</v>
      </c>
      <c r="S67" s="81">
        <v>123.48699999999999</v>
      </c>
      <c r="T67" s="185">
        <v>41725</v>
      </c>
      <c r="U67" s="326">
        <v>14.7</v>
      </c>
      <c r="V67" s="60">
        <v>1</v>
      </c>
      <c r="W67" s="167">
        <v>1</v>
      </c>
      <c r="X67" s="489">
        <f>IF(AND(N67&lt;&gt;"",S67&lt;&gt;""),1000*S67*V67/(N67*W67),"")</f>
        <v>24.535465924895689</v>
      </c>
      <c r="Y67" s="502" t="s">
        <v>174</v>
      </c>
      <c r="Z67" s="494"/>
      <c r="AA67" s="28" t="s">
        <v>17</v>
      </c>
      <c r="AB67" s="27">
        <v>29</v>
      </c>
      <c r="AC67" s="28" t="s">
        <v>1025</v>
      </c>
      <c r="AD67" s="27" t="s">
        <v>54</v>
      </c>
      <c r="AE67" s="28" t="s">
        <v>124</v>
      </c>
      <c r="AF67" s="29" t="s">
        <v>55</v>
      </c>
      <c r="AG67" s="29"/>
      <c r="AH67" s="27" t="s">
        <v>718</v>
      </c>
      <c r="AI67" s="27" t="s">
        <v>718</v>
      </c>
      <c r="AJ67" s="27"/>
      <c r="AK67" s="81">
        <v>512</v>
      </c>
      <c r="AL67" s="569"/>
      <c r="AM67" s="28">
        <v>512</v>
      </c>
      <c r="AN67" s="28"/>
      <c r="AO67" s="28"/>
      <c r="AP67" s="20">
        <v>2014</v>
      </c>
      <c r="AQ67" s="37"/>
      <c r="AR67" s="28" t="s">
        <v>717</v>
      </c>
      <c r="AS67" s="127" t="s">
        <v>1551</v>
      </c>
    </row>
    <row r="68" spans="1:45" ht="14.25" customHeight="1" x14ac:dyDescent="0.25">
      <c r="C68" t="s">
        <v>875</v>
      </c>
      <c r="D68" s="26" t="s">
        <v>2008</v>
      </c>
      <c r="E68" s="435" t="s">
        <v>2388</v>
      </c>
      <c r="F68" s="27" t="s">
        <v>2401</v>
      </c>
      <c r="G68" s="28" t="s">
        <v>3465</v>
      </c>
      <c r="H68" s="412" t="s">
        <v>1613</v>
      </c>
      <c r="I68" s="27">
        <v>32</v>
      </c>
      <c r="J68" s="87">
        <v>32</v>
      </c>
      <c r="K68" s="19"/>
      <c r="L68" s="28"/>
      <c r="M68" s="81"/>
      <c r="N68" s="28"/>
      <c r="O68" s="972"/>
      <c r="P68" s="29"/>
      <c r="Q68" s="28"/>
      <c r="R68" s="28"/>
      <c r="S68" s="81"/>
      <c r="T68" s="185"/>
      <c r="U68" s="326"/>
      <c r="V68" s="60"/>
      <c r="W68" s="167"/>
      <c r="X68" s="489"/>
      <c r="Y68" s="502"/>
      <c r="Z68" s="494" t="s">
        <v>54</v>
      </c>
      <c r="AA68" s="28" t="s">
        <v>2401</v>
      </c>
      <c r="AB68" s="27"/>
      <c r="AC68" s="28"/>
      <c r="AD68" s="27" t="s">
        <v>54</v>
      </c>
      <c r="AE68" s="28" t="s">
        <v>124</v>
      </c>
      <c r="AF68" s="29" t="s">
        <v>55</v>
      </c>
      <c r="AG68" s="29"/>
      <c r="AH68" s="27" t="s">
        <v>133</v>
      </c>
      <c r="AI68" s="27" t="s">
        <v>133</v>
      </c>
      <c r="AJ68" s="27" t="s">
        <v>54</v>
      </c>
      <c r="AK68" s="81"/>
      <c r="AL68" s="569"/>
      <c r="AM68" s="28">
        <v>32</v>
      </c>
      <c r="AN68" s="28"/>
      <c r="AO68" s="28">
        <v>2016</v>
      </c>
      <c r="AP68" s="20">
        <v>2018</v>
      </c>
      <c r="AQ68" s="182"/>
      <c r="AR68" s="28"/>
      <c r="AS68" s="20"/>
    </row>
    <row r="69" spans="1:45" ht="15" customHeight="1" x14ac:dyDescent="0.25">
      <c r="D69" s="409" t="s">
        <v>5030</v>
      </c>
      <c r="E69" s="435" t="s">
        <v>5031</v>
      </c>
      <c r="F69" s="412" t="s">
        <v>67</v>
      </c>
      <c r="G69" s="504" t="s">
        <v>5032</v>
      </c>
      <c r="H69" s="27" t="s">
        <v>143</v>
      </c>
      <c r="I69" s="412">
        <v>32</v>
      </c>
      <c r="J69" s="415">
        <v>32</v>
      </c>
      <c r="K69" s="19"/>
      <c r="L69" s="52"/>
      <c r="M69" s="81"/>
      <c r="N69" s="28"/>
      <c r="O69" s="972"/>
      <c r="P69" s="29"/>
      <c r="Q69" s="28"/>
      <c r="R69" s="28"/>
      <c r="S69" s="81"/>
      <c r="T69" s="185"/>
      <c r="U69" s="326"/>
      <c r="V69" s="60"/>
      <c r="W69" s="167"/>
      <c r="X69" s="489"/>
      <c r="Y69" s="502"/>
      <c r="Z69" s="494"/>
      <c r="AA69" s="28" t="s">
        <v>20</v>
      </c>
      <c r="AB69" s="27"/>
      <c r="AC69" s="28"/>
      <c r="AD69" s="27" t="s">
        <v>54</v>
      </c>
      <c r="AE69" s="28" t="s">
        <v>124</v>
      </c>
      <c r="AF69" s="29" t="s">
        <v>54</v>
      </c>
      <c r="AG69" s="29"/>
      <c r="AH69" s="27" t="s">
        <v>133</v>
      </c>
      <c r="AI69" s="27" t="s">
        <v>133</v>
      </c>
      <c r="AJ69" s="27" t="s">
        <v>54</v>
      </c>
      <c r="AK69" s="81"/>
      <c r="AL69" s="569"/>
      <c r="AM69" s="28">
        <v>32</v>
      </c>
      <c r="AN69" s="28"/>
      <c r="AO69" s="28">
        <v>2012</v>
      </c>
      <c r="AP69" s="20">
        <v>2019</v>
      </c>
      <c r="AQ69" s="182" t="s">
        <v>5034</v>
      </c>
      <c r="AR69" s="28" t="s">
        <v>5035</v>
      </c>
      <c r="AS69" s="20" t="s">
        <v>5033</v>
      </c>
    </row>
    <row r="70" spans="1:45" ht="14.25" customHeight="1" x14ac:dyDescent="0.25">
      <c r="D70" s="409" t="s">
        <v>5847</v>
      </c>
      <c r="E70" s="435" t="s">
        <v>5848</v>
      </c>
      <c r="F70" s="412"/>
      <c r="G70" s="504" t="s">
        <v>5849</v>
      </c>
      <c r="H70" s="27" t="s">
        <v>58</v>
      </c>
      <c r="I70" s="412">
        <v>32</v>
      </c>
      <c r="J70" s="415">
        <v>32</v>
      </c>
      <c r="K70" s="19"/>
      <c r="L70" s="28"/>
      <c r="M70" s="81"/>
      <c r="N70" s="28"/>
      <c r="O70" s="972"/>
      <c r="P70" s="29"/>
      <c r="Q70" s="28"/>
      <c r="R70" s="28"/>
      <c r="S70" s="81"/>
      <c r="T70" s="185"/>
      <c r="U70" s="326"/>
      <c r="V70" s="60"/>
      <c r="W70" s="167"/>
      <c r="X70" s="489"/>
      <c r="Y70" s="502"/>
      <c r="Z70" s="494"/>
      <c r="AA70" s="28" t="s">
        <v>17</v>
      </c>
      <c r="AB70" s="27">
        <v>18</v>
      </c>
      <c r="AC70" s="28" t="s">
        <v>386</v>
      </c>
      <c r="AD70" s="27" t="s">
        <v>54</v>
      </c>
      <c r="AE70" s="28" t="s">
        <v>124</v>
      </c>
      <c r="AF70" s="29" t="s">
        <v>54</v>
      </c>
      <c r="AG70" s="29"/>
      <c r="AH70" s="27" t="s">
        <v>133</v>
      </c>
      <c r="AI70" s="27" t="s">
        <v>133</v>
      </c>
      <c r="AJ70" s="27" t="s">
        <v>54</v>
      </c>
      <c r="AK70" s="81">
        <v>80</v>
      </c>
      <c r="AL70" s="569"/>
      <c r="AM70" s="28">
        <v>16</v>
      </c>
      <c r="AN70" s="28"/>
      <c r="AO70" s="28"/>
      <c r="AP70" s="20">
        <v>2018</v>
      </c>
      <c r="AQ70" s="182"/>
      <c r="AR70" s="28" t="s">
        <v>5850</v>
      </c>
      <c r="AS70" s="20" t="s">
        <v>5851</v>
      </c>
    </row>
    <row r="71" spans="1:45" ht="14.25" customHeight="1" x14ac:dyDescent="0.25">
      <c r="C71" t="s">
        <v>875</v>
      </c>
      <c r="D71" s="26" t="s">
        <v>1953</v>
      </c>
      <c r="E71" s="435" t="s">
        <v>2647</v>
      </c>
      <c r="F71" s="27" t="s">
        <v>67</v>
      </c>
      <c r="G71" s="28" t="s">
        <v>1954</v>
      </c>
      <c r="H71" s="27" t="s">
        <v>143</v>
      </c>
      <c r="I71" s="27">
        <v>32</v>
      </c>
      <c r="J71" s="87">
        <v>32</v>
      </c>
      <c r="K71" s="19" t="s">
        <v>802</v>
      </c>
      <c r="L71" s="28" t="s">
        <v>108</v>
      </c>
      <c r="M71" s="81" t="s">
        <v>2757</v>
      </c>
      <c r="N71" s="28"/>
      <c r="O71" s="972"/>
      <c r="P71" s="29" t="s">
        <v>744</v>
      </c>
      <c r="Q71" s="28"/>
      <c r="R71" s="28"/>
      <c r="S71" s="81"/>
      <c r="T71" s="185">
        <v>43229</v>
      </c>
      <c r="U71" s="326" t="s">
        <v>3562</v>
      </c>
      <c r="V71" s="60">
        <v>1</v>
      </c>
      <c r="W71" s="167">
        <v>1</v>
      </c>
      <c r="X71" s="489" t="str">
        <f>IF(AND(N71&lt;&gt;"",S71&lt;&gt;""),1000*S71*V71/(N71*W71),"")</f>
        <v/>
      </c>
      <c r="Y71" s="502"/>
      <c r="Z71" s="494"/>
      <c r="AA71" s="28" t="s">
        <v>20</v>
      </c>
      <c r="AB71" s="27">
        <v>16</v>
      </c>
      <c r="AC71" s="28" t="s">
        <v>1953</v>
      </c>
      <c r="AD71" s="27"/>
      <c r="AE71" s="28"/>
      <c r="AF71" s="29"/>
      <c r="AG71" s="29"/>
      <c r="AH71" s="27" t="s">
        <v>133</v>
      </c>
      <c r="AI71" s="27" t="s">
        <v>133</v>
      </c>
      <c r="AJ71" s="27" t="s">
        <v>54</v>
      </c>
      <c r="AK71" s="81"/>
      <c r="AL71" s="569"/>
      <c r="AM71" s="28">
        <v>16</v>
      </c>
      <c r="AN71" s="28"/>
      <c r="AO71" s="28">
        <v>2009</v>
      </c>
      <c r="AP71" s="20">
        <v>2017</v>
      </c>
      <c r="AQ71" s="182" t="s">
        <v>2646</v>
      </c>
      <c r="AR71" s="28"/>
      <c r="AS71" s="20" t="s">
        <v>3590</v>
      </c>
    </row>
    <row r="72" spans="1:45" x14ac:dyDescent="0.25">
      <c r="B72">
        <v>1</v>
      </c>
      <c r="C72" t="s">
        <v>875</v>
      </c>
      <c r="D72" s="26" t="s">
        <v>2644</v>
      </c>
      <c r="E72" s="435" t="s">
        <v>2645</v>
      </c>
      <c r="F72" s="27" t="s">
        <v>67</v>
      </c>
      <c r="G72" s="28" t="s">
        <v>1954</v>
      </c>
      <c r="H72" s="27" t="s">
        <v>143</v>
      </c>
      <c r="I72" s="27">
        <v>32</v>
      </c>
      <c r="J72" s="87">
        <v>32</v>
      </c>
      <c r="K72" s="19" t="s">
        <v>800</v>
      </c>
      <c r="L72" s="52" t="s">
        <v>108</v>
      </c>
      <c r="M72" s="81"/>
      <c r="N72" s="28">
        <v>3159</v>
      </c>
      <c r="O72" s="972"/>
      <c r="P72" s="29">
        <v>6</v>
      </c>
      <c r="Q72" s="28">
        <v>3</v>
      </c>
      <c r="R72" s="28"/>
      <c r="S72" s="81">
        <v>151.51499999999999</v>
      </c>
      <c r="T72" s="185">
        <v>43177</v>
      </c>
      <c r="U72" s="326">
        <v>14.7</v>
      </c>
      <c r="V72" s="60">
        <v>1</v>
      </c>
      <c r="W72" s="167">
        <v>1</v>
      </c>
      <c r="X72" s="489">
        <f>IF(AND(N72&lt;&gt;"",S72&lt;&gt;""),1000*S72*V72/(N72*W72),"")</f>
        <v>47.962962962962962</v>
      </c>
      <c r="Y72" s="502" t="s">
        <v>174</v>
      </c>
      <c r="Z72" s="494"/>
      <c r="AA72" s="28" t="s">
        <v>17</v>
      </c>
      <c r="AB72" s="27">
        <v>11</v>
      </c>
      <c r="AC72" s="28" t="s">
        <v>3589</v>
      </c>
      <c r="AD72" s="27"/>
      <c r="AE72" s="28"/>
      <c r="AF72" s="29"/>
      <c r="AG72" s="29"/>
      <c r="AH72" s="27" t="s">
        <v>133</v>
      </c>
      <c r="AI72" s="27" t="s">
        <v>133</v>
      </c>
      <c r="AJ72" s="27" t="s">
        <v>54</v>
      </c>
      <c r="AK72" s="81"/>
      <c r="AL72" s="569"/>
      <c r="AM72" s="28">
        <v>16</v>
      </c>
      <c r="AN72" s="28"/>
      <c r="AO72" s="28">
        <v>2009</v>
      </c>
      <c r="AP72" s="20">
        <v>2017</v>
      </c>
      <c r="AQ72" s="182" t="s">
        <v>2646</v>
      </c>
      <c r="AR72" s="28"/>
      <c r="AS72" s="20"/>
    </row>
    <row r="73" spans="1:45" x14ac:dyDescent="0.25">
      <c r="C73" t="s">
        <v>875</v>
      </c>
      <c r="D73" s="26" t="s">
        <v>2644</v>
      </c>
      <c r="E73" s="435" t="s">
        <v>2645</v>
      </c>
      <c r="F73" s="27" t="s">
        <v>67</v>
      </c>
      <c r="G73" s="28" t="s">
        <v>1954</v>
      </c>
      <c r="H73" s="27" t="s">
        <v>143</v>
      </c>
      <c r="I73" s="27">
        <v>32</v>
      </c>
      <c r="J73" s="87">
        <v>32</v>
      </c>
      <c r="K73" s="19" t="s">
        <v>802</v>
      </c>
      <c r="L73" s="52" t="s">
        <v>108</v>
      </c>
      <c r="M73" s="81"/>
      <c r="N73" s="28">
        <v>2696</v>
      </c>
      <c r="O73" s="972"/>
      <c r="P73" s="29" t="s">
        <v>744</v>
      </c>
      <c r="Q73" s="28">
        <v>4</v>
      </c>
      <c r="R73" s="28"/>
      <c r="S73" s="81">
        <v>93.16</v>
      </c>
      <c r="T73" s="185">
        <v>43229</v>
      </c>
      <c r="U73" s="326" t="s">
        <v>3562</v>
      </c>
      <c r="V73" s="60">
        <v>1</v>
      </c>
      <c r="W73" s="167">
        <v>1</v>
      </c>
      <c r="X73" s="489">
        <f>IF(AND(N73&lt;&gt;"",S73&lt;&gt;""),1000*S73*V73/(N73*W73),"")</f>
        <v>34.554896142433236</v>
      </c>
      <c r="Y73" s="502" t="s">
        <v>174</v>
      </c>
      <c r="Z73" s="494"/>
      <c r="AA73" s="28" t="s">
        <v>17</v>
      </c>
      <c r="AB73" s="27">
        <v>11</v>
      </c>
      <c r="AC73" s="28" t="s">
        <v>2644</v>
      </c>
      <c r="AD73" s="27"/>
      <c r="AE73" s="28"/>
      <c r="AF73" s="29"/>
      <c r="AG73" s="29"/>
      <c r="AH73" s="27" t="s">
        <v>133</v>
      </c>
      <c r="AI73" s="27" t="s">
        <v>133</v>
      </c>
      <c r="AJ73" s="27" t="s">
        <v>54</v>
      </c>
      <c r="AK73" s="81"/>
      <c r="AL73" s="569"/>
      <c r="AM73" s="28">
        <v>16</v>
      </c>
      <c r="AN73" s="28"/>
      <c r="AO73" s="28">
        <v>2009</v>
      </c>
      <c r="AP73" s="20">
        <v>2017</v>
      </c>
      <c r="AQ73" s="182" t="s">
        <v>2646</v>
      </c>
      <c r="AR73" s="28"/>
      <c r="AS73" s="20"/>
    </row>
    <row r="74" spans="1:45" x14ac:dyDescent="0.25">
      <c r="D74" s="409" t="s">
        <v>4951</v>
      </c>
      <c r="E74" s="435" t="s">
        <v>4952</v>
      </c>
      <c r="F74" s="412" t="s">
        <v>1812</v>
      </c>
      <c r="G74" s="504" t="s">
        <v>4954</v>
      </c>
      <c r="H74" s="412" t="s">
        <v>4953</v>
      </c>
      <c r="I74" s="412">
        <v>32</v>
      </c>
      <c r="J74" s="415">
        <v>32</v>
      </c>
      <c r="K74" s="19"/>
      <c r="L74" s="52"/>
      <c r="M74" s="81"/>
      <c r="N74" s="28"/>
      <c r="O74" s="972"/>
      <c r="P74" s="29"/>
      <c r="Q74" s="28"/>
      <c r="R74" s="28"/>
      <c r="S74" s="81"/>
      <c r="T74" s="185"/>
      <c r="U74" s="326"/>
      <c r="V74" s="60"/>
      <c r="W74" s="167"/>
      <c r="X74" s="489"/>
      <c r="Y74" s="502"/>
      <c r="Z74" s="494"/>
      <c r="AA74" s="28" t="s">
        <v>17</v>
      </c>
      <c r="AB74" s="27">
        <v>37</v>
      </c>
      <c r="AC74" s="28" t="s">
        <v>2077</v>
      </c>
      <c r="AD74" s="27" t="s">
        <v>54</v>
      </c>
      <c r="AE74" s="28" t="s">
        <v>124</v>
      </c>
      <c r="AF74" s="29"/>
      <c r="AG74" s="29"/>
      <c r="AH74" s="27" t="s">
        <v>133</v>
      </c>
      <c r="AI74" s="27" t="s">
        <v>133</v>
      </c>
      <c r="AJ74" s="27" t="s">
        <v>54</v>
      </c>
      <c r="AK74" s="81"/>
      <c r="AL74" s="569"/>
      <c r="AM74" s="28"/>
      <c r="AN74" s="28"/>
      <c r="AO74" s="81">
        <v>2019</v>
      </c>
      <c r="AP74" s="20">
        <v>2020</v>
      </c>
      <c r="AQ74" s="182" t="s">
        <v>5049</v>
      </c>
      <c r="AR74" s="28" t="s">
        <v>4955</v>
      </c>
      <c r="AS74" s="20" t="s">
        <v>4956</v>
      </c>
    </row>
    <row r="75" spans="1:45" x14ac:dyDescent="0.25">
      <c r="A75" t="s">
        <v>744</v>
      </c>
      <c r="B75">
        <v>1</v>
      </c>
      <c r="C75" t="s">
        <v>875</v>
      </c>
      <c r="D75" s="45" t="s">
        <v>1009</v>
      </c>
      <c r="E75" s="555" t="s">
        <v>2107</v>
      </c>
      <c r="F75" s="46" t="s">
        <v>57</v>
      </c>
      <c r="G75" s="42" t="s">
        <v>1010</v>
      </c>
      <c r="H75" s="46" t="s">
        <v>136</v>
      </c>
      <c r="I75" s="46">
        <v>32</v>
      </c>
      <c r="J75" s="670">
        <v>32</v>
      </c>
      <c r="K75" s="19" t="s">
        <v>800</v>
      </c>
      <c r="L75" s="28" t="s">
        <v>108</v>
      </c>
      <c r="M75" s="81"/>
      <c r="N75" s="28">
        <v>1201</v>
      </c>
      <c r="O75" s="972"/>
      <c r="P75" s="29">
        <v>6</v>
      </c>
      <c r="Q75" s="28">
        <v>3</v>
      </c>
      <c r="R75" s="28">
        <v>2</v>
      </c>
      <c r="S75" s="81">
        <v>104.932</v>
      </c>
      <c r="T75" s="185">
        <v>41733</v>
      </c>
      <c r="U75" s="326">
        <v>14.7</v>
      </c>
      <c r="V75" s="60">
        <v>1</v>
      </c>
      <c r="W75" s="167">
        <v>1</v>
      </c>
      <c r="X75" s="489">
        <f>IF(AND(N75&lt;&gt;"",S75&lt;&gt;""),1000*S75*V75/(N75*W75),"")</f>
        <v>87.370524562864276</v>
      </c>
      <c r="Y75" s="502" t="s">
        <v>174</v>
      </c>
      <c r="Z75" s="494" t="s">
        <v>54</v>
      </c>
      <c r="AA75" s="28" t="s">
        <v>20</v>
      </c>
      <c r="AB75" s="27">
        <v>27</v>
      </c>
      <c r="AC75" s="28" t="s">
        <v>1011</v>
      </c>
      <c r="AD75" s="27" t="s">
        <v>54</v>
      </c>
      <c r="AE75" s="28" t="s">
        <v>124</v>
      </c>
      <c r="AF75" s="29" t="s">
        <v>55</v>
      </c>
      <c r="AG75" s="29" t="s">
        <v>55</v>
      </c>
      <c r="AH75" s="27" t="s">
        <v>133</v>
      </c>
      <c r="AI75" s="27" t="s">
        <v>133</v>
      </c>
      <c r="AJ75" s="27" t="s">
        <v>54</v>
      </c>
      <c r="AK75" s="81"/>
      <c r="AL75" s="569"/>
      <c r="AM75" s="28">
        <v>32</v>
      </c>
      <c r="AN75" s="28"/>
      <c r="AO75" s="28">
        <v>2007</v>
      </c>
      <c r="AP75" s="20">
        <v>2012</v>
      </c>
      <c r="AQ75" s="182"/>
      <c r="AR75" s="28" t="s">
        <v>440</v>
      </c>
      <c r="AS75" s="20" t="s">
        <v>1012</v>
      </c>
    </row>
    <row r="76" spans="1:45" ht="14.25" customHeight="1" x14ac:dyDescent="0.25">
      <c r="D76" s="409" t="s">
        <v>4686</v>
      </c>
      <c r="E76" s="435" t="s">
        <v>4687</v>
      </c>
      <c r="F76" s="412" t="s">
        <v>1812</v>
      </c>
      <c r="G76" s="504" t="s">
        <v>4690</v>
      </c>
      <c r="H76" s="412" t="s">
        <v>1613</v>
      </c>
      <c r="I76" s="412">
        <v>32</v>
      </c>
      <c r="J76" s="415">
        <v>32</v>
      </c>
      <c r="K76" s="19"/>
      <c r="L76" s="52"/>
      <c r="M76" s="81"/>
      <c r="N76" s="28">
        <v>306</v>
      </c>
      <c r="O76" s="972"/>
      <c r="P76" s="29">
        <v>4</v>
      </c>
      <c r="Q76" s="28"/>
      <c r="R76" s="28"/>
      <c r="S76" s="81"/>
      <c r="T76" s="185"/>
      <c r="U76" s="326"/>
      <c r="V76" s="60">
        <v>1</v>
      </c>
      <c r="W76" s="167">
        <v>6.7</v>
      </c>
      <c r="X76" s="489"/>
      <c r="Y76" s="502" t="s">
        <v>4656</v>
      </c>
      <c r="Z76" s="494"/>
      <c r="AA76" s="28" t="s">
        <v>20</v>
      </c>
      <c r="AB76" s="27">
        <v>11</v>
      </c>
      <c r="AC76" s="28"/>
      <c r="AD76" s="27" t="s">
        <v>54</v>
      </c>
      <c r="AE76" s="28" t="s">
        <v>124</v>
      </c>
      <c r="AF76" s="29" t="s">
        <v>55</v>
      </c>
      <c r="AG76" s="29"/>
      <c r="AH76" s="27" t="s">
        <v>133</v>
      </c>
      <c r="AI76" s="27" t="s">
        <v>133</v>
      </c>
      <c r="AJ76" s="27" t="s">
        <v>54</v>
      </c>
      <c r="AK76" s="81">
        <v>45</v>
      </c>
      <c r="AL76" s="569"/>
      <c r="AM76" s="28">
        <v>32</v>
      </c>
      <c r="AN76" s="28"/>
      <c r="AO76" s="28">
        <v>2018</v>
      </c>
      <c r="AP76" s="20">
        <v>2018</v>
      </c>
      <c r="AQ76" s="182" t="s">
        <v>4695</v>
      </c>
      <c r="AR76" s="28" t="s">
        <v>4697</v>
      </c>
      <c r="AS76" s="20" t="s">
        <v>4689</v>
      </c>
    </row>
    <row r="77" spans="1:45" ht="14.25" customHeight="1" x14ac:dyDescent="0.25">
      <c r="C77" t="s">
        <v>875</v>
      </c>
      <c r="D77" s="409" t="s">
        <v>4439</v>
      </c>
      <c r="E77" s="435" t="s">
        <v>2363</v>
      </c>
      <c r="F77" s="412" t="s">
        <v>1812</v>
      </c>
      <c r="G77" s="504" t="s">
        <v>1469</v>
      </c>
      <c r="H77" s="412">
        <v>6502</v>
      </c>
      <c r="I77" s="412">
        <v>8</v>
      </c>
      <c r="J77" s="415">
        <v>8</v>
      </c>
      <c r="K77" s="19"/>
      <c r="L77" s="52"/>
      <c r="M77" s="81"/>
      <c r="N77" s="28"/>
      <c r="O77" s="972"/>
      <c r="P77" s="29"/>
      <c r="Q77" s="28"/>
      <c r="R77" s="28"/>
      <c r="S77" s="81"/>
      <c r="T77" s="185"/>
      <c r="U77" s="326"/>
      <c r="V77" s="60"/>
      <c r="W77" s="167"/>
      <c r="X77" s="489" t="str">
        <f>IF(AND(N77&lt;&gt;"",S77&lt;&gt;""),1000*S77*V77/(N77*W77),"")</f>
        <v/>
      </c>
      <c r="Y77" s="502"/>
      <c r="Z77" s="494"/>
      <c r="AA77" s="28" t="s">
        <v>20</v>
      </c>
      <c r="AB77" s="27"/>
      <c r="AC77" s="28"/>
      <c r="AD77" s="27"/>
      <c r="AE77" s="28" t="s">
        <v>124</v>
      </c>
      <c r="AF77" s="29" t="s">
        <v>55</v>
      </c>
      <c r="AG77" s="29" t="s">
        <v>55</v>
      </c>
      <c r="AH77" s="27" t="s">
        <v>181</v>
      </c>
      <c r="AI77" s="27" t="s">
        <v>181</v>
      </c>
      <c r="AJ77" s="27" t="s">
        <v>54</v>
      </c>
      <c r="AK77" s="81"/>
      <c r="AL77" s="569"/>
      <c r="AM77" s="28"/>
      <c r="AN77" s="28"/>
      <c r="AO77" s="28"/>
      <c r="AP77" s="20">
        <v>2016</v>
      </c>
      <c r="AQ77" s="182" t="s">
        <v>2364</v>
      </c>
      <c r="AR77" s="28"/>
      <c r="AS77" s="20"/>
    </row>
    <row r="78" spans="1:45" ht="14.25" customHeight="1" x14ac:dyDescent="0.25">
      <c r="D78" s="409" t="s">
        <v>5876</v>
      </c>
      <c r="E78" s="435" t="s">
        <v>5877</v>
      </c>
      <c r="F78" s="412"/>
      <c r="G78" s="504" t="s">
        <v>1469</v>
      </c>
      <c r="H78" s="412" t="s">
        <v>1052</v>
      </c>
      <c r="I78" s="412">
        <v>16</v>
      </c>
      <c r="J78" s="415">
        <v>16</v>
      </c>
      <c r="K78" s="19"/>
      <c r="L78" s="52"/>
      <c r="M78" s="81"/>
      <c r="N78" s="28"/>
      <c r="O78" s="972"/>
      <c r="P78" s="29"/>
      <c r="Q78" s="28"/>
      <c r="R78" s="28"/>
      <c r="S78" s="81"/>
      <c r="T78" s="185"/>
      <c r="U78" s="326"/>
      <c r="V78" s="60"/>
      <c r="W78" s="167"/>
      <c r="X78" s="489"/>
      <c r="Y78" s="502" t="s">
        <v>174</v>
      </c>
      <c r="Z78" s="494"/>
      <c r="AA78" s="28" t="s">
        <v>20</v>
      </c>
      <c r="AB78" s="27">
        <v>2</v>
      </c>
      <c r="AC78" s="28" t="s">
        <v>73</v>
      </c>
      <c r="AD78" s="27"/>
      <c r="AE78" s="28"/>
      <c r="AF78" s="29"/>
      <c r="AG78" s="29"/>
      <c r="AH78" s="27" t="s">
        <v>181</v>
      </c>
      <c r="AI78" s="27" t="s">
        <v>181</v>
      </c>
      <c r="AJ78" s="27" t="s">
        <v>55</v>
      </c>
      <c r="AK78" s="81">
        <v>23</v>
      </c>
      <c r="AL78" s="569"/>
      <c r="AM78" s="28"/>
      <c r="AN78" s="28"/>
      <c r="AO78" s="28"/>
      <c r="AP78" s="20">
        <v>2017</v>
      </c>
      <c r="AQ78" s="19"/>
      <c r="AR78" s="28" t="s">
        <v>5878</v>
      </c>
      <c r="AS78" s="20" t="s">
        <v>5879</v>
      </c>
    </row>
    <row r="79" spans="1:45" ht="14.25" customHeight="1" x14ac:dyDescent="0.25">
      <c r="A79" t="s">
        <v>744</v>
      </c>
      <c r="B79">
        <v>1</v>
      </c>
      <c r="C79" t="s">
        <v>875</v>
      </c>
      <c r="D79" s="26" t="s">
        <v>5880</v>
      </c>
      <c r="E79" s="435" t="s">
        <v>2363</v>
      </c>
      <c r="F79" s="27" t="s">
        <v>67</v>
      </c>
      <c r="G79" s="28" t="s">
        <v>1469</v>
      </c>
      <c r="H79" s="27">
        <v>6502</v>
      </c>
      <c r="I79" s="27">
        <v>8</v>
      </c>
      <c r="J79" s="87">
        <v>8</v>
      </c>
      <c r="K79" s="19" t="s">
        <v>800</v>
      </c>
      <c r="L79" s="52" t="s">
        <v>108</v>
      </c>
      <c r="M79" s="81"/>
      <c r="N79" s="28">
        <v>407</v>
      </c>
      <c r="O79" s="972"/>
      <c r="P79" s="29">
        <v>6</v>
      </c>
      <c r="Q79" s="28"/>
      <c r="R79" s="28"/>
      <c r="S79" s="81">
        <v>200.321</v>
      </c>
      <c r="T79" s="185">
        <v>41826</v>
      </c>
      <c r="U79" s="326">
        <v>14.7</v>
      </c>
      <c r="V79" s="60">
        <v>0.33</v>
      </c>
      <c r="W79" s="167">
        <v>4</v>
      </c>
      <c r="X79" s="489">
        <f t="shared" ref="X79:X90" si="3">IF(AND(N79&lt;&gt;"",S79&lt;&gt;""),1000*S79*V79/(N79*W79),"")</f>
        <v>40.605608108108115</v>
      </c>
      <c r="Y79" s="502" t="s">
        <v>174</v>
      </c>
      <c r="Z79" s="494"/>
      <c r="AA79" s="28" t="s">
        <v>20</v>
      </c>
      <c r="AB79" s="27">
        <v>2</v>
      </c>
      <c r="AC79" s="28" t="s">
        <v>73</v>
      </c>
      <c r="AD79" s="27"/>
      <c r="AE79" s="28" t="s">
        <v>124</v>
      </c>
      <c r="AF79" s="29" t="s">
        <v>55</v>
      </c>
      <c r="AG79" s="29" t="s">
        <v>55</v>
      </c>
      <c r="AH79" s="27" t="s">
        <v>181</v>
      </c>
      <c r="AI79" s="27" t="s">
        <v>181</v>
      </c>
      <c r="AJ79" s="27" t="s">
        <v>54</v>
      </c>
      <c r="AK79" s="81"/>
      <c r="AL79" s="569"/>
      <c r="AM79" s="28"/>
      <c r="AN79" s="28"/>
      <c r="AO79" s="28">
        <v>2007</v>
      </c>
      <c r="AP79" s="20">
        <v>2018</v>
      </c>
      <c r="AQ79" s="182" t="s">
        <v>2364</v>
      </c>
      <c r="AR79" s="28"/>
      <c r="AS79" s="20"/>
    </row>
    <row r="80" spans="1:45" ht="14.25" customHeight="1" x14ac:dyDescent="0.25">
      <c r="A80" t="s">
        <v>744</v>
      </c>
      <c r="B80">
        <v>1</v>
      </c>
      <c r="C80" t="s">
        <v>875</v>
      </c>
      <c r="D80" s="26" t="s">
        <v>5880</v>
      </c>
      <c r="E80" s="435" t="s">
        <v>2363</v>
      </c>
      <c r="F80" s="27" t="s">
        <v>67</v>
      </c>
      <c r="G80" s="28" t="s">
        <v>1469</v>
      </c>
      <c r="H80" s="27">
        <v>6502</v>
      </c>
      <c r="I80" s="27">
        <v>8</v>
      </c>
      <c r="J80" s="87">
        <v>8</v>
      </c>
      <c r="K80" s="856" t="s">
        <v>6197</v>
      </c>
      <c r="L80" s="52" t="s">
        <v>108</v>
      </c>
      <c r="M80" s="81" t="s">
        <v>6199</v>
      </c>
      <c r="N80" s="28">
        <v>475</v>
      </c>
      <c r="O80" s="972">
        <v>112</v>
      </c>
      <c r="P80" s="29">
        <v>6</v>
      </c>
      <c r="Q80" s="28"/>
      <c r="R80" s="28"/>
      <c r="S80" s="81">
        <v>333.33300000000003</v>
      </c>
      <c r="T80" s="185">
        <v>44494</v>
      </c>
      <c r="U80" s="326" t="s">
        <v>5998</v>
      </c>
      <c r="V80" s="60">
        <v>0.33</v>
      </c>
      <c r="W80" s="167">
        <v>3</v>
      </c>
      <c r="X80" s="489">
        <f t="shared" si="3"/>
        <v>77.192905263157897</v>
      </c>
      <c r="Y80" s="502" t="s">
        <v>174</v>
      </c>
      <c r="Z80" s="494"/>
      <c r="AA80" s="28" t="s">
        <v>20</v>
      </c>
      <c r="AB80" s="27">
        <v>2</v>
      </c>
      <c r="AC80" s="28" t="s">
        <v>73</v>
      </c>
      <c r="AD80" s="27"/>
      <c r="AE80" s="28" t="s">
        <v>124</v>
      </c>
      <c r="AF80" s="29" t="s">
        <v>55</v>
      </c>
      <c r="AG80" s="29" t="s">
        <v>55</v>
      </c>
      <c r="AH80" s="27" t="s">
        <v>181</v>
      </c>
      <c r="AI80" s="27" t="s">
        <v>181</v>
      </c>
      <c r="AJ80" s="27" t="s">
        <v>54</v>
      </c>
      <c r="AK80" s="81"/>
      <c r="AL80" s="569"/>
      <c r="AM80" s="28"/>
      <c r="AN80" s="28"/>
      <c r="AO80" s="28">
        <v>2007</v>
      </c>
      <c r="AP80" s="20">
        <v>2018</v>
      </c>
      <c r="AQ80" s="182" t="s">
        <v>2364</v>
      </c>
      <c r="AR80" s="28"/>
      <c r="AS80" s="20"/>
    </row>
    <row r="81" spans="1:45" ht="14.25" customHeight="1" x14ac:dyDescent="0.25">
      <c r="A81" t="s">
        <v>744</v>
      </c>
      <c r="B81">
        <v>1</v>
      </c>
      <c r="C81" t="s">
        <v>875</v>
      </c>
      <c r="D81" s="26" t="s">
        <v>5881</v>
      </c>
      <c r="E81" s="435" t="s">
        <v>3275</v>
      </c>
      <c r="F81" s="27" t="s">
        <v>85</v>
      </c>
      <c r="G81" s="28" t="s">
        <v>1469</v>
      </c>
      <c r="H81" s="27">
        <v>6502</v>
      </c>
      <c r="I81" s="27">
        <v>16</v>
      </c>
      <c r="J81" s="87">
        <v>8</v>
      </c>
      <c r="K81" s="19" t="s">
        <v>800</v>
      </c>
      <c r="L81" s="52" t="s">
        <v>108</v>
      </c>
      <c r="M81" s="81" t="s">
        <v>3436</v>
      </c>
      <c r="N81" s="28">
        <v>599</v>
      </c>
      <c r="O81" s="972"/>
      <c r="P81" s="29">
        <v>6</v>
      </c>
      <c r="Q81" s="28"/>
      <c r="R81" s="28">
        <v>2</v>
      </c>
      <c r="S81" s="81">
        <v>204.08199999999999</v>
      </c>
      <c r="T81" s="185">
        <v>43210</v>
      </c>
      <c r="U81" s="326">
        <v>14.7</v>
      </c>
      <c r="V81" s="60">
        <v>0.67</v>
      </c>
      <c r="W81" s="167">
        <v>4</v>
      </c>
      <c r="X81" s="489">
        <f t="shared" si="3"/>
        <v>57.068005008347249</v>
      </c>
      <c r="Y81" s="502"/>
      <c r="Z81" s="494"/>
      <c r="AA81" s="28" t="s">
        <v>20</v>
      </c>
      <c r="AB81" s="27">
        <v>5</v>
      </c>
      <c r="AC81" s="28" t="s">
        <v>3437</v>
      </c>
      <c r="AD81" s="27"/>
      <c r="AE81" s="28" t="s">
        <v>124</v>
      </c>
      <c r="AF81" s="29" t="s">
        <v>55</v>
      </c>
      <c r="AG81" s="29" t="s">
        <v>55</v>
      </c>
      <c r="AH81" s="27" t="s">
        <v>133</v>
      </c>
      <c r="AI81" s="27" t="s">
        <v>133</v>
      </c>
      <c r="AJ81" s="27"/>
      <c r="AK81" s="81"/>
      <c r="AL81" s="569"/>
      <c r="AM81" s="28"/>
      <c r="AN81" s="28"/>
      <c r="AO81" s="28">
        <v>2011</v>
      </c>
      <c r="AP81" s="20">
        <v>2018</v>
      </c>
      <c r="AQ81" s="182" t="s">
        <v>3277</v>
      </c>
      <c r="AR81" s="28" t="s">
        <v>3276</v>
      </c>
      <c r="AS81" s="20" t="s">
        <v>3438</v>
      </c>
    </row>
    <row r="82" spans="1:45" ht="14.25" customHeight="1" x14ac:dyDescent="0.25">
      <c r="A82" t="s">
        <v>744</v>
      </c>
      <c r="B82">
        <v>1</v>
      </c>
      <c r="C82" t="s">
        <v>875</v>
      </c>
      <c r="D82" s="26" t="s">
        <v>5881</v>
      </c>
      <c r="E82" s="435" t="s">
        <v>5768</v>
      </c>
      <c r="F82" s="27" t="s">
        <v>85</v>
      </c>
      <c r="G82" s="28" t="s">
        <v>1469</v>
      </c>
      <c r="H82" s="27">
        <v>6502</v>
      </c>
      <c r="I82" s="27">
        <v>16</v>
      </c>
      <c r="J82" s="87">
        <v>8</v>
      </c>
      <c r="K82" s="856" t="s">
        <v>6197</v>
      </c>
      <c r="L82" s="52" t="s">
        <v>108</v>
      </c>
      <c r="M82" s="81" t="s">
        <v>6199</v>
      </c>
      <c r="N82" s="28">
        <v>327</v>
      </c>
      <c r="O82" s="972">
        <v>98</v>
      </c>
      <c r="P82" s="29">
        <v>6</v>
      </c>
      <c r="Q82" s="28"/>
      <c r="R82" s="28"/>
      <c r="S82" s="81">
        <v>370.37</v>
      </c>
      <c r="T82" s="185">
        <v>44494</v>
      </c>
      <c r="U82" s="326" t="s">
        <v>5998</v>
      </c>
      <c r="V82" s="60">
        <v>0.33</v>
      </c>
      <c r="W82" s="167">
        <v>3</v>
      </c>
      <c r="X82" s="489">
        <f t="shared" si="3"/>
        <v>124.58929663608563</v>
      </c>
      <c r="Y82" s="502" t="s">
        <v>174</v>
      </c>
      <c r="Z82" s="494"/>
      <c r="AA82" s="28" t="s">
        <v>20</v>
      </c>
      <c r="AB82" s="27">
        <v>26</v>
      </c>
      <c r="AC82" s="28" t="s">
        <v>73</v>
      </c>
      <c r="AD82" s="27"/>
      <c r="AE82" s="28" t="s">
        <v>124</v>
      </c>
      <c r="AF82" s="29" t="s">
        <v>55</v>
      </c>
      <c r="AG82" s="29" t="s">
        <v>55</v>
      </c>
      <c r="AH82" s="27" t="s">
        <v>181</v>
      </c>
      <c r="AI82" s="27" t="s">
        <v>181</v>
      </c>
      <c r="AJ82" s="27" t="s">
        <v>54</v>
      </c>
      <c r="AK82" s="81"/>
      <c r="AL82" s="569"/>
      <c r="AM82" s="28"/>
      <c r="AN82" s="28"/>
      <c r="AO82" s="28">
        <v>2011</v>
      </c>
      <c r="AP82" s="20">
        <v>2021</v>
      </c>
      <c r="AQ82" s="182" t="s">
        <v>5768</v>
      </c>
      <c r="AR82" s="28" t="s">
        <v>6221</v>
      </c>
      <c r="AS82" s="20" t="s">
        <v>6220</v>
      </c>
    </row>
    <row r="83" spans="1:45" ht="14.25" customHeight="1" x14ac:dyDescent="0.25">
      <c r="A83" t="s">
        <v>744</v>
      </c>
      <c r="B83">
        <v>1</v>
      </c>
      <c r="C83" t="s">
        <v>875</v>
      </c>
      <c r="D83" s="26" t="s">
        <v>1829</v>
      </c>
      <c r="E83" s="435" t="s">
        <v>2705</v>
      </c>
      <c r="F83" s="27" t="s">
        <v>56</v>
      </c>
      <c r="G83" s="28" t="s">
        <v>58</v>
      </c>
      <c r="H83" s="27" t="s">
        <v>5967</v>
      </c>
      <c r="I83" s="27">
        <v>64</v>
      </c>
      <c r="J83" s="87">
        <v>32</v>
      </c>
      <c r="K83" s="19" t="s">
        <v>737</v>
      </c>
      <c r="L83" s="52" t="s">
        <v>37</v>
      </c>
      <c r="M83" s="81"/>
      <c r="N83" s="28">
        <v>6000</v>
      </c>
      <c r="O83" s="972"/>
      <c r="P83" s="29" t="s">
        <v>744</v>
      </c>
      <c r="Q83" s="28"/>
      <c r="R83" s="28"/>
      <c r="S83" s="81">
        <v>1500</v>
      </c>
      <c r="T83" s="185"/>
      <c r="U83" s="326"/>
      <c r="V83" s="60">
        <v>2</v>
      </c>
      <c r="W83" s="167">
        <v>0.5</v>
      </c>
      <c r="X83" s="489">
        <f t="shared" si="3"/>
        <v>1000</v>
      </c>
      <c r="Y83" s="502"/>
      <c r="Z83" s="494"/>
      <c r="AA83" s="28" t="s">
        <v>737</v>
      </c>
      <c r="AB83" s="27"/>
      <c r="AC83" s="28"/>
      <c r="AD83" s="27" t="s">
        <v>54</v>
      </c>
      <c r="AE83" s="28" t="s">
        <v>124</v>
      </c>
      <c r="AF83" s="29" t="s">
        <v>54</v>
      </c>
      <c r="AG83" s="29"/>
      <c r="AH83" s="27"/>
      <c r="AI83" s="27"/>
      <c r="AJ83" s="27" t="s">
        <v>54</v>
      </c>
      <c r="AK83" s="81"/>
      <c r="AL83" s="569"/>
      <c r="AM83" s="28"/>
      <c r="AN83" s="28"/>
      <c r="AO83" s="28"/>
      <c r="AP83" s="20"/>
      <c r="AQ83" s="182" t="s">
        <v>2706</v>
      </c>
      <c r="AR83" s="28" t="s">
        <v>42</v>
      </c>
      <c r="AS83" s="20" t="s">
        <v>40</v>
      </c>
    </row>
    <row r="84" spans="1:45" ht="14.25" customHeight="1" x14ac:dyDescent="0.25">
      <c r="A84" t="s">
        <v>744</v>
      </c>
      <c r="B84">
        <v>1</v>
      </c>
      <c r="C84" t="s">
        <v>875</v>
      </c>
      <c r="D84" s="26" t="s">
        <v>218</v>
      </c>
      <c r="E84" s="435" t="s">
        <v>2707</v>
      </c>
      <c r="F84" s="27" t="s">
        <v>56</v>
      </c>
      <c r="G84" s="28" t="s">
        <v>58</v>
      </c>
      <c r="H84" s="27" t="s">
        <v>5968</v>
      </c>
      <c r="I84" s="27">
        <v>32</v>
      </c>
      <c r="J84" s="87">
        <v>16</v>
      </c>
      <c r="K84" s="19" t="s">
        <v>2772</v>
      </c>
      <c r="L84" s="52" t="s">
        <v>743</v>
      </c>
      <c r="M84" s="81"/>
      <c r="N84" s="28">
        <v>4500</v>
      </c>
      <c r="O84" s="972"/>
      <c r="P84" s="29" t="s">
        <v>744</v>
      </c>
      <c r="Q84" s="28"/>
      <c r="R84" s="28"/>
      <c r="S84" s="81">
        <v>1050</v>
      </c>
      <c r="T84" s="185"/>
      <c r="U84" s="326"/>
      <c r="V84" s="60">
        <v>2.5</v>
      </c>
      <c r="W84" s="167">
        <v>1</v>
      </c>
      <c r="X84" s="489">
        <f t="shared" si="3"/>
        <v>583.33333333333337</v>
      </c>
      <c r="Y84" s="502"/>
      <c r="Z84" s="494"/>
      <c r="AA84" s="28" t="s">
        <v>737</v>
      </c>
      <c r="AB84" s="27"/>
      <c r="AC84" s="28"/>
      <c r="AD84" s="27" t="s">
        <v>54</v>
      </c>
      <c r="AE84" s="28" t="s">
        <v>124</v>
      </c>
      <c r="AF84" s="29" t="s">
        <v>54</v>
      </c>
      <c r="AG84" s="29"/>
      <c r="AH84" s="27" t="s">
        <v>133</v>
      </c>
      <c r="AI84" s="27" t="s">
        <v>133</v>
      </c>
      <c r="AJ84" s="27" t="s">
        <v>54</v>
      </c>
      <c r="AK84" s="81">
        <v>80</v>
      </c>
      <c r="AL84" s="569"/>
      <c r="AM84" s="28">
        <v>16</v>
      </c>
      <c r="AN84" s="28">
        <v>10</v>
      </c>
      <c r="AO84" s="28"/>
      <c r="AP84" s="20">
        <v>2012</v>
      </c>
      <c r="AQ84" s="182" t="s">
        <v>2708</v>
      </c>
      <c r="AR84" s="28" t="s">
        <v>42</v>
      </c>
      <c r="AS84" s="20" t="s">
        <v>40</v>
      </c>
    </row>
    <row r="85" spans="1:45" ht="14.25" customHeight="1" x14ac:dyDescent="0.25">
      <c r="A85" t="s">
        <v>744</v>
      </c>
      <c r="B85">
        <v>1</v>
      </c>
      <c r="C85" t="s">
        <v>875</v>
      </c>
      <c r="D85" s="26" t="s">
        <v>1564</v>
      </c>
      <c r="E85" s="435" t="s">
        <v>4616</v>
      </c>
      <c r="F85" s="27" t="s">
        <v>107</v>
      </c>
      <c r="G85" s="28" t="s">
        <v>58</v>
      </c>
      <c r="H85" s="27" t="s">
        <v>1565</v>
      </c>
      <c r="I85" s="27">
        <v>32</v>
      </c>
      <c r="J85" s="87">
        <v>16</v>
      </c>
      <c r="K85" s="19"/>
      <c r="L85" s="52"/>
      <c r="M85" s="81"/>
      <c r="N85" s="28"/>
      <c r="O85" s="972"/>
      <c r="P85" s="29">
        <v>6</v>
      </c>
      <c r="Q85" s="28"/>
      <c r="R85" s="28"/>
      <c r="S85" s="81"/>
      <c r="T85" s="185"/>
      <c r="U85" s="326"/>
      <c r="V85" s="60">
        <v>1</v>
      </c>
      <c r="W85" s="167">
        <v>1</v>
      </c>
      <c r="X85" s="489" t="str">
        <f t="shared" si="3"/>
        <v/>
      </c>
      <c r="Y85" s="502" t="s">
        <v>174</v>
      </c>
      <c r="Z85" s="494"/>
      <c r="AA85" s="28" t="s">
        <v>4620</v>
      </c>
      <c r="AB85" s="27"/>
      <c r="AC85" s="28"/>
      <c r="AD85" s="27" t="s">
        <v>54</v>
      </c>
      <c r="AE85" s="28" t="s">
        <v>124</v>
      </c>
      <c r="AF85" s="29" t="s">
        <v>55</v>
      </c>
      <c r="AG85" s="29"/>
      <c r="AH85" s="27" t="s">
        <v>133</v>
      </c>
      <c r="AI85" s="27" t="s">
        <v>133</v>
      </c>
      <c r="AJ85" s="27" t="s">
        <v>54</v>
      </c>
      <c r="AK85" s="81"/>
      <c r="AL85" s="569"/>
      <c r="AM85" s="28">
        <v>16</v>
      </c>
      <c r="AN85" s="28">
        <v>3</v>
      </c>
      <c r="AO85" s="28"/>
      <c r="AP85" s="20">
        <v>2019</v>
      </c>
      <c r="AQ85" s="182" t="s">
        <v>5048</v>
      </c>
      <c r="AR85" s="28" t="s">
        <v>4621</v>
      </c>
      <c r="AS85" s="20"/>
    </row>
    <row r="86" spans="1:45" s="208" customFormat="1" ht="14.25" customHeight="1" x14ac:dyDescent="0.25">
      <c r="A86" t="s">
        <v>744</v>
      </c>
      <c r="B86">
        <v>1</v>
      </c>
      <c r="C86" t="s">
        <v>875</v>
      </c>
      <c r="D86" s="45" t="s">
        <v>1564</v>
      </c>
      <c r="E86" s="555" t="s">
        <v>1566</v>
      </c>
      <c r="F86" s="46" t="s">
        <v>107</v>
      </c>
      <c r="G86" s="42" t="s">
        <v>58</v>
      </c>
      <c r="H86" s="46" t="s">
        <v>1565</v>
      </c>
      <c r="I86" s="46">
        <v>32</v>
      </c>
      <c r="J86" s="670">
        <v>16</v>
      </c>
      <c r="K86" s="19" t="s">
        <v>19</v>
      </c>
      <c r="L86" s="52" t="s">
        <v>58</v>
      </c>
      <c r="M86" s="81" t="s">
        <v>1568</v>
      </c>
      <c r="N86" s="28">
        <v>1900</v>
      </c>
      <c r="O86" s="972"/>
      <c r="P86" s="29">
        <v>6</v>
      </c>
      <c r="Q86" s="28"/>
      <c r="R86" s="28"/>
      <c r="S86" s="81">
        <v>200</v>
      </c>
      <c r="T86" s="185"/>
      <c r="U86" s="326"/>
      <c r="V86" s="60">
        <v>1</v>
      </c>
      <c r="W86" s="167">
        <v>1</v>
      </c>
      <c r="X86" s="489">
        <f t="shared" si="3"/>
        <v>105.26315789473684</v>
      </c>
      <c r="Y86" s="502" t="s">
        <v>2299</v>
      </c>
      <c r="Z86" s="494"/>
      <c r="AA86" s="28" t="s">
        <v>107</v>
      </c>
      <c r="AB86" s="27"/>
      <c r="AC86" s="28"/>
      <c r="AD86" s="27" t="s">
        <v>54</v>
      </c>
      <c r="AE86" s="28" t="s">
        <v>124</v>
      </c>
      <c r="AF86" s="29" t="s">
        <v>55</v>
      </c>
      <c r="AG86" s="29"/>
      <c r="AH86" s="27" t="s">
        <v>133</v>
      </c>
      <c r="AI86" s="27" t="s">
        <v>133</v>
      </c>
      <c r="AJ86" s="27" t="s">
        <v>54</v>
      </c>
      <c r="AK86" s="81"/>
      <c r="AL86" s="569"/>
      <c r="AM86" s="28">
        <v>16</v>
      </c>
      <c r="AN86" s="28">
        <v>3</v>
      </c>
      <c r="AO86" s="28">
        <v>2007</v>
      </c>
      <c r="AP86" s="20"/>
      <c r="AQ86" s="182" t="s">
        <v>2711</v>
      </c>
      <c r="AR86" s="28" t="s">
        <v>2713</v>
      </c>
      <c r="AS86" s="20" t="s">
        <v>2714</v>
      </c>
    </row>
    <row r="87" spans="1:45" ht="14.25" customHeight="1" x14ac:dyDescent="0.25">
      <c r="A87" t="s">
        <v>744</v>
      </c>
      <c r="C87" t="s">
        <v>875</v>
      </c>
      <c r="D87" s="45" t="s">
        <v>1830</v>
      </c>
      <c r="E87" s="555" t="s">
        <v>2709</v>
      </c>
      <c r="F87" s="46" t="s">
        <v>56</v>
      </c>
      <c r="G87" s="42" t="s">
        <v>58</v>
      </c>
      <c r="H87" s="46" t="s">
        <v>5969</v>
      </c>
      <c r="I87" s="46">
        <v>32</v>
      </c>
      <c r="J87" s="670">
        <v>16</v>
      </c>
      <c r="K87" s="19" t="s">
        <v>737</v>
      </c>
      <c r="L87" s="52" t="s">
        <v>37</v>
      </c>
      <c r="M87" s="81"/>
      <c r="N87" s="28"/>
      <c r="O87" s="972"/>
      <c r="P87" s="29" t="s">
        <v>744</v>
      </c>
      <c r="Q87" s="28"/>
      <c r="R87" s="28"/>
      <c r="S87" s="81">
        <v>600</v>
      </c>
      <c r="T87" s="185"/>
      <c r="U87" s="326"/>
      <c r="V87" s="60"/>
      <c r="W87" s="167">
        <v>1</v>
      </c>
      <c r="X87" s="489" t="str">
        <f t="shared" si="3"/>
        <v/>
      </c>
      <c r="Y87" s="502"/>
      <c r="Z87" s="494"/>
      <c r="AA87" s="28" t="s">
        <v>737</v>
      </c>
      <c r="AB87" s="27"/>
      <c r="AC87" s="28"/>
      <c r="AD87" s="27" t="s">
        <v>54</v>
      </c>
      <c r="AE87" s="28" t="s">
        <v>124</v>
      </c>
      <c r="AF87" s="29" t="s">
        <v>54</v>
      </c>
      <c r="AG87" s="29"/>
      <c r="AH87" s="27" t="s">
        <v>133</v>
      </c>
      <c r="AI87" s="27" t="s">
        <v>133</v>
      </c>
      <c r="AJ87" s="27" t="s">
        <v>54</v>
      </c>
      <c r="AK87" s="81">
        <v>80</v>
      </c>
      <c r="AL87" s="569"/>
      <c r="AM87" s="28">
        <v>16</v>
      </c>
      <c r="AN87" s="28"/>
      <c r="AO87" s="28"/>
      <c r="AP87" s="20"/>
      <c r="AQ87" s="182" t="s">
        <v>2710</v>
      </c>
      <c r="AR87" s="28" t="s">
        <v>42</v>
      </c>
      <c r="AS87" s="20" t="s">
        <v>1831</v>
      </c>
    </row>
    <row r="88" spans="1:45" s="208" customFormat="1" ht="14.25" customHeight="1" x14ac:dyDescent="0.25">
      <c r="A88" t="s">
        <v>746</v>
      </c>
      <c r="B88">
        <v>1</v>
      </c>
      <c r="C88" t="s">
        <v>875</v>
      </c>
      <c r="D88" s="45" t="s">
        <v>4486</v>
      </c>
      <c r="E88" s="555" t="s">
        <v>4488</v>
      </c>
      <c r="F88" s="46" t="s">
        <v>1812</v>
      </c>
      <c r="G88" s="42" t="s">
        <v>4487</v>
      </c>
      <c r="H88" s="46" t="s">
        <v>143</v>
      </c>
      <c r="I88" s="46">
        <v>16</v>
      </c>
      <c r="J88" s="670">
        <v>16</v>
      </c>
      <c r="K88" s="19"/>
      <c r="L88" s="52"/>
      <c r="M88" s="81"/>
      <c r="N88" s="28"/>
      <c r="O88" s="972"/>
      <c r="P88" s="29"/>
      <c r="Q88" s="28"/>
      <c r="R88" s="28"/>
      <c r="S88" s="81"/>
      <c r="T88" s="185"/>
      <c r="U88" s="326"/>
      <c r="V88" s="60">
        <v>0.67</v>
      </c>
      <c r="W88" s="167">
        <v>1</v>
      </c>
      <c r="X88" s="489" t="str">
        <f t="shared" si="3"/>
        <v/>
      </c>
      <c r="Y88" s="502"/>
      <c r="Z88" s="494"/>
      <c r="AA88" s="28" t="s">
        <v>17</v>
      </c>
      <c r="AB88" s="27"/>
      <c r="AC88" s="28" t="s">
        <v>512</v>
      </c>
      <c r="AD88" s="27" t="s">
        <v>54</v>
      </c>
      <c r="AE88" s="28" t="s">
        <v>158</v>
      </c>
      <c r="AF88" s="29" t="s">
        <v>55</v>
      </c>
      <c r="AG88" s="29"/>
      <c r="AH88" s="27" t="s">
        <v>181</v>
      </c>
      <c r="AI88" s="27" t="s">
        <v>181</v>
      </c>
      <c r="AJ88" s="27"/>
      <c r="AK88" s="81"/>
      <c r="AL88" s="569"/>
      <c r="AM88" s="28">
        <v>64</v>
      </c>
      <c r="AN88" s="28"/>
      <c r="AO88" s="28"/>
      <c r="AP88" s="20">
        <v>2017</v>
      </c>
      <c r="AQ88" s="19"/>
      <c r="AR88" s="28" t="s">
        <v>4490</v>
      </c>
      <c r="AS88" s="20" t="s">
        <v>4489</v>
      </c>
    </row>
    <row r="89" spans="1:45" ht="14.25" customHeight="1" x14ac:dyDescent="0.25">
      <c r="B89">
        <v>1</v>
      </c>
      <c r="C89" t="s">
        <v>875</v>
      </c>
      <c r="D89" s="45" t="s">
        <v>540</v>
      </c>
      <c r="E89" s="555" t="s">
        <v>2048</v>
      </c>
      <c r="F89" s="46" t="s">
        <v>67</v>
      </c>
      <c r="G89" s="42" t="s">
        <v>542</v>
      </c>
      <c r="H89" s="46" t="s">
        <v>2044</v>
      </c>
      <c r="I89" s="46">
        <v>4</v>
      </c>
      <c r="J89" s="670">
        <v>8</v>
      </c>
      <c r="K89" s="19" t="s">
        <v>2045</v>
      </c>
      <c r="L89" s="52" t="s">
        <v>542</v>
      </c>
      <c r="M89" s="81"/>
      <c r="N89" s="28">
        <v>643</v>
      </c>
      <c r="O89" s="972"/>
      <c r="P89" s="29">
        <v>3</v>
      </c>
      <c r="Q89" s="28"/>
      <c r="R89" s="28">
        <v>2</v>
      </c>
      <c r="S89" s="81">
        <v>60</v>
      </c>
      <c r="T89" s="185"/>
      <c r="U89" s="326"/>
      <c r="V89" s="60">
        <v>0.16</v>
      </c>
      <c r="W89" s="167">
        <v>4</v>
      </c>
      <c r="X89" s="489">
        <f t="shared" si="3"/>
        <v>3.7325038880248833</v>
      </c>
      <c r="Y89" s="502" t="s">
        <v>2216</v>
      </c>
      <c r="Z89" s="494"/>
      <c r="AA89" s="28" t="s">
        <v>17</v>
      </c>
      <c r="AB89" s="27">
        <v>36</v>
      </c>
      <c r="AC89" s="28" t="s">
        <v>2046</v>
      </c>
      <c r="AD89" s="27" t="s">
        <v>54</v>
      </c>
      <c r="AE89" s="28" t="s">
        <v>124</v>
      </c>
      <c r="AF89" s="29" t="s">
        <v>55</v>
      </c>
      <c r="AG89" s="29" t="s">
        <v>54</v>
      </c>
      <c r="AH89" s="27">
        <v>64</v>
      </c>
      <c r="AI89" s="27" t="s">
        <v>249</v>
      </c>
      <c r="AJ89" s="27" t="s">
        <v>54</v>
      </c>
      <c r="AK89" s="81"/>
      <c r="AL89" s="569"/>
      <c r="AM89" s="28"/>
      <c r="AN89" s="28"/>
      <c r="AO89" s="28">
        <v>2006</v>
      </c>
      <c r="AP89" s="20">
        <v>2009</v>
      </c>
      <c r="AQ89" s="142"/>
      <c r="AR89" s="28" t="s">
        <v>2047</v>
      </c>
      <c r="AS89" s="20"/>
    </row>
    <row r="90" spans="1:45" s="208" customFormat="1" ht="14.25" customHeight="1" x14ac:dyDescent="0.25">
      <c r="A90" t="s">
        <v>744</v>
      </c>
      <c r="B90">
        <v>1</v>
      </c>
      <c r="C90" t="s">
        <v>875</v>
      </c>
      <c r="D90" s="45" t="s">
        <v>543</v>
      </c>
      <c r="E90" s="555" t="s">
        <v>2563</v>
      </c>
      <c r="F90" s="46" t="s">
        <v>67</v>
      </c>
      <c r="G90" s="42" t="s">
        <v>542</v>
      </c>
      <c r="H90" s="46" t="s">
        <v>545</v>
      </c>
      <c r="I90" s="46">
        <v>8</v>
      </c>
      <c r="J90" s="670">
        <v>8</v>
      </c>
      <c r="K90" s="19" t="s">
        <v>303</v>
      </c>
      <c r="L90" s="52" t="s">
        <v>542</v>
      </c>
      <c r="M90" s="81"/>
      <c r="N90" s="28">
        <v>738</v>
      </c>
      <c r="O90" s="972"/>
      <c r="P90" s="29">
        <v>4</v>
      </c>
      <c r="Q90" s="28"/>
      <c r="R90" s="28">
        <v>1</v>
      </c>
      <c r="S90" s="81">
        <v>59</v>
      </c>
      <c r="T90" s="185"/>
      <c r="U90" s="326"/>
      <c r="V90" s="60">
        <v>0.33</v>
      </c>
      <c r="W90" s="167">
        <v>4</v>
      </c>
      <c r="X90" s="489">
        <f t="shared" si="3"/>
        <v>6.595528455284553</v>
      </c>
      <c r="Y90" s="502" t="s">
        <v>2216</v>
      </c>
      <c r="Z90" s="494"/>
      <c r="AA90" s="28" t="s">
        <v>17</v>
      </c>
      <c r="AB90" s="27">
        <v>70</v>
      </c>
      <c r="AC90" s="28" t="s">
        <v>547</v>
      </c>
      <c r="AD90" s="27" t="s">
        <v>54</v>
      </c>
      <c r="AE90" s="28" t="s">
        <v>158</v>
      </c>
      <c r="AF90" s="29" t="s">
        <v>55</v>
      </c>
      <c r="AG90" s="29"/>
      <c r="AH90" s="27">
        <v>256</v>
      </c>
      <c r="AI90" s="27" t="s">
        <v>249</v>
      </c>
      <c r="AJ90" s="27"/>
      <c r="AK90" s="81"/>
      <c r="AL90" s="569"/>
      <c r="AM90" s="28"/>
      <c r="AN90" s="28"/>
      <c r="AO90" s="28">
        <v>2004</v>
      </c>
      <c r="AP90" s="20">
        <v>2021</v>
      </c>
      <c r="AQ90" s="19"/>
      <c r="AR90" s="28" t="s">
        <v>544</v>
      </c>
      <c r="AS90" s="20" t="s">
        <v>546</v>
      </c>
    </row>
    <row r="91" spans="1:45" ht="14.25" customHeight="1" x14ac:dyDescent="0.25">
      <c r="C91" t="s">
        <v>875</v>
      </c>
      <c r="D91" s="45" t="s">
        <v>3766</v>
      </c>
      <c r="E91" s="555" t="s">
        <v>3957</v>
      </c>
      <c r="F91" s="46" t="s">
        <v>737</v>
      </c>
      <c r="G91" s="716" t="s">
        <v>3959</v>
      </c>
      <c r="H91" s="46" t="s">
        <v>143</v>
      </c>
      <c r="I91" s="46">
        <v>32</v>
      </c>
      <c r="J91" s="670">
        <v>16</v>
      </c>
      <c r="K91" s="19"/>
      <c r="L91" s="42"/>
      <c r="M91" s="81"/>
      <c r="N91" s="28"/>
      <c r="O91" s="972"/>
      <c r="P91" s="29"/>
      <c r="Q91" s="28"/>
      <c r="R91" s="28"/>
      <c r="S91" s="81"/>
      <c r="T91" s="185"/>
      <c r="U91" s="326"/>
      <c r="V91" s="60"/>
      <c r="W91" s="167"/>
      <c r="X91" s="489"/>
      <c r="Y91" s="502"/>
      <c r="Z91" s="494" t="s">
        <v>54</v>
      </c>
      <c r="AA91" s="28" t="s">
        <v>107</v>
      </c>
      <c r="AB91" s="27"/>
      <c r="AC91" s="28"/>
      <c r="AD91" s="27" t="s">
        <v>54</v>
      </c>
      <c r="AE91" s="28" t="s">
        <v>124</v>
      </c>
      <c r="AF91" s="29"/>
      <c r="AG91" s="29"/>
      <c r="AH91" s="27" t="s">
        <v>133</v>
      </c>
      <c r="AI91" s="27" t="s">
        <v>133</v>
      </c>
      <c r="AJ91" s="27" t="s">
        <v>54</v>
      </c>
      <c r="AK91" s="81"/>
      <c r="AL91" s="569"/>
      <c r="AM91" s="28">
        <v>16</v>
      </c>
      <c r="AN91" s="28"/>
      <c r="AO91" s="28"/>
      <c r="AP91" s="20">
        <v>2007</v>
      </c>
      <c r="AQ91" s="182" t="s">
        <v>3961</v>
      </c>
      <c r="AR91" s="28" t="s">
        <v>3958</v>
      </c>
      <c r="AS91" s="20" t="s">
        <v>3960</v>
      </c>
    </row>
    <row r="92" spans="1:45" s="208" customFormat="1" ht="14.25" customHeight="1" x14ac:dyDescent="0.25">
      <c r="A92"/>
      <c r="B92"/>
      <c r="C92"/>
      <c r="D92" s="591" t="s">
        <v>5404</v>
      </c>
      <c r="E92" s="555" t="s">
        <v>5405</v>
      </c>
      <c r="F92" s="617"/>
      <c r="G92" s="42" t="s">
        <v>5406</v>
      </c>
      <c r="H92" s="46" t="s">
        <v>143</v>
      </c>
      <c r="I92" s="592">
        <v>32</v>
      </c>
      <c r="J92" s="618">
        <v>16</v>
      </c>
      <c r="K92" s="19"/>
      <c r="L92" s="52"/>
      <c r="M92" s="81"/>
      <c r="N92" s="28"/>
      <c r="O92" s="972"/>
      <c r="P92" s="29"/>
      <c r="Q92" s="28"/>
      <c r="R92" s="28"/>
      <c r="S92" s="81"/>
      <c r="T92" s="185"/>
      <c r="U92" s="326"/>
      <c r="V92" s="60"/>
      <c r="W92" s="167"/>
      <c r="X92" s="489"/>
      <c r="Y92" s="502" t="s">
        <v>2226</v>
      </c>
      <c r="Z92" s="494"/>
      <c r="AA92" s="28" t="s">
        <v>17</v>
      </c>
      <c r="AB92" s="27">
        <v>15</v>
      </c>
      <c r="AC92" s="28" t="s">
        <v>5408</v>
      </c>
      <c r="AD92" s="27" t="s">
        <v>54</v>
      </c>
      <c r="AE92" s="28" t="s">
        <v>158</v>
      </c>
      <c r="AF92" s="29" t="s">
        <v>55</v>
      </c>
      <c r="AG92" s="29"/>
      <c r="AH92" s="27" t="s">
        <v>133</v>
      </c>
      <c r="AI92" s="27" t="s">
        <v>133</v>
      </c>
      <c r="AJ92" s="27" t="s">
        <v>54</v>
      </c>
      <c r="AK92" s="81">
        <v>32</v>
      </c>
      <c r="AL92" s="569"/>
      <c r="AM92" s="28">
        <v>7</v>
      </c>
      <c r="AN92" s="28"/>
      <c r="AO92" s="28">
        <v>2019</v>
      </c>
      <c r="AP92" s="20">
        <v>2020</v>
      </c>
      <c r="AQ92" s="19"/>
      <c r="AR92" s="28" t="s">
        <v>5407</v>
      </c>
      <c r="AS92" s="127"/>
    </row>
    <row r="93" spans="1:45" ht="14.25" customHeight="1" x14ac:dyDescent="0.25">
      <c r="A93" t="s">
        <v>746</v>
      </c>
      <c r="B93">
        <v>1</v>
      </c>
      <c r="C93" t="s">
        <v>875</v>
      </c>
      <c r="D93" s="45" t="s">
        <v>1637</v>
      </c>
      <c r="E93" s="555" t="s">
        <v>2266</v>
      </c>
      <c r="F93" s="46" t="s">
        <v>85</v>
      </c>
      <c r="G93" s="42" t="s">
        <v>1638</v>
      </c>
      <c r="H93" s="46" t="s">
        <v>143</v>
      </c>
      <c r="I93" s="46">
        <v>8</v>
      </c>
      <c r="J93" s="670">
        <v>12</v>
      </c>
      <c r="K93" s="19" t="s">
        <v>800</v>
      </c>
      <c r="L93" s="52" t="s">
        <v>108</v>
      </c>
      <c r="M93" s="81"/>
      <c r="N93" s="28">
        <v>956</v>
      </c>
      <c r="O93" s="972"/>
      <c r="P93" s="29">
        <v>4</v>
      </c>
      <c r="Q93" s="28"/>
      <c r="R93" s="28"/>
      <c r="S93" s="81">
        <v>381.38799999999998</v>
      </c>
      <c r="T93" s="185">
        <v>42211</v>
      </c>
      <c r="U93" s="326">
        <v>14.7</v>
      </c>
      <c r="V93" s="60">
        <v>0.33</v>
      </c>
      <c r="W93" s="167">
        <v>1</v>
      </c>
      <c r="X93" s="489">
        <f>IF(AND(N93&lt;&gt;"",S93&lt;&gt;""),1000*S93*V93/(N93*W93),"")</f>
        <v>131.65066945606696</v>
      </c>
      <c r="Y93" s="502" t="s">
        <v>174</v>
      </c>
      <c r="Z93" s="494"/>
      <c r="AA93" s="28" t="s">
        <v>20</v>
      </c>
      <c r="AB93" s="27">
        <v>17</v>
      </c>
      <c r="AC93" s="28" t="s">
        <v>1639</v>
      </c>
      <c r="AD93" s="27"/>
      <c r="AE93" s="28"/>
      <c r="AF93" s="29" t="s">
        <v>55</v>
      </c>
      <c r="AG93" s="29" t="s">
        <v>54</v>
      </c>
      <c r="AH93" s="27"/>
      <c r="AI93" s="27"/>
      <c r="AJ93" s="27"/>
      <c r="AK93" s="81"/>
      <c r="AL93" s="569"/>
      <c r="AM93" s="28">
        <v>8</v>
      </c>
      <c r="AN93" s="28"/>
      <c r="AO93" s="28">
        <v>2015</v>
      </c>
      <c r="AP93" s="20">
        <v>2015</v>
      </c>
      <c r="AQ93" s="142"/>
      <c r="AR93" s="28" t="s">
        <v>1640</v>
      </c>
      <c r="AS93" s="20"/>
    </row>
    <row r="94" spans="1:45" ht="14.25" customHeight="1" x14ac:dyDescent="0.25">
      <c r="D94" s="591" t="s">
        <v>6137</v>
      </c>
      <c r="E94" s="555" t="s">
        <v>6138</v>
      </c>
      <c r="F94" s="592"/>
      <c r="G94" s="593" t="s">
        <v>6139</v>
      </c>
      <c r="H94" s="592" t="s">
        <v>1613</v>
      </c>
      <c r="I94" s="592">
        <v>64</v>
      </c>
      <c r="J94" s="618">
        <v>32</v>
      </c>
      <c r="K94" s="19"/>
      <c r="L94" s="52"/>
      <c r="M94" s="81"/>
      <c r="N94" s="28"/>
      <c r="O94" s="972"/>
      <c r="P94" s="29"/>
      <c r="Q94" s="28"/>
      <c r="R94" s="28"/>
      <c r="S94" s="81"/>
      <c r="T94" s="185"/>
      <c r="U94" s="326"/>
      <c r="V94" s="60"/>
      <c r="W94" s="167"/>
      <c r="X94" s="489"/>
      <c r="Y94" s="502"/>
      <c r="Z94" s="494" t="s">
        <v>54</v>
      </c>
      <c r="AA94" s="28" t="s">
        <v>479</v>
      </c>
      <c r="AB94" s="27">
        <v>35</v>
      </c>
      <c r="AC94" s="28" t="s">
        <v>6140</v>
      </c>
      <c r="AD94" s="27" t="s">
        <v>54</v>
      </c>
      <c r="AE94" s="28" t="s">
        <v>124</v>
      </c>
      <c r="AF94" s="29" t="s">
        <v>55</v>
      </c>
      <c r="AG94" s="29"/>
      <c r="AH94" s="27" t="s">
        <v>2668</v>
      </c>
      <c r="AI94" s="27" t="s">
        <v>2668</v>
      </c>
      <c r="AJ94" s="27" t="s">
        <v>54</v>
      </c>
      <c r="AK94" s="81"/>
      <c r="AL94" s="569"/>
      <c r="AM94" s="28">
        <v>32</v>
      </c>
      <c r="AN94" s="28">
        <v>3</v>
      </c>
      <c r="AO94" s="28">
        <v>2021</v>
      </c>
      <c r="AP94" s="20">
        <v>2021</v>
      </c>
      <c r="AQ94" s="182"/>
      <c r="AR94" s="28" t="s">
        <v>6142</v>
      </c>
      <c r="AS94" s="20" t="s">
        <v>6143</v>
      </c>
    </row>
    <row r="95" spans="1:45" ht="14.25" customHeight="1" x14ac:dyDescent="0.25">
      <c r="D95" s="591" t="s">
        <v>6145</v>
      </c>
      <c r="E95" s="555" t="s">
        <v>6144</v>
      </c>
      <c r="F95" s="592" t="s">
        <v>6149</v>
      </c>
      <c r="G95" s="593" t="s">
        <v>6139</v>
      </c>
      <c r="H95" s="592" t="s">
        <v>1613</v>
      </c>
      <c r="I95" s="592">
        <v>32</v>
      </c>
      <c r="J95" s="618">
        <v>32</v>
      </c>
      <c r="K95" s="19" t="s">
        <v>1804</v>
      </c>
      <c r="L95" s="465" t="s">
        <v>6139</v>
      </c>
      <c r="M95" s="81"/>
      <c r="N95" s="28">
        <v>2422</v>
      </c>
      <c r="O95" s="972"/>
      <c r="P95" s="29">
        <v>6</v>
      </c>
      <c r="Q95" s="28"/>
      <c r="R95" s="28"/>
      <c r="S95" s="81">
        <v>150</v>
      </c>
      <c r="T95" s="185"/>
      <c r="U95" s="326"/>
      <c r="V95" s="60">
        <v>1</v>
      </c>
      <c r="W95" s="167">
        <v>2</v>
      </c>
      <c r="X95" s="489">
        <f>IF(AND(N95&lt;&gt;"",S95&lt;&gt;""),1000*S95*V95/(N95*W95),"")</f>
        <v>30.96614368290669</v>
      </c>
      <c r="Y95" s="502"/>
      <c r="Z95" s="494"/>
      <c r="AA95" s="28" t="s">
        <v>20</v>
      </c>
      <c r="AB95" s="27">
        <v>26</v>
      </c>
      <c r="AC95" s="28" t="s">
        <v>6148</v>
      </c>
      <c r="AD95" s="27" t="s">
        <v>54</v>
      </c>
      <c r="AE95" s="28" t="s">
        <v>124</v>
      </c>
      <c r="AF95" s="29" t="s">
        <v>55</v>
      </c>
      <c r="AG95" s="29"/>
      <c r="AH95" s="27" t="s">
        <v>133</v>
      </c>
      <c r="AI95" s="27" t="s">
        <v>133</v>
      </c>
      <c r="AJ95" s="27" t="s">
        <v>54</v>
      </c>
      <c r="AK95" s="81"/>
      <c r="AL95" s="569"/>
      <c r="AM95" s="28">
        <v>32</v>
      </c>
      <c r="AN95" s="28">
        <v>5</v>
      </c>
      <c r="AO95" s="28"/>
      <c r="AP95" s="20">
        <v>2019</v>
      </c>
      <c r="AQ95" s="182"/>
      <c r="AR95" s="28" t="s">
        <v>6146</v>
      </c>
      <c r="AS95" s="20"/>
    </row>
    <row r="96" spans="1:45" ht="14.25" customHeight="1" x14ac:dyDescent="0.25">
      <c r="A96" s="208"/>
      <c r="B96" s="208"/>
      <c r="C96" s="208"/>
      <c r="D96" s="758" t="s">
        <v>6145</v>
      </c>
      <c r="E96" s="759" t="s">
        <v>6144</v>
      </c>
      <c r="F96" s="762" t="s">
        <v>6149</v>
      </c>
      <c r="G96" s="761" t="s">
        <v>6139</v>
      </c>
      <c r="H96" s="762" t="s">
        <v>1613</v>
      </c>
      <c r="I96" s="762">
        <v>32</v>
      </c>
      <c r="J96" s="934">
        <v>32</v>
      </c>
      <c r="K96" s="735" t="s">
        <v>6272</v>
      </c>
      <c r="L96" s="736" t="s">
        <v>108</v>
      </c>
      <c r="M96" s="737" t="s">
        <v>6273</v>
      </c>
      <c r="N96" s="734">
        <v>2422</v>
      </c>
      <c r="O96" s="973"/>
      <c r="P96" s="204">
        <v>6</v>
      </c>
      <c r="Q96" s="734"/>
      <c r="R96" s="734"/>
      <c r="S96" s="737"/>
      <c r="T96" s="738">
        <v>44503</v>
      </c>
      <c r="U96" s="739" t="s">
        <v>5998</v>
      </c>
      <c r="V96" s="740">
        <v>1</v>
      </c>
      <c r="W96" s="741">
        <v>2</v>
      </c>
      <c r="X96" s="742" t="str">
        <f>IF(AND(N96&lt;&gt;"",S96&lt;&gt;""),1000*S96*V96/(N96*W96),"")</f>
        <v/>
      </c>
      <c r="Y96" s="743"/>
      <c r="Z96" s="744"/>
      <c r="AA96" s="734" t="s">
        <v>20</v>
      </c>
      <c r="AB96" s="205">
        <v>26</v>
      </c>
      <c r="AC96" s="734" t="s">
        <v>6148</v>
      </c>
      <c r="AD96" s="205" t="s">
        <v>54</v>
      </c>
      <c r="AE96" s="734" t="s">
        <v>124</v>
      </c>
      <c r="AF96" s="204" t="s">
        <v>55</v>
      </c>
      <c r="AG96" s="204"/>
      <c r="AH96" s="205" t="s">
        <v>133</v>
      </c>
      <c r="AI96" s="205" t="s">
        <v>133</v>
      </c>
      <c r="AJ96" s="205" t="s">
        <v>54</v>
      </c>
      <c r="AK96" s="737"/>
      <c r="AL96" s="745"/>
      <c r="AM96" s="734">
        <v>32</v>
      </c>
      <c r="AN96" s="734">
        <v>5</v>
      </c>
      <c r="AO96" s="734"/>
      <c r="AP96" s="746">
        <v>2019</v>
      </c>
      <c r="AQ96" s="747"/>
      <c r="AR96" s="734" t="s">
        <v>6146</v>
      </c>
      <c r="AS96" s="746"/>
    </row>
    <row r="97" spans="1:45" ht="14.25" customHeight="1" x14ac:dyDescent="0.25">
      <c r="D97" s="409" t="s">
        <v>6147</v>
      </c>
      <c r="E97" s="435" t="s">
        <v>6150</v>
      </c>
      <c r="F97" s="412"/>
      <c r="G97" s="504" t="s">
        <v>6139</v>
      </c>
      <c r="H97" s="27" t="s">
        <v>143</v>
      </c>
      <c r="I97" s="412">
        <v>32</v>
      </c>
      <c r="J97" s="415">
        <v>8</v>
      </c>
      <c r="K97" s="856" t="s">
        <v>6197</v>
      </c>
      <c r="L97" s="52" t="s">
        <v>108</v>
      </c>
      <c r="M97" s="81" t="s">
        <v>6271</v>
      </c>
      <c r="N97" s="28"/>
      <c r="O97" s="972"/>
      <c r="P97" s="29">
        <v>6</v>
      </c>
      <c r="Q97" s="28"/>
      <c r="R97" s="28"/>
      <c r="S97" s="81"/>
      <c r="T97" s="185">
        <v>44503</v>
      </c>
      <c r="U97" s="326" t="s">
        <v>5998</v>
      </c>
      <c r="V97" s="60">
        <v>0.33</v>
      </c>
      <c r="W97" s="167">
        <v>3</v>
      </c>
      <c r="X97" s="489" t="str">
        <f>IF(AND(N97&lt;&gt;"",S97&lt;&gt;""),1000*S97*V97/(N97*W97),"")</f>
        <v/>
      </c>
      <c r="Y97" s="502"/>
      <c r="Z97" s="494"/>
      <c r="AA97" s="28" t="s">
        <v>17</v>
      </c>
      <c r="AB97" s="27">
        <v>15</v>
      </c>
      <c r="AC97" s="28" t="s">
        <v>79</v>
      </c>
      <c r="AD97" s="27" t="s">
        <v>54</v>
      </c>
      <c r="AE97" s="28"/>
      <c r="AF97" s="29" t="s">
        <v>54</v>
      </c>
      <c r="AG97" s="29"/>
      <c r="AH97" s="412" t="s">
        <v>133</v>
      </c>
      <c r="AI97" s="412" t="s">
        <v>133</v>
      </c>
      <c r="AJ97" s="412" t="s">
        <v>54</v>
      </c>
      <c r="AK97" s="81">
        <v>50</v>
      </c>
      <c r="AL97" s="569"/>
      <c r="AM97" s="28"/>
      <c r="AN97" s="28"/>
      <c r="AO97" s="28">
        <v>2014</v>
      </c>
      <c r="AP97" s="20">
        <v>2015</v>
      </c>
      <c r="AQ97" s="19"/>
      <c r="AR97" s="28" t="s">
        <v>6152</v>
      </c>
      <c r="AS97" s="20"/>
    </row>
    <row r="98" spans="1:45" ht="14.25" customHeight="1" x14ac:dyDescent="0.25">
      <c r="A98" t="s">
        <v>746</v>
      </c>
      <c r="B98">
        <v>1</v>
      </c>
      <c r="C98" t="s">
        <v>875</v>
      </c>
      <c r="D98" s="26" t="s">
        <v>731</v>
      </c>
      <c r="E98" s="435" t="s">
        <v>2490</v>
      </c>
      <c r="F98" s="27" t="s">
        <v>67</v>
      </c>
      <c r="G98" s="28" t="s">
        <v>732</v>
      </c>
      <c r="H98" s="27" t="s">
        <v>65</v>
      </c>
      <c r="I98" s="27">
        <v>16</v>
      </c>
      <c r="J98" s="87">
        <v>5</v>
      </c>
      <c r="K98" s="19" t="s">
        <v>775</v>
      </c>
      <c r="L98" s="52" t="s">
        <v>108</v>
      </c>
      <c r="M98" s="81"/>
      <c r="N98" s="28">
        <v>554</v>
      </c>
      <c r="O98" s="972"/>
      <c r="P98" s="29">
        <v>6</v>
      </c>
      <c r="Q98" s="28"/>
      <c r="R98" s="28"/>
      <c r="S98" s="81">
        <v>133.672</v>
      </c>
      <c r="T98" s="185">
        <v>41684</v>
      </c>
      <c r="U98" s="326">
        <v>14.7</v>
      </c>
      <c r="V98" s="60">
        <v>0.67</v>
      </c>
      <c r="W98" s="167">
        <v>1</v>
      </c>
      <c r="X98" s="489">
        <f>IF(AND(N98&lt;&gt;"",S98&lt;&gt;""),1000*S98*V98/(N98*W98),"")</f>
        <v>161.66108303249098</v>
      </c>
      <c r="Y98" s="502" t="s">
        <v>2216</v>
      </c>
      <c r="Z98" s="494"/>
      <c r="AA98" s="28" t="s">
        <v>20</v>
      </c>
      <c r="AB98" s="27">
        <v>15</v>
      </c>
      <c r="AC98" s="28" t="s">
        <v>731</v>
      </c>
      <c r="AD98" s="27" t="s">
        <v>54</v>
      </c>
      <c r="AE98" s="28" t="s">
        <v>124</v>
      </c>
      <c r="AF98" s="29" t="s">
        <v>55</v>
      </c>
      <c r="AG98" s="29"/>
      <c r="AH98" s="27" t="s">
        <v>181</v>
      </c>
      <c r="AI98" s="27" t="s">
        <v>181</v>
      </c>
      <c r="AJ98" s="27" t="s">
        <v>55</v>
      </c>
      <c r="AK98" s="81"/>
      <c r="AL98" s="569"/>
      <c r="AM98" s="28"/>
      <c r="AN98" s="28"/>
      <c r="AO98" s="28">
        <v>2002</v>
      </c>
      <c r="AP98" s="20">
        <v>2017</v>
      </c>
      <c r="AQ98" s="182" t="s">
        <v>6418</v>
      </c>
      <c r="AR98" s="28" t="s">
        <v>733</v>
      </c>
      <c r="AS98" s="20"/>
    </row>
    <row r="99" spans="1:45" ht="14.25" customHeight="1" x14ac:dyDescent="0.25">
      <c r="A99" t="s">
        <v>746</v>
      </c>
      <c r="B99">
        <v>1</v>
      </c>
      <c r="C99" t="s">
        <v>875</v>
      </c>
      <c r="D99" s="26" t="s">
        <v>731</v>
      </c>
      <c r="E99" s="435" t="s">
        <v>2490</v>
      </c>
      <c r="F99" s="27" t="s">
        <v>67</v>
      </c>
      <c r="G99" s="28" t="s">
        <v>732</v>
      </c>
      <c r="H99" s="27" t="s">
        <v>65</v>
      </c>
      <c r="I99" s="27">
        <v>16</v>
      </c>
      <c r="J99" s="87">
        <v>5</v>
      </c>
      <c r="K99" s="19"/>
      <c r="L99" s="52" t="s">
        <v>108</v>
      </c>
      <c r="M99" s="81"/>
      <c r="N99" s="28"/>
      <c r="O99" s="972"/>
      <c r="P99" s="29">
        <v>6</v>
      </c>
      <c r="Q99" s="28"/>
      <c r="R99" s="28"/>
      <c r="S99" s="81"/>
      <c r="T99" s="185"/>
      <c r="U99" s="326"/>
      <c r="V99" s="60">
        <v>0.67</v>
      </c>
      <c r="W99" s="167">
        <v>1</v>
      </c>
      <c r="X99" s="489" t="str">
        <f>IF(AND(N99&lt;&gt;"",S99&lt;&gt;""),1000*S99*V99/(N99*W99),"")</f>
        <v/>
      </c>
      <c r="Y99" s="502" t="s">
        <v>2216</v>
      </c>
      <c r="Z99" s="494"/>
      <c r="AA99" s="28" t="s">
        <v>20</v>
      </c>
      <c r="AB99" s="27">
        <v>1</v>
      </c>
      <c r="AC99" s="28" t="s">
        <v>6401</v>
      </c>
      <c r="AD99" s="27" t="s">
        <v>54</v>
      </c>
      <c r="AE99" s="28" t="s">
        <v>124</v>
      </c>
      <c r="AF99" s="29" t="s">
        <v>55</v>
      </c>
      <c r="AG99" s="29"/>
      <c r="AH99" s="27" t="s">
        <v>181</v>
      </c>
      <c r="AI99" s="27" t="s">
        <v>181</v>
      </c>
      <c r="AJ99" s="27" t="s">
        <v>55</v>
      </c>
      <c r="AK99" s="81"/>
      <c r="AL99" s="569"/>
      <c r="AM99" s="28"/>
      <c r="AN99" s="28"/>
      <c r="AO99" s="28">
        <v>2002</v>
      </c>
      <c r="AP99" s="20">
        <v>2019</v>
      </c>
      <c r="AQ99" s="182" t="s">
        <v>6076</v>
      </c>
      <c r="AR99" s="28" t="s">
        <v>733</v>
      </c>
      <c r="AS99" s="20"/>
    </row>
    <row r="100" spans="1:45" ht="14.25" customHeight="1" x14ac:dyDescent="0.25">
      <c r="D100" s="409" t="s">
        <v>5099</v>
      </c>
      <c r="E100" s="435" t="s">
        <v>5615</v>
      </c>
      <c r="F100" s="412" t="s">
        <v>67</v>
      </c>
      <c r="G100" s="504" t="s">
        <v>5616</v>
      </c>
      <c r="H100" s="27" t="s">
        <v>143</v>
      </c>
      <c r="I100" s="412">
        <v>16</v>
      </c>
      <c r="J100" s="415">
        <v>16</v>
      </c>
      <c r="K100" s="19"/>
      <c r="L100" s="52"/>
      <c r="M100" s="81"/>
      <c r="N100" s="28"/>
      <c r="O100" s="972"/>
      <c r="P100" s="29"/>
      <c r="Q100" s="28"/>
      <c r="R100" s="28"/>
      <c r="S100" s="81"/>
      <c r="T100" s="185"/>
      <c r="U100" s="326"/>
      <c r="V100" s="60"/>
      <c r="W100" s="167"/>
      <c r="X100" s="489"/>
      <c r="Y100" s="502"/>
      <c r="Z100" s="494" t="s">
        <v>54</v>
      </c>
      <c r="AA100" s="28" t="s">
        <v>17</v>
      </c>
      <c r="AB100" s="27">
        <v>40</v>
      </c>
      <c r="AC100" s="28" t="s">
        <v>5617</v>
      </c>
      <c r="AD100" s="27" t="s">
        <v>54</v>
      </c>
      <c r="AE100" s="28" t="s">
        <v>124</v>
      </c>
      <c r="AF100" s="29" t="s">
        <v>55</v>
      </c>
      <c r="AG100" s="29" t="s">
        <v>55</v>
      </c>
      <c r="AH100" s="27" t="s">
        <v>181</v>
      </c>
      <c r="AI100" s="27" t="s">
        <v>181</v>
      </c>
      <c r="AJ100" s="27" t="s">
        <v>55</v>
      </c>
      <c r="AK100" s="81">
        <v>18</v>
      </c>
      <c r="AL100" s="569">
        <v>4</v>
      </c>
      <c r="AM100" s="28">
        <v>16</v>
      </c>
      <c r="AN100" s="28"/>
      <c r="AO100" s="28"/>
      <c r="AP100" s="20">
        <v>2020</v>
      </c>
      <c r="AQ100" s="182" t="s">
        <v>5101</v>
      </c>
      <c r="AR100" s="28" t="s">
        <v>5103</v>
      </c>
      <c r="AS100" s="20" t="s">
        <v>5105</v>
      </c>
    </row>
    <row r="101" spans="1:45" ht="14.25" customHeight="1" x14ac:dyDescent="0.25">
      <c r="D101" s="409" t="s">
        <v>6010</v>
      </c>
      <c r="E101" s="435" t="s">
        <v>6011</v>
      </c>
      <c r="F101" s="412"/>
      <c r="G101" s="504" t="s">
        <v>4121</v>
      </c>
      <c r="H101" s="412" t="s">
        <v>12</v>
      </c>
      <c r="I101" s="412">
        <v>8</v>
      </c>
      <c r="J101" s="415">
        <v>8</v>
      </c>
      <c r="K101" s="19"/>
      <c r="L101" s="52"/>
      <c r="M101" s="81"/>
      <c r="N101" s="28"/>
      <c r="O101" s="972"/>
      <c r="P101" s="29"/>
      <c r="Q101" s="28"/>
      <c r="R101" s="28"/>
      <c r="S101" s="81"/>
      <c r="T101" s="185"/>
      <c r="U101" s="326"/>
      <c r="V101" s="60"/>
      <c r="W101" s="167"/>
      <c r="X101" s="489"/>
      <c r="Y101" s="502"/>
      <c r="Z101" s="494"/>
      <c r="AA101" s="28" t="s">
        <v>6195</v>
      </c>
      <c r="AB101" s="27"/>
      <c r="AC101" s="28"/>
      <c r="AD101" s="27" t="s">
        <v>54</v>
      </c>
      <c r="AE101" s="28" t="s">
        <v>124</v>
      </c>
      <c r="AF101" s="29" t="s">
        <v>55</v>
      </c>
      <c r="AG101" s="29"/>
      <c r="AH101" s="27" t="s">
        <v>613</v>
      </c>
      <c r="AI101" s="27" t="s">
        <v>613</v>
      </c>
      <c r="AJ101" s="27" t="s">
        <v>54</v>
      </c>
      <c r="AK101" s="81">
        <v>256</v>
      </c>
      <c r="AL101" s="569">
        <v>5</v>
      </c>
      <c r="AM101" s="28">
        <v>7</v>
      </c>
      <c r="AN101" s="28"/>
      <c r="AO101" s="28">
        <v>2004</v>
      </c>
      <c r="AP101" s="20">
        <v>2014</v>
      </c>
      <c r="AQ101" s="182" t="s">
        <v>6013</v>
      </c>
      <c r="AR101" s="28" t="s">
        <v>6012</v>
      </c>
      <c r="AS101" s="20" t="s">
        <v>6014</v>
      </c>
    </row>
    <row r="102" spans="1:45" ht="14.25" customHeight="1" x14ac:dyDescent="0.25">
      <c r="D102" s="409" t="s">
        <v>4474</v>
      </c>
      <c r="E102" s="435" t="s">
        <v>4475</v>
      </c>
      <c r="F102" s="412" t="s">
        <v>1812</v>
      </c>
      <c r="G102" s="504" t="s">
        <v>4476</v>
      </c>
      <c r="H102" s="412" t="s">
        <v>1613</v>
      </c>
      <c r="I102" s="412">
        <v>32</v>
      </c>
      <c r="J102" s="415">
        <v>32</v>
      </c>
      <c r="K102" s="19"/>
      <c r="L102" s="52"/>
      <c r="M102" s="81"/>
      <c r="N102" s="28"/>
      <c r="O102" s="972"/>
      <c r="P102" s="29"/>
      <c r="Q102" s="28"/>
      <c r="R102" s="326"/>
      <c r="S102" s="81"/>
      <c r="T102" s="185"/>
      <c r="U102" s="326"/>
      <c r="V102" s="60"/>
      <c r="W102" s="167"/>
      <c r="X102" s="489"/>
      <c r="Y102" s="502"/>
      <c r="Z102" s="494"/>
      <c r="AA102" s="28" t="s">
        <v>4478</v>
      </c>
      <c r="AB102" s="27"/>
      <c r="AC102" s="28"/>
      <c r="AD102" s="27" t="s">
        <v>54</v>
      </c>
      <c r="AE102" s="28" t="s">
        <v>124</v>
      </c>
      <c r="AF102" s="29" t="s">
        <v>55</v>
      </c>
      <c r="AG102" s="29"/>
      <c r="AH102" s="27" t="s">
        <v>133</v>
      </c>
      <c r="AI102" s="27" t="s">
        <v>133</v>
      </c>
      <c r="AJ102" s="27" t="s">
        <v>54</v>
      </c>
      <c r="AK102" s="81"/>
      <c r="AL102" s="569"/>
      <c r="AM102" s="28">
        <v>32</v>
      </c>
      <c r="AN102" s="28">
        <v>3</v>
      </c>
      <c r="AO102" s="28">
        <v>2018</v>
      </c>
      <c r="AP102" s="20">
        <v>2018</v>
      </c>
      <c r="AQ102" s="142"/>
      <c r="AR102" s="28" t="s">
        <v>4477</v>
      </c>
      <c r="AS102" s="20"/>
    </row>
    <row r="103" spans="1:45" ht="14.25" customHeight="1" x14ac:dyDescent="0.25">
      <c r="B103">
        <v>1</v>
      </c>
      <c r="C103" t="s">
        <v>875</v>
      </c>
      <c r="D103" s="26" t="s">
        <v>2454</v>
      </c>
      <c r="E103" s="435" t="s">
        <v>2455</v>
      </c>
      <c r="F103" s="27" t="s">
        <v>67</v>
      </c>
      <c r="G103" s="28" t="s">
        <v>1902</v>
      </c>
      <c r="H103" s="27" t="s">
        <v>65</v>
      </c>
      <c r="I103" s="27">
        <v>16</v>
      </c>
      <c r="J103" s="87">
        <v>16</v>
      </c>
      <c r="K103" s="19" t="s">
        <v>794</v>
      </c>
      <c r="L103" s="52" t="s">
        <v>108</v>
      </c>
      <c r="M103" s="81"/>
      <c r="N103" s="28">
        <v>681</v>
      </c>
      <c r="O103" s="972"/>
      <c r="P103" s="29">
        <v>4</v>
      </c>
      <c r="Q103" s="28"/>
      <c r="R103" s="28"/>
      <c r="S103" s="81">
        <v>83.332999999999998</v>
      </c>
      <c r="T103" s="185">
        <v>43171</v>
      </c>
      <c r="U103" s="326">
        <v>14.7</v>
      </c>
      <c r="V103" s="60">
        <v>0.67</v>
      </c>
      <c r="W103" s="167">
        <v>2</v>
      </c>
      <c r="X103" s="489">
        <f t="shared" ref="X103:X109" si="4">IF(AND(N103&lt;&gt;"",S103&lt;&gt;""),1000*S103*V103/(N103*W103),"")</f>
        <v>40.993472834067546</v>
      </c>
      <c r="Y103" s="502" t="s">
        <v>2216</v>
      </c>
      <c r="Z103" s="494" t="s">
        <v>745</v>
      </c>
      <c r="AA103" s="28" t="s">
        <v>17</v>
      </c>
      <c r="AB103" s="27">
        <v>16</v>
      </c>
      <c r="AC103" s="28" t="s">
        <v>2454</v>
      </c>
      <c r="AD103" s="27"/>
      <c r="AE103" s="28"/>
      <c r="AF103" s="29" t="s">
        <v>55</v>
      </c>
      <c r="AG103" s="29"/>
      <c r="AH103" s="27" t="s">
        <v>182</v>
      </c>
      <c r="AI103" s="27" t="s">
        <v>2456</v>
      </c>
      <c r="AJ103" s="27"/>
      <c r="AK103" s="81"/>
      <c r="AL103" s="569"/>
      <c r="AM103" s="28"/>
      <c r="AN103" s="28"/>
      <c r="AO103" s="28">
        <v>2003</v>
      </c>
      <c r="AP103" s="20">
        <v>2003</v>
      </c>
      <c r="AQ103" s="182" t="s">
        <v>2862</v>
      </c>
      <c r="AR103" s="28" t="s">
        <v>2865</v>
      </c>
      <c r="AS103" s="20" t="s">
        <v>2863</v>
      </c>
    </row>
    <row r="104" spans="1:45" ht="15" customHeight="1" x14ac:dyDescent="0.25">
      <c r="B104">
        <v>1</v>
      </c>
      <c r="C104" t="s">
        <v>875</v>
      </c>
      <c r="D104" s="26" t="s">
        <v>2454</v>
      </c>
      <c r="E104" s="435" t="s">
        <v>2455</v>
      </c>
      <c r="F104" s="27" t="s">
        <v>67</v>
      </c>
      <c r="G104" s="28" t="s">
        <v>1902</v>
      </c>
      <c r="H104" s="27" t="s">
        <v>65</v>
      </c>
      <c r="I104" s="27">
        <v>16</v>
      </c>
      <c r="J104" s="87">
        <v>16</v>
      </c>
      <c r="K104" s="19" t="s">
        <v>794</v>
      </c>
      <c r="L104" s="52" t="s">
        <v>108</v>
      </c>
      <c r="M104" s="81"/>
      <c r="N104" s="28">
        <v>618</v>
      </c>
      <c r="O104" s="972"/>
      <c r="P104" s="29">
        <v>4</v>
      </c>
      <c r="Q104" s="28"/>
      <c r="R104" s="28">
        <v>7</v>
      </c>
      <c r="S104" s="81">
        <v>31.25</v>
      </c>
      <c r="T104" s="185">
        <v>43171</v>
      </c>
      <c r="U104" s="326">
        <v>14.7</v>
      </c>
      <c r="V104" s="60">
        <v>0.67</v>
      </c>
      <c r="W104" s="167">
        <v>2</v>
      </c>
      <c r="X104" s="489">
        <f t="shared" si="4"/>
        <v>16.939724919093852</v>
      </c>
      <c r="Y104" s="502" t="s">
        <v>2216</v>
      </c>
      <c r="Z104" s="494" t="s">
        <v>54</v>
      </c>
      <c r="AA104" s="28" t="s">
        <v>17</v>
      </c>
      <c r="AB104" s="27">
        <v>16</v>
      </c>
      <c r="AC104" s="28" t="s">
        <v>2861</v>
      </c>
      <c r="AD104" s="27"/>
      <c r="AE104" s="28"/>
      <c r="AF104" s="29" t="s">
        <v>55</v>
      </c>
      <c r="AG104" s="29"/>
      <c r="AH104" s="27" t="s">
        <v>182</v>
      </c>
      <c r="AI104" s="27" t="s">
        <v>2456</v>
      </c>
      <c r="AJ104" s="27"/>
      <c r="AK104" s="81"/>
      <c r="AL104" s="569"/>
      <c r="AM104" s="28"/>
      <c r="AN104" s="28"/>
      <c r="AO104" s="28">
        <v>2003</v>
      </c>
      <c r="AP104" s="20">
        <v>2003</v>
      </c>
      <c r="AQ104" s="182" t="s">
        <v>2862</v>
      </c>
      <c r="AR104" s="28" t="s">
        <v>2865</v>
      </c>
      <c r="AS104" s="20" t="s">
        <v>2864</v>
      </c>
    </row>
    <row r="105" spans="1:45" ht="15" customHeight="1" x14ac:dyDescent="0.25">
      <c r="D105" s="591" t="s">
        <v>5986</v>
      </c>
      <c r="E105" s="555" t="s">
        <v>5987</v>
      </c>
      <c r="F105" s="592"/>
      <c r="G105" s="593" t="s">
        <v>1902</v>
      </c>
      <c r="H105" s="592" t="s">
        <v>65</v>
      </c>
      <c r="I105" s="592">
        <v>18</v>
      </c>
      <c r="J105" s="618">
        <v>16</v>
      </c>
      <c r="K105" s="19" t="s">
        <v>5999</v>
      </c>
      <c r="L105" s="52" t="s">
        <v>108</v>
      </c>
      <c r="M105" s="81" t="s">
        <v>1554</v>
      </c>
      <c r="N105" s="28">
        <v>1982</v>
      </c>
      <c r="O105" s="972"/>
      <c r="P105" s="29">
        <v>6</v>
      </c>
      <c r="Q105" s="28"/>
      <c r="R105" s="28">
        <v>5</v>
      </c>
      <c r="S105" s="81">
        <v>127.389</v>
      </c>
      <c r="T105" s="185">
        <v>44375</v>
      </c>
      <c r="U105" s="326" t="s">
        <v>5998</v>
      </c>
      <c r="V105" s="60">
        <v>0.8</v>
      </c>
      <c r="W105" s="167">
        <v>1</v>
      </c>
      <c r="X105" s="489">
        <f t="shared" si="4"/>
        <v>51.418365287588301</v>
      </c>
      <c r="Y105" s="502" t="s">
        <v>5988</v>
      </c>
      <c r="Z105" s="494"/>
      <c r="AA105" s="28" t="s">
        <v>20</v>
      </c>
      <c r="AB105" s="27">
        <v>33</v>
      </c>
      <c r="AC105" s="28" t="s">
        <v>6000</v>
      </c>
      <c r="AD105" s="27" t="s">
        <v>54</v>
      </c>
      <c r="AE105" s="28" t="s">
        <v>124</v>
      </c>
      <c r="AF105" s="29" t="s">
        <v>55</v>
      </c>
      <c r="AG105" s="29"/>
      <c r="AH105" s="27" t="s">
        <v>181</v>
      </c>
      <c r="AI105" s="27" t="s">
        <v>181</v>
      </c>
      <c r="AJ105" s="27" t="s">
        <v>55</v>
      </c>
      <c r="AK105" s="81">
        <v>23</v>
      </c>
      <c r="AL105" s="569"/>
      <c r="AM105" s="28">
        <v>16</v>
      </c>
      <c r="AN105" s="28"/>
      <c r="AO105" s="28"/>
      <c r="AP105" s="20">
        <v>2021</v>
      </c>
      <c r="AQ105" s="182"/>
      <c r="AR105" s="28" t="s">
        <v>5990</v>
      </c>
      <c r="AS105" s="20" t="s">
        <v>6001</v>
      </c>
    </row>
    <row r="106" spans="1:45" ht="14.25" customHeight="1" x14ac:dyDescent="0.25">
      <c r="D106" s="409" t="s">
        <v>5986</v>
      </c>
      <c r="E106" s="435" t="s">
        <v>5987</v>
      </c>
      <c r="F106" s="412"/>
      <c r="G106" s="504" t="s">
        <v>1902</v>
      </c>
      <c r="H106" s="412" t="s">
        <v>65</v>
      </c>
      <c r="I106" s="412">
        <v>18</v>
      </c>
      <c r="J106" s="415">
        <v>16</v>
      </c>
      <c r="K106" s="19" t="s">
        <v>968</v>
      </c>
      <c r="L106" s="52" t="s">
        <v>108</v>
      </c>
      <c r="M106" s="81" t="s">
        <v>1554</v>
      </c>
      <c r="N106" s="28">
        <v>1995</v>
      </c>
      <c r="O106" s="972"/>
      <c r="P106" s="29">
        <v>6</v>
      </c>
      <c r="Q106" s="28"/>
      <c r="R106" s="28">
        <v>5</v>
      </c>
      <c r="S106" s="81">
        <v>175.43899999999999</v>
      </c>
      <c r="T106" s="185">
        <v>44375</v>
      </c>
      <c r="U106" s="326" t="s">
        <v>5998</v>
      </c>
      <c r="V106" s="60">
        <v>0.8</v>
      </c>
      <c r="W106" s="167">
        <v>1</v>
      </c>
      <c r="X106" s="489">
        <f t="shared" si="4"/>
        <v>70.351478696741864</v>
      </c>
      <c r="Y106" s="502" t="s">
        <v>5988</v>
      </c>
      <c r="Z106" s="494"/>
      <c r="AA106" s="28" t="s">
        <v>20</v>
      </c>
      <c r="AB106" s="27">
        <v>33</v>
      </c>
      <c r="AC106" s="28" t="s">
        <v>6000</v>
      </c>
      <c r="AD106" s="27" t="s">
        <v>54</v>
      </c>
      <c r="AE106" s="28" t="s">
        <v>124</v>
      </c>
      <c r="AF106" s="29" t="s">
        <v>55</v>
      </c>
      <c r="AG106" s="29"/>
      <c r="AH106" s="27" t="s">
        <v>181</v>
      </c>
      <c r="AI106" s="27" t="s">
        <v>181</v>
      </c>
      <c r="AJ106" s="27" t="s">
        <v>55</v>
      </c>
      <c r="AK106" s="81">
        <v>23</v>
      </c>
      <c r="AL106" s="569"/>
      <c r="AM106" s="28">
        <v>16</v>
      </c>
      <c r="AN106" s="28"/>
      <c r="AO106" s="28"/>
      <c r="AP106" s="20">
        <v>2021</v>
      </c>
      <c r="AQ106" s="182"/>
      <c r="AR106" s="28" t="s">
        <v>5990</v>
      </c>
      <c r="AS106" s="20" t="s">
        <v>6002</v>
      </c>
    </row>
    <row r="107" spans="1:45" ht="14.25" customHeight="1" x14ac:dyDescent="0.25">
      <c r="D107" s="409" t="s">
        <v>5986</v>
      </c>
      <c r="E107" s="435" t="s">
        <v>5987</v>
      </c>
      <c r="F107" s="412"/>
      <c r="G107" s="504" t="s">
        <v>1902</v>
      </c>
      <c r="H107" s="412" t="s">
        <v>65</v>
      </c>
      <c r="I107" s="412">
        <v>18</v>
      </c>
      <c r="J107" s="415">
        <v>16</v>
      </c>
      <c r="K107" s="856" t="s">
        <v>6197</v>
      </c>
      <c r="L107" s="52" t="s">
        <v>108</v>
      </c>
      <c r="M107" s="81" t="s">
        <v>6199</v>
      </c>
      <c r="N107" s="28">
        <v>2196</v>
      </c>
      <c r="O107" s="972">
        <v>2211</v>
      </c>
      <c r="P107" s="29">
        <v>6</v>
      </c>
      <c r="Q107" s="28"/>
      <c r="R107" s="28">
        <v>5</v>
      </c>
      <c r="S107" s="81">
        <v>250</v>
      </c>
      <c r="T107" s="185">
        <v>44504</v>
      </c>
      <c r="U107" s="326" t="s">
        <v>5998</v>
      </c>
      <c r="V107" s="60">
        <v>0.8</v>
      </c>
      <c r="W107" s="167">
        <v>1</v>
      </c>
      <c r="X107" s="489">
        <f t="shared" si="4"/>
        <v>91.074681238615668</v>
      </c>
      <c r="Y107" s="502" t="s">
        <v>5988</v>
      </c>
      <c r="Z107" s="494"/>
      <c r="AA107" s="28" t="s">
        <v>20</v>
      </c>
      <c r="AB107" s="27">
        <v>33</v>
      </c>
      <c r="AC107" s="28" t="s">
        <v>6000</v>
      </c>
      <c r="AD107" s="27" t="s">
        <v>54</v>
      </c>
      <c r="AE107" s="28" t="s">
        <v>124</v>
      </c>
      <c r="AF107" s="29" t="s">
        <v>55</v>
      </c>
      <c r="AG107" s="29"/>
      <c r="AH107" s="27" t="s">
        <v>181</v>
      </c>
      <c r="AI107" s="27" t="s">
        <v>181</v>
      </c>
      <c r="AJ107" s="27" t="s">
        <v>55</v>
      </c>
      <c r="AK107" s="81">
        <v>23</v>
      </c>
      <c r="AL107" s="569"/>
      <c r="AM107" s="28">
        <v>16</v>
      </c>
      <c r="AN107" s="28"/>
      <c r="AO107" s="28"/>
      <c r="AP107" s="20">
        <v>2021</v>
      </c>
      <c r="AQ107" s="182"/>
      <c r="AR107" s="28" t="s">
        <v>5990</v>
      </c>
      <c r="AS107" s="20"/>
    </row>
    <row r="108" spans="1:45" ht="14.25" customHeight="1" x14ac:dyDescent="0.25">
      <c r="D108" s="409" t="s">
        <v>5986</v>
      </c>
      <c r="E108" s="435" t="s">
        <v>5987</v>
      </c>
      <c r="F108" s="412"/>
      <c r="G108" s="504" t="s">
        <v>1902</v>
      </c>
      <c r="H108" s="412" t="s">
        <v>65</v>
      </c>
      <c r="I108" s="412">
        <v>18</v>
      </c>
      <c r="J108" s="415">
        <v>16</v>
      </c>
      <c r="K108" s="19" t="s">
        <v>968</v>
      </c>
      <c r="L108" s="52" t="s">
        <v>108</v>
      </c>
      <c r="M108" s="81" t="s">
        <v>6005</v>
      </c>
      <c r="N108" s="28">
        <v>1972</v>
      </c>
      <c r="O108" s="972"/>
      <c r="P108" s="29">
        <v>6</v>
      </c>
      <c r="Q108" s="28"/>
      <c r="R108" s="28">
        <v>3</v>
      </c>
      <c r="S108" s="81">
        <v>196.078</v>
      </c>
      <c r="T108" s="185">
        <v>44375</v>
      </c>
      <c r="U108" s="326" t="s">
        <v>5998</v>
      </c>
      <c r="V108" s="60">
        <v>0.8</v>
      </c>
      <c r="W108" s="167">
        <v>1</v>
      </c>
      <c r="X108" s="489">
        <f t="shared" si="4"/>
        <v>79.544827586206893</v>
      </c>
      <c r="Y108" s="502" t="s">
        <v>5988</v>
      </c>
      <c r="Z108" s="494"/>
      <c r="AA108" s="28" t="s">
        <v>20</v>
      </c>
      <c r="AB108" s="27">
        <v>33</v>
      </c>
      <c r="AC108" s="28" t="s">
        <v>6003</v>
      </c>
      <c r="AD108" s="27" t="s">
        <v>54</v>
      </c>
      <c r="AE108" s="28" t="s">
        <v>124</v>
      </c>
      <c r="AF108" s="29" t="s">
        <v>55</v>
      </c>
      <c r="AG108" s="29"/>
      <c r="AH108" s="27" t="s">
        <v>181</v>
      </c>
      <c r="AI108" s="27" t="s">
        <v>181</v>
      </c>
      <c r="AJ108" s="27" t="s">
        <v>55</v>
      </c>
      <c r="AK108" s="81">
        <v>23</v>
      </c>
      <c r="AL108" s="569"/>
      <c r="AM108" s="28">
        <v>16</v>
      </c>
      <c r="AN108" s="28"/>
      <c r="AO108" s="28"/>
      <c r="AP108" s="20">
        <v>2021</v>
      </c>
      <c r="AQ108" s="182"/>
      <c r="AR108" s="28" t="s">
        <v>5990</v>
      </c>
      <c r="AS108" s="20" t="s">
        <v>6004</v>
      </c>
    </row>
    <row r="109" spans="1:45" ht="15" customHeight="1" x14ac:dyDescent="0.25">
      <c r="B109">
        <v>1</v>
      </c>
      <c r="C109" t="s">
        <v>875</v>
      </c>
      <c r="D109" s="26" t="s">
        <v>1903</v>
      </c>
      <c r="E109" s="435" t="s">
        <v>3389</v>
      </c>
      <c r="F109" s="27" t="s">
        <v>107</v>
      </c>
      <c r="G109" s="28" t="s">
        <v>1902</v>
      </c>
      <c r="H109" s="27" t="s">
        <v>65</v>
      </c>
      <c r="I109" s="27">
        <v>32</v>
      </c>
      <c r="J109" s="87">
        <v>8</v>
      </c>
      <c r="K109" s="19" t="s">
        <v>7</v>
      </c>
      <c r="L109" s="52" t="s">
        <v>1902</v>
      </c>
      <c r="M109" s="81"/>
      <c r="N109" s="28">
        <v>1977</v>
      </c>
      <c r="O109" s="972"/>
      <c r="P109" s="29">
        <v>6</v>
      </c>
      <c r="Q109" s="28"/>
      <c r="R109" s="28"/>
      <c r="S109" s="81">
        <v>150</v>
      </c>
      <c r="T109" s="185"/>
      <c r="U109" s="326"/>
      <c r="V109" s="60">
        <v>1</v>
      </c>
      <c r="W109" s="167">
        <v>1</v>
      </c>
      <c r="X109" s="489">
        <f t="shared" si="4"/>
        <v>75.872534142640362</v>
      </c>
      <c r="Y109" s="502" t="s">
        <v>174</v>
      </c>
      <c r="Z109" s="494"/>
      <c r="AA109" s="28" t="s">
        <v>107</v>
      </c>
      <c r="AB109" s="27"/>
      <c r="AC109" s="28"/>
      <c r="AD109" s="27"/>
      <c r="AE109" s="28"/>
      <c r="AF109" s="29"/>
      <c r="AG109" s="29"/>
      <c r="AH109" s="27"/>
      <c r="AI109" s="27"/>
      <c r="AJ109" s="27"/>
      <c r="AK109" s="81"/>
      <c r="AL109" s="569"/>
      <c r="AM109" s="28"/>
      <c r="AN109" s="28"/>
      <c r="AO109" s="28"/>
      <c r="AP109" s="20">
        <v>2010</v>
      </c>
      <c r="AQ109" s="19"/>
      <c r="AR109" s="28" t="s">
        <v>2021</v>
      </c>
      <c r="AS109" s="20"/>
    </row>
    <row r="110" spans="1:45" s="208" customFormat="1" ht="14.25" customHeight="1" x14ac:dyDescent="0.25">
      <c r="A110"/>
      <c r="B110"/>
      <c r="C110"/>
      <c r="D110" s="26" t="s">
        <v>4495</v>
      </c>
      <c r="E110" s="435" t="s">
        <v>4496</v>
      </c>
      <c r="F110" s="27" t="s">
        <v>1812</v>
      </c>
      <c r="G110" s="28" t="s">
        <v>758</v>
      </c>
      <c r="H110" s="27" t="s">
        <v>3074</v>
      </c>
      <c r="I110" s="27">
        <v>32</v>
      </c>
      <c r="J110" s="87">
        <v>48</v>
      </c>
      <c r="K110" s="19"/>
      <c r="L110" s="52"/>
      <c r="M110" s="81"/>
      <c r="N110" s="28"/>
      <c r="O110" s="972"/>
      <c r="P110" s="29"/>
      <c r="Q110" s="28"/>
      <c r="R110" s="28"/>
      <c r="S110" s="81"/>
      <c r="T110" s="185"/>
      <c r="U110" s="326"/>
      <c r="V110" s="60"/>
      <c r="W110" s="167"/>
      <c r="X110" s="489"/>
      <c r="Y110" s="502"/>
      <c r="Z110" s="494"/>
      <c r="AA110" s="28" t="s">
        <v>20</v>
      </c>
      <c r="AB110" s="27"/>
      <c r="AC110" s="28"/>
      <c r="AD110" s="27" t="s">
        <v>54</v>
      </c>
      <c r="AE110" s="28" t="s">
        <v>3074</v>
      </c>
      <c r="AF110" s="29"/>
      <c r="AG110" s="29" t="s">
        <v>54</v>
      </c>
      <c r="AH110" s="27" t="s">
        <v>718</v>
      </c>
      <c r="AI110" s="27" t="s">
        <v>365</v>
      </c>
      <c r="AJ110" s="27"/>
      <c r="AK110" s="81"/>
      <c r="AL110" s="569"/>
      <c r="AM110" s="28"/>
      <c r="AN110" s="28"/>
      <c r="AO110" s="28">
        <v>2011</v>
      </c>
      <c r="AP110" s="20">
        <v>2016</v>
      </c>
      <c r="AQ110" s="182" t="s">
        <v>4500</v>
      </c>
      <c r="AR110" s="28" t="s">
        <v>4497</v>
      </c>
      <c r="AS110" s="20" t="s">
        <v>4499</v>
      </c>
    </row>
    <row r="111" spans="1:45" s="208" customFormat="1" ht="15" customHeight="1" x14ac:dyDescent="0.25">
      <c r="A111"/>
      <c r="B111"/>
      <c r="C111"/>
      <c r="D111" s="26" t="s">
        <v>4501</v>
      </c>
      <c r="E111" s="435" t="s">
        <v>4502</v>
      </c>
      <c r="F111" s="27" t="s">
        <v>1812</v>
      </c>
      <c r="G111" s="28" t="s">
        <v>758</v>
      </c>
      <c r="H111" s="27" t="s">
        <v>459</v>
      </c>
      <c r="I111" s="27">
        <v>16</v>
      </c>
      <c r="J111" s="87">
        <v>16</v>
      </c>
      <c r="K111" s="19"/>
      <c r="L111" s="52"/>
      <c r="M111" s="81"/>
      <c r="N111" s="28"/>
      <c r="O111" s="972"/>
      <c r="P111" s="29"/>
      <c r="Q111" s="28"/>
      <c r="R111" s="28"/>
      <c r="S111" s="81"/>
      <c r="T111" s="185"/>
      <c r="U111" s="326"/>
      <c r="V111" s="60"/>
      <c r="W111" s="167"/>
      <c r="X111" s="489"/>
      <c r="Y111" s="502"/>
      <c r="Z111" s="494"/>
      <c r="AA111" s="28" t="s">
        <v>20</v>
      </c>
      <c r="AB111" s="27"/>
      <c r="AC111" s="28"/>
      <c r="AD111" s="27" t="s">
        <v>54</v>
      </c>
      <c r="AE111" s="28" t="s">
        <v>124</v>
      </c>
      <c r="AF111" s="29"/>
      <c r="AG111" s="29" t="s">
        <v>55</v>
      </c>
      <c r="AH111" s="27" t="s">
        <v>181</v>
      </c>
      <c r="AI111" s="27" t="s">
        <v>181</v>
      </c>
      <c r="AJ111" s="27" t="s">
        <v>54</v>
      </c>
      <c r="AK111" s="81"/>
      <c r="AL111" s="569"/>
      <c r="AM111" s="28">
        <v>8</v>
      </c>
      <c r="AN111" s="28"/>
      <c r="AO111" s="28">
        <v>2006</v>
      </c>
      <c r="AP111" s="20">
        <v>2016</v>
      </c>
      <c r="AQ111" s="182"/>
      <c r="AR111" s="28" t="s">
        <v>4503</v>
      </c>
      <c r="AS111" s="20"/>
    </row>
    <row r="112" spans="1:45" ht="15" customHeight="1" x14ac:dyDescent="0.25">
      <c r="D112" s="26" t="s">
        <v>4504</v>
      </c>
      <c r="E112" s="435" t="s">
        <v>4505</v>
      </c>
      <c r="F112" s="27" t="s">
        <v>1812</v>
      </c>
      <c r="G112" s="28" t="s">
        <v>758</v>
      </c>
      <c r="H112" s="27" t="s">
        <v>349</v>
      </c>
      <c r="I112" s="27">
        <v>12</v>
      </c>
      <c r="J112" s="87">
        <v>12</v>
      </c>
      <c r="K112" s="19" t="s">
        <v>10</v>
      </c>
      <c r="L112" s="52" t="s">
        <v>108</v>
      </c>
      <c r="M112" s="81"/>
      <c r="N112" s="28">
        <v>1557</v>
      </c>
      <c r="O112" s="972"/>
      <c r="P112" s="29">
        <v>4</v>
      </c>
      <c r="Q112" s="28"/>
      <c r="R112" s="28">
        <v>1</v>
      </c>
      <c r="S112" s="81"/>
      <c r="T112" s="185">
        <v>43328</v>
      </c>
      <c r="U112" s="326">
        <v>14.7</v>
      </c>
      <c r="V112" s="60">
        <v>0.4</v>
      </c>
      <c r="W112" s="167">
        <v>2</v>
      </c>
      <c r="X112" s="489"/>
      <c r="Y112" s="502" t="s">
        <v>174</v>
      </c>
      <c r="Z112" s="494" t="s">
        <v>54</v>
      </c>
      <c r="AA112" s="28" t="s">
        <v>20</v>
      </c>
      <c r="AB112" s="27">
        <v>15</v>
      </c>
      <c r="AC112" s="28" t="s">
        <v>79</v>
      </c>
      <c r="AD112" s="27" t="s">
        <v>54</v>
      </c>
      <c r="AE112" s="28" t="s">
        <v>124</v>
      </c>
      <c r="AF112" s="29" t="s">
        <v>55</v>
      </c>
      <c r="AG112" s="29" t="s">
        <v>55</v>
      </c>
      <c r="AH112" s="27" t="s">
        <v>83</v>
      </c>
      <c r="AI112" s="27" t="s">
        <v>83</v>
      </c>
      <c r="AJ112" s="27"/>
      <c r="AK112" s="81"/>
      <c r="AL112" s="569"/>
      <c r="AM112" s="28"/>
      <c r="AN112" s="28"/>
      <c r="AO112" s="28">
        <v>2004</v>
      </c>
      <c r="AP112" s="20">
        <v>2016</v>
      </c>
      <c r="AQ112" s="182"/>
      <c r="AR112" s="28" t="s">
        <v>4506</v>
      </c>
      <c r="AS112" s="20"/>
    </row>
    <row r="113" spans="1:45" ht="14.25" customHeight="1" x14ac:dyDescent="0.25">
      <c r="A113" t="s">
        <v>744</v>
      </c>
      <c r="B113">
        <v>1</v>
      </c>
      <c r="C113" t="s">
        <v>875</v>
      </c>
      <c r="D113" s="26" t="s">
        <v>761</v>
      </c>
      <c r="E113" s="435" t="s">
        <v>762</v>
      </c>
      <c r="F113" s="27" t="s">
        <v>67</v>
      </c>
      <c r="G113" s="28" t="s">
        <v>758</v>
      </c>
      <c r="H113" s="27" t="s">
        <v>459</v>
      </c>
      <c r="I113" s="27">
        <v>16</v>
      </c>
      <c r="J113" s="87">
        <v>16</v>
      </c>
      <c r="K113" s="19" t="s">
        <v>802</v>
      </c>
      <c r="L113" s="52" t="s">
        <v>108</v>
      </c>
      <c r="M113" s="81"/>
      <c r="N113" s="28">
        <v>2532</v>
      </c>
      <c r="O113" s="972"/>
      <c r="P113" s="29" t="s">
        <v>744</v>
      </c>
      <c r="Q113" s="28"/>
      <c r="R113" s="28"/>
      <c r="S113" s="81">
        <v>125.992</v>
      </c>
      <c r="T113" s="185">
        <v>41741</v>
      </c>
      <c r="U113" s="326" t="s">
        <v>1267</v>
      </c>
      <c r="V113" s="60">
        <v>0.67</v>
      </c>
      <c r="W113" s="167">
        <v>2</v>
      </c>
      <c r="X113" s="489">
        <f t="shared" ref="X113:X119" si="5">IF(AND(N113&lt;&gt;"",S113&lt;&gt;""),1000*S113*V113/(N113*W113),"")</f>
        <v>16.669557661927332</v>
      </c>
      <c r="Y113" s="502" t="s">
        <v>2216</v>
      </c>
      <c r="Z113" s="494" t="s">
        <v>54</v>
      </c>
      <c r="AA113" s="28" t="s">
        <v>20</v>
      </c>
      <c r="AB113" s="27">
        <v>24</v>
      </c>
      <c r="AC113" s="28" t="s">
        <v>461</v>
      </c>
      <c r="AD113" s="27" t="s">
        <v>54</v>
      </c>
      <c r="AE113" s="28" t="s">
        <v>124</v>
      </c>
      <c r="AF113" s="29" t="s">
        <v>55</v>
      </c>
      <c r="AG113" s="29" t="s">
        <v>55</v>
      </c>
      <c r="AH113" s="27" t="s">
        <v>181</v>
      </c>
      <c r="AI113" s="27" t="s">
        <v>181</v>
      </c>
      <c r="AJ113" s="27"/>
      <c r="AK113" s="81">
        <v>70</v>
      </c>
      <c r="AL113" s="569">
        <v>13</v>
      </c>
      <c r="AM113" s="28">
        <v>8</v>
      </c>
      <c r="AN113" s="28"/>
      <c r="AO113" s="28">
        <v>2009</v>
      </c>
      <c r="AP113" s="20"/>
      <c r="AQ113" s="19"/>
      <c r="AR113" s="28" t="s">
        <v>763</v>
      </c>
      <c r="AS113" s="63"/>
    </row>
    <row r="114" spans="1:45" s="208" customFormat="1" ht="14.25" customHeight="1" x14ac:dyDescent="0.25">
      <c r="A114" t="s">
        <v>744</v>
      </c>
      <c r="B114">
        <v>1</v>
      </c>
      <c r="C114" t="s">
        <v>875</v>
      </c>
      <c r="D114" s="26" t="s">
        <v>756</v>
      </c>
      <c r="E114" s="435" t="s">
        <v>757</v>
      </c>
      <c r="F114" s="27" t="s">
        <v>67</v>
      </c>
      <c r="G114" s="28" t="s">
        <v>758</v>
      </c>
      <c r="H114" s="27" t="s">
        <v>349</v>
      </c>
      <c r="I114" s="27">
        <v>12</v>
      </c>
      <c r="J114" s="87">
        <v>12</v>
      </c>
      <c r="K114" s="19" t="s">
        <v>800</v>
      </c>
      <c r="L114" s="52" t="s">
        <v>108</v>
      </c>
      <c r="M114" s="81"/>
      <c r="N114" s="28">
        <v>505</v>
      </c>
      <c r="O114" s="972"/>
      <c r="P114" s="29">
        <v>6</v>
      </c>
      <c r="Q114" s="28"/>
      <c r="R114" s="28"/>
      <c r="S114" s="81">
        <v>366.166</v>
      </c>
      <c r="T114" s="185">
        <v>41687</v>
      </c>
      <c r="U114" s="326">
        <v>14.7</v>
      </c>
      <c r="V114" s="60">
        <v>0.5</v>
      </c>
      <c r="W114" s="167">
        <v>2</v>
      </c>
      <c r="X114" s="489">
        <f t="shared" si="5"/>
        <v>181.27029702970296</v>
      </c>
      <c r="Y114" s="502" t="s">
        <v>174</v>
      </c>
      <c r="Z114" s="494"/>
      <c r="AA114" s="28" t="s">
        <v>20</v>
      </c>
      <c r="AB114" s="27">
        <v>18</v>
      </c>
      <c r="AC114" s="28" t="s">
        <v>760</v>
      </c>
      <c r="AD114" s="27" t="s">
        <v>54</v>
      </c>
      <c r="AE114" s="28" t="s">
        <v>124</v>
      </c>
      <c r="AF114" s="29" t="s">
        <v>55</v>
      </c>
      <c r="AG114" s="29" t="s">
        <v>55</v>
      </c>
      <c r="AH114" s="27" t="s">
        <v>465</v>
      </c>
      <c r="AI114" s="27" t="s">
        <v>465</v>
      </c>
      <c r="AJ114" s="27"/>
      <c r="AK114" s="81"/>
      <c r="AL114" s="569"/>
      <c r="AM114" s="28">
        <v>8</v>
      </c>
      <c r="AN114" s="28"/>
      <c r="AO114" s="28">
        <v>2005</v>
      </c>
      <c r="AP114" s="20">
        <v>2010</v>
      </c>
      <c r="AQ114" s="19"/>
      <c r="AR114" s="28" t="s">
        <v>759</v>
      </c>
      <c r="AS114" s="63"/>
    </row>
    <row r="115" spans="1:45" ht="14.25" customHeight="1" x14ac:dyDescent="0.25">
      <c r="C115" t="s">
        <v>875</v>
      </c>
      <c r="D115" s="591" t="s">
        <v>3877</v>
      </c>
      <c r="E115" s="555" t="s">
        <v>3878</v>
      </c>
      <c r="F115" s="592" t="s">
        <v>85</v>
      </c>
      <c r="G115" s="593" t="s">
        <v>3790</v>
      </c>
      <c r="H115" s="46" t="s">
        <v>143</v>
      </c>
      <c r="I115" s="592">
        <v>32</v>
      </c>
      <c r="J115" s="618">
        <v>16</v>
      </c>
      <c r="K115" s="19" t="s">
        <v>800</v>
      </c>
      <c r="L115" s="52" t="s">
        <v>108</v>
      </c>
      <c r="M115" s="81" t="s">
        <v>3592</v>
      </c>
      <c r="N115" s="28"/>
      <c r="O115" s="972"/>
      <c r="P115" s="29">
        <v>6</v>
      </c>
      <c r="Q115" s="28"/>
      <c r="R115" s="28"/>
      <c r="S115" s="81"/>
      <c r="T115" s="185">
        <v>43286</v>
      </c>
      <c r="U115" s="326">
        <v>14.7</v>
      </c>
      <c r="V115" s="60">
        <v>1</v>
      </c>
      <c r="W115" s="167">
        <v>2</v>
      </c>
      <c r="X115" s="489" t="str">
        <f t="shared" si="5"/>
        <v/>
      </c>
      <c r="Y115" s="502"/>
      <c r="Z115" s="494"/>
      <c r="AA115" s="28" t="s">
        <v>20</v>
      </c>
      <c r="AB115" s="27">
        <v>34</v>
      </c>
      <c r="AC115" s="28" t="s">
        <v>4018</v>
      </c>
      <c r="AD115" s="27" t="s">
        <v>54</v>
      </c>
      <c r="AE115" s="28"/>
      <c r="AF115" s="29" t="s">
        <v>54</v>
      </c>
      <c r="AG115" s="29" t="s">
        <v>55</v>
      </c>
      <c r="AH115" s="27" t="s">
        <v>133</v>
      </c>
      <c r="AI115" s="27" t="s">
        <v>133</v>
      </c>
      <c r="AJ115" s="27" t="s">
        <v>54</v>
      </c>
      <c r="AK115" s="81"/>
      <c r="AL115" s="569">
        <v>9</v>
      </c>
      <c r="AM115" s="28">
        <v>16</v>
      </c>
      <c r="AN115" s="28"/>
      <c r="AO115" s="28">
        <v>2017</v>
      </c>
      <c r="AP115" s="20">
        <v>2018</v>
      </c>
      <c r="AQ115" s="182"/>
      <c r="AR115" s="28" t="s">
        <v>4017</v>
      </c>
      <c r="AS115" s="20" t="s">
        <v>4736</v>
      </c>
    </row>
    <row r="116" spans="1:45" ht="14.25" customHeight="1" x14ac:dyDescent="0.25">
      <c r="B116">
        <v>1</v>
      </c>
      <c r="D116" s="26" t="s">
        <v>3789</v>
      </c>
      <c r="E116" s="435" t="s">
        <v>3791</v>
      </c>
      <c r="F116" s="27" t="s">
        <v>85</v>
      </c>
      <c r="G116" s="28" t="s">
        <v>3790</v>
      </c>
      <c r="H116" s="27" t="s">
        <v>568</v>
      </c>
      <c r="I116" s="27">
        <v>64</v>
      </c>
      <c r="J116" s="87">
        <v>16</v>
      </c>
      <c r="K116" s="19"/>
      <c r="L116" s="52"/>
      <c r="M116" s="81"/>
      <c r="N116" s="28"/>
      <c r="O116" s="972"/>
      <c r="P116" s="29"/>
      <c r="Q116" s="28"/>
      <c r="R116" s="28"/>
      <c r="S116" s="81"/>
      <c r="T116" s="185"/>
      <c r="U116" s="326">
        <v>14.7</v>
      </c>
      <c r="V116" s="60"/>
      <c r="W116" s="167"/>
      <c r="X116" s="489" t="str">
        <f t="shared" si="5"/>
        <v/>
      </c>
      <c r="Y116" s="502" t="s">
        <v>174</v>
      </c>
      <c r="Z116" s="494"/>
      <c r="AA116" s="28" t="s">
        <v>20</v>
      </c>
      <c r="AB116" s="27">
        <v>149</v>
      </c>
      <c r="AC116" s="28" t="s">
        <v>4732</v>
      </c>
      <c r="AD116" s="27" t="s">
        <v>54</v>
      </c>
      <c r="AE116" s="28" t="s">
        <v>124</v>
      </c>
      <c r="AF116" s="29" t="s">
        <v>54</v>
      </c>
      <c r="AG116" s="29" t="s">
        <v>55</v>
      </c>
      <c r="AH116" s="27" t="s">
        <v>4734</v>
      </c>
      <c r="AI116" s="27" t="s">
        <v>4734</v>
      </c>
      <c r="AJ116" s="27" t="s">
        <v>54</v>
      </c>
      <c r="AK116" s="81">
        <v>64</v>
      </c>
      <c r="AL116" s="569"/>
      <c r="AM116" s="28">
        <v>32</v>
      </c>
      <c r="AN116" s="28"/>
      <c r="AO116" s="28">
        <v>2018</v>
      </c>
      <c r="AP116" s="20">
        <v>2021</v>
      </c>
      <c r="AQ116" s="182" t="s">
        <v>4947</v>
      </c>
      <c r="AR116" s="28" t="s">
        <v>4733</v>
      </c>
      <c r="AS116" s="20" t="s">
        <v>4737</v>
      </c>
    </row>
    <row r="117" spans="1:45" ht="14.25" customHeight="1" x14ac:dyDescent="0.25">
      <c r="B117">
        <v>1</v>
      </c>
      <c r="C117" t="s">
        <v>875</v>
      </c>
      <c r="D117" s="26" t="s">
        <v>3789</v>
      </c>
      <c r="E117" s="435" t="s">
        <v>3791</v>
      </c>
      <c r="F117" s="27" t="s">
        <v>57</v>
      </c>
      <c r="G117" s="28" t="s">
        <v>3790</v>
      </c>
      <c r="H117" s="27" t="s">
        <v>568</v>
      </c>
      <c r="I117" s="27">
        <v>32</v>
      </c>
      <c r="J117" s="87">
        <v>16</v>
      </c>
      <c r="K117" s="19" t="s">
        <v>800</v>
      </c>
      <c r="L117" s="52" t="s">
        <v>108</v>
      </c>
      <c r="M117" s="81"/>
      <c r="N117" s="28">
        <v>4762</v>
      </c>
      <c r="O117" s="972"/>
      <c r="P117" s="29">
        <v>6</v>
      </c>
      <c r="Q117" s="28"/>
      <c r="R117" s="28">
        <v>10</v>
      </c>
      <c r="S117" s="81">
        <v>166.667</v>
      </c>
      <c r="T117" s="185">
        <v>43241</v>
      </c>
      <c r="U117" s="326">
        <v>14.7</v>
      </c>
      <c r="V117" s="60">
        <v>1</v>
      </c>
      <c r="W117" s="167">
        <v>1.5</v>
      </c>
      <c r="X117" s="489">
        <f t="shared" si="5"/>
        <v>23.332913341733164</v>
      </c>
      <c r="Y117" s="502" t="s">
        <v>174</v>
      </c>
      <c r="Z117" s="494"/>
      <c r="AA117" s="28" t="s">
        <v>20</v>
      </c>
      <c r="AB117" s="27">
        <v>11</v>
      </c>
      <c r="AC117" s="28" t="s">
        <v>3793</v>
      </c>
      <c r="AD117" s="27" t="s">
        <v>54</v>
      </c>
      <c r="AE117" s="28" t="s">
        <v>124</v>
      </c>
      <c r="AF117" s="29" t="s">
        <v>54</v>
      </c>
      <c r="AG117" s="29" t="s">
        <v>55</v>
      </c>
      <c r="AH117" s="27" t="s">
        <v>181</v>
      </c>
      <c r="AI117" s="27" t="s">
        <v>181</v>
      </c>
      <c r="AJ117" s="27" t="s">
        <v>54</v>
      </c>
      <c r="AK117" s="81">
        <v>64</v>
      </c>
      <c r="AL117" s="569"/>
      <c r="AM117" s="28">
        <v>32</v>
      </c>
      <c r="AN117" s="28"/>
      <c r="AO117" s="28">
        <v>2018</v>
      </c>
      <c r="AP117" s="20">
        <v>2021</v>
      </c>
      <c r="AQ117" s="62"/>
      <c r="AR117" s="28" t="s">
        <v>4735</v>
      </c>
      <c r="AS117" s="20" t="s">
        <v>3792</v>
      </c>
    </row>
    <row r="118" spans="1:45" ht="14.25" customHeight="1" x14ac:dyDescent="0.25">
      <c r="A118" t="s">
        <v>744</v>
      </c>
      <c r="B118">
        <v>1</v>
      </c>
      <c r="C118" t="s">
        <v>875</v>
      </c>
      <c r="D118" s="26" t="s">
        <v>585</v>
      </c>
      <c r="E118" s="435" t="s">
        <v>2581</v>
      </c>
      <c r="F118" s="27" t="s">
        <v>67</v>
      </c>
      <c r="G118" s="28" t="s">
        <v>587</v>
      </c>
      <c r="H118" s="27" t="s">
        <v>559</v>
      </c>
      <c r="I118" s="27">
        <v>8</v>
      </c>
      <c r="J118" s="87">
        <v>8</v>
      </c>
      <c r="K118" s="19" t="s">
        <v>800</v>
      </c>
      <c r="L118" s="52" t="s">
        <v>108</v>
      </c>
      <c r="M118" s="81"/>
      <c r="N118" s="28">
        <v>2025</v>
      </c>
      <c r="O118" s="972"/>
      <c r="P118" s="29">
        <v>6</v>
      </c>
      <c r="Q118" s="28"/>
      <c r="R118" s="28"/>
      <c r="S118" s="81">
        <v>144.21700000000001</v>
      </c>
      <c r="T118" s="185">
        <v>41687</v>
      </c>
      <c r="U118" s="326">
        <v>14.7</v>
      </c>
      <c r="V118" s="60">
        <v>0.33</v>
      </c>
      <c r="W118" s="167">
        <v>3</v>
      </c>
      <c r="X118" s="721">
        <f t="shared" si="5"/>
        <v>7.8340098765432096</v>
      </c>
      <c r="Y118" s="725" t="s">
        <v>174</v>
      </c>
      <c r="Z118" s="494"/>
      <c r="AA118" s="28" t="s">
        <v>20</v>
      </c>
      <c r="AB118" s="27">
        <v>4</v>
      </c>
      <c r="AC118" s="28" t="s">
        <v>588</v>
      </c>
      <c r="AD118" s="27" t="s">
        <v>54</v>
      </c>
      <c r="AE118" s="28" t="s">
        <v>124</v>
      </c>
      <c r="AF118" s="29" t="s">
        <v>55</v>
      </c>
      <c r="AG118" s="29" t="s">
        <v>55</v>
      </c>
      <c r="AH118" s="27" t="s">
        <v>181</v>
      </c>
      <c r="AI118" s="27" t="s">
        <v>181</v>
      </c>
      <c r="AJ118" s="27" t="s">
        <v>54</v>
      </c>
      <c r="AK118" s="81"/>
      <c r="AL118" s="569"/>
      <c r="AM118" s="28"/>
      <c r="AN118" s="28"/>
      <c r="AO118" s="28">
        <v>2004</v>
      </c>
      <c r="AP118" s="20">
        <v>2012</v>
      </c>
      <c r="AQ118" s="19"/>
      <c r="AR118" s="28" t="s">
        <v>589</v>
      </c>
      <c r="AS118" s="20" t="s">
        <v>586</v>
      </c>
    </row>
    <row r="119" spans="1:45" ht="14.25" customHeight="1" x14ac:dyDescent="0.25">
      <c r="B119">
        <v>1</v>
      </c>
      <c r="C119" t="s">
        <v>875</v>
      </c>
      <c r="D119" s="26" t="s">
        <v>1439</v>
      </c>
      <c r="E119" s="435" t="s">
        <v>2365</v>
      </c>
      <c r="F119" s="27" t="s">
        <v>67</v>
      </c>
      <c r="G119" s="28" t="s">
        <v>1442</v>
      </c>
      <c r="H119" s="27" t="s">
        <v>12</v>
      </c>
      <c r="I119" s="27">
        <v>56</v>
      </c>
      <c r="J119" s="87">
        <v>10</v>
      </c>
      <c r="K119" s="19" t="s">
        <v>800</v>
      </c>
      <c r="L119" s="52" t="s">
        <v>108</v>
      </c>
      <c r="M119" s="81"/>
      <c r="N119" s="28">
        <v>1750</v>
      </c>
      <c r="O119" s="972"/>
      <c r="P119" s="29">
        <v>6</v>
      </c>
      <c r="Q119" s="28"/>
      <c r="R119" s="28">
        <v>3</v>
      </c>
      <c r="S119" s="81">
        <v>233.1</v>
      </c>
      <c r="T119" s="185">
        <v>41825</v>
      </c>
      <c r="U119" s="326">
        <v>14.7</v>
      </c>
      <c r="V119" s="60">
        <v>0.16700000000000001</v>
      </c>
      <c r="W119" s="167">
        <v>10</v>
      </c>
      <c r="X119" s="721">
        <f t="shared" si="5"/>
        <v>2.2244400000000004</v>
      </c>
      <c r="Y119" s="725" t="s">
        <v>174</v>
      </c>
      <c r="Z119" s="494"/>
      <c r="AA119" s="28" t="s">
        <v>17</v>
      </c>
      <c r="AB119" s="27">
        <v>15</v>
      </c>
      <c r="AC119" s="28" t="s">
        <v>1441</v>
      </c>
      <c r="AD119" s="27" t="s">
        <v>54</v>
      </c>
      <c r="AE119" s="28"/>
      <c r="AF119" s="29" t="s">
        <v>55</v>
      </c>
      <c r="AG119" s="29"/>
      <c r="AH119" s="27">
        <v>30</v>
      </c>
      <c r="AI119" s="27" t="s">
        <v>83</v>
      </c>
      <c r="AJ119" s="27" t="s">
        <v>55</v>
      </c>
      <c r="AK119" s="81">
        <v>40</v>
      </c>
      <c r="AL119" s="569"/>
      <c r="AM119" s="28">
        <v>7</v>
      </c>
      <c r="AN119" s="28"/>
      <c r="AO119" s="28">
        <v>2012</v>
      </c>
      <c r="AP119" s="20"/>
      <c r="AQ119" s="19"/>
      <c r="AR119" s="28" t="s">
        <v>1440</v>
      </c>
      <c r="AS119" s="20" t="s">
        <v>1443</v>
      </c>
    </row>
    <row r="120" spans="1:45" ht="14.25" customHeight="1" x14ac:dyDescent="0.25">
      <c r="D120" s="409" t="s">
        <v>3745</v>
      </c>
      <c r="E120" s="435" t="s">
        <v>5206</v>
      </c>
      <c r="F120" s="412" t="s">
        <v>67</v>
      </c>
      <c r="G120" s="28" t="s">
        <v>3746</v>
      </c>
      <c r="H120" s="27" t="s">
        <v>143</v>
      </c>
      <c r="I120" s="412">
        <v>16</v>
      </c>
      <c r="J120" s="415">
        <v>16</v>
      </c>
      <c r="K120" s="19"/>
      <c r="L120" s="52"/>
      <c r="M120" s="81"/>
      <c r="N120" s="28"/>
      <c r="O120" s="972"/>
      <c r="P120" s="29"/>
      <c r="Q120" s="28"/>
      <c r="R120" s="28"/>
      <c r="S120" s="81"/>
      <c r="T120" s="185"/>
      <c r="U120" s="326"/>
      <c r="V120" s="60">
        <v>0.67</v>
      </c>
      <c r="W120" s="167"/>
      <c r="X120" s="721"/>
      <c r="Y120" s="725"/>
      <c r="Z120" s="494"/>
      <c r="AA120" s="28" t="s">
        <v>17</v>
      </c>
      <c r="AB120" s="27">
        <v>12</v>
      </c>
      <c r="AC120" s="28" t="s">
        <v>1034</v>
      </c>
      <c r="AD120" s="27" t="s">
        <v>54</v>
      </c>
      <c r="AE120" s="28" t="s">
        <v>124</v>
      </c>
      <c r="AF120" s="29" t="s">
        <v>55</v>
      </c>
      <c r="AG120" s="29"/>
      <c r="AH120" s="27" t="s">
        <v>181</v>
      </c>
      <c r="AI120" s="27" t="s">
        <v>181</v>
      </c>
      <c r="AJ120" s="27" t="s">
        <v>55</v>
      </c>
      <c r="AK120" s="81">
        <v>9</v>
      </c>
      <c r="AL120" s="569"/>
      <c r="AM120" s="28">
        <v>8</v>
      </c>
      <c r="AN120" s="28"/>
      <c r="AO120" s="28">
        <v>2000</v>
      </c>
      <c r="AP120" s="20">
        <v>2015</v>
      </c>
      <c r="AQ120" s="182" t="s">
        <v>5205</v>
      </c>
      <c r="AR120" s="28" t="s">
        <v>5207</v>
      </c>
      <c r="AS120" s="20" t="s">
        <v>5208</v>
      </c>
    </row>
    <row r="121" spans="1:45" ht="14.25" customHeight="1" x14ac:dyDescent="0.25">
      <c r="B121">
        <v>1</v>
      </c>
      <c r="C121" t="s">
        <v>4376</v>
      </c>
      <c r="D121" s="26" t="s">
        <v>2657</v>
      </c>
      <c r="E121" s="435" t="s">
        <v>2660</v>
      </c>
      <c r="F121" s="27" t="s">
        <v>67</v>
      </c>
      <c r="G121" s="28" t="s">
        <v>2658</v>
      </c>
      <c r="H121" s="29" t="s">
        <v>1052</v>
      </c>
      <c r="I121" s="27">
        <v>16</v>
      </c>
      <c r="J121" s="87">
        <v>5</v>
      </c>
      <c r="K121" s="19" t="s">
        <v>800</v>
      </c>
      <c r="L121" s="52" t="s">
        <v>108</v>
      </c>
      <c r="M121" s="81" t="s">
        <v>3086</v>
      </c>
      <c r="N121" s="28">
        <v>441</v>
      </c>
      <c r="O121" s="972"/>
      <c r="P121" s="29">
        <v>6</v>
      </c>
      <c r="Q121" s="28">
        <v>1</v>
      </c>
      <c r="R121" s="28">
        <v>1</v>
      </c>
      <c r="S121" s="81">
        <v>128.20500000000001</v>
      </c>
      <c r="T121" s="185">
        <v>43183</v>
      </c>
      <c r="U121" s="326">
        <v>14.7</v>
      </c>
      <c r="V121" s="60">
        <v>0.67</v>
      </c>
      <c r="W121" s="167">
        <v>1</v>
      </c>
      <c r="X121" s="721">
        <f>IF(AND(N121&lt;&gt;"",S121&lt;&gt;""),1000*S121*V121/(N121*W121),"")</f>
        <v>194.77857142857147</v>
      </c>
      <c r="Y121" s="725" t="s">
        <v>174</v>
      </c>
      <c r="Z121" s="494"/>
      <c r="AA121" s="28" t="s">
        <v>20</v>
      </c>
      <c r="AB121" s="27">
        <v>7</v>
      </c>
      <c r="AC121" s="28" t="s">
        <v>2662</v>
      </c>
      <c r="AD121" s="27" t="s">
        <v>54</v>
      </c>
      <c r="AE121" s="504" t="s">
        <v>124</v>
      </c>
      <c r="AF121" s="411" t="s">
        <v>55</v>
      </c>
      <c r="AG121" s="411"/>
      <c r="AH121" s="412" t="s">
        <v>83</v>
      </c>
      <c r="AI121" s="412" t="s">
        <v>83</v>
      </c>
      <c r="AJ121" s="27"/>
      <c r="AK121" s="81">
        <v>31</v>
      </c>
      <c r="AL121" s="569"/>
      <c r="AM121" s="28"/>
      <c r="AN121" s="28"/>
      <c r="AO121" s="28">
        <v>2010</v>
      </c>
      <c r="AP121" s="20">
        <v>2014</v>
      </c>
      <c r="AQ121" s="182" t="s">
        <v>2436</v>
      </c>
      <c r="AR121" s="28" t="s">
        <v>2661</v>
      </c>
      <c r="AS121" s="20" t="s">
        <v>2659</v>
      </c>
    </row>
    <row r="122" spans="1:45" ht="14.25" customHeight="1" x14ac:dyDescent="0.25">
      <c r="C122" t="s">
        <v>875</v>
      </c>
      <c r="D122" s="26" t="s">
        <v>3176</v>
      </c>
      <c r="E122" s="435" t="s">
        <v>3175</v>
      </c>
      <c r="F122" s="27" t="s">
        <v>67</v>
      </c>
      <c r="G122" s="28" t="s">
        <v>2658</v>
      </c>
      <c r="H122" s="27" t="s">
        <v>12</v>
      </c>
      <c r="I122" s="27"/>
      <c r="J122" s="87"/>
      <c r="K122" s="19" t="s">
        <v>902</v>
      </c>
      <c r="L122" s="52" t="s">
        <v>2658</v>
      </c>
      <c r="M122" s="81"/>
      <c r="N122" s="28">
        <v>186</v>
      </c>
      <c r="O122" s="972"/>
      <c r="P122" s="29">
        <v>4</v>
      </c>
      <c r="Q122" s="28"/>
      <c r="R122" s="28">
        <v>1</v>
      </c>
      <c r="S122" s="81"/>
      <c r="T122" s="185">
        <v>39639</v>
      </c>
      <c r="U122" s="326" t="s">
        <v>3258</v>
      </c>
      <c r="V122" s="60"/>
      <c r="W122" s="167"/>
      <c r="X122" s="721"/>
      <c r="Y122" s="725"/>
      <c r="Z122" s="494"/>
      <c r="AA122" s="28" t="s">
        <v>20</v>
      </c>
      <c r="AB122" s="27">
        <v>1</v>
      </c>
      <c r="AC122" s="28" t="s">
        <v>2702</v>
      </c>
      <c r="AD122" s="27"/>
      <c r="AE122" s="28"/>
      <c r="AF122" s="29"/>
      <c r="AG122" s="29"/>
      <c r="AH122" s="27"/>
      <c r="AI122" s="27"/>
      <c r="AJ122" s="27"/>
      <c r="AK122" s="81"/>
      <c r="AL122" s="569"/>
      <c r="AM122" s="28"/>
      <c r="AN122" s="28"/>
      <c r="AO122" s="28"/>
      <c r="AP122" s="20"/>
      <c r="AQ122" s="19"/>
      <c r="AR122" s="28" t="s">
        <v>3178</v>
      </c>
      <c r="AS122" s="20" t="s">
        <v>3262</v>
      </c>
    </row>
    <row r="123" spans="1:45" ht="14.25" customHeight="1" x14ac:dyDescent="0.25">
      <c r="A123" t="s">
        <v>746</v>
      </c>
      <c r="B123">
        <v>1</v>
      </c>
      <c r="C123" t="s">
        <v>875</v>
      </c>
      <c r="D123" s="26" t="s">
        <v>3239</v>
      </c>
      <c r="E123" s="435" t="s">
        <v>3240</v>
      </c>
      <c r="F123" s="27" t="s">
        <v>67</v>
      </c>
      <c r="G123" s="28" t="s">
        <v>3969</v>
      </c>
      <c r="H123" s="27" t="s">
        <v>143</v>
      </c>
      <c r="I123" s="27">
        <v>18</v>
      </c>
      <c r="J123" s="87">
        <v>18</v>
      </c>
      <c r="K123" s="19" t="s">
        <v>800</v>
      </c>
      <c r="L123" s="52" t="s">
        <v>108</v>
      </c>
      <c r="M123" s="81"/>
      <c r="N123" s="28">
        <v>281</v>
      </c>
      <c r="O123" s="972"/>
      <c r="P123" s="29">
        <v>6</v>
      </c>
      <c r="Q123" s="28"/>
      <c r="R123" s="28">
        <v>1</v>
      </c>
      <c r="S123" s="81">
        <v>277.77800000000002</v>
      </c>
      <c r="T123" s="185">
        <v>43275</v>
      </c>
      <c r="U123" s="326">
        <v>14.7</v>
      </c>
      <c r="V123" s="60">
        <v>0.67</v>
      </c>
      <c r="W123" s="167">
        <v>1</v>
      </c>
      <c r="X123" s="721">
        <f>IF(AND(N123&lt;&gt;"",S123&lt;&gt;""),1000*S123*V123/(N123*W123),"")</f>
        <v>662.31765124555159</v>
      </c>
      <c r="Y123" s="725" t="s">
        <v>174</v>
      </c>
      <c r="Z123" s="494"/>
      <c r="AA123" s="28" t="s">
        <v>20</v>
      </c>
      <c r="AB123" s="27">
        <v>1</v>
      </c>
      <c r="AC123" s="28" t="s">
        <v>3965</v>
      </c>
      <c r="AD123" s="27" t="s">
        <v>54</v>
      </c>
      <c r="AE123" s="28" t="s">
        <v>158</v>
      </c>
      <c r="AF123" s="29" t="s">
        <v>55</v>
      </c>
      <c r="AG123" s="29" t="s">
        <v>55</v>
      </c>
      <c r="AH123" s="27">
        <v>256</v>
      </c>
      <c r="AI123" s="27">
        <v>256</v>
      </c>
      <c r="AJ123" s="27" t="s">
        <v>55</v>
      </c>
      <c r="AK123" s="81">
        <v>22</v>
      </c>
      <c r="AL123" s="569"/>
      <c r="AM123" s="28">
        <v>16</v>
      </c>
      <c r="AN123" s="28"/>
      <c r="AO123" s="28"/>
      <c r="AP123" s="20">
        <v>2008</v>
      </c>
      <c r="AQ123" s="182" t="s">
        <v>3175</v>
      </c>
      <c r="AR123" s="28" t="s">
        <v>3241</v>
      </c>
      <c r="AS123" s="20"/>
    </row>
    <row r="124" spans="1:45" ht="14.25" customHeight="1" x14ac:dyDescent="0.25">
      <c r="A124" t="s">
        <v>746</v>
      </c>
      <c r="B124">
        <v>1</v>
      </c>
      <c r="C124" t="s">
        <v>875</v>
      </c>
      <c r="D124" s="26" t="s">
        <v>3966</v>
      </c>
      <c r="E124" s="435" t="s">
        <v>3968</v>
      </c>
      <c r="F124" s="27" t="s">
        <v>67</v>
      </c>
      <c r="G124" s="28" t="s">
        <v>3969</v>
      </c>
      <c r="H124" s="27" t="s">
        <v>65</v>
      </c>
      <c r="I124" s="27">
        <v>16</v>
      </c>
      <c r="J124" s="87">
        <v>5</v>
      </c>
      <c r="K124" s="19" t="s">
        <v>3970</v>
      </c>
      <c r="L124" s="52" t="s">
        <v>108</v>
      </c>
      <c r="M124" s="81"/>
      <c r="N124" s="28">
        <v>5101</v>
      </c>
      <c r="O124" s="972"/>
      <c r="P124" s="29">
        <v>4</v>
      </c>
      <c r="Q124" s="28">
        <v>6</v>
      </c>
      <c r="R124" s="28">
        <v>29</v>
      </c>
      <c r="S124" s="81">
        <v>65.7</v>
      </c>
      <c r="T124" s="185">
        <v>43275</v>
      </c>
      <c r="U124" s="326" t="s">
        <v>3562</v>
      </c>
      <c r="V124" s="60">
        <v>0.67</v>
      </c>
      <c r="W124" s="167">
        <v>0.33300000000000002</v>
      </c>
      <c r="X124" s="721">
        <f>IF(AND(N124&lt;&gt;"",S124&lt;&gt;""),1000*S124*V124/(N124*W124),"")</f>
        <v>25.914367612073942</v>
      </c>
      <c r="Y124" s="725" t="s">
        <v>174</v>
      </c>
      <c r="Z124" s="494"/>
      <c r="AA124" s="28" t="s">
        <v>20</v>
      </c>
      <c r="AB124" s="27">
        <v>9</v>
      </c>
      <c r="AC124" s="28" t="s">
        <v>3967</v>
      </c>
      <c r="AD124" s="27" t="s">
        <v>54</v>
      </c>
      <c r="AE124" s="28" t="s">
        <v>158</v>
      </c>
      <c r="AF124" s="29" t="s">
        <v>55</v>
      </c>
      <c r="AG124" s="29" t="s">
        <v>55</v>
      </c>
      <c r="AH124" s="27" t="s">
        <v>181</v>
      </c>
      <c r="AI124" s="27" t="s">
        <v>83</v>
      </c>
      <c r="AJ124" s="27" t="s">
        <v>55</v>
      </c>
      <c r="AK124" s="81"/>
      <c r="AL124" s="569"/>
      <c r="AM124" s="28"/>
      <c r="AN124" s="28"/>
      <c r="AO124" s="28">
        <v>2009</v>
      </c>
      <c r="AP124" s="20">
        <v>2011</v>
      </c>
      <c r="AQ124" s="182" t="s">
        <v>3175</v>
      </c>
      <c r="AR124" s="28" t="s">
        <v>3972</v>
      </c>
      <c r="AS124" s="20" t="s">
        <v>3971</v>
      </c>
    </row>
    <row r="125" spans="1:45" s="208" customFormat="1" ht="14.25" customHeight="1" x14ac:dyDescent="0.25">
      <c r="A125"/>
      <c r="B125"/>
      <c r="C125"/>
      <c r="D125" s="591" t="s">
        <v>5730</v>
      </c>
      <c r="E125" s="555" t="s">
        <v>5724</v>
      </c>
      <c r="F125" s="592" t="s">
        <v>67</v>
      </c>
      <c r="G125" s="593" t="s">
        <v>5725</v>
      </c>
      <c r="H125" s="592" t="s">
        <v>1613</v>
      </c>
      <c r="I125" s="592">
        <v>32</v>
      </c>
      <c r="J125" s="618">
        <v>32</v>
      </c>
      <c r="K125" s="19"/>
      <c r="L125" s="52"/>
      <c r="M125" s="81"/>
      <c r="N125" s="28"/>
      <c r="O125" s="972"/>
      <c r="P125" s="29"/>
      <c r="Q125" s="28"/>
      <c r="R125" s="28"/>
      <c r="S125" s="81"/>
      <c r="T125" s="185"/>
      <c r="U125" s="326"/>
      <c r="V125" s="60"/>
      <c r="W125" s="167"/>
      <c r="X125" s="721"/>
      <c r="Y125" s="725"/>
      <c r="Z125" s="494"/>
      <c r="AA125" s="28" t="s">
        <v>20</v>
      </c>
      <c r="AB125" s="27">
        <v>45</v>
      </c>
      <c r="AC125" s="28" t="s">
        <v>5729</v>
      </c>
      <c r="AD125" s="27" t="s">
        <v>54</v>
      </c>
      <c r="AE125" s="28" t="s">
        <v>124</v>
      </c>
      <c r="AF125" s="29" t="s">
        <v>55</v>
      </c>
      <c r="AG125" s="29"/>
      <c r="AH125" s="27" t="s">
        <v>133</v>
      </c>
      <c r="AI125" s="27" t="s">
        <v>133</v>
      </c>
      <c r="AJ125" s="27" t="s">
        <v>54</v>
      </c>
      <c r="AK125" s="81">
        <v>45</v>
      </c>
      <c r="AL125" s="569"/>
      <c r="AM125" s="28">
        <v>32</v>
      </c>
      <c r="AN125" s="28"/>
      <c r="AO125" s="28">
        <v>2020</v>
      </c>
      <c r="AP125" s="20">
        <v>2021</v>
      </c>
      <c r="AQ125" s="182" t="s">
        <v>5727</v>
      </c>
      <c r="AR125" s="28" t="s">
        <v>5728</v>
      </c>
      <c r="AS125" s="20"/>
    </row>
    <row r="126" spans="1:45" ht="14.25" customHeight="1" x14ac:dyDescent="0.25">
      <c r="A126" t="s">
        <v>174</v>
      </c>
      <c r="B126">
        <v>1</v>
      </c>
      <c r="C126" t="s">
        <v>875</v>
      </c>
      <c r="D126" s="26" t="s">
        <v>1473</v>
      </c>
      <c r="E126" s="28"/>
      <c r="F126" s="27" t="s">
        <v>57</v>
      </c>
      <c r="G126" s="28" t="s">
        <v>615</v>
      </c>
      <c r="H126" s="27" t="s">
        <v>65</v>
      </c>
      <c r="I126" s="27">
        <v>16</v>
      </c>
      <c r="J126" s="87">
        <v>5</v>
      </c>
      <c r="K126" s="19" t="s">
        <v>800</v>
      </c>
      <c r="L126" s="28" t="s">
        <v>108</v>
      </c>
      <c r="M126" s="81" t="s">
        <v>832</v>
      </c>
      <c r="N126" s="28">
        <v>367</v>
      </c>
      <c r="O126" s="972"/>
      <c r="P126" s="29">
        <v>6</v>
      </c>
      <c r="Q126" s="28"/>
      <c r="R126" s="28"/>
      <c r="S126" s="81">
        <v>354.988</v>
      </c>
      <c r="T126" s="185">
        <v>41688</v>
      </c>
      <c r="U126" s="326">
        <v>14.7</v>
      </c>
      <c r="V126" s="60">
        <v>0.67</v>
      </c>
      <c r="W126" s="167">
        <v>1</v>
      </c>
      <c r="X126" s="721">
        <f>IF(AND(N126&lt;&gt;"",S126&lt;&gt;""),1000*S126*V126/(N126*W126),"")</f>
        <v>648.07073569482293</v>
      </c>
      <c r="Y126" s="725" t="s">
        <v>174</v>
      </c>
      <c r="Z126" s="494"/>
      <c r="AA126" s="28" t="s">
        <v>17</v>
      </c>
      <c r="AB126" s="27">
        <v>1</v>
      </c>
      <c r="AC126" s="28" t="s">
        <v>614</v>
      </c>
      <c r="AD126" s="27" t="s">
        <v>54</v>
      </c>
      <c r="AE126" s="28" t="s">
        <v>158</v>
      </c>
      <c r="AF126" s="29" t="s">
        <v>55</v>
      </c>
      <c r="AG126" s="29"/>
      <c r="AH126" s="27" t="s">
        <v>181</v>
      </c>
      <c r="AI126" s="27" t="s">
        <v>181</v>
      </c>
      <c r="AJ126" s="27"/>
      <c r="AK126" s="81">
        <v>28</v>
      </c>
      <c r="AL126" s="569"/>
      <c r="AM126" s="28"/>
      <c r="AN126" s="28"/>
      <c r="AO126" s="28">
        <v>2000</v>
      </c>
      <c r="AP126" s="20"/>
      <c r="AQ126" s="62"/>
      <c r="AR126" s="28" t="s">
        <v>616</v>
      </c>
      <c r="AS126" s="20" t="s">
        <v>962</v>
      </c>
    </row>
    <row r="127" spans="1:45" ht="14.25" customHeight="1" x14ac:dyDescent="0.25">
      <c r="A127" t="s">
        <v>174</v>
      </c>
      <c r="B127">
        <v>1</v>
      </c>
      <c r="C127" t="s">
        <v>875</v>
      </c>
      <c r="D127" s="26" t="s">
        <v>1472</v>
      </c>
      <c r="E127" s="28"/>
      <c r="F127" s="27" t="s">
        <v>57</v>
      </c>
      <c r="G127" s="28" t="s">
        <v>615</v>
      </c>
      <c r="H127" s="27" t="s">
        <v>65</v>
      </c>
      <c r="I127" s="27">
        <v>24</v>
      </c>
      <c r="J127" s="87">
        <v>6</v>
      </c>
      <c r="K127" s="19" t="s">
        <v>1410</v>
      </c>
      <c r="L127" s="52" t="s">
        <v>108</v>
      </c>
      <c r="M127" s="81"/>
      <c r="N127" s="28">
        <v>1175</v>
      </c>
      <c r="O127" s="972"/>
      <c r="P127" s="29">
        <v>4</v>
      </c>
      <c r="Q127" s="28"/>
      <c r="R127" s="28">
        <v>16</v>
      </c>
      <c r="S127" s="81">
        <v>51.01</v>
      </c>
      <c r="T127" s="185">
        <v>41828</v>
      </c>
      <c r="U127" s="326">
        <v>14.7</v>
      </c>
      <c r="V127" s="60">
        <v>0.83</v>
      </c>
      <c r="W127" s="167">
        <v>1</v>
      </c>
      <c r="X127" s="721">
        <f>IF(AND(N127&lt;&gt;"",S127&lt;&gt;""),1000*S127*V127/(N127*W127),"")</f>
        <v>36.032595744680847</v>
      </c>
      <c r="Y127" s="725" t="s">
        <v>174</v>
      </c>
      <c r="Z127" s="494"/>
      <c r="AA127" s="28" t="s">
        <v>17</v>
      </c>
      <c r="AB127" s="27">
        <v>1</v>
      </c>
      <c r="AC127" s="28" t="s">
        <v>1474</v>
      </c>
      <c r="AD127" s="27" t="s">
        <v>54</v>
      </c>
      <c r="AE127" s="28" t="s">
        <v>158</v>
      </c>
      <c r="AF127" s="29" t="s">
        <v>55</v>
      </c>
      <c r="AG127" s="29"/>
      <c r="AH127" s="27" t="s">
        <v>205</v>
      </c>
      <c r="AI127" s="27" t="s">
        <v>205</v>
      </c>
      <c r="AJ127" s="27"/>
      <c r="AK127" s="81">
        <v>28</v>
      </c>
      <c r="AL127" s="569"/>
      <c r="AM127" s="28"/>
      <c r="AN127" s="28"/>
      <c r="AO127" s="28">
        <v>2000</v>
      </c>
      <c r="AP127" s="20"/>
      <c r="AQ127" s="62"/>
      <c r="AR127" s="28" t="s">
        <v>616</v>
      </c>
      <c r="AS127" s="20" t="s">
        <v>962</v>
      </c>
    </row>
    <row r="128" spans="1:45" ht="14.25" customHeight="1" x14ac:dyDescent="0.25">
      <c r="B128">
        <v>1</v>
      </c>
      <c r="C128" t="s">
        <v>875</v>
      </c>
      <c r="D128" s="45" t="s">
        <v>614</v>
      </c>
      <c r="E128" s="555" t="s">
        <v>2878</v>
      </c>
      <c r="F128" s="46" t="s">
        <v>67</v>
      </c>
      <c r="G128" s="42" t="s">
        <v>1618</v>
      </c>
      <c r="H128" s="46" t="s">
        <v>65</v>
      </c>
      <c r="I128" s="46">
        <v>16</v>
      </c>
      <c r="J128" s="670">
        <v>5</v>
      </c>
      <c r="K128" s="19" t="s">
        <v>800</v>
      </c>
      <c r="L128" s="52" t="s">
        <v>108</v>
      </c>
      <c r="M128" s="81"/>
      <c r="N128" s="28">
        <v>347</v>
      </c>
      <c r="O128" s="972"/>
      <c r="P128" s="29">
        <v>6</v>
      </c>
      <c r="Q128" s="28"/>
      <c r="R128" s="28"/>
      <c r="S128" s="81">
        <v>363.63600000000002</v>
      </c>
      <c r="T128" s="185">
        <v>43172</v>
      </c>
      <c r="U128" s="326">
        <v>14.7</v>
      </c>
      <c r="V128" s="60">
        <v>0.67</v>
      </c>
      <c r="W128" s="167">
        <v>1</v>
      </c>
      <c r="X128" s="721">
        <f>IF(AND(N128&lt;&gt;"",S128&lt;&gt;""),1000*S128*V128/(N128*W128),"")</f>
        <v>702.12138328530261</v>
      </c>
      <c r="Y128" s="725" t="s">
        <v>174</v>
      </c>
      <c r="Z128" s="494"/>
      <c r="AA128" s="28" t="s">
        <v>17</v>
      </c>
      <c r="AB128" s="27">
        <v>1</v>
      </c>
      <c r="AC128" s="28" t="s">
        <v>614</v>
      </c>
      <c r="AD128" s="27"/>
      <c r="AE128" s="28"/>
      <c r="AF128" s="29" t="s">
        <v>55</v>
      </c>
      <c r="AG128" s="29" t="s">
        <v>55</v>
      </c>
      <c r="AH128" s="27" t="s">
        <v>181</v>
      </c>
      <c r="AI128" s="27" t="s">
        <v>181</v>
      </c>
      <c r="AJ128" s="27" t="s">
        <v>55</v>
      </c>
      <c r="AK128" s="81">
        <v>28</v>
      </c>
      <c r="AL128" s="569"/>
      <c r="AM128" s="28"/>
      <c r="AN128" s="28"/>
      <c r="AO128" s="28">
        <v>2000</v>
      </c>
      <c r="AP128" s="20">
        <v>2000</v>
      </c>
      <c r="AQ128" s="423"/>
      <c r="AR128" s="28" t="s">
        <v>1839</v>
      </c>
      <c r="AS128" s="20" t="s">
        <v>2877</v>
      </c>
    </row>
    <row r="129" spans="1:45" ht="14.25" customHeight="1" x14ac:dyDescent="0.25">
      <c r="A129" t="s">
        <v>746</v>
      </c>
      <c r="B129">
        <v>1</v>
      </c>
      <c r="C129" t="s">
        <v>875</v>
      </c>
      <c r="D129" s="45" t="s">
        <v>1621</v>
      </c>
      <c r="E129" s="555" t="s">
        <v>2897</v>
      </c>
      <c r="F129" s="46" t="s">
        <v>57</v>
      </c>
      <c r="G129" s="42" t="s">
        <v>1618</v>
      </c>
      <c r="H129" s="46" t="s">
        <v>65</v>
      </c>
      <c r="I129" s="46">
        <v>16</v>
      </c>
      <c r="J129" s="670">
        <v>5</v>
      </c>
      <c r="K129" s="19" t="s">
        <v>800</v>
      </c>
      <c r="L129" s="52" t="s">
        <v>108</v>
      </c>
      <c r="M129" s="81"/>
      <c r="N129" s="28">
        <v>837</v>
      </c>
      <c r="O129" s="972"/>
      <c r="P129" s="29">
        <v>6</v>
      </c>
      <c r="Q129" s="28"/>
      <c r="R129" s="28"/>
      <c r="S129" s="81">
        <v>254.38800000000001</v>
      </c>
      <c r="T129" s="185">
        <v>42512</v>
      </c>
      <c r="U129" s="326">
        <v>14.7</v>
      </c>
      <c r="V129" s="60">
        <v>0.67</v>
      </c>
      <c r="W129" s="167">
        <v>1</v>
      </c>
      <c r="X129" s="721">
        <f>IF(AND(N129&lt;&gt;"",S129&lt;&gt;""),1000*S129*V129/(N129*W129),"")</f>
        <v>203.63197132616489</v>
      </c>
      <c r="Y129" s="725" t="s">
        <v>174</v>
      </c>
      <c r="Z129" s="494"/>
      <c r="AA129" s="28" t="s">
        <v>17</v>
      </c>
      <c r="AB129" s="27">
        <v>5</v>
      </c>
      <c r="AC129" s="28" t="s">
        <v>1620</v>
      </c>
      <c r="AD129" s="27" t="s">
        <v>54</v>
      </c>
      <c r="AE129" s="28" t="s">
        <v>124</v>
      </c>
      <c r="AF129" s="29" t="s">
        <v>55</v>
      </c>
      <c r="AG129" s="29" t="s">
        <v>55</v>
      </c>
      <c r="AH129" s="27" t="s">
        <v>465</v>
      </c>
      <c r="AI129" s="27" t="s">
        <v>465</v>
      </c>
      <c r="AJ129" s="27" t="s">
        <v>55</v>
      </c>
      <c r="AK129" s="81">
        <v>32</v>
      </c>
      <c r="AL129" s="569"/>
      <c r="AM129" s="28"/>
      <c r="AN129" s="28"/>
      <c r="AO129" s="28">
        <v>2005</v>
      </c>
      <c r="AP129" s="20">
        <v>2012</v>
      </c>
      <c r="AQ129" s="1000" t="s">
        <v>1619</v>
      </c>
      <c r="AR129" s="28" t="s">
        <v>1617</v>
      </c>
      <c r="AS129" s="20" t="s">
        <v>1622</v>
      </c>
    </row>
    <row r="130" spans="1:45" ht="14.25" customHeight="1" x14ac:dyDescent="0.25">
      <c r="B130">
        <v>1</v>
      </c>
      <c r="C130" t="s">
        <v>875</v>
      </c>
      <c r="D130" s="45" t="s">
        <v>1845</v>
      </c>
      <c r="E130" s="42"/>
      <c r="F130" s="46" t="s">
        <v>67</v>
      </c>
      <c r="G130" s="42" t="s">
        <v>1618</v>
      </c>
      <c r="H130" s="46" t="s">
        <v>65</v>
      </c>
      <c r="I130" s="46">
        <v>24</v>
      </c>
      <c r="J130" s="670">
        <v>6</v>
      </c>
      <c r="K130" s="19" t="s">
        <v>800</v>
      </c>
      <c r="L130" s="52" t="s">
        <v>108</v>
      </c>
      <c r="M130" s="81" t="s">
        <v>2898</v>
      </c>
      <c r="N130" s="28">
        <v>1020</v>
      </c>
      <c r="O130" s="972"/>
      <c r="P130" s="29">
        <v>6</v>
      </c>
      <c r="Q130" s="28"/>
      <c r="R130" s="28">
        <v>3</v>
      </c>
      <c r="S130" s="81">
        <v>166.667</v>
      </c>
      <c r="T130" s="185">
        <v>43172</v>
      </c>
      <c r="U130" s="326">
        <v>14.7</v>
      </c>
      <c r="V130" s="60">
        <v>0.83</v>
      </c>
      <c r="W130" s="167">
        <v>1</v>
      </c>
      <c r="X130" s="721">
        <f>IF(AND(N130&lt;&gt;"",S130&lt;&gt;""),1000*S130*V130/(N130*W130),"")</f>
        <v>135.6211862745098</v>
      </c>
      <c r="Y130" s="725" t="s">
        <v>174</v>
      </c>
      <c r="Z130" s="494"/>
      <c r="AA130" s="28" t="s">
        <v>17</v>
      </c>
      <c r="AB130" s="27">
        <v>1</v>
      </c>
      <c r="AC130" s="28" t="s">
        <v>1845</v>
      </c>
      <c r="AD130" s="27" t="s">
        <v>54</v>
      </c>
      <c r="AE130" s="28" t="s">
        <v>158</v>
      </c>
      <c r="AF130" s="29" t="s">
        <v>55</v>
      </c>
      <c r="AG130" s="29" t="s">
        <v>55</v>
      </c>
      <c r="AH130" s="27"/>
      <c r="AI130" s="27" t="s">
        <v>83</v>
      </c>
      <c r="AJ130" s="27"/>
      <c r="AK130" s="81">
        <v>27</v>
      </c>
      <c r="AL130" s="569"/>
      <c r="AM130" s="28"/>
      <c r="AN130" s="28"/>
      <c r="AO130" s="28">
        <v>2002</v>
      </c>
      <c r="AP130" s="20">
        <v>2002</v>
      </c>
      <c r="AQ130" s="1000"/>
      <c r="AR130" s="28" t="s">
        <v>2894</v>
      </c>
      <c r="AS130" s="20" t="s">
        <v>2895</v>
      </c>
    </row>
    <row r="131" spans="1:45" x14ac:dyDescent="0.25">
      <c r="C131" t="s">
        <v>875</v>
      </c>
      <c r="D131" s="45" t="s">
        <v>1874</v>
      </c>
      <c r="E131" s="555" t="s">
        <v>4266</v>
      </c>
      <c r="F131" s="46" t="s">
        <v>107</v>
      </c>
      <c r="G131" s="42" t="s">
        <v>1618</v>
      </c>
      <c r="H131" s="46" t="s">
        <v>65</v>
      </c>
      <c r="I131" s="46">
        <v>32</v>
      </c>
      <c r="J131" s="670">
        <v>6</v>
      </c>
      <c r="K131" s="19" t="s">
        <v>4270</v>
      </c>
      <c r="L131" s="28" t="s">
        <v>1618</v>
      </c>
      <c r="M131" s="81"/>
      <c r="N131" s="28">
        <v>3368</v>
      </c>
      <c r="O131" s="972"/>
      <c r="P131" s="29">
        <v>4</v>
      </c>
      <c r="Q131" s="28"/>
      <c r="R131" s="28"/>
      <c r="S131" s="81"/>
      <c r="T131" s="185"/>
      <c r="U131" s="326" t="s">
        <v>4271</v>
      </c>
      <c r="V131" s="60">
        <v>1</v>
      </c>
      <c r="W131" s="167">
        <v>1</v>
      </c>
      <c r="X131" s="721"/>
      <c r="Y131" s="502"/>
      <c r="Z131" s="494"/>
      <c r="AA131" s="28" t="s">
        <v>107</v>
      </c>
      <c r="AB131" s="27"/>
      <c r="AC131" s="28"/>
      <c r="AD131" s="27"/>
      <c r="AE131" s="28"/>
      <c r="AF131" s="29"/>
      <c r="AG131" s="29"/>
      <c r="AH131" s="27"/>
      <c r="AI131" s="27"/>
      <c r="AJ131" s="27"/>
      <c r="AK131" s="81"/>
      <c r="AL131" s="569"/>
      <c r="AM131" s="28"/>
      <c r="AN131" s="28"/>
      <c r="AO131" s="28">
        <v>2007</v>
      </c>
      <c r="AP131" s="20">
        <v>2018</v>
      </c>
      <c r="AQ131" s="726" t="s">
        <v>4267</v>
      </c>
      <c r="AR131" s="28" t="s">
        <v>4268</v>
      </c>
      <c r="AS131" s="20" t="s">
        <v>4269</v>
      </c>
    </row>
    <row r="132" spans="1:45" x14ac:dyDescent="0.25">
      <c r="A132" t="s">
        <v>744</v>
      </c>
      <c r="B132">
        <v>1</v>
      </c>
      <c r="C132" t="s">
        <v>875</v>
      </c>
      <c r="D132" s="45" t="s">
        <v>1614</v>
      </c>
      <c r="E132" s="555" t="s">
        <v>2896</v>
      </c>
      <c r="F132" s="46" t="s">
        <v>57</v>
      </c>
      <c r="G132" s="42" t="s">
        <v>1618</v>
      </c>
      <c r="H132" s="46">
        <v>8080</v>
      </c>
      <c r="I132" s="46">
        <v>8</v>
      </c>
      <c r="J132" s="670">
        <v>8</v>
      </c>
      <c r="K132" s="19" t="s">
        <v>800</v>
      </c>
      <c r="L132" s="28" t="s">
        <v>108</v>
      </c>
      <c r="M132" s="81"/>
      <c r="N132" s="28">
        <v>1276</v>
      </c>
      <c r="O132" s="972"/>
      <c r="P132" s="29">
        <v>6</v>
      </c>
      <c r="Q132" s="28"/>
      <c r="R132" s="28"/>
      <c r="S132" s="81">
        <v>183.68799999999999</v>
      </c>
      <c r="T132" s="185">
        <v>42512</v>
      </c>
      <c r="U132" s="326">
        <v>14.7</v>
      </c>
      <c r="V132" s="60">
        <v>0.33</v>
      </c>
      <c r="W132" s="167">
        <v>9</v>
      </c>
      <c r="X132" s="721">
        <f>IF(AND(N132&lt;&gt;"",S132&lt;&gt;""),1000*S132*V132/(N132*W132),"")</f>
        <v>5.2783908045977013</v>
      </c>
      <c r="Y132" s="725" t="s">
        <v>174</v>
      </c>
      <c r="Z132" s="494"/>
      <c r="AA132" s="28" t="s">
        <v>17</v>
      </c>
      <c r="AB132" s="27">
        <v>4</v>
      </c>
      <c r="AC132" s="28" t="s">
        <v>1615</v>
      </c>
      <c r="AD132" s="27" t="s">
        <v>54</v>
      </c>
      <c r="AE132" s="28" t="s">
        <v>124</v>
      </c>
      <c r="AF132" s="29" t="s">
        <v>55</v>
      </c>
      <c r="AG132" s="29" t="s">
        <v>55</v>
      </c>
      <c r="AH132" s="27" t="s">
        <v>181</v>
      </c>
      <c r="AI132" s="27" t="s">
        <v>181</v>
      </c>
      <c r="AJ132" s="27" t="s">
        <v>54</v>
      </c>
      <c r="AK132" s="81"/>
      <c r="AL132" s="569"/>
      <c r="AM132" s="28"/>
      <c r="AN132" s="28"/>
      <c r="AO132" s="28">
        <v>2002</v>
      </c>
      <c r="AP132" s="20">
        <v>2016</v>
      </c>
      <c r="AQ132" s="1000" t="s">
        <v>123</v>
      </c>
      <c r="AR132" s="28" t="s">
        <v>1617</v>
      </c>
      <c r="AS132" s="20" t="s">
        <v>1616</v>
      </c>
    </row>
    <row r="133" spans="1:45" x14ac:dyDescent="0.25">
      <c r="B133">
        <v>1</v>
      </c>
      <c r="C133" t="s">
        <v>875</v>
      </c>
      <c r="D133" s="45" t="s">
        <v>1835</v>
      </c>
      <c r="E133" s="555" t="s">
        <v>2846</v>
      </c>
      <c r="F133" s="46" t="s">
        <v>296</v>
      </c>
      <c r="G133" s="42" t="s">
        <v>2847</v>
      </c>
      <c r="H133" s="46" t="s">
        <v>65</v>
      </c>
      <c r="I133" s="46">
        <v>8</v>
      </c>
      <c r="J133" s="670">
        <v>8</v>
      </c>
      <c r="K133" s="19" t="s">
        <v>800</v>
      </c>
      <c r="L133" s="52" t="s">
        <v>108</v>
      </c>
      <c r="M133" s="81"/>
      <c r="N133" s="28">
        <v>319</v>
      </c>
      <c r="O133" s="972"/>
      <c r="P133" s="29">
        <v>6</v>
      </c>
      <c r="Q133" s="28"/>
      <c r="R133" s="28">
        <v>1</v>
      </c>
      <c r="S133" s="81">
        <v>250</v>
      </c>
      <c r="T133" s="185">
        <v>43171</v>
      </c>
      <c r="U133" s="326">
        <v>14.7</v>
      </c>
      <c r="V133" s="60">
        <v>0.33</v>
      </c>
      <c r="W133" s="167">
        <v>2</v>
      </c>
      <c r="X133" s="721">
        <f>IF(AND(N133&lt;&gt;"",S133&lt;&gt;""),1000*S133*V133/(N133*W133),"")</f>
        <v>129.31034482758622</v>
      </c>
      <c r="Y133" s="725" t="s">
        <v>2216</v>
      </c>
      <c r="Z133" s="494"/>
      <c r="AA133" s="28" t="s">
        <v>17</v>
      </c>
      <c r="AB133" s="27">
        <v>7</v>
      </c>
      <c r="AC133" s="28" t="s">
        <v>1835</v>
      </c>
      <c r="AD133" s="27" t="s">
        <v>149</v>
      </c>
      <c r="AE133" s="28"/>
      <c r="AF133" s="29" t="s">
        <v>55</v>
      </c>
      <c r="AG133" s="29" t="s">
        <v>55</v>
      </c>
      <c r="AH133" s="27"/>
      <c r="AI133" s="27" t="s">
        <v>83</v>
      </c>
      <c r="AJ133" s="27" t="s">
        <v>54</v>
      </c>
      <c r="AK133" s="81">
        <v>30</v>
      </c>
      <c r="AL133" s="569"/>
      <c r="AM133" s="28"/>
      <c r="AN133" s="28"/>
      <c r="AO133" s="28">
        <v>2016</v>
      </c>
      <c r="AP133" s="20">
        <v>2017</v>
      </c>
      <c r="AQ133" s="423"/>
      <c r="AR133" s="28" t="s">
        <v>2845</v>
      </c>
      <c r="AS133" s="20" t="s">
        <v>2848</v>
      </c>
    </row>
    <row r="134" spans="1:45" x14ac:dyDescent="0.25">
      <c r="C134" t="s">
        <v>875</v>
      </c>
      <c r="D134" s="45" t="s">
        <v>1820</v>
      </c>
      <c r="E134" s="555" t="s">
        <v>6198</v>
      </c>
      <c r="F134" s="46" t="s">
        <v>57</v>
      </c>
      <c r="G134" s="42" t="s">
        <v>4373</v>
      </c>
      <c r="H134" s="46" t="s">
        <v>33</v>
      </c>
      <c r="I134" s="46">
        <v>32</v>
      </c>
      <c r="J134" s="670">
        <v>32</v>
      </c>
      <c r="K134" s="856" t="s">
        <v>6197</v>
      </c>
      <c r="L134" s="52" t="s">
        <v>108</v>
      </c>
      <c r="M134" s="81" t="s">
        <v>6200</v>
      </c>
      <c r="N134" s="28"/>
      <c r="O134" s="972"/>
      <c r="P134" s="29">
        <v>6</v>
      </c>
      <c r="Q134" s="28">
        <v>1</v>
      </c>
      <c r="R134" s="28"/>
      <c r="S134" s="81">
        <v>100</v>
      </c>
      <c r="T134" s="185">
        <v>44489</v>
      </c>
      <c r="U134" s="326" t="s">
        <v>5998</v>
      </c>
      <c r="V134" s="60">
        <v>1</v>
      </c>
      <c r="W134" s="167">
        <v>1</v>
      </c>
      <c r="X134" s="721" t="str">
        <f>IF(AND(N134&lt;&gt;"",S134&lt;&gt;""),1000*S134*V134/(N134*W134),"")</f>
        <v/>
      </c>
      <c r="Y134" s="725"/>
      <c r="Z134" s="494"/>
      <c r="AA134" s="28" t="s">
        <v>17</v>
      </c>
      <c r="AB134" s="27">
        <v>18</v>
      </c>
      <c r="AC134" s="28" t="s">
        <v>2672</v>
      </c>
      <c r="AD134" s="27" t="s">
        <v>54</v>
      </c>
      <c r="AE134" s="28" t="s">
        <v>124</v>
      </c>
      <c r="AF134" s="29" t="s">
        <v>55</v>
      </c>
      <c r="AG134" s="29"/>
      <c r="AH134" s="27" t="s">
        <v>133</v>
      </c>
      <c r="AI134" s="27" t="s">
        <v>133</v>
      </c>
      <c r="AJ134" s="27" t="s">
        <v>54</v>
      </c>
      <c r="AK134" s="81"/>
      <c r="AL134" s="569"/>
      <c r="AM134" s="28">
        <v>32</v>
      </c>
      <c r="AN134" s="28"/>
      <c r="AO134" s="28">
        <v>2011</v>
      </c>
      <c r="AP134" s="20">
        <v>2018</v>
      </c>
      <c r="AQ134" s="52"/>
      <c r="AR134" s="28" t="s">
        <v>3395</v>
      </c>
      <c r="AS134" s="20" t="s">
        <v>6201</v>
      </c>
    </row>
    <row r="135" spans="1:45" s="208" customFormat="1" x14ac:dyDescent="0.25">
      <c r="A135"/>
      <c r="B135"/>
      <c r="C135"/>
      <c r="D135" s="591" t="s">
        <v>5140</v>
      </c>
      <c r="E135" s="555" t="s">
        <v>5141</v>
      </c>
      <c r="F135" s="592"/>
      <c r="G135" s="593" t="s">
        <v>5142</v>
      </c>
      <c r="H135" s="46" t="s">
        <v>143</v>
      </c>
      <c r="I135" s="592">
        <v>16</v>
      </c>
      <c r="J135" s="618">
        <v>16</v>
      </c>
      <c r="K135" s="19"/>
      <c r="L135" s="52"/>
      <c r="M135" s="81"/>
      <c r="N135" s="28"/>
      <c r="O135" s="972"/>
      <c r="P135" s="29"/>
      <c r="Q135" s="28"/>
      <c r="R135" s="28"/>
      <c r="S135" s="81"/>
      <c r="T135" s="185"/>
      <c r="U135" s="326"/>
      <c r="V135" s="60"/>
      <c r="W135" s="167"/>
      <c r="X135" s="721"/>
      <c r="Y135" s="725"/>
      <c r="Z135" s="494"/>
      <c r="AA135" s="28" t="s">
        <v>20</v>
      </c>
      <c r="AB135" s="27">
        <v>10</v>
      </c>
      <c r="AC135" s="28" t="s">
        <v>5143</v>
      </c>
      <c r="AD135" s="27" t="s">
        <v>54</v>
      </c>
      <c r="AE135" s="28" t="s">
        <v>158</v>
      </c>
      <c r="AF135" s="29" t="s">
        <v>55</v>
      </c>
      <c r="AG135" s="29" t="s">
        <v>54</v>
      </c>
      <c r="AH135" s="27" t="s">
        <v>181</v>
      </c>
      <c r="AI135" s="27" t="s">
        <v>181</v>
      </c>
      <c r="AJ135" s="27" t="s">
        <v>54</v>
      </c>
      <c r="AK135" s="81">
        <v>31</v>
      </c>
      <c r="AL135" s="569"/>
      <c r="AM135" s="28">
        <v>16</v>
      </c>
      <c r="AN135" s="28">
        <v>5</v>
      </c>
      <c r="AO135" s="28"/>
      <c r="AP135" s="20">
        <v>2020</v>
      </c>
      <c r="AQ135" s="52"/>
      <c r="AR135" s="28" t="s">
        <v>5145</v>
      </c>
      <c r="AS135" s="20"/>
    </row>
    <row r="136" spans="1:45" ht="14.25" customHeight="1" x14ac:dyDescent="0.25">
      <c r="C136" t="s">
        <v>875</v>
      </c>
      <c r="D136" s="591" t="s">
        <v>4289</v>
      </c>
      <c r="E136" s="555" t="s">
        <v>4291</v>
      </c>
      <c r="F136" s="592" t="s">
        <v>777</v>
      </c>
      <c r="G136" s="593" t="s">
        <v>4290</v>
      </c>
      <c r="H136" s="46" t="s">
        <v>143</v>
      </c>
      <c r="I136" s="592">
        <v>8</v>
      </c>
      <c r="J136" s="618"/>
      <c r="K136" s="19" t="s">
        <v>800</v>
      </c>
      <c r="L136" s="28" t="s">
        <v>108</v>
      </c>
      <c r="M136" s="81" t="s">
        <v>4309</v>
      </c>
      <c r="N136" s="28"/>
      <c r="O136" s="972"/>
      <c r="P136" s="29"/>
      <c r="Q136" s="28"/>
      <c r="R136" s="28"/>
      <c r="S136" s="81"/>
      <c r="T136" s="185">
        <v>43297</v>
      </c>
      <c r="U136" s="326">
        <v>14.7</v>
      </c>
      <c r="V136" s="60"/>
      <c r="W136" s="167"/>
      <c r="X136" s="721" t="str">
        <f>IF(AND(N136&lt;&gt;"",S136&lt;&gt;""),1000*S136*V136/(N136*W136),"")</f>
        <v/>
      </c>
      <c r="Y136" s="725"/>
      <c r="Z136" s="494"/>
      <c r="AA136" s="28" t="s">
        <v>20</v>
      </c>
      <c r="AB136" s="27">
        <v>28</v>
      </c>
      <c r="AC136" s="28" t="s">
        <v>4289</v>
      </c>
      <c r="AD136" s="27" t="s">
        <v>54</v>
      </c>
      <c r="AE136" s="28"/>
      <c r="AF136" s="29" t="s">
        <v>55</v>
      </c>
      <c r="AG136" s="29"/>
      <c r="AH136" s="27"/>
      <c r="AI136" s="27"/>
      <c r="AJ136" s="27"/>
      <c r="AK136" s="81"/>
      <c r="AL136" s="569"/>
      <c r="AM136" s="28"/>
      <c r="AN136" s="28"/>
      <c r="AO136" s="28">
        <v>2013</v>
      </c>
      <c r="AP136" s="20">
        <v>2018</v>
      </c>
      <c r="AQ136" s="182" t="s">
        <v>4293</v>
      </c>
      <c r="AR136" s="28" t="s">
        <v>4292</v>
      </c>
      <c r="AS136" s="127" t="s">
        <v>4308</v>
      </c>
    </row>
    <row r="137" spans="1:45" ht="14.25" customHeight="1" x14ac:dyDescent="0.25">
      <c r="A137" t="s">
        <v>746</v>
      </c>
      <c r="B137">
        <v>1</v>
      </c>
      <c r="C137" t="s">
        <v>875</v>
      </c>
      <c r="D137" s="26" t="s">
        <v>2631</v>
      </c>
      <c r="E137" s="435" t="s">
        <v>2866</v>
      </c>
      <c r="F137" s="27" t="s">
        <v>107</v>
      </c>
      <c r="G137" s="28" t="s">
        <v>258</v>
      </c>
      <c r="H137" s="27">
        <v>8051</v>
      </c>
      <c r="I137" s="27">
        <v>8</v>
      </c>
      <c r="J137" s="87">
        <v>8</v>
      </c>
      <c r="K137" s="19" t="s">
        <v>7</v>
      </c>
      <c r="L137" s="52" t="s">
        <v>258</v>
      </c>
      <c r="M137" s="81" t="s">
        <v>2868</v>
      </c>
      <c r="N137" s="28">
        <v>1800</v>
      </c>
      <c r="O137" s="972"/>
      <c r="P137" s="29">
        <v>6</v>
      </c>
      <c r="Q137" s="28"/>
      <c r="R137" s="28">
        <v>2</v>
      </c>
      <c r="S137" s="81">
        <v>81</v>
      </c>
      <c r="T137" s="185">
        <v>41640</v>
      </c>
      <c r="U137" s="326">
        <v>12.1</v>
      </c>
      <c r="V137" s="60">
        <v>0.33</v>
      </c>
      <c r="W137" s="167">
        <v>3</v>
      </c>
      <c r="X137" s="721">
        <f>IF(AND(N137&lt;&gt;"",S137&lt;&gt;""),1000*S137*V137/(N137*W137),"")</f>
        <v>4.95</v>
      </c>
      <c r="Y137" s="725" t="s">
        <v>174</v>
      </c>
      <c r="Z137" s="494"/>
      <c r="AA137" s="28" t="s">
        <v>107</v>
      </c>
      <c r="AB137" s="27"/>
      <c r="AC137" s="28"/>
      <c r="AD137" s="27" t="s">
        <v>54</v>
      </c>
      <c r="AE137" s="28" t="s">
        <v>124</v>
      </c>
      <c r="AF137" s="29" t="s">
        <v>55</v>
      </c>
      <c r="AG137" s="29"/>
      <c r="AH137" s="27" t="s">
        <v>181</v>
      </c>
      <c r="AI137" s="27" t="s">
        <v>181</v>
      </c>
      <c r="AJ137" s="27" t="s">
        <v>54</v>
      </c>
      <c r="AK137" s="81"/>
      <c r="AL137" s="569"/>
      <c r="AM137" s="28">
        <v>32</v>
      </c>
      <c r="AN137" s="28"/>
      <c r="AO137" s="28"/>
      <c r="AP137" s="20"/>
      <c r="AQ137" s="182" t="s">
        <v>2361</v>
      </c>
      <c r="AR137" s="84" t="s">
        <v>2632</v>
      </c>
      <c r="AS137" s="20" t="s">
        <v>2634</v>
      </c>
    </row>
    <row r="138" spans="1:45" ht="14.25" customHeight="1" x14ac:dyDescent="0.25">
      <c r="A138" t="s">
        <v>746</v>
      </c>
      <c r="B138">
        <v>1</v>
      </c>
      <c r="C138" t="s">
        <v>875</v>
      </c>
      <c r="D138" s="26" t="s">
        <v>2633</v>
      </c>
      <c r="E138" s="435" t="s">
        <v>2867</v>
      </c>
      <c r="F138" s="27" t="s">
        <v>107</v>
      </c>
      <c r="G138" s="28" t="s">
        <v>258</v>
      </c>
      <c r="H138" s="27" t="s">
        <v>143</v>
      </c>
      <c r="I138" s="27">
        <v>32</v>
      </c>
      <c r="J138" s="87">
        <v>16</v>
      </c>
      <c r="K138" s="19" t="s">
        <v>9</v>
      </c>
      <c r="L138" s="52" t="s">
        <v>258</v>
      </c>
      <c r="M138" s="81"/>
      <c r="N138" s="28">
        <v>1800</v>
      </c>
      <c r="O138" s="972"/>
      <c r="P138" s="29">
        <v>6</v>
      </c>
      <c r="Q138" s="28"/>
      <c r="R138" s="28">
        <v>32</v>
      </c>
      <c r="S138" s="81">
        <v>72</v>
      </c>
      <c r="T138" s="185"/>
      <c r="U138" s="326"/>
      <c r="V138" s="60">
        <v>1</v>
      </c>
      <c r="W138" s="167">
        <v>1</v>
      </c>
      <c r="X138" s="721">
        <f>IF(AND(N138&lt;&gt;"",S138&lt;&gt;""),1000*S138*V138/(N138*W138),"")</f>
        <v>40</v>
      </c>
      <c r="Y138" s="725" t="s">
        <v>174</v>
      </c>
      <c r="Z138" s="494"/>
      <c r="AA138" s="28" t="s">
        <v>107</v>
      </c>
      <c r="AB138" s="27"/>
      <c r="AC138" s="28"/>
      <c r="AD138" s="27" t="s">
        <v>54</v>
      </c>
      <c r="AE138" s="28" t="s">
        <v>124</v>
      </c>
      <c r="AF138" s="29"/>
      <c r="AG138" s="29"/>
      <c r="AH138" s="27" t="s">
        <v>133</v>
      </c>
      <c r="AI138" s="27" t="s">
        <v>133</v>
      </c>
      <c r="AJ138" s="27"/>
      <c r="AK138" s="81"/>
      <c r="AL138" s="569"/>
      <c r="AM138" s="28">
        <v>32</v>
      </c>
      <c r="AN138" s="28"/>
      <c r="AO138" s="28"/>
      <c r="AP138" s="20"/>
      <c r="AQ138" s="182" t="s">
        <v>2361</v>
      </c>
      <c r="AR138" s="84" t="s">
        <v>2632</v>
      </c>
      <c r="AS138" s="20" t="s">
        <v>2634</v>
      </c>
    </row>
    <row r="139" spans="1:45" x14ac:dyDescent="0.25">
      <c r="D139" s="409" t="s">
        <v>1874</v>
      </c>
      <c r="E139" s="435" t="s">
        <v>5523</v>
      </c>
      <c r="F139" s="608" t="s">
        <v>296</v>
      </c>
      <c r="G139" s="28" t="s">
        <v>5524</v>
      </c>
      <c r="H139" s="27" t="s">
        <v>65</v>
      </c>
      <c r="I139" s="412">
        <v>32</v>
      </c>
      <c r="J139" s="415">
        <v>5</v>
      </c>
      <c r="K139" s="19"/>
      <c r="L139" s="52"/>
      <c r="M139" s="81"/>
      <c r="N139" s="28"/>
      <c r="O139" s="972"/>
      <c r="P139" s="29"/>
      <c r="Q139" s="28"/>
      <c r="R139" s="28"/>
      <c r="S139" s="81"/>
      <c r="T139" s="185"/>
      <c r="U139" s="326"/>
      <c r="V139" s="60"/>
      <c r="W139" s="167"/>
      <c r="X139" s="721"/>
      <c r="Y139" s="725"/>
      <c r="Z139" s="494"/>
      <c r="AA139" s="28" t="s">
        <v>17</v>
      </c>
      <c r="AB139" s="27">
        <v>7</v>
      </c>
      <c r="AC139" s="28" t="s">
        <v>1874</v>
      </c>
      <c r="AD139" s="27" t="s">
        <v>54</v>
      </c>
      <c r="AE139" s="28" t="s">
        <v>65</v>
      </c>
      <c r="AF139" s="29" t="s">
        <v>55</v>
      </c>
      <c r="AG139" s="29"/>
      <c r="AH139" s="27"/>
      <c r="AI139" s="27"/>
      <c r="AJ139" s="27"/>
      <c r="AK139" s="81"/>
      <c r="AL139" s="569"/>
      <c r="AM139" s="28"/>
      <c r="AN139" s="28"/>
      <c r="AO139" s="28"/>
      <c r="AP139" s="20">
        <v>2012</v>
      </c>
      <c r="AQ139" s="182"/>
      <c r="AR139" s="28" t="s">
        <v>5525</v>
      </c>
      <c r="AS139" s="20" t="s">
        <v>5526</v>
      </c>
    </row>
    <row r="140" spans="1:45" x14ac:dyDescent="0.25">
      <c r="B140">
        <v>1</v>
      </c>
      <c r="C140" t="s">
        <v>875</v>
      </c>
      <c r="D140" s="26" t="s">
        <v>2079</v>
      </c>
      <c r="E140" s="435" t="s">
        <v>2587</v>
      </c>
      <c r="F140" s="27" t="s">
        <v>67</v>
      </c>
      <c r="G140" s="28" t="s">
        <v>2081</v>
      </c>
      <c r="H140" s="27" t="s">
        <v>568</v>
      </c>
      <c r="I140" s="27">
        <v>8</v>
      </c>
      <c r="J140" s="87">
        <v>8</v>
      </c>
      <c r="K140" s="19" t="s">
        <v>802</v>
      </c>
      <c r="L140" s="52" t="s">
        <v>108</v>
      </c>
      <c r="M140" s="81"/>
      <c r="N140" s="28">
        <v>3495</v>
      </c>
      <c r="O140" s="972"/>
      <c r="P140" s="29" t="s">
        <v>744</v>
      </c>
      <c r="Q140" s="28">
        <v>2</v>
      </c>
      <c r="R140" s="28"/>
      <c r="S140" s="81">
        <v>140.71</v>
      </c>
      <c r="T140" s="185">
        <v>43230</v>
      </c>
      <c r="U140" s="326" t="s">
        <v>3562</v>
      </c>
      <c r="V140" s="60">
        <v>0.33</v>
      </c>
      <c r="W140" s="167">
        <v>3</v>
      </c>
      <c r="X140" s="721">
        <f>IF(AND(N140&lt;&gt;"",S140&lt;&gt;""),1000*S140*V140/(N140*W140),"")</f>
        <v>4.4286409155937054</v>
      </c>
      <c r="Y140" s="725" t="s">
        <v>2226</v>
      </c>
      <c r="Z140" s="494"/>
      <c r="AA140" s="28" t="s">
        <v>20</v>
      </c>
      <c r="AB140" s="27">
        <v>3</v>
      </c>
      <c r="AC140" s="28" t="s">
        <v>3608</v>
      </c>
      <c r="AD140" s="27" t="s">
        <v>54</v>
      </c>
      <c r="AE140" s="28"/>
      <c r="AF140" s="29"/>
      <c r="AG140" s="29"/>
      <c r="AH140" s="27" t="s">
        <v>182</v>
      </c>
      <c r="AI140" s="27" t="s">
        <v>182</v>
      </c>
      <c r="AJ140" s="27"/>
      <c r="AK140" s="81"/>
      <c r="AL140" s="569"/>
      <c r="AM140" s="28"/>
      <c r="AN140" s="28"/>
      <c r="AO140" s="28">
        <v>2014</v>
      </c>
      <c r="AP140" s="20">
        <v>2014</v>
      </c>
      <c r="AQ140" s="182" t="s">
        <v>2080</v>
      </c>
      <c r="AR140" s="28" t="s">
        <v>2588</v>
      </c>
      <c r="AS140" s="127" t="s">
        <v>2082</v>
      </c>
    </row>
    <row r="141" spans="1:45" x14ac:dyDescent="0.25">
      <c r="D141" s="409" t="s">
        <v>5944</v>
      </c>
      <c r="E141" s="435" t="s">
        <v>5945</v>
      </c>
      <c r="F141" s="412"/>
      <c r="G141" s="825" t="s">
        <v>5946</v>
      </c>
      <c r="H141" s="412" t="s">
        <v>12</v>
      </c>
      <c r="I141" s="412">
        <v>8</v>
      </c>
      <c r="J141" s="415">
        <v>16</v>
      </c>
      <c r="K141" s="19" t="s">
        <v>10</v>
      </c>
      <c r="L141" s="795" t="s">
        <v>5946</v>
      </c>
      <c r="M141" s="81"/>
      <c r="N141" s="28">
        <v>203</v>
      </c>
      <c r="O141" s="972"/>
      <c r="P141" s="29">
        <v>4</v>
      </c>
      <c r="Q141" s="28"/>
      <c r="R141" s="28"/>
      <c r="S141" s="81"/>
      <c r="T141" s="185"/>
      <c r="U141" s="326">
        <v>14.7</v>
      </c>
      <c r="V141" s="60">
        <v>0.2</v>
      </c>
      <c r="W141" s="167">
        <v>2</v>
      </c>
      <c r="X141" s="489"/>
      <c r="Y141" s="502"/>
      <c r="Z141" s="494"/>
      <c r="AA141" s="28" t="s">
        <v>17</v>
      </c>
      <c r="AB141" s="27">
        <v>6</v>
      </c>
      <c r="AC141" s="28" t="s">
        <v>1711</v>
      </c>
      <c r="AD141" s="27" t="s">
        <v>54</v>
      </c>
      <c r="AE141" s="28" t="s">
        <v>158</v>
      </c>
      <c r="AF141" s="29" t="s">
        <v>55</v>
      </c>
      <c r="AG141" s="29" t="s">
        <v>55</v>
      </c>
      <c r="AH141" s="27">
        <v>256</v>
      </c>
      <c r="AI141" s="27">
        <v>256</v>
      </c>
      <c r="AJ141" s="27" t="s">
        <v>55</v>
      </c>
      <c r="AK141" s="81">
        <v>14</v>
      </c>
      <c r="AL141" s="569"/>
      <c r="AM141" s="28"/>
      <c r="AN141" s="28"/>
      <c r="AO141" s="28">
        <v>2017</v>
      </c>
      <c r="AP141" s="20">
        <v>2020</v>
      </c>
      <c r="AQ141" s="182" t="s">
        <v>5948</v>
      </c>
      <c r="AR141" s="28" t="s">
        <v>5947</v>
      </c>
      <c r="AS141" s="20" t="s">
        <v>5949</v>
      </c>
    </row>
    <row r="142" spans="1:45" x14ac:dyDescent="0.25">
      <c r="A142" t="s">
        <v>746</v>
      </c>
      <c r="B142">
        <v>1</v>
      </c>
      <c r="C142" t="s">
        <v>4376</v>
      </c>
      <c r="D142" s="26" t="s">
        <v>26</v>
      </c>
      <c r="E142" s="435" t="s">
        <v>2540</v>
      </c>
      <c r="F142" s="27" t="s">
        <v>57</v>
      </c>
      <c r="G142" s="28" t="s">
        <v>208</v>
      </c>
      <c r="H142" s="27" t="s">
        <v>27</v>
      </c>
      <c r="I142" s="27">
        <v>16</v>
      </c>
      <c r="J142" s="87">
        <v>16</v>
      </c>
      <c r="K142" s="19" t="s">
        <v>14</v>
      </c>
      <c r="L142" s="52" t="s">
        <v>208</v>
      </c>
      <c r="M142" s="81"/>
      <c r="N142" s="28">
        <v>500</v>
      </c>
      <c r="O142" s="972"/>
      <c r="P142" s="29" t="s">
        <v>744</v>
      </c>
      <c r="Q142" s="28">
        <v>1</v>
      </c>
      <c r="R142" s="28"/>
      <c r="S142" s="81">
        <v>550</v>
      </c>
      <c r="T142" s="185"/>
      <c r="U142" s="326"/>
      <c r="V142" s="60">
        <v>0.67</v>
      </c>
      <c r="W142" s="167">
        <v>1</v>
      </c>
      <c r="X142" s="489">
        <f>IF(AND(N142&lt;&gt;"",S142&lt;&gt;""),1000*S142*V142/(N142*W142),"")</f>
        <v>737</v>
      </c>
      <c r="Y142" s="502" t="s">
        <v>2226</v>
      </c>
      <c r="Z142" s="494"/>
      <c r="AA142" s="28" t="s">
        <v>20</v>
      </c>
      <c r="AB142" s="27">
        <v>18</v>
      </c>
      <c r="AC142" s="28" t="s">
        <v>351</v>
      </c>
      <c r="AD142" s="27" t="s">
        <v>54</v>
      </c>
      <c r="AE142" s="28" t="s">
        <v>158</v>
      </c>
      <c r="AF142" s="29" t="s">
        <v>55</v>
      </c>
      <c r="AG142" s="29"/>
      <c r="AH142" s="27"/>
      <c r="AI142" s="27"/>
      <c r="AJ142" s="27"/>
      <c r="AK142" s="81">
        <v>14</v>
      </c>
      <c r="AL142" s="569"/>
      <c r="AM142" s="28">
        <v>16</v>
      </c>
      <c r="AN142" s="28">
        <v>10</v>
      </c>
      <c r="AO142" s="28">
        <v>2012</v>
      </c>
      <c r="AP142" s="20">
        <v>2019</v>
      </c>
      <c r="AQ142" s="182" t="s">
        <v>5668</v>
      </c>
      <c r="AR142" s="28" t="s">
        <v>212</v>
      </c>
      <c r="AS142" s="20" t="s">
        <v>803</v>
      </c>
    </row>
    <row r="143" spans="1:45" x14ac:dyDescent="0.25">
      <c r="B143">
        <v>1</v>
      </c>
      <c r="C143" t="s">
        <v>875</v>
      </c>
      <c r="D143" s="26" t="s">
        <v>2014</v>
      </c>
      <c r="E143" s="435" t="s">
        <v>4891</v>
      </c>
      <c r="F143" s="27" t="s">
        <v>57</v>
      </c>
      <c r="G143" s="28" t="s">
        <v>4699</v>
      </c>
      <c r="H143" s="412" t="s">
        <v>1613</v>
      </c>
      <c r="I143" s="27">
        <v>32</v>
      </c>
      <c r="J143" s="87">
        <v>32</v>
      </c>
      <c r="K143" s="19" t="s">
        <v>1804</v>
      </c>
      <c r="L143" s="52" t="s">
        <v>1806</v>
      </c>
      <c r="M143" s="81"/>
      <c r="N143" s="28"/>
      <c r="O143" s="972"/>
      <c r="P143" s="29">
        <v>6</v>
      </c>
      <c r="Q143" s="28"/>
      <c r="R143" s="28"/>
      <c r="S143" s="81"/>
      <c r="T143" s="185"/>
      <c r="U143" s="326"/>
      <c r="V143" s="60">
        <v>0.52</v>
      </c>
      <c r="W143" s="167">
        <v>1</v>
      </c>
      <c r="X143" s="489" t="str">
        <f>IF(AND(N143&lt;&gt;"",S143&lt;&gt;""),1000*S143*V143/(N143*W143),"")</f>
        <v/>
      </c>
      <c r="Y143" s="502" t="s">
        <v>174</v>
      </c>
      <c r="Z143" s="494"/>
      <c r="AA143" s="28" t="s">
        <v>4890</v>
      </c>
      <c r="AB143" s="27"/>
      <c r="AC143" s="28"/>
      <c r="AD143" s="27" t="s">
        <v>54</v>
      </c>
      <c r="AE143" s="28" t="s">
        <v>124</v>
      </c>
      <c r="AF143" s="29"/>
      <c r="AG143" s="29"/>
      <c r="AH143" s="27" t="s">
        <v>462</v>
      </c>
      <c r="AI143" s="27" t="s">
        <v>462</v>
      </c>
      <c r="AJ143" s="27" t="s">
        <v>54</v>
      </c>
      <c r="AK143" s="81"/>
      <c r="AL143" s="569"/>
      <c r="AM143" s="28"/>
      <c r="AN143" s="28"/>
      <c r="AO143" s="28"/>
      <c r="AP143" s="20">
        <v>2018</v>
      </c>
      <c r="AQ143" s="182"/>
      <c r="AR143" s="28" t="s">
        <v>4892</v>
      </c>
      <c r="AS143" s="20" t="s">
        <v>4893</v>
      </c>
    </row>
    <row r="144" spans="1:45" x14ac:dyDescent="0.25">
      <c r="B144">
        <v>1</v>
      </c>
      <c r="C144" t="s">
        <v>875</v>
      </c>
      <c r="D144" s="26" t="s">
        <v>2014</v>
      </c>
      <c r="E144" s="435" t="s">
        <v>2385</v>
      </c>
      <c r="F144" s="27" t="s">
        <v>57</v>
      </c>
      <c r="G144" s="28" t="s">
        <v>4699</v>
      </c>
      <c r="H144" s="412" t="s">
        <v>1613</v>
      </c>
      <c r="I144" s="27">
        <v>32</v>
      </c>
      <c r="J144" s="87">
        <v>32</v>
      </c>
      <c r="K144" s="19" t="s">
        <v>1804</v>
      </c>
      <c r="L144" s="52" t="s">
        <v>1806</v>
      </c>
      <c r="M144" s="81"/>
      <c r="N144" s="28">
        <v>481</v>
      </c>
      <c r="O144" s="972"/>
      <c r="P144" s="29">
        <v>6</v>
      </c>
      <c r="Q144" s="28"/>
      <c r="R144" s="28"/>
      <c r="S144" s="81">
        <v>346</v>
      </c>
      <c r="T144" s="185"/>
      <c r="U144" s="326"/>
      <c r="V144" s="60">
        <v>0.52</v>
      </c>
      <c r="W144" s="167">
        <v>1</v>
      </c>
      <c r="X144" s="489">
        <f>IF(AND(N144&lt;&gt;"",S144&lt;&gt;""),1000*S144*V144/(N144*W144),"")</f>
        <v>374.05405405405406</v>
      </c>
      <c r="Y144" s="502" t="s">
        <v>174</v>
      </c>
      <c r="Z144" s="494"/>
      <c r="AA144" s="28" t="s">
        <v>2401</v>
      </c>
      <c r="AB144" s="27"/>
      <c r="AC144" s="28" t="s">
        <v>1805</v>
      </c>
      <c r="AD144" s="27" t="s">
        <v>54</v>
      </c>
      <c r="AE144" s="28" t="s">
        <v>124</v>
      </c>
      <c r="AF144" s="29"/>
      <c r="AG144" s="29"/>
      <c r="AH144" s="27" t="s">
        <v>462</v>
      </c>
      <c r="AI144" s="27" t="s">
        <v>462</v>
      </c>
      <c r="AJ144" s="27" t="s">
        <v>54</v>
      </c>
      <c r="AK144" s="81"/>
      <c r="AL144" s="569"/>
      <c r="AM144" s="28"/>
      <c r="AN144" s="28"/>
      <c r="AO144" s="28"/>
      <c r="AP144" s="20">
        <v>2018</v>
      </c>
      <c r="AQ144" s="182" t="s">
        <v>4695</v>
      </c>
      <c r="AR144" s="28" t="s">
        <v>3197</v>
      </c>
      <c r="AS144" s="20" t="s">
        <v>3477</v>
      </c>
    </row>
    <row r="145" spans="1:45" x14ac:dyDescent="0.25">
      <c r="B145">
        <v>1</v>
      </c>
      <c r="C145" t="s">
        <v>875</v>
      </c>
      <c r="D145" s="26" t="s">
        <v>2014</v>
      </c>
      <c r="E145" s="435" t="s">
        <v>2385</v>
      </c>
      <c r="F145" s="27" t="s">
        <v>2401</v>
      </c>
      <c r="G145" s="28" t="s">
        <v>4699</v>
      </c>
      <c r="H145" s="412" t="s">
        <v>1613</v>
      </c>
      <c r="I145" s="27">
        <v>32</v>
      </c>
      <c r="J145" s="87">
        <v>32</v>
      </c>
      <c r="K145" s="19" t="s">
        <v>968</v>
      </c>
      <c r="L145" s="52" t="s">
        <v>1806</v>
      </c>
      <c r="M145" s="81"/>
      <c r="N145" s="28">
        <v>1399</v>
      </c>
      <c r="O145" s="972"/>
      <c r="P145" s="29">
        <v>6</v>
      </c>
      <c r="Q145" s="28"/>
      <c r="R145" s="28"/>
      <c r="S145" s="81">
        <v>295</v>
      </c>
      <c r="T145" s="185"/>
      <c r="U145" s="326"/>
      <c r="V145" s="60">
        <v>1</v>
      </c>
      <c r="W145" s="167">
        <v>1</v>
      </c>
      <c r="X145" s="489">
        <f>IF(AND(N145&lt;&gt;"",S145&lt;&gt;""),1000*S145*V145/(N145*W145),"")</f>
        <v>210.86490350250179</v>
      </c>
      <c r="Y145" s="502" t="s">
        <v>174</v>
      </c>
      <c r="Z145" s="494" t="s">
        <v>54</v>
      </c>
      <c r="AA145" s="28" t="s">
        <v>2401</v>
      </c>
      <c r="AB145" s="27"/>
      <c r="AC145" s="28" t="s">
        <v>4740</v>
      </c>
      <c r="AD145" s="27" t="s">
        <v>54</v>
      </c>
      <c r="AE145" s="28" t="s">
        <v>124</v>
      </c>
      <c r="AF145" s="29" t="s">
        <v>55</v>
      </c>
      <c r="AG145" s="29"/>
      <c r="AH145" s="27" t="s">
        <v>133</v>
      </c>
      <c r="AI145" s="27" t="s">
        <v>133</v>
      </c>
      <c r="AJ145" s="27" t="s">
        <v>54</v>
      </c>
      <c r="AK145" s="81"/>
      <c r="AL145" s="569"/>
      <c r="AM145" s="28">
        <v>32</v>
      </c>
      <c r="AN145" s="28"/>
      <c r="AO145" s="28"/>
      <c r="AP145" s="20">
        <v>2018</v>
      </c>
      <c r="AQ145" s="182" t="s">
        <v>4695</v>
      </c>
      <c r="AR145" s="28" t="s">
        <v>3197</v>
      </c>
      <c r="AS145" s="20" t="s">
        <v>3477</v>
      </c>
    </row>
    <row r="146" spans="1:45" x14ac:dyDescent="0.25">
      <c r="D146" s="409" t="s">
        <v>5169</v>
      </c>
      <c r="E146" s="435" t="s">
        <v>5167</v>
      </c>
      <c r="F146" s="412" t="s">
        <v>107</v>
      </c>
      <c r="G146" s="504" t="s">
        <v>5168</v>
      </c>
      <c r="H146" s="27" t="s">
        <v>143</v>
      </c>
      <c r="I146" s="412">
        <v>32</v>
      </c>
      <c r="J146" s="415">
        <v>32</v>
      </c>
      <c r="K146" s="19"/>
      <c r="L146" s="52"/>
      <c r="M146" s="81"/>
      <c r="N146" s="28"/>
      <c r="O146" s="972"/>
      <c r="P146" s="29"/>
      <c r="Q146" s="28"/>
      <c r="R146" s="28"/>
      <c r="S146" s="81"/>
      <c r="T146" s="185"/>
      <c r="U146" s="326"/>
      <c r="V146" s="60"/>
      <c r="W146" s="167"/>
      <c r="X146" s="489"/>
      <c r="Y146" s="502"/>
      <c r="Z146" s="494"/>
      <c r="AA146" s="28" t="s">
        <v>20</v>
      </c>
      <c r="AB146" s="27"/>
      <c r="AC146" s="28"/>
      <c r="AD146" s="27"/>
      <c r="AE146" s="28"/>
      <c r="AF146" s="29"/>
      <c r="AG146" s="29"/>
      <c r="AH146" s="27" t="s">
        <v>133</v>
      </c>
      <c r="AI146" s="27" t="s">
        <v>133</v>
      </c>
      <c r="AJ146" s="27"/>
      <c r="AK146" s="81"/>
      <c r="AL146" s="569"/>
      <c r="AM146" s="28">
        <v>512</v>
      </c>
      <c r="AN146" s="28">
        <v>5</v>
      </c>
      <c r="AO146" s="28">
        <v>2014</v>
      </c>
      <c r="AP146" s="20">
        <v>2020</v>
      </c>
      <c r="AQ146" s="182" t="s">
        <v>5170</v>
      </c>
      <c r="AR146" s="28" t="s">
        <v>5171</v>
      </c>
      <c r="AS146" s="20" t="s">
        <v>5173</v>
      </c>
    </row>
    <row r="147" spans="1:45" x14ac:dyDescent="0.25">
      <c r="B147">
        <v>1</v>
      </c>
      <c r="C147" t="s">
        <v>875</v>
      </c>
      <c r="D147" s="45" t="s">
        <v>5175</v>
      </c>
      <c r="E147" s="555" t="s">
        <v>1978</v>
      </c>
      <c r="F147" s="46" t="s">
        <v>67</v>
      </c>
      <c r="G147" s="593" t="s">
        <v>5168</v>
      </c>
      <c r="H147" s="46" t="s">
        <v>143</v>
      </c>
      <c r="I147" s="46">
        <v>32</v>
      </c>
      <c r="J147" s="670">
        <v>32</v>
      </c>
      <c r="K147" s="19" t="s">
        <v>800</v>
      </c>
      <c r="L147" s="52" t="s">
        <v>108</v>
      </c>
      <c r="M147" s="81"/>
      <c r="N147" s="28">
        <v>9498</v>
      </c>
      <c r="O147" s="972"/>
      <c r="P147" s="29">
        <v>6</v>
      </c>
      <c r="Q147" s="28"/>
      <c r="R147" s="28">
        <v>20</v>
      </c>
      <c r="S147" s="81">
        <v>160</v>
      </c>
      <c r="T147" s="185">
        <v>43183</v>
      </c>
      <c r="U147" s="326">
        <v>14.7</v>
      </c>
      <c r="V147" s="60">
        <v>1</v>
      </c>
      <c r="W147" s="167">
        <v>0.125</v>
      </c>
      <c r="X147" s="489">
        <f>IF(AND(N147&lt;&gt;"",S147&lt;&gt;""),1000*S147*V147/(N147*W147),"")</f>
        <v>134.76521372920615</v>
      </c>
      <c r="Y147" s="502" t="s">
        <v>174</v>
      </c>
      <c r="Z147" s="494"/>
      <c r="AA147" s="28" t="s">
        <v>20</v>
      </c>
      <c r="AB147" s="27">
        <v>9</v>
      </c>
      <c r="AC147" s="28" t="s">
        <v>79</v>
      </c>
      <c r="AD147" s="27" t="s">
        <v>54</v>
      </c>
      <c r="AE147" s="28" t="s">
        <v>124</v>
      </c>
      <c r="AF147" s="29"/>
      <c r="AG147" s="29"/>
      <c r="AH147" s="27"/>
      <c r="AI147" s="27"/>
      <c r="AJ147" s="27"/>
      <c r="AK147" s="81"/>
      <c r="AL147" s="569"/>
      <c r="AM147" s="28"/>
      <c r="AN147" s="28"/>
      <c r="AO147" s="28">
        <v>2014</v>
      </c>
      <c r="AP147" s="20"/>
      <c r="AQ147" s="182"/>
      <c r="AR147" s="28" t="s">
        <v>3084</v>
      </c>
      <c r="AS147" s="20" t="s">
        <v>1977</v>
      </c>
    </row>
    <row r="148" spans="1:45" x14ac:dyDescent="0.25">
      <c r="C148" t="s">
        <v>875</v>
      </c>
      <c r="D148" s="409" t="s">
        <v>3867</v>
      </c>
      <c r="E148" s="435" t="s">
        <v>3865</v>
      </c>
      <c r="F148" s="412" t="s">
        <v>56</v>
      </c>
      <c r="G148" s="504" t="s">
        <v>3866</v>
      </c>
      <c r="H148" s="27" t="s">
        <v>168</v>
      </c>
      <c r="I148" s="412">
        <v>32</v>
      </c>
      <c r="J148" s="415">
        <v>32</v>
      </c>
      <c r="K148" s="19" t="s">
        <v>800</v>
      </c>
      <c r="L148" s="52" t="s">
        <v>108</v>
      </c>
      <c r="M148" s="81" t="s">
        <v>4232</v>
      </c>
      <c r="N148" s="28"/>
      <c r="O148" s="972"/>
      <c r="P148" s="29">
        <v>6</v>
      </c>
      <c r="Q148" s="28"/>
      <c r="R148" s="28"/>
      <c r="S148" s="81"/>
      <c r="T148" s="185">
        <v>43294</v>
      </c>
      <c r="U148" s="326">
        <v>14.7</v>
      </c>
      <c r="V148" s="60">
        <v>1</v>
      </c>
      <c r="W148" s="167">
        <v>1</v>
      </c>
      <c r="X148" s="489" t="str">
        <f>IF(AND(N148&lt;&gt;"",S148&lt;&gt;""),1000*S148*V148/(N148*W148),"")</f>
        <v/>
      </c>
      <c r="Y148" s="502"/>
      <c r="Z148" s="494"/>
      <c r="AA148" s="28" t="s">
        <v>17</v>
      </c>
      <c r="AB148" s="27">
        <v>41</v>
      </c>
      <c r="AC148" s="28" t="s">
        <v>4230</v>
      </c>
      <c r="AD148" s="27" t="s">
        <v>54</v>
      </c>
      <c r="AE148" s="28" t="s">
        <v>124</v>
      </c>
      <c r="AF148" s="29" t="s">
        <v>55</v>
      </c>
      <c r="AG148" s="29"/>
      <c r="AH148" s="27" t="s">
        <v>133</v>
      </c>
      <c r="AI148" s="27" t="s">
        <v>133</v>
      </c>
      <c r="AJ148" s="27"/>
      <c r="AK148" s="81"/>
      <c r="AL148" s="569"/>
      <c r="AM148" s="28">
        <v>32</v>
      </c>
      <c r="AN148" s="28">
        <v>5</v>
      </c>
      <c r="AO148" s="28">
        <v>2015</v>
      </c>
      <c r="AP148" s="20">
        <v>2017</v>
      </c>
      <c r="AQ148" s="19"/>
      <c r="AR148" s="795" t="s">
        <v>3868</v>
      </c>
      <c r="AS148" s="20" t="s">
        <v>4231</v>
      </c>
    </row>
    <row r="149" spans="1:45" x14ac:dyDescent="0.25">
      <c r="A149" t="s">
        <v>744</v>
      </c>
      <c r="B149">
        <v>1</v>
      </c>
      <c r="C149" t="s">
        <v>875</v>
      </c>
      <c r="D149" s="45" t="s">
        <v>632</v>
      </c>
      <c r="E149" s="555" t="s">
        <v>636</v>
      </c>
      <c r="F149" s="46" t="s">
        <v>85</v>
      </c>
      <c r="G149" s="42" t="s">
        <v>633</v>
      </c>
      <c r="H149" s="46" t="s">
        <v>5971</v>
      </c>
      <c r="I149" s="46">
        <v>64</v>
      </c>
      <c r="J149" s="670">
        <v>16</v>
      </c>
      <c r="K149" s="19" t="s">
        <v>800</v>
      </c>
      <c r="L149" s="52" t="s">
        <v>108</v>
      </c>
      <c r="M149" s="81"/>
      <c r="N149" s="28">
        <v>13463</v>
      </c>
      <c r="O149" s="972"/>
      <c r="P149" s="29">
        <v>6</v>
      </c>
      <c r="Q149" s="28">
        <v>19</v>
      </c>
      <c r="R149" s="28">
        <v>10</v>
      </c>
      <c r="S149" s="81">
        <v>127.01600000000001</v>
      </c>
      <c r="T149" s="185">
        <v>41725</v>
      </c>
      <c r="U149" s="326">
        <v>14.7</v>
      </c>
      <c r="V149" s="60">
        <v>6</v>
      </c>
      <c r="W149" s="167">
        <v>1</v>
      </c>
      <c r="X149" s="489">
        <f>IF(AND(N149&lt;&gt;"",S149&lt;&gt;""),1000*S149*V149/(N149*W149),"")</f>
        <v>56.606699844016937</v>
      </c>
      <c r="Y149" s="502" t="s">
        <v>174</v>
      </c>
      <c r="Z149" s="494"/>
      <c r="AA149" s="28" t="s">
        <v>20</v>
      </c>
      <c r="AB149" s="27">
        <v>46</v>
      </c>
      <c r="AC149" s="28" t="s">
        <v>1028</v>
      </c>
      <c r="AD149" s="27" t="s">
        <v>54</v>
      </c>
      <c r="AE149" s="28" t="s">
        <v>124</v>
      </c>
      <c r="AF149" s="29" t="s">
        <v>54</v>
      </c>
      <c r="AG149" s="29" t="s">
        <v>55</v>
      </c>
      <c r="AH149" s="27" t="s">
        <v>462</v>
      </c>
      <c r="AI149" s="27" t="s">
        <v>462</v>
      </c>
      <c r="AJ149" s="27" t="s">
        <v>55</v>
      </c>
      <c r="AK149" s="81">
        <v>128</v>
      </c>
      <c r="AL149" s="569"/>
      <c r="AM149" s="28">
        <v>536</v>
      </c>
      <c r="AN149" s="28"/>
      <c r="AO149" s="28">
        <v>2010</v>
      </c>
      <c r="AP149" s="20">
        <v>2015</v>
      </c>
      <c r="AQ149" s="182" t="s">
        <v>6336</v>
      </c>
      <c r="AR149" s="28" t="s">
        <v>635</v>
      </c>
      <c r="AS149" s="130" t="s">
        <v>3641</v>
      </c>
    </row>
    <row r="150" spans="1:45" ht="14.25" customHeight="1" x14ac:dyDescent="0.25">
      <c r="A150" s="208" t="s">
        <v>744</v>
      </c>
      <c r="B150" s="208">
        <v>1</v>
      </c>
      <c r="C150" s="208" t="s">
        <v>875</v>
      </c>
      <c r="D150" s="758" t="s">
        <v>632</v>
      </c>
      <c r="E150" s="733" t="s">
        <v>636</v>
      </c>
      <c r="F150" s="205" t="s">
        <v>85</v>
      </c>
      <c r="G150" s="734" t="s">
        <v>633</v>
      </c>
      <c r="H150" s="205" t="s">
        <v>5971</v>
      </c>
      <c r="I150" s="205">
        <v>64</v>
      </c>
      <c r="J150" s="207">
        <v>16</v>
      </c>
      <c r="K150" s="918" t="s">
        <v>6197</v>
      </c>
      <c r="L150" s="736" t="s">
        <v>108</v>
      </c>
      <c r="M150" s="737" t="s">
        <v>6327</v>
      </c>
      <c r="N150" s="734">
        <v>11510</v>
      </c>
      <c r="O150" s="973"/>
      <c r="P150" s="204">
        <v>6</v>
      </c>
      <c r="Q150" s="734">
        <v>15</v>
      </c>
      <c r="R150" s="734">
        <v>1</v>
      </c>
      <c r="S150" s="737"/>
      <c r="T150" s="738">
        <v>44508</v>
      </c>
      <c r="U150" s="739" t="s">
        <v>5998</v>
      </c>
      <c r="V150" s="740">
        <v>6</v>
      </c>
      <c r="W150" s="741">
        <v>1</v>
      </c>
      <c r="X150" s="742" t="str">
        <f>IF(AND(N150&lt;&gt;"",S150&lt;&gt;""),1000*S150*V150/(N150*W150),"")</f>
        <v/>
      </c>
      <c r="Y150" s="743" t="s">
        <v>174</v>
      </c>
      <c r="Z150" s="744"/>
      <c r="AA150" s="734" t="s">
        <v>20</v>
      </c>
      <c r="AB150" s="205">
        <v>46</v>
      </c>
      <c r="AC150" s="734" t="s">
        <v>1028</v>
      </c>
      <c r="AD150" s="205" t="s">
        <v>54</v>
      </c>
      <c r="AE150" s="734" t="s">
        <v>124</v>
      </c>
      <c r="AF150" s="204" t="s">
        <v>54</v>
      </c>
      <c r="AG150" s="204" t="s">
        <v>55</v>
      </c>
      <c r="AH150" s="205" t="s">
        <v>462</v>
      </c>
      <c r="AI150" s="205" t="s">
        <v>462</v>
      </c>
      <c r="AJ150" s="205" t="s">
        <v>55</v>
      </c>
      <c r="AK150" s="737">
        <v>128</v>
      </c>
      <c r="AL150" s="745"/>
      <c r="AM150" s="734">
        <v>536</v>
      </c>
      <c r="AN150" s="734"/>
      <c r="AO150" s="734">
        <v>2010</v>
      </c>
      <c r="AP150" s="746">
        <v>2015</v>
      </c>
      <c r="AQ150" s="964" t="s">
        <v>634</v>
      </c>
      <c r="AR150" s="734" t="s">
        <v>635</v>
      </c>
      <c r="AS150" s="919" t="s">
        <v>3641</v>
      </c>
    </row>
    <row r="151" spans="1:45" ht="14.25" customHeight="1" x14ac:dyDescent="0.25">
      <c r="B151">
        <v>1</v>
      </c>
      <c r="C151" t="s">
        <v>875</v>
      </c>
      <c r="D151" s="409" t="s">
        <v>3340</v>
      </c>
      <c r="E151" s="435" t="s">
        <v>6337</v>
      </c>
      <c r="F151" s="412" t="s">
        <v>67</v>
      </c>
      <c r="G151" s="504" t="s">
        <v>633</v>
      </c>
      <c r="H151" s="412" t="s">
        <v>12</v>
      </c>
      <c r="I151" s="412">
        <v>8</v>
      </c>
      <c r="J151" s="415">
        <v>8</v>
      </c>
      <c r="K151" s="19" t="s">
        <v>800</v>
      </c>
      <c r="L151" s="52" t="s">
        <v>108</v>
      </c>
      <c r="M151" s="81"/>
      <c r="N151" s="28">
        <v>230</v>
      </c>
      <c r="O151" s="972"/>
      <c r="P151" s="29">
        <v>6</v>
      </c>
      <c r="Q151" s="28"/>
      <c r="R151" s="28"/>
      <c r="S151" s="81">
        <v>555.55600000000004</v>
      </c>
      <c r="T151" s="185">
        <v>43200</v>
      </c>
      <c r="U151" s="326">
        <v>14.7</v>
      </c>
      <c r="V151" s="60">
        <v>0.33</v>
      </c>
      <c r="W151" s="167">
        <v>1</v>
      </c>
      <c r="X151" s="489">
        <f>IF(AND(N151&lt;&gt;"",S151&lt;&gt;""),1000*S151*V151/(N151*W151),"")</f>
        <v>797.10208695652182</v>
      </c>
      <c r="Y151" s="502"/>
      <c r="Z151" s="494"/>
      <c r="AA151" s="28" t="s">
        <v>20</v>
      </c>
      <c r="AB151" s="27">
        <v>1</v>
      </c>
      <c r="AC151" s="28" t="s">
        <v>3343</v>
      </c>
      <c r="AD151" s="27"/>
      <c r="AE151" s="28" t="s">
        <v>1665</v>
      </c>
      <c r="AF151" s="29" t="s">
        <v>55</v>
      </c>
      <c r="AG151" s="29"/>
      <c r="AH151" s="27">
        <v>64</v>
      </c>
      <c r="AI151" s="27"/>
      <c r="AJ151" s="27" t="s">
        <v>54</v>
      </c>
      <c r="AK151" s="81">
        <v>30</v>
      </c>
      <c r="AL151" s="569"/>
      <c r="AM151" s="28"/>
      <c r="AN151" s="28"/>
      <c r="AO151" s="28"/>
      <c r="AP151" s="20"/>
      <c r="AQ151" s="37"/>
      <c r="AR151" s="28" t="s">
        <v>3344</v>
      </c>
      <c r="AS151" s="20" t="s">
        <v>3345</v>
      </c>
    </row>
    <row r="152" spans="1:45" ht="14.25" customHeight="1" x14ac:dyDescent="0.25">
      <c r="C152" t="s">
        <v>875</v>
      </c>
      <c r="D152" s="26" t="s">
        <v>1881</v>
      </c>
      <c r="E152" s="435" t="s">
        <v>1883</v>
      </c>
      <c r="F152" s="27" t="s">
        <v>737</v>
      </c>
      <c r="G152" s="28" t="s">
        <v>1882</v>
      </c>
      <c r="H152" s="27" t="s">
        <v>65</v>
      </c>
      <c r="I152" s="27"/>
      <c r="J152" s="87"/>
      <c r="K152" s="19"/>
      <c r="L152" s="52"/>
      <c r="M152" s="81"/>
      <c r="N152" s="28"/>
      <c r="O152" s="972"/>
      <c r="P152" s="29"/>
      <c r="Q152" s="28"/>
      <c r="R152" s="28"/>
      <c r="S152" s="81"/>
      <c r="T152" s="185"/>
      <c r="U152" s="326"/>
      <c r="V152" s="60"/>
      <c r="W152" s="167"/>
      <c r="X152" s="489"/>
      <c r="Y152" s="502"/>
      <c r="Z152" s="494"/>
      <c r="AA152" s="28" t="s">
        <v>107</v>
      </c>
      <c r="AB152" s="27"/>
      <c r="AC152" s="28"/>
      <c r="AD152" s="27" t="s">
        <v>54</v>
      </c>
      <c r="AE152" s="28" t="s">
        <v>124</v>
      </c>
      <c r="AF152" s="29"/>
      <c r="AG152" s="29"/>
      <c r="AH152" s="27"/>
      <c r="AI152" s="27"/>
      <c r="AJ152" s="27"/>
      <c r="AK152" s="81"/>
      <c r="AL152" s="569"/>
      <c r="AM152" s="28"/>
      <c r="AN152" s="28"/>
      <c r="AO152" s="28"/>
      <c r="AP152" s="20"/>
      <c r="AQ152" s="142"/>
      <c r="AR152" s="28" t="s">
        <v>1885</v>
      </c>
      <c r="AS152" s="20" t="s">
        <v>1884</v>
      </c>
    </row>
    <row r="153" spans="1:45" ht="14.25" customHeight="1" x14ac:dyDescent="0.25">
      <c r="C153" t="s">
        <v>875</v>
      </c>
      <c r="D153" s="26" t="s">
        <v>1895</v>
      </c>
      <c r="E153" s="435" t="s">
        <v>2378</v>
      </c>
      <c r="F153" s="27" t="s">
        <v>737</v>
      </c>
      <c r="G153" s="28" t="s">
        <v>1882</v>
      </c>
      <c r="H153" s="27" t="s">
        <v>65</v>
      </c>
      <c r="I153" s="27">
        <v>16</v>
      </c>
      <c r="J153" s="87"/>
      <c r="K153" s="19"/>
      <c r="L153" s="52"/>
      <c r="M153" s="81"/>
      <c r="N153" s="28"/>
      <c r="O153" s="972"/>
      <c r="P153" s="29"/>
      <c r="Q153" s="28"/>
      <c r="R153" s="28"/>
      <c r="S153" s="81"/>
      <c r="T153" s="185"/>
      <c r="U153" s="326"/>
      <c r="V153" s="60"/>
      <c r="W153" s="167"/>
      <c r="X153" s="489"/>
      <c r="Y153" s="502"/>
      <c r="Z153" s="494"/>
      <c r="AA153" s="28" t="s">
        <v>107</v>
      </c>
      <c r="AB153" s="27"/>
      <c r="AC153" s="28"/>
      <c r="AD153" s="27"/>
      <c r="AE153" s="28"/>
      <c r="AF153" s="29"/>
      <c r="AG153" s="29"/>
      <c r="AH153" s="27"/>
      <c r="AI153" s="27"/>
      <c r="AJ153" s="27"/>
      <c r="AK153" s="81"/>
      <c r="AL153" s="569"/>
      <c r="AM153" s="28"/>
      <c r="AN153" s="28"/>
      <c r="AO153" s="28"/>
      <c r="AP153" s="20"/>
      <c r="AQ153" s="182"/>
      <c r="AR153" s="28" t="s">
        <v>1891</v>
      </c>
      <c r="AS153" s="20"/>
    </row>
    <row r="154" spans="1:45" ht="14.25" customHeight="1" x14ac:dyDescent="0.25">
      <c r="A154" s="208"/>
      <c r="B154" s="208"/>
      <c r="C154" s="208" t="s">
        <v>4376</v>
      </c>
      <c r="D154" s="202" t="s">
        <v>2680</v>
      </c>
      <c r="E154" s="733" t="s">
        <v>2681</v>
      </c>
      <c r="F154" s="205" t="s">
        <v>777</v>
      </c>
      <c r="G154" s="734" t="s">
        <v>2682</v>
      </c>
      <c r="H154" s="205" t="s">
        <v>143</v>
      </c>
      <c r="I154" s="205">
        <v>32</v>
      </c>
      <c r="J154" s="207">
        <v>32</v>
      </c>
      <c r="K154" s="918" t="s">
        <v>6197</v>
      </c>
      <c r="L154" s="736" t="s">
        <v>108</v>
      </c>
      <c r="M154" s="737" t="s">
        <v>1310</v>
      </c>
      <c r="N154" s="734"/>
      <c r="O154" s="973"/>
      <c r="P154" s="204">
        <v>6</v>
      </c>
      <c r="Q154" s="734"/>
      <c r="R154" s="734"/>
      <c r="S154" s="737"/>
      <c r="T154" s="738">
        <v>44020</v>
      </c>
      <c r="U154" s="739" t="s">
        <v>5298</v>
      </c>
      <c r="V154" s="740">
        <v>0.67</v>
      </c>
      <c r="W154" s="741">
        <v>1</v>
      </c>
      <c r="X154" s="742" t="str">
        <f>IF(AND(N154&lt;&gt;"",S154&lt;&gt;""),1000*S154*V154/(N154*W154),"")</f>
        <v/>
      </c>
      <c r="Y154" s="743"/>
      <c r="Z154" s="744"/>
      <c r="AA154" s="734" t="s">
        <v>20</v>
      </c>
      <c r="AB154" s="205">
        <v>1</v>
      </c>
      <c r="AC154" s="734" t="s">
        <v>3937</v>
      </c>
      <c r="AD154" s="205" t="s">
        <v>54</v>
      </c>
      <c r="AE154" s="734" t="s">
        <v>158</v>
      </c>
      <c r="AF154" s="204" t="s">
        <v>55</v>
      </c>
      <c r="AG154" s="204" t="s">
        <v>54</v>
      </c>
      <c r="AH154" s="205" t="s">
        <v>249</v>
      </c>
      <c r="AI154" s="205" t="s">
        <v>249</v>
      </c>
      <c r="AJ154" s="205" t="s">
        <v>55</v>
      </c>
      <c r="AK154" s="737">
        <v>13</v>
      </c>
      <c r="AL154" s="745"/>
      <c r="AM154" s="734">
        <v>128</v>
      </c>
      <c r="AN154" s="734"/>
      <c r="AO154" s="734">
        <v>2007</v>
      </c>
      <c r="AP154" s="746">
        <v>2007</v>
      </c>
      <c r="AQ154" s="747" t="s">
        <v>2683</v>
      </c>
      <c r="AR154" s="734" t="s">
        <v>3939</v>
      </c>
      <c r="AS154" s="746"/>
    </row>
    <row r="155" spans="1:45" ht="13.9" customHeight="1" x14ac:dyDescent="0.25">
      <c r="B155">
        <v>1</v>
      </c>
      <c r="C155" t="s">
        <v>875</v>
      </c>
      <c r="D155" s="26" t="s">
        <v>2051</v>
      </c>
      <c r="E155" s="435" t="s">
        <v>2052</v>
      </c>
      <c r="F155" s="27" t="s">
        <v>67</v>
      </c>
      <c r="G155" s="28" t="s">
        <v>3388</v>
      </c>
      <c r="H155" s="27" t="s">
        <v>12</v>
      </c>
      <c r="I155" s="27">
        <v>8</v>
      </c>
      <c r="J155" s="87">
        <v>8</v>
      </c>
      <c r="K155" s="19" t="s">
        <v>10</v>
      </c>
      <c r="L155" s="52" t="s">
        <v>108</v>
      </c>
      <c r="M155" s="81"/>
      <c r="N155" s="28">
        <v>102</v>
      </c>
      <c r="O155" s="972"/>
      <c r="P155" s="29"/>
      <c r="Q155" s="28"/>
      <c r="R155" s="28"/>
      <c r="S155" s="81">
        <v>200</v>
      </c>
      <c r="T155" s="185">
        <v>43145</v>
      </c>
      <c r="U155" s="326">
        <v>14.7</v>
      </c>
      <c r="V155" s="60">
        <v>0.2</v>
      </c>
      <c r="W155" s="167">
        <v>1</v>
      </c>
      <c r="X155" s="489">
        <f>IF(AND(N155&lt;&gt;"",S155&lt;&gt;""),1000*S155*V155/(N155*W155),"")</f>
        <v>392.15686274509807</v>
      </c>
      <c r="Y155" s="502" t="s">
        <v>174</v>
      </c>
      <c r="Z155" s="494"/>
      <c r="AA155" s="28" t="s">
        <v>20</v>
      </c>
      <c r="AB155" s="27">
        <v>5</v>
      </c>
      <c r="AC155" s="28" t="s">
        <v>2050</v>
      </c>
      <c r="AD155" s="27"/>
      <c r="AE155" s="28"/>
      <c r="AF155" s="29"/>
      <c r="AG155" s="29"/>
      <c r="AH155" s="27"/>
      <c r="AI155" s="27">
        <v>16</v>
      </c>
      <c r="AJ155" s="27" t="s">
        <v>54</v>
      </c>
      <c r="AK155" s="81"/>
      <c r="AL155" s="569"/>
      <c r="AM155" s="28"/>
      <c r="AN155" s="28"/>
      <c r="AO155" s="28">
        <v>2012</v>
      </c>
      <c r="AP155" s="20">
        <v>2015</v>
      </c>
      <c r="AQ155" s="182"/>
      <c r="AR155" s="28"/>
      <c r="AS155" s="20" t="s">
        <v>2053</v>
      </c>
    </row>
    <row r="156" spans="1:45" ht="13.9" customHeight="1" x14ac:dyDescent="0.25">
      <c r="A156" s="177"/>
      <c r="B156" s="177">
        <v>1</v>
      </c>
      <c r="C156" t="s">
        <v>4376</v>
      </c>
      <c r="D156" s="591" t="s">
        <v>2655</v>
      </c>
      <c r="E156" s="555"/>
      <c r="F156" s="592" t="s">
        <v>67</v>
      </c>
      <c r="G156" s="593" t="s">
        <v>2656</v>
      </c>
      <c r="H156" s="46" t="s">
        <v>143</v>
      </c>
      <c r="I156" s="592">
        <v>16</v>
      </c>
      <c r="J156" s="618">
        <v>16</v>
      </c>
      <c r="K156" s="19" t="s">
        <v>800</v>
      </c>
      <c r="L156" s="52" t="s">
        <v>108</v>
      </c>
      <c r="M156" s="81"/>
      <c r="N156" s="28">
        <v>636</v>
      </c>
      <c r="O156" s="977"/>
      <c r="P156" s="29">
        <v>6</v>
      </c>
      <c r="Q156" s="28"/>
      <c r="R156" s="28"/>
      <c r="S156" s="81">
        <v>454.54500000000002</v>
      </c>
      <c r="T156" s="185">
        <v>43186</v>
      </c>
      <c r="U156" s="326">
        <v>14.7</v>
      </c>
      <c r="V156" s="60">
        <v>0.67</v>
      </c>
      <c r="W156" s="167">
        <v>4</v>
      </c>
      <c r="X156" s="489">
        <f>IF(AND(N156&lt;&gt;"",S156&lt;&gt;""),1000*S156*V156/(N156*W156),"")</f>
        <v>119.71114386792453</v>
      </c>
      <c r="Y156" s="957" t="s">
        <v>174</v>
      </c>
      <c r="Z156" s="466"/>
      <c r="AA156" s="504" t="s">
        <v>20</v>
      </c>
      <c r="AB156" s="412">
        <v>24</v>
      </c>
      <c r="AC156" s="504" t="s">
        <v>73</v>
      </c>
      <c r="AD156" s="27" t="s">
        <v>54</v>
      </c>
      <c r="AE156" s="504"/>
      <c r="AF156" s="411" t="s">
        <v>55</v>
      </c>
      <c r="AG156" s="411" t="s">
        <v>54</v>
      </c>
      <c r="AH156" s="412" t="s">
        <v>181</v>
      </c>
      <c r="AI156" s="412" t="s">
        <v>181</v>
      </c>
      <c r="AJ156" s="412"/>
      <c r="AK156" s="546">
        <v>16</v>
      </c>
      <c r="AL156" s="570"/>
      <c r="AM156" s="504">
        <v>16</v>
      </c>
      <c r="AN156" s="504"/>
      <c r="AO156" s="504">
        <v>2013</v>
      </c>
      <c r="AP156" s="505">
        <v>2013</v>
      </c>
      <c r="AQ156" s="182"/>
      <c r="AR156" s="504" t="s">
        <v>3172</v>
      </c>
      <c r="AS156" s="505" t="s">
        <v>3171</v>
      </c>
    </row>
    <row r="157" spans="1:45" ht="13.9" customHeight="1" x14ac:dyDescent="0.25">
      <c r="D157" s="591" t="s">
        <v>5215</v>
      </c>
      <c r="E157" s="555" t="s">
        <v>5216</v>
      </c>
      <c r="F157" s="592"/>
      <c r="G157" s="42" t="s">
        <v>5217</v>
      </c>
      <c r="H157" s="592" t="s">
        <v>65</v>
      </c>
      <c r="I157" s="592">
        <v>16</v>
      </c>
      <c r="J157" s="618">
        <v>16</v>
      </c>
      <c r="K157" s="19"/>
      <c r="L157" s="52"/>
      <c r="M157" s="81"/>
      <c r="N157" s="28"/>
      <c r="O157" s="972"/>
      <c r="P157" s="29"/>
      <c r="Q157" s="28"/>
      <c r="R157" s="28"/>
      <c r="S157" s="81"/>
      <c r="T157" s="185"/>
      <c r="U157" s="326"/>
      <c r="V157" s="60"/>
      <c r="W157" s="167"/>
      <c r="X157" s="489"/>
      <c r="Y157" s="502"/>
      <c r="Z157" s="494"/>
      <c r="AA157" s="28" t="s">
        <v>5219</v>
      </c>
      <c r="AB157" s="27">
        <v>23</v>
      </c>
      <c r="AC157" s="28"/>
      <c r="AD157" s="27"/>
      <c r="AE157" s="28"/>
      <c r="AF157" s="29" t="s">
        <v>55</v>
      </c>
      <c r="AG157" s="29"/>
      <c r="AH157" s="27" t="s">
        <v>181</v>
      </c>
      <c r="AI157" s="27" t="s">
        <v>181</v>
      </c>
      <c r="AJ157" s="27"/>
      <c r="AK157" s="81"/>
      <c r="AL157" s="569"/>
      <c r="AM157" s="28"/>
      <c r="AN157" s="28"/>
      <c r="AO157" s="28">
        <v>2018</v>
      </c>
      <c r="AP157" s="20">
        <v>2018</v>
      </c>
      <c r="AQ157" s="182" t="s">
        <v>5221</v>
      </c>
      <c r="AR157" s="28" t="s">
        <v>5218</v>
      </c>
      <c r="AS157" s="20" t="s">
        <v>5220</v>
      </c>
    </row>
    <row r="158" spans="1:45" ht="13.9" customHeight="1" x14ac:dyDescent="0.25">
      <c r="A158" t="s">
        <v>746</v>
      </c>
      <c r="B158">
        <v>1</v>
      </c>
      <c r="C158" t="s">
        <v>4376</v>
      </c>
      <c r="D158" s="591" t="s">
        <v>4009</v>
      </c>
      <c r="E158" s="555" t="s">
        <v>4006</v>
      </c>
      <c r="F158" s="673" t="s">
        <v>67</v>
      </c>
      <c r="G158" s="593" t="s">
        <v>1605</v>
      </c>
      <c r="H158" s="592" t="s">
        <v>4013</v>
      </c>
      <c r="I158" s="592">
        <v>8</v>
      </c>
      <c r="J158" s="618">
        <v>3</v>
      </c>
      <c r="K158" s="19" t="s">
        <v>800</v>
      </c>
      <c r="L158" s="52" t="s">
        <v>108</v>
      </c>
      <c r="M158" s="81"/>
      <c r="N158" s="28">
        <v>422</v>
      </c>
      <c r="O158" s="972"/>
      <c r="P158" s="29">
        <v>6</v>
      </c>
      <c r="Q158" s="28"/>
      <c r="R158" s="28"/>
      <c r="S158" s="81">
        <v>344.82799999999997</v>
      </c>
      <c r="T158" s="185">
        <v>43286</v>
      </c>
      <c r="U158" s="326">
        <v>14.7</v>
      </c>
      <c r="V158" s="60">
        <v>0.01</v>
      </c>
      <c r="W158" s="167">
        <v>4</v>
      </c>
      <c r="X158" s="489">
        <f t="shared" ref="X158:X165" si="6">IF(AND(N158&lt;&gt;"",S158&lt;&gt;""),1000*S158*V158/(N158*W158),"")</f>
        <v>2.0428199052132703</v>
      </c>
      <c r="Y158" s="146" t="s">
        <v>174</v>
      </c>
      <c r="Z158" s="432" t="s">
        <v>745</v>
      </c>
      <c r="AA158" s="727" t="s">
        <v>17</v>
      </c>
      <c r="AB158" s="432">
        <v>4</v>
      </c>
      <c r="AC158" s="727" t="s">
        <v>4014</v>
      </c>
      <c r="AD158" s="432" t="s">
        <v>54</v>
      </c>
      <c r="AE158" s="727" t="s">
        <v>124</v>
      </c>
      <c r="AF158" s="432" t="s">
        <v>55</v>
      </c>
      <c r="AG158" s="29" t="s">
        <v>55</v>
      </c>
      <c r="AH158" s="29" t="s">
        <v>181</v>
      </c>
      <c r="AI158" s="29" t="s">
        <v>181</v>
      </c>
      <c r="AJ158" s="432" t="s">
        <v>54</v>
      </c>
      <c r="AK158" s="84">
        <v>8</v>
      </c>
      <c r="AL158" s="84"/>
      <c r="AM158" s="84"/>
      <c r="AN158" s="84"/>
      <c r="AO158" s="84">
        <v>2003</v>
      </c>
      <c r="AP158" s="137">
        <v>2003</v>
      </c>
      <c r="AQ158" s="182" t="s">
        <v>4012</v>
      </c>
      <c r="AR158" s="84" t="s">
        <v>4016</v>
      </c>
      <c r="AS158" s="137" t="s">
        <v>4015</v>
      </c>
    </row>
    <row r="159" spans="1:45" ht="14.25" customHeight="1" x14ac:dyDescent="0.25">
      <c r="A159" t="s">
        <v>746</v>
      </c>
      <c r="B159">
        <v>1</v>
      </c>
      <c r="C159" t="s">
        <v>4376</v>
      </c>
      <c r="D159" s="409" t="s">
        <v>4009</v>
      </c>
      <c r="E159" s="435" t="s">
        <v>4006</v>
      </c>
      <c r="F159" s="411" t="s">
        <v>67</v>
      </c>
      <c r="G159" s="504" t="s">
        <v>1605</v>
      </c>
      <c r="H159" s="412" t="s">
        <v>4013</v>
      </c>
      <c r="I159" s="412">
        <v>8</v>
      </c>
      <c r="J159" s="415">
        <v>3</v>
      </c>
      <c r="K159" s="856" t="s">
        <v>6197</v>
      </c>
      <c r="L159" s="52" t="s">
        <v>108</v>
      </c>
      <c r="M159" s="81" t="s">
        <v>6199</v>
      </c>
      <c r="N159" s="28">
        <v>303</v>
      </c>
      <c r="O159" s="972"/>
      <c r="P159" s="29">
        <v>6</v>
      </c>
      <c r="Q159" s="28"/>
      <c r="R159" s="28"/>
      <c r="S159" s="81">
        <v>500</v>
      </c>
      <c r="T159" s="185">
        <v>44508</v>
      </c>
      <c r="U159" s="27" t="s">
        <v>5998</v>
      </c>
      <c r="V159" s="60">
        <v>0.01</v>
      </c>
      <c r="W159" s="167">
        <v>4</v>
      </c>
      <c r="X159" s="489">
        <f t="shared" si="6"/>
        <v>4.1254125412541258</v>
      </c>
      <c r="Y159" s="146" t="s">
        <v>174</v>
      </c>
      <c r="Z159" s="432" t="s">
        <v>745</v>
      </c>
      <c r="AA159" s="727" t="s">
        <v>17</v>
      </c>
      <c r="AB159" s="432">
        <v>4</v>
      </c>
      <c r="AC159" s="727" t="s">
        <v>6322</v>
      </c>
      <c r="AD159" s="432" t="s">
        <v>54</v>
      </c>
      <c r="AE159" s="727" t="s">
        <v>124</v>
      </c>
      <c r="AF159" s="432" t="s">
        <v>55</v>
      </c>
      <c r="AG159" s="29" t="s">
        <v>55</v>
      </c>
      <c r="AH159" s="29" t="s">
        <v>181</v>
      </c>
      <c r="AI159" s="29" t="s">
        <v>181</v>
      </c>
      <c r="AJ159" s="432" t="s">
        <v>54</v>
      </c>
      <c r="AK159" s="84">
        <v>8</v>
      </c>
      <c r="AL159" s="84"/>
      <c r="AM159" s="84"/>
      <c r="AN159" s="84"/>
      <c r="AO159" s="84">
        <v>2003</v>
      </c>
      <c r="AP159" s="137">
        <v>2003</v>
      </c>
      <c r="AQ159" s="182" t="s">
        <v>4012</v>
      </c>
      <c r="AR159" s="84" t="s">
        <v>4016</v>
      </c>
      <c r="AS159" s="137" t="s">
        <v>6324</v>
      </c>
    </row>
    <row r="160" spans="1:45" ht="13.9" customHeight="1" x14ac:dyDescent="0.25">
      <c r="A160" t="s">
        <v>746</v>
      </c>
      <c r="B160">
        <v>1</v>
      </c>
      <c r="C160" t="s">
        <v>4376</v>
      </c>
      <c r="D160" s="591" t="s">
        <v>4009</v>
      </c>
      <c r="E160" s="555" t="s">
        <v>4006</v>
      </c>
      <c r="F160" s="673" t="s">
        <v>67</v>
      </c>
      <c r="G160" s="593" t="s">
        <v>1605</v>
      </c>
      <c r="H160" s="592" t="s">
        <v>4013</v>
      </c>
      <c r="I160" s="592">
        <v>8</v>
      </c>
      <c r="J160" s="618">
        <v>3</v>
      </c>
      <c r="K160" s="856" t="s">
        <v>6197</v>
      </c>
      <c r="L160" s="52" t="s">
        <v>108</v>
      </c>
      <c r="M160" s="81" t="s">
        <v>6199</v>
      </c>
      <c r="N160" s="28">
        <v>387</v>
      </c>
      <c r="O160" s="972"/>
      <c r="P160" s="29">
        <v>6</v>
      </c>
      <c r="Q160" s="28"/>
      <c r="R160" s="28"/>
      <c r="S160" s="81">
        <v>500</v>
      </c>
      <c r="T160" s="185">
        <v>44508</v>
      </c>
      <c r="U160" s="27" t="s">
        <v>5998</v>
      </c>
      <c r="V160" s="60">
        <v>0.02</v>
      </c>
      <c r="W160" s="167">
        <v>4</v>
      </c>
      <c r="X160" s="489">
        <f t="shared" si="6"/>
        <v>6.4599483204134369</v>
      </c>
      <c r="Y160" s="146" t="s">
        <v>174</v>
      </c>
      <c r="Z160" s="432" t="s">
        <v>745</v>
      </c>
      <c r="AA160" s="727" t="s">
        <v>17</v>
      </c>
      <c r="AB160" s="432">
        <v>4</v>
      </c>
      <c r="AC160" s="727" t="s">
        <v>4014</v>
      </c>
      <c r="AD160" s="432" t="s">
        <v>54</v>
      </c>
      <c r="AE160" s="727" t="s">
        <v>124</v>
      </c>
      <c r="AF160" s="432" t="s">
        <v>55</v>
      </c>
      <c r="AG160" s="29" t="s">
        <v>55</v>
      </c>
      <c r="AH160" s="29" t="s">
        <v>181</v>
      </c>
      <c r="AI160" s="29" t="s">
        <v>181</v>
      </c>
      <c r="AJ160" s="432" t="s">
        <v>54</v>
      </c>
      <c r="AK160" s="84">
        <v>8</v>
      </c>
      <c r="AL160" s="84"/>
      <c r="AM160" s="84"/>
      <c r="AN160" s="84"/>
      <c r="AO160" s="84">
        <v>2003</v>
      </c>
      <c r="AP160" s="137">
        <v>2003</v>
      </c>
      <c r="AQ160" s="182" t="s">
        <v>4012</v>
      </c>
      <c r="AR160" s="84" t="s">
        <v>4016</v>
      </c>
      <c r="AS160" s="137" t="s">
        <v>6323</v>
      </c>
    </row>
    <row r="161" spans="1:45" ht="13.9" customHeight="1" x14ac:dyDescent="0.25">
      <c r="A161" t="s">
        <v>746</v>
      </c>
      <c r="B161">
        <v>1</v>
      </c>
      <c r="C161" t="s">
        <v>875</v>
      </c>
      <c r="D161" s="45" t="s">
        <v>1601</v>
      </c>
      <c r="E161" s="555" t="s">
        <v>1603</v>
      </c>
      <c r="F161" s="46" t="s">
        <v>57</v>
      </c>
      <c r="G161" s="42" t="s">
        <v>1605</v>
      </c>
      <c r="H161" s="592" t="s">
        <v>1613</v>
      </c>
      <c r="I161" s="46">
        <v>32</v>
      </c>
      <c r="J161" s="670">
        <v>32</v>
      </c>
      <c r="K161" s="19" t="s">
        <v>5200</v>
      </c>
      <c r="L161" s="52" t="s">
        <v>1605</v>
      </c>
      <c r="M161" s="81" t="s">
        <v>1700</v>
      </c>
      <c r="N161" s="28">
        <v>761</v>
      </c>
      <c r="O161" s="972"/>
      <c r="P161" s="29">
        <v>6</v>
      </c>
      <c r="Q161" s="28"/>
      <c r="R161" s="28"/>
      <c r="S161" s="81">
        <v>769</v>
      </c>
      <c r="T161" s="185">
        <v>42667</v>
      </c>
      <c r="U161" s="326" t="s">
        <v>1698</v>
      </c>
      <c r="V161" s="60">
        <v>1</v>
      </c>
      <c r="W161" s="167">
        <v>3</v>
      </c>
      <c r="X161" s="489">
        <f t="shared" si="6"/>
        <v>336.83749452474814</v>
      </c>
      <c r="Y161" s="502" t="s">
        <v>174</v>
      </c>
      <c r="Z161" s="494" t="s">
        <v>54</v>
      </c>
      <c r="AA161" s="28" t="s">
        <v>20</v>
      </c>
      <c r="AB161" s="27">
        <v>1</v>
      </c>
      <c r="AC161" s="28" t="s">
        <v>1602</v>
      </c>
      <c r="AD161" s="27" t="s">
        <v>54</v>
      </c>
      <c r="AE161" s="28" t="s">
        <v>124</v>
      </c>
      <c r="AF161" s="29" t="s">
        <v>55</v>
      </c>
      <c r="AG161" s="29"/>
      <c r="AH161" s="27" t="s">
        <v>133</v>
      </c>
      <c r="AI161" s="27" t="s">
        <v>133</v>
      </c>
      <c r="AJ161" s="27" t="s">
        <v>54</v>
      </c>
      <c r="AK161" s="81"/>
      <c r="AL161" s="569"/>
      <c r="AM161" s="28">
        <v>32</v>
      </c>
      <c r="AN161" s="28"/>
      <c r="AO161" s="28">
        <v>2016</v>
      </c>
      <c r="AP161" s="20">
        <v>2020</v>
      </c>
      <c r="AQ161" s="142"/>
      <c r="AR161" s="28" t="s">
        <v>5037</v>
      </c>
      <c r="AS161" s="20" t="s">
        <v>1699</v>
      </c>
    </row>
    <row r="162" spans="1:45" ht="14.25" customHeight="1" x14ac:dyDescent="0.25">
      <c r="A162" t="s">
        <v>746</v>
      </c>
      <c r="B162">
        <v>1</v>
      </c>
      <c r="C162" t="s">
        <v>875</v>
      </c>
      <c r="D162" s="26" t="s">
        <v>1601</v>
      </c>
      <c r="E162" s="435" t="s">
        <v>1603</v>
      </c>
      <c r="F162" s="27" t="s">
        <v>57</v>
      </c>
      <c r="G162" s="28" t="s">
        <v>1605</v>
      </c>
      <c r="H162" s="412" t="s">
        <v>1613</v>
      </c>
      <c r="I162" s="27">
        <v>32</v>
      </c>
      <c r="J162" s="87">
        <v>32</v>
      </c>
      <c r="K162" s="19" t="s">
        <v>2411</v>
      </c>
      <c r="L162" s="52" t="s">
        <v>1605</v>
      </c>
      <c r="M162" s="81" t="s">
        <v>1700</v>
      </c>
      <c r="N162" s="28">
        <v>761</v>
      </c>
      <c r="O162" s="972"/>
      <c r="P162" s="29">
        <v>6</v>
      </c>
      <c r="Q162" s="28"/>
      <c r="R162" s="28"/>
      <c r="S162" s="81">
        <v>454</v>
      </c>
      <c r="T162" s="185">
        <v>42667</v>
      </c>
      <c r="U162" s="326" t="s">
        <v>1698</v>
      </c>
      <c r="V162" s="60">
        <v>1</v>
      </c>
      <c r="W162" s="167">
        <v>3</v>
      </c>
      <c r="X162" s="489">
        <f t="shared" si="6"/>
        <v>198.86114761279018</v>
      </c>
      <c r="Y162" s="502" t="s">
        <v>174</v>
      </c>
      <c r="Z162" s="494" t="s">
        <v>54</v>
      </c>
      <c r="AA162" s="28" t="s">
        <v>20</v>
      </c>
      <c r="AB162" s="27">
        <v>1</v>
      </c>
      <c r="AC162" s="28" t="s">
        <v>1602</v>
      </c>
      <c r="AD162" s="27" t="s">
        <v>54</v>
      </c>
      <c r="AE162" s="28" t="s">
        <v>124</v>
      </c>
      <c r="AF162" s="29" t="s">
        <v>55</v>
      </c>
      <c r="AG162" s="29"/>
      <c r="AH162" s="27" t="s">
        <v>133</v>
      </c>
      <c r="AI162" s="27" t="s">
        <v>133</v>
      </c>
      <c r="AJ162" s="27" t="s">
        <v>54</v>
      </c>
      <c r="AK162" s="81"/>
      <c r="AL162" s="569"/>
      <c r="AM162" s="28">
        <v>32</v>
      </c>
      <c r="AN162" s="28"/>
      <c r="AO162" s="28">
        <v>2016</v>
      </c>
      <c r="AP162" s="20">
        <v>2020</v>
      </c>
      <c r="AQ162" s="142"/>
      <c r="AR162" s="28" t="s">
        <v>5037</v>
      </c>
      <c r="AS162" s="20" t="s">
        <v>5201</v>
      </c>
    </row>
    <row r="163" spans="1:45" ht="14.25" customHeight="1" x14ac:dyDescent="0.25">
      <c r="A163" t="s">
        <v>174</v>
      </c>
      <c r="B163">
        <v>1</v>
      </c>
      <c r="C163" t="s">
        <v>875</v>
      </c>
      <c r="D163" s="45" t="s">
        <v>974</v>
      </c>
      <c r="E163" s="555" t="s">
        <v>2869</v>
      </c>
      <c r="F163" s="46" t="s">
        <v>57</v>
      </c>
      <c r="G163" s="42" t="s">
        <v>975</v>
      </c>
      <c r="H163" s="46" t="s">
        <v>143</v>
      </c>
      <c r="I163" s="46">
        <v>16</v>
      </c>
      <c r="J163" s="670">
        <v>16</v>
      </c>
      <c r="K163" s="19" t="s">
        <v>775</v>
      </c>
      <c r="L163" s="42" t="s">
        <v>108</v>
      </c>
      <c r="M163" s="81"/>
      <c r="N163" s="28">
        <v>554</v>
      </c>
      <c r="O163" s="972"/>
      <c r="P163" s="29">
        <v>6</v>
      </c>
      <c r="Q163" s="28"/>
      <c r="R163" s="28"/>
      <c r="S163" s="81">
        <v>297.61900000000003</v>
      </c>
      <c r="T163" s="185">
        <v>41713</v>
      </c>
      <c r="U163" s="326">
        <v>14.7</v>
      </c>
      <c r="V163" s="60">
        <v>0.67</v>
      </c>
      <c r="W163" s="167">
        <v>7</v>
      </c>
      <c r="X163" s="489">
        <f t="shared" si="6"/>
        <v>51.419476534296031</v>
      </c>
      <c r="Y163" s="502" t="s">
        <v>174</v>
      </c>
      <c r="Z163" s="494"/>
      <c r="AA163" s="28" t="s">
        <v>17</v>
      </c>
      <c r="AB163" s="27">
        <v>1</v>
      </c>
      <c r="AC163" s="28" t="s">
        <v>229</v>
      </c>
      <c r="AD163" s="27" t="s">
        <v>54</v>
      </c>
      <c r="AE163" s="28" t="s">
        <v>158</v>
      </c>
      <c r="AF163" s="29" t="s">
        <v>55</v>
      </c>
      <c r="AG163" s="29"/>
      <c r="AH163" s="27" t="s">
        <v>181</v>
      </c>
      <c r="AI163" s="27" t="s">
        <v>181</v>
      </c>
      <c r="AJ163" s="27" t="s">
        <v>55</v>
      </c>
      <c r="AK163" s="81">
        <v>20</v>
      </c>
      <c r="AL163" s="569"/>
      <c r="AM163" s="28">
        <v>8</v>
      </c>
      <c r="AN163" s="28"/>
      <c r="AO163" s="28">
        <v>2002</v>
      </c>
      <c r="AP163" s="20">
        <v>2012</v>
      </c>
      <c r="AQ163" s="142" t="s">
        <v>5536</v>
      </c>
      <c r="AR163" s="28" t="s">
        <v>976</v>
      </c>
      <c r="AS163" s="20"/>
    </row>
    <row r="164" spans="1:45" ht="13.9" customHeight="1" x14ac:dyDescent="0.25">
      <c r="B164">
        <v>1</v>
      </c>
      <c r="C164" t="s">
        <v>875</v>
      </c>
      <c r="D164" s="26" t="s">
        <v>1452</v>
      </c>
      <c r="E164" s="435" t="s">
        <v>2869</v>
      </c>
      <c r="F164" s="27" t="s">
        <v>67</v>
      </c>
      <c r="G164" s="28" t="s">
        <v>1454</v>
      </c>
      <c r="H164" s="27" t="s">
        <v>143</v>
      </c>
      <c r="I164" s="27">
        <v>16</v>
      </c>
      <c r="J164" s="87">
        <v>16</v>
      </c>
      <c r="K164" s="19" t="s">
        <v>800</v>
      </c>
      <c r="L164" s="52" t="s">
        <v>108</v>
      </c>
      <c r="M164" s="81"/>
      <c r="N164" s="28">
        <v>510</v>
      </c>
      <c r="O164" s="972"/>
      <c r="P164" s="29">
        <v>6</v>
      </c>
      <c r="Q164" s="28"/>
      <c r="R164" s="28"/>
      <c r="S164" s="81">
        <v>270.56299999999999</v>
      </c>
      <c r="T164" s="185">
        <v>41825</v>
      </c>
      <c r="U164" s="326">
        <v>14.7</v>
      </c>
      <c r="V164" s="60">
        <v>0.67</v>
      </c>
      <c r="W164" s="167">
        <v>4</v>
      </c>
      <c r="X164" s="489">
        <f t="shared" si="6"/>
        <v>88.861377450980399</v>
      </c>
      <c r="Y164" s="502" t="s">
        <v>174</v>
      </c>
      <c r="Z164" s="494"/>
      <c r="AA164" s="28" t="s">
        <v>17</v>
      </c>
      <c r="AB164" s="27">
        <v>1</v>
      </c>
      <c r="AC164" s="28" t="s">
        <v>229</v>
      </c>
      <c r="AD164" s="27" t="s">
        <v>54</v>
      </c>
      <c r="AE164" s="28" t="s">
        <v>158</v>
      </c>
      <c r="AF164" s="29" t="s">
        <v>55</v>
      </c>
      <c r="AG164" s="29"/>
      <c r="AH164" s="27" t="s">
        <v>181</v>
      </c>
      <c r="AI164" s="27" t="s">
        <v>181</v>
      </c>
      <c r="AJ164" s="27" t="s">
        <v>55</v>
      </c>
      <c r="AK164" s="81">
        <v>20</v>
      </c>
      <c r="AL164" s="569"/>
      <c r="AM164" s="28">
        <v>8</v>
      </c>
      <c r="AN164" s="28"/>
      <c r="AO164" s="28">
        <v>2003</v>
      </c>
      <c r="AP164" s="20"/>
      <c r="AQ164" s="19" t="s">
        <v>1455</v>
      </c>
      <c r="AR164" s="28" t="s">
        <v>1837</v>
      </c>
      <c r="AS164" s="20" t="s">
        <v>1453</v>
      </c>
    </row>
    <row r="165" spans="1:45" ht="13.9" customHeight="1" x14ac:dyDescent="0.25">
      <c r="C165" t="s">
        <v>4376</v>
      </c>
      <c r="D165" s="591" t="s">
        <v>4603</v>
      </c>
      <c r="E165" s="555" t="s">
        <v>4604</v>
      </c>
      <c r="F165" s="592" t="s">
        <v>1812</v>
      </c>
      <c r="G165" s="593" t="s">
        <v>4459</v>
      </c>
      <c r="H165" s="592" t="s">
        <v>1613</v>
      </c>
      <c r="I165" s="592">
        <v>32</v>
      </c>
      <c r="J165" s="670">
        <v>32</v>
      </c>
      <c r="K165" s="19" t="s">
        <v>1804</v>
      </c>
      <c r="L165" s="465" t="s">
        <v>4459</v>
      </c>
      <c r="M165" s="81"/>
      <c r="N165" s="28">
        <v>3291</v>
      </c>
      <c r="O165" s="972"/>
      <c r="P165" s="29">
        <v>6</v>
      </c>
      <c r="Q165" s="28">
        <v>12</v>
      </c>
      <c r="R165" s="28">
        <v>1</v>
      </c>
      <c r="S165" s="81">
        <v>100</v>
      </c>
      <c r="T165" s="185">
        <v>44082</v>
      </c>
      <c r="U165" s="326">
        <v>14.7</v>
      </c>
      <c r="V165" s="60">
        <v>1</v>
      </c>
      <c r="W165" s="167">
        <v>1</v>
      </c>
      <c r="X165" s="489">
        <f t="shared" si="6"/>
        <v>30.38590094196293</v>
      </c>
      <c r="Y165" s="502"/>
      <c r="Z165" s="494"/>
      <c r="AA165" s="28" t="s">
        <v>17</v>
      </c>
      <c r="AB165" s="27">
        <v>14</v>
      </c>
      <c r="AC165" s="28" t="s">
        <v>229</v>
      </c>
      <c r="AD165" s="27" t="s">
        <v>54</v>
      </c>
      <c r="AE165" s="28" t="s">
        <v>124</v>
      </c>
      <c r="AF165" s="29" t="s">
        <v>55</v>
      </c>
      <c r="AG165" s="29"/>
      <c r="AH165" s="27" t="s">
        <v>133</v>
      </c>
      <c r="AI165" s="27" t="s">
        <v>133</v>
      </c>
      <c r="AJ165" s="27" t="s">
        <v>54</v>
      </c>
      <c r="AK165" s="81"/>
      <c r="AL165" s="569"/>
      <c r="AM165" s="28">
        <v>32</v>
      </c>
      <c r="AN165" s="28"/>
      <c r="AO165" s="28">
        <v>2015</v>
      </c>
      <c r="AP165" s="20">
        <v>2020</v>
      </c>
      <c r="AQ165" s="182" t="s">
        <v>4456</v>
      </c>
      <c r="AR165" s="28" t="s">
        <v>4606</v>
      </c>
      <c r="AS165" s="20" t="s">
        <v>4605</v>
      </c>
    </row>
    <row r="166" spans="1:45" ht="13.9" customHeight="1" x14ac:dyDescent="0.25">
      <c r="D166" s="591" t="s">
        <v>4920</v>
      </c>
      <c r="E166" s="555" t="s">
        <v>4921</v>
      </c>
      <c r="F166" s="592" t="s">
        <v>1812</v>
      </c>
      <c r="G166" s="593" t="s">
        <v>4459</v>
      </c>
      <c r="H166" s="46" t="s">
        <v>143</v>
      </c>
      <c r="I166" s="592">
        <v>16</v>
      </c>
      <c r="J166" s="618">
        <v>16</v>
      </c>
      <c r="K166" s="19"/>
      <c r="L166" s="52"/>
      <c r="M166" s="81"/>
      <c r="N166" s="28"/>
      <c r="O166" s="972"/>
      <c r="P166" s="29"/>
      <c r="Q166" s="28"/>
      <c r="R166" s="28"/>
      <c r="S166" s="81"/>
      <c r="T166" s="185"/>
      <c r="U166" s="326"/>
      <c r="V166" s="60"/>
      <c r="W166" s="167"/>
      <c r="X166" s="489"/>
      <c r="Y166" s="502"/>
      <c r="Z166" s="494"/>
      <c r="AA166" s="28" t="s">
        <v>17</v>
      </c>
      <c r="AB166" s="27">
        <v>20</v>
      </c>
      <c r="AC166" s="28" t="s">
        <v>6378</v>
      </c>
      <c r="AD166" s="27"/>
      <c r="AE166" s="28"/>
      <c r="AF166" s="29" t="s">
        <v>55</v>
      </c>
      <c r="AG166" s="29"/>
      <c r="AH166" s="27" t="s">
        <v>181</v>
      </c>
      <c r="AI166" s="27" t="s">
        <v>181</v>
      </c>
      <c r="AJ166" s="27" t="s">
        <v>54</v>
      </c>
      <c r="AK166" s="81"/>
      <c r="AL166" s="569"/>
      <c r="AM166" s="28">
        <v>8</v>
      </c>
      <c r="AN166" s="28"/>
      <c r="AO166" s="28">
        <v>2016</v>
      </c>
      <c r="AP166" s="20">
        <v>2016</v>
      </c>
      <c r="AQ166" s="182" t="s">
        <v>6376</v>
      </c>
      <c r="AR166" s="28" t="s">
        <v>4924</v>
      </c>
      <c r="AS166" s="20"/>
    </row>
    <row r="167" spans="1:45" ht="13.9" customHeight="1" x14ac:dyDescent="0.25">
      <c r="A167" t="s">
        <v>744</v>
      </c>
      <c r="B167">
        <v>1</v>
      </c>
      <c r="C167" t="s">
        <v>875</v>
      </c>
      <c r="D167" s="45" t="s">
        <v>150</v>
      </c>
      <c r="E167" s="555" t="s">
        <v>2224</v>
      </c>
      <c r="F167" s="46" t="s">
        <v>67</v>
      </c>
      <c r="G167" s="42" t="s">
        <v>152</v>
      </c>
      <c r="H167" s="46" t="s">
        <v>153</v>
      </c>
      <c r="I167" s="46">
        <v>32</v>
      </c>
      <c r="J167" s="670">
        <v>32</v>
      </c>
      <c r="K167" s="856" t="s">
        <v>6197</v>
      </c>
      <c r="L167" s="52" t="s">
        <v>108</v>
      </c>
      <c r="M167" s="81" t="s">
        <v>5299</v>
      </c>
      <c r="N167" s="28">
        <v>3105</v>
      </c>
      <c r="O167" s="972">
        <v>1857</v>
      </c>
      <c r="P167" s="29">
        <v>6</v>
      </c>
      <c r="Q167" s="28"/>
      <c r="R167" s="28">
        <v>10</v>
      </c>
      <c r="S167" s="81">
        <v>168.35</v>
      </c>
      <c r="T167" s="185">
        <v>44490</v>
      </c>
      <c r="U167" s="326" t="s">
        <v>5998</v>
      </c>
      <c r="V167" s="60">
        <v>0.75</v>
      </c>
      <c r="W167" s="167">
        <v>1</v>
      </c>
      <c r="X167" s="489">
        <f t="shared" ref="X167:X175" si="7">IF(AND(N167&lt;&gt;"",S167&lt;&gt;""),1000*S167*V167/(N167*W167),"")</f>
        <v>40.664251207729471</v>
      </c>
      <c r="Y167" s="502" t="s">
        <v>1833</v>
      </c>
      <c r="Z167" s="494"/>
      <c r="AA167" s="28" t="s">
        <v>20</v>
      </c>
      <c r="AB167" s="27">
        <v>25</v>
      </c>
      <c r="AC167" s="28" t="s">
        <v>1093</v>
      </c>
      <c r="AD167" s="27" t="s">
        <v>54</v>
      </c>
      <c r="AE167" s="28" t="s">
        <v>124</v>
      </c>
      <c r="AF167" s="29" t="s">
        <v>55</v>
      </c>
      <c r="AG167" s="29"/>
      <c r="AH167" s="27" t="s">
        <v>133</v>
      </c>
      <c r="AI167" s="27" t="s">
        <v>133</v>
      </c>
      <c r="AJ167" s="27" t="s">
        <v>54</v>
      </c>
      <c r="AK167" s="81">
        <v>80</v>
      </c>
      <c r="AL167" s="569"/>
      <c r="AM167" s="28">
        <v>16</v>
      </c>
      <c r="AN167" s="28">
        <v>3</v>
      </c>
      <c r="AO167" s="28">
        <v>2010</v>
      </c>
      <c r="AP167" s="20">
        <v>2017</v>
      </c>
      <c r="AQ167" s="182" t="s">
        <v>2950</v>
      </c>
      <c r="AR167" s="28" t="s">
        <v>1094</v>
      </c>
      <c r="AS167" s="20"/>
    </row>
    <row r="168" spans="1:45" ht="13.9" customHeight="1" x14ac:dyDescent="0.25">
      <c r="A168" t="s">
        <v>744</v>
      </c>
      <c r="B168">
        <v>1</v>
      </c>
      <c r="C168" t="s">
        <v>875</v>
      </c>
      <c r="D168" s="26" t="s">
        <v>150</v>
      </c>
      <c r="E168" s="435" t="s">
        <v>2224</v>
      </c>
      <c r="F168" s="27" t="s">
        <v>67</v>
      </c>
      <c r="G168" s="28" t="s">
        <v>152</v>
      </c>
      <c r="H168" s="27" t="s">
        <v>153</v>
      </c>
      <c r="I168" s="27">
        <v>32</v>
      </c>
      <c r="J168" s="87">
        <v>32</v>
      </c>
      <c r="K168" s="856" t="s">
        <v>6197</v>
      </c>
      <c r="L168" s="52" t="s">
        <v>108</v>
      </c>
      <c r="M168" s="81" t="s">
        <v>5299</v>
      </c>
      <c r="N168" s="28">
        <v>5066</v>
      </c>
      <c r="O168" s="972">
        <v>2382</v>
      </c>
      <c r="P168" s="29">
        <v>6</v>
      </c>
      <c r="Q168" s="28"/>
      <c r="R168" s="28">
        <v>20</v>
      </c>
      <c r="S168" s="81">
        <v>175.43899999999999</v>
      </c>
      <c r="T168" s="185">
        <v>44490</v>
      </c>
      <c r="U168" s="326" t="s">
        <v>5998</v>
      </c>
      <c r="V168" s="60">
        <v>1.05</v>
      </c>
      <c r="W168" s="167">
        <v>1</v>
      </c>
      <c r="X168" s="489">
        <f t="shared" si="7"/>
        <v>36.362208843268853</v>
      </c>
      <c r="Y168" s="502" t="s">
        <v>1833</v>
      </c>
      <c r="Z168" s="494"/>
      <c r="AA168" s="28" t="s">
        <v>20</v>
      </c>
      <c r="AB168" s="27">
        <v>25</v>
      </c>
      <c r="AC168" s="28" t="s">
        <v>154</v>
      </c>
      <c r="AD168" s="27" t="s">
        <v>54</v>
      </c>
      <c r="AE168" s="28" t="s">
        <v>124</v>
      </c>
      <c r="AF168" s="29" t="s">
        <v>55</v>
      </c>
      <c r="AG168" s="29"/>
      <c r="AH168" s="27" t="s">
        <v>133</v>
      </c>
      <c r="AI168" s="27" t="s">
        <v>133</v>
      </c>
      <c r="AJ168" s="27" t="s">
        <v>54</v>
      </c>
      <c r="AK168" s="81">
        <v>80</v>
      </c>
      <c r="AL168" s="569"/>
      <c r="AM168" s="28">
        <v>16</v>
      </c>
      <c r="AN168" s="28">
        <v>5</v>
      </c>
      <c r="AO168" s="28">
        <v>2010</v>
      </c>
      <c r="AP168" s="20">
        <v>2017</v>
      </c>
      <c r="AQ168" s="182" t="s">
        <v>2950</v>
      </c>
      <c r="AR168" s="28" t="s">
        <v>4627</v>
      </c>
      <c r="AS168" s="20"/>
    </row>
    <row r="169" spans="1:45" ht="14.25" customHeight="1" x14ac:dyDescent="0.25">
      <c r="A169" t="s">
        <v>744</v>
      </c>
      <c r="C169" t="s">
        <v>875</v>
      </c>
      <c r="D169" s="26" t="s">
        <v>150</v>
      </c>
      <c r="E169" s="435" t="s">
        <v>2224</v>
      </c>
      <c r="F169" s="27" t="s">
        <v>67</v>
      </c>
      <c r="G169" s="28" t="s">
        <v>152</v>
      </c>
      <c r="H169" s="27" t="s">
        <v>153</v>
      </c>
      <c r="I169" s="27">
        <v>32</v>
      </c>
      <c r="J169" s="87">
        <v>32</v>
      </c>
      <c r="K169" s="19" t="s">
        <v>800</v>
      </c>
      <c r="L169" s="52" t="s">
        <v>108</v>
      </c>
      <c r="M169" s="81"/>
      <c r="N169" s="28">
        <v>6103</v>
      </c>
      <c r="O169" s="972"/>
      <c r="P169" s="29">
        <v>6</v>
      </c>
      <c r="Q169" s="28"/>
      <c r="R169" s="28">
        <v>18</v>
      </c>
      <c r="S169" s="81">
        <v>126.58199999999999</v>
      </c>
      <c r="T169" s="185">
        <v>43405</v>
      </c>
      <c r="U169" s="326" t="s">
        <v>4625</v>
      </c>
      <c r="V169" s="60">
        <v>1.05</v>
      </c>
      <c r="W169" s="167">
        <v>1</v>
      </c>
      <c r="X169" s="489">
        <f t="shared" si="7"/>
        <v>21.777994428969361</v>
      </c>
      <c r="Y169" s="502" t="s">
        <v>1833</v>
      </c>
      <c r="Z169" s="494"/>
      <c r="AA169" s="28" t="s">
        <v>20</v>
      </c>
      <c r="AB169" s="27">
        <v>25</v>
      </c>
      <c r="AC169" s="28" t="s">
        <v>154</v>
      </c>
      <c r="AD169" s="27" t="s">
        <v>54</v>
      </c>
      <c r="AE169" s="28" t="s">
        <v>124</v>
      </c>
      <c r="AF169" s="29" t="s">
        <v>55</v>
      </c>
      <c r="AG169" s="29"/>
      <c r="AH169" s="27" t="s">
        <v>133</v>
      </c>
      <c r="AI169" s="27" t="s">
        <v>133</v>
      </c>
      <c r="AJ169" s="27" t="s">
        <v>54</v>
      </c>
      <c r="AK169" s="81">
        <v>80</v>
      </c>
      <c r="AL169" s="569"/>
      <c r="AM169" s="28">
        <v>16</v>
      </c>
      <c r="AN169" s="28">
        <v>3</v>
      </c>
      <c r="AO169" s="28">
        <v>2010</v>
      </c>
      <c r="AP169" s="20">
        <v>2017</v>
      </c>
      <c r="AQ169" s="182" t="s">
        <v>2950</v>
      </c>
      <c r="AR169" s="28" t="s">
        <v>4627</v>
      </c>
      <c r="AS169" s="20"/>
    </row>
    <row r="170" spans="1:45" ht="14.25" customHeight="1" x14ac:dyDescent="0.25">
      <c r="A170" t="s">
        <v>744</v>
      </c>
      <c r="C170" t="s">
        <v>875</v>
      </c>
      <c r="D170" s="45" t="s">
        <v>150</v>
      </c>
      <c r="E170" s="555" t="s">
        <v>2224</v>
      </c>
      <c r="F170" s="46" t="s">
        <v>67</v>
      </c>
      <c r="G170" s="42" t="s">
        <v>152</v>
      </c>
      <c r="H170" s="46" t="s">
        <v>153</v>
      </c>
      <c r="I170" s="46">
        <v>32</v>
      </c>
      <c r="J170" s="670">
        <v>32</v>
      </c>
      <c r="K170" s="19" t="s">
        <v>800</v>
      </c>
      <c r="L170" s="52" t="s">
        <v>108</v>
      </c>
      <c r="M170" s="81"/>
      <c r="N170" s="28">
        <v>6409</v>
      </c>
      <c r="O170" s="972"/>
      <c r="P170" s="29">
        <v>6</v>
      </c>
      <c r="Q170" s="28"/>
      <c r="R170" s="28">
        <v>2</v>
      </c>
      <c r="S170" s="81">
        <v>82.44</v>
      </c>
      <c r="T170" s="185">
        <v>41738</v>
      </c>
      <c r="U170" s="326">
        <v>14.7</v>
      </c>
      <c r="V170" s="60">
        <v>0.75</v>
      </c>
      <c r="W170" s="167">
        <v>1</v>
      </c>
      <c r="X170" s="489">
        <f t="shared" si="7"/>
        <v>9.6473708846933999</v>
      </c>
      <c r="Y170" s="502" t="s">
        <v>1833</v>
      </c>
      <c r="Z170" s="494"/>
      <c r="AA170" s="28" t="s">
        <v>20</v>
      </c>
      <c r="AB170" s="27">
        <v>25</v>
      </c>
      <c r="AC170" s="28" t="s">
        <v>1093</v>
      </c>
      <c r="AD170" s="27" t="s">
        <v>54</v>
      </c>
      <c r="AE170" s="28" t="s">
        <v>124</v>
      </c>
      <c r="AF170" s="29" t="s">
        <v>55</v>
      </c>
      <c r="AG170" s="29"/>
      <c r="AH170" s="27" t="s">
        <v>133</v>
      </c>
      <c r="AI170" s="27" t="s">
        <v>133</v>
      </c>
      <c r="AJ170" s="27" t="s">
        <v>54</v>
      </c>
      <c r="AK170" s="81">
        <v>80</v>
      </c>
      <c r="AL170" s="569"/>
      <c r="AM170" s="28">
        <v>16</v>
      </c>
      <c r="AN170" s="28">
        <v>3</v>
      </c>
      <c r="AO170" s="28">
        <v>2010</v>
      </c>
      <c r="AP170" s="20">
        <v>2017</v>
      </c>
      <c r="AQ170" s="182" t="s">
        <v>2950</v>
      </c>
      <c r="AR170" s="28" t="s">
        <v>1094</v>
      </c>
      <c r="AS170" s="20" t="s">
        <v>1095</v>
      </c>
    </row>
    <row r="171" spans="1:45" ht="14.25" customHeight="1" x14ac:dyDescent="0.25">
      <c r="C171" t="s">
        <v>4376</v>
      </c>
      <c r="D171" s="26" t="s">
        <v>2420</v>
      </c>
      <c r="E171" s="435" t="s">
        <v>3382</v>
      </c>
      <c r="F171" s="27" t="s">
        <v>777</v>
      </c>
      <c r="G171" s="28" t="s">
        <v>3383</v>
      </c>
      <c r="H171" s="27" t="s">
        <v>143</v>
      </c>
      <c r="I171" s="27">
        <v>16</v>
      </c>
      <c r="J171" s="87">
        <v>16</v>
      </c>
      <c r="K171" s="19" t="s">
        <v>800</v>
      </c>
      <c r="L171" s="52" t="s">
        <v>108</v>
      </c>
      <c r="M171" s="81" t="s">
        <v>2428</v>
      </c>
      <c r="N171" s="28">
        <v>18</v>
      </c>
      <c r="O171" s="972"/>
      <c r="P171" s="29">
        <v>6</v>
      </c>
      <c r="Q171" s="28"/>
      <c r="R171" s="28"/>
      <c r="S171" s="81"/>
      <c r="T171" s="185">
        <v>43164</v>
      </c>
      <c r="U171" s="326">
        <v>14.7</v>
      </c>
      <c r="V171" s="60">
        <v>0.67</v>
      </c>
      <c r="W171" s="167">
        <v>1</v>
      </c>
      <c r="X171" s="489" t="str">
        <f t="shared" si="7"/>
        <v/>
      </c>
      <c r="Y171" s="502"/>
      <c r="Z171" s="494"/>
      <c r="AA171" s="28" t="s">
        <v>20</v>
      </c>
      <c r="AB171" s="27">
        <v>2</v>
      </c>
      <c r="AC171" s="28" t="s">
        <v>2420</v>
      </c>
      <c r="AD171" s="27" t="s">
        <v>54</v>
      </c>
      <c r="AE171" s="28"/>
      <c r="AF171" s="29" t="s">
        <v>55</v>
      </c>
      <c r="AG171" s="29" t="s">
        <v>55</v>
      </c>
      <c r="AH171" s="27">
        <v>256</v>
      </c>
      <c r="AI171" s="27">
        <v>256</v>
      </c>
      <c r="AJ171" s="27" t="s">
        <v>54</v>
      </c>
      <c r="AK171" s="81">
        <v>5</v>
      </c>
      <c r="AL171" s="569">
        <v>1</v>
      </c>
      <c r="AM171" s="28">
        <v>16</v>
      </c>
      <c r="AN171" s="28"/>
      <c r="AO171" s="28"/>
      <c r="AP171" s="20"/>
      <c r="AQ171" s="142" t="s">
        <v>3384</v>
      </c>
      <c r="AR171" s="28" t="s">
        <v>2421</v>
      </c>
      <c r="AS171" s="20" t="s">
        <v>2422</v>
      </c>
    </row>
    <row r="172" spans="1:45" ht="14.25" customHeight="1" x14ac:dyDescent="0.25">
      <c r="B172">
        <v>1</v>
      </c>
      <c r="C172" t="s">
        <v>4376</v>
      </c>
      <c r="D172" s="26" t="s">
        <v>4085</v>
      </c>
      <c r="E172" s="435" t="s">
        <v>4089</v>
      </c>
      <c r="F172" s="27" t="s">
        <v>85</v>
      </c>
      <c r="G172" s="28" t="s">
        <v>4088</v>
      </c>
      <c r="H172" s="27" t="s">
        <v>143</v>
      </c>
      <c r="I172" s="27">
        <v>32</v>
      </c>
      <c r="J172" s="87">
        <v>32</v>
      </c>
      <c r="K172" s="19" t="s">
        <v>800</v>
      </c>
      <c r="L172" s="52" t="s">
        <v>108</v>
      </c>
      <c r="M172" s="81" t="s">
        <v>4087</v>
      </c>
      <c r="N172" s="28">
        <v>396</v>
      </c>
      <c r="O172" s="972"/>
      <c r="P172" s="29">
        <v>6</v>
      </c>
      <c r="Q172" s="28"/>
      <c r="R172" s="28">
        <v>1</v>
      </c>
      <c r="S172" s="81">
        <v>123.45699999999999</v>
      </c>
      <c r="T172" s="185">
        <v>43288</v>
      </c>
      <c r="U172" s="326">
        <v>14.7</v>
      </c>
      <c r="V172" s="60">
        <v>1</v>
      </c>
      <c r="W172" s="167">
        <v>4</v>
      </c>
      <c r="X172" s="489">
        <f t="shared" si="7"/>
        <v>77.940025252525245</v>
      </c>
      <c r="Y172" s="502" t="s">
        <v>174</v>
      </c>
      <c r="Z172" s="494"/>
      <c r="AA172" s="28" t="s">
        <v>20</v>
      </c>
      <c r="AB172" s="27">
        <v>4</v>
      </c>
      <c r="AC172" s="28" t="s">
        <v>4086</v>
      </c>
      <c r="AD172" s="27"/>
      <c r="AE172" s="28"/>
      <c r="AF172" s="29" t="s">
        <v>55</v>
      </c>
      <c r="AG172" s="29"/>
      <c r="AH172" s="27" t="s">
        <v>718</v>
      </c>
      <c r="AI172" s="27" t="s">
        <v>718</v>
      </c>
      <c r="AJ172" s="27" t="s">
        <v>55</v>
      </c>
      <c r="AK172" s="81">
        <v>11</v>
      </c>
      <c r="AL172" s="569"/>
      <c r="AM172" s="28">
        <v>4</v>
      </c>
      <c r="AN172" s="28"/>
      <c r="AO172" s="28">
        <v>2013</v>
      </c>
      <c r="AP172" s="20">
        <v>2013</v>
      </c>
      <c r="AQ172" s="182"/>
      <c r="AR172" s="28" t="s">
        <v>4090</v>
      </c>
      <c r="AS172" s="20" t="s">
        <v>4095</v>
      </c>
    </row>
    <row r="173" spans="1:45" ht="14.25" customHeight="1" x14ac:dyDescent="0.25">
      <c r="B173">
        <v>1</v>
      </c>
      <c r="C173" t="s">
        <v>875</v>
      </c>
      <c r="D173" s="26" t="s">
        <v>3304</v>
      </c>
      <c r="E173" s="435" t="s">
        <v>3305</v>
      </c>
      <c r="F173" s="27" t="s">
        <v>67</v>
      </c>
      <c r="G173" s="28" t="s">
        <v>1976</v>
      </c>
      <c r="H173" s="27" t="s">
        <v>445</v>
      </c>
      <c r="I173" s="27">
        <v>32</v>
      </c>
      <c r="J173" s="87">
        <v>32</v>
      </c>
      <c r="K173" s="19" t="s">
        <v>800</v>
      </c>
      <c r="L173" s="52" t="s">
        <v>108</v>
      </c>
      <c r="M173" s="81"/>
      <c r="N173" s="28">
        <v>5231</v>
      </c>
      <c r="O173" s="972"/>
      <c r="P173" s="29">
        <v>6</v>
      </c>
      <c r="Q173" s="28">
        <v>4</v>
      </c>
      <c r="R173" s="28">
        <v>8</v>
      </c>
      <c r="S173" s="81">
        <v>117.64700000000001</v>
      </c>
      <c r="T173" s="185">
        <v>43194</v>
      </c>
      <c r="U173" s="326">
        <v>14.7</v>
      </c>
      <c r="V173" s="60">
        <v>1</v>
      </c>
      <c r="W173" s="167">
        <v>1</v>
      </c>
      <c r="X173" s="489">
        <f t="shared" si="7"/>
        <v>22.490346014146436</v>
      </c>
      <c r="Y173" s="502" t="s">
        <v>174</v>
      </c>
      <c r="Z173" s="494"/>
      <c r="AA173" s="28" t="s">
        <v>20</v>
      </c>
      <c r="AB173" s="27">
        <v>78</v>
      </c>
      <c r="AC173" s="28" t="s">
        <v>449</v>
      </c>
      <c r="AD173" s="27" t="s">
        <v>54</v>
      </c>
      <c r="AE173" s="28" t="s">
        <v>124</v>
      </c>
      <c r="AF173" s="29" t="s">
        <v>54</v>
      </c>
      <c r="AG173" s="29" t="s">
        <v>875</v>
      </c>
      <c r="AH173" s="27" t="s">
        <v>133</v>
      </c>
      <c r="AI173" s="27" t="s">
        <v>133</v>
      </c>
      <c r="AJ173" s="27" t="s">
        <v>54</v>
      </c>
      <c r="AK173" s="81"/>
      <c r="AL173" s="569"/>
      <c r="AM173" s="28">
        <v>32</v>
      </c>
      <c r="AN173" s="28"/>
      <c r="AO173" s="28">
        <v>2010</v>
      </c>
      <c r="AP173" s="20">
        <v>2015</v>
      </c>
      <c r="AQ173" s="182" t="s">
        <v>3294</v>
      </c>
      <c r="AR173" s="28" t="s">
        <v>3307</v>
      </c>
      <c r="AS173" s="20" t="s">
        <v>3171</v>
      </c>
    </row>
    <row r="174" spans="1:45" ht="14.25" customHeight="1" x14ac:dyDescent="0.25">
      <c r="B174">
        <v>1</v>
      </c>
      <c r="C174" t="s">
        <v>875</v>
      </c>
      <c r="D174" s="26" t="s">
        <v>2086</v>
      </c>
      <c r="E174" s="435" t="s">
        <v>2091</v>
      </c>
      <c r="F174" s="27" t="s">
        <v>67</v>
      </c>
      <c r="G174" s="28" t="s">
        <v>1675</v>
      </c>
      <c r="H174" s="27" t="s">
        <v>143</v>
      </c>
      <c r="I174" s="27">
        <v>32</v>
      </c>
      <c r="J174" s="87">
        <v>32</v>
      </c>
      <c r="K174" s="19" t="s">
        <v>775</v>
      </c>
      <c r="L174" s="52" t="s">
        <v>108</v>
      </c>
      <c r="M174" s="81" t="s">
        <v>3150</v>
      </c>
      <c r="N174" s="28">
        <v>2820</v>
      </c>
      <c r="O174" s="972"/>
      <c r="P174" s="29">
        <v>6</v>
      </c>
      <c r="Q174" s="28">
        <v>1</v>
      </c>
      <c r="R174" s="28">
        <v>10</v>
      </c>
      <c r="S174" s="81">
        <v>133.333</v>
      </c>
      <c r="T174" s="185">
        <v>43185</v>
      </c>
      <c r="U174" s="326">
        <v>14.7</v>
      </c>
      <c r="V174" s="60">
        <v>1</v>
      </c>
      <c r="W174" s="167">
        <v>1</v>
      </c>
      <c r="X174" s="489">
        <f t="shared" si="7"/>
        <v>47.281205673758862</v>
      </c>
      <c r="Y174" s="502" t="s">
        <v>174</v>
      </c>
      <c r="Z174" s="494" t="s">
        <v>54</v>
      </c>
      <c r="AA174" s="28" t="s">
        <v>20</v>
      </c>
      <c r="AB174" s="27">
        <v>31</v>
      </c>
      <c r="AC174" s="28" t="s">
        <v>2077</v>
      </c>
      <c r="AD174" s="27"/>
      <c r="AE174" s="28"/>
      <c r="AF174" s="29" t="s">
        <v>55</v>
      </c>
      <c r="AG174" s="29" t="s">
        <v>55</v>
      </c>
      <c r="AH174" s="27" t="s">
        <v>133</v>
      </c>
      <c r="AI174" s="27" t="s">
        <v>133</v>
      </c>
      <c r="AJ174" s="27" t="s">
        <v>55</v>
      </c>
      <c r="AK174" s="81">
        <v>20</v>
      </c>
      <c r="AL174" s="569"/>
      <c r="AM174" s="28">
        <v>16</v>
      </c>
      <c r="AN174" s="28">
        <v>5</v>
      </c>
      <c r="AO174" s="28">
        <v>2015</v>
      </c>
      <c r="AP174" s="20"/>
      <c r="AQ174" s="182"/>
      <c r="AR174" s="28"/>
      <c r="AS174" s="20" t="s">
        <v>2090</v>
      </c>
    </row>
    <row r="175" spans="1:45" ht="14.25" customHeight="1" x14ac:dyDescent="0.25">
      <c r="B175">
        <v>1</v>
      </c>
      <c r="C175" t="s">
        <v>875</v>
      </c>
      <c r="D175" s="26" t="s">
        <v>2087</v>
      </c>
      <c r="E175" s="435" t="s">
        <v>2088</v>
      </c>
      <c r="F175" s="27" t="s">
        <v>296</v>
      </c>
      <c r="G175" s="28" t="s">
        <v>1675</v>
      </c>
      <c r="H175" s="27" t="s">
        <v>143</v>
      </c>
      <c r="I175" s="27">
        <v>32</v>
      </c>
      <c r="J175" s="87">
        <v>32</v>
      </c>
      <c r="K175" s="19" t="s">
        <v>775</v>
      </c>
      <c r="L175" s="52" t="s">
        <v>108</v>
      </c>
      <c r="M175" s="81" t="s">
        <v>2725</v>
      </c>
      <c r="N175" s="28">
        <v>7936</v>
      </c>
      <c r="O175" s="972"/>
      <c r="P175" s="29">
        <v>6</v>
      </c>
      <c r="Q175" s="28">
        <v>4</v>
      </c>
      <c r="R175" s="28">
        <v>25</v>
      </c>
      <c r="S175" s="81">
        <v>87</v>
      </c>
      <c r="T175" s="185">
        <v>43164</v>
      </c>
      <c r="U175" s="326">
        <v>14.7</v>
      </c>
      <c r="V175" s="60">
        <v>1</v>
      </c>
      <c r="W175" s="167">
        <v>1</v>
      </c>
      <c r="X175" s="489">
        <f t="shared" si="7"/>
        <v>10.962701612903226</v>
      </c>
      <c r="Y175" s="502" t="s">
        <v>174</v>
      </c>
      <c r="Z175" s="494" t="s">
        <v>54</v>
      </c>
      <c r="AA175" s="28" t="s">
        <v>20</v>
      </c>
      <c r="AB175" s="27"/>
      <c r="AC175" s="28" t="s">
        <v>2077</v>
      </c>
      <c r="AD175" s="27"/>
      <c r="AE175" s="28"/>
      <c r="AF175" s="29" t="s">
        <v>55</v>
      </c>
      <c r="AG175" s="29" t="s">
        <v>55</v>
      </c>
      <c r="AH175" s="27" t="s">
        <v>133</v>
      </c>
      <c r="AI175" s="27" t="s">
        <v>133</v>
      </c>
      <c r="AJ175" s="27" t="s">
        <v>55</v>
      </c>
      <c r="AK175" s="81">
        <v>20</v>
      </c>
      <c r="AL175" s="569"/>
      <c r="AM175" s="28">
        <v>16</v>
      </c>
      <c r="AN175" s="28">
        <v>5</v>
      </c>
      <c r="AO175" s="28">
        <v>2015</v>
      </c>
      <c r="AP175" s="20"/>
      <c r="AQ175" s="182"/>
      <c r="AR175" s="28"/>
      <c r="AS175" s="20" t="s">
        <v>2090</v>
      </c>
    </row>
    <row r="176" spans="1:45" ht="14.25" customHeight="1" x14ac:dyDescent="0.25">
      <c r="D176" s="591" t="s">
        <v>5470</v>
      </c>
      <c r="E176" s="555" t="s">
        <v>5471</v>
      </c>
      <c r="F176" s="617" t="s">
        <v>296</v>
      </c>
      <c r="G176" s="42" t="s">
        <v>1675</v>
      </c>
      <c r="H176" s="46" t="s">
        <v>143</v>
      </c>
      <c r="I176" s="592">
        <v>32</v>
      </c>
      <c r="J176" s="618">
        <v>32</v>
      </c>
      <c r="K176" s="65"/>
      <c r="L176" s="52"/>
      <c r="M176" s="81"/>
      <c r="N176" s="28"/>
      <c r="O176" s="972"/>
      <c r="P176" s="29"/>
      <c r="Q176" s="28"/>
      <c r="R176" s="28"/>
      <c r="S176" s="81"/>
      <c r="T176" s="185"/>
      <c r="U176" s="326"/>
      <c r="V176" s="60"/>
      <c r="W176" s="167"/>
      <c r="X176" s="489"/>
      <c r="Y176" s="502"/>
      <c r="Z176" s="494"/>
      <c r="AA176" s="28" t="s">
        <v>20</v>
      </c>
      <c r="AB176" s="27">
        <v>70</v>
      </c>
      <c r="AC176" s="28" t="s">
        <v>1950</v>
      </c>
      <c r="AD176" s="27" t="s">
        <v>54</v>
      </c>
      <c r="AE176" s="28" t="s">
        <v>124</v>
      </c>
      <c r="AF176" s="29" t="s">
        <v>55</v>
      </c>
      <c r="AG176" s="29" t="s">
        <v>55</v>
      </c>
      <c r="AH176" s="27" t="s">
        <v>133</v>
      </c>
      <c r="AI176" s="27" t="s">
        <v>133</v>
      </c>
      <c r="AJ176" s="27" t="s">
        <v>54</v>
      </c>
      <c r="AK176" s="81">
        <v>35</v>
      </c>
      <c r="AL176" s="569"/>
      <c r="AM176" s="28">
        <v>16</v>
      </c>
      <c r="AN176" s="28">
        <v>5</v>
      </c>
      <c r="AO176" s="28">
        <v>2018</v>
      </c>
      <c r="AP176" s="20">
        <v>2020</v>
      </c>
      <c r="AQ176" s="182" t="s">
        <v>5473</v>
      </c>
      <c r="AR176" s="28" t="s">
        <v>5472</v>
      </c>
      <c r="AS176" s="20" t="s">
        <v>5474</v>
      </c>
    </row>
    <row r="177" spans="1:45" ht="14.25" customHeight="1" x14ac:dyDescent="0.25">
      <c r="A177" t="s">
        <v>746</v>
      </c>
      <c r="B177">
        <v>1</v>
      </c>
      <c r="C177" t="s">
        <v>875</v>
      </c>
      <c r="D177" s="26" t="s">
        <v>1674</v>
      </c>
      <c r="E177" s="435" t="s">
        <v>2383</v>
      </c>
      <c r="F177" s="27" t="s">
        <v>67</v>
      </c>
      <c r="G177" s="28" t="s">
        <v>1675</v>
      </c>
      <c r="H177" s="27" t="s">
        <v>143</v>
      </c>
      <c r="I177" s="27">
        <v>32</v>
      </c>
      <c r="J177" s="87">
        <v>32</v>
      </c>
      <c r="K177" s="19" t="s">
        <v>800</v>
      </c>
      <c r="L177" s="52" t="s">
        <v>108</v>
      </c>
      <c r="M177" s="81"/>
      <c r="N177" s="28">
        <v>1687</v>
      </c>
      <c r="O177" s="972"/>
      <c r="P177" s="29">
        <v>6</v>
      </c>
      <c r="Q177" s="28"/>
      <c r="R177" s="28">
        <v>2</v>
      </c>
      <c r="S177" s="81">
        <v>217.53299999999999</v>
      </c>
      <c r="T177" s="185">
        <v>42212</v>
      </c>
      <c r="U177" s="326">
        <v>14.7</v>
      </c>
      <c r="V177" s="60">
        <v>1</v>
      </c>
      <c r="W177" s="167">
        <v>1</v>
      </c>
      <c r="X177" s="489">
        <f>IF(AND(N177&lt;&gt;"",S177&lt;&gt;""),1000*S177*V177/(N177*W177),"")</f>
        <v>128.94665085951394</v>
      </c>
      <c r="Y177" s="502" t="s">
        <v>174</v>
      </c>
      <c r="Z177" s="494"/>
      <c r="AA177" s="28" t="s">
        <v>20</v>
      </c>
      <c r="AB177" s="27">
        <v>7</v>
      </c>
      <c r="AC177" s="28" t="s">
        <v>1674</v>
      </c>
      <c r="AD177" s="27" t="s">
        <v>54</v>
      </c>
      <c r="AE177" s="28"/>
      <c r="AF177" s="29" t="s">
        <v>55</v>
      </c>
      <c r="AG177" s="29" t="s">
        <v>55</v>
      </c>
      <c r="AH177" s="27" t="s">
        <v>133</v>
      </c>
      <c r="AI177" s="27" t="s">
        <v>133</v>
      </c>
      <c r="AJ177" s="27" t="s">
        <v>54</v>
      </c>
      <c r="AK177" s="81">
        <v>35</v>
      </c>
      <c r="AL177" s="569"/>
      <c r="AM177" s="28">
        <v>16</v>
      </c>
      <c r="AN177" s="28">
        <v>5</v>
      </c>
      <c r="AO177" s="28">
        <v>2015</v>
      </c>
      <c r="AP177" s="20">
        <v>2021</v>
      </c>
      <c r="AQ177" s="182" t="s">
        <v>1807</v>
      </c>
      <c r="AR177" s="28" t="s">
        <v>2115</v>
      </c>
      <c r="AS177" s="127" t="s">
        <v>3880</v>
      </c>
    </row>
    <row r="178" spans="1:45" ht="14.25" customHeight="1" x14ac:dyDescent="0.25">
      <c r="D178" s="591" t="s">
        <v>5081</v>
      </c>
      <c r="E178" s="555" t="s">
        <v>5082</v>
      </c>
      <c r="F178" s="592" t="s">
        <v>1812</v>
      </c>
      <c r="G178" s="593" t="s">
        <v>5083</v>
      </c>
      <c r="H178" s="592">
        <v>6502</v>
      </c>
      <c r="I178" s="592">
        <v>8</v>
      </c>
      <c r="J178" s="618">
        <v>8</v>
      </c>
      <c r="K178" s="856" t="s">
        <v>6197</v>
      </c>
      <c r="L178" s="52" t="s">
        <v>108</v>
      </c>
      <c r="M178" s="81" t="s">
        <v>2863</v>
      </c>
      <c r="N178" s="28">
        <v>868</v>
      </c>
      <c r="O178" s="972">
        <v>131</v>
      </c>
      <c r="P178" s="29">
        <v>6</v>
      </c>
      <c r="Q178" s="28"/>
      <c r="R178" s="28"/>
      <c r="S178" s="81">
        <v>250</v>
      </c>
      <c r="T178" s="185">
        <v>44500</v>
      </c>
      <c r="U178" s="326" t="s">
        <v>5998</v>
      </c>
      <c r="V178" s="60">
        <v>0.33</v>
      </c>
      <c r="W178" s="167">
        <v>3</v>
      </c>
      <c r="X178" s="489">
        <f>IF(AND(N178&lt;&gt;"",S178&lt;&gt;""),1000*S178*V178/(N178*W178),"")</f>
        <v>31.682027649769584</v>
      </c>
      <c r="Y178" s="502" t="s">
        <v>174</v>
      </c>
      <c r="Z178" s="494"/>
      <c r="AA178" s="28" t="s">
        <v>17</v>
      </c>
      <c r="AB178" s="27">
        <v>23</v>
      </c>
      <c r="AC178" s="28" t="s">
        <v>5081</v>
      </c>
      <c r="AD178" s="27" t="s">
        <v>54</v>
      </c>
      <c r="AE178" s="28" t="s">
        <v>124</v>
      </c>
      <c r="AF178" s="29" t="s">
        <v>55</v>
      </c>
      <c r="AG178" s="29" t="s">
        <v>55</v>
      </c>
      <c r="AH178" s="27" t="s">
        <v>181</v>
      </c>
      <c r="AI178" s="27" t="s">
        <v>181</v>
      </c>
      <c r="AJ178" s="27" t="s">
        <v>54</v>
      </c>
      <c r="AK178" s="81"/>
      <c r="AL178" s="569"/>
      <c r="AM178" s="28"/>
      <c r="AN178" s="28"/>
      <c r="AO178" s="28">
        <v>2019</v>
      </c>
      <c r="AP178" s="20">
        <v>2020</v>
      </c>
      <c r="AQ178" s="182" t="s">
        <v>5165</v>
      </c>
      <c r="AR178" s="28" t="s">
        <v>5084</v>
      </c>
      <c r="AS178" s="852" t="s">
        <v>5106</v>
      </c>
    </row>
    <row r="179" spans="1:45" ht="14.25" customHeight="1" x14ac:dyDescent="0.25">
      <c r="B179">
        <v>1</v>
      </c>
      <c r="C179" t="s">
        <v>875</v>
      </c>
      <c r="D179" s="26" t="s">
        <v>3328</v>
      </c>
      <c r="E179" s="435" t="s">
        <v>3329</v>
      </c>
      <c r="F179" s="27" t="s">
        <v>67</v>
      </c>
      <c r="G179" s="28" t="s">
        <v>3331</v>
      </c>
      <c r="H179" s="27" t="s">
        <v>12</v>
      </c>
      <c r="I179" s="27">
        <v>8</v>
      </c>
      <c r="J179" s="87">
        <v>8</v>
      </c>
      <c r="K179" s="19" t="s">
        <v>800</v>
      </c>
      <c r="L179" s="52" t="s">
        <v>108</v>
      </c>
      <c r="M179" s="81"/>
      <c r="N179" s="28">
        <v>301</v>
      </c>
      <c r="O179" s="972"/>
      <c r="P179" s="29">
        <v>6</v>
      </c>
      <c r="Q179" s="28"/>
      <c r="R179" s="28"/>
      <c r="S179" s="81">
        <v>357.14299999999997</v>
      </c>
      <c r="T179" s="185">
        <v>43200</v>
      </c>
      <c r="U179" s="326">
        <v>14.7</v>
      </c>
      <c r="V179" s="60">
        <v>0.33</v>
      </c>
      <c r="W179" s="167">
        <v>3</v>
      </c>
      <c r="X179" s="489">
        <f>IF(AND(N179&lt;&gt;"",S179&lt;&gt;""),1000*S179*V179/(N179*W179),"")</f>
        <v>130.5173754152824</v>
      </c>
      <c r="Y179" s="502"/>
      <c r="Z179" s="494"/>
      <c r="AA179" s="28" t="s">
        <v>20</v>
      </c>
      <c r="AB179" s="27">
        <v>1</v>
      </c>
      <c r="AC179" s="28" t="s">
        <v>3328</v>
      </c>
      <c r="AD179" s="27" t="s">
        <v>54</v>
      </c>
      <c r="AE179" s="28" t="s">
        <v>158</v>
      </c>
      <c r="AF179" s="29" t="s">
        <v>55</v>
      </c>
      <c r="AG179" s="29" t="s">
        <v>54</v>
      </c>
      <c r="AH179" s="412" t="s">
        <v>181</v>
      </c>
      <c r="AI179" s="412" t="s">
        <v>364</v>
      </c>
      <c r="AJ179" s="27" t="s">
        <v>54</v>
      </c>
      <c r="AK179" s="81">
        <v>40</v>
      </c>
      <c r="AL179" s="569">
        <v>3</v>
      </c>
      <c r="AM179" s="28"/>
      <c r="AN179" s="28"/>
      <c r="AO179" s="28">
        <v>2011</v>
      </c>
      <c r="AP179" s="20">
        <v>2018</v>
      </c>
      <c r="AQ179" s="182" t="s">
        <v>3332</v>
      </c>
      <c r="AR179" s="28" t="s">
        <v>3330</v>
      </c>
      <c r="AS179" s="20" t="s">
        <v>3336</v>
      </c>
    </row>
    <row r="180" spans="1:45" ht="14.25" customHeight="1" x14ac:dyDescent="0.25">
      <c r="D180" s="591" t="s">
        <v>5347</v>
      </c>
      <c r="E180" s="555" t="s">
        <v>5348</v>
      </c>
      <c r="F180" s="592"/>
      <c r="G180" s="42" t="s">
        <v>5350</v>
      </c>
      <c r="H180" s="592" t="s">
        <v>1613</v>
      </c>
      <c r="I180" s="592">
        <v>32</v>
      </c>
      <c r="J180" s="618">
        <v>32</v>
      </c>
      <c r="K180" s="19"/>
      <c r="L180" s="52"/>
      <c r="M180" s="81"/>
      <c r="N180" s="28"/>
      <c r="O180" s="972"/>
      <c r="P180" s="29"/>
      <c r="Q180" s="28"/>
      <c r="R180" s="28"/>
      <c r="S180" s="81"/>
      <c r="T180" s="185"/>
      <c r="U180" s="326"/>
      <c r="V180" s="60"/>
      <c r="W180" s="167"/>
      <c r="X180" s="489"/>
      <c r="Y180" s="502"/>
      <c r="Z180" s="494" t="s">
        <v>54</v>
      </c>
      <c r="AA180" s="28" t="s">
        <v>20</v>
      </c>
      <c r="AB180" s="27">
        <v>31</v>
      </c>
      <c r="AC180" s="28" t="s">
        <v>5352</v>
      </c>
      <c r="AD180" s="27" t="s">
        <v>54</v>
      </c>
      <c r="AE180" s="28" t="s">
        <v>124</v>
      </c>
      <c r="AF180" s="29" t="s">
        <v>55</v>
      </c>
      <c r="AG180" s="29"/>
      <c r="AH180" s="27" t="s">
        <v>133</v>
      </c>
      <c r="AI180" s="27" t="s">
        <v>133</v>
      </c>
      <c r="AJ180" s="27" t="s">
        <v>54</v>
      </c>
      <c r="AK180" s="81"/>
      <c r="AL180" s="569"/>
      <c r="AM180" s="28">
        <v>32</v>
      </c>
      <c r="AN180" s="28"/>
      <c r="AO180" s="28">
        <v>2019</v>
      </c>
      <c r="AP180" s="20">
        <v>2020</v>
      </c>
      <c r="AQ180" s="182" t="s">
        <v>5351</v>
      </c>
      <c r="AR180" s="28" t="s">
        <v>5349</v>
      </c>
      <c r="AS180" s="20"/>
    </row>
    <row r="181" spans="1:45" ht="14.25" customHeight="1" x14ac:dyDescent="0.25">
      <c r="D181" s="409" t="s">
        <v>6419</v>
      </c>
      <c r="E181" s="435" t="s">
        <v>6420</v>
      </c>
      <c r="F181" s="412"/>
      <c r="G181" s="504" t="s">
        <v>6422</v>
      </c>
      <c r="H181" s="412" t="s">
        <v>1613</v>
      </c>
      <c r="I181" s="412">
        <v>64</v>
      </c>
      <c r="J181" s="415">
        <v>32</v>
      </c>
      <c r="K181" s="19"/>
      <c r="L181" s="52"/>
      <c r="M181" s="81"/>
      <c r="N181" s="28"/>
      <c r="O181" s="972"/>
      <c r="P181" s="29"/>
      <c r="Q181" s="28"/>
      <c r="R181" s="28"/>
      <c r="S181" s="81"/>
      <c r="T181" s="185"/>
      <c r="U181" s="326"/>
      <c r="V181" s="60"/>
      <c r="W181" s="167"/>
      <c r="X181" s="489"/>
      <c r="Y181" s="502"/>
      <c r="Z181" s="494"/>
      <c r="AA181" s="28" t="s">
        <v>479</v>
      </c>
      <c r="AB181" s="27"/>
      <c r="AC181" s="28"/>
      <c r="AD181" s="27" t="s">
        <v>54</v>
      </c>
      <c r="AE181" s="28" t="s">
        <v>124</v>
      </c>
      <c r="AF181" s="29" t="s">
        <v>54</v>
      </c>
      <c r="AG181" s="29"/>
      <c r="AH181" s="27" t="s">
        <v>4002</v>
      </c>
      <c r="AI181" s="27" t="s">
        <v>4002</v>
      </c>
      <c r="AJ181" s="27" t="s">
        <v>54</v>
      </c>
      <c r="AK181" s="81"/>
      <c r="AL181" s="569"/>
      <c r="AM181" s="28">
        <v>32</v>
      </c>
      <c r="AN181" s="28"/>
      <c r="AO181" s="28"/>
      <c r="AP181" s="20">
        <v>2021</v>
      </c>
      <c r="AQ181" s="182"/>
      <c r="AR181" s="28" t="s">
        <v>6421</v>
      </c>
      <c r="AS181" s="20"/>
    </row>
    <row r="182" spans="1:45" ht="15" customHeight="1" x14ac:dyDescent="0.25">
      <c r="B182">
        <v>1</v>
      </c>
      <c r="C182" t="s">
        <v>875</v>
      </c>
      <c r="D182" s="26" t="s">
        <v>2576</v>
      </c>
      <c r="E182" s="435" t="s">
        <v>2577</v>
      </c>
      <c r="F182" s="27" t="s">
        <v>296</v>
      </c>
      <c r="G182" s="28" t="s">
        <v>2070</v>
      </c>
      <c r="H182" s="27" t="s">
        <v>12</v>
      </c>
      <c r="I182" s="27">
        <v>8</v>
      </c>
      <c r="J182" s="87">
        <v>16</v>
      </c>
      <c r="K182" s="19" t="s">
        <v>800</v>
      </c>
      <c r="L182" s="52" t="s">
        <v>108</v>
      </c>
      <c r="M182" s="81"/>
      <c r="N182" s="28">
        <v>441</v>
      </c>
      <c r="O182" s="972"/>
      <c r="P182" s="29">
        <v>6</v>
      </c>
      <c r="Q182" s="28"/>
      <c r="R182" s="28"/>
      <c r="S182" s="81">
        <v>270.27</v>
      </c>
      <c r="T182" s="185">
        <v>43164</v>
      </c>
      <c r="U182" s="326">
        <v>14.7</v>
      </c>
      <c r="V182" s="60">
        <v>0.33</v>
      </c>
      <c r="W182" s="167">
        <v>3</v>
      </c>
      <c r="X182" s="489">
        <f t="shared" ref="X182:X189" si="8">IF(AND(N182&lt;&gt;"",S182&lt;&gt;""),1000*S182*V182/(N182*W182),"")</f>
        <v>67.414285714285725</v>
      </c>
      <c r="Y182" s="502" t="s">
        <v>174</v>
      </c>
      <c r="Z182" s="494"/>
      <c r="AA182" s="28" t="s">
        <v>17</v>
      </c>
      <c r="AB182" s="27">
        <v>14</v>
      </c>
      <c r="AC182" s="28" t="s">
        <v>73</v>
      </c>
      <c r="AD182" s="27" t="s">
        <v>54</v>
      </c>
      <c r="AE182" s="28"/>
      <c r="AF182" s="29"/>
      <c r="AG182" s="29"/>
      <c r="AH182" s="27"/>
      <c r="AI182" s="27"/>
      <c r="AJ182" s="27"/>
      <c r="AK182" s="81"/>
      <c r="AL182" s="569">
        <v>3</v>
      </c>
      <c r="AM182" s="28">
        <v>4</v>
      </c>
      <c r="AN182" s="28"/>
      <c r="AO182" s="28">
        <v>2014</v>
      </c>
      <c r="AP182" s="20">
        <v>2017</v>
      </c>
      <c r="AQ182" s="182"/>
      <c r="AR182" s="28" t="s">
        <v>2578</v>
      </c>
      <c r="AS182" s="20" t="s">
        <v>2579</v>
      </c>
    </row>
    <row r="183" spans="1:45" x14ac:dyDescent="0.25">
      <c r="A183" t="s">
        <v>744</v>
      </c>
      <c r="B183">
        <v>1</v>
      </c>
      <c r="C183" t="s">
        <v>875</v>
      </c>
      <c r="D183" s="26" t="s">
        <v>188</v>
      </c>
      <c r="E183" s="435" t="s">
        <v>2235</v>
      </c>
      <c r="F183" s="27" t="s">
        <v>67</v>
      </c>
      <c r="G183" s="28" t="s">
        <v>189</v>
      </c>
      <c r="H183" s="27" t="s">
        <v>178</v>
      </c>
      <c r="I183" s="27">
        <v>8</v>
      </c>
      <c r="J183" s="87">
        <v>16</v>
      </c>
      <c r="K183" s="19" t="s">
        <v>775</v>
      </c>
      <c r="L183" s="52" t="s">
        <v>108</v>
      </c>
      <c r="M183" s="81" t="s">
        <v>779</v>
      </c>
      <c r="N183" s="28">
        <v>1549</v>
      </c>
      <c r="O183" s="972"/>
      <c r="P183" s="29">
        <v>6</v>
      </c>
      <c r="Q183" s="28"/>
      <c r="R183" s="28">
        <v>1</v>
      </c>
      <c r="S183" s="81">
        <v>212.76599999999999</v>
      </c>
      <c r="T183" s="185">
        <v>43194</v>
      </c>
      <c r="U183" s="326">
        <v>14.7</v>
      </c>
      <c r="V183" s="60">
        <v>0.33</v>
      </c>
      <c r="W183" s="167">
        <v>1</v>
      </c>
      <c r="X183" s="489">
        <f t="shared" si="8"/>
        <v>45.327811491284699</v>
      </c>
      <c r="Y183" s="502" t="s">
        <v>174</v>
      </c>
      <c r="Z183" s="494"/>
      <c r="AA183" s="28" t="s">
        <v>17</v>
      </c>
      <c r="AB183" s="27">
        <v>14</v>
      </c>
      <c r="AC183" s="28" t="s">
        <v>190</v>
      </c>
      <c r="AD183" s="27"/>
      <c r="AE183" s="28" t="s">
        <v>124</v>
      </c>
      <c r="AF183" s="29" t="s">
        <v>55</v>
      </c>
      <c r="AG183" s="29"/>
      <c r="AH183" s="27" t="s">
        <v>181</v>
      </c>
      <c r="AI183" s="27" t="s">
        <v>182</v>
      </c>
      <c r="AJ183" s="27" t="s">
        <v>54</v>
      </c>
      <c r="AK183" s="81">
        <v>72</v>
      </c>
      <c r="AL183" s="569"/>
      <c r="AM183" s="28">
        <v>32</v>
      </c>
      <c r="AN183" s="28"/>
      <c r="AO183" s="28">
        <v>2002</v>
      </c>
      <c r="AP183" s="20">
        <v>2010</v>
      </c>
      <c r="AQ183" s="142"/>
      <c r="AR183" s="28" t="s">
        <v>782</v>
      </c>
      <c r="AS183" s="20" t="s">
        <v>3320</v>
      </c>
    </row>
    <row r="184" spans="1:45" x14ac:dyDescent="0.25">
      <c r="A184" t="s">
        <v>744</v>
      </c>
      <c r="B184">
        <v>1</v>
      </c>
      <c r="C184" t="s">
        <v>875</v>
      </c>
      <c r="D184" s="26" t="s">
        <v>474</v>
      </c>
      <c r="E184" s="435" t="s">
        <v>2498</v>
      </c>
      <c r="F184" s="27" t="s">
        <v>67</v>
      </c>
      <c r="G184" s="28" t="s">
        <v>189</v>
      </c>
      <c r="H184" s="27" t="s">
        <v>199</v>
      </c>
      <c r="I184" s="27">
        <v>8</v>
      </c>
      <c r="J184" s="87">
        <v>14</v>
      </c>
      <c r="K184" s="19" t="s">
        <v>800</v>
      </c>
      <c r="L184" s="52" t="s">
        <v>108</v>
      </c>
      <c r="M184" s="81" t="s">
        <v>3317</v>
      </c>
      <c r="N184" s="28">
        <v>409</v>
      </c>
      <c r="O184" s="972"/>
      <c r="P184" s="29">
        <v>6</v>
      </c>
      <c r="Q184" s="28"/>
      <c r="R184" s="28"/>
      <c r="S184" s="81">
        <v>238.09200000000001</v>
      </c>
      <c r="T184" s="185">
        <v>43194</v>
      </c>
      <c r="U184" s="326">
        <v>14.7</v>
      </c>
      <c r="V184" s="60">
        <v>0.33</v>
      </c>
      <c r="W184" s="167">
        <v>1</v>
      </c>
      <c r="X184" s="489">
        <f t="shared" si="8"/>
        <v>192.1035696821516</v>
      </c>
      <c r="Y184" s="502" t="s">
        <v>174</v>
      </c>
      <c r="Z184" s="494"/>
      <c r="AA184" s="28" t="s">
        <v>17</v>
      </c>
      <c r="AB184" s="27">
        <v>10</v>
      </c>
      <c r="AC184" s="28" t="s">
        <v>3318</v>
      </c>
      <c r="AD184" s="27" t="s">
        <v>54</v>
      </c>
      <c r="AE184" s="28" t="s">
        <v>124</v>
      </c>
      <c r="AF184" s="29" t="s">
        <v>55</v>
      </c>
      <c r="AG184" s="29" t="s">
        <v>54</v>
      </c>
      <c r="AH184" s="27">
        <v>256</v>
      </c>
      <c r="AI184" s="27" t="s">
        <v>83</v>
      </c>
      <c r="AJ184" s="27" t="s">
        <v>54</v>
      </c>
      <c r="AK184" s="81"/>
      <c r="AL184" s="569"/>
      <c r="AM184" s="28"/>
      <c r="AN184" s="28"/>
      <c r="AO184" s="28">
        <v>2002</v>
      </c>
      <c r="AP184" s="20">
        <v>2009</v>
      </c>
      <c r="AQ184" s="19"/>
      <c r="AR184" s="28" t="s">
        <v>475</v>
      </c>
      <c r="AS184" s="20" t="s">
        <v>3319</v>
      </c>
    </row>
    <row r="185" spans="1:45" ht="15" customHeight="1" x14ac:dyDescent="0.25">
      <c r="A185" t="s">
        <v>744</v>
      </c>
      <c r="B185">
        <v>1</v>
      </c>
      <c r="C185" t="s">
        <v>875</v>
      </c>
      <c r="D185" s="26" t="s">
        <v>551</v>
      </c>
      <c r="E185" s="435" t="s">
        <v>2565</v>
      </c>
      <c r="F185" s="27" t="s">
        <v>67</v>
      </c>
      <c r="G185" s="28" t="s">
        <v>189</v>
      </c>
      <c r="H185" s="27">
        <v>6502</v>
      </c>
      <c r="I185" s="27">
        <v>8</v>
      </c>
      <c r="J185" s="87">
        <v>8</v>
      </c>
      <c r="K185" s="19" t="s">
        <v>800</v>
      </c>
      <c r="L185" s="52" t="s">
        <v>108</v>
      </c>
      <c r="M185" s="81"/>
      <c r="N185" s="28">
        <v>575</v>
      </c>
      <c r="O185" s="972"/>
      <c r="P185" s="29">
        <v>6</v>
      </c>
      <c r="Q185" s="28"/>
      <c r="R185" s="28"/>
      <c r="S185" s="81">
        <v>290.613</v>
      </c>
      <c r="T185" s="185">
        <v>41687</v>
      </c>
      <c r="U185" s="326">
        <v>14.7</v>
      </c>
      <c r="V185" s="60">
        <v>0.33</v>
      </c>
      <c r="W185" s="167">
        <v>4</v>
      </c>
      <c r="X185" s="489">
        <f t="shared" si="8"/>
        <v>41.696647826086959</v>
      </c>
      <c r="Y185" s="502" t="s">
        <v>2216</v>
      </c>
      <c r="Z185" s="494"/>
      <c r="AA185" s="28" t="s">
        <v>17</v>
      </c>
      <c r="AB185" s="27">
        <v>7</v>
      </c>
      <c r="AC185" s="28" t="s">
        <v>554</v>
      </c>
      <c r="AD185" s="27" t="s">
        <v>54</v>
      </c>
      <c r="AE185" s="28" t="s">
        <v>124</v>
      </c>
      <c r="AF185" s="29" t="s">
        <v>55</v>
      </c>
      <c r="AG185" s="29" t="s">
        <v>55</v>
      </c>
      <c r="AH185" s="27" t="s">
        <v>181</v>
      </c>
      <c r="AI185" s="27" t="s">
        <v>181</v>
      </c>
      <c r="AJ185" s="27" t="s">
        <v>54</v>
      </c>
      <c r="AK185" s="81"/>
      <c r="AL185" s="569"/>
      <c r="AM185" s="28"/>
      <c r="AN185" s="28"/>
      <c r="AO185" s="28">
        <v>2002</v>
      </c>
      <c r="AP185" s="20">
        <v>2010</v>
      </c>
      <c r="AQ185" s="19"/>
      <c r="AR185" s="28" t="s">
        <v>553</v>
      </c>
      <c r="AS185" s="20"/>
    </row>
    <row r="186" spans="1:45" ht="15" customHeight="1" x14ac:dyDescent="0.25">
      <c r="A186" t="s">
        <v>744</v>
      </c>
      <c r="B186">
        <v>1</v>
      </c>
      <c r="C186" t="s">
        <v>875</v>
      </c>
      <c r="D186" s="26" t="s">
        <v>558</v>
      </c>
      <c r="E186" s="435" t="s">
        <v>2567</v>
      </c>
      <c r="F186" s="27" t="s">
        <v>67</v>
      </c>
      <c r="G186" s="28" t="s">
        <v>189</v>
      </c>
      <c r="H186" s="27" t="s">
        <v>559</v>
      </c>
      <c r="I186" s="27">
        <v>8</v>
      </c>
      <c r="J186" s="87">
        <v>8</v>
      </c>
      <c r="K186" s="19" t="s">
        <v>800</v>
      </c>
      <c r="L186" s="52" t="s">
        <v>108</v>
      </c>
      <c r="M186" s="81" t="s">
        <v>780</v>
      </c>
      <c r="N186" s="28">
        <v>1389</v>
      </c>
      <c r="O186" s="972"/>
      <c r="P186" s="29">
        <v>6</v>
      </c>
      <c r="Q186" s="28"/>
      <c r="R186" s="28"/>
      <c r="S186" s="81">
        <v>163.10599999999999</v>
      </c>
      <c r="T186" s="185">
        <v>41687</v>
      </c>
      <c r="U186" s="326">
        <v>14.7</v>
      </c>
      <c r="V186" s="60">
        <v>0.33</v>
      </c>
      <c r="W186" s="167">
        <v>3</v>
      </c>
      <c r="X186" s="489">
        <f t="shared" si="8"/>
        <v>12.916961843052556</v>
      </c>
      <c r="Y186" s="502" t="s">
        <v>174</v>
      </c>
      <c r="Z186" s="494"/>
      <c r="AA186" s="28" t="s">
        <v>17</v>
      </c>
      <c r="AB186" s="27">
        <v>5</v>
      </c>
      <c r="AC186" s="28" t="s">
        <v>781</v>
      </c>
      <c r="AD186" s="27" t="s">
        <v>54</v>
      </c>
      <c r="AE186" s="28" t="s">
        <v>124</v>
      </c>
      <c r="AF186" s="29" t="s">
        <v>55</v>
      </c>
      <c r="AG186" s="29" t="s">
        <v>55</v>
      </c>
      <c r="AH186" s="27" t="s">
        <v>181</v>
      </c>
      <c r="AI186" s="27" t="s">
        <v>181</v>
      </c>
      <c r="AJ186" s="27" t="s">
        <v>54</v>
      </c>
      <c r="AK186" s="81"/>
      <c r="AL186" s="569"/>
      <c r="AM186" s="28"/>
      <c r="AN186" s="28"/>
      <c r="AO186" s="28">
        <v>2002</v>
      </c>
      <c r="AP186" s="20">
        <v>2018</v>
      </c>
      <c r="AQ186" s="19"/>
      <c r="AR186" s="28" t="s">
        <v>1278</v>
      </c>
      <c r="AS186" s="20"/>
    </row>
    <row r="187" spans="1:45" ht="15" customHeight="1" x14ac:dyDescent="0.25">
      <c r="B187">
        <v>1</v>
      </c>
      <c r="C187" t="s">
        <v>4376</v>
      </c>
      <c r="D187" s="45" t="s">
        <v>1633</v>
      </c>
      <c r="E187" s="555" t="s">
        <v>2855</v>
      </c>
      <c r="F187" s="46" t="s">
        <v>85</v>
      </c>
      <c r="G187" s="42" t="s">
        <v>1682</v>
      </c>
      <c r="H187" s="46" t="s">
        <v>12</v>
      </c>
      <c r="I187" s="46">
        <v>8</v>
      </c>
      <c r="J187" s="670">
        <v>8</v>
      </c>
      <c r="K187" s="19" t="s">
        <v>800</v>
      </c>
      <c r="L187" s="52" t="s">
        <v>108</v>
      </c>
      <c r="M187" s="81"/>
      <c r="N187" s="28">
        <v>3088</v>
      </c>
      <c r="O187" s="972"/>
      <c r="P187" s="29">
        <v>6</v>
      </c>
      <c r="Q187" s="28">
        <v>2</v>
      </c>
      <c r="R187" s="28"/>
      <c r="S187" s="81">
        <v>166.667</v>
      </c>
      <c r="T187" s="185">
        <v>43171</v>
      </c>
      <c r="U187" s="326">
        <v>14.7</v>
      </c>
      <c r="V187" s="60">
        <v>0.33</v>
      </c>
      <c r="W187" s="167">
        <v>2</v>
      </c>
      <c r="X187" s="489">
        <f t="shared" si="8"/>
        <v>8.9054582253886014</v>
      </c>
      <c r="Y187" s="502" t="s">
        <v>174</v>
      </c>
      <c r="Z187" s="494"/>
      <c r="AA187" s="28" t="s">
        <v>17</v>
      </c>
      <c r="AB187" s="27">
        <v>25</v>
      </c>
      <c r="AC187" s="28" t="s">
        <v>1684</v>
      </c>
      <c r="AD187" s="27" t="s">
        <v>54</v>
      </c>
      <c r="AE187" s="28" t="s">
        <v>158</v>
      </c>
      <c r="AF187" s="29" t="s">
        <v>55</v>
      </c>
      <c r="AG187" s="29"/>
      <c r="AH187" s="27">
        <v>8</v>
      </c>
      <c r="AI187" s="27">
        <v>256</v>
      </c>
      <c r="AJ187" s="27" t="s">
        <v>54</v>
      </c>
      <c r="AK187" s="81">
        <v>10</v>
      </c>
      <c r="AL187" s="569"/>
      <c r="AM187" s="28">
        <v>8</v>
      </c>
      <c r="AN187" s="28"/>
      <c r="AO187" s="28">
        <v>2015</v>
      </c>
      <c r="AP187" s="20">
        <v>2015</v>
      </c>
      <c r="AQ187" s="579" t="s">
        <v>2854</v>
      </c>
      <c r="AR187" s="28" t="s">
        <v>1634</v>
      </c>
      <c r="AS187" s="20" t="s">
        <v>2857</v>
      </c>
    </row>
    <row r="188" spans="1:45" ht="15" customHeight="1" x14ac:dyDescent="0.25">
      <c r="B188">
        <v>1</v>
      </c>
      <c r="C188" t="s">
        <v>4376</v>
      </c>
      <c r="D188" s="45" t="s">
        <v>1633</v>
      </c>
      <c r="E188" s="555" t="s">
        <v>2855</v>
      </c>
      <c r="F188" s="46" t="s">
        <v>85</v>
      </c>
      <c r="G188" s="42" t="s">
        <v>1682</v>
      </c>
      <c r="H188" s="46" t="s">
        <v>12</v>
      </c>
      <c r="I188" s="46">
        <v>8</v>
      </c>
      <c r="J188" s="670">
        <v>8</v>
      </c>
      <c r="K188" s="19" t="s">
        <v>794</v>
      </c>
      <c r="L188" s="52" t="s">
        <v>108</v>
      </c>
      <c r="M188" s="81" t="s">
        <v>1683</v>
      </c>
      <c r="N188" s="28">
        <v>2664</v>
      </c>
      <c r="O188" s="972"/>
      <c r="P188" s="29">
        <v>4</v>
      </c>
      <c r="Q188" s="28">
        <v>2</v>
      </c>
      <c r="R188" s="28"/>
      <c r="S188" s="81">
        <v>53.9</v>
      </c>
      <c r="T188" s="185">
        <v>42605</v>
      </c>
      <c r="U188" s="326">
        <v>14.7</v>
      </c>
      <c r="V188" s="60">
        <v>0.33</v>
      </c>
      <c r="W188" s="167">
        <v>1</v>
      </c>
      <c r="X188" s="489">
        <f t="shared" si="8"/>
        <v>6.676801801801802</v>
      </c>
      <c r="Y188" s="502" t="s">
        <v>174</v>
      </c>
      <c r="Z188" s="494"/>
      <c r="AA188" s="28" t="s">
        <v>17</v>
      </c>
      <c r="AB188" s="27">
        <v>25</v>
      </c>
      <c r="AC188" s="28" t="s">
        <v>1684</v>
      </c>
      <c r="AD188" s="27" t="s">
        <v>54</v>
      </c>
      <c r="AE188" s="28" t="s">
        <v>158</v>
      </c>
      <c r="AF188" s="29" t="s">
        <v>55</v>
      </c>
      <c r="AG188" s="29"/>
      <c r="AH188" s="27">
        <v>8</v>
      </c>
      <c r="AI188" s="27">
        <v>256</v>
      </c>
      <c r="AJ188" s="27" t="s">
        <v>54</v>
      </c>
      <c r="AK188" s="81">
        <v>10</v>
      </c>
      <c r="AL188" s="569"/>
      <c r="AM188" s="28">
        <v>8</v>
      </c>
      <c r="AN188" s="28"/>
      <c r="AO188" s="28">
        <v>2015</v>
      </c>
      <c r="AP188" s="20">
        <v>2015</v>
      </c>
      <c r="AQ188" s="579" t="s">
        <v>2854</v>
      </c>
      <c r="AR188" s="28" t="s">
        <v>1634</v>
      </c>
      <c r="AS188" s="20" t="s">
        <v>2856</v>
      </c>
    </row>
    <row r="189" spans="1:45" ht="15" customHeight="1" x14ac:dyDescent="0.25">
      <c r="A189" t="s">
        <v>174</v>
      </c>
      <c r="B189">
        <v>1</v>
      </c>
      <c r="C189" t="s">
        <v>4376</v>
      </c>
      <c r="D189" s="45" t="s">
        <v>159</v>
      </c>
      <c r="E189" s="555" t="s">
        <v>2229</v>
      </c>
      <c r="F189" s="46" t="s">
        <v>57</v>
      </c>
      <c r="G189" s="42" t="s">
        <v>160</v>
      </c>
      <c r="H189" s="46" t="s">
        <v>12</v>
      </c>
      <c r="I189" s="46">
        <v>15</v>
      </c>
      <c r="J189" s="670">
        <v>15</v>
      </c>
      <c r="K189" s="19" t="s">
        <v>987</v>
      </c>
      <c r="L189" s="52" t="s">
        <v>108</v>
      </c>
      <c r="M189" s="81"/>
      <c r="N189" s="28">
        <v>3732</v>
      </c>
      <c r="O189" s="972"/>
      <c r="P189" s="29">
        <v>4</v>
      </c>
      <c r="Q189" s="28"/>
      <c r="R189" s="28">
        <v>2</v>
      </c>
      <c r="S189" s="81">
        <v>19.981000000000002</v>
      </c>
      <c r="T189" s="185">
        <v>41788</v>
      </c>
      <c r="U189" s="326">
        <v>14.7</v>
      </c>
      <c r="V189" s="60">
        <v>0.66</v>
      </c>
      <c r="W189" s="167">
        <v>1</v>
      </c>
      <c r="X189" s="489">
        <f t="shared" si="8"/>
        <v>3.5336173633440517</v>
      </c>
      <c r="Y189" s="502" t="s">
        <v>174</v>
      </c>
      <c r="Z189" s="494"/>
      <c r="AA189" s="28" t="s">
        <v>17</v>
      </c>
      <c r="AB189" s="27">
        <v>5</v>
      </c>
      <c r="AC189" s="28" t="s">
        <v>161</v>
      </c>
      <c r="AD189" s="27" t="s">
        <v>54</v>
      </c>
      <c r="AE189" s="28"/>
      <c r="AF189" s="29" t="s">
        <v>55</v>
      </c>
      <c r="AG189" s="29" t="s">
        <v>54</v>
      </c>
      <c r="AH189" s="27" t="s">
        <v>83</v>
      </c>
      <c r="AI189" s="27" t="s">
        <v>1404</v>
      </c>
      <c r="AJ189" s="27" t="s">
        <v>55</v>
      </c>
      <c r="AK189" s="81">
        <v>11</v>
      </c>
      <c r="AL189" s="569"/>
      <c r="AM189" s="28">
        <v>1</v>
      </c>
      <c r="AN189" s="28"/>
      <c r="AO189" s="28">
        <v>1962</v>
      </c>
      <c r="AP189" s="20">
        <v>2012</v>
      </c>
      <c r="AQ189" s="579" t="s">
        <v>1403</v>
      </c>
      <c r="AR189" s="28" t="s">
        <v>1405</v>
      </c>
      <c r="AS189" s="127"/>
    </row>
    <row r="190" spans="1:45" ht="15" customHeight="1" x14ac:dyDescent="0.25">
      <c r="C190" t="s">
        <v>875</v>
      </c>
      <c r="D190" s="409" t="s">
        <v>3929</v>
      </c>
      <c r="E190" s="435" t="s">
        <v>3930</v>
      </c>
      <c r="F190" s="412" t="s">
        <v>67</v>
      </c>
      <c r="G190" s="504" t="s">
        <v>3313</v>
      </c>
      <c r="H190" s="412" t="s">
        <v>568</v>
      </c>
      <c r="I190" s="414">
        <v>8</v>
      </c>
      <c r="J190" s="415">
        <v>8</v>
      </c>
      <c r="K190" s="19"/>
      <c r="L190" s="52"/>
      <c r="M190" s="81" t="s">
        <v>3933</v>
      </c>
      <c r="N190" s="28"/>
      <c r="O190" s="972"/>
      <c r="P190" s="29"/>
      <c r="Q190" s="28"/>
      <c r="R190" s="28"/>
      <c r="S190" s="81"/>
      <c r="T190" s="185"/>
      <c r="U190" s="326"/>
      <c r="V190" s="60"/>
      <c r="W190" s="167"/>
      <c r="X190" s="489"/>
      <c r="Y190" s="502"/>
      <c r="Z190" s="494" t="s">
        <v>54</v>
      </c>
      <c r="AA190" s="28" t="s">
        <v>3269</v>
      </c>
      <c r="AB190" s="27"/>
      <c r="AC190" s="28"/>
      <c r="AD190" s="27" t="s">
        <v>54</v>
      </c>
      <c r="AE190" s="28"/>
      <c r="AF190" s="29"/>
      <c r="AG190" s="29"/>
      <c r="AH190" s="27"/>
      <c r="AI190" s="27"/>
      <c r="AJ190" s="27"/>
      <c r="AK190" s="81"/>
      <c r="AL190" s="569"/>
      <c r="AM190" s="28"/>
      <c r="AN190" s="28"/>
      <c r="AO190" s="28">
        <v>2014</v>
      </c>
      <c r="AP190" s="20">
        <v>2017</v>
      </c>
      <c r="AQ190" s="579" t="s">
        <v>3932</v>
      </c>
      <c r="AR190" s="28" t="s">
        <v>3931</v>
      </c>
      <c r="AS190" s="20"/>
    </row>
    <row r="191" spans="1:45" ht="15" customHeight="1" x14ac:dyDescent="0.25">
      <c r="D191" s="409" t="s">
        <v>5681</v>
      </c>
      <c r="E191" s="435" t="s">
        <v>5682</v>
      </c>
      <c r="F191" s="412" t="s">
        <v>296</v>
      </c>
      <c r="G191" s="504" t="s">
        <v>3313</v>
      </c>
      <c r="H191" s="412">
        <v>6502</v>
      </c>
      <c r="I191" s="412">
        <v>8</v>
      </c>
      <c r="J191" s="415">
        <v>8</v>
      </c>
      <c r="K191" s="19"/>
      <c r="L191" s="52"/>
      <c r="M191" s="81"/>
      <c r="N191" s="28"/>
      <c r="O191" s="972"/>
      <c r="P191" s="29"/>
      <c r="Q191" s="28"/>
      <c r="R191" s="28"/>
      <c r="S191" s="81"/>
      <c r="T191" s="185"/>
      <c r="U191" s="326"/>
      <c r="V191" s="60"/>
      <c r="W191" s="167"/>
      <c r="X191" s="489"/>
      <c r="Y191" s="502" t="s">
        <v>2216</v>
      </c>
      <c r="Z191" s="494" t="s">
        <v>54</v>
      </c>
      <c r="AA191" s="28" t="s">
        <v>17</v>
      </c>
      <c r="AB191" s="27"/>
      <c r="AC191" s="28"/>
      <c r="AD191" s="27" t="s">
        <v>54</v>
      </c>
      <c r="AE191" s="28" t="s">
        <v>124</v>
      </c>
      <c r="AF191" s="29" t="s">
        <v>55</v>
      </c>
      <c r="AG191" s="29" t="s">
        <v>55</v>
      </c>
      <c r="AH191" s="27" t="s">
        <v>181</v>
      </c>
      <c r="AI191" s="27" t="s">
        <v>181</v>
      </c>
      <c r="AJ191" s="27" t="s">
        <v>54</v>
      </c>
      <c r="AK191" s="81"/>
      <c r="AL191" s="569"/>
      <c r="AM191" s="28"/>
      <c r="AN191" s="28"/>
      <c r="AO191" s="28">
        <v>2014</v>
      </c>
      <c r="AP191" s="20">
        <v>2020</v>
      </c>
      <c r="AQ191" s="579" t="s">
        <v>5687</v>
      </c>
      <c r="AR191" s="28" t="s">
        <v>5685</v>
      </c>
      <c r="AS191" s="20" t="s">
        <v>5684</v>
      </c>
    </row>
    <row r="192" spans="1:45" ht="15" customHeight="1" x14ac:dyDescent="0.25">
      <c r="A192" t="s">
        <v>746</v>
      </c>
      <c r="B192">
        <v>1</v>
      </c>
      <c r="C192" t="s">
        <v>875</v>
      </c>
      <c r="D192" s="26" t="s">
        <v>13</v>
      </c>
      <c r="E192" s="28"/>
      <c r="F192" s="27" t="s">
        <v>219</v>
      </c>
      <c r="G192" s="129" t="s">
        <v>755</v>
      </c>
      <c r="H192" s="27" t="s">
        <v>27</v>
      </c>
      <c r="I192" s="27">
        <v>16</v>
      </c>
      <c r="J192" s="87" t="s">
        <v>25</v>
      </c>
      <c r="K192" s="19" t="s">
        <v>14</v>
      </c>
      <c r="L192" s="52" t="s">
        <v>787</v>
      </c>
      <c r="M192" s="81"/>
      <c r="N192" s="28">
        <v>140</v>
      </c>
      <c r="O192" s="972"/>
      <c r="P192" s="29" t="s">
        <v>744</v>
      </c>
      <c r="Q192" s="28">
        <v>4</v>
      </c>
      <c r="R192" s="28"/>
      <c r="S192" s="81">
        <v>198</v>
      </c>
      <c r="T192" s="185"/>
      <c r="U192" s="326"/>
      <c r="V192" s="60">
        <v>0.67</v>
      </c>
      <c r="W192" s="167">
        <v>1</v>
      </c>
      <c r="X192" s="489">
        <f>IF(AND(N192&lt;&gt;"",S192&lt;&gt;""),1000*S192*V192/(N192*W192),"")</f>
        <v>947.57142857142856</v>
      </c>
      <c r="Y192" s="502" t="s">
        <v>2226</v>
      </c>
      <c r="Z192" s="494"/>
      <c r="AA192" s="28" t="s">
        <v>357</v>
      </c>
      <c r="AB192" s="27"/>
      <c r="AC192" s="28"/>
      <c r="AD192" s="27"/>
      <c r="AE192" s="28"/>
      <c r="AF192" s="29"/>
      <c r="AG192" s="29"/>
      <c r="AH192" s="27"/>
      <c r="AI192" s="27">
        <v>64</v>
      </c>
      <c r="AJ192" s="27" t="s">
        <v>55</v>
      </c>
      <c r="AK192" s="81">
        <v>64</v>
      </c>
      <c r="AL192" s="569"/>
      <c r="AM192" s="28">
        <v>32</v>
      </c>
      <c r="AN192" s="28">
        <v>3</v>
      </c>
      <c r="AO192" s="28"/>
      <c r="AP192" s="20">
        <v>2010</v>
      </c>
      <c r="AQ192" s="96" t="s">
        <v>2972</v>
      </c>
      <c r="AR192" s="28" t="s">
        <v>1317</v>
      </c>
      <c r="AS192" s="20" t="s">
        <v>900</v>
      </c>
    </row>
    <row r="193" spans="1:45" ht="14.25" customHeight="1" x14ac:dyDescent="0.25">
      <c r="D193" s="409" t="s">
        <v>4550</v>
      </c>
      <c r="E193" s="435" t="s">
        <v>4551</v>
      </c>
      <c r="F193" s="412" t="s">
        <v>1812</v>
      </c>
      <c r="G193" s="504" t="s">
        <v>4552</v>
      </c>
      <c r="H193" s="27" t="s">
        <v>143</v>
      </c>
      <c r="I193" s="412">
        <v>32</v>
      </c>
      <c r="J193" s="415">
        <v>32</v>
      </c>
      <c r="K193" s="19"/>
      <c r="L193" s="52"/>
      <c r="M193" s="81"/>
      <c r="N193" s="28"/>
      <c r="O193" s="972"/>
      <c r="P193" s="29"/>
      <c r="Q193" s="28"/>
      <c r="R193" s="28"/>
      <c r="S193" s="81"/>
      <c r="T193" s="185"/>
      <c r="U193" s="326"/>
      <c r="V193" s="60"/>
      <c r="W193" s="167"/>
      <c r="X193" s="489"/>
      <c r="Y193" s="502"/>
      <c r="Z193" s="494"/>
      <c r="AA193" s="28" t="s">
        <v>20</v>
      </c>
      <c r="AB193" s="27"/>
      <c r="AC193" s="28"/>
      <c r="AD193" s="27" t="s">
        <v>54</v>
      </c>
      <c r="AE193" s="28" t="s">
        <v>158</v>
      </c>
      <c r="AF193" s="29" t="s">
        <v>55</v>
      </c>
      <c r="AG193" s="29"/>
      <c r="AH193" s="27" t="s">
        <v>133</v>
      </c>
      <c r="AI193" s="27" t="s">
        <v>133</v>
      </c>
      <c r="AJ193" s="27" t="s">
        <v>55</v>
      </c>
      <c r="AK193" s="81">
        <v>16</v>
      </c>
      <c r="AL193" s="569"/>
      <c r="AM193" s="28">
        <v>32</v>
      </c>
      <c r="AN193" s="28"/>
      <c r="AO193" s="28">
        <v>2005</v>
      </c>
      <c r="AP193" s="20">
        <v>2005</v>
      </c>
      <c r="AQ193" s="579"/>
      <c r="AR193" s="28" t="s">
        <v>4553</v>
      </c>
      <c r="AS193" s="20"/>
    </row>
    <row r="194" spans="1:45" ht="14.25" customHeight="1" x14ac:dyDescent="0.25">
      <c r="A194" t="s">
        <v>744</v>
      </c>
      <c r="B194">
        <v>1</v>
      </c>
      <c r="C194" t="s">
        <v>875</v>
      </c>
      <c r="D194" s="26" t="s">
        <v>29</v>
      </c>
      <c r="E194" s="435" t="s">
        <v>3358</v>
      </c>
      <c r="F194" s="27" t="s">
        <v>67</v>
      </c>
      <c r="G194" s="28" t="s">
        <v>658</v>
      </c>
      <c r="H194" s="27">
        <v>6502</v>
      </c>
      <c r="I194" s="27">
        <v>8</v>
      </c>
      <c r="J194" s="87">
        <v>8</v>
      </c>
      <c r="K194" s="19" t="s">
        <v>800</v>
      </c>
      <c r="L194" s="52" t="s">
        <v>108</v>
      </c>
      <c r="M194" s="81"/>
      <c r="N194" s="28">
        <v>646</v>
      </c>
      <c r="O194" s="972"/>
      <c r="P194" s="29">
        <v>6</v>
      </c>
      <c r="Q194" s="28"/>
      <c r="R194" s="28"/>
      <c r="S194" s="81">
        <v>192.64099999999999</v>
      </c>
      <c r="T194" s="185">
        <v>41733</v>
      </c>
      <c r="U194" s="326">
        <v>14.7</v>
      </c>
      <c r="V194" s="60">
        <v>0.33</v>
      </c>
      <c r="W194" s="167">
        <v>4</v>
      </c>
      <c r="X194" s="489">
        <f>IF(AND(N194&lt;&gt;"",S194&lt;&gt;""),1000*S194*V194/(N194*W194),"")</f>
        <v>24.60198529411765</v>
      </c>
      <c r="Y194" s="502" t="s">
        <v>174</v>
      </c>
      <c r="Z194" s="494"/>
      <c r="AA194" s="28" t="s">
        <v>17</v>
      </c>
      <c r="AB194" s="27">
        <v>5</v>
      </c>
      <c r="AC194" s="28" t="s">
        <v>29</v>
      </c>
      <c r="AD194" s="27" t="s">
        <v>54</v>
      </c>
      <c r="AE194" s="28" t="s">
        <v>124</v>
      </c>
      <c r="AF194" s="29" t="s">
        <v>55</v>
      </c>
      <c r="AG194" s="29" t="s">
        <v>55</v>
      </c>
      <c r="AH194" s="27" t="s">
        <v>181</v>
      </c>
      <c r="AI194" s="27" t="s">
        <v>181</v>
      </c>
      <c r="AJ194" s="27" t="s">
        <v>54</v>
      </c>
      <c r="AK194" s="81"/>
      <c r="AL194" s="569"/>
      <c r="AM194" s="28"/>
      <c r="AN194" s="28"/>
      <c r="AO194" s="28">
        <v>1999</v>
      </c>
      <c r="AP194" s="20">
        <v>2000</v>
      </c>
      <c r="AQ194" s="182" t="s">
        <v>3357</v>
      </c>
      <c r="AR194" s="28" t="s">
        <v>659</v>
      </c>
      <c r="AS194" s="20"/>
    </row>
    <row r="195" spans="1:45" s="208" customFormat="1" ht="14.25" customHeight="1" x14ac:dyDescent="0.25">
      <c r="A195"/>
      <c r="B195"/>
      <c r="C195"/>
      <c r="D195" s="409" t="s">
        <v>5232</v>
      </c>
      <c r="E195" s="435" t="s">
        <v>5233</v>
      </c>
      <c r="F195" s="412"/>
      <c r="G195" s="28" t="s">
        <v>5235</v>
      </c>
      <c r="H195" s="412">
        <v>8085</v>
      </c>
      <c r="I195" s="412">
        <v>8</v>
      </c>
      <c r="J195" s="415">
        <v>8</v>
      </c>
      <c r="K195" s="19"/>
      <c r="L195" s="52"/>
      <c r="M195" s="81"/>
      <c r="N195" s="28"/>
      <c r="O195" s="972"/>
      <c r="P195" s="29"/>
      <c r="Q195" s="28"/>
      <c r="R195" s="28"/>
      <c r="S195" s="81"/>
      <c r="T195" s="185"/>
      <c r="U195" s="326"/>
      <c r="V195" s="60"/>
      <c r="W195" s="167"/>
      <c r="X195" s="489"/>
      <c r="Y195" s="502"/>
      <c r="Z195" s="494"/>
      <c r="AA195" s="28" t="s">
        <v>20</v>
      </c>
      <c r="AB195" s="27">
        <v>7</v>
      </c>
      <c r="AC195" s="28" t="s">
        <v>5237</v>
      </c>
      <c r="AD195" s="27" t="s">
        <v>54</v>
      </c>
      <c r="AE195" s="28"/>
      <c r="AF195" s="29" t="s">
        <v>55</v>
      </c>
      <c r="AG195" s="29"/>
      <c r="AH195" s="27" t="s">
        <v>181</v>
      </c>
      <c r="AI195" s="27" t="s">
        <v>181</v>
      </c>
      <c r="AJ195" s="27" t="s">
        <v>54</v>
      </c>
      <c r="AK195" s="81">
        <v>18</v>
      </c>
      <c r="AL195" s="569"/>
      <c r="AM195" s="28">
        <v>8</v>
      </c>
      <c r="AN195" s="28"/>
      <c r="AO195" s="28"/>
      <c r="AP195" s="20">
        <v>2020</v>
      </c>
      <c r="AQ195" s="182" t="s">
        <v>5238</v>
      </c>
      <c r="AR195" s="129" t="s">
        <v>5234</v>
      </c>
      <c r="AS195" s="20"/>
    </row>
    <row r="196" spans="1:45" ht="14.25" customHeight="1" x14ac:dyDescent="0.25">
      <c r="A196" t="s">
        <v>746</v>
      </c>
      <c r="B196">
        <v>1</v>
      </c>
      <c r="C196" t="s">
        <v>875</v>
      </c>
      <c r="D196" s="26" t="s">
        <v>287</v>
      </c>
      <c r="E196" s="435" t="s">
        <v>2377</v>
      </c>
      <c r="F196" s="27" t="s">
        <v>296</v>
      </c>
      <c r="G196" s="28" t="s">
        <v>1462</v>
      </c>
      <c r="H196" s="27" t="s">
        <v>12</v>
      </c>
      <c r="I196" s="27">
        <v>8</v>
      </c>
      <c r="J196" s="87">
        <v>8</v>
      </c>
      <c r="K196" s="19" t="s">
        <v>800</v>
      </c>
      <c r="L196" s="52" t="s">
        <v>108</v>
      </c>
      <c r="M196" s="81"/>
      <c r="N196" s="28">
        <v>3428</v>
      </c>
      <c r="O196" s="972"/>
      <c r="P196" s="29">
        <v>6</v>
      </c>
      <c r="Q196" s="28">
        <v>1</v>
      </c>
      <c r="R196" s="28"/>
      <c r="S196" s="81">
        <v>155.304</v>
      </c>
      <c r="T196" s="185">
        <v>41826</v>
      </c>
      <c r="U196" s="326">
        <v>14.7</v>
      </c>
      <c r="V196" s="60">
        <v>0.33</v>
      </c>
      <c r="W196" s="167">
        <v>3</v>
      </c>
      <c r="X196" s="489">
        <f>IF(AND(N196&lt;&gt;"",S196&lt;&gt;""),1000*S196*V196/(N196*W196),"")</f>
        <v>4.9835005834305717</v>
      </c>
      <c r="Y196" s="502" t="s">
        <v>174</v>
      </c>
      <c r="Z196" s="494"/>
      <c r="AA196" s="28" t="s">
        <v>17</v>
      </c>
      <c r="AB196" s="27">
        <v>28</v>
      </c>
      <c r="AC196" s="28" t="s">
        <v>1311</v>
      </c>
      <c r="AD196" s="27" t="s">
        <v>54</v>
      </c>
      <c r="AE196" s="28"/>
      <c r="AF196" s="29" t="s">
        <v>55</v>
      </c>
      <c r="AG196" s="29"/>
      <c r="AH196" s="27" t="s">
        <v>1213</v>
      </c>
      <c r="AI196" s="27" t="s">
        <v>1213</v>
      </c>
      <c r="AJ196" s="27" t="s">
        <v>54</v>
      </c>
      <c r="AK196" s="81"/>
      <c r="AL196" s="569"/>
      <c r="AM196" s="28"/>
      <c r="AN196" s="28"/>
      <c r="AO196" s="28">
        <v>2010</v>
      </c>
      <c r="AP196" s="20"/>
      <c r="AQ196" s="96"/>
      <c r="AR196" s="28" t="s">
        <v>1463</v>
      </c>
      <c r="AS196" s="20" t="s">
        <v>1146</v>
      </c>
    </row>
    <row r="197" spans="1:45" ht="15" customHeight="1" x14ac:dyDescent="0.25">
      <c r="C197" t="s">
        <v>875</v>
      </c>
      <c r="D197" s="26" t="s">
        <v>1856</v>
      </c>
      <c r="E197" s="435" t="s">
        <v>2271</v>
      </c>
      <c r="F197" s="27" t="s">
        <v>67</v>
      </c>
      <c r="G197" s="28" t="s">
        <v>1857</v>
      </c>
      <c r="H197" s="27"/>
      <c r="I197" s="27"/>
      <c r="J197" s="87"/>
      <c r="K197" s="19" t="s">
        <v>800</v>
      </c>
      <c r="L197" s="28" t="s">
        <v>108</v>
      </c>
      <c r="M197" s="81" t="s">
        <v>2272</v>
      </c>
      <c r="N197" s="28"/>
      <c r="O197" s="972"/>
      <c r="P197" s="29">
        <v>6</v>
      </c>
      <c r="Q197" s="28"/>
      <c r="R197" s="28"/>
      <c r="S197" s="81"/>
      <c r="T197" s="185">
        <v>43149</v>
      </c>
      <c r="U197" s="326">
        <v>14.7</v>
      </c>
      <c r="V197" s="60">
        <v>1</v>
      </c>
      <c r="W197" s="167">
        <v>1</v>
      </c>
      <c r="X197" s="489"/>
      <c r="Y197" s="502"/>
      <c r="Z197" s="494"/>
      <c r="AA197" s="28" t="s">
        <v>17</v>
      </c>
      <c r="AB197" s="27">
        <v>21</v>
      </c>
      <c r="AC197" s="28" t="s">
        <v>1856</v>
      </c>
      <c r="AD197" s="27"/>
      <c r="AE197" s="28"/>
      <c r="AF197" s="29" t="s">
        <v>54</v>
      </c>
      <c r="AG197" s="29"/>
      <c r="AH197" s="27"/>
      <c r="AI197" s="27"/>
      <c r="AJ197" s="27"/>
      <c r="AK197" s="81"/>
      <c r="AL197" s="569"/>
      <c r="AM197" s="28"/>
      <c r="AN197" s="28"/>
      <c r="AO197" s="28">
        <v>2015</v>
      </c>
      <c r="AP197" s="20">
        <v>2015</v>
      </c>
      <c r="AQ197" s="182"/>
      <c r="AR197" s="28" t="s">
        <v>1858</v>
      </c>
      <c r="AS197" s="20" t="s">
        <v>2273</v>
      </c>
    </row>
    <row r="198" spans="1:45" ht="15" customHeight="1" x14ac:dyDescent="0.25">
      <c r="A198" s="177"/>
      <c r="B198" s="177"/>
      <c r="C198" t="s">
        <v>875</v>
      </c>
      <c r="D198" s="591" t="s">
        <v>2056</v>
      </c>
      <c r="E198" s="555" t="s">
        <v>2059</v>
      </c>
      <c r="F198" s="592" t="s">
        <v>57</v>
      </c>
      <c r="G198" s="593" t="s">
        <v>2057</v>
      </c>
      <c r="H198" s="46" t="s">
        <v>143</v>
      </c>
      <c r="I198" s="592">
        <v>96</v>
      </c>
      <c r="J198" s="618">
        <v>64</v>
      </c>
      <c r="K198" s="19" t="s">
        <v>800</v>
      </c>
      <c r="L198" s="52" t="s">
        <v>108</v>
      </c>
      <c r="M198" s="81" t="s">
        <v>3169</v>
      </c>
      <c r="N198" s="28">
        <v>934049</v>
      </c>
      <c r="O198" s="976"/>
      <c r="P198" s="29">
        <v>6</v>
      </c>
      <c r="Q198" s="28"/>
      <c r="R198" s="28"/>
      <c r="S198" s="81"/>
      <c r="T198" s="185">
        <v>43185</v>
      </c>
      <c r="U198" s="326">
        <v>14.7</v>
      </c>
      <c r="V198" s="60">
        <v>0.4</v>
      </c>
      <c r="W198" s="167">
        <v>1</v>
      </c>
      <c r="X198" s="489" t="str">
        <f>IF(AND(N198&lt;&gt;"",S198&lt;&gt;""),1000*S198*V198/(N198*W198),"")</f>
        <v/>
      </c>
      <c r="Y198" s="503"/>
      <c r="Z198" s="495" t="s">
        <v>1971</v>
      </c>
      <c r="AA198" s="504" t="s">
        <v>20</v>
      </c>
      <c r="AB198" s="412">
        <v>32</v>
      </c>
      <c r="AC198" s="504" t="s">
        <v>3168</v>
      </c>
      <c r="AD198" s="412"/>
      <c r="AE198" s="504"/>
      <c r="AF198" s="411"/>
      <c r="AG198" s="411"/>
      <c r="AH198" s="412"/>
      <c r="AI198" s="412"/>
      <c r="AJ198" s="412"/>
      <c r="AK198" s="546"/>
      <c r="AL198" s="570"/>
      <c r="AM198" s="504"/>
      <c r="AN198" s="504"/>
      <c r="AO198" s="504">
        <v>2009</v>
      </c>
      <c r="AP198" s="505">
        <v>2012</v>
      </c>
      <c r="AQ198" s="96"/>
      <c r="AR198" s="504" t="s">
        <v>2058</v>
      </c>
      <c r="AS198" s="505" t="s">
        <v>3170</v>
      </c>
    </row>
    <row r="199" spans="1:45" ht="14.25" customHeight="1" x14ac:dyDescent="0.25">
      <c r="C199" t="s">
        <v>875</v>
      </c>
      <c r="D199" s="26" t="s">
        <v>2827</v>
      </c>
      <c r="E199" s="435" t="s">
        <v>6438</v>
      </c>
      <c r="F199" s="27" t="s">
        <v>107</v>
      </c>
      <c r="G199" s="28" t="s">
        <v>2826</v>
      </c>
      <c r="H199" s="27">
        <v>8051</v>
      </c>
      <c r="I199" s="27">
        <v>8</v>
      </c>
      <c r="J199" s="87">
        <v>8</v>
      </c>
      <c r="K199" s="19" t="s">
        <v>19</v>
      </c>
      <c r="L199" s="52" t="s">
        <v>2826</v>
      </c>
      <c r="M199" s="81"/>
      <c r="N199" s="28">
        <v>1699</v>
      </c>
      <c r="O199" s="972"/>
      <c r="P199" s="29">
        <v>6</v>
      </c>
      <c r="Q199" s="28"/>
      <c r="R199" s="28"/>
      <c r="S199" s="81">
        <v>200</v>
      </c>
      <c r="T199" s="185">
        <v>36161</v>
      </c>
      <c r="U199" s="326">
        <v>14.7</v>
      </c>
      <c r="V199" s="60">
        <v>0.3</v>
      </c>
      <c r="W199" s="167">
        <v>1</v>
      </c>
      <c r="X199" s="489">
        <f>IF(AND(N199&lt;&gt;"",S199&lt;&gt;""),1000*S199*V199/(N199*W199),"")</f>
        <v>35.314891112419069</v>
      </c>
      <c r="Y199" s="502" t="s">
        <v>1833</v>
      </c>
      <c r="Z199" s="494"/>
      <c r="AA199" s="28" t="s">
        <v>107</v>
      </c>
      <c r="AB199" s="27"/>
      <c r="AC199" s="28"/>
      <c r="AD199" s="27" t="s">
        <v>54</v>
      </c>
      <c r="AE199" s="28" t="s">
        <v>124</v>
      </c>
      <c r="AF199" s="29" t="s">
        <v>55</v>
      </c>
      <c r="AG199" s="29"/>
      <c r="AH199" s="27" t="s">
        <v>181</v>
      </c>
      <c r="AI199" s="27" t="s">
        <v>181</v>
      </c>
      <c r="AJ199" s="27"/>
      <c r="AK199" s="81"/>
      <c r="AL199" s="569"/>
      <c r="AM199" s="28"/>
      <c r="AN199" s="28"/>
      <c r="AO199" s="28">
        <v>1999</v>
      </c>
      <c r="AP199" s="20">
        <v>1999</v>
      </c>
      <c r="AQ199" s="429"/>
      <c r="AR199" s="28" t="s">
        <v>2829</v>
      </c>
      <c r="AS199" s="20" t="s">
        <v>6437</v>
      </c>
    </row>
    <row r="200" spans="1:45" ht="14.25" customHeight="1" x14ac:dyDescent="0.25">
      <c r="B200" s="177"/>
      <c r="D200" s="409" t="s">
        <v>5888</v>
      </c>
      <c r="E200" s="435" t="s">
        <v>5889</v>
      </c>
      <c r="F200" s="412"/>
      <c r="G200" s="504" t="s">
        <v>5890</v>
      </c>
      <c r="H200" s="27" t="s">
        <v>143</v>
      </c>
      <c r="I200" s="412">
        <v>32</v>
      </c>
      <c r="J200" s="415">
        <v>32</v>
      </c>
      <c r="K200" s="19"/>
      <c r="L200" s="52"/>
      <c r="M200" s="81"/>
      <c r="N200" s="28"/>
      <c r="O200" s="972"/>
      <c r="P200" s="29"/>
      <c r="Q200" s="28"/>
      <c r="R200" s="28"/>
      <c r="S200" s="81"/>
      <c r="T200" s="185"/>
      <c r="U200" s="326"/>
      <c r="V200" s="60"/>
      <c r="W200" s="167"/>
      <c r="X200" s="489"/>
      <c r="Y200" s="502"/>
      <c r="Z200" s="494"/>
      <c r="AA200" s="28" t="s">
        <v>20</v>
      </c>
      <c r="AB200" s="27">
        <v>49</v>
      </c>
      <c r="AC200" s="28" t="s">
        <v>73</v>
      </c>
      <c r="AD200" s="27" t="s">
        <v>54</v>
      </c>
      <c r="AE200" s="28"/>
      <c r="AF200" s="29" t="s">
        <v>55</v>
      </c>
      <c r="AG200" s="29"/>
      <c r="AH200" s="412" t="s">
        <v>133</v>
      </c>
      <c r="AI200" s="412" t="s">
        <v>133</v>
      </c>
      <c r="AJ200" s="27" t="s">
        <v>55</v>
      </c>
      <c r="AK200" s="81">
        <v>13</v>
      </c>
      <c r="AL200" s="569"/>
      <c r="AM200" s="28">
        <v>32</v>
      </c>
      <c r="AN200" s="28"/>
      <c r="AO200" s="28"/>
      <c r="AP200" s="20">
        <v>2019</v>
      </c>
      <c r="AQ200" s="19"/>
      <c r="AR200" s="28" t="s">
        <v>5891</v>
      </c>
      <c r="AS200" s="429"/>
    </row>
    <row r="201" spans="1:45" ht="14.25" customHeight="1" x14ac:dyDescent="0.25">
      <c r="B201">
        <v>1</v>
      </c>
      <c r="C201" t="s">
        <v>875</v>
      </c>
      <c r="D201" s="26" t="s">
        <v>114</v>
      </c>
      <c r="E201" s="435" t="s">
        <v>2211</v>
      </c>
      <c r="F201" s="27" t="s">
        <v>85</v>
      </c>
      <c r="G201" s="28" t="s">
        <v>115</v>
      </c>
      <c r="H201" s="27" t="s">
        <v>12</v>
      </c>
      <c r="I201" s="27">
        <v>8</v>
      </c>
      <c r="J201" s="87">
        <v>8</v>
      </c>
      <c r="K201" s="19" t="s">
        <v>800</v>
      </c>
      <c r="L201" s="28" t="s">
        <v>108</v>
      </c>
      <c r="M201" s="81"/>
      <c r="N201" s="28">
        <v>274</v>
      </c>
      <c r="O201" s="972"/>
      <c r="P201" s="29">
        <v>6</v>
      </c>
      <c r="Q201" s="28"/>
      <c r="R201" s="28"/>
      <c r="S201" s="81">
        <v>299</v>
      </c>
      <c r="T201" s="185">
        <v>43149</v>
      </c>
      <c r="U201" s="326">
        <v>14.7</v>
      </c>
      <c r="V201" s="60">
        <v>0.33</v>
      </c>
      <c r="W201" s="167">
        <v>1</v>
      </c>
      <c r="X201" s="489">
        <f t="shared" ref="X201:X209" si="9">IF(AND(N201&lt;&gt;"",S201&lt;&gt;""),1000*S201*V201/(N201*W201),"")</f>
        <v>360.1094890510949</v>
      </c>
      <c r="Y201" s="502" t="s">
        <v>174</v>
      </c>
      <c r="Z201" s="494"/>
      <c r="AA201" s="28" t="s">
        <v>17</v>
      </c>
      <c r="AB201" s="27">
        <v>16</v>
      </c>
      <c r="AC201" s="28" t="s">
        <v>116</v>
      </c>
      <c r="AD201" s="27"/>
      <c r="AE201" s="28" t="s">
        <v>158</v>
      </c>
      <c r="AF201" s="29"/>
      <c r="AG201" s="29"/>
      <c r="AH201" s="27">
        <v>256</v>
      </c>
      <c r="AI201" s="27">
        <v>256</v>
      </c>
      <c r="AJ201" s="27" t="s">
        <v>54</v>
      </c>
      <c r="AK201" s="81">
        <v>17</v>
      </c>
      <c r="AL201" s="569"/>
      <c r="AM201" s="28"/>
      <c r="AN201" s="28"/>
      <c r="AO201" s="28">
        <v>2008</v>
      </c>
      <c r="AP201" s="20">
        <v>2009</v>
      </c>
      <c r="AQ201" s="96"/>
      <c r="AR201" s="28" t="s">
        <v>2212</v>
      </c>
      <c r="AS201" s="20"/>
    </row>
    <row r="202" spans="1:45" ht="14.25" customHeight="1" x14ac:dyDescent="0.25">
      <c r="A202" t="s">
        <v>744</v>
      </c>
      <c r="B202">
        <v>1</v>
      </c>
      <c r="C202" t="s">
        <v>875</v>
      </c>
      <c r="D202" s="26" t="s">
        <v>574</v>
      </c>
      <c r="E202" s="435" t="s">
        <v>2573</v>
      </c>
      <c r="F202" s="27" t="s">
        <v>57</v>
      </c>
      <c r="G202" s="28" t="s">
        <v>575</v>
      </c>
      <c r="H202" s="27">
        <v>8051</v>
      </c>
      <c r="I202" s="27">
        <v>8</v>
      </c>
      <c r="J202" s="87">
        <v>8</v>
      </c>
      <c r="K202" s="19" t="s">
        <v>800</v>
      </c>
      <c r="L202" s="52" t="s">
        <v>108</v>
      </c>
      <c r="M202" s="81"/>
      <c r="N202" s="28">
        <v>1985</v>
      </c>
      <c r="O202" s="972"/>
      <c r="P202" s="29">
        <v>6</v>
      </c>
      <c r="Q202" s="28">
        <v>1</v>
      </c>
      <c r="R202" s="28"/>
      <c r="S202" s="81">
        <v>127.372</v>
      </c>
      <c r="T202" s="185">
        <v>41691</v>
      </c>
      <c r="U202" s="326">
        <v>14.7</v>
      </c>
      <c r="V202" s="60">
        <v>0.33</v>
      </c>
      <c r="W202" s="167">
        <v>4</v>
      </c>
      <c r="X202" s="489">
        <f t="shared" si="9"/>
        <v>5.2937984886649874</v>
      </c>
      <c r="Y202" s="502" t="s">
        <v>2216</v>
      </c>
      <c r="Z202" s="494"/>
      <c r="AA202" s="28" t="s">
        <v>20</v>
      </c>
      <c r="AB202" s="27">
        <v>74</v>
      </c>
      <c r="AC202" s="28" t="s">
        <v>118</v>
      </c>
      <c r="AD202" s="27" t="s">
        <v>54</v>
      </c>
      <c r="AE202" s="28" t="s">
        <v>124</v>
      </c>
      <c r="AF202" s="29" t="s">
        <v>55</v>
      </c>
      <c r="AG202" s="29" t="s">
        <v>55</v>
      </c>
      <c r="AH202" s="27" t="s">
        <v>181</v>
      </c>
      <c r="AI202" s="27" t="s">
        <v>181</v>
      </c>
      <c r="AJ202" s="27" t="s">
        <v>54</v>
      </c>
      <c r="AK202" s="81"/>
      <c r="AL202" s="569"/>
      <c r="AM202" s="28"/>
      <c r="AN202" s="28"/>
      <c r="AO202" s="28">
        <v>2011</v>
      </c>
      <c r="AP202" s="20">
        <v>2016</v>
      </c>
      <c r="AQ202" s="19"/>
      <c r="AR202" s="28" t="s">
        <v>576</v>
      </c>
      <c r="AS202" s="20"/>
    </row>
    <row r="203" spans="1:45" ht="14.25" customHeight="1" x14ac:dyDescent="0.25">
      <c r="C203" t="s">
        <v>875</v>
      </c>
      <c r="D203" s="26" t="s">
        <v>2028</v>
      </c>
      <c r="E203" s="435" t="s">
        <v>2108</v>
      </c>
      <c r="F203" s="27" t="s">
        <v>85</v>
      </c>
      <c r="G203" s="28" t="s">
        <v>2029</v>
      </c>
      <c r="H203" s="27" t="s">
        <v>238</v>
      </c>
      <c r="I203" s="27">
        <v>64</v>
      </c>
      <c r="J203" s="87">
        <v>32</v>
      </c>
      <c r="K203" s="19" t="s">
        <v>800</v>
      </c>
      <c r="L203" s="52" t="s">
        <v>108</v>
      </c>
      <c r="M203" s="81" t="s">
        <v>777</v>
      </c>
      <c r="N203" s="28"/>
      <c r="O203" s="972"/>
      <c r="P203" s="29">
        <v>6</v>
      </c>
      <c r="Q203" s="28"/>
      <c r="R203" s="28"/>
      <c r="S203" s="81"/>
      <c r="T203" s="185">
        <v>43192</v>
      </c>
      <c r="U203" s="326">
        <v>14.7</v>
      </c>
      <c r="V203" s="60">
        <v>2</v>
      </c>
      <c r="W203" s="167">
        <v>1</v>
      </c>
      <c r="X203" s="489" t="str">
        <f t="shared" si="9"/>
        <v/>
      </c>
      <c r="Y203" s="502"/>
      <c r="Z203" s="494" t="s">
        <v>54</v>
      </c>
      <c r="AA203" s="28" t="s">
        <v>20</v>
      </c>
      <c r="AB203" s="27">
        <v>263</v>
      </c>
      <c r="AC203" s="28" t="s">
        <v>2030</v>
      </c>
      <c r="AD203" s="27" t="s">
        <v>55</v>
      </c>
      <c r="AE203" s="28"/>
      <c r="AF203" s="29" t="s">
        <v>54</v>
      </c>
      <c r="AG203" s="29"/>
      <c r="AH203" s="27"/>
      <c r="AI203" s="27"/>
      <c r="AJ203" s="27"/>
      <c r="AK203" s="81"/>
      <c r="AL203" s="569"/>
      <c r="AM203" s="28"/>
      <c r="AN203" s="28"/>
      <c r="AO203" s="28">
        <v>2009</v>
      </c>
      <c r="AP203" s="20">
        <v>2010</v>
      </c>
      <c r="AQ203" s="579"/>
      <c r="AR203" s="28" t="s">
        <v>3272</v>
      </c>
      <c r="AS203" s="130" t="s">
        <v>3273</v>
      </c>
    </row>
    <row r="204" spans="1:45" ht="14.25" customHeight="1" x14ac:dyDescent="0.25">
      <c r="C204" t="s">
        <v>875</v>
      </c>
      <c r="D204" s="26" t="s">
        <v>2524</v>
      </c>
      <c r="E204" s="435" t="s">
        <v>2525</v>
      </c>
      <c r="F204" s="27" t="s">
        <v>67</v>
      </c>
      <c r="G204" s="28" t="s">
        <v>2526</v>
      </c>
      <c r="H204" s="27" t="s">
        <v>143</v>
      </c>
      <c r="I204" s="27">
        <v>128</v>
      </c>
      <c r="J204" s="87">
        <v>16</v>
      </c>
      <c r="K204" s="19" t="s">
        <v>3603</v>
      </c>
      <c r="L204" s="52" t="s">
        <v>108</v>
      </c>
      <c r="M204" s="81" t="s">
        <v>3632</v>
      </c>
      <c r="N204" s="28">
        <v>130160</v>
      </c>
      <c r="O204" s="972"/>
      <c r="P204" s="29" t="s">
        <v>744</v>
      </c>
      <c r="Q204" s="28">
        <v>288</v>
      </c>
      <c r="R204" s="28">
        <v>462</v>
      </c>
      <c r="S204" s="81"/>
      <c r="T204" s="185">
        <v>43231</v>
      </c>
      <c r="U204" s="326" t="s">
        <v>3562</v>
      </c>
      <c r="V204" s="60">
        <v>4</v>
      </c>
      <c r="W204" s="167">
        <v>0.25</v>
      </c>
      <c r="X204" s="489" t="str">
        <f t="shared" si="9"/>
        <v/>
      </c>
      <c r="Y204" s="502" t="s">
        <v>2226</v>
      </c>
      <c r="Z204" s="494"/>
      <c r="AA204" s="28" t="s">
        <v>479</v>
      </c>
      <c r="AB204" s="27">
        <v>27</v>
      </c>
      <c r="AC204" s="28" t="s">
        <v>3615</v>
      </c>
      <c r="AD204" s="27" t="s">
        <v>54</v>
      </c>
      <c r="AE204" s="28" t="s">
        <v>158</v>
      </c>
      <c r="AF204" s="29" t="s">
        <v>54</v>
      </c>
      <c r="AG204" s="29"/>
      <c r="AH204" s="27" t="s">
        <v>133</v>
      </c>
      <c r="AI204" s="27" t="s">
        <v>133</v>
      </c>
      <c r="AJ204" s="27"/>
      <c r="AK204" s="81"/>
      <c r="AL204" s="569"/>
      <c r="AM204" s="28">
        <v>16</v>
      </c>
      <c r="AN204" s="28"/>
      <c r="AO204" s="28">
        <v>2017</v>
      </c>
      <c r="AP204" s="20">
        <v>2017</v>
      </c>
      <c r="AQ204" s="182" t="s">
        <v>3547</v>
      </c>
      <c r="AR204" s="129" t="s">
        <v>3627</v>
      </c>
      <c r="AS204" s="20" t="s">
        <v>3626</v>
      </c>
    </row>
    <row r="205" spans="1:45" ht="14.25" customHeight="1" x14ac:dyDescent="0.25">
      <c r="B205">
        <v>1</v>
      </c>
      <c r="C205" t="s">
        <v>875</v>
      </c>
      <c r="D205" s="26" t="s">
        <v>2524</v>
      </c>
      <c r="E205" s="435" t="s">
        <v>2525</v>
      </c>
      <c r="F205" s="27" t="s">
        <v>67</v>
      </c>
      <c r="G205" s="28" t="s">
        <v>2526</v>
      </c>
      <c r="H205" s="27" t="s">
        <v>143</v>
      </c>
      <c r="I205" s="27">
        <v>128</v>
      </c>
      <c r="J205" s="87">
        <v>16</v>
      </c>
      <c r="K205" s="19" t="s">
        <v>827</v>
      </c>
      <c r="L205" s="52" t="s">
        <v>2526</v>
      </c>
      <c r="M205" s="81"/>
      <c r="N205" s="28">
        <v>32978</v>
      </c>
      <c r="O205" s="972"/>
      <c r="P205" s="29" t="s">
        <v>744</v>
      </c>
      <c r="Q205" s="28">
        <v>72</v>
      </c>
      <c r="R205" s="28">
        <v>112</v>
      </c>
      <c r="S205" s="81">
        <v>192.23</v>
      </c>
      <c r="T205" s="185">
        <v>170913</v>
      </c>
      <c r="U205" s="326" t="s">
        <v>3621</v>
      </c>
      <c r="V205" s="60">
        <v>4</v>
      </c>
      <c r="W205" s="167">
        <v>1</v>
      </c>
      <c r="X205" s="489">
        <f t="shared" si="9"/>
        <v>23.316150160713203</v>
      </c>
      <c r="Y205" s="502" t="s">
        <v>2226</v>
      </c>
      <c r="Z205" s="494"/>
      <c r="AA205" s="28" t="s">
        <v>479</v>
      </c>
      <c r="AB205" s="27">
        <v>27</v>
      </c>
      <c r="AC205" s="28" t="s">
        <v>3614</v>
      </c>
      <c r="AD205" s="27" t="s">
        <v>54</v>
      </c>
      <c r="AE205" s="28" t="s">
        <v>158</v>
      </c>
      <c r="AF205" s="29" t="s">
        <v>54</v>
      </c>
      <c r="AG205" s="29"/>
      <c r="AH205" s="27" t="s">
        <v>133</v>
      </c>
      <c r="AI205" s="27" t="s">
        <v>133</v>
      </c>
      <c r="AJ205" s="27"/>
      <c r="AK205" s="81"/>
      <c r="AL205" s="569"/>
      <c r="AM205" s="28">
        <v>16</v>
      </c>
      <c r="AN205" s="28"/>
      <c r="AO205" s="28">
        <v>2017</v>
      </c>
      <c r="AP205" s="20">
        <v>2017</v>
      </c>
      <c r="AQ205" s="182" t="s">
        <v>3547</v>
      </c>
      <c r="AR205" s="129" t="s">
        <v>3627</v>
      </c>
      <c r="AS205" s="20" t="s">
        <v>3626</v>
      </c>
    </row>
    <row r="206" spans="1:45" ht="14.25" customHeight="1" x14ac:dyDescent="0.25">
      <c r="C206" t="s">
        <v>875</v>
      </c>
      <c r="D206" s="26" t="s">
        <v>2524</v>
      </c>
      <c r="E206" s="435" t="s">
        <v>2525</v>
      </c>
      <c r="F206" s="27" t="s">
        <v>67</v>
      </c>
      <c r="G206" s="28" t="s">
        <v>2526</v>
      </c>
      <c r="H206" s="27" t="s">
        <v>143</v>
      </c>
      <c r="I206" s="27">
        <v>128</v>
      </c>
      <c r="J206" s="87">
        <v>16</v>
      </c>
      <c r="K206" s="19" t="s">
        <v>827</v>
      </c>
      <c r="L206" s="52" t="s">
        <v>2526</v>
      </c>
      <c r="M206" s="81"/>
      <c r="N206" s="28">
        <v>148078</v>
      </c>
      <c r="O206" s="972"/>
      <c r="P206" s="29" t="s">
        <v>744</v>
      </c>
      <c r="Q206" s="28">
        <v>72</v>
      </c>
      <c r="R206" s="28">
        <v>122</v>
      </c>
      <c r="S206" s="81">
        <v>184.09</v>
      </c>
      <c r="T206" s="185">
        <v>170913</v>
      </c>
      <c r="U206" s="326" t="s">
        <v>3621</v>
      </c>
      <c r="V206" s="60">
        <v>4</v>
      </c>
      <c r="W206" s="167">
        <v>0.25</v>
      </c>
      <c r="X206" s="489">
        <f t="shared" si="9"/>
        <v>19.891138454057998</v>
      </c>
      <c r="Y206" s="502" t="s">
        <v>2226</v>
      </c>
      <c r="Z206" s="494"/>
      <c r="AA206" s="28" t="s">
        <v>479</v>
      </c>
      <c r="AB206" s="27">
        <v>27</v>
      </c>
      <c r="AC206" s="28" t="s">
        <v>3615</v>
      </c>
      <c r="AD206" s="27" t="s">
        <v>54</v>
      </c>
      <c r="AE206" s="28" t="s">
        <v>158</v>
      </c>
      <c r="AF206" s="29" t="s">
        <v>54</v>
      </c>
      <c r="AG206" s="29"/>
      <c r="AH206" s="27" t="s">
        <v>133</v>
      </c>
      <c r="AI206" s="27" t="s">
        <v>133</v>
      </c>
      <c r="AJ206" s="27"/>
      <c r="AK206" s="81"/>
      <c r="AL206" s="569"/>
      <c r="AM206" s="28">
        <v>16</v>
      </c>
      <c r="AN206" s="28"/>
      <c r="AO206" s="28">
        <v>2017</v>
      </c>
      <c r="AP206" s="20">
        <v>2017</v>
      </c>
      <c r="AQ206" s="182" t="s">
        <v>3547</v>
      </c>
      <c r="AR206" s="129" t="s">
        <v>3627</v>
      </c>
      <c r="AS206" s="20" t="s">
        <v>3626</v>
      </c>
    </row>
    <row r="207" spans="1:45" ht="14.25" customHeight="1" x14ac:dyDescent="0.25">
      <c r="C207" t="s">
        <v>875</v>
      </c>
      <c r="D207" s="45" t="s">
        <v>2524</v>
      </c>
      <c r="E207" s="555" t="s">
        <v>2525</v>
      </c>
      <c r="F207" s="46" t="s">
        <v>67</v>
      </c>
      <c r="G207" s="42" t="s">
        <v>2526</v>
      </c>
      <c r="H207" s="46" t="s">
        <v>143</v>
      </c>
      <c r="I207" s="46">
        <v>128</v>
      </c>
      <c r="J207" s="670">
        <v>16</v>
      </c>
      <c r="K207" s="19" t="s">
        <v>827</v>
      </c>
      <c r="L207" s="52" t="s">
        <v>2526</v>
      </c>
      <c r="M207" s="81"/>
      <c r="N207" s="28">
        <v>50814</v>
      </c>
      <c r="O207" s="972"/>
      <c r="P207" s="29" t="s">
        <v>744</v>
      </c>
      <c r="Q207" s="28">
        <v>72</v>
      </c>
      <c r="R207" s="28">
        <v>112</v>
      </c>
      <c r="S207" s="81">
        <v>179.66</v>
      </c>
      <c r="T207" s="185">
        <v>170913</v>
      </c>
      <c r="U207" s="326" t="s">
        <v>3621</v>
      </c>
      <c r="V207" s="60">
        <v>4</v>
      </c>
      <c r="W207" s="167">
        <v>1</v>
      </c>
      <c r="X207" s="489">
        <f t="shared" si="9"/>
        <v>14.142559137245641</v>
      </c>
      <c r="Y207" s="502" t="s">
        <v>2226</v>
      </c>
      <c r="Z207" s="494"/>
      <c r="AA207" s="28" t="s">
        <v>479</v>
      </c>
      <c r="AB207" s="27">
        <v>27</v>
      </c>
      <c r="AC207" s="28" t="s">
        <v>3616</v>
      </c>
      <c r="AD207" s="27" t="s">
        <v>54</v>
      </c>
      <c r="AE207" s="28" t="s">
        <v>158</v>
      </c>
      <c r="AF207" s="29" t="s">
        <v>54</v>
      </c>
      <c r="AG207" s="29"/>
      <c r="AH207" s="27" t="s">
        <v>133</v>
      </c>
      <c r="AI207" s="27" t="s">
        <v>133</v>
      </c>
      <c r="AJ207" s="27"/>
      <c r="AK207" s="81"/>
      <c r="AL207" s="569"/>
      <c r="AM207" s="28">
        <v>16</v>
      </c>
      <c r="AN207" s="28"/>
      <c r="AO207" s="28">
        <v>2017</v>
      </c>
      <c r="AP207" s="20">
        <v>2017</v>
      </c>
      <c r="AQ207" s="182" t="s">
        <v>3547</v>
      </c>
      <c r="AR207" s="1001" t="s">
        <v>3627</v>
      </c>
      <c r="AS207" s="20" t="s">
        <v>3626</v>
      </c>
    </row>
    <row r="208" spans="1:45" ht="14.25" customHeight="1" x14ac:dyDescent="0.25">
      <c r="C208" t="s">
        <v>875</v>
      </c>
      <c r="D208" s="45" t="s">
        <v>2524</v>
      </c>
      <c r="E208" s="555" t="s">
        <v>2525</v>
      </c>
      <c r="F208" s="46" t="s">
        <v>67</v>
      </c>
      <c r="G208" s="42" t="s">
        <v>2526</v>
      </c>
      <c r="H208" s="46" t="s">
        <v>143</v>
      </c>
      <c r="I208" s="46">
        <v>128</v>
      </c>
      <c r="J208" s="670">
        <v>16</v>
      </c>
      <c r="K208" s="19" t="s">
        <v>3603</v>
      </c>
      <c r="L208" s="52" t="s">
        <v>108</v>
      </c>
      <c r="M208" s="81" t="s">
        <v>3617</v>
      </c>
      <c r="N208" s="28">
        <v>35984</v>
      </c>
      <c r="O208" s="972"/>
      <c r="P208" s="29" t="s">
        <v>744</v>
      </c>
      <c r="Q208" s="28">
        <v>72</v>
      </c>
      <c r="R208" s="28">
        <v>112</v>
      </c>
      <c r="S208" s="81">
        <v>102.59</v>
      </c>
      <c r="T208" s="185">
        <v>43231</v>
      </c>
      <c r="U208" s="326" t="s">
        <v>3562</v>
      </c>
      <c r="V208" s="60">
        <v>4</v>
      </c>
      <c r="W208" s="167">
        <v>1</v>
      </c>
      <c r="X208" s="489">
        <f t="shared" si="9"/>
        <v>11.403957314361939</v>
      </c>
      <c r="Y208" s="502" t="s">
        <v>2226</v>
      </c>
      <c r="Z208" s="494"/>
      <c r="AA208" s="28" t="s">
        <v>479</v>
      </c>
      <c r="AB208" s="27">
        <v>27</v>
      </c>
      <c r="AC208" s="28" t="s">
        <v>3614</v>
      </c>
      <c r="AD208" s="27" t="s">
        <v>54</v>
      </c>
      <c r="AE208" s="28" t="s">
        <v>158</v>
      </c>
      <c r="AF208" s="29" t="s">
        <v>54</v>
      </c>
      <c r="AG208" s="29"/>
      <c r="AH208" s="27" t="s">
        <v>133</v>
      </c>
      <c r="AI208" s="27" t="s">
        <v>133</v>
      </c>
      <c r="AJ208" s="27"/>
      <c r="AK208" s="81"/>
      <c r="AL208" s="569"/>
      <c r="AM208" s="28">
        <v>16</v>
      </c>
      <c r="AN208" s="28"/>
      <c r="AO208" s="28">
        <v>2017</v>
      </c>
      <c r="AP208" s="20">
        <v>2017</v>
      </c>
      <c r="AQ208" s="182" t="s">
        <v>3547</v>
      </c>
      <c r="AR208" s="937" t="s">
        <v>3627</v>
      </c>
      <c r="AS208" s="20" t="s">
        <v>3626</v>
      </c>
    </row>
    <row r="209" spans="1:45" ht="14.25" customHeight="1" x14ac:dyDescent="0.25">
      <c r="C209" t="s">
        <v>875</v>
      </c>
      <c r="D209" s="45" t="s">
        <v>2524</v>
      </c>
      <c r="E209" s="555" t="s">
        <v>2525</v>
      </c>
      <c r="F209" s="46" t="s">
        <v>67</v>
      </c>
      <c r="G209" s="42" t="s">
        <v>2526</v>
      </c>
      <c r="H209" s="46" t="s">
        <v>143</v>
      </c>
      <c r="I209" s="46">
        <v>128</v>
      </c>
      <c r="J209" s="670">
        <v>16</v>
      </c>
      <c r="K209" s="19" t="s">
        <v>3603</v>
      </c>
      <c r="L209" s="52" t="s">
        <v>108</v>
      </c>
      <c r="M209" s="81" t="s">
        <v>3631</v>
      </c>
      <c r="N209" s="28">
        <v>50135</v>
      </c>
      <c r="O209" s="972"/>
      <c r="P209" s="29" t="s">
        <v>744</v>
      </c>
      <c r="Q209" s="28">
        <v>72</v>
      </c>
      <c r="R209" s="28">
        <v>112</v>
      </c>
      <c r="S209" s="81">
        <v>90.33</v>
      </c>
      <c r="T209" s="185">
        <v>43231</v>
      </c>
      <c r="U209" s="326" t="s">
        <v>3562</v>
      </c>
      <c r="V209" s="60">
        <v>4</v>
      </c>
      <c r="W209" s="167">
        <v>1</v>
      </c>
      <c r="X209" s="489">
        <f t="shared" si="9"/>
        <v>7.2069412586017751</v>
      </c>
      <c r="Y209" s="502" t="s">
        <v>2226</v>
      </c>
      <c r="Z209" s="494"/>
      <c r="AA209" s="28" t="s">
        <v>479</v>
      </c>
      <c r="AB209" s="27">
        <v>27</v>
      </c>
      <c r="AC209" s="28" t="s">
        <v>3616</v>
      </c>
      <c r="AD209" s="27" t="s">
        <v>54</v>
      </c>
      <c r="AE209" s="28" t="s">
        <v>158</v>
      </c>
      <c r="AF209" s="29" t="s">
        <v>54</v>
      </c>
      <c r="AG209" s="29"/>
      <c r="AH209" s="27" t="s">
        <v>133</v>
      </c>
      <c r="AI209" s="27" t="s">
        <v>133</v>
      </c>
      <c r="AJ209" s="27"/>
      <c r="AK209" s="81"/>
      <c r="AL209" s="569"/>
      <c r="AM209" s="28">
        <v>16</v>
      </c>
      <c r="AN209" s="28"/>
      <c r="AO209" s="28">
        <v>2017</v>
      </c>
      <c r="AP209" s="20">
        <v>2017</v>
      </c>
      <c r="AQ209" s="182" t="s">
        <v>3547</v>
      </c>
      <c r="AR209" s="1001" t="s">
        <v>3627</v>
      </c>
      <c r="AS209" s="20" t="s">
        <v>3626</v>
      </c>
    </row>
    <row r="210" spans="1:45" ht="14.25" customHeight="1" x14ac:dyDescent="0.25">
      <c r="D210" s="591" t="s">
        <v>5576</v>
      </c>
      <c r="E210" s="555" t="s">
        <v>5577</v>
      </c>
      <c r="F210" s="617"/>
      <c r="G210" s="593" t="s">
        <v>5365</v>
      </c>
      <c r="H210" s="46" t="s">
        <v>143</v>
      </c>
      <c r="I210" s="592">
        <v>16</v>
      </c>
      <c r="J210" s="618">
        <v>16</v>
      </c>
      <c r="K210" s="19"/>
      <c r="L210" s="52"/>
      <c r="M210" s="81"/>
      <c r="N210" s="28"/>
      <c r="O210" s="972"/>
      <c r="P210" s="29"/>
      <c r="Q210" s="28"/>
      <c r="R210" s="28"/>
      <c r="S210" s="81"/>
      <c r="T210" s="185"/>
      <c r="U210" s="326"/>
      <c r="V210" s="60"/>
      <c r="W210" s="167"/>
      <c r="X210" s="489"/>
      <c r="Y210" s="502"/>
      <c r="Z210" s="494"/>
      <c r="AA210" s="28" t="s">
        <v>17</v>
      </c>
      <c r="AB210" s="27">
        <v>12</v>
      </c>
      <c r="AC210" s="28" t="s">
        <v>229</v>
      </c>
      <c r="AD210" s="27" t="s">
        <v>54</v>
      </c>
      <c r="AE210" s="28"/>
      <c r="AF210" s="29" t="s">
        <v>55</v>
      </c>
      <c r="AG210" s="27" t="s">
        <v>54</v>
      </c>
      <c r="AH210" s="27" t="s">
        <v>181</v>
      </c>
      <c r="AI210" s="27" t="s">
        <v>181</v>
      </c>
      <c r="AJ210" s="27" t="s">
        <v>55</v>
      </c>
      <c r="AK210" s="81">
        <v>20</v>
      </c>
      <c r="AL210" s="569"/>
      <c r="AM210" s="28">
        <v>8</v>
      </c>
      <c r="AN210" s="28"/>
      <c r="AO210" s="28">
        <v>2018</v>
      </c>
      <c r="AP210" s="20">
        <v>2020</v>
      </c>
      <c r="AQ210" s="142"/>
      <c r="AR210" s="28" t="s">
        <v>5578</v>
      </c>
      <c r="AS210" s="20"/>
    </row>
    <row r="211" spans="1:45" ht="14.25" customHeight="1" x14ac:dyDescent="0.25">
      <c r="D211" s="45" t="s">
        <v>6475</v>
      </c>
      <c r="E211" s="555" t="s">
        <v>6476</v>
      </c>
      <c r="F211" s="46"/>
      <c r="G211" s="42" t="s">
        <v>5365</v>
      </c>
      <c r="H211" s="46" t="s">
        <v>12</v>
      </c>
      <c r="I211" s="46">
        <v>4</v>
      </c>
      <c r="J211" s="670">
        <v>8</v>
      </c>
      <c r="K211" s="19"/>
      <c r="L211" s="52"/>
      <c r="M211" s="81"/>
      <c r="N211" s="28"/>
      <c r="O211" s="972"/>
      <c r="P211" s="29"/>
      <c r="Q211" s="28"/>
      <c r="R211" s="28"/>
      <c r="S211" s="81"/>
      <c r="T211" s="185"/>
      <c r="U211" s="326"/>
      <c r="V211" s="60"/>
      <c r="W211" s="167"/>
      <c r="X211" s="489"/>
      <c r="Y211" s="502"/>
      <c r="Z211" s="494"/>
      <c r="AA211" s="28" t="s">
        <v>17</v>
      </c>
      <c r="AB211" s="27">
        <v>5</v>
      </c>
      <c r="AC211" s="28" t="s">
        <v>6475</v>
      </c>
      <c r="AD211" s="27" t="s">
        <v>54</v>
      </c>
      <c r="AE211" s="28"/>
      <c r="AF211" s="29" t="s">
        <v>55</v>
      </c>
      <c r="AG211" s="29" t="s">
        <v>54</v>
      </c>
      <c r="AH211" s="27">
        <v>16</v>
      </c>
      <c r="AI211" s="27">
        <v>128</v>
      </c>
      <c r="AJ211" s="27"/>
      <c r="AK211" s="81">
        <v>12</v>
      </c>
      <c r="AL211" s="569"/>
      <c r="AM211" s="28"/>
      <c r="AN211" s="28"/>
      <c r="AO211" s="28">
        <v>2015</v>
      </c>
      <c r="AP211" s="20">
        <v>2021</v>
      </c>
      <c r="AQ211" s="19"/>
      <c r="AR211" s="28" t="s">
        <v>6477</v>
      </c>
      <c r="AS211" s="20"/>
    </row>
    <row r="212" spans="1:45" ht="14.25" customHeight="1" x14ac:dyDescent="0.25">
      <c r="D212" s="409" t="s">
        <v>5363</v>
      </c>
      <c r="E212" s="435" t="s">
        <v>5364</v>
      </c>
      <c r="F212" s="412" t="s">
        <v>85</v>
      </c>
      <c r="G212" s="28" t="s">
        <v>5365</v>
      </c>
      <c r="H212" s="27" t="s">
        <v>143</v>
      </c>
      <c r="I212" s="412">
        <v>64</v>
      </c>
      <c r="J212" s="415">
        <v>16</v>
      </c>
      <c r="K212" s="19"/>
      <c r="L212" s="52"/>
      <c r="M212" s="81"/>
      <c r="N212" s="28"/>
      <c r="O212" s="972"/>
      <c r="P212" s="29"/>
      <c r="Q212" s="28"/>
      <c r="R212" s="28"/>
      <c r="S212" s="81"/>
      <c r="T212" s="185"/>
      <c r="U212" s="326"/>
      <c r="V212" s="60"/>
      <c r="W212" s="167"/>
      <c r="X212" s="489"/>
      <c r="Y212" s="502"/>
      <c r="Z212" s="494"/>
      <c r="AA212" s="28" t="s">
        <v>17</v>
      </c>
      <c r="AB212" s="27">
        <v>16</v>
      </c>
      <c r="AC212" s="28" t="s">
        <v>5363</v>
      </c>
      <c r="AD212" s="27"/>
      <c r="AE212" s="28"/>
      <c r="AF212" s="29" t="s">
        <v>55</v>
      </c>
      <c r="AG212" s="29"/>
      <c r="AH212" s="27"/>
      <c r="AI212" s="27"/>
      <c r="AJ212" s="27" t="s">
        <v>54</v>
      </c>
      <c r="AK212" s="81">
        <v>39</v>
      </c>
      <c r="AL212" s="569"/>
      <c r="AM212" s="28">
        <v>16</v>
      </c>
      <c r="AN212" s="28"/>
      <c r="AO212" s="28"/>
      <c r="AP212" s="20">
        <v>2021</v>
      </c>
      <c r="AQ212" s="19"/>
      <c r="AR212" s="28" t="s">
        <v>5402</v>
      </c>
      <c r="AS212" s="20" t="s">
        <v>5810</v>
      </c>
    </row>
    <row r="213" spans="1:45" ht="14.25" customHeight="1" x14ac:dyDescent="0.25">
      <c r="A213" t="s">
        <v>174</v>
      </c>
      <c r="C213" t="s">
        <v>875</v>
      </c>
      <c r="D213" s="26" t="s">
        <v>607</v>
      </c>
      <c r="E213" s="435" t="s">
        <v>4929</v>
      </c>
      <c r="F213" s="27"/>
      <c r="G213" s="28" t="s">
        <v>606</v>
      </c>
      <c r="H213" s="27" t="s">
        <v>65</v>
      </c>
      <c r="I213" s="27">
        <v>16</v>
      </c>
      <c r="J213" s="87">
        <v>5</v>
      </c>
      <c r="K213" s="19" t="s">
        <v>800</v>
      </c>
      <c r="L213" s="52" t="s">
        <v>108</v>
      </c>
      <c r="M213" s="81" t="s">
        <v>890</v>
      </c>
      <c r="N213" s="28"/>
      <c r="O213" s="972"/>
      <c r="P213" s="29">
        <v>6</v>
      </c>
      <c r="Q213" s="28"/>
      <c r="R213" s="28"/>
      <c r="S213" s="81"/>
      <c r="T213" s="185"/>
      <c r="U213" s="326">
        <v>14.7</v>
      </c>
      <c r="V213" s="60">
        <v>0.67</v>
      </c>
      <c r="W213" s="167">
        <v>1</v>
      </c>
      <c r="X213" s="489" t="str">
        <f>IF(AND(N213&lt;&gt;"",S213&lt;&gt;""),1000*S213*V213/(N213*W213),"")</f>
        <v/>
      </c>
      <c r="Y213" s="502"/>
      <c r="Z213" s="494"/>
      <c r="AA213" s="28" t="s">
        <v>17</v>
      </c>
      <c r="AB213" s="27">
        <v>1</v>
      </c>
      <c r="AC213" s="28" t="s">
        <v>607</v>
      </c>
      <c r="AD213" s="27"/>
      <c r="AE213" s="28"/>
      <c r="AF213" s="29" t="s">
        <v>55</v>
      </c>
      <c r="AG213" s="29"/>
      <c r="AH213" s="27" t="s">
        <v>181</v>
      </c>
      <c r="AI213" s="27" t="s">
        <v>181</v>
      </c>
      <c r="AJ213" s="27"/>
      <c r="AK213" s="81"/>
      <c r="AL213" s="569"/>
      <c r="AM213" s="28"/>
      <c r="AN213" s="28"/>
      <c r="AO213" s="28">
        <v>2000</v>
      </c>
      <c r="AP213" s="20"/>
      <c r="AQ213" s="142"/>
      <c r="AR213" s="28"/>
      <c r="AS213" s="20"/>
    </row>
    <row r="214" spans="1:45" ht="14.25" customHeight="1" x14ac:dyDescent="0.25">
      <c r="B214">
        <v>1</v>
      </c>
      <c r="C214" t="s">
        <v>875</v>
      </c>
      <c r="D214" s="26" t="s">
        <v>454</v>
      </c>
      <c r="E214" s="435" t="s">
        <v>2535</v>
      </c>
      <c r="F214" s="27" t="s">
        <v>85</v>
      </c>
      <c r="G214" s="28" t="s">
        <v>455</v>
      </c>
      <c r="H214" s="27" t="s">
        <v>178</v>
      </c>
      <c r="I214" s="27">
        <v>8</v>
      </c>
      <c r="J214" s="87">
        <v>16</v>
      </c>
      <c r="K214" s="19" t="s">
        <v>800</v>
      </c>
      <c r="L214" s="28" t="s">
        <v>108</v>
      </c>
      <c r="M214" s="81"/>
      <c r="N214" s="28">
        <v>2630</v>
      </c>
      <c r="O214" s="972"/>
      <c r="P214" s="29">
        <v>6</v>
      </c>
      <c r="Q214" s="28"/>
      <c r="R214" s="28">
        <v>1</v>
      </c>
      <c r="S214" s="81">
        <v>131.57900000000001</v>
      </c>
      <c r="T214" s="185">
        <v>43183</v>
      </c>
      <c r="U214" s="326">
        <v>14.7</v>
      </c>
      <c r="V214" s="60">
        <v>0.33</v>
      </c>
      <c r="W214" s="167">
        <v>1</v>
      </c>
      <c r="X214" s="489">
        <f>IF(AND(N214&lt;&gt;"",S214&lt;&gt;""),1000*S214*V214/(N214*W214),"")</f>
        <v>16.509912547528518</v>
      </c>
      <c r="Y214" s="502" t="s">
        <v>174</v>
      </c>
      <c r="Z214" s="494"/>
      <c r="AA214" s="28" t="s">
        <v>17</v>
      </c>
      <c r="AB214" s="27">
        <v>18</v>
      </c>
      <c r="AC214" s="28" t="s">
        <v>3088</v>
      </c>
      <c r="AD214" s="27" t="s">
        <v>54</v>
      </c>
      <c r="AE214" s="28" t="s">
        <v>124</v>
      </c>
      <c r="AF214" s="29" t="s">
        <v>55</v>
      </c>
      <c r="AG214" s="29" t="s">
        <v>54</v>
      </c>
      <c r="AH214" s="27" t="s">
        <v>83</v>
      </c>
      <c r="AI214" s="27" t="s">
        <v>462</v>
      </c>
      <c r="AJ214" s="27" t="s">
        <v>54</v>
      </c>
      <c r="AK214" s="81">
        <v>72</v>
      </c>
      <c r="AL214" s="569"/>
      <c r="AM214" s="28">
        <v>32</v>
      </c>
      <c r="AN214" s="28">
        <v>6</v>
      </c>
      <c r="AO214" s="28">
        <v>2003</v>
      </c>
      <c r="AP214" s="20">
        <v>2009</v>
      </c>
      <c r="AQ214" s="19"/>
      <c r="AR214" s="28" t="s">
        <v>3089</v>
      </c>
      <c r="AS214" s="20"/>
    </row>
    <row r="215" spans="1:45" ht="14.25" customHeight="1" x14ac:dyDescent="0.25">
      <c r="D215" s="409" t="s">
        <v>6006</v>
      </c>
      <c r="E215" s="435" t="s">
        <v>6007</v>
      </c>
      <c r="F215" s="412" t="s">
        <v>85</v>
      </c>
      <c r="G215" s="504" t="s">
        <v>5434</v>
      </c>
      <c r="H215" s="27" t="s">
        <v>143</v>
      </c>
      <c r="I215" s="412">
        <v>8</v>
      </c>
      <c r="J215" s="415">
        <v>16</v>
      </c>
      <c r="K215" s="19"/>
      <c r="L215" s="52"/>
      <c r="M215" s="81"/>
      <c r="N215" s="28"/>
      <c r="O215" s="972"/>
      <c r="P215" s="29"/>
      <c r="Q215" s="28"/>
      <c r="R215" s="28"/>
      <c r="S215" s="81"/>
      <c r="T215" s="185"/>
      <c r="U215" s="326"/>
      <c r="V215" s="60"/>
      <c r="W215" s="167"/>
      <c r="X215" s="489"/>
      <c r="Y215" s="502"/>
      <c r="Z215" s="494"/>
      <c r="AA215" s="28" t="s">
        <v>17</v>
      </c>
      <c r="AB215" s="27"/>
      <c r="AC215" s="28"/>
      <c r="AD215" s="27" t="s">
        <v>54</v>
      </c>
      <c r="AE215" s="28" t="s">
        <v>158</v>
      </c>
      <c r="AF215" s="29" t="s">
        <v>55</v>
      </c>
      <c r="AG215" s="29"/>
      <c r="AH215" s="27" t="s">
        <v>83</v>
      </c>
      <c r="AI215" s="27" t="s">
        <v>83</v>
      </c>
      <c r="AJ215" s="27" t="s">
        <v>54</v>
      </c>
      <c r="AK215" s="81">
        <v>11</v>
      </c>
      <c r="AL215" s="569"/>
      <c r="AM215" s="28">
        <v>8</v>
      </c>
      <c r="AN215" s="28"/>
      <c r="AO215" s="28"/>
      <c r="AP215" s="20">
        <v>2021</v>
      </c>
      <c r="AQ215" s="182" t="s">
        <v>6009</v>
      </c>
      <c r="AR215" s="28" t="s">
        <v>6008</v>
      </c>
      <c r="AS215" s="130"/>
    </row>
    <row r="216" spans="1:45" ht="14.25" customHeight="1" x14ac:dyDescent="0.25">
      <c r="D216" s="409" t="s">
        <v>4778</v>
      </c>
      <c r="E216" s="435" t="s">
        <v>5977</v>
      </c>
      <c r="F216" s="412" t="s">
        <v>1812</v>
      </c>
      <c r="G216" s="504" t="s">
        <v>5434</v>
      </c>
      <c r="H216" s="412" t="s">
        <v>12</v>
      </c>
      <c r="I216" s="412">
        <v>8</v>
      </c>
      <c r="J216" s="415">
        <v>8</v>
      </c>
      <c r="K216" s="19"/>
      <c r="L216" s="52"/>
      <c r="M216" s="81"/>
      <c r="N216" s="28"/>
      <c r="O216" s="972"/>
      <c r="P216" s="29"/>
      <c r="Q216" s="28"/>
      <c r="R216" s="28"/>
      <c r="S216" s="81"/>
      <c r="T216" s="185"/>
      <c r="U216" s="326"/>
      <c r="V216" s="60"/>
      <c r="W216" s="167"/>
      <c r="X216" s="489"/>
      <c r="Y216" s="502"/>
      <c r="Z216" s="494"/>
      <c r="AA216" s="28"/>
      <c r="AB216" s="27"/>
      <c r="AC216" s="28"/>
      <c r="AD216" s="27"/>
      <c r="AE216" s="28"/>
      <c r="AF216" s="29"/>
      <c r="AG216" s="29"/>
      <c r="AH216" s="27"/>
      <c r="AI216" s="27"/>
      <c r="AJ216" s="27"/>
      <c r="AK216" s="81"/>
      <c r="AL216" s="569"/>
      <c r="AM216" s="28"/>
      <c r="AN216" s="28"/>
      <c r="AO216" s="28"/>
      <c r="AP216" s="20">
        <v>2021</v>
      </c>
      <c r="AQ216" s="182" t="s">
        <v>5976</v>
      </c>
      <c r="AR216" s="138" t="s">
        <v>4781</v>
      </c>
      <c r="AS216" s="20" t="s">
        <v>5979</v>
      </c>
    </row>
    <row r="217" spans="1:45" ht="14.25" customHeight="1" x14ac:dyDescent="0.25">
      <c r="D217" s="409" t="s">
        <v>5432</v>
      </c>
      <c r="E217" s="435" t="s">
        <v>5433</v>
      </c>
      <c r="F217" s="412"/>
      <c r="G217" s="28" t="s">
        <v>5434</v>
      </c>
      <c r="H217" s="412" t="s">
        <v>3987</v>
      </c>
      <c r="I217" s="412"/>
      <c r="J217" s="415"/>
      <c r="K217" s="19"/>
      <c r="L217" s="52"/>
      <c r="M217" s="81"/>
      <c r="N217" s="28"/>
      <c r="O217" s="972"/>
      <c r="P217" s="29"/>
      <c r="Q217" s="28"/>
      <c r="R217" s="28"/>
      <c r="S217" s="81"/>
      <c r="T217" s="185"/>
      <c r="U217" s="326"/>
      <c r="V217" s="60"/>
      <c r="W217" s="167"/>
      <c r="X217" s="489"/>
      <c r="Y217" s="502"/>
      <c r="Z217" s="494"/>
      <c r="AA217" s="28"/>
      <c r="AB217" s="27"/>
      <c r="AC217" s="28"/>
      <c r="AD217" s="27"/>
      <c r="AE217" s="28"/>
      <c r="AF217" s="29"/>
      <c r="AG217" s="29"/>
      <c r="AH217" s="27"/>
      <c r="AI217" s="27"/>
      <c r="AJ217" s="27"/>
      <c r="AK217" s="81"/>
      <c r="AL217" s="569"/>
      <c r="AM217" s="28"/>
      <c r="AN217" s="28"/>
      <c r="AO217" s="28"/>
      <c r="AP217" s="20">
        <v>2021</v>
      </c>
      <c r="AQ217" s="19"/>
      <c r="AR217" s="28"/>
      <c r="AS217" s="20" t="s">
        <v>5435</v>
      </c>
    </row>
    <row r="218" spans="1:45" ht="14.25" customHeight="1" x14ac:dyDescent="0.25">
      <c r="A218" t="s">
        <v>745</v>
      </c>
      <c r="C218" t="s">
        <v>4376</v>
      </c>
      <c r="D218" s="26" t="s">
        <v>269</v>
      </c>
      <c r="E218" s="435" t="s">
        <v>2260</v>
      </c>
      <c r="F218" s="27" t="s">
        <v>67</v>
      </c>
      <c r="G218" s="28" t="s">
        <v>271</v>
      </c>
      <c r="H218" s="27" t="s">
        <v>143</v>
      </c>
      <c r="I218" s="27">
        <v>16</v>
      </c>
      <c r="J218" s="87">
        <v>16</v>
      </c>
      <c r="K218" s="19" t="s">
        <v>800</v>
      </c>
      <c r="L218" s="52" t="s">
        <v>108</v>
      </c>
      <c r="M218" s="81" t="s">
        <v>885</v>
      </c>
      <c r="N218" s="28"/>
      <c r="O218" s="972"/>
      <c r="P218" s="29">
        <v>6</v>
      </c>
      <c r="Q218" s="28"/>
      <c r="R218" s="28"/>
      <c r="S218" s="81"/>
      <c r="T218" s="185"/>
      <c r="U218" s="326">
        <v>14.7</v>
      </c>
      <c r="V218" s="60">
        <v>1</v>
      </c>
      <c r="W218" s="167">
        <v>1</v>
      </c>
      <c r="X218" s="489" t="str">
        <f>IF(AND(N218&lt;&gt;"",S218&lt;&gt;""),1000*S218*V218/(N218*W218),"")</f>
        <v/>
      </c>
      <c r="Y218" s="502"/>
      <c r="Z218" s="494"/>
      <c r="AA218" s="28" t="s">
        <v>20</v>
      </c>
      <c r="AB218" s="27">
        <v>12</v>
      </c>
      <c r="AC218" s="28" t="s">
        <v>272</v>
      </c>
      <c r="AD218" s="27" t="s">
        <v>54</v>
      </c>
      <c r="AE218" s="28"/>
      <c r="AF218" s="29" t="s">
        <v>55</v>
      </c>
      <c r="AG218" s="29"/>
      <c r="AH218" s="27" t="s">
        <v>181</v>
      </c>
      <c r="AI218" s="27" t="s">
        <v>181</v>
      </c>
      <c r="AJ218" s="27"/>
      <c r="AK218" s="81">
        <v>13</v>
      </c>
      <c r="AL218" s="569"/>
      <c r="AM218" s="28">
        <v>8</v>
      </c>
      <c r="AN218" s="28">
        <v>5</v>
      </c>
      <c r="AO218" s="28">
        <v>2012</v>
      </c>
      <c r="AP218" s="20">
        <v>2013</v>
      </c>
      <c r="AQ218" s="182"/>
      <c r="AR218" s="28" t="s">
        <v>270</v>
      </c>
      <c r="AS218" s="20"/>
    </row>
    <row r="219" spans="1:45" ht="14.25" customHeight="1" x14ac:dyDescent="0.25">
      <c r="A219" t="s">
        <v>745</v>
      </c>
      <c r="C219" t="s">
        <v>875</v>
      </c>
      <c r="D219" s="409" t="s">
        <v>4874</v>
      </c>
      <c r="E219" s="435" t="s">
        <v>4877</v>
      </c>
      <c r="F219" s="412" t="s">
        <v>67</v>
      </c>
      <c r="G219" s="504" t="s">
        <v>4876</v>
      </c>
      <c r="H219" s="412">
        <v>6803</v>
      </c>
      <c r="I219" s="412">
        <v>8</v>
      </c>
      <c r="J219" s="415">
        <v>8</v>
      </c>
      <c r="K219" s="19"/>
      <c r="L219" s="52"/>
      <c r="M219" s="81"/>
      <c r="N219" s="28"/>
      <c r="O219" s="972"/>
      <c r="P219" s="29"/>
      <c r="Q219" s="28"/>
      <c r="R219" s="28"/>
      <c r="S219" s="81"/>
      <c r="T219" s="185"/>
      <c r="U219" s="326"/>
      <c r="V219" s="60">
        <v>0.33</v>
      </c>
      <c r="W219" s="167">
        <v>3</v>
      </c>
      <c r="X219" s="489" t="str">
        <f>IF(AND(N219&lt;&gt;"",S219&lt;&gt;""),1000*S219*V219/(N219*W219),"")</f>
        <v/>
      </c>
      <c r="Y219" s="502"/>
      <c r="Z219" s="494"/>
      <c r="AA219" s="28" t="s">
        <v>479</v>
      </c>
      <c r="AB219" s="27"/>
      <c r="AC219" s="28"/>
      <c r="AD219" s="27" t="s">
        <v>54</v>
      </c>
      <c r="AE219" s="28" t="s">
        <v>124</v>
      </c>
      <c r="AF219" s="29" t="s">
        <v>55</v>
      </c>
      <c r="AG219" s="29" t="s">
        <v>55</v>
      </c>
      <c r="AH219" s="27" t="s">
        <v>181</v>
      </c>
      <c r="AI219" s="27" t="s">
        <v>181</v>
      </c>
      <c r="AJ219" s="27" t="s">
        <v>54</v>
      </c>
      <c r="AK219" s="81"/>
      <c r="AL219" s="569"/>
      <c r="AM219" s="28"/>
      <c r="AN219" s="28"/>
      <c r="AO219" s="28">
        <v>1999</v>
      </c>
      <c r="AP219" s="20"/>
      <c r="AQ219" s="182"/>
      <c r="AR219" s="28" t="s">
        <v>4878</v>
      </c>
      <c r="AS219" s="20"/>
    </row>
    <row r="220" spans="1:45" ht="14.25" customHeight="1" x14ac:dyDescent="0.25">
      <c r="A220" t="s">
        <v>744</v>
      </c>
      <c r="B220">
        <v>1</v>
      </c>
      <c r="C220" t="s">
        <v>875</v>
      </c>
      <c r="D220" s="26" t="s">
        <v>5391</v>
      </c>
      <c r="E220" s="435" t="s">
        <v>5394</v>
      </c>
      <c r="F220" s="27"/>
      <c r="G220" s="28" t="s">
        <v>5392</v>
      </c>
      <c r="H220" s="27" t="s">
        <v>143</v>
      </c>
      <c r="I220" s="27">
        <v>32</v>
      </c>
      <c r="J220" s="87">
        <v>16</v>
      </c>
      <c r="K220" s="19"/>
      <c r="L220" s="52"/>
      <c r="M220" s="81"/>
      <c r="N220" s="28"/>
      <c r="O220" s="972"/>
      <c r="P220" s="29">
        <v>6</v>
      </c>
      <c r="Q220" s="28"/>
      <c r="R220" s="28"/>
      <c r="S220" s="81"/>
      <c r="T220" s="185"/>
      <c r="U220" s="326"/>
      <c r="V220" s="60">
        <v>1</v>
      </c>
      <c r="W220" s="167">
        <v>1</v>
      </c>
      <c r="X220" s="489" t="str">
        <f>IF(AND(N220&lt;&gt;"",S220&lt;&gt;""),1000*S220*V220/(N220*W220),"")</f>
        <v/>
      </c>
      <c r="Y220" s="502" t="s">
        <v>174</v>
      </c>
      <c r="Z220" s="494"/>
      <c r="AA220" s="28" t="s">
        <v>17</v>
      </c>
      <c r="AB220" s="27">
        <v>4</v>
      </c>
      <c r="AC220" s="28" t="s">
        <v>73</v>
      </c>
      <c r="AD220" s="27" t="s">
        <v>54</v>
      </c>
      <c r="AE220" s="28" t="s">
        <v>124</v>
      </c>
      <c r="AF220" s="29" t="s">
        <v>55</v>
      </c>
      <c r="AG220" s="29"/>
      <c r="AH220" s="27" t="s">
        <v>133</v>
      </c>
      <c r="AI220" s="27" t="s">
        <v>133</v>
      </c>
      <c r="AJ220" s="27" t="s">
        <v>54</v>
      </c>
      <c r="AK220" s="81"/>
      <c r="AL220" s="569"/>
      <c r="AM220" s="28">
        <v>8</v>
      </c>
      <c r="AN220" s="28"/>
      <c r="AO220" s="28"/>
      <c r="AP220" s="20">
        <v>2018</v>
      </c>
      <c r="AQ220" s="182" t="s">
        <v>5393</v>
      </c>
      <c r="AR220" s="28"/>
      <c r="AS220" s="20"/>
    </row>
    <row r="221" spans="1:45" ht="14.25" customHeight="1" x14ac:dyDescent="0.25">
      <c r="B221">
        <v>1</v>
      </c>
      <c r="C221" t="s">
        <v>875</v>
      </c>
      <c r="D221" s="45" t="s">
        <v>1843</v>
      </c>
      <c r="E221" s="555" t="s">
        <v>2891</v>
      </c>
      <c r="F221" s="46" t="s">
        <v>67</v>
      </c>
      <c r="G221" s="42" t="s">
        <v>2892</v>
      </c>
      <c r="H221" s="46" t="s">
        <v>143</v>
      </c>
      <c r="I221" s="46">
        <v>16</v>
      </c>
      <c r="J221" s="670">
        <v>16</v>
      </c>
      <c r="K221" s="19" t="s">
        <v>800</v>
      </c>
      <c r="L221" s="42" t="s">
        <v>108</v>
      </c>
      <c r="M221" s="81"/>
      <c r="N221" s="28">
        <v>928</v>
      </c>
      <c r="O221" s="972"/>
      <c r="P221" s="29">
        <v>6</v>
      </c>
      <c r="Q221" s="28">
        <v>1</v>
      </c>
      <c r="R221" s="28">
        <v>2</v>
      </c>
      <c r="S221" s="81">
        <v>196.078</v>
      </c>
      <c r="T221" s="185">
        <v>43172</v>
      </c>
      <c r="U221" s="326">
        <v>14.7</v>
      </c>
      <c r="V221" s="60">
        <v>0.67</v>
      </c>
      <c r="W221" s="167">
        <v>1</v>
      </c>
      <c r="X221" s="489">
        <f>IF(AND(N221&lt;&gt;"",S221&lt;&gt;""),1000*S221*V221/(N221*W221),"")</f>
        <v>141.5649353448276</v>
      </c>
      <c r="Y221" s="502" t="s">
        <v>174</v>
      </c>
      <c r="Z221" s="494"/>
      <c r="AA221" s="28" t="s">
        <v>20</v>
      </c>
      <c r="AB221" s="27">
        <v>17</v>
      </c>
      <c r="AC221" s="28" t="s">
        <v>1844</v>
      </c>
      <c r="AD221" s="27" t="s">
        <v>54</v>
      </c>
      <c r="AE221" s="28"/>
      <c r="AF221" s="29"/>
      <c r="AG221" s="29"/>
      <c r="AH221" s="27"/>
      <c r="AI221" s="27"/>
      <c r="AJ221" s="27"/>
      <c r="AK221" s="81"/>
      <c r="AL221" s="569"/>
      <c r="AM221" s="28">
        <v>16</v>
      </c>
      <c r="AN221" s="28"/>
      <c r="AO221" s="28">
        <v>2015</v>
      </c>
      <c r="AP221" s="20">
        <v>2015</v>
      </c>
      <c r="AQ221" s="19"/>
      <c r="AR221" s="28" t="s">
        <v>2893</v>
      </c>
      <c r="AS221" s="20"/>
    </row>
    <row r="222" spans="1:45" ht="14.25" customHeight="1" x14ac:dyDescent="0.25">
      <c r="D222" s="409" t="s">
        <v>5914</v>
      </c>
      <c r="E222" s="435" t="s">
        <v>5915</v>
      </c>
      <c r="F222" s="412"/>
      <c r="G222" s="504" t="s">
        <v>5917</v>
      </c>
      <c r="H222" s="27" t="s">
        <v>143</v>
      </c>
      <c r="I222" s="412">
        <v>8</v>
      </c>
      <c r="J222" s="415">
        <v>8</v>
      </c>
      <c r="K222" s="19"/>
      <c r="L222" s="52"/>
      <c r="M222" s="81"/>
      <c r="N222" s="28"/>
      <c r="O222" s="972"/>
      <c r="P222" s="29"/>
      <c r="Q222" s="28"/>
      <c r="R222" s="28"/>
      <c r="S222" s="81"/>
      <c r="T222" s="185"/>
      <c r="U222" s="326"/>
      <c r="V222" s="60"/>
      <c r="W222" s="167"/>
      <c r="X222" s="489"/>
      <c r="Y222" s="502" t="s">
        <v>2216</v>
      </c>
      <c r="Z222" s="494"/>
      <c r="AA222" s="28" t="s">
        <v>20</v>
      </c>
      <c r="AB222" s="27">
        <v>2</v>
      </c>
      <c r="AC222" s="28" t="s">
        <v>5914</v>
      </c>
      <c r="AD222" s="27" t="s">
        <v>54</v>
      </c>
      <c r="AE222" s="28"/>
      <c r="AF222" s="29" t="s">
        <v>55</v>
      </c>
      <c r="AG222" s="29" t="s">
        <v>54</v>
      </c>
      <c r="AH222" s="27">
        <v>256</v>
      </c>
      <c r="AI222" s="27">
        <v>256</v>
      </c>
      <c r="AJ222" s="27" t="s">
        <v>54</v>
      </c>
      <c r="AK222" s="81">
        <v>16</v>
      </c>
      <c r="AL222" s="569"/>
      <c r="AM222" s="28">
        <v>4</v>
      </c>
      <c r="AN222" s="28"/>
      <c r="AO222" s="28"/>
      <c r="AP222" s="20">
        <v>2020</v>
      </c>
      <c r="AQ222" s="182"/>
      <c r="AR222" s="563" t="s">
        <v>5918</v>
      </c>
      <c r="AS222" s="20" t="s">
        <v>1584</v>
      </c>
    </row>
    <row r="223" spans="1:45" ht="14.25" customHeight="1" x14ac:dyDescent="0.25">
      <c r="A223" t="s">
        <v>746</v>
      </c>
      <c r="B223">
        <v>1</v>
      </c>
      <c r="C223" t="s">
        <v>875</v>
      </c>
      <c r="D223" s="26" t="s">
        <v>207</v>
      </c>
      <c r="E223" s="435" t="s">
        <v>2664</v>
      </c>
      <c r="F223" s="27" t="s">
        <v>107</v>
      </c>
      <c r="G223" s="28" t="s">
        <v>773</v>
      </c>
      <c r="H223" s="27" t="s">
        <v>774</v>
      </c>
      <c r="I223" s="27">
        <v>32</v>
      </c>
      <c r="J223" s="87">
        <v>16</v>
      </c>
      <c r="K223" s="19" t="s">
        <v>14</v>
      </c>
      <c r="L223" s="52" t="s">
        <v>207</v>
      </c>
      <c r="M223" s="81"/>
      <c r="N223" s="28">
        <v>2200</v>
      </c>
      <c r="O223" s="972"/>
      <c r="P223" s="29" t="s">
        <v>744</v>
      </c>
      <c r="Q223" s="28"/>
      <c r="R223" s="28"/>
      <c r="S223" s="81">
        <v>200</v>
      </c>
      <c r="T223" s="185"/>
      <c r="U223" s="326"/>
      <c r="V223" s="60">
        <v>2</v>
      </c>
      <c r="W223" s="167">
        <v>1</v>
      </c>
      <c r="X223" s="489">
        <f t="shared" ref="X223:X233" si="10">IF(AND(N223&lt;&gt;"",S223&lt;&gt;""),1000*S223*V223/(N223*W223),"")</f>
        <v>181.81818181818181</v>
      </c>
      <c r="Y223" s="502" t="s">
        <v>2216</v>
      </c>
      <c r="Z223" s="494"/>
      <c r="AA223" s="28" t="s">
        <v>20</v>
      </c>
      <c r="AB223" s="27"/>
      <c r="AC223" s="27" t="s">
        <v>4682</v>
      </c>
      <c r="AD223" s="27" t="s">
        <v>54</v>
      </c>
      <c r="AE223" s="28" t="s">
        <v>124</v>
      </c>
      <c r="AF223" s="29"/>
      <c r="AG223" s="29"/>
      <c r="AH223" s="27" t="s">
        <v>133</v>
      </c>
      <c r="AI223" s="27" t="s">
        <v>133</v>
      </c>
      <c r="AJ223" s="27" t="s">
        <v>54</v>
      </c>
      <c r="AK223" s="81">
        <v>104</v>
      </c>
      <c r="AL223" s="569">
        <v>10</v>
      </c>
      <c r="AM223" s="28">
        <v>16</v>
      </c>
      <c r="AN223" s="28">
        <v>5</v>
      </c>
      <c r="AO223" s="28">
        <v>2001</v>
      </c>
      <c r="AP223" s="20">
        <v>2016</v>
      </c>
      <c r="AQ223" s="182"/>
      <c r="AR223" s="28" t="s">
        <v>783</v>
      </c>
      <c r="AS223" s="20" t="s">
        <v>4683</v>
      </c>
    </row>
    <row r="224" spans="1:45" ht="14.25" customHeight="1" x14ac:dyDescent="0.25">
      <c r="C224" t="s">
        <v>875</v>
      </c>
      <c r="D224" s="45" t="s">
        <v>207</v>
      </c>
      <c r="E224" s="555" t="s">
        <v>2664</v>
      </c>
      <c r="F224" s="46" t="s">
        <v>107</v>
      </c>
      <c r="G224" s="42" t="s">
        <v>773</v>
      </c>
      <c r="H224" s="46" t="s">
        <v>774</v>
      </c>
      <c r="I224" s="46">
        <v>32</v>
      </c>
      <c r="J224" s="670">
        <v>16</v>
      </c>
      <c r="K224" s="19" t="s">
        <v>14</v>
      </c>
      <c r="L224" s="52" t="s">
        <v>207</v>
      </c>
      <c r="M224" s="81"/>
      <c r="N224" s="28">
        <v>1800</v>
      </c>
      <c r="O224" s="972"/>
      <c r="P224" s="29" t="s">
        <v>744</v>
      </c>
      <c r="Q224" s="28"/>
      <c r="R224" s="28"/>
      <c r="S224" s="81">
        <v>200</v>
      </c>
      <c r="T224" s="185"/>
      <c r="U224" s="326"/>
      <c r="V224" s="60">
        <v>1.5</v>
      </c>
      <c r="W224" s="167">
        <v>1</v>
      </c>
      <c r="X224" s="489">
        <f t="shared" si="10"/>
        <v>166.66666666666666</v>
      </c>
      <c r="Y224" s="502" t="s">
        <v>2216</v>
      </c>
      <c r="Z224" s="494"/>
      <c r="AA224" s="28" t="s">
        <v>20</v>
      </c>
      <c r="AB224" s="27"/>
      <c r="AC224" s="27" t="s">
        <v>774</v>
      </c>
      <c r="AD224" s="27" t="s">
        <v>54</v>
      </c>
      <c r="AE224" s="28" t="s">
        <v>124</v>
      </c>
      <c r="AF224" s="29"/>
      <c r="AG224" s="29"/>
      <c r="AH224" s="27" t="s">
        <v>133</v>
      </c>
      <c r="AI224" s="27" t="s">
        <v>133</v>
      </c>
      <c r="AJ224" s="27" t="s">
        <v>54</v>
      </c>
      <c r="AK224" s="81">
        <v>104</v>
      </c>
      <c r="AL224" s="569">
        <v>10</v>
      </c>
      <c r="AM224" s="28">
        <v>16</v>
      </c>
      <c r="AN224" s="28">
        <v>5</v>
      </c>
      <c r="AO224" s="28">
        <v>2001</v>
      </c>
      <c r="AP224" s="20">
        <v>2016</v>
      </c>
      <c r="AQ224" s="182"/>
      <c r="AR224" s="28" t="s">
        <v>783</v>
      </c>
      <c r="AS224" s="20" t="s">
        <v>4683</v>
      </c>
    </row>
    <row r="225" spans="1:45" ht="14.25" customHeight="1" x14ac:dyDescent="0.25">
      <c r="C225" t="s">
        <v>875</v>
      </c>
      <c r="D225" s="26" t="s">
        <v>207</v>
      </c>
      <c r="E225" s="435" t="s">
        <v>2664</v>
      </c>
      <c r="F225" s="27" t="s">
        <v>107</v>
      </c>
      <c r="G225" s="28" t="s">
        <v>773</v>
      </c>
      <c r="H225" s="27" t="s">
        <v>4680</v>
      </c>
      <c r="I225" s="27">
        <v>16</v>
      </c>
      <c r="J225" s="87">
        <v>16</v>
      </c>
      <c r="K225" s="19" t="s">
        <v>19</v>
      </c>
      <c r="L225" s="52" t="s">
        <v>207</v>
      </c>
      <c r="M225" s="81"/>
      <c r="N225" s="28">
        <v>1100</v>
      </c>
      <c r="O225" s="972"/>
      <c r="P225" s="29">
        <v>6</v>
      </c>
      <c r="Q225" s="28"/>
      <c r="R225" s="28"/>
      <c r="S225" s="81">
        <v>160</v>
      </c>
      <c r="T225" s="185"/>
      <c r="U225" s="326"/>
      <c r="V225" s="60">
        <v>1</v>
      </c>
      <c r="W225" s="167">
        <v>1</v>
      </c>
      <c r="X225" s="489">
        <f t="shared" si="10"/>
        <v>145.45454545454547</v>
      </c>
      <c r="Y225" s="502" t="s">
        <v>2216</v>
      </c>
      <c r="Z225" s="494"/>
      <c r="AA225" s="28" t="s">
        <v>20</v>
      </c>
      <c r="AB225" s="27"/>
      <c r="AC225" s="27" t="s">
        <v>4680</v>
      </c>
      <c r="AD225" s="27" t="s">
        <v>54</v>
      </c>
      <c r="AE225" s="28" t="s">
        <v>124</v>
      </c>
      <c r="AF225" s="29"/>
      <c r="AG225" s="29"/>
      <c r="AH225" s="27" t="s">
        <v>181</v>
      </c>
      <c r="AI225" s="27" t="s">
        <v>181</v>
      </c>
      <c r="AJ225" s="27" t="s">
        <v>54</v>
      </c>
      <c r="AK225" s="81">
        <v>92</v>
      </c>
      <c r="AL225" s="569">
        <v>10</v>
      </c>
      <c r="AM225" s="28">
        <v>16</v>
      </c>
      <c r="AN225" s="28">
        <v>5</v>
      </c>
      <c r="AO225" s="28">
        <v>2001</v>
      </c>
      <c r="AP225" s="20">
        <v>2016</v>
      </c>
      <c r="AQ225" s="182"/>
      <c r="AR225" s="28" t="s">
        <v>783</v>
      </c>
      <c r="AS225" s="20" t="s">
        <v>4683</v>
      </c>
    </row>
    <row r="226" spans="1:45" ht="14.25" customHeight="1" x14ac:dyDescent="0.25">
      <c r="A226" t="s">
        <v>746</v>
      </c>
      <c r="B226">
        <v>1</v>
      </c>
      <c r="C226" t="s">
        <v>875</v>
      </c>
      <c r="D226" s="26" t="s">
        <v>207</v>
      </c>
      <c r="E226" s="435" t="s">
        <v>2664</v>
      </c>
      <c r="F226" s="27" t="s">
        <v>107</v>
      </c>
      <c r="G226" s="28" t="s">
        <v>773</v>
      </c>
      <c r="H226" s="27" t="s">
        <v>4680</v>
      </c>
      <c r="I226" s="27">
        <v>16</v>
      </c>
      <c r="J226" s="87">
        <v>16</v>
      </c>
      <c r="K226" s="19" t="s">
        <v>19</v>
      </c>
      <c r="L226" s="52" t="s">
        <v>207</v>
      </c>
      <c r="M226" s="81"/>
      <c r="N226" s="28">
        <v>1100</v>
      </c>
      <c r="O226" s="972"/>
      <c r="P226" s="29">
        <v>6</v>
      </c>
      <c r="Q226" s="28"/>
      <c r="R226" s="28"/>
      <c r="S226" s="81">
        <v>160</v>
      </c>
      <c r="T226" s="185"/>
      <c r="U226" s="326"/>
      <c r="V226" s="60">
        <v>1</v>
      </c>
      <c r="W226" s="167">
        <v>1</v>
      </c>
      <c r="X226" s="489">
        <f t="shared" si="10"/>
        <v>145.45454545454547</v>
      </c>
      <c r="Y226" s="502" t="s">
        <v>2216</v>
      </c>
      <c r="Z226" s="494"/>
      <c r="AA226" s="28" t="s">
        <v>20</v>
      </c>
      <c r="AB226" s="27"/>
      <c r="AC226" s="27" t="s">
        <v>4681</v>
      </c>
      <c r="AD226" s="27" t="s">
        <v>54</v>
      </c>
      <c r="AE226" s="28" t="s">
        <v>124</v>
      </c>
      <c r="AF226" s="29"/>
      <c r="AG226" s="29"/>
      <c r="AH226" s="27" t="s">
        <v>181</v>
      </c>
      <c r="AI226" s="27" t="s">
        <v>181</v>
      </c>
      <c r="AJ226" s="27" t="s">
        <v>54</v>
      </c>
      <c r="AK226" s="81">
        <v>92</v>
      </c>
      <c r="AL226" s="569">
        <v>10</v>
      </c>
      <c r="AM226" s="28">
        <v>16</v>
      </c>
      <c r="AN226" s="28">
        <v>5</v>
      </c>
      <c r="AO226" s="28">
        <v>2001</v>
      </c>
      <c r="AP226" s="20">
        <v>2016</v>
      </c>
      <c r="AQ226" s="182"/>
      <c r="AR226" s="28" t="s">
        <v>783</v>
      </c>
      <c r="AS226" s="20" t="s">
        <v>4683</v>
      </c>
    </row>
    <row r="227" spans="1:45" ht="14.25" customHeight="1" x14ac:dyDescent="0.25">
      <c r="C227" t="s">
        <v>4376</v>
      </c>
      <c r="D227" s="26" t="s">
        <v>1915</v>
      </c>
      <c r="E227" s="435" t="s">
        <v>1917</v>
      </c>
      <c r="F227" s="27" t="s">
        <v>296</v>
      </c>
      <c r="G227" s="28" t="s">
        <v>2941</v>
      </c>
      <c r="H227" s="27" t="s">
        <v>568</v>
      </c>
      <c r="I227" s="27">
        <v>16</v>
      </c>
      <c r="J227" s="87">
        <v>16</v>
      </c>
      <c r="K227" s="19" t="s">
        <v>800</v>
      </c>
      <c r="L227" s="52" t="s">
        <v>108</v>
      </c>
      <c r="M227" s="81" t="s">
        <v>2942</v>
      </c>
      <c r="N227" s="28"/>
      <c r="O227" s="972"/>
      <c r="P227" s="29">
        <v>6</v>
      </c>
      <c r="Q227" s="28"/>
      <c r="R227" s="28"/>
      <c r="S227" s="81"/>
      <c r="T227" s="185">
        <v>43175</v>
      </c>
      <c r="U227" s="326">
        <v>14.7</v>
      </c>
      <c r="V227" s="60">
        <v>0.67</v>
      </c>
      <c r="W227" s="167">
        <v>2</v>
      </c>
      <c r="X227" s="489" t="str">
        <f t="shared" si="10"/>
        <v/>
      </c>
      <c r="Y227" s="502"/>
      <c r="Z227" s="494"/>
      <c r="AA227" s="28" t="s">
        <v>17</v>
      </c>
      <c r="AB227" s="27">
        <v>13</v>
      </c>
      <c r="AC227" s="28" t="s">
        <v>2940</v>
      </c>
      <c r="AD227" s="27" t="s">
        <v>54</v>
      </c>
      <c r="AE227" s="28" t="s">
        <v>124</v>
      </c>
      <c r="AF227" s="29" t="s">
        <v>55</v>
      </c>
      <c r="AG227" s="29"/>
      <c r="AH227" s="27" t="s">
        <v>181</v>
      </c>
      <c r="AI227" s="27" t="s">
        <v>181</v>
      </c>
      <c r="AJ227" s="27" t="s">
        <v>55</v>
      </c>
      <c r="AK227" s="81">
        <v>16</v>
      </c>
      <c r="AL227" s="569"/>
      <c r="AM227" s="28">
        <v>8</v>
      </c>
      <c r="AN227" s="28"/>
      <c r="AO227" s="28">
        <v>2002</v>
      </c>
      <c r="AP227" s="20">
        <v>2002</v>
      </c>
      <c r="AQ227" s="182" t="s">
        <v>1916</v>
      </c>
      <c r="AR227" s="28" t="s">
        <v>2943</v>
      </c>
      <c r="AS227" s="130" t="s">
        <v>2944</v>
      </c>
    </row>
    <row r="228" spans="1:45" ht="14.25" customHeight="1" x14ac:dyDescent="0.25">
      <c r="B228">
        <v>1</v>
      </c>
      <c r="C228" t="s">
        <v>875</v>
      </c>
      <c r="D228" s="26" t="s">
        <v>2012</v>
      </c>
      <c r="E228" s="435" t="s">
        <v>3142</v>
      </c>
      <c r="F228" s="27" t="s">
        <v>67</v>
      </c>
      <c r="G228" s="28" t="s">
        <v>2409</v>
      </c>
      <c r="H228" s="412" t="s">
        <v>1613</v>
      </c>
      <c r="I228" s="27">
        <v>32</v>
      </c>
      <c r="J228" s="87">
        <v>32</v>
      </c>
      <c r="K228" s="19" t="s">
        <v>2408</v>
      </c>
      <c r="L228" s="52"/>
      <c r="M228" s="81"/>
      <c r="N228" s="28">
        <v>1551</v>
      </c>
      <c r="O228" s="972"/>
      <c r="P228" s="29"/>
      <c r="Q228" s="28"/>
      <c r="R228" s="28">
        <v>1</v>
      </c>
      <c r="S228" s="81">
        <v>123</v>
      </c>
      <c r="T228" s="185"/>
      <c r="U228" s="326"/>
      <c r="V228" s="60">
        <v>1</v>
      </c>
      <c r="W228" s="167">
        <v>1</v>
      </c>
      <c r="X228" s="489">
        <f t="shared" si="10"/>
        <v>79.303675048355899</v>
      </c>
      <c r="Y228" s="502" t="s">
        <v>174</v>
      </c>
      <c r="Z228" s="494"/>
      <c r="AA228" s="28" t="s">
        <v>479</v>
      </c>
      <c r="AB228" s="27">
        <v>46</v>
      </c>
      <c r="AC228" s="28"/>
      <c r="AD228" s="27" t="s">
        <v>54</v>
      </c>
      <c r="AE228" s="28" t="s">
        <v>124</v>
      </c>
      <c r="AF228" s="29" t="s">
        <v>55</v>
      </c>
      <c r="AG228" s="29"/>
      <c r="AH228" s="27" t="s">
        <v>133</v>
      </c>
      <c r="AI228" s="27" t="s">
        <v>133</v>
      </c>
      <c r="AJ228" s="27" t="s">
        <v>54</v>
      </c>
      <c r="AK228" s="81"/>
      <c r="AL228" s="569"/>
      <c r="AM228" s="28">
        <v>32</v>
      </c>
      <c r="AN228" s="28"/>
      <c r="AO228" s="28">
        <v>2017</v>
      </c>
      <c r="AP228" s="20"/>
      <c r="AQ228" s="182"/>
      <c r="AR228" s="28" t="s">
        <v>2400</v>
      </c>
      <c r="AS228" s="20" t="s">
        <v>2407</v>
      </c>
    </row>
    <row r="229" spans="1:45" ht="14.25" customHeight="1" x14ac:dyDescent="0.25">
      <c r="A229" t="s">
        <v>744</v>
      </c>
      <c r="B229">
        <v>1</v>
      </c>
      <c r="C229" t="s">
        <v>875</v>
      </c>
      <c r="D229" s="26" t="s">
        <v>1701</v>
      </c>
      <c r="E229" s="435" t="s">
        <v>3349</v>
      </c>
      <c r="F229" s="27" t="s">
        <v>57</v>
      </c>
      <c r="G229" s="28" t="s">
        <v>1702</v>
      </c>
      <c r="H229" s="27">
        <v>1802</v>
      </c>
      <c r="I229" s="27">
        <v>8</v>
      </c>
      <c r="J229" s="87">
        <v>8</v>
      </c>
      <c r="K229" s="19" t="s">
        <v>800</v>
      </c>
      <c r="L229" s="52" t="s">
        <v>108</v>
      </c>
      <c r="M229" s="81"/>
      <c r="N229" s="28">
        <v>244</v>
      </c>
      <c r="O229" s="972"/>
      <c r="P229" s="29">
        <v>6</v>
      </c>
      <c r="Q229" s="28"/>
      <c r="R229" s="28"/>
      <c r="S229" s="81">
        <v>270.27</v>
      </c>
      <c r="T229" s="185">
        <v>43201</v>
      </c>
      <c r="U229" s="326">
        <v>14.7</v>
      </c>
      <c r="V229" s="60">
        <v>0.33</v>
      </c>
      <c r="W229" s="167">
        <v>1</v>
      </c>
      <c r="X229" s="489">
        <f t="shared" si="10"/>
        <v>365.52909836065578</v>
      </c>
      <c r="Y229" s="502" t="s">
        <v>174</v>
      </c>
      <c r="Z229" s="494"/>
      <c r="AA229" s="28" t="s">
        <v>17</v>
      </c>
      <c r="AB229" s="27">
        <v>1</v>
      </c>
      <c r="AC229" s="28" t="s">
        <v>1701</v>
      </c>
      <c r="AD229" s="27" t="s">
        <v>54</v>
      </c>
      <c r="AE229" s="28" t="s">
        <v>158</v>
      </c>
      <c r="AF229" s="29" t="s">
        <v>55</v>
      </c>
      <c r="AG229" s="29" t="s">
        <v>55</v>
      </c>
      <c r="AH229" s="27" t="s">
        <v>181</v>
      </c>
      <c r="AI229" s="27" t="s">
        <v>181</v>
      </c>
      <c r="AJ229" s="27" t="s">
        <v>54</v>
      </c>
      <c r="AK229" s="81">
        <v>100</v>
      </c>
      <c r="AL229" s="569"/>
      <c r="AM229" s="28">
        <v>16</v>
      </c>
      <c r="AN229" s="28"/>
      <c r="AO229" s="28">
        <v>2009</v>
      </c>
      <c r="AP229" s="20">
        <v>2020</v>
      </c>
      <c r="AQ229" s="19"/>
      <c r="AR229" s="28" t="s">
        <v>1703</v>
      </c>
      <c r="AS229" s="20" t="s">
        <v>1704</v>
      </c>
    </row>
    <row r="230" spans="1:45" ht="14.25" customHeight="1" x14ac:dyDescent="0.25">
      <c r="A230" t="s">
        <v>744</v>
      </c>
      <c r="B230">
        <v>1</v>
      </c>
      <c r="C230" t="s">
        <v>875</v>
      </c>
      <c r="D230" s="26" t="s">
        <v>1701</v>
      </c>
      <c r="E230" s="435" t="s">
        <v>3349</v>
      </c>
      <c r="F230" s="27" t="s">
        <v>57</v>
      </c>
      <c r="G230" s="28" t="s">
        <v>1702</v>
      </c>
      <c r="H230" s="27">
        <v>1802</v>
      </c>
      <c r="I230" s="27">
        <v>8</v>
      </c>
      <c r="J230" s="87">
        <v>8</v>
      </c>
      <c r="K230" s="19" t="s">
        <v>800</v>
      </c>
      <c r="L230" s="52" t="s">
        <v>108</v>
      </c>
      <c r="M230" s="81" t="s">
        <v>3351</v>
      </c>
      <c r="N230" s="28">
        <v>598</v>
      </c>
      <c r="O230" s="972"/>
      <c r="P230" s="29">
        <v>6</v>
      </c>
      <c r="Q230" s="28"/>
      <c r="R230" s="28">
        <v>17</v>
      </c>
      <c r="S230" s="81">
        <v>86.956000000000003</v>
      </c>
      <c r="T230" s="185">
        <v>43201</v>
      </c>
      <c r="U230" s="326">
        <v>14.7</v>
      </c>
      <c r="V230" s="60">
        <v>0.33</v>
      </c>
      <c r="W230" s="167">
        <v>1</v>
      </c>
      <c r="X230" s="489">
        <f t="shared" si="10"/>
        <v>47.985752508361202</v>
      </c>
      <c r="Y230" s="502" t="s">
        <v>174</v>
      </c>
      <c r="Z230" s="494" t="s">
        <v>174</v>
      </c>
      <c r="AA230" s="28" t="s">
        <v>17</v>
      </c>
      <c r="AB230" s="27">
        <v>14</v>
      </c>
      <c r="AC230" s="28" t="s">
        <v>3350</v>
      </c>
      <c r="AD230" s="27" t="s">
        <v>54</v>
      </c>
      <c r="AE230" s="28" t="s">
        <v>158</v>
      </c>
      <c r="AF230" s="29" t="s">
        <v>55</v>
      </c>
      <c r="AG230" s="29" t="s">
        <v>55</v>
      </c>
      <c r="AH230" s="27" t="s">
        <v>181</v>
      </c>
      <c r="AI230" s="27" t="s">
        <v>181</v>
      </c>
      <c r="AJ230" s="27" t="s">
        <v>54</v>
      </c>
      <c r="AK230" s="81">
        <v>100</v>
      </c>
      <c r="AL230" s="569"/>
      <c r="AM230" s="28">
        <v>16</v>
      </c>
      <c r="AN230" s="28"/>
      <c r="AO230" s="28">
        <v>2009</v>
      </c>
      <c r="AP230" s="20">
        <v>2020</v>
      </c>
      <c r="AQ230" s="19"/>
      <c r="AR230" s="28" t="s">
        <v>3353</v>
      </c>
      <c r="AS230" s="20" t="s">
        <v>3352</v>
      </c>
    </row>
    <row r="231" spans="1:45" ht="14.25" customHeight="1" x14ac:dyDescent="0.25">
      <c r="A231" t="s">
        <v>746</v>
      </c>
      <c r="B231">
        <v>1</v>
      </c>
      <c r="C231" t="s">
        <v>875</v>
      </c>
      <c r="D231" s="26" t="s">
        <v>215</v>
      </c>
      <c r="E231" s="435" t="s">
        <v>2918</v>
      </c>
      <c r="F231" s="27" t="s">
        <v>67</v>
      </c>
      <c r="G231" s="28" t="s">
        <v>216</v>
      </c>
      <c r="H231" s="27" t="s">
        <v>1052</v>
      </c>
      <c r="I231" s="27">
        <v>32</v>
      </c>
      <c r="J231" s="87">
        <v>16</v>
      </c>
      <c r="K231" s="19" t="s">
        <v>802</v>
      </c>
      <c r="L231" s="28" t="s">
        <v>108</v>
      </c>
      <c r="M231" s="81"/>
      <c r="N231" s="28">
        <v>1420</v>
      </c>
      <c r="O231" s="972"/>
      <c r="P231" s="29" t="s">
        <v>744</v>
      </c>
      <c r="Q231" s="28">
        <v>8</v>
      </c>
      <c r="R231" s="28">
        <v>24</v>
      </c>
      <c r="S231" s="81">
        <v>283.20600000000002</v>
      </c>
      <c r="T231" s="185">
        <v>41800</v>
      </c>
      <c r="U231" s="326" t="s">
        <v>1267</v>
      </c>
      <c r="V231" s="60">
        <v>1</v>
      </c>
      <c r="W231" s="167">
        <v>1</v>
      </c>
      <c r="X231" s="489">
        <f t="shared" si="10"/>
        <v>199.44084507042254</v>
      </c>
      <c r="Y231" s="502" t="s">
        <v>1833</v>
      </c>
      <c r="Z231" s="494"/>
      <c r="AA231" s="28" t="s">
        <v>20</v>
      </c>
      <c r="AB231" s="27"/>
      <c r="AC231" s="28" t="s">
        <v>1228</v>
      </c>
      <c r="AD231" s="27" t="s">
        <v>54</v>
      </c>
      <c r="AE231" s="28"/>
      <c r="AF231" s="29" t="s">
        <v>55</v>
      </c>
      <c r="AG231" s="29"/>
      <c r="AH231" s="27"/>
      <c r="AI231" s="27"/>
      <c r="AJ231" s="27" t="s">
        <v>55</v>
      </c>
      <c r="AK231" s="81">
        <v>40</v>
      </c>
      <c r="AL231" s="569"/>
      <c r="AM231" s="28">
        <v>10</v>
      </c>
      <c r="AN231" s="28">
        <v>8</v>
      </c>
      <c r="AO231" s="28">
        <v>2013</v>
      </c>
      <c r="AP231" s="20">
        <v>2015</v>
      </c>
      <c r="AQ231" s="142"/>
      <c r="AR231" s="28" t="s">
        <v>1229</v>
      </c>
      <c r="AS231" s="20"/>
    </row>
    <row r="232" spans="1:45" ht="14.25" customHeight="1" x14ac:dyDescent="0.25">
      <c r="B232">
        <v>1</v>
      </c>
      <c r="C232" t="s">
        <v>875</v>
      </c>
      <c r="D232" s="45" t="s">
        <v>1846</v>
      </c>
      <c r="E232" s="555" t="s">
        <v>2900</v>
      </c>
      <c r="F232" s="46" t="s">
        <v>67</v>
      </c>
      <c r="G232" s="42" t="s">
        <v>2899</v>
      </c>
      <c r="H232" s="27">
        <v>9900</v>
      </c>
      <c r="I232" s="46">
        <v>16</v>
      </c>
      <c r="J232" s="670">
        <v>16</v>
      </c>
      <c r="K232" s="19" t="s">
        <v>800</v>
      </c>
      <c r="L232" s="52" t="s">
        <v>108</v>
      </c>
      <c r="M232" s="81"/>
      <c r="N232" s="28">
        <v>1340</v>
      </c>
      <c r="O232" s="972"/>
      <c r="P232" s="29">
        <v>6</v>
      </c>
      <c r="Q232" s="28"/>
      <c r="R232" s="28">
        <v>5</v>
      </c>
      <c r="S232" s="81">
        <v>285.714</v>
      </c>
      <c r="T232" s="185">
        <v>43172</v>
      </c>
      <c r="U232" s="326">
        <v>14.7</v>
      </c>
      <c r="V232" s="60">
        <v>0.83</v>
      </c>
      <c r="W232" s="167">
        <v>3</v>
      </c>
      <c r="X232" s="489">
        <f t="shared" si="10"/>
        <v>58.990701492537312</v>
      </c>
      <c r="Y232" s="502" t="s">
        <v>174</v>
      </c>
      <c r="Z232" s="494"/>
      <c r="AA232" s="28" t="s">
        <v>17</v>
      </c>
      <c r="AB232" s="27">
        <v>10</v>
      </c>
      <c r="AC232" s="28" t="s">
        <v>1846</v>
      </c>
      <c r="AD232" s="27" t="s">
        <v>54</v>
      </c>
      <c r="AE232" s="28" t="s">
        <v>124</v>
      </c>
      <c r="AF232" s="29" t="s">
        <v>55</v>
      </c>
      <c r="AG232" s="29" t="s">
        <v>55</v>
      </c>
      <c r="AH232" s="27" t="s">
        <v>181</v>
      </c>
      <c r="AI232" s="27" t="s">
        <v>181</v>
      </c>
      <c r="AJ232" s="27" t="s">
        <v>54</v>
      </c>
      <c r="AK232" s="81"/>
      <c r="AL232" s="569"/>
      <c r="AM232" s="28">
        <v>16</v>
      </c>
      <c r="AN232" s="28"/>
      <c r="AO232" s="28">
        <v>2016</v>
      </c>
      <c r="AP232" s="20">
        <v>2019</v>
      </c>
      <c r="AQ232" s="182" t="s">
        <v>2901</v>
      </c>
      <c r="AR232" s="28" t="s">
        <v>1847</v>
      </c>
      <c r="AS232" s="20" t="s">
        <v>4427</v>
      </c>
    </row>
    <row r="233" spans="1:45" ht="14.25" customHeight="1" x14ac:dyDescent="0.25">
      <c r="B233">
        <v>1</v>
      </c>
      <c r="C233" t="s">
        <v>875</v>
      </c>
      <c r="D233" s="26" t="s">
        <v>5764</v>
      </c>
      <c r="E233" s="435" t="s">
        <v>2900</v>
      </c>
      <c r="F233" s="27" t="s">
        <v>67</v>
      </c>
      <c r="G233" s="28" t="s">
        <v>2899</v>
      </c>
      <c r="H233" s="27">
        <v>9900</v>
      </c>
      <c r="I233" s="27">
        <v>16</v>
      </c>
      <c r="J233" s="87">
        <v>16</v>
      </c>
      <c r="K233" s="19"/>
      <c r="L233" s="52"/>
      <c r="M233" s="81"/>
      <c r="N233" s="28"/>
      <c r="O233" s="972"/>
      <c r="P233" s="29"/>
      <c r="Q233" s="28"/>
      <c r="R233" s="28"/>
      <c r="S233" s="81"/>
      <c r="T233" s="185"/>
      <c r="U233" s="326"/>
      <c r="V233" s="60">
        <v>0.83</v>
      </c>
      <c r="W233" s="167">
        <v>3</v>
      </c>
      <c r="X233" s="489" t="str">
        <f t="shared" si="10"/>
        <v/>
      </c>
      <c r="Y233" s="502" t="s">
        <v>4698</v>
      </c>
      <c r="Z233" s="494"/>
      <c r="AA233" s="28" t="s">
        <v>20</v>
      </c>
      <c r="AB233" s="27">
        <v>29</v>
      </c>
      <c r="AC233" s="28" t="s">
        <v>5766</v>
      </c>
      <c r="AD233" s="27" t="s">
        <v>54</v>
      </c>
      <c r="AE233" s="28" t="s">
        <v>124</v>
      </c>
      <c r="AF233" s="29" t="s">
        <v>55</v>
      </c>
      <c r="AG233" s="29" t="s">
        <v>55</v>
      </c>
      <c r="AH233" s="27" t="s">
        <v>181</v>
      </c>
      <c r="AI233" s="27" t="s">
        <v>181</v>
      </c>
      <c r="AJ233" s="27" t="s">
        <v>54</v>
      </c>
      <c r="AK233" s="81"/>
      <c r="AL233" s="569"/>
      <c r="AM233" s="28">
        <v>16</v>
      </c>
      <c r="AN233" s="28"/>
      <c r="AO233" s="28">
        <v>2016</v>
      </c>
      <c r="AP233" s="20">
        <v>2020</v>
      </c>
      <c r="AQ233" s="182" t="s">
        <v>2901</v>
      </c>
      <c r="AR233" s="28" t="s">
        <v>1847</v>
      </c>
      <c r="AS233" s="20" t="s">
        <v>4427</v>
      </c>
    </row>
    <row r="234" spans="1:45" x14ac:dyDescent="0.25">
      <c r="D234" s="409" t="s">
        <v>6051</v>
      </c>
      <c r="E234" s="435" t="s">
        <v>6052</v>
      </c>
      <c r="F234" s="412"/>
      <c r="G234" s="504" t="s">
        <v>6054</v>
      </c>
      <c r="H234" s="412" t="s">
        <v>12</v>
      </c>
      <c r="I234" s="412">
        <v>4</v>
      </c>
      <c r="J234" s="415">
        <v>8</v>
      </c>
      <c r="K234" s="19"/>
      <c r="L234" s="52"/>
      <c r="M234" s="81"/>
      <c r="N234" s="28"/>
      <c r="O234" s="972"/>
      <c r="P234" s="29"/>
      <c r="Q234" s="28"/>
      <c r="R234" s="28"/>
      <c r="S234" s="81"/>
      <c r="T234" s="185"/>
      <c r="U234" s="326"/>
      <c r="V234" s="60"/>
      <c r="W234" s="167"/>
      <c r="X234" s="489"/>
      <c r="Y234" s="502"/>
      <c r="Z234" s="494"/>
      <c r="AA234" s="28" t="s">
        <v>17</v>
      </c>
      <c r="AB234" s="27">
        <v>1</v>
      </c>
      <c r="AC234" s="28" t="s">
        <v>6051</v>
      </c>
      <c r="AD234" s="27" t="s">
        <v>55</v>
      </c>
      <c r="AE234" s="28"/>
      <c r="AF234" s="29" t="s">
        <v>55</v>
      </c>
      <c r="AG234" s="29" t="s">
        <v>54</v>
      </c>
      <c r="AH234" s="27" t="s">
        <v>83</v>
      </c>
      <c r="AI234" s="27" t="s">
        <v>83</v>
      </c>
      <c r="AJ234" s="27"/>
      <c r="AK234" s="81"/>
      <c r="AL234" s="569"/>
      <c r="AM234" s="28"/>
      <c r="AN234" s="28"/>
      <c r="AO234" s="28"/>
      <c r="AP234" s="20">
        <v>2014</v>
      </c>
      <c r="AQ234" s="19"/>
      <c r="AR234" s="28" t="s">
        <v>6055</v>
      </c>
      <c r="AS234" s="20" t="s">
        <v>6056</v>
      </c>
    </row>
    <row r="235" spans="1:45" x14ac:dyDescent="0.25">
      <c r="C235" t="s">
        <v>875</v>
      </c>
      <c r="D235" s="26" t="s">
        <v>2473</v>
      </c>
      <c r="E235" s="435" t="s">
        <v>2475</v>
      </c>
      <c r="F235" s="27" t="s">
        <v>777</v>
      </c>
      <c r="G235" s="28" t="s">
        <v>2474</v>
      </c>
      <c r="H235" s="27" t="s">
        <v>199</v>
      </c>
      <c r="I235" s="27">
        <v>8</v>
      </c>
      <c r="J235" s="87">
        <v>12</v>
      </c>
      <c r="K235" s="19" t="s">
        <v>800</v>
      </c>
      <c r="L235" s="52" t="s">
        <v>108</v>
      </c>
      <c r="M235" s="81" t="s">
        <v>3090</v>
      </c>
      <c r="N235" s="28"/>
      <c r="O235" s="972"/>
      <c r="P235" s="29">
        <v>6</v>
      </c>
      <c r="Q235" s="28"/>
      <c r="R235" s="28"/>
      <c r="S235" s="81"/>
      <c r="T235" s="185">
        <v>43183</v>
      </c>
      <c r="U235" s="326">
        <v>14.7</v>
      </c>
      <c r="V235" s="60">
        <v>0.33</v>
      </c>
      <c r="W235" s="167">
        <v>2</v>
      </c>
      <c r="X235" s="489" t="str">
        <f>IF(AND(N235&lt;&gt;"",S235&lt;&gt;""),1000*S235*V235/(N235*W235),"")</f>
        <v/>
      </c>
      <c r="Y235" s="502"/>
      <c r="Z235" s="494"/>
      <c r="AA235" s="28" t="s">
        <v>17</v>
      </c>
      <c r="AB235" s="27">
        <v>16</v>
      </c>
      <c r="AC235" s="28" t="s">
        <v>2476</v>
      </c>
      <c r="AD235" s="27" t="s">
        <v>54</v>
      </c>
      <c r="AE235" s="28" t="s">
        <v>124</v>
      </c>
      <c r="AF235" s="29" t="s">
        <v>55</v>
      </c>
      <c r="AG235" s="29" t="s">
        <v>54</v>
      </c>
      <c r="AH235" s="27">
        <v>256</v>
      </c>
      <c r="AI235" s="27" t="s">
        <v>83</v>
      </c>
      <c r="AJ235" s="27" t="s">
        <v>54</v>
      </c>
      <c r="AK235" s="81"/>
      <c r="AL235" s="569"/>
      <c r="AM235" s="28"/>
      <c r="AN235" s="28"/>
      <c r="AO235" s="28">
        <v>1998</v>
      </c>
      <c r="AP235" s="20">
        <v>2002</v>
      </c>
      <c r="AQ235" s="182"/>
      <c r="AR235" s="28"/>
      <c r="AS235" s="20" t="s">
        <v>2477</v>
      </c>
    </row>
    <row r="236" spans="1:45" ht="14.25" customHeight="1" x14ac:dyDescent="0.25">
      <c r="A236" t="s">
        <v>746</v>
      </c>
      <c r="B236">
        <v>1</v>
      </c>
      <c r="C236" t="s">
        <v>875</v>
      </c>
      <c r="D236" s="26" t="s">
        <v>4125</v>
      </c>
      <c r="E236" s="435" t="s">
        <v>4124</v>
      </c>
      <c r="F236" s="29" t="s">
        <v>67</v>
      </c>
      <c r="G236" s="28" t="s">
        <v>4128</v>
      </c>
      <c r="H236" s="27" t="s">
        <v>143</v>
      </c>
      <c r="I236" s="717" t="s">
        <v>4126</v>
      </c>
      <c r="J236" s="87">
        <v>16</v>
      </c>
      <c r="K236" s="19" t="s">
        <v>800</v>
      </c>
      <c r="L236" s="52" t="s">
        <v>108</v>
      </c>
      <c r="M236" s="81"/>
      <c r="N236" s="28">
        <v>1755</v>
      </c>
      <c r="O236" s="972"/>
      <c r="P236" s="29">
        <v>6</v>
      </c>
      <c r="Q236" s="28"/>
      <c r="R236" s="28"/>
      <c r="S236" s="81">
        <v>53.475999999999999</v>
      </c>
      <c r="T236" s="185">
        <v>43294</v>
      </c>
      <c r="U236" s="326">
        <v>14.7</v>
      </c>
      <c r="V236" s="60">
        <v>0.67</v>
      </c>
      <c r="W236" s="167">
        <v>1</v>
      </c>
      <c r="X236" s="489">
        <f>IF(AND(N236&lt;&gt;"",S236&lt;&gt;""),1000*S236*V236/(N236*W236),"")</f>
        <v>20.415339031339034</v>
      </c>
      <c r="Y236" s="502" t="s">
        <v>174</v>
      </c>
      <c r="Z236" s="494"/>
      <c r="AA236" s="28" t="s">
        <v>20</v>
      </c>
      <c r="AB236" s="27">
        <v>49</v>
      </c>
      <c r="AC236" s="28" t="s">
        <v>73</v>
      </c>
      <c r="AD236" s="27" t="s">
        <v>54</v>
      </c>
      <c r="AE236" s="28" t="s">
        <v>124</v>
      </c>
      <c r="AF236" s="29" t="s">
        <v>55</v>
      </c>
      <c r="AG236" s="29"/>
      <c r="AH236" s="27" t="s">
        <v>181</v>
      </c>
      <c r="AI236" s="27" t="s">
        <v>181</v>
      </c>
      <c r="AJ236" s="27" t="s">
        <v>54</v>
      </c>
      <c r="AK236" s="81">
        <v>40</v>
      </c>
      <c r="AL236" s="569"/>
      <c r="AM236" s="28">
        <v>8</v>
      </c>
      <c r="AN236" s="28"/>
      <c r="AO236" s="28">
        <v>2016</v>
      </c>
      <c r="AP236" s="20">
        <v>2017</v>
      </c>
      <c r="AQ236" s="182"/>
      <c r="AR236" s="28" t="s">
        <v>4127</v>
      </c>
      <c r="AS236" s="20" t="s">
        <v>4229</v>
      </c>
    </row>
    <row r="237" spans="1:45" ht="14.25" customHeight="1" x14ac:dyDescent="0.25">
      <c r="A237" s="208"/>
      <c r="B237" s="208"/>
      <c r="C237" s="208"/>
      <c r="D237" s="202" t="s">
        <v>6243</v>
      </c>
      <c r="E237" s="733" t="s">
        <v>6245</v>
      </c>
      <c r="F237" s="961"/>
      <c r="G237" s="734" t="s">
        <v>6244</v>
      </c>
      <c r="H237" s="205" t="s">
        <v>3200</v>
      </c>
      <c r="I237" s="205">
        <v>32</v>
      </c>
      <c r="J237" s="207">
        <v>32</v>
      </c>
      <c r="K237" s="918" t="s">
        <v>6197</v>
      </c>
      <c r="L237" s="736" t="s">
        <v>108</v>
      </c>
      <c r="M237" s="737" t="s">
        <v>6242</v>
      </c>
      <c r="N237" s="734"/>
      <c r="O237" s="973"/>
      <c r="P237" s="204">
        <v>6</v>
      </c>
      <c r="Q237" s="734"/>
      <c r="R237" s="734"/>
      <c r="S237" s="737"/>
      <c r="T237" s="738">
        <v>44495</v>
      </c>
      <c r="U237" s="739" t="s">
        <v>5998</v>
      </c>
      <c r="V237" s="740">
        <v>1</v>
      </c>
      <c r="W237" s="741">
        <v>1</v>
      </c>
      <c r="X237" s="742" t="str">
        <f>IF(AND(N237&lt;&gt;"",S237&lt;&gt;""),1000*S237*V237/(N237*W237),"")</f>
        <v/>
      </c>
      <c r="Y237" s="743"/>
      <c r="Z237" s="744"/>
      <c r="AA237" s="734" t="s">
        <v>479</v>
      </c>
      <c r="AB237" s="205">
        <v>23</v>
      </c>
      <c r="AC237" s="734" t="s">
        <v>79</v>
      </c>
      <c r="AD237" s="205" t="s">
        <v>54</v>
      </c>
      <c r="AE237" s="734" t="s">
        <v>124</v>
      </c>
      <c r="AF237" s="204" t="s">
        <v>54</v>
      </c>
      <c r="AG237" s="204"/>
      <c r="AH237" s="205" t="s">
        <v>133</v>
      </c>
      <c r="AI237" s="205" t="s">
        <v>133</v>
      </c>
      <c r="AJ237" s="205" t="s">
        <v>54</v>
      </c>
      <c r="AK237" s="737"/>
      <c r="AL237" s="745"/>
      <c r="AM237" s="734">
        <v>16</v>
      </c>
      <c r="AN237" s="734"/>
      <c r="AO237" s="734"/>
      <c r="AP237" s="746">
        <v>2021</v>
      </c>
      <c r="AQ237" s="735"/>
      <c r="AR237" s="734" t="s">
        <v>5109</v>
      </c>
      <c r="AS237" s="746" t="s">
        <v>6246</v>
      </c>
    </row>
    <row r="238" spans="1:45" ht="14.25" customHeight="1" x14ac:dyDescent="0.25">
      <c r="C238" t="s">
        <v>875</v>
      </c>
      <c r="D238" s="26" t="s">
        <v>2153</v>
      </c>
      <c r="E238" s="28"/>
      <c r="F238" s="27" t="s">
        <v>107</v>
      </c>
      <c r="G238" s="28" t="s">
        <v>2154</v>
      </c>
      <c r="H238" s="27" t="s">
        <v>143</v>
      </c>
      <c r="I238" s="27">
        <v>16</v>
      </c>
      <c r="J238" s="87">
        <v>16</v>
      </c>
      <c r="K238" s="19"/>
      <c r="L238" s="52"/>
      <c r="M238" s="81"/>
      <c r="N238" s="28"/>
      <c r="O238" s="987"/>
      <c r="P238" s="29"/>
      <c r="Q238" s="28"/>
      <c r="R238" s="28"/>
      <c r="S238" s="81"/>
      <c r="T238" s="185"/>
      <c r="U238" s="326"/>
      <c r="V238" s="60"/>
      <c r="W238" s="167"/>
      <c r="X238" s="489"/>
      <c r="Y238" s="502"/>
      <c r="Z238" s="494"/>
      <c r="AA238" s="28" t="s">
        <v>107</v>
      </c>
      <c r="AB238" s="27"/>
      <c r="AC238" s="28"/>
      <c r="AD238" s="27"/>
      <c r="AE238" s="28"/>
      <c r="AF238" s="29"/>
      <c r="AG238" s="29"/>
      <c r="AH238" s="27"/>
      <c r="AI238" s="27"/>
      <c r="AJ238" s="27"/>
      <c r="AK238" s="81"/>
      <c r="AL238" s="569"/>
      <c r="AM238" s="28"/>
      <c r="AN238" s="28"/>
      <c r="AO238" s="28">
        <v>2004</v>
      </c>
      <c r="AP238" s="20"/>
      <c r="AQ238" s="19"/>
      <c r="AR238" s="28" t="s">
        <v>2155</v>
      </c>
      <c r="AS238" s="20"/>
    </row>
    <row r="239" spans="1:45" ht="14.25" customHeight="1" x14ac:dyDescent="0.25">
      <c r="D239" s="409" t="s">
        <v>6070</v>
      </c>
      <c r="E239" s="435" t="s">
        <v>6073</v>
      </c>
      <c r="F239" s="412"/>
      <c r="G239" s="504" t="s">
        <v>5929</v>
      </c>
      <c r="H239" s="27" t="s">
        <v>143</v>
      </c>
      <c r="I239" s="412">
        <v>8</v>
      </c>
      <c r="J239" s="415">
        <v>16</v>
      </c>
      <c r="K239" s="19"/>
      <c r="L239" s="52"/>
      <c r="M239" s="81"/>
      <c r="N239" s="28"/>
      <c r="O239" s="972"/>
      <c r="P239" s="29"/>
      <c r="Q239" s="28"/>
      <c r="R239" s="28"/>
      <c r="S239" s="81"/>
      <c r="T239" s="185"/>
      <c r="U239" s="326"/>
      <c r="V239" s="60">
        <v>0.67</v>
      </c>
      <c r="W239" s="167">
        <v>2</v>
      </c>
      <c r="X239" s="489"/>
      <c r="Y239" s="502"/>
      <c r="Z239" s="494" t="s">
        <v>54</v>
      </c>
      <c r="AA239" s="28" t="s">
        <v>20</v>
      </c>
      <c r="AB239" s="27">
        <v>19</v>
      </c>
      <c r="AC239" s="28" t="s">
        <v>79</v>
      </c>
      <c r="AD239" s="27" t="s">
        <v>54</v>
      </c>
      <c r="AE239" s="28" t="s">
        <v>158</v>
      </c>
      <c r="AF239" s="29" t="s">
        <v>55</v>
      </c>
      <c r="AG239" s="29" t="s">
        <v>54</v>
      </c>
      <c r="AH239" s="27" t="s">
        <v>181</v>
      </c>
      <c r="AI239" s="27" t="s">
        <v>181</v>
      </c>
      <c r="AJ239" s="27" t="s">
        <v>54</v>
      </c>
      <c r="AK239" s="81">
        <v>40</v>
      </c>
      <c r="AL239" s="569">
        <v>5</v>
      </c>
      <c r="AM239" s="28">
        <v>8</v>
      </c>
      <c r="AN239" s="28">
        <v>2</v>
      </c>
      <c r="AO239" s="28"/>
      <c r="AP239" s="20">
        <v>2021</v>
      </c>
      <c r="AQ239" s="182" t="s">
        <v>6071</v>
      </c>
      <c r="AR239" s="28" t="s">
        <v>6072</v>
      </c>
      <c r="AS239" s="20" t="s">
        <v>6074</v>
      </c>
    </row>
    <row r="240" spans="1:45" ht="14.25" customHeight="1" x14ac:dyDescent="0.25">
      <c r="D240" s="409" t="s">
        <v>5927</v>
      </c>
      <c r="E240" s="435" t="s">
        <v>5928</v>
      </c>
      <c r="F240" s="412"/>
      <c r="G240" s="504" t="s">
        <v>5929</v>
      </c>
      <c r="H240" s="27" t="s">
        <v>143</v>
      </c>
      <c r="I240" s="412">
        <v>8</v>
      </c>
      <c r="J240" s="415">
        <v>16</v>
      </c>
      <c r="K240" s="19"/>
      <c r="L240" s="28"/>
      <c r="M240" s="81"/>
      <c r="N240" s="28"/>
      <c r="O240" s="972"/>
      <c r="P240" s="29"/>
      <c r="Q240" s="28"/>
      <c r="R240" s="28"/>
      <c r="S240" s="81"/>
      <c r="T240" s="185"/>
      <c r="U240" s="326"/>
      <c r="V240" s="60"/>
      <c r="W240" s="167"/>
      <c r="X240" s="489"/>
      <c r="Y240" s="502"/>
      <c r="Z240" s="494" t="s">
        <v>54</v>
      </c>
      <c r="AA240" s="28" t="s">
        <v>20</v>
      </c>
      <c r="AB240" s="27">
        <v>16</v>
      </c>
      <c r="AC240" s="28" t="s">
        <v>79</v>
      </c>
      <c r="AD240" s="27" t="s">
        <v>54</v>
      </c>
      <c r="AE240" s="28" t="s">
        <v>158</v>
      </c>
      <c r="AF240" s="29" t="s">
        <v>55</v>
      </c>
      <c r="AG240" s="29" t="s">
        <v>54</v>
      </c>
      <c r="AH240" s="27" t="s">
        <v>181</v>
      </c>
      <c r="AI240" s="27" t="s">
        <v>181</v>
      </c>
      <c r="AJ240" s="27" t="s">
        <v>54</v>
      </c>
      <c r="AK240" s="81">
        <v>44</v>
      </c>
      <c r="AL240" s="569"/>
      <c r="AM240" s="28">
        <v>16</v>
      </c>
      <c r="AN240" s="28"/>
      <c r="AO240" s="28"/>
      <c r="AP240" s="20">
        <v>2020</v>
      </c>
      <c r="AQ240" s="182" t="s">
        <v>5926</v>
      </c>
      <c r="AR240" s="28" t="s">
        <v>5925</v>
      </c>
      <c r="AS240" s="20" t="s">
        <v>5932</v>
      </c>
    </row>
    <row r="241" spans="1:45" ht="14.25" customHeight="1" x14ac:dyDescent="0.25">
      <c r="A241" t="s">
        <v>746</v>
      </c>
      <c r="B241">
        <v>1</v>
      </c>
      <c r="C241" t="s">
        <v>875</v>
      </c>
      <c r="D241" s="26" t="s">
        <v>400</v>
      </c>
      <c r="E241" s="435" t="s">
        <v>2340</v>
      </c>
      <c r="F241" s="27" t="s">
        <v>57</v>
      </c>
      <c r="G241" s="28" t="s">
        <v>401</v>
      </c>
      <c r="H241" s="27" t="s">
        <v>143</v>
      </c>
      <c r="I241" s="27">
        <v>8</v>
      </c>
      <c r="J241" s="87">
        <v>16</v>
      </c>
      <c r="K241" s="19" t="s">
        <v>800</v>
      </c>
      <c r="L241" s="52" t="s">
        <v>108</v>
      </c>
      <c r="M241" s="81"/>
      <c r="N241" s="28">
        <v>232</v>
      </c>
      <c r="O241" s="972"/>
      <c r="P241" s="29">
        <v>6</v>
      </c>
      <c r="Q241" s="28"/>
      <c r="R241" s="28">
        <v>1</v>
      </c>
      <c r="S241" s="81">
        <v>175.131</v>
      </c>
      <c r="T241" s="185">
        <v>41698</v>
      </c>
      <c r="U241" s="326">
        <v>14.7</v>
      </c>
      <c r="V241" s="60">
        <v>0.11</v>
      </c>
      <c r="W241" s="167">
        <v>3</v>
      </c>
      <c r="X241" s="489">
        <f>IF(AND(N241&lt;&gt;"",S241&lt;&gt;""),1000*S241*V241/(N241*W241),"")</f>
        <v>27.678750000000001</v>
      </c>
      <c r="Y241" s="502" t="s">
        <v>174</v>
      </c>
      <c r="Z241" s="494"/>
      <c r="AA241" s="28" t="s">
        <v>20</v>
      </c>
      <c r="AB241" s="27">
        <v>12</v>
      </c>
      <c r="AC241" s="28" t="s">
        <v>403</v>
      </c>
      <c r="AD241" s="27" t="s">
        <v>54</v>
      </c>
      <c r="AE241" s="28" t="s">
        <v>158</v>
      </c>
      <c r="AF241" s="29" t="s">
        <v>55</v>
      </c>
      <c r="AG241" s="29" t="s">
        <v>54</v>
      </c>
      <c r="AH241" s="27">
        <v>256</v>
      </c>
      <c r="AI241" s="27" t="s">
        <v>205</v>
      </c>
      <c r="AJ241" s="27" t="s">
        <v>54</v>
      </c>
      <c r="AK241" s="81">
        <v>29</v>
      </c>
      <c r="AL241" s="569"/>
      <c r="AM241" s="28">
        <v>8</v>
      </c>
      <c r="AN241" s="28"/>
      <c r="AO241" s="28">
        <v>2012</v>
      </c>
      <c r="AP241" s="20">
        <v>2012</v>
      </c>
      <c r="AQ241" s="19"/>
      <c r="AR241" s="28" t="s">
        <v>402</v>
      </c>
      <c r="AS241" s="20" t="s">
        <v>966</v>
      </c>
    </row>
    <row r="242" spans="1:45" ht="14.25" customHeight="1" x14ac:dyDescent="0.25">
      <c r="B242">
        <v>1</v>
      </c>
      <c r="C242" t="s">
        <v>4376</v>
      </c>
      <c r="D242" s="26" t="s">
        <v>2687</v>
      </c>
      <c r="E242" s="435" t="s">
        <v>2688</v>
      </c>
      <c r="F242" s="27" t="s">
        <v>67</v>
      </c>
      <c r="G242" s="28" t="s">
        <v>1854</v>
      </c>
      <c r="H242" s="27" t="s">
        <v>12</v>
      </c>
      <c r="I242" s="27">
        <v>8</v>
      </c>
      <c r="J242" s="87">
        <v>8</v>
      </c>
      <c r="K242" s="19" t="s">
        <v>800</v>
      </c>
      <c r="L242" s="52" t="s">
        <v>108</v>
      </c>
      <c r="M242" s="81"/>
      <c r="N242" s="28">
        <v>186</v>
      </c>
      <c r="O242" s="972"/>
      <c r="P242" s="29">
        <v>6</v>
      </c>
      <c r="Q242" s="28"/>
      <c r="R242" s="28"/>
      <c r="S242" s="81">
        <v>476.19</v>
      </c>
      <c r="T242" s="185">
        <v>43162</v>
      </c>
      <c r="U242" s="326">
        <v>14.7</v>
      </c>
      <c r="V242" s="60">
        <v>0.33</v>
      </c>
      <c r="W242" s="167">
        <v>3</v>
      </c>
      <c r="X242" s="489">
        <f>IF(AND(N242&lt;&gt;"",S242&lt;&gt;""),1000*S242*V242/(N242*W242),"")</f>
        <v>281.61774193548388</v>
      </c>
      <c r="Y242" s="502" t="s">
        <v>174</v>
      </c>
      <c r="Z242" s="494" t="s">
        <v>745</v>
      </c>
      <c r="AA242" s="28" t="s">
        <v>17</v>
      </c>
      <c r="AB242" s="27">
        <v>3</v>
      </c>
      <c r="AC242" s="28" t="s">
        <v>2687</v>
      </c>
      <c r="AD242" s="27"/>
      <c r="AE242" s="28"/>
      <c r="AF242" s="29" t="s">
        <v>55</v>
      </c>
      <c r="AG242" s="29" t="s">
        <v>55</v>
      </c>
      <c r="AH242" s="27">
        <v>256</v>
      </c>
      <c r="AI242" s="27">
        <v>256</v>
      </c>
      <c r="AJ242" s="27" t="s">
        <v>54</v>
      </c>
      <c r="AK242" s="81">
        <v>15</v>
      </c>
      <c r="AL242" s="569">
        <v>1</v>
      </c>
      <c r="AM242" s="28"/>
      <c r="AN242" s="28"/>
      <c r="AO242" s="28">
        <v>2016</v>
      </c>
      <c r="AP242" s="20">
        <v>2017</v>
      </c>
      <c r="AQ242" s="182" t="s">
        <v>4661</v>
      </c>
      <c r="AR242" s="28"/>
      <c r="AS242" s="20" t="s">
        <v>2694</v>
      </c>
    </row>
    <row r="243" spans="1:45" ht="14.25" customHeight="1" x14ac:dyDescent="0.25">
      <c r="C243" t="s">
        <v>875</v>
      </c>
      <c r="D243" s="26" t="s">
        <v>1853</v>
      </c>
      <c r="E243" s="435" t="s">
        <v>2269</v>
      </c>
      <c r="F243" s="27" t="s">
        <v>67</v>
      </c>
      <c r="G243" s="28" t="s">
        <v>1854</v>
      </c>
      <c r="H243" s="27" t="s">
        <v>3254</v>
      </c>
      <c r="I243" s="27">
        <v>8</v>
      </c>
      <c r="J243" s="87">
        <v>8</v>
      </c>
      <c r="K243" s="19" t="s">
        <v>3243</v>
      </c>
      <c r="L243" s="52" t="s">
        <v>108</v>
      </c>
      <c r="M243" s="81"/>
      <c r="N243" s="28">
        <v>5184</v>
      </c>
      <c r="O243" s="972"/>
      <c r="P243" s="29">
        <v>4</v>
      </c>
      <c r="Q243" s="28">
        <v>1</v>
      </c>
      <c r="R243" s="28">
        <v>16</v>
      </c>
      <c r="S243" s="81"/>
      <c r="T243" s="185">
        <v>43190</v>
      </c>
      <c r="U243" s="326">
        <v>14.7</v>
      </c>
      <c r="V243" s="60">
        <v>0.33</v>
      </c>
      <c r="W243" s="167">
        <v>4</v>
      </c>
      <c r="X243" s="489" t="str">
        <f>IF(AND(N243&lt;&gt;"",S243&lt;&gt;""),1000*S243*V243/(N243*W243),"")</f>
        <v/>
      </c>
      <c r="Y243" s="502" t="s">
        <v>2226</v>
      </c>
      <c r="Z243" s="494"/>
      <c r="AA243" s="28" t="s">
        <v>17</v>
      </c>
      <c r="AB243" s="27">
        <v>4</v>
      </c>
      <c r="AC243" s="28" t="s">
        <v>1855</v>
      </c>
      <c r="AD243" s="27" t="s">
        <v>54</v>
      </c>
      <c r="AE243" s="28"/>
      <c r="AF243" s="29" t="s">
        <v>55</v>
      </c>
      <c r="AG243" s="29" t="s">
        <v>54</v>
      </c>
      <c r="AH243" s="27" t="s">
        <v>205</v>
      </c>
      <c r="AI243" s="27" t="s">
        <v>365</v>
      </c>
      <c r="AJ243" s="27" t="s">
        <v>54</v>
      </c>
      <c r="AK243" s="81"/>
      <c r="AL243" s="569"/>
      <c r="AM243" s="28"/>
      <c r="AN243" s="28"/>
      <c r="AO243" s="28">
        <v>2016</v>
      </c>
      <c r="AP243" s="20">
        <v>2016</v>
      </c>
      <c r="AQ243" s="182"/>
      <c r="AR243" s="28" t="s">
        <v>4730</v>
      </c>
      <c r="AS243" s="20" t="s">
        <v>2270</v>
      </c>
    </row>
    <row r="244" spans="1:45" ht="14.25" customHeight="1" x14ac:dyDescent="0.25">
      <c r="D244" s="591" t="s">
        <v>6015</v>
      </c>
      <c r="E244" s="555" t="s">
        <v>6016</v>
      </c>
      <c r="F244" s="592"/>
      <c r="G244" s="593" t="s">
        <v>6018</v>
      </c>
      <c r="H244" s="412" t="s">
        <v>5019</v>
      </c>
      <c r="I244" s="592">
        <v>32</v>
      </c>
      <c r="J244" s="618">
        <v>32</v>
      </c>
      <c r="K244" s="19"/>
      <c r="L244" s="885"/>
      <c r="M244" s="81"/>
      <c r="N244" s="28"/>
      <c r="O244" s="972"/>
      <c r="P244" s="29"/>
      <c r="Q244" s="28"/>
      <c r="R244" s="28"/>
      <c r="S244" s="81"/>
      <c r="T244" s="185"/>
      <c r="U244" s="326"/>
      <c r="V244" s="60"/>
      <c r="W244" s="167"/>
      <c r="X244" s="489"/>
      <c r="Y244" s="502"/>
      <c r="Z244" s="494"/>
      <c r="AA244" s="28"/>
      <c r="AB244" s="27"/>
      <c r="AC244" s="28"/>
      <c r="AD244" s="27"/>
      <c r="AE244" s="28" t="s">
        <v>158</v>
      </c>
      <c r="AF244" s="29" t="s">
        <v>55</v>
      </c>
      <c r="AG244" s="29"/>
      <c r="AH244" s="27" t="s">
        <v>133</v>
      </c>
      <c r="AI244" s="27" t="s">
        <v>133</v>
      </c>
      <c r="AJ244" s="27" t="s">
        <v>54</v>
      </c>
      <c r="AK244" s="81">
        <v>29</v>
      </c>
      <c r="AL244" s="569"/>
      <c r="AM244" s="28">
        <v>32</v>
      </c>
      <c r="AN244" s="28">
        <v>5</v>
      </c>
      <c r="AO244" s="28"/>
      <c r="AP244" s="20">
        <v>2018</v>
      </c>
      <c r="AQ244" s="182"/>
      <c r="AR244" s="28" t="s">
        <v>6020</v>
      </c>
      <c r="AS244" s="20" t="s">
        <v>6019</v>
      </c>
    </row>
    <row r="245" spans="1:45" ht="14.25" customHeight="1" x14ac:dyDescent="0.25">
      <c r="A245" t="s">
        <v>744</v>
      </c>
      <c r="B245">
        <v>1</v>
      </c>
      <c r="C245" t="s">
        <v>875</v>
      </c>
      <c r="D245" s="26" t="s">
        <v>506</v>
      </c>
      <c r="E245" s="435" t="s">
        <v>2554</v>
      </c>
      <c r="F245" s="27" t="s">
        <v>67</v>
      </c>
      <c r="G245" s="28" t="s">
        <v>507</v>
      </c>
      <c r="H245" s="27" t="s">
        <v>238</v>
      </c>
      <c r="I245" s="27">
        <v>64</v>
      </c>
      <c r="J245" s="87">
        <v>32</v>
      </c>
      <c r="K245" s="19" t="s">
        <v>800</v>
      </c>
      <c r="L245" s="52" t="s">
        <v>108</v>
      </c>
      <c r="M245" s="81"/>
      <c r="N245" s="28">
        <v>52845</v>
      </c>
      <c r="O245" s="972"/>
      <c r="P245" s="29">
        <v>6</v>
      </c>
      <c r="Q245" s="28">
        <v>8</v>
      </c>
      <c r="R245" s="28">
        <v>59</v>
      </c>
      <c r="S245" s="81">
        <v>55.555999999999997</v>
      </c>
      <c r="T245" s="185">
        <v>41764</v>
      </c>
      <c r="U245" s="326" t="s">
        <v>1255</v>
      </c>
      <c r="V245" s="60">
        <v>2</v>
      </c>
      <c r="W245" s="167">
        <v>1</v>
      </c>
      <c r="X245" s="489">
        <f>IF(AND(N245&lt;&gt;"",S245&lt;&gt;""),1000*S245*V245/(N245*W245),"")</f>
        <v>2.1026019490964138</v>
      </c>
      <c r="Y245" s="502" t="s">
        <v>2216</v>
      </c>
      <c r="Z245" s="494"/>
      <c r="AA245" s="28" t="s">
        <v>20</v>
      </c>
      <c r="AB245" s="27">
        <v>136</v>
      </c>
      <c r="AC245" s="28" t="s">
        <v>509</v>
      </c>
      <c r="AD245" s="27" t="s">
        <v>54</v>
      </c>
      <c r="AE245" s="28" t="s">
        <v>124</v>
      </c>
      <c r="AF245" s="29" t="s">
        <v>54</v>
      </c>
      <c r="AG245" s="29" t="s">
        <v>55</v>
      </c>
      <c r="AH245" s="27" t="s">
        <v>133</v>
      </c>
      <c r="AI245" s="27" t="s">
        <v>133</v>
      </c>
      <c r="AJ245" s="27" t="s">
        <v>54</v>
      </c>
      <c r="AK245" s="81"/>
      <c r="AL245" s="569"/>
      <c r="AM245" s="28">
        <v>32</v>
      </c>
      <c r="AN245" s="28"/>
      <c r="AO245" s="28">
        <v>2007</v>
      </c>
      <c r="AP245" s="20">
        <v>2012</v>
      </c>
      <c r="AQ245" s="182" t="s">
        <v>2949</v>
      </c>
      <c r="AR245" s="28" t="s">
        <v>508</v>
      </c>
      <c r="AS245" s="20" t="s">
        <v>1351</v>
      </c>
    </row>
    <row r="246" spans="1:45" ht="14.25" customHeight="1" x14ac:dyDescent="0.25">
      <c r="A246" t="s">
        <v>744</v>
      </c>
      <c r="B246">
        <v>1</v>
      </c>
      <c r="C246" t="s">
        <v>875</v>
      </c>
      <c r="D246" s="26" t="s">
        <v>329</v>
      </c>
      <c r="E246" s="435" t="s">
        <v>2300</v>
      </c>
      <c r="F246" s="27" t="s">
        <v>57</v>
      </c>
      <c r="G246" s="28" t="s">
        <v>331</v>
      </c>
      <c r="H246" s="27" t="s">
        <v>332</v>
      </c>
      <c r="I246" s="27">
        <v>32</v>
      </c>
      <c r="J246" s="87">
        <v>32</v>
      </c>
      <c r="K246" s="19" t="s">
        <v>802</v>
      </c>
      <c r="L246" s="52" t="s">
        <v>108</v>
      </c>
      <c r="M246" s="81"/>
      <c r="N246" s="28">
        <v>2101</v>
      </c>
      <c r="O246" s="972"/>
      <c r="P246" s="29" t="s">
        <v>744</v>
      </c>
      <c r="Q246" s="28"/>
      <c r="R246" s="28"/>
      <c r="S246" s="81">
        <v>190.404</v>
      </c>
      <c r="T246" s="185">
        <v>41786</v>
      </c>
      <c r="U246" s="326" t="s">
        <v>1267</v>
      </c>
      <c r="V246" s="60">
        <v>1</v>
      </c>
      <c r="W246" s="167">
        <v>1</v>
      </c>
      <c r="X246" s="489">
        <f>IF(AND(N246&lt;&gt;"",S246&lt;&gt;""),1000*S246*V246/(N246*W246),"")</f>
        <v>90.625416468348405</v>
      </c>
      <c r="Y246" s="502" t="s">
        <v>2216</v>
      </c>
      <c r="Z246" s="494"/>
      <c r="AA246" s="28" t="s">
        <v>20</v>
      </c>
      <c r="AB246" s="27">
        <v>9</v>
      </c>
      <c r="AC246" s="28" t="s">
        <v>329</v>
      </c>
      <c r="AD246" s="27"/>
      <c r="AE246" s="28" t="s">
        <v>124</v>
      </c>
      <c r="AF246" s="29" t="s">
        <v>55</v>
      </c>
      <c r="AG246" s="29"/>
      <c r="AH246" s="27" t="s">
        <v>133</v>
      </c>
      <c r="AI246" s="27" t="s">
        <v>133</v>
      </c>
      <c r="AJ246" s="27" t="s">
        <v>54</v>
      </c>
      <c r="AK246" s="81"/>
      <c r="AL246" s="569"/>
      <c r="AM246" s="28">
        <v>32</v>
      </c>
      <c r="AN246" s="28"/>
      <c r="AO246" s="28">
        <v>2007</v>
      </c>
      <c r="AP246" s="20">
        <v>2012</v>
      </c>
      <c r="AQ246" s="142"/>
      <c r="AR246" s="28" t="s">
        <v>333</v>
      </c>
      <c r="AS246" s="20"/>
    </row>
    <row r="247" spans="1:45" ht="14.25" customHeight="1" x14ac:dyDescent="0.25">
      <c r="B247">
        <v>1</v>
      </c>
      <c r="C247" t="s">
        <v>875</v>
      </c>
      <c r="D247" s="26" t="s">
        <v>2031</v>
      </c>
      <c r="E247" s="435" t="s">
        <v>2035</v>
      </c>
      <c r="F247" s="27" t="s">
        <v>67</v>
      </c>
      <c r="G247" s="28" t="s">
        <v>2034</v>
      </c>
      <c r="H247" s="27" t="s">
        <v>143</v>
      </c>
      <c r="I247" s="27">
        <v>18</v>
      </c>
      <c r="J247" s="87">
        <v>18</v>
      </c>
      <c r="K247" s="19" t="s">
        <v>800</v>
      </c>
      <c r="L247" s="52" t="s">
        <v>108</v>
      </c>
      <c r="M247" s="81"/>
      <c r="N247" s="28">
        <v>853</v>
      </c>
      <c r="O247" s="972"/>
      <c r="P247" s="29">
        <v>6</v>
      </c>
      <c r="Q247" s="28">
        <v>1</v>
      </c>
      <c r="R247" s="28">
        <v>2</v>
      </c>
      <c r="S247" s="81">
        <v>120.482</v>
      </c>
      <c r="T247" s="185">
        <v>43184</v>
      </c>
      <c r="U247" s="326">
        <v>14.7</v>
      </c>
      <c r="V247" s="60">
        <v>0.67</v>
      </c>
      <c r="W247" s="167">
        <v>1</v>
      </c>
      <c r="X247" s="489">
        <f>IF(AND(N247&lt;&gt;"",S247&lt;&gt;""),1000*S247*V247/(N247*W247),"")</f>
        <v>94.634161781946077</v>
      </c>
      <c r="Y247" s="502" t="s">
        <v>174</v>
      </c>
      <c r="Z247" s="494" t="s">
        <v>54</v>
      </c>
      <c r="AA247" s="28" t="s">
        <v>20</v>
      </c>
      <c r="AB247" s="27">
        <v>38</v>
      </c>
      <c r="AC247" s="28" t="s">
        <v>2032</v>
      </c>
      <c r="AD247" s="27" t="s">
        <v>54</v>
      </c>
      <c r="AE247" s="28" t="s">
        <v>158</v>
      </c>
      <c r="AF247" s="29"/>
      <c r="AG247" s="29"/>
      <c r="AH247" s="27"/>
      <c r="AI247" s="27"/>
      <c r="AJ247" s="27"/>
      <c r="AK247" s="81"/>
      <c r="AL247" s="569"/>
      <c r="AM247" s="28"/>
      <c r="AN247" s="28"/>
      <c r="AO247" s="28">
        <v>2012</v>
      </c>
      <c r="AP247" s="20">
        <v>2014</v>
      </c>
      <c r="AQ247" s="182"/>
      <c r="AR247" s="28" t="s">
        <v>2033</v>
      </c>
      <c r="AS247" s="20"/>
    </row>
    <row r="248" spans="1:45" ht="14.25" customHeight="1" x14ac:dyDescent="0.25">
      <c r="C248" t="s">
        <v>4376</v>
      </c>
      <c r="D248" s="45" t="s">
        <v>2628</v>
      </c>
      <c r="E248" s="42"/>
      <c r="F248" s="46" t="s">
        <v>777</v>
      </c>
      <c r="G248" s="42" t="s">
        <v>2755</v>
      </c>
      <c r="H248" s="27" t="s">
        <v>143</v>
      </c>
      <c r="I248" s="46">
        <v>16</v>
      </c>
      <c r="J248" s="88">
        <v>16</v>
      </c>
      <c r="K248" s="65" t="s">
        <v>800</v>
      </c>
      <c r="L248" s="66" t="s">
        <v>108</v>
      </c>
      <c r="M248" s="82" t="s">
        <v>2757</v>
      </c>
      <c r="N248" s="42"/>
      <c r="O248" s="974"/>
      <c r="P248" s="43">
        <v>6</v>
      </c>
      <c r="Q248" s="42"/>
      <c r="R248" s="42"/>
      <c r="S248" s="82"/>
      <c r="T248" s="186">
        <v>43164</v>
      </c>
      <c r="U248" s="395">
        <v>14.7</v>
      </c>
      <c r="V248" s="67">
        <v>0.67</v>
      </c>
      <c r="W248" s="583">
        <v>4</v>
      </c>
      <c r="X248" s="584" t="str">
        <f>IF(AND(N248&lt;&gt;"",S248&lt;&gt;""),1000*S248*V248/(N248*W248),"")</f>
        <v/>
      </c>
      <c r="Y248" s="585"/>
      <c r="Z248" s="586"/>
      <c r="AA248" s="42" t="s">
        <v>17</v>
      </c>
      <c r="AB248" s="46">
        <v>31</v>
      </c>
      <c r="AC248" s="42" t="s">
        <v>2628</v>
      </c>
      <c r="AD248" s="46" t="s">
        <v>54</v>
      </c>
      <c r="AE248" s="42"/>
      <c r="AF248" s="43"/>
      <c r="AG248" s="43"/>
      <c r="AH248" s="46" t="s">
        <v>181</v>
      </c>
      <c r="AI248" s="46" t="s">
        <v>181</v>
      </c>
      <c r="AJ248" s="46" t="s">
        <v>55</v>
      </c>
      <c r="AK248" s="82">
        <v>1</v>
      </c>
      <c r="AL248" s="587"/>
      <c r="AM248" s="42"/>
      <c r="AN248" s="42"/>
      <c r="AO248" s="42">
        <v>1987</v>
      </c>
      <c r="AP248" s="53">
        <v>2012</v>
      </c>
      <c r="AQ248" s="193" t="s">
        <v>2758</v>
      </c>
      <c r="AR248" s="42" t="s">
        <v>2756</v>
      </c>
      <c r="AS248" s="53"/>
    </row>
    <row r="249" spans="1:45" ht="14.25" customHeight="1" x14ac:dyDescent="0.25">
      <c r="A249" t="s">
        <v>174</v>
      </c>
      <c r="B249">
        <v>1</v>
      </c>
      <c r="C249" t="s">
        <v>875</v>
      </c>
      <c r="D249" s="45" t="s">
        <v>261</v>
      </c>
      <c r="E249" s="555" t="s">
        <v>2256</v>
      </c>
      <c r="F249" s="46" t="s">
        <v>57</v>
      </c>
      <c r="G249" s="42" t="s">
        <v>262</v>
      </c>
      <c r="H249" s="27" t="s">
        <v>143</v>
      </c>
      <c r="I249" s="46">
        <v>16</v>
      </c>
      <c r="J249" s="670">
        <v>16</v>
      </c>
      <c r="K249" s="65" t="s">
        <v>800</v>
      </c>
      <c r="L249" s="66" t="s">
        <v>108</v>
      </c>
      <c r="M249" s="82"/>
      <c r="N249" s="42">
        <v>807</v>
      </c>
      <c r="O249" s="974"/>
      <c r="P249" s="43">
        <v>6</v>
      </c>
      <c r="Q249" s="42"/>
      <c r="R249" s="42">
        <v>1</v>
      </c>
      <c r="S249" s="82">
        <v>296.64800000000002</v>
      </c>
      <c r="T249" s="186">
        <v>41733</v>
      </c>
      <c r="U249" s="395">
        <v>14.7</v>
      </c>
      <c r="V249" s="67">
        <v>0.67</v>
      </c>
      <c r="W249" s="583">
        <v>1</v>
      </c>
      <c r="X249" s="584">
        <f>IF(AND(N249&lt;&gt;"",S249&lt;&gt;""),1000*S249*V249/(N249*W249),"")</f>
        <v>246.28768277571251</v>
      </c>
      <c r="Y249" s="585" t="s">
        <v>174</v>
      </c>
      <c r="Z249" s="586"/>
      <c r="AA249" s="42" t="s">
        <v>17</v>
      </c>
      <c r="AB249" s="46">
        <v>11</v>
      </c>
      <c r="AC249" s="42" t="s">
        <v>73</v>
      </c>
      <c r="AD249" s="46" t="s">
        <v>54</v>
      </c>
      <c r="AE249" s="42" t="s">
        <v>158</v>
      </c>
      <c r="AF249" s="43" t="s">
        <v>55</v>
      </c>
      <c r="AG249" s="43"/>
      <c r="AH249" s="46"/>
      <c r="AI249" s="46" t="s">
        <v>249</v>
      </c>
      <c r="AJ249" s="46"/>
      <c r="AK249" s="82"/>
      <c r="AL249" s="587"/>
      <c r="AM249" s="42"/>
      <c r="AN249" s="42"/>
      <c r="AO249" s="42">
        <v>2008</v>
      </c>
      <c r="AP249" s="53">
        <v>2009</v>
      </c>
      <c r="AQ249" s="551"/>
      <c r="AR249" s="1025" t="s">
        <v>1063</v>
      </c>
      <c r="AS249" s="53"/>
    </row>
    <row r="250" spans="1:45" ht="14.25" customHeight="1" x14ac:dyDescent="0.25">
      <c r="D250" s="409" t="s">
        <v>5621</v>
      </c>
      <c r="E250" s="435" t="s">
        <v>5622</v>
      </c>
      <c r="F250" s="608" t="s">
        <v>5625</v>
      </c>
      <c r="G250" s="504" t="s">
        <v>5623</v>
      </c>
      <c r="H250" s="412" t="s">
        <v>5624</v>
      </c>
      <c r="I250" s="412">
        <v>16</v>
      </c>
      <c r="J250" s="415">
        <v>16</v>
      </c>
      <c r="K250" s="19"/>
      <c r="L250" s="52"/>
      <c r="M250" s="81"/>
      <c r="N250" s="28"/>
      <c r="O250" s="972"/>
      <c r="P250" s="29"/>
      <c r="Q250" s="28"/>
      <c r="R250" s="28"/>
      <c r="S250" s="81"/>
      <c r="T250" s="185"/>
      <c r="U250" s="326"/>
      <c r="V250" s="60"/>
      <c r="W250" s="167"/>
      <c r="X250" s="489"/>
      <c r="Y250" s="502"/>
      <c r="Z250" s="494"/>
      <c r="AA250" s="28" t="s">
        <v>17</v>
      </c>
      <c r="AB250" s="27">
        <v>17</v>
      </c>
      <c r="AC250" s="28" t="s">
        <v>1034</v>
      </c>
      <c r="AD250" s="27" t="s">
        <v>54</v>
      </c>
      <c r="AE250" s="28"/>
      <c r="AF250" s="29" t="s">
        <v>55</v>
      </c>
      <c r="AG250" s="29"/>
      <c r="AH250" s="27" t="s">
        <v>718</v>
      </c>
      <c r="AI250" s="27" t="s">
        <v>718</v>
      </c>
      <c r="AJ250" s="27" t="s">
        <v>54</v>
      </c>
      <c r="AK250" s="81"/>
      <c r="AL250" s="569"/>
      <c r="AM250" s="28"/>
      <c r="AN250" s="28"/>
      <c r="AO250" s="28">
        <v>2020</v>
      </c>
      <c r="AP250" s="20">
        <v>2021</v>
      </c>
      <c r="AQ250" s="182" t="s">
        <v>5817</v>
      </c>
      <c r="AR250" s="28" t="s">
        <v>5816</v>
      </c>
      <c r="AS250" s="127"/>
    </row>
    <row r="251" spans="1:45" ht="14.25" customHeight="1" x14ac:dyDescent="0.25">
      <c r="D251" s="591" t="s">
        <v>6402</v>
      </c>
      <c r="E251" s="555" t="s">
        <v>6403</v>
      </c>
      <c r="F251" s="592"/>
      <c r="G251" s="593" t="s">
        <v>5623</v>
      </c>
      <c r="H251" s="592" t="s">
        <v>12</v>
      </c>
      <c r="I251" s="592">
        <v>8</v>
      </c>
      <c r="J251" s="618">
        <v>8</v>
      </c>
      <c r="K251" s="19"/>
      <c r="L251" s="52"/>
      <c r="M251" s="81"/>
      <c r="N251" s="28"/>
      <c r="O251" s="972"/>
      <c r="P251" s="29"/>
      <c r="Q251" s="28"/>
      <c r="R251" s="28"/>
      <c r="S251" s="81"/>
      <c r="T251" s="185"/>
      <c r="U251" s="326"/>
      <c r="V251" s="60"/>
      <c r="W251" s="167"/>
      <c r="X251" s="489"/>
      <c r="Y251" s="502"/>
      <c r="Z251" s="494"/>
      <c r="AA251" s="28" t="s">
        <v>17</v>
      </c>
      <c r="AB251" s="27">
        <v>2</v>
      </c>
      <c r="AC251" s="28" t="s">
        <v>6407</v>
      </c>
      <c r="AD251" s="27" t="s">
        <v>54</v>
      </c>
      <c r="AE251" s="28" t="s">
        <v>158</v>
      </c>
      <c r="AF251" s="29" t="s">
        <v>55</v>
      </c>
      <c r="AG251" s="29"/>
      <c r="AH251" s="27">
        <v>256</v>
      </c>
      <c r="AI251" s="27">
        <v>256</v>
      </c>
      <c r="AJ251" s="27" t="s">
        <v>54</v>
      </c>
      <c r="AK251" s="81">
        <v>13</v>
      </c>
      <c r="AL251" s="569"/>
      <c r="AM251" s="28"/>
      <c r="AN251" s="28"/>
      <c r="AO251" s="28">
        <v>2015</v>
      </c>
      <c r="AP251" s="20">
        <v>2016</v>
      </c>
      <c r="AQ251" s="182" t="s">
        <v>6405</v>
      </c>
      <c r="AR251" s="28" t="s">
        <v>6406</v>
      </c>
      <c r="AS251" s="20"/>
    </row>
    <row r="252" spans="1:45" ht="14.25" customHeight="1" x14ac:dyDescent="0.25">
      <c r="A252" t="s">
        <v>745</v>
      </c>
      <c r="C252" t="s">
        <v>875</v>
      </c>
      <c r="D252" s="26" t="s">
        <v>704</v>
      </c>
      <c r="E252" s="28"/>
      <c r="F252" s="27" t="s">
        <v>57</v>
      </c>
      <c r="G252" s="28" t="s">
        <v>705</v>
      </c>
      <c r="H252" s="27">
        <v>6809</v>
      </c>
      <c r="I252" s="27">
        <v>8</v>
      </c>
      <c r="J252" s="87">
        <v>8</v>
      </c>
      <c r="K252" s="19" t="s">
        <v>800</v>
      </c>
      <c r="L252" s="52" t="s">
        <v>108</v>
      </c>
      <c r="M252" s="81" t="s">
        <v>884</v>
      </c>
      <c r="N252" s="28"/>
      <c r="O252" s="972"/>
      <c r="P252" s="29">
        <v>6</v>
      </c>
      <c r="Q252" s="28"/>
      <c r="R252" s="28"/>
      <c r="S252" s="81"/>
      <c r="T252" s="185"/>
      <c r="U252" s="326">
        <v>14.7</v>
      </c>
      <c r="V252" s="60">
        <v>0.33</v>
      </c>
      <c r="W252" s="167">
        <v>3</v>
      </c>
      <c r="X252" s="489" t="str">
        <f>IF(AND(N252&lt;&gt;"",S252&lt;&gt;""),1000*S252*V252/(N252*W252),"")</f>
        <v/>
      </c>
      <c r="Y252" s="502"/>
      <c r="Z252" s="494"/>
      <c r="AA252" s="28" t="s">
        <v>17</v>
      </c>
      <c r="AB252" s="27">
        <v>26</v>
      </c>
      <c r="AC252" s="28" t="s">
        <v>812</v>
      </c>
      <c r="AD252" s="27" t="s">
        <v>54</v>
      </c>
      <c r="AE252" s="28" t="s">
        <v>124</v>
      </c>
      <c r="AF252" s="29" t="s">
        <v>55</v>
      </c>
      <c r="AG252" s="29" t="s">
        <v>55</v>
      </c>
      <c r="AH252" s="27" t="s">
        <v>181</v>
      </c>
      <c r="AI252" s="27" t="s">
        <v>181</v>
      </c>
      <c r="AJ252" s="27" t="s">
        <v>54</v>
      </c>
      <c r="AK252" s="81"/>
      <c r="AL252" s="569"/>
      <c r="AM252" s="28"/>
      <c r="AN252" s="28"/>
      <c r="AO252" s="28">
        <v>1999</v>
      </c>
      <c r="AP252" s="20"/>
      <c r="AQ252" s="182" t="s">
        <v>2973</v>
      </c>
      <c r="AR252" s="28" t="s">
        <v>813</v>
      </c>
      <c r="AS252" s="20"/>
    </row>
    <row r="253" spans="1:45" ht="14.25" customHeight="1" x14ac:dyDescent="0.25">
      <c r="D253" s="409" t="s">
        <v>4986</v>
      </c>
      <c r="E253" s="435" t="s">
        <v>4985</v>
      </c>
      <c r="F253" s="412" t="s">
        <v>57</v>
      </c>
      <c r="G253" s="504" t="s">
        <v>4988</v>
      </c>
      <c r="H253" s="27" t="s">
        <v>349</v>
      </c>
      <c r="I253" s="412">
        <v>12</v>
      </c>
      <c r="J253" s="415">
        <v>12</v>
      </c>
      <c r="K253" s="19"/>
      <c r="L253" s="52"/>
      <c r="M253" s="81"/>
      <c r="N253" s="28"/>
      <c r="O253" s="972"/>
      <c r="P253" s="29"/>
      <c r="Q253" s="28"/>
      <c r="R253" s="28"/>
      <c r="S253" s="81"/>
      <c r="T253" s="185"/>
      <c r="U253" s="326"/>
      <c r="V253" s="60"/>
      <c r="W253" s="167"/>
      <c r="X253" s="489"/>
      <c r="Y253" s="502"/>
      <c r="Z253" s="494"/>
      <c r="AA253" s="28" t="s">
        <v>17</v>
      </c>
      <c r="AB253" s="27">
        <v>34</v>
      </c>
      <c r="AC253" s="28" t="s">
        <v>6167</v>
      </c>
      <c r="AD253" s="27" t="s">
        <v>54</v>
      </c>
      <c r="AE253" s="28" t="s">
        <v>124</v>
      </c>
      <c r="AF253" s="29" t="s">
        <v>55</v>
      </c>
      <c r="AG253" s="29" t="s">
        <v>55</v>
      </c>
      <c r="AH253" s="27" t="s">
        <v>465</v>
      </c>
      <c r="AI253" s="27" t="s">
        <v>465</v>
      </c>
      <c r="AJ253" s="27"/>
      <c r="AK253" s="81"/>
      <c r="AL253" s="569"/>
      <c r="AM253" s="28">
        <v>8</v>
      </c>
      <c r="AN253" s="629"/>
      <c r="AO253" s="28">
        <v>2019</v>
      </c>
      <c r="AP253" s="20">
        <v>2019</v>
      </c>
      <c r="AQ253" s="182"/>
      <c r="AR253" s="28" t="s">
        <v>4987</v>
      </c>
      <c r="AS253" s="20" t="s">
        <v>4989</v>
      </c>
    </row>
    <row r="254" spans="1:45" ht="14.25" customHeight="1" x14ac:dyDescent="0.25">
      <c r="C254" t="s">
        <v>875</v>
      </c>
      <c r="D254" s="45" t="s">
        <v>1958</v>
      </c>
      <c r="E254" s="555" t="s">
        <v>2339</v>
      </c>
      <c r="F254" s="46" t="s">
        <v>57</v>
      </c>
      <c r="G254" s="42" t="s">
        <v>1959</v>
      </c>
      <c r="H254" s="46" t="s">
        <v>222</v>
      </c>
      <c r="I254" s="46">
        <v>8</v>
      </c>
      <c r="J254" s="670">
        <v>18</v>
      </c>
      <c r="K254" s="65" t="s">
        <v>800</v>
      </c>
      <c r="L254" s="42" t="s">
        <v>108</v>
      </c>
      <c r="M254" s="81" t="s">
        <v>3061</v>
      </c>
      <c r="N254" s="28"/>
      <c r="O254" s="972"/>
      <c r="P254" s="29">
        <v>6</v>
      </c>
      <c r="Q254" s="28"/>
      <c r="R254" s="28"/>
      <c r="S254" s="81"/>
      <c r="T254" s="185">
        <v>43178</v>
      </c>
      <c r="U254" s="326">
        <v>14.7</v>
      </c>
      <c r="V254" s="60">
        <v>0.33</v>
      </c>
      <c r="W254" s="167">
        <v>2</v>
      </c>
      <c r="X254" s="489" t="str">
        <f>IF(AND(N254&lt;&gt;"",S254&lt;&gt;""),1000*S254*V254/(N254*W254),"")</f>
        <v/>
      </c>
      <c r="Y254" s="502" t="s">
        <v>174</v>
      </c>
      <c r="Z254" s="494"/>
      <c r="AA254" s="28" t="s">
        <v>17</v>
      </c>
      <c r="AB254" s="27">
        <v>12</v>
      </c>
      <c r="AC254" s="28" t="s">
        <v>1958</v>
      </c>
      <c r="AD254" s="27"/>
      <c r="AE254" s="28" t="s">
        <v>158</v>
      </c>
      <c r="AF254" s="29"/>
      <c r="AG254" s="29"/>
      <c r="AH254" s="27">
        <v>256</v>
      </c>
      <c r="AI254" s="27" t="s">
        <v>205</v>
      </c>
      <c r="AJ254" s="27" t="s">
        <v>54</v>
      </c>
      <c r="AK254" s="81"/>
      <c r="AL254" s="569"/>
      <c r="AM254" s="28"/>
      <c r="AN254" s="28"/>
      <c r="AO254" s="28">
        <v>2015</v>
      </c>
      <c r="AP254" s="20">
        <v>2015</v>
      </c>
      <c r="AQ254" s="19"/>
      <c r="AR254" s="28" t="s">
        <v>1960</v>
      </c>
      <c r="AS254" s="20"/>
    </row>
    <row r="255" spans="1:45" ht="14.25" customHeight="1" x14ac:dyDescent="0.25">
      <c r="B255">
        <v>1</v>
      </c>
      <c r="C255" t="s">
        <v>875</v>
      </c>
      <c r="D255" s="45" t="s">
        <v>1958</v>
      </c>
      <c r="E255" s="555" t="s">
        <v>2339</v>
      </c>
      <c r="F255" s="46" t="s">
        <v>57</v>
      </c>
      <c r="G255" s="42" t="s">
        <v>1959</v>
      </c>
      <c r="H255" s="46" t="s">
        <v>222</v>
      </c>
      <c r="I255" s="46">
        <v>8</v>
      </c>
      <c r="J255" s="670">
        <v>18</v>
      </c>
      <c r="K255" s="19" t="s">
        <v>800</v>
      </c>
      <c r="L255" s="52" t="s">
        <v>108</v>
      </c>
      <c r="M255" s="81"/>
      <c r="N255" s="28">
        <v>247</v>
      </c>
      <c r="O255" s="972"/>
      <c r="P255" s="29">
        <v>6</v>
      </c>
      <c r="Q255" s="28"/>
      <c r="R255" s="28">
        <v>1</v>
      </c>
      <c r="S255" s="81">
        <v>169.49199999999999</v>
      </c>
      <c r="T255" s="185">
        <v>43150</v>
      </c>
      <c r="U255" s="326">
        <v>14.7</v>
      </c>
      <c r="V255" s="60">
        <v>0.33</v>
      </c>
      <c r="W255" s="167">
        <v>2</v>
      </c>
      <c r="X255" s="489">
        <f>IF(AND(N255&lt;&gt;"",S255&lt;&gt;""),1000*S255*V255/(N255*W255),"")</f>
        <v>113.22340080971659</v>
      </c>
      <c r="Y255" s="502" t="s">
        <v>174</v>
      </c>
      <c r="Z255" s="494"/>
      <c r="AA255" s="28" t="s">
        <v>17</v>
      </c>
      <c r="AB255" s="27">
        <v>12</v>
      </c>
      <c r="AC255" s="28" t="s">
        <v>1958</v>
      </c>
      <c r="AD255" s="27"/>
      <c r="AE255" s="28" t="s">
        <v>158</v>
      </c>
      <c r="AF255" s="29"/>
      <c r="AG255" s="29"/>
      <c r="AH255" s="27">
        <v>256</v>
      </c>
      <c r="AI255" s="27" t="s">
        <v>205</v>
      </c>
      <c r="AJ255" s="27" t="s">
        <v>54</v>
      </c>
      <c r="AK255" s="81"/>
      <c r="AL255" s="569"/>
      <c r="AM255" s="28"/>
      <c r="AN255" s="28"/>
      <c r="AO255" s="28">
        <v>2015</v>
      </c>
      <c r="AP255" s="20">
        <v>2015</v>
      </c>
      <c r="AQ255" s="19"/>
      <c r="AR255" s="28" t="s">
        <v>1960</v>
      </c>
      <c r="AS255" s="20"/>
    </row>
    <row r="256" spans="1:45" ht="14.25" customHeight="1" x14ac:dyDescent="0.25">
      <c r="A256" t="s">
        <v>744</v>
      </c>
      <c r="B256">
        <v>1</v>
      </c>
      <c r="C256" t="s">
        <v>875</v>
      </c>
      <c r="D256" s="45" t="s">
        <v>1798</v>
      </c>
      <c r="E256" s="555" t="s">
        <v>2430</v>
      </c>
      <c r="F256" s="46" t="s">
        <v>67</v>
      </c>
      <c r="G256" s="42" t="s">
        <v>1799</v>
      </c>
      <c r="H256" s="46">
        <v>68000</v>
      </c>
      <c r="I256" s="46">
        <v>32</v>
      </c>
      <c r="J256" s="670">
        <v>16</v>
      </c>
      <c r="K256" s="19" t="s">
        <v>791</v>
      </c>
      <c r="L256" s="52" t="s">
        <v>1799</v>
      </c>
      <c r="M256" s="81" t="s">
        <v>1802</v>
      </c>
      <c r="N256" s="28">
        <v>1900</v>
      </c>
      <c r="O256" s="972"/>
      <c r="P256" s="29">
        <v>4</v>
      </c>
      <c r="Q256" s="28"/>
      <c r="R256" s="28">
        <v>4</v>
      </c>
      <c r="S256" s="81">
        <v>180</v>
      </c>
      <c r="T256" s="185"/>
      <c r="U256" s="326"/>
      <c r="V256" s="60">
        <v>1</v>
      </c>
      <c r="W256" s="167">
        <v>6</v>
      </c>
      <c r="X256" s="489">
        <f>IF(AND(N256&lt;&gt;"",S256&lt;&gt;""),1000*S256*V256/(N256*W256),"")</f>
        <v>15.789473684210526</v>
      </c>
      <c r="Y256" s="502" t="s">
        <v>2226</v>
      </c>
      <c r="Z256" s="494"/>
      <c r="AA256" s="28" t="s">
        <v>20</v>
      </c>
      <c r="AB256" s="27">
        <v>1</v>
      </c>
      <c r="AC256" s="28" t="s">
        <v>1800</v>
      </c>
      <c r="AD256" s="27" t="s">
        <v>54</v>
      </c>
      <c r="AE256" s="28" t="s">
        <v>124</v>
      </c>
      <c r="AF256" s="29" t="s">
        <v>55</v>
      </c>
      <c r="AG256" s="29"/>
      <c r="AH256" s="27" t="s">
        <v>133</v>
      </c>
      <c r="AI256" s="27" t="s">
        <v>133</v>
      </c>
      <c r="AJ256" s="27" t="s">
        <v>54</v>
      </c>
      <c r="AK256" s="81"/>
      <c r="AL256" s="569"/>
      <c r="AM256" s="28">
        <v>16</v>
      </c>
      <c r="AN256" s="28"/>
      <c r="AO256" s="28">
        <v>2009</v>
      </c>
      <c r="AP256" s="20">
        <v>2014</v>
      </c>
      <c r="AQ256" s="182"/>
      <c r="AR256" s="28" t="s">
        <v>562</v>
      </c>
      <c r="AS256" s="20" t="s">
        <v>1801</v>
      </c>
    </row>
    <row r="257" spans="1:45" ht="14.25" customHeight="1" x14ac:dyDescent="0.25">
      <c r="D257" s="409" t="s">
        <v>5562</v>
      </c>
      <c r="E257" s="435" t="s">
        <v>5552</v>
      </c>
      <c r="F257" s="608"/>
      <c r="G257" s="28" t="s">
        <v>5550</v>
      </c>
      <c r="H257" s="412">
        <v>68000</v>
      </c>
      <c r="I257" s="412">
        <v>8</v>
      </c>
      <c r="J257" s="415">
        <v>16</v>
      </c>
      <c r="K257" s="19"/>
      <c r="L257" s="52"/>
      <c r="M257" s="81"/>
      <c r="N257" s="28"/>
      <c r="O257" s="972"/>
      <c r="P257" s="29"/>
      <c r="Q257" s="28"/>
      <c r="R257" s="28"/>
      <c r="S257" s="81"/>
      <c r="T257" s="185"/>
      <c r="U257" s="326"/>
      <c r="V257" s="60"/>
      <c r="W257" s="167"/>
      <c r="X257" s="489"/>
      <c r="Y257" s="502"/>
      <c r="Z257" s="494"/>
      <c r="AA257" s="28" t="s">
        <v>20</v>
      </c>
      <c r="AB257" s="27">
        <v>16</v>
      </c>
      <c r="AC257" s="28" t="s">
        <v>5553</v>
      </c>
      <c r="AD257" s="27" t="s">
        <v>54</v>
      </c>
      <c r="AE257" s="28" t="s">
        <v>124</v>
      </c>
      <c r="AF257" s="29" t="s">
        <v>55</v>
      </c>
      <c r="AG257" s="29"/>
      <c r="AH257" s="27" t="s">
        <v>133</v>
      </c>
      <c r="AI257" s="27" t="s">
        <v>133</v>
      </c>
      <c r="AJ257" s="27" t="s">
        <v>54</v>
      </c>
      <c r="AK257" s="81"/>
      <c r="AL257" s="569"/>
      <c r="AM257" s="28">
        <v>32</v>
      </c>
      <c r="AN257" s="28"/>
      <c r="AO257" s="28"/>
      <c r="AP257" s="20">
        <v>2018</v>
      </c>
      <c r="AQ257" s="19"/>
      <c r="AR257" s="28" t="s">
        <v>5551</v>
      </c>
      <c r="AS257" s="20"/>
    </row>
    <row r="258" spans="1:45" ht="14.25" customHeight="1" x14ac:dyDescent="0.25">
      <c r="D258" s="409" t="s">
        <v>5554</v>
      </c>
      <c r="E258" s="435" t="s">
        <v>5555</v>
      </c>
      <c r="F258" s="608"/>
      <c r="G258" s="28" t="s">
        <v>5550</v>
      </c>
      <c r="H258" s="412" t="s">
        <v>1613</v>
      </c>
      <c r="I258" s="412">
        <v>32</v>
      </c>
      <c r="J258" s="415">
        <v>32</v>
      </c>
      <c r="K258" s="19"/>
      <c r="L258" s="52"/>
      <c r="M258" s="81"/>
      <c r="N258" s="28"/>
      <c r="O258" s="972"/>
      <c r="P258" s="29"/>
      <c r="Q258" s="28"/>
      <c r="R258" s="28"/>
      <c r="S258" s="81"/>
      <c r="T258" s="185"/>
      <c r="U258" s="326"/>
      <c r="V258" s="60">
        <v>1</v>
      </c>
      <c r="W258" s="167">
        <v>20</v>
      </c>
      <c r="X258" s="489"/>
      <c r="Y258" s="502"/>
      <c r="Z258" s="494"/>
      <c r="AA258" s="28" t="s">
        <v>20</v>
      </c>
      <c r="AB258" s="27">
        <v>19</v>
      </c>
      <c r="AC258" s="28" t="s">
        <v>5557</v>
      </c>
      <c r="AD258" s="27" t="s">
        <v>54</v>
      </c>
      <c r="AE258" s="28" t="s">
        <v>124</v>
      </c>
      <c r="AF258" s="29" t="s">
        <v>55</v>
      </c>
      <c r="AG258" s="29"/>
      <c r="AH258" s="27" t="s">
        <v>133</v>
      </c>
      <c r="AI258" s="27" t="s">
        <v>133</v>
      </c>
      <c r="AJ258" s="27" t="s">
        <v>54</v>
      </c>
      <c r="AK258" s="81"/>
      <c r="AL258" s="569"/>
      <c r="AM258" s="28">
        <v>32</v>
      </c>
      <c r="AN258" s="28"/>
      <c r="AO258" s="28"/>
      <c r="AP258" s="20">
        <v>2018</v>
      </c>
      <c r="AQ258" s="182"/>
      <c r="AR258" s="28" t="s">
        <v>5556</v>
      </c>
      <c r="AS258" s="20" t="s">
        <v>5558</v>
      </c>
    </row>
    <row r="259" spans="1:45" ht="14.25" customHeight="1" x14ac:dyDescent="0.25">
      <c r="B259">
        <v>1</v>
      </c>
      <c r="C259" t="s">
        <v>4376</v>
      </c>
      <c r="D259" s="409" t="s">
        <v>4815</v>
      </c>
      <c r="E259" s="435" t="s">
        <v>4816</v>
      </c>
      <c r="F259" s="411" t="s">
        <v>85</v>
      </c>
      <c r="G259" s="504" t="s">
        <v>4817</v>
      </c>
      <c r="H259" s="27" t="s">
        <v>143</v>
      </c>
      <c r="I259" s="412">
        <v>32</v>
      </c>
      <c r="J259" s="415">
        <v>32</v>
      </c>
      <c r="K259" s="19" t="s">
        <v>800</v>
      </c>
      <c r="L259" s="52" t="s">
        <v>108</v>
      </c>
      <c r="M259" s="81" t="s">
        <v>4858</v>
      </c>
      <c r="N259" s="28">
        <v>897</v>
      </c>
      <c r="O259" s="972"/>
      <c r="P259" s="29">
        <v>6</v>
      </c>
      <c r="Q259" s="28"/>
      <c r="R259" s="28"/>
      <c r="S259" s="81">
        <v>126.58199999999999</v>
      </c>
      <c r="T259" s="185">
        <v>43532</v>
      </c>
      <c r="U259" s="326">
        <v>14.7</v>
      </c>
      <c r="V259" s="60">
        <v>1</v>
      </c>
      <c r="W259" s="167">
        <v>3</v>
      </c>
      <c r="X259" s="489">
        <f>IF(AND(N259&lt;&gt;"",S259&lt;&gt;""),1000*S259*V259/(N259*W259),"")</f>
        <v>47.039018952062428</v>
      </c>
      <c r="Y259" s="502" t="s">
        <v>174</v>
      </c>
      <c r="Z259" s="494"/>
      <c r="AA259" s="28" t="s">
        <v>17</v>
      </c>
      <c r="AB259" s="27">
        <v>8</v>
      </c>
      <c r="AC259" s="28" t="s">
        <v>4818</v>
      </c>
      <c r="AD259" s="27"/>
      <c r="AE259" s="28"/>
      <c r="AF259" s="29" t="s">
        <v>55</v>
      </c>
      <c r="AG259" s="29"/>
      <c r="AH259" s="27">
        <v>32</v>
      </c>
      <c r="AI259" s="27">
        <v>32</v>
      </c>
      <c r="AJ259" s="27" t="s">
        <v>55</v>
      </c>
      <c r="AK259" s="81">
        <v>20</v>
      </c>
      <c r="AL259" s="569"/>
      <c r="AM259" s="28">
        <v>32</v>
      </c>
      <c r="AN259" s="28"/>
      <c r="AO259" s="28">
        <v>2018</v>
      </c>
      <c r="AP259" s="20">
        <v>2018</v>
      </c>
      <c r="AQ259" s="182"/>
      <c r="AR259" s="28" t="s">
        <v>4819</v>
      </c>
      <c r="AS259" s="20" t="s">
        <v>4857</v>
      </c>
    </row>
    <row r="260" spans="1:45" ht="14.25" customHeight="1" x14ac:dyDescent="0.25">
      <c r="D260" s="26" t="s">
        <v>6443</v>
      </c>
      <c r="E260" s="435" t="s">
        <v>6446</v>
      </c>
      <c r="F260" s="27"/>
      <c r="G260" s="28" t="s">
        <v>6444</v>
      </c>
      <c r="H260" s="27" t="s">
        <v>65</v>
      </c>
      <c r="I260" s="27">
        <v>16</v>
      </c>
      <c r="J260" s="87">
        <v>16</v>
      </c>
      <c r="K260" s="19" t="s">
        <v>6449</v>
      </c>
      <c r="L260" s="52" t="s">
        <v>6444</v>
      </c>
      <c r="M260" s="81"/>
      <c r="N260" s="28">
        <v>3306</v>
      </c>
      <c r="O260" s="972">
        <v>1622</v>
      </c>
      <c r="P260" s="29">
        <v>4</v>
      </c>
      <c r="Q260" s="28"/>
      <c r="R260" s="28">
        <v>86</v>
      </c>
      <c r="S260" s="81">
        <v>50</v>
      </c>
      <c r="T260" s="185">
        <v>43424</v>
      </c>
      <c r="U260" s="326" t="s">
        <v>1267</v>
      </c>
      <c r="V260" s="60">
        <v>0.67</v>
      </c>
      <c r="W260" s="167">
        <v>1</v>
      </c>
      <c r="X260" s="489">
        <f>IF(AND(N260&lt;&gt;"",S260&lt;&gt;""),1000*S260*V260/(N260*W260),"")</f>
        <v>10.133091349062312</v>
      </c>
      <c r="Y260" s="502" t="s">
        <v>2226</v>
      </c>
      <c r="Z260" s="494"/>
      <c r="AA260" s="28" t="s">
        <v>17</v>
      </c>
      <c r="AB260" s="27">
        <v>17</v>
      </c>
      <c r="AC260" s="28" t="s">
        <v>6443</v>
      </c>
      <c r="AD260" s="27" t="s">
        <v>54</v>
      </c>
      <c r="AE260" s="28" t="s">
        <v>158</v>
      </c>
      <c r="AF260" s="29" t="s">
        <v>55</v>
      </c>
      <c r="AG260" s="29"/>
      <c r="AH260" s="27" t="s">
        <v>181</v>
      </c>
      <c r="AI260" s="27" t="s">
        <v>181</v>
      </c>
      <c r="AJ260" s="27"/>
      <c r="AK260" s="81">
        <v>32</v>
      </c>
      <c r="AL260" s="569"/>
      <c r="AM260" s="28"/>
      <c r="AN260" s="28"/>
      <c r="AO260" s="28">
        <v>2017</v>
      </c>
      <c r="AP260" s="20">
        <v>2020</v>
      </c>
      <c r="AQ260" s="182" t="s">
        <v>6448</v>
      </c>
      <c r="AR260" s="28"/>
      <c r="AS260" s="20" t="s">
        <v>6447</v>
      </c>
    </row>
    <row r="261" spans="1:45" ht="14.25" customHeight="1" x14ac:dyDescent="0.25">
      <c r="A261" t="s">
        <v>744</v>
      </c>
      <c r="C261" t="s">
        <v>875</v>
      </c>
      <c r="D261" s="26" t="s">
        <v>555</v>
      </c>
      <c r="E261" s="435" t="s">
        <v>2566</v>
      </c>
      <c r="F261" s="27" t="s">
        <v>57</v>
      </c>
      <c r="G261" s="28" t="s">
        <v>556</v>
      </c>
      <c r="H261" s="27">
        <v>6502</v>
      </c>
      <c r="I261" s="27">
        <v>8</v>
      </c>
      <c r="J261" s="87">
        <v>8</v>
      </c>
      <c r="K261" s="19" t="s">
        <v>775</v>
      </c>
      <c r="L261" s="52" t="s">
        <v>108</v>
      </c>
      <c r="M261" s="81" t="s">
        <v>777</v>
      </c>
      <c r="N261" s="28"/>
      <c r="O261" s="972"/>
      <c r="P261" s="29"/>
      <c r="Q261" s="28"/>
      <c r="R261" s="28"/>
      <c r="S261" s="81"/>
      <c r="T261" s="185"/>
      <c r="U261" s="326">
        <v>14.7</v>
      </c>
      <c r="V261" s="60"/>
      <c r="W261" s="167">
        <v>4</v>
      </c>
      <c r="X261" s="489" t="str">
        <f>IF(AND(N261&lt;&gt;"",S261&lt;&gt;""),1000*S261*V261/(N261*W261),"")</f>
        <v/>
      </c>
      <c r="Y261" s="502"/>
      <c r="Z261" s="494"/>
      <c r="AA261" s="28" t="s">
        <v>20</v>
      </c>
      <c r="AB261" s="27">
        <v>22</v>
      </c>
      <c r="AC261" s="28" t="s">
        <v>555</v>
      </c>
      <c r="AD261" s="27" t="s">
        <v>54</v>
      </c>
      <c r="AE261" s="28" t="s">
        <v>124</v>
      </c>
      <c r="AF261" s="29" t="s">
        <v>55</v>
      </c>
      <c r="AG261" s="29" t="s">
        <v>55</v>
      </c>
      <c r="AH261" s="27" t="s">
        <v>181</v>
      </c>
      <c r="AI261" s="27" t="s">
        <v>181</v>
      </c>
      <c r="AJ261" s="27" t="s">
        <v>54</v>
      </c>
      <c r="AK261" s="81"/>
      <c r="AL261" s="569"/>
      <c r="AM261" s="28"/>
      <c r="AN261" s="28"/>
      <c r="AO261" s="28">
        <v>2009</v>
      </c>
      <c r="AP261" s="20">
        <v>2010</v>
      </c>
      <c r="AQ261" s="19"/>
      <c r="AR261" s="28" t="s">
        <v>557</v>
      </c>
      <c r="AS261" s="20"/>
    </row>
    <row r="262" spans="1:45" ht="14.25" customHeight="1" x14ac:dyDescent="0.25">
      <c r="D262" s="409" t="s">
        <v>5627</v>
      </c>
      <c r="E262" s="435" t="s">
        <v>5628</v>
      </c>
      <c r="F262" s="608" t="s">
        <v>296</v>
      </c>
      <c r="G262" s="504" t="s">
        <v>1431</v>
      </c>
      <c r="H262" s="412">
        <v>6809</v>
      </c>
      <c r="I262" s="412">
        <v>8</v>
      </c>
      <c r="J262" s="415">
        <v>8</v>
      </c>
      <c r="K262" s="19"/>
      <c r="L262" s="52"/>
      <c r="M262" s="81"/>
      <c r="N262" s="28"/>
      <c r="O262" s="972"/>
      <c r="P262" s="29"/>
      <c r="Q262" s="28"/>
      <c r="R262" s="28"/>
      <c r="S262" s="81"/>
      <c r="T262" s="185"/>
      <c r="U262" s="326"/>
      <c r="V262" s="60"/>
      <c r="W262" s="167"/>
      <c r="X262" s="489"/>
      <c r="Y262" s="502"/>
      <c r="Z262" s="494"/>
      <c r="AA262" s="28" t="s">
        <v>20</v>
      </c>
      <c r="AB262" s="27">
        <v>39</v>
      </c>
      <c r="AC262" s="28"/>
      <c r="AD262" s="27"/>
      <c r="AE262" s="28"/>
      <c r="AF262" s="29"/>
      <c r="AG262" s="29"/>
      <c r="AH262" s="27"/>
      <c r="AI262" s="27"/>
      <c r="AJ262" s="27"/>
      <c r="AK262" s="81"/>
      <c r="AL262" s="569"/>
      <c r="AM262" s="28"/>
      <c r="AN262" s="28"/>
      <c r="AO262" s="28">
        <v>2007</v>
      </c>
      <c r="AP262" s="20">
        <v>2015</v>
      </c>
      <c r="AQ262" s="182" t="s">
        <v>5630</v>
      </c>
      <c r="AR262" s="28" t="s">
        <v>5631</v>
      </c>
      <c r="AS262" s="20"/>
    </row>
    <row r="263" spans="1:45" ht="14.25" customHeight="1" x14ac:dyDescent="0.25">
      <c r="C263" t="s">
        <v>875</v>
      </c>
      <c r="D263" s="26" t="s">
        <v>1006</v>
      </c>
      <c r="E263" s="435" t="s">
        <v>2533</v>
      </c>
      <c r="F263" s="27" t="s">
        <v>57</v>
      </c>
      <c r="G263" s="28" t="s">
        <v>1007</v>
      </c>
      <c r="H263" s="27" t="s">
        <v>445</v>
      </c>
      <c r="I263" s="27">
        <v>32</v>
      </c>
      <c r="J263" s="87">
        <v>32</v>
      </c>
      <c r="K263" s="19" t="s">
        <v>902</v>
      </c>
      <c r="L263" s="52" t="s">
        <v>108</v>
      </c>
      <c r="M263" s="81" t="s">
        <v>1310</v>
      </c>
      <c r="N263" s="28"/>
      <c r="O263" s="972"/>
      <c r="P263" s="29">
        <v>4</v>
      </c>
      <c r="Q263" s="28"/>
      <c r="R263" s="28"/>
      <c r="S263" s="81"/>
      <c r="T263" s="185">
        <v>41775</v>
      </c>
      <c r="U263" s="59" t="s">
        <v>1358</v>
      </c>
      <c r="V263" s="60">
        <v>0.67</v>
      </c>
      <c r="W263" s="167">
        <v>2</v>
      </c>
      <c r="X263" s="489" t="str">
        <f>IF(AND(N263&lt;&gt;"",S263&lt;&gt;""),1000*S263*V263/(N263*W263),"")</f>
        <v/>
      </c>
      <c r="Y263" s="502"/>
      <c r="Z263" s="494" t="s">
        <v>54</v>
      </c>
      <c r="AA263" s="28" t="s">
        <v>20</v>
      </c>
      <c r="AB263" s="27">
        <v>39</v>
      </c>
      <c r="AC263" s="28" t="s">
        <v>79</v>
      </c>
      <c r="AD263" s="27" t="s">
        <v>54</v>
      </c>
      <c r="AE263" s="28" t="s">
        <v>124</v>
      </c>
      <c r="AF263" s="29" t="s">
        <v>54</v>
      </c>
      <c r="AG263" s="29" t="s">
        <v>875</v>
      </c>
      <c r="AH263" s="27" t="s">
        <v>133</v>
      </c>
      <c r="AI263" s="27" t="s">
        <v>133</v>
      </c>
      <c r="AJ263" s="27" t="s">
        <v>54</v>
      </c>
      <c r="AK263" s="81"/>
      <c r="AL263" s="569"/>
      <c r="AM263" s="28">
        <v>32</v>
      </c>
      <c r="AN263" s="28"/>
      <c r="AO263" s="28"/>
      <c r="AP263" s="20">
        <v>2011</v>
      </c>
      <c r="AQ263" s="182" t="s">
        <v>3294</v>
      </c>
      <c r="AR263" s="28" t="s">
        <v>1008</v>
      </c>
      <c r="AS263" s="20"/>
    </row>
    <row r="264" spans="1:45" ht="14.25" customHeight="1" x14ac:dyDescent="0.25">
      <c r="D264" s="591" t="s">
        <v>5693</v>
      </c>
      <c r="E264" s="555" t="s">
        <v>5694</v>
      </c>
      <c r="F264" s="592" t="s">
        <v>296</v>
      </c>
      <c r="G264" s="593" t="s">
        <v>5696</v>
      </c>
      <c r="H264" s="46" t="s">
        <v>143</v>
      </c>
      <c r="I264" s="592">
        <v>16</v>
      </c>
      <c r="J264" s="618">
        <v>16</v>
      </c>
      <c r="K264" s="19"/>
      <c r="L264" s="52"/>
      <c r="M264" s="81"/>
      <c r="N264" s="28"/>
      <c r="O264" s="972"/>
      <c r="P264" s="29"/>
      <c r="Q264" s="28"/>
      <c r="R264" s="28"/>
      <c r="S264" s="81"/>
      <c r="T264" s="185"/>
      <c r="U264" s="326"/>
      <c r="V264" s="60"/>
      <c r="W264" s="167"/>
      <c r="X264" s="489"/>
      <c r="Y264" s="502"/>
      <c r="Z264" s="494"/>
      <c r="AA264" s="28" t="s">
        <v>17</v>
      </c>
      <c r="AB264" s="27">
        <v>56</v>
      </c>
      <c r="AC264" s="28" t="s">
        <v>5697</v>
      </c>
      <c r="AD264" s="27"/>
      <c r="AE264" s="28"/>
      <c r="AF264" s="29" t="s">
        <v>55</v>
      </c>
      <c r="AG264" s="29" t="s">
        <v>55</v>
      </c>
      <c r="AH264" s="27" t="s">
        <v>181</v>
      </c>
      <c r="AI264" s="27" t="s">
        <v>181</v>
      </c>
      <c r="AJ264" s="27" t="s">
        <v>55</v>
      </c>
      <c r="AK264" s="81">
        <v>10</v>
      </c>
      <c r="AL264" s="569"/>
      <c r="AM264" s="28">
        <v>9</v>
      </c>
      <c r="AN264" s="28"/>
      <c r="AO264" s="28">
        <v>2016</v>
      </c>
      <c r="AP264" s="20">
        <v>2016</v>
      </c>
      <c r="AQ264" s="37"/>
      <c r="AR264" s="28" t="s">
        <v>5695</v>
      </c>
      <c r="AS264" s="20"/>
    </row>
    <row r="265" spans="1:45" ht="14.25" customHeight="1" x14ac:dyDescent="0.25">
      <c r="C265" t="s">
        <v>875</v>
      </c>
      <c r="D265" s="45" t="s">
        <v>669</v>
      </c>
      <c r="E265" s="42"/>
      <c r="F265" s="46" t="s">
        <v>737</v>
      </c>
      <c r="G265" s="42" t="s">
        <v>671</v>
      </c>
      <c r="H265" s="46" t="s">
        <v>65</v>
      </c>
      <c r="I265" s="46">
        <v>32</v>
      </c>
      <c r="J265" s="670">
        <v>8</v>
      </c>
      <c r="K265" s="19"/>
      <c r="L265" s="52"/>
      <c r="M265" s="81"/>
      <c r="N265" s="28"/>
      <c r="O265" s="972"/>
      <c r="P265" s="29"/>
      <c r="Q265" s="28"/>
      <c r="R265" s="28"/>
      <c r="S265" s="81"/>
      <c r="T265" s="185"/>
      <c r="U265" s="326"/>
      <c r="V265" s="60"/>
      <c r="W265" s="167">
        <v>1</v>
      </c>
      <c r="X265" s="489" t="str">
        <f>IF(AND(N265&lt;&gt;"",S265&lt;&gt;""),1000*S265*V265/(N265*W265),"")</f>
        <v/>
      </c>
      <c r="Y265" s="502"/>
      <c r="Z265" s="494"/>
      <c r="AA265" s="28" t="s">
        <v>107</v>
      </c>
      <c r="AB265" s="27"/>
      <c r="AC265" s="28"/>
      <c r="AD265" s="27"/>
      <c r="AE265" s="28"/>
      <c r="AF265" s="29" t="s">
        <v>55</v>
      </c>
      <c r="AG265" s="29"/>
      <c r="AH265" s="27" t="s">
        <v>133</v>
      </c>
      <c r="AI265" s="27" t="s">
        <v>133</v>
      </c>
      <c r="AJ265" s="27"/>
      <c r="AK265" s="81"/>
      <c r="AL265" s="569"/>
      <c r="AM265" s="28"/>
      <c r="AN265" s="28"/>
      <c r="AO265" s="28">
        <v>1995</v>
      </c>
      <c r="AP265" s="20">
        <v>2002</v>
      </c>
      <c r="AQ265" s="37"/>
      <c r="AR265" s="28" t="s">
        <v>670</v>
      </c>
      <c r="AS265" s="20" t="s">
        <v>3366</v>
      </c>
    </row>
    <row r="266" spans="1:45" ht="14.25" customHeight="1" x14ac:dyDescent="0.25">
      <c r="A266" t="s">
        <v>746</v>
      </c>
      <c r="B266">
        <v>1</v>
      </c>
      <c r="C266" t="s">
        <v>875</v>
      </c>
      <c r="D266" s="26" t="s">
        <v>281</v>
      </c>
      <c r="E266" s="435" t="s">
        <v>2267</v>
      </c>
      <c r="F266" s="27" t="s">
        <v>67</v>
      </c>
      <c r="G266" s="28" t="s">
        <v>282</v>
      </c>
      <c r="H266" s="27" t="s">
        <v>65</v>
      </c>
      <c r="I266" s="27">
        <v>32</v>
      </c>
      <c r="J266" s="87">
        <v>8</v>
      </c>
      <c r="K266" s="19" t="s">
        <v>2268</v>
      </c>
      <c r="L266" s="52" t="s">
        <v>108</v>
      </c>
      <c r="M266" s="81"/>
      <c r="N266" s="28">
        <v>2959</v>
      </c>
      <c r="O266" s="972"/>
      <c r="P266" s="29">
        <v>6</v>
      </c>
      <c r="Q266" s="28"/>
      <c r="R266" s="28">
        <v>6</v>
      </c>
      <c r="S266" s="81">
        <v>222.86600000000001</v>
      </c>
      <c r="T266" s="185">
        <v>41751</v>
      </c>
      <c r="U266" s="326">
        <v>14.7</v>
      </c>
      <c r="V266" s="60">
        <v>1</v>
      </c>
      <c r="W266" s="167">
        <v>1</v>
      </c>
      <c r="X266" s="489">
        <f>IF(AND(N266&lt;&gt;"",S266&lt;&gt;""),1000*S266*V266/(N266*W266),"")</f>
        <v>75.318012842176415</v>
      </c>
      <c r="Y266" s="502" t="s">
        <v>174</v>
      </c>
      <c r="Z266" s="494"/>
      <c r="AA266" s="28" t="s">
        <v>17</v>
      </c>
      <c r="AB266" s="27">
        <v>58</v>
      </c>
      <c r="AC266" s="28" t="s">
        <v>287</v>
      </c>
      <c r="AD266" s="27" t="s">
        <v>54</v>
      </c>
      <c r="AE266" s="28" t="s">
        <v>124</v>
      </c>
      <c r="AF266" s="29" t="s">
        <v>55</v>
      </c>
      <c r="AG266" s="29"/>
      <c r="AH266" s="27" t="s">
        <v>1213</v>
      </c>
      <c r="AI266" s="27" t="s">
        <v>1213</v>
      </c>
      <c r="AJ266" s="27"/>
      <c r="AK266" s="81">
        <v>96</v>
      </c>
      <c r="AL266" s="569"/>
      <c r="AM266" s="28"/>
      <c r="AN266" s="28"/>
      <c r="AO266" s="28">
        <v>2004</v>
      </c>
      <c r="AP266" s="20">
        <v>2012</v>
      </c>
      <c r="AQ266" s="142"/>
      <c r="AR266" s="28" t="s">
        <v>808</v>
      </c>
      <c r="AS266" s="20" t="s">
        <v>1214</v>
      </c>
    </row>
    <row r="267" spans="1:45" ht="14.25" customHeight="1" x14ac:dyDescent="0.25">
      <c r="D267" s="409" t="s">
        <v>5158</v>
      </c>
      <c r="E267" s="435" t="s">
        <v>5157</v>
      </c>
      <c r="F267" s="412"/>
      <c r="G267" s="504" t="s">
        <v>5160</v>
      </c>
      <c r="H267" s="412" t="s">
        <v>1613</v>
      </c>
      <c r="I267" s="412">
        <v>32</v>
      </c>
      <c r="J267" s="415">
        <v>32</v>
      </c>
      <c r="K267" s="19"/>
      <c r="L267" s="52"/>
      <c r="M267" s="81"/>
      <c r="N267" s="28"/>
      <c r="O267" s="972"/>
      <c r="P267" s="29"/>
      <c r="Q267" s="28"/>
      <c r="R267" s="28"/>
      <c r="S267" s="81"/>
      <c r="T267" s="185"/>
      <c r="U267" s="326"/>
      <c r="V267" s="60"/>
      <c r="W267" s="167"/>
      <c r="X267" s="489"/>
      <c r="Y267" s="502"/>
      <c r="Z267" s="494"/>
      <c r="AA267" s="28" t="s">
        <v>4478</v>
      </c>
      <c r="AB267" s="27"/>
      <c r="AC267" s="28"/>
      <c r="AD267" s="27"/>
      <c r="AE267" s="28"/>
      <c r="AF267" s="29"/>
      <c r="AG267" s="29"/>
      <c r="AH267" s="27"/>
      <c r="AI267" s="27"/>
      <c r="AJ267" s="27"/>
      <c r="AK267" s="81"/>
      <c r="AL267" s="569"/>
      <c r="AM267" s="28"/>
      <c r="AN267" s="28"/>
      <c r="AO267" s="28"/>
      <c r="AP267" s="20"/>
      <c r="AQ267" s="182" t="s">
        <v>5162</v>
      </c>
      <c r="AR267" s="28" t="s">
        <v>5161</v>
      </c>
      <c r="AS267" s="20"/>
    </row>
    <row r="268" spans="1:45" ht="14.25" customHeight="1" x14ac:dyDescent="0.25">
      <c r="D268" s="409" t="s">
        <v>4906</v>
      </c>
      <c r="E268" s="435" t="s">
        <v>4907</v>
      </c>
      <c r="F268" s="412" t="s">
        <v>57</v>
      </c>
      <c r="G268" s="504" t="s">
        <v>3003</v>
      </c>
      <c r="H268" s="27" t="s">
        <v>178</v>
      </c>
      <c r="I268" s="412">
        <v>8</v>
      </c>
      <c r="J268" s="415">
        <v>16</v>
      </c>
      <c r="K268" s="856" t="s">
        <v>6197</v>
      </c>
      <c r="L268" s="52" t="s">
        <v>108</v>
      </c>
      <c r="M268" s="81" t="s">
        <v>6199</v>
      </c>
      <c r="N268" s="28">
        <v>1366</v>
      </c>
      <c r="O268" s="972">
        <v>116</v>
      </c>
      <c r="P268" s="29">
        <v>6</v>
      </c>
      <c r="Q268" s="28"/>
      <c r="R268" s="28"/>
      <c r="S268" s="81">
        <v>178.571</v>
      </c>
      <c r="T268" s="185">
        <v>44495</v>
      </c>
      <c r="U268" s="326" t="s">
        <v>5998</v>
      </c>
      <c r="V268" s="60">
        <v>0.33</v>
      </c>
      <c r="W268" s="167">
        <v>1</v>
      </c>
      <c r="X268" s="489">
        <f t="shared" ref="X268:X276" si="11">IF(AND(N268&lt;&gt;"",S268&lt;&gt;""),1000*S268*V268/(N268*W268),"")</f>
        <v>43.13940702781845</v>
      </c>
      <c r="Y268" s="502" t="s">
        <v>174</v>
      </c>
      <c r="Z268" s="494" t="s">
        <v>54</v>
      </c>
      <c r="AA268" s="28" t="s">
        <v>20</v>
      </c>
      <c r="AB268" s="27">
        <v>9</v>
      </c>
      <c r="AC268" s="28" t="s">
        <v>3059</v>
      </c>
      <c r="AD268" s="27" t="s">
        <v>54</v>
      </c>
      <c r="AE268" s="28" t="s">
        <v>124</v>
      </c>
      <c r="AF268" s="29" t="s">
        <v>55</v>
      </c>
      <c r="AG268" s="29"/>
      <c r="AH268" s="27" t="s">
        <v>181</v>
      </c>
      <c r="AI268" s="27" t="s">
        <v>182</v>
      </c>
      <c r="AJ268" s="27" t="s">
        <v>54</v>
      </c>
      <c r="AK268" s="81">
        <v>72</v>
      </c>
      <c r="AL268" s="569"/>
      <c r="AM268" s="28">
        <v>32</v>
      </c>
      <c r="AN268" s="28"/>
      <c r="AO268" s="28">
        <v>2018</v>
      </c>
      <c r="AP268" s="20">
        <v>2019</v>
      </c>
      <c r="AQ268" s="182" t="s">
        <v>4909</v>
      </c>
      <c r="AR268" s="28" t="s">
        <v>4910</v>
      </c>
      <c r="AS268" s="20"/>
    </row>
    <row r="269" spans="1:45" ht="14.25" customHeight="1" x14ac:dyDescent="0.25">
      <c r="B269">
        <v>1</v>
      </c>
      <c r="C269" t="s">
        <v>875</v>
      </c>
      <c r="D269" s="26" t="s">
        <v>3324</v>
      </c>
      <c r="E269" s="435" t="s">
        <v>3004</v>
      </c>
      <c r="F269" s="27" t="s">
        <v>57</v>
      </c>
      <c r="G269" s="28" t="s">
        <v>3003</v>
      </c>
      <c r="H269" s="27" t="s">
        <v>178</v>
      </c>
      <c r="I269" s="27">
        <v>8</v>
      </c>
      <c r="J269" s="87">
        <v>16</v>
      </c>
      <c r="K269" s="19" t="s">
        <v>800</v>
      </c>
      <c r="L269" s="52" t="s">
        <v>108</v>
      </c>
      <c r="M269" s="81"/>
      <c r="N269" s="28">
        <v>1116</v>
      </c>
      <c r="O269" s="972"/>
      <c r="P269" s="29">
        <v>6</v>
      </c>
      <c r="Q269" s="28"/>
      <c r="R269" s="28"/>
      <c r="S269" s="81">
        <v>120.482</v>
      </c>
      <c r="T269" s="185">
        <v>43177</v>
      </c>
      <c r="U269" s="326">
        <v>14.7</v>
      </c>
      <c r="V269" s="60">
        <v>0.33</v>
      </c>
      <c r="W269" s="167">
        <v>1</v>
      </c>
      <c r="X269" s="489">
        <f t="shared" si="11"/>
        <v>35.626397849462371</v>
      </c>
      <c r="Y269" s="502" t="s">
        <v>174</v>
      </c>
      <c r="Z269" s="494"/>
      <c r="AA269" s="28" t="s">
        <v>20</v>
      </c>
      <c r="AB269" s="27">
        <v>34</v>
      </c>
      <c r="AC269" s="28" t="s">
        <v>3059</v>
      </c>
      <c r="AD269" s="27" t="s">
        <v>54</v>
      </c>
      <c r="AE269" s="28" t="s">
        <v>124</v>
      </c>
      <c r="AF269" s="29" t="s">
        <v>55</v>
      </c>
      <c r="AG269" s="29"/>
      <c r="AH269" s="27" t="s">
        <v>181</v>
      </c>
      <c r="AI269" s="27" t="s">
        <v>182</v>
      </c>
      <c r="AJ269" s="27" t="s">
        <v>54</v>
      </c>
      <c r="AK269" s="81">
        <v>72</v>
      </c>
      <c r="AL269" s="569"/>
      <c r="AM269" s="28">
        <v>32</v>
      </c>
      <c r="AN269" s="28"/>
      <c r="AO269" s="28">
        <v>2017</v>
      </c>
      <c r="AP269" s="20">
        <v>2018</v>
      </c>
      <c r="AQ269" s="182" t="s">
        <v>3005</v>
      </c>
      <c r="AR269" s="28" t="s">
        <v>4480</v>
      </c>
      <c r="AS269" s="127" t="s">
        <v>4479</v>
      </c>
    </row>
    <row r="270" spans="1:45" ht="14.25" customHeight="1" x14ac:dyDescent="0.25">
      <c r="B270">
        <v>1</v>
      </c>
      <c r="C270" t="s">
        <v>875</v>
      </c>
      <c r="D270" s="26" t="s">
        <v>231</v>
      </c>
      <c r="E270" s="435" t="s">
        <v>2250</v>
      </c>
      <c r="F270" s="27" t="s">
        <v>67</v>
      </c>
      <c r="G270" s="28" t="s">
        <v>232</v>
      </c>
      <c r="H270" s="27" t="s">
        <v>143</v>
      </c>
      <c r="I270" s="27">
        <v>32</v>
      </c>
      <c r="J270" s="87">
        <v>16</v>
      </c>
      <c r="K270" s="19" t="s">
        <v>800</v>
      </c>
      <c r="L270" s="52" t="s">
        <v>108</v>
      </c>
      <c r="M270" s="81"/>
      <c r="N270" s="28">
        <v>474</v>
      </c>
      <c r="O270" s="972"/>
      <c r="P270" s="29">
        <v>6</v>
      </c>
      <c r="Q270" s="28"/>
      <c r="R270" s="28"/>
      <c r="S270" s="81">
        <v>192.30799999999999</v>
      </c>
      <c r="T270" s="185">
        <v>43172</v>
      </c>
      <c r="U270" s="326">
        <v>14.7</v>
      </c>
      <c r="V270" s="60">
        <v>0.67</v>
      </c>
      <c r="W270" s="167">
        <v>1</v>
      </c>
      <c r="X270" s="489">
        <f t="shared" si="11"/>
        <v>271.82776371308017</v>
      </c>
      <c r="Y270" s="502" t="s">
        <v>2216</v>
      </c>
      <c r="Z270" s="494"/>
      <c r="AA270" s="28" t="s">
        <v>17</v>
      </c>
      <c r="AB270" s="27">
        <v>14</v>
      </c>
      <c r="AC270" s="28" t="s">
        <v>73</v>
      </c>
      <c r="AD270" s="27" t="s">
        <v>54</v>
      </c>
      <c r="AE270" s="28" t="s">
        <v>158</v>
      </c>
      <c r="AF270" s="29" t="s">
        <v>55</v>
      </c>
      <c r="AG270" s="29" t="s">
        <v>55</v>
      </c>
      <c r="AH270" s="27"/>
      <c r="AI270" s="27"/>
      <c r="AJ270" s="27"/>
      <c r="AK270" s="81"/>
      <c r="AL270" s="569"/>
      <c r="AM270" s="28"/>
      <c r="AN270" s="28"/>
      <c r="AO270" s="28">
        <v>2003</v>
      </c>
      <c r="AP270" s="20">
        <v>2009</v>
      </c>
      <c r="AQ270" s="182"/>
      <c r="AR270" s="28" t="s">
        <v>2882</v>
      </c>
      <c r="AS270" s="20" t="s">
        <v>2881</v>
      </c>
    </row>
    <row r="271" spans="1:45" ht="14.25" customHeight="1" x14ac:dyDescent="0.25">
      <c r="B271">
        <v>1</v>
      </c>
      <c r="C271" t="s">
        <v>875</v>
      </c>
      <c r="D271" s="45" t="s">
        <v>231</v>
      </c>
      <c r="E271" s="555" t="s">
        <v>2250</v>
      </c>
      <c r="F271" s="46" t="s">
        <v>67</v>
      </c>
      <c r="G271" s="42" t="s">
        <v>232</v>
      </c>
      <c r="H271" s="27" t="s">
        <v>143</v>
      </c>
      <c r="I271" s="46">
        <v>32</v>
      </c>
      <c r="J271" s="670">
        <v>16</v>
      </c>
      <c r="K271" s="19" t="s">
        <v>800</v>
      </c>
      <c r="L271" s="52" t="s">
        <v>108</v>
      </c>
      <c r="M271" s="81"/>
      <c r="N271" s="28">
        <v>1597</v>
      </c>
      <c r="O271" s="972"/>
      <c r="P271" s="29">
        <v>6</v>
      </c>
      <c r="Q271" s="28">
        <v>8</v>
      </c>
      <c r="R271" s="28"/>
      <c r="S271" s="81">
        <v>153.846</v>
      </c>
      <c r="T271" s="185">
        <v>43172</v>
      </c>
      <c r="U271" s="326">
        <v>14.7</v>
      </c>
      <c r="V271" s="60">
        <v>1</v>
      </c>
      <c r="W271" s="167">
        <v>1</v>
      </c>
      <c r="X271" s="489">
        <f t="shared" si="11"/>
        <v>96.334376956793989</v>
      </c>
      <c r="Y271" s="502" t="s">
        <v>2216</v>
      </c>
      <c r="Z271" s="494"/>
      <c r="AA271" s="28" t="s">
        <v>17</v>
      </c>
      <c r="AB271" s="27">
        <v>14</v>
      </c>
      <c r="AC271" s="28" t="s">
        <v>2879</v>
      </c>
      <c r="AD271" s="27" t="s">
        <v>54</v>
      </c>
      <c r="AE271" s="28" t="s">
        <v>158</v>
      </c>
      <c r="AF271" s="29" t="s">
        <v>55</v>
      </c>
      <c r="AG271" s="29" t="s">
        <v>55</v>
      </c>
      <c r="AH271" s="27"/>
      <c r="AI271" s="27"/>
      <c r="AJ271" s="27"/>
      <c r="AK271" s="81"/>
      <c r="AL271" s="569"/>
      <c r="AM271" s="28"/>
      <c r="AN271" s="28"/>
      <c r="AO271" s="28">
        <v>2003</v>
      </c>
      <c r="AP271" s="20">
        <v>2009</v>
      </c>
      <c r="AQ271" s="182"/>
      <c r="AR271" s="28" t="s">
        <v>2882</v>
      </c>
      <c r="AS271" s="20" t="s">
        <v>2880</v>
      </c>
    </row>
    <row r="272" spans="1:45" ht="14.25" customHeight="1" x14ac:dyDescent="0.25">
      <c r="C272" t="s">
        <v>875</v>
      </c>
      <c r="D272" s="26" t="s">
        <v>2038</v>
      </c>
      <c r="E272" s="435" t="s">
        <v>2041</v>
      </c>
      <c r="F272" s="27" t="s">
        <v>85</v>
      </c>
      <c r="G272" s="28" t="s">
        <v>2039</v>
      </c>
      <c r="H272" s="27" t="s">
        <v>143</v>
      </c>
      <c r="I272" s="27">
        <v>32</v>
      </c>
      <c r="J272" s="87">
        <v>32</v>
      </c>
      <c r="K272" s="19" t="s">
        <v>800</v>
      </c>
      <c r="L272" s="52" t="s">
        <v>108</v>
      </c>
      <c r="M272" s="81" t="s">
        <v>3609</v>
      </c>
      <c r="N272" s="28"/>
      <c r="O272" s="972"/>
      <c r="P272" s="29">
        <v>6</v>
      </c>
      <c r="Q272" s="28"/>
      <c r="R272" s="28"/>
      <c r="S272" s="81"/>
      <c r="T272" s="185">
        <v>43230</v>
      </c>
      <c r="U272" s="326">
        <v>14.7</v>
      </c>
      <c r="V272" s="60">
        <v>1</v>
      </c>
      <c r="W272" s="167">
        <v>1</v>
      </c>
      <c r="X272" s="489" t="str">
        <f t="shared" si="11"/>
        <v/>
      </c>
      <c r="Y272" s="502"/>
      <c r="Z272" s="494"/>
      <c r="AA272" s="28" t="s">
        <v>20</v>
      </c>
      <c r="AB272" s="27">
        <v>4</v>
      </c>
      <c r="AC272" s="28" t="s">
        <v>73</v>
      </c>
      <c r="AD272" s="27" t="s">
        <v>149</v>
      </c>
      <c r="AE272" s="28" t="s">
        <v>158</v>
      </c>
      <c r="AF272" s="29"/>
      <c r="AG272" s="29"/>
      <c r="AH272" s="27"/>
      <c r="AI272" s="27"/>
      <c r="AJ272" s="27"/>
      <c r="AK272" s="81"/>
      <c r="AL272" s="569"/>
      <c r="AM272" s="28"/>
      <c r="AN272" s="28"/>
      <c r="AO272" s="28">
        <v>2015</v>
      </c>
      <c r="AP272" s="20">
        <v>2016</v>
      </c>
      <c r="AQ272" s="182"/>
      <c r="AR272" s="28" t="s">
        <v>2040</v>
      </c>
      <c r="AS272" s="20" t="s">
        <v>3555</v>
      </c>
    </row>
    <row r="273" spans="1:45" x14ac:dyDescent="0.25">
      <c r="A273" t="s">
        <v>744</v>
      </c>
      <c r="C273" t="s">
        <v>875</v>
      </c>
      <c r="D273" s="26" t="s">
        <v>1513</v>
      </c>
      <c r="E273" s="435" t="s">
        <v>2235</v>
      </c>
      <c r="F273" s="27" t="s">
        <v>67</v>
      </c>
      <c r="G273" s="28" t="s">
        <v>1514</v>
      </c>
      <c r="H273" s="27" t="s">
        <v>559</v>
      </c>
      <c r="I273" s="27">
        <v>8</v>
      </c>
      <c r="J273" s="87">
        <v>8</v>
      </c>
      <c r="K273" s="19" t="s">
        <v>9</v>
      </c>
      <c r="L273" s="52" t="s">
        <v>1514</v>
      </c>
      <c r="M273" s="81"/>
      <c r="N273" s="28">
        <v>1819</v>
      </c>
      <c r="O273" s="972"/>
      <c r="P273" s="29">
        <v>6</v>
      </c>
      <c r="Q273" s="28"/>
      <c r="R273" s="28">
        <v>8</v>
      </c>
      <c r="S273" s="81"/>
      <c r="T273" s="185">
        <v>43440</v>
      </c>
      <c r="U273" s="27">
        <v>14.7</v>
      </c>
      <c r="V273" s="60">
        <v>0.33</v>
      </c>
      <c r="W273" s="167">
        <v>1</v>
      </c>
      <c r="X273" s="489" t="str">
        <f t="shared" si="11"/>
        <v/>
      </c>
      <c r="Y273" s="502" t="s">
        <v>2216</v>
      </c>
      <c r="Z273" s="494"/>
      <c r="AA273" s="28" t="s">
        <v>20</v>
      </c>
      <c r="AB273" s="27">
        <v>24</v>
      </c>
      <c r="AC273" s="28" t="s">
        <v>1515</v>
      </c>
      <c r="AD273" s="27" t="s">
        <v>54</v>
      </c>
      <c r="AE273" s="28" t="s">
        <v>124</v>
      </c>
      <c r="AF273" s="29" t="s">
        <v>55</v>
      </c>
      <c r="AG273" s="29" t="s">
        <v>55</v>
      </c>
      <c r="AH273" s="27" t="s">
        <v>181</v>
      </c>
      <c r="AI273" s="27" t="s">
        <v>181</v>
      </c>
      <c r="AJ273" s="27" t="s">
        <v>54</v>
      </c>
      <c r="AK273" s="81"/>
      <c r="AL273" s="569"/>
      <c r="AM273" s="28"/>
      <c r="AN273" s="28"/>
      <c r="AO273" s="28">
        <v>2014</v>
      </c>
      <c r="AP273" s="20">
        <v>2020</v>
      </c>
      <c r="AQ273" s="182" t="s">
        <v>5400</v>
      </c>
      <c r="AR273" s="28" t="s">
        <v>2218</v>
      </c>
      <c r="AS273" s="20" t="s">
        <v>2217</v>
      </c>
    </row>
    <row r="274" spans="1:45" x14ac:dyDescent="0.25">
      <c r="A274" t="s">
        <v>744</v>
      </c>
      <c r="B274">
        <v>1</v>
      </c>
      <c r="C274" t="s">
        <v>875</v>
      </c>
      <c r="D274" s="26" t="s">
        <v>1513</v>
      </c>
      <c r="E274" s="435" t="s">
        <v>2235</v>
      </c>
      <c r="F274" s="27" t="s">
        <v>67</v>
      </c>
      <c r="G274" s="28" t="s">
        <v>1514</v>
      </c>
      <c r="H274" s="27" t="s">
        <v>559</v>
      </c>
      <c r="I274" s="27">
        <v>8</v>
      </c>
      <c r="J274" s="87">
        <v>8</v>
      </c>
      <c r="K274" s="19" t="s">
        <v>800</v>
      </c>
      <c r="L274" s="52" t="s">
        <v>108</v>
      </c>
      <c r="M274" s="81"/>
      <c r="N274" s="28">
        <v>1186</v>
      </c>
      <c r="O274" s="972"/>
      <c r="P274" s="29">
        <v>6</v>
      </c>
      <c r="Q274" s="28"/>
      <c r="R274" s="28"/>
      <c r="S274" s="81">
        <v>24.274999999999999</v>
      </c>
      <c r="T274" s="185">
        <v>43149</v>
      </c>
      <c r="U274" s="27">
        <v>14.7</v>
      </c>
      <c r="V274" s="60">
        <v>0.33</v>
      </c>
      <c r="W274" s="167">
        <v>1</v>
      </c>
      <c r="X274" s="489">
        <f t="shared" si="11"/>
        <v>6.754426644182125</v>
      </c>
      <c r="Y274" s="502" t="s">
        <v>2216</v>
      </c>
      <c r="Z274" s="494"/>
      <c r="AA274" s="28" t="s">
        <v>20</v>
      </c>
      <c r="AB274" s="27">
        <v>24</v>
      </c>
      <c r="AC274" s="28" t="s">
        <v>1515</v>
      </c>
      <c r="AD274" s="27" t="s">
        <v>54</v>
      </c>
      <c r="AE274" s="28" t="s">
        <v>124</v>
      </c>
      <c r="AF274" s="29" t="s">
        <v>55</v>
      </c>
      <c r="AG274" s="29" t="s">
        <v>55</v>
      </c>
      <c r="AH274" s="27" t="s">
        <v>181</v>
      </c>
      <c r="AI274" s="27" t="s">
        <v>181</v>
      </c>
      <c r="AJ274" s="27" t="s">
        <v>54</v>
      </c>
      <c r="AK274" s="81"/>
      <c r="AL274" s="569"/>
      <c r="AM274" s="28"/>
      <c r="AN274" s="28"/>
      <c r="AO274" s="28">
        <v>2014</v>
      </c>
      <c r="AP274" s="20">
        <v>2020</v>
      </c>
      <c r="AQ274" s="182" t="s">
        <v>5400</v>
      </c>
      <c r="AR274" s="28" t="s">
        <v>2218</v>
      </c>
      <c r="AS274" s="20" t="s">
        <v>2217</v>
      </c>
    </row>
    <row r="275" spans="1:45" ht="14.25" customHeight="1" x14ac:dyDescent="0.25">
      <c r="A275" t="s">
        <v>744</v>
      </c>
      <c r="B275">
        <v>1</v>
      </c>
      <c r="C275" t="s">
        <v>875</v>
      </c>
      <c r="D275" s="26" t="s">
        <v>1513</v>
      </c>
      <c r="E275" s="435" t="s">
        <v>2235</v>
      </c>
      <c r="F275" s="27" t="s">
        <v>67</v>
      </c>
      <c r="G275" s="28" t="s">
        <v>1514</v>
      </c>
      <c r="H275" s="27" t="s">
        <v>559</v>
      </c>
      <c r="I275" s="27">
        <v>8</v>
      </c>
      <c r="J275" s="87">
        <v>8</v>
      </c>
      <c r="K275" s="856" t="s">
        <v>6197</v>
      </c>
      <c r="L275" s="52" t="s">
        <v>108</v>
      </c>
      <c r="M275" s="81" t="s">
        <v>6281</v>
      </c>
      <c r="N275" s="28">
        <v>1761</v>
      </c>
      <c r="O275" s="972">
        <v>365</v>
      </c>
      <c r="P275" s="29">
        <v>6</v>
      </c>
      <c r="Q275" s="28"/>
      <c r="R275" s="28"/>
      <c r="S275" s="81">
        <v>40.984000000000002</v>
      </c>
      <c r="T275" s="185">
        <v>44504</v>
      </c>
      <c r="U275" s="27" t="s">
        <v>5998</v>
      </c>
      <c r="V275" s="60">
        <v>0.33</v>
      </c>
      <c r="W275" s="167">
        <v>1</v>
      </c>
      <c r="X275" s="489">
        <f t="shared" si="11"/>
        <v>7.680136286201023</v>
      </c>
      <c r="Y275" s="502" t="s">
        <v>2216</v>
      </c>
      <c r="Z275" s="494"/>
      <c r="AA275" s="28" t="s">
        <v>20</v>
      </c>
      <c r="AB275" s="27">
        <v>24</v>
      </c>
      <c r="AC275" s="28" t="s">
        <v>1515</v>
      </c>
      <c r="AD275" s="27" t="s">
        <v>54</v>
      </c>
      <c r="AE275" s="28" t="s">
        <v>124</v>
      </c>
      <c r="AF275" s="29" t="s">
        <v>55</v>
      </c>
      <c r="AG275" s="29" t="s">
        <v>55</v>
      </c>
      <c r="AH275" s="27" t="s">
        <v>181</v>
      </c>
      <c r="AI275" s="27" t="s">
        <v>181</v>
      </c>
      <c r="AJ275" s="27" t="s">
        <v>54</v>
      </c>
      <c r="AK275" s="81"/>
      <c r="AL275" s="569"/>
      <c r="AM275" s="28"/>
      <c r="AN275" s="28"/>
      <c r="AO275" s="28">
        <v>2014</v>
      </c>
      <c r="AP275" s="20">
        <v>2020</v>
      </c>
      <c r="AQ275" s="182" t="s">
        <v>5400</v>
      </c>
      <c r="AR275" s="28" t="s">
        <v>2218</v>
      </c>
      <c r="AS275" s="20" t="s">
        <v>2217</v>
      </c>
    </row>
    <row r="276" spans="1:45" ht="14.25" customHeight="1" x14ac:dyDescent="0.25">
      <c r="A276" t="s">
        <v>744</v>
      </c>
      <c r="C276" t="s">
        <v>875</v>
      </c>
      <c r="D276" s="45" t="s">
        <v>1513</v>
      </c>
      <c r="E276" s="555" t="s">
        <v>2235</v>
      </c>
      <c r="F276" s="46" t="s">
        <v>67</v>
      </c>
      <c r="G276" s="42" t="s">
        <v>1514</v>
      </c>
      <c r="H276" s="27" t="s">
        <v>559</v>
      </c>
      <c r="I276" s="27">
        <v>8</v>
      </c>
      <c r="J276" s="87">
        <v>8</v>
      </c>
      <c r="K276" s="19" t="s">
        <v>902</v>
      </c>
      <c r="L276" s="52" t="s">
        <v>1514</v>
      </c>
      <c r="M276" s="81"/>
      <c r="N276" s="28">
        <v>2084</v>
      </c>
      <c r="O276" s="972"/>
      <c r="P276" s="29">
        <v>4</v>
      </c>
      <c r="Q276" s="28"/>
      <c r="R276" s="28">
        <v>29</v>
      </c>
      <c r="S276" s="81">
        <v>18.89</v>
      </c>
      <c r="T276" s="185">
        <v>42441</v>
      </c>
      <c r="U276" s="59" t="s">
        <v>1358</v>
      </c>
      <c r="V276" s="60">
        <v>0.33</v>
      </c>
      <c r="W276" s="578">
        <v>1</v>
      </c>
      <c r="X276" s="489">
        <f t="shared" si="11"/>
        <v>2.9912188099808064</v>
      </c>
      <c r="Y276" s="502" t="s">
        <v>2216</v>
      </c>
      <c r="Z276" s="494"/>
      <c r="AA276" s="28" t="s">
        <v>20</v>
      </c>
      <c r="AB276" s="27">
        <v>24</v>
      </c>
      <c r="AC276" s="28" t="s">
        <v>1515</v>
      </c>
      <c r="AD276" s="27" t="s">
        <v>54</v>
      </c>
      <c r="AE276" s="28" t="s">
        <v>124</v>
      </c>
      <c r="AF276" s="29" t="s">
        <v>55</v>
      </c>
      <c r="AG276" s="29" t="s">
        <v>55</v>
      </c>
      <c r="AH276" s="27" t="s">
        <v>181</v>
      </c>
      <c r="AI276" s="27" t="s">
        <v>181</v>
      </c>
      <c r="AJ276" s="27" t="s">
        <v>54</v>
      </c>
      <c r="AK276" s="81"/>
      <c r="AL276" s="569"/>
      <c r="AM276" s="28"/>
      <c r="AN276" s="28"/>
      <c r="AO276" s="28">
        <v>2014</v>
      </c>
      <c r="AP276" s="20">
        <v>2020</v>
      </c>
      <c r="AQ276" s="182" t="s">
        <v>5400</v>
      </c>
      <c r="AR276" s="28" t="s">
        <v>2218</v>
      </c>
      <c r="AS276" s="20" t="s">
        <v>2217</v>
      </c>
    </row>
    <row r="277" spans="1:45" ht="14.25" customHeight="1" x14ac:dyDescent="0.25">
      <c r="D277" s="591" t="s">
        <v>6255</v>
      </c>
      <c r="E277" s="555" t="s">
        <v>6256</v>
      </c>
      <c r="F277" s="592"/>
      <c r="G277" s="593" t="s">
        <v>6259</v>
      </c>
      <c r="H277" s="412" t="s">
        <v>6257</v>
      </c>
      <c r="I277" s="412">
        <v>8</v>
      </c>
      <c r="J277" s="415">
        <v>8</v>
      </c>
      <c r="K277" s="19"/>
      <c r="L277" s="52"/>
      <c r="M277" s="81"/>
      <c r="N277" s="28"/>
      <c r="O277" s="972"/>
      <c r="P277" s="29"/>
      <c r="Q277" s="28"/>
      <c r="R277" s="28"/>
      <c r="S277" s="81"/>
      <c r="T277" s="185"/>
      <c r="U277" s="326"/>
      <c r="V277" s="60"/>
      <c r="W277" s="578"/>
      <c r="X277" s="489"/>
      <c r="Y277" s="502" t="s">
        <v>2226</v>
      </c>
      <c r="Z277" s="494" t="s">
        <v>54</v>
      </c>
      <c r="AA277" s="28" t="s">
        <v>6260</v>
      </c>
      <c r="AB277" s="27">
        <v>39</v>
      </c>
      <c r="AC277" s="28" t="s">
        <v>6134</v>
      </c>
      <c r="AD277" s="27" t="s">
        <v>54</v>
      </c>
      <c r="AE277" s="28"/>
      <c r="AF277" s="29" t="s">
        <v>55</v>
      </c>
      <c r="AG277" s="29"/>
      <c r="AH277" s="27" t="s">
        <v>465</v>
      </c>
      <c r="AI277" s="27" t="s">
        <v>465</v>
      </c>
      <c r="AJ277" s="27" t="s">
        <v>54</v>
      </c>
      <c r="AK277" s="81"/>
      <c r="AL277" s="569"/>
      <c r="AM277" s="28"/>
      <c r="AN277" s="28"/>
      <c r="AO277" s="28">
        <v>2018</v>
      </c>
      <c r="AP277" s="20">
        <v>2020</v>
      </c>
      <c r="AQ277" s="182" t="s">
        <v>6262</v>
      </c>
      <c r="AR277" s="28" t="s">
        <v>6258</v>
      </c>
      <c r="AS277" s="20" t="s">
        <v>6261</v>
      </c>
    </row>
    <row r="278" spans="1:45" ht="14.25" customHeight="1" x14ac:dyDescent="0.25">
      <c r="D278" s="591" t="s">
        <v>5733</v>
      </c>
      <c r="E278" s="555" t="s">
        <v>5731</v>
      </c>
      <c r="F278" s="592" t="s">
        <v>67</v>
      </c>
      <c r="G278" s="593" t="s">
        <v>5732</v>
      </c>
      <c r="H278" s="46" t="s">
        <v>33</v>
      </c>
      <c r="I278" s="592">
        <v>32</v>
      </c>
      <c r="J278" s="618">
        <v>32</v>
      </c>
      <c r="K278" s="19"/>
      <c r="L278" s="52"/>
      <c r="M278" s="81"/>
      <c r="N278" s="28"/>
      <c r="O278" s="972"/>
      <c r="P278" s="29"/>
      <c r="Q278" s="28"/>
      <c r="R278" s="28"/>
      <c r="S278" s="81"/>
      <c r="T278" s="185"/>
      <c r="U278" s="326"/>
      <c r="V278" s="60"/>
      <c r="W278" s="578"/>
      <c r="X278" s="489"/>
      <c r="Y278" s="502"/>
      <c r="Z278" s="494"/>
      <c r="AA278" s="28" t="s">
        <v>5735</v>
      </c>
      <c r="AB278" s="27"/>
      <c r="AC278" s="28" t="s">
        <v>73</v>
      </c>
      <c r="AD278" s="27" t="s">
        <v>54</v>
      </c>
      <c r="AE278" s="28" t="s">
        <v>124</v>
      </c>
      <c r="AF278" s="29" t="s">
        <v>55</v>
      </c>
      <c r="AG278" s="29"/>
      <c r="AH278" s="27" t="s">
        <v>133</v>
      </c>
      <c r="AI278" s="27" t="s">
        <v>133</v>
      </c>
      <c r="AJ278" s="27" t="s">
        <v>54</v>
      </c>
      <c r="AK278" s="81"/>
      <c r="AL278" s="569"/>
      <c r="AM278" s="28">
        <v>32</v>
      </c>
      <c r="AN278" s="28"/>
      <c r="AO278" s="28"/>
      <c r="AP278" s="20">
        <v>2019</v>
      </c>
      <c r="AQ278" s="182"/>
      <c r="AR278" s="28" t="s">
        <v>5734</v>
      </c>
      <c r="AS278" s="130"/>
    </row>
    <row r="279" spans="1:45" ht="14.25" customHeight="1" x14ac:dyDescent="0.25">
      <c r="A279" t="s">
        <v>744</v>
      </c>
      <c r="B279">
        <v>1</v>
      </c>
      <c r="C279" t="s">
        <v>875</v>
      </c>
      <c r="D279" s="45" t="s">
        <v>377</v>
      </c>
      <c r="E279" s="555" t="s">
        <v>2323</v>
      </c>
      <c r="F279" s="46" t="s">
        <v>67</v>
      </c>
      <c r="G279" s="42" t="s">
        <v>379</v>
      </c>
      <c r="H279" s="46" t="s">
        <v>33</v>
      </c>
      <c r="I279" s="46">
        <v>32</v>
      </c>
      <c r="J279" s="670">
        <v>32</v>
      </c>
      <c r="K279" s="19" t="s">
        <v>802</v>
      </c>
      <c r="L279" s="52" t="s">
        <v>108</v>
      </c>
      <c r="M279" s="81"/>
      <c r="N279" s="28">
        <v>3716</v>
      </c>
      <c r="O279" s="972"/>
      <c r="P279" s="29" t="s">
        <v>744</v>
      </c>
      <c r="Q279" s="28">
        <v>8</v>
      </c>
      <c r="R279" s="28"/>
      <c r="S279" s="81">
        <v>79.245999999999995</v>
      </c>
      <c r="T279" s="185">
        <v>41742</v>
      </c>
      <c r="U279" s="326" t="s">
        <v>1267</v>
      </c>
      <c r="V279" s="60">
        <v>1</v>
      </c>
      <c r="W279" s="578">
        <v>1</v>
      </c>
      <c r="X279" s="489">
        <f>IF(AND(N279&lt;&gt;"",S279&lt;&gt;""),1000*S279*V279/(N279*W279),"")</f>
        <v>21.32561894510226</v>
      </c>
      <c r="Y279" s="502" t="s">
        <v>2216</v>
      </c>
      <c r="Z279" s="494"/>
      <c r="AA279" s="28" t="s">
        <v>20</v>
      </c>
      <c r="AB279" s="27">
        <v>20</v>
      </c>
      <c r="AC279" s="28" t="s">
        <v>386</v>
      </c>
      <c r="AD279" s="27" t="s">
        <v>54</v>
      </c>
      <c r="AE279" s="28" t="s">
        <v>124</v>
      </c>
      <c r="AF279" s="29" t="s">
        <v>55</v>
      </c>
      <c r="AG279" s="29" t="s">
        <v>54</v>
      </c>
      <c r="AH279" s="27" t="s">
        <v>133</v>
      </c>
      <c r="AI279" s="27" t="s">
        <v>133</v>
      </c>
      <c r="AJ279" s="27" t="s">
        <v>54</v>
      </c>
      <c r="AK279" s="81"/>
      <c r="AL279" s="569"/>
      <c r="AM279" s="28">
        <v>32</v>
      </c>
      <c r="AN279" s="28">
        <v>5</v>
      </c>
      <c r="AO279" s="28">
        <v>2012</v>
      </c>
      <c r="AP279" s="20">
        <v>2015</v>
      </c>
      <c r="AQ279" s="182" t="s">
        <v>2324</v>
      </c>
      <c r="AR279" s="53" t="s">
        <v>380</v>
      </c>
      <c r="AS279" s="20" t="s">
        <v>2325</v>
      </c>
    </row>
    <row r="280" spans="1:45" ht="14.25" customHeight="1" x14ac:dyDescent="0.25">
      <c r="D280" s="591" t="s">
        <v>4778</v>
      </c>
      <c r="E280" s="555" t="s">
        <v>4779</v>
      </c>
      <c r="F280" s="592" t="s">
        <v>1812</v>
      </c>
      <c r="G280" s="593" t="s">
        <v>4780</v>
      </c>
      <c r="H280" s="592" t="s">
        <v>12</v>
      </c>
      <c r="I280" s="592">
        <v>8</v>
      </c>
      <c r="J280" s="618">
        <v>8</v>
      </c>
      <c r="K280" s="19"/>
      <c r="L280" s="52"/>
      <c r="M280" s="81"/>
      <c r="N280" s="28"/>
      <c r="O280" s="972"/>
      <c r="P280" s="29"/>
      <c r="Q280" s="28"/>
      <c r="R280" s="28"/>
      <c r="S280" s="81"/>
      <c r="T280" s="185"/>
      <c r="U280" s="326"/>
      <c r="V280" s="60"/>
      <c r="W280" s="578"/>
      <c r="X280" s="489"/>
      <c r="Y280" s="502"/>
      <c r="Z280" s="494"/>
      <c r="AA280" s="28"/>
      <c r="AB280" s="27"/>
      <c r="AC280" s="28"/>
      <c r="AD280" s="27"/>
      <c r="AE280" s="28"/>
      <c r="AF280" s="29"/>
      <c r="AG280" s="29"/>
      <c r="AH280" s="27"/>
      <c r="AI280" s="27"/>
      <c r="AJ280" s="27"/>
      <c r="AK280" s="81"/>
      <c r="AL280" s="569"/>
      <c r="AM280" s="28"/>
      <c r="AN280" s="28"/>
      <c r="AO280" s="28"/>
      <c r="AP280" s="20">
        <v>2014</v>
      </c>
      <c r="AQ280" s="182" t="s">
        <v>5707</v>
      </c>
      <c r="AR280" s="138" t="s">
        <v>4781</v>
      </c>
      <c r="AS280" s="20"/>
    </row>
    <row r="281" spans="1:45" ht="14.25" customHeight="1" x14ac:dyDescent="0.25">
      <c r="D281" s="409" t="s">
        <v>6154</v>
      </c>
      <c r="E281" s="435" t="s">
        <v>6155</v>
      </c>
      <c r="F281" s="412"/>
      <c r="G281" s="504" t="s">
        <v>6153</v>
      </c>
      <c r="H281" s="412" t="s">
        <v>5970</v>
      </c>
      <c r="I281" s="412">
        <v>32</v>
      </c>
      <c r="J281" s="415">
        <v>32</v>
      </c>
      <c r="K281" s="856" t="s">
        <v>6235</v>
      </c>
      <c r="L281" s="504" t="s">
        <v>6153</v>
      </c>
      <c r="M281" s="81"/>
      <c r="N281" s="28">
        <v>2860</v>
      </c>
      <c r="O281" s="972"/>
      <c r="P281" s="29">
        <v>4</v>
      </c>
      <c r="Q281" s="28"/>
      <c r="R281" s="28"/>
      <c r="S281" s="81">
        <v>50</v>
      </c>
      <c r="T281" s="185">
        <v>43601</v>
      </c>
      <c r="U281" s="326" t="s">
        <v>3562</v>
      </c>
      <c r="V281" s="60">
        <v>1</v>
      </c>
      <c r="W281" s="578">
        <v>1</v>
      </c>
      <c r="X281" s="721">
        <f>IF(AND(N281&lt;&gt;"",S281&lt;&gt;""),1000*S281*V281/(N281*W281),"")</f>
        <v>17.482517482517483</v>
      </c>
      <c r="Y281" s="502" t="s">
        <v>744</v>
      </c>
      <c r="Z281" s="494"/>
      <c r="AA281" s="28" t="s">
        <v>17</v>
      </c>
      <c r="AB281" s="27">
        <v>18</v>
      </c>
      <c r="AC281" s="28"/>
      <c r="AD281" s="27" t="s">
        <v>54</v>
      </c>
      <c r="AE281" s="28" t="s">
        <v>124</v>
      </c>
      <c r="AF281" s="29" t="s">
        <v>55</v>
      </c>
      <c r="AG281" s="29"/>
      <c r="AH281" s="27" t="s">
        <v>133</v>
      </c>
      <c r="AI281" s="27" t="s">
        <v>133</v>
      </c>
      <c r="AJ281" s="27" t="s">
        <v>54</v>
      </c>
      <c r="AK281" s="81"/>
      <c r="AL281" s="569"/>
      <c r="AM281" s="28">
        <v>16</v>
      </c>
      <c r="AN281" s="28"/>
      <c r="AO281" s="28"/>
      <c r="AP281" s="20">
        <v>2020</v>
      </c>
      <c r="AQ281" s="182" t="s">
        <v>6158</v>
      </c>
      <c r="AR281" s="28" t="s">
        <v>6157</v>
      </c>
      <c r="AS281" s="20" t="s">
        <v>6237</v>
      </c>
    </row>
    <row r="282" spans="1:45" ht="14.25" customHeight="1" x14ac:dyDescent="0.25">
      <c r="A282" s="208"/>
      <c r="B282" s="208"/>
      <c r="C282" s="208"/>
      <c r="D282" s="202" t="s">
        <v>6154</v>
      </c>
      <c r="E282" s="733" t="s">
        <v>6155</v>
      </c>
      <c r="F282" s="205"/>
      <c r="G282" s="734" t="s">
        <v>6153</v>
      </c>
      <c r="H282" s="205" t="s">
        <v>5970</v>
      </c>
      <c r="I282" s="205">
        <v>32</v>
      </c>
      <c r="J282" s="207">
        <v>32</v>
      </c>
      <c r="K282" s="918" t="s">
        <v>6197</v>
      </c>
      <c r="L282" s="734" t="s">
        <v>108</v>
      </c>
      <c r="M282" s="737" t="s">
        <v>6199</v>
      </c>
      <c r="N282" s="734"/>
      <c r="O282" s="973"/>
      <c r="P282" s="204">
        <v>6</v>
      </c>
      <c r="Q282" s="734"/>
      <c r="R282" s="734"/>
      <c r="S282" s="737"/>
      <c r="T282" s="738">
        <v>44495</v>
      </c>
      <c r="U282" s="739" t="s">
        <v>5998</v>
      </c>
      <c r="V282" s="740">
        <v>1</v>
      </c>
      <c r="W282" s="813">
        <v>1</v>
      </c>
      <c r="X282" s="935" t="str">
        <f>IF(AND(N282&lt;&gt;"",S282&lt;&gt;""),1000*S282*V282/(N282*W282),"")</f>
        <v/>
      </c>
      <c r="Y282" s="743" t="s">
        <v>744</v>
      </c>
      <c r="Z282" s="744"/>
      <c r="AA282" s="734" t="s">
        <v>17</v>
      </c>
      <c r="AB282" s="205">
        <v>18</v>
      </c>
      <c r="AC282" s="734"/>
      <c r="AD282" s="205" t="s">
        <v>54</v>
      </c>
      <c r="AE282" s="734" t="s">
        <v>124</v>
      </c>
      <c r="AF282" s="204" t="s">
        <v>55</v>
      </c>
      <c r="AG282" s="204"/>
      <c r="AH282" s="205" t="s">
        <v>133</v>
      </c>
      <c r="AI282" s="205" t="s">
        <v>133</v>
      </c>
      <c r="AJ282" s="205" t="s">
        <v>54</v>
      </c>
      <c r="AK282" s="737"/>
      <c r="AL282" s="745"/>
      <c r="AM282" s="734">
        <v>16</v>
      </c>
      <c r="AN282" s="734"/>
      <c r="AO282" s="734"/>
      <c r="AP282" s="746">
        <v>2020</v>
      </c>
      <c r="AQ282" s="747" t="s">
        <v>6158</v>
      </c>
      <c r="AR282" s="734" t="s">
        <v>6157</v>
      </c>
      <c r="AS282" s="746" t="s">
        <v>6236</v>
      </c>
    </row>
    <row r="283" spans="1:45" ht="14.25" customHeight="1" x14ac:dyDescent="0.25">
      <c r="A283" t="s">
        <v>744</v>
      </c>
      <c r="B283">
        <v>1</v>
      </c>
      <c r="C283" t="s">
        <v>875</v>
      </c>
      <c r="D283" s="45" t="s">
        <v>879</v>
      </c>
      <c r="E283" s="555" t="s">
        <v>1038</v>
      </c>
      <c r="F283" s="46" t="s">
        <v>67</v>
      </c>
      <c r="G283" s="42" t="s">
        <v>880</v>
      </c>
      <c r="H283" s="46" t="s">
        <v>881</v>
      </c>
      <c r="I283" s="46">
        <v>8</v>
      </c>
      <c r="J283" s="670">
        <v>8</v>
      </c>
      <c r="K283" s="19" t="s">
        <v>800</v>
      </c>
      <c r="L283" s="52" t="s">
        <v>108</v>
      </c>
      <c r="M283" s="81"/>
      <c r="N283" s="28">
        <v>2190</v>
      </c>
      <c r="O283" s="972"/>
      <c r="P283" s="29">
        <v>6</v>
      </c>
      <c r="Q283" s="28"/>
      <c r="R283" s="28"/>
      <c r="S283" s="81">
        <v>126.759</v>
      </c>
      <c r="T283" s="185">
        <v>41732</v>
      </c>
      <c r="U283" s="326">
        <v>14.7</v>
      </c>
      <c r="V283" s="60">
        <v>0.33</v>
      </c>
      <c r="W283" s="578">
        <v>4</v>
      </c>
      <c r="X283" s="489">
        <f>IF(AND(N283&lt;&gt;"",S283&lt;&gt;""),1000*S283*V283/(N283*W283),"")</f>
        <v>4.7751678082191784</v>
      </c>
      <c r="Y283" s="502" t="s">
        <v>174</v>
      </c>
      <c r="Z283" s="494"/>
      <c r="AA283" s="28" t="s">
        <v>17</v>
      </c>
      <c r="AB283" s="27">
        <v>1</v>
      </c>
      <c r="AC283" s="28" t="s">
        <v>882</v>
      </c>
      <c r="AD283" s="27" t="s">
        <v>54</v>
      </c>
      <c r="AE283" s="28" t="s">
        <v>124</v>
      </c>
      <c r="AF283" s="29" t="s">
        <v>170</v>
      </c>
      <c r="AG283" s="29" t="s">
        <v>55</v>
      </c>
      <c r="AH283" s="27" t="s">
        <v>181</v>
      </c>
      <c r="AI283" s="27" t="s">
        <v>181</v>
      </c>
      <c r="AJ283" s="27" t="s">
        <v>55</v>
      </c>
      <c r="AK283" s="81">
        <v>53</v>
      </c>
      <c r="AL283" s="569"/>
      <c r="AM283" s="28">
        <v>8</v>
      </c>
      <c r="AN283" s="28">
        <v>2</v>
      </c>
      <c r="AO283" s="28">
        <v>2000</v>
      </c>
      <c r="AP283" s="20"/>
      <c r="AQ283" s="19" t="s">
        <v>323</v>
      </c>
      <c r="AR283" s="28" t="s">
        <v>1039</v>
      </c>
      <c r="AS283" s="127"/>
    </row>
    <row r="284" spans="1:45" ht="14.25" customHeight="1" x14ac:dyDescent="0.25">
      <c r="D284" s="409" t="s">
        <v>5419</v>
      </c>
      <c r="E284" s="435" t="s">
        <v>5420</v>
      </c>
      <c r="F284" s="412" t="s">
        <v>67</v>
      </c>
      <c r="G284" s="28" t="s">
        <v>5422</v>
      </c>
      <c r="H284" s="412">
        <v>6809</v>
      </c>
      <c r="I284" s="412">
        <v>8</v>
      </c>
      <c r="J284" s="415">
        <v>8</v>
      </c>
      <c r="K284" s="19"/>
      <c r="L284" s="52"/>
      <c r="M284" s="81"/>
      <c r="N284" s="28"/>
      <c r="O284" s="972"/>
      <c r="P284" s="29"/>
      <c r="Q284" s="28"/>
      <c r="R284" s="28"/>
      <c r="S284" s="81"/>
      <c r="T284" s="185"/>
      <c r="U284" s="326"/>
      <c r="V284" s="60"/>
      <c r="W284" s="167"/>
      <c r="X284" s="489"/>
      <c r="Y284" s="502"/>
      <c r="Z284" s="494"/>
      <c r="AA284" s="28" t="s">
        <v>20</v>
      </c>
      <c r="AB284" s="27">
        <v>6</v>
      </c>
      <c r="AC284" s="28" t="s">
        <v>5423</v>
      </c>
      <c r="AD284" s="27" t="s">
        <v>54</v>
      </c>
      <c r="AE284" s="28" t="s">
        <v>124</v>
      </c>
      <c r="AF284" s="29" t="s">
        <v>55</v>
      </c>
      <c r="AG284" s="29" t="s">
        <v>55</v>
      </c>
      <c r="AH284" s="27" t="s">
        <v>181</v>
      </c>
      <c r="AI284" s="27" t="s">
        <v>181</v>
      </c>
      <c r="AJ284" s="27" t="s">
        <v>54</v>
      </c>
      <c r="AK284" s="81"/>
      <c r="AL284" s="569"/>
      <c r="AM284" s="28"/>
      <c r="AN284" s="28"/>
      <c r="AO284" s="28">
        <v>2016</v>
      </c>
      <c r="AP284" s="20">
        <v>2017</v>
      </c>
      <c r="AQ284" s="182" t="s">
        <v>5424</v>
      </c>
      <c r="AR284" s="28" t="s">
        <v>5421</v>
      </c>
      <c r="AS284" s="20" t="s">
        <v>5425</v>
      </c>
    </row>
    <row r="285" spans="1:45" ht="14.25" customHeight="1" x14ac:dyDescent="0.25">
      <c r="D285" s="409" t="s">
        <v>5366</v>
      </c>
      <c r="E285" s="435" t="s">
        <v>5367</v>
      </c>
      <c r="F285" s="412" t="s">
        <v>296</v>
      </c>
      <c r="G285" s="28" t="s">
        <v>5370</v>
      </c>
      <c r="H285" s="27" t="s">
        <v>33</v>
      </c>
      <c r="I285" s="412">
        <v>64</v>
      </c>
      <c r="J285" s="415">
        <v>32</v>
      </c>
      <c r="K285" s="19"/>
      <c r="L285" s="52"/>
      <c r="M285" s="81"/>
      <c r="N285" s="28"/>
      <c r="O285" s="972"/>
      <c r="P285" s="29"/>
      <c r="Q285" s="28"/>
      <c r="R285" s="28"/>
      <c r="S285" s="81"/>
      <c r="T285" s="185"/>
      <c r="U285" s="326"/>
      <c r="V285" s="60"/>
      <c r="W285" s="167"/>
      <c r="X285" s="489"/>
      <c r="Y285" s="146"/>
      <c r="Z285" s="432"/>
      <c r="AA285" s="727" t="s">
        <v>4478</v>
      </c>
      <c r="AB285" s="432">
        <v>34</v>
      </c>
      <c r="AC285" s="727" t="s">
        <v>5371</v>
      </c>
      <c r="AD285" s="432" t="s">
        <v>54</v>
      </c>
      <c r="AE285" s="727" t="s">
        <v>124</v>
      </c>
      <c r="AF285" s="432"/>
      <c r="AG285" s="29"/>
      <c r="AH285" s="29"/>
      <c r="AI285" s="29"/>
      <c r="AJ285" s="432"/>
      <c r="AK285" s="84"/>
      <c r="AL285" s="84"/>
      <c r="AM285" s="84">
        <v>32</v>
      </c>
      <c r="AN285" s="84"/>
      <c r="AO285" s="84">
        <v>2012</v>
      </c>
      <c r="AP285" s="137">
        <v>2017</v>
      </c>
      <c r="AQ285" s="182" t="s">
        <v>5369</v>
      </c>
      <c r="AR285" s="84" t="s">
        <v>5368</v>
      </c>
      <c r="AS285" s="137" t="s">
        <v>5372</v>
      </c>
    </row>
    <row r="286" spans="1:45" ht="14.25" customHeight="1" x14ac:dyDescent="0.25">
      <c r="C286" t="s">
        <v>875</v>
      </c>
      <c r="D286" s="409" t="s">
        <v>5561</v>
      </c>
      <c r="E286" s="435" t="s">
        <v>5559</v>
      </c>
      <c r="F286" s="608" t="s">
        <v>107</v>
      </c>
      <c r="G286" s="28" t="s">
        <v>3009</v>
      </c>
      <c r="H286" s="412">
        <v>68000</v>
      </c>
      <c r="I286" s="412">
        <v>8</v>
      </c>
      <c r="J286" s="415">
        <v>16</v>
      </c>
      <c r="K286" s="19" t="s">
        <v>2020</v>
      </c>
      <c r="L286" s="52" t="s">
        <v>3009</v>
      </c>
      <c r="M286" s="81"/>
      <c r="N286" s="28"/>
      <c r="O286" s="972"/>
      <c r="P286" s="29"/>
      <c r="Q286" s="28"/>
      <c r="R286" s="28"/>
      <c r="S286" s="81"/>
      <c r="T286" s="185"/>
      <c r="U286" s="326"/>
      <c r="V286" s="60"/>
      <c r="W286" s="167"/>
      <c r="X286" s="489"/>
      <c r="Y286" s="502"/>
      <c r="Z286" s="494"/>
      <c r="AA286" s="28" t="s">
        <v>17</v>
      </c>
      <c r="AB286" s="27"/>
      <c r="AC286" s="28"/>
      <c r="AD286" s="27" t="s">
        <v>54</v>
      </c>
      <c r="AE286" s="28" t="s">
        <v>124</v>
      </c>
      <c r="AF286" s="29" t="s">
        <v>55</v>
      </c>
      <c r="AG286" s="29"/>
      <c r="AH286" s="27" t="s">
        <v>133</v>
      </c>
      <c r="AI286" s="27" t="s">
        <v>133</v>
      </c>
      <c r="AJ286" s="27" t="s">
        <v>54</v>
      </c>
      <c r="AK286" s="81"/>
      <c r="AL286" s="569"/>
      <c r="AM286" s="28">
        <v>32</v>
      </c>
      <c r="AN286" s="28"/>
      <c r="AO286" s="28"/>
      <c r="AP286" s="20">
        <v>2020</v>
      </c>
      <c r="AQ286" s="182" t="s">
        <v>3008</v>
      </c>
      <c r="AR286" s="28" t="s">
        <v>5325</v>
      </c>
      <c r="AS286" s="20" t="s">
        <v>3007</v>
      </c>
    </row>
    <row r="287" spans="1:45" ht="14.25" customHeight="1" x14ac:dyDescent="0.25">
      <c r="A287" t="s">
        <v>744</v>
      </c>
      <c r="B287">
        <v>1</v>
      </c>
      <c r="C287" t="s">
        <v>875</v>
      </c>
      <c r="D287" s="26" t="s">
        <v>577</v>
      </c>
      <c r="E287" s="435" t="s">
        <v>2574</v>
      </c>
      <c r="F287" s="27" t="s">
        <v>296</v>
      </c>
      <c r="G287" s="28" t="s">
        <v>579</v>
      </c>
      <c r="H287" s="27" t="s">
        <v>559</v>
      </c>
      <c r="I287" s="27">
        <v>8</v>
      </c>
      <c r="J287" s="87">
        <v>8</v>
      </c>
      <c r="K287" s="19" t="s">
        <v>800</v>
      </c>
      <c r="L287" s="52" t="s">
        <v>108</v>
      </c>
      <c r="M287" s="81"/>
      <c r="N287" s="28">
        <v>1207</v>
      </c>
      <c r="O287" s="972"/>
      <c r="P287" s="29">
        <v>6</v>
      </c>
      <c r="Q287" s="28"/>
      <c r="R287" s="28"/>
      <c r="S287" s="81">
        <v>181.917</v>
      </c>
      <c r="T287" s="185">
        <v>41687</v>
      </c>
      <c r="U287" s="326">
        <v>14.7</v>
      </c>
      <c r="V287" s="60">
        <v>0.33</v>
      </c>
      <c r="W287" s="167">
        <v>3</v>
      </c>
      <c r="X287" s="489">
        <f t="shared" ref="X287:X297" si="12">IF(AND(N287&lt;&gt;"",S287&lt;&gt;""),1000*S287*V287/(N287*W287),"")</f>
        <v>16.579014084507044</v>
      </c>
      <c r="Y287" s="502" t="s">
        <v>2216</v>
      </c>
      <c r="Z287" s="494"/>
      <c r="AA287" s="28" t="s">
        <v>20</v>
      </c>
      <c r="AB287" s="27">
        <v>6</v>
      </c>
      <c r="AC287" s="28" t="s">
        <v>817</v>
      </c>
      <c r="AD287" s="27" t="s">
        <v>54</v>
      </c>
      <c r="AE287" s="28" t="s">
        <v>124</v>
      </c>
      <c r="AF287" s="29" t="s">
        <v>55</v>
      </c>
      <c r="AG287" s="29" t="s">
        <v>55</v>
      </c>
      <c r="AH287" s="27" t="s">
        <v>181</v>
      </c>
      <c r="AI287" s="27" t="s">
        <v>181</v>
      </c>
      <c r="AJ287" s="27" t="s">
        <v>54</v>
      </c>
      <c r="AK287" s="81"/>
      <c r="AL287" s="569"/>
      <c r="AM287" s="28"/>
      <c r="AN287" s="28"/>
      <c r="AO287" s="28">
        <v>2004</v>
      </c>
      <c r="AP287" s="20">
        <v>2018</v>
      </c>
      <c r="AQ287" s="182" t="s">
        <v>3014</v>
      </c>
      <c r="AR287" s="28" t="s">
        <v>580</v>
      </c>
      <c r="AS287" s="20"/>
    </row>
    <row r="288" spans="1:45" ht="14.25" customHeight="1" x14ac:dyDescent="0.25">
      <c r="A288" t="s">
        <v>744</v>
      </c>
      <c r="B288">
        <v>1</v>
      </c>
      <c r="C288" t="s">
        <v>875</v>
      </c>
      <c r="D288" s="26" t="s">
        <v>625</v>
      </c>
      <c r="E288" s="435" t="s">
        <v>2386</v>
      </c>
      <c r="F288" s="27" t="s">
        <v>57</v>
      </c>
      <c r="G288" s="28" t="s">
        <v>1523</v>
      </c>
      <c r="H288" s="27" t="s">
        <v>1031</v>
      </c>
      <c r="I288" s="27">
        <v>8</v>
      </c>
      <c r="J288" s="87">
        <v>8</v>
      </c>
      <c r="K288" s="19" t="s">
        <v>800</v>
      </c>
      <c r="L288" s="52" t="s">
        <v>108</v>
      </c>
      <c r="M288" s="81"/>
      <c r="N288" s="28">
        <v>3421</v>
      </c>
      <c r="O288" s="972"/>
      <c r="P288" s="29">
        <v>6</v>
      </c>
      <c r="Q288" s="28">
        <v>1</v>
      </c>
      <c r="R288" s="28"/>
      <c r="S288" s="81">
        <v>126.711</v>
      </c>
      <c r="T288" s="185">
        <v>41688</v>
      </c>
      <c r="U288" s="326">
        <v>14.7</v>
      </c>
      <c r="V288" s="60">
        <v>0.16500000000000001</v>
      </c>
      <c r="W288" s="167">
        <v>2</v>
      </c>
      <c r="X288" s="489">
        <f t="shared" si="12"/>
        <v>3.0557315112540198</v>
      </c>
      <c r="Y288" s="502" t="s">
        <v>174</v>
      </c>
      <c r="Z288" s="494"/>
      <c r="AA288" s="28" t="s">
        <v>17</v>
      </c>
      <c r="AB288" s="27">
        <v>23</v>
      </c>
      <c r="AC288" s="28" t="s">
        <v>629</v>
      </c>
      <c r="AD288" s="27" t="s">
        <v>54</v>
      </c>
      <c r="AE288" s="28" t="s">
        <v>124</v>
      </c>
      <c r="AF288" s="29" t="s">
        <v>55</v>
      </c>
      <c r="AG288" s="29" t="s">
        <v>55</v>
      </c>
      <c r="AH288" s="27" t="s">
        <v>129</v>
      </c>
      <c r="AI288" s="27" t="s">
        <v>129</v>
      </c>
      <c r="AJ288" s="27" t="s">
        <v>54</v>
      </c>
      <c r="AK288" s="81"/>
      <c r="AL288" s="569"/>
      <c r="AM288" s="28"/>
      <c r="AN288" s="28"/>
      <c r="AO288" s="28">
        <v>2002</v>
      </c>
      <c r="AP288" s="20">
        <v>2018</v>
      </c>
      <c r="AQ288" s="182" t="s">
        <v>2432</v>
      </c>
      <c r="AR288" s="28" t="s">
        <v>626</v>
      </c>
      <c r="AS288" s="130" t="s">
        <v>3926</v>
      </c>
    </row>
    <row r="289" spans="1:45" ht="14.25" customHeight="1" x14ac:dyDescent="0.25">
      <c r="A289" t="s">
        <v>744</v>
      </c>
      <c r="C289" t="s">
        <v>875</v>
      </c>
      <c r="D289" s="26" t="s">
        <v>628</v>
      </c>
      <c r="E289" s="28"/>
      <c r="F289" s="27" t="s">
        <v>57</v>
      </c>
      <c r="G289" s="28" t="s">
        <v>1523</v>
      </c>
      <c r="H289" s="27" t="s">
        <v>199</v>
      </c>
      <c r="I289" s="27">
        <v>8</v>
      </c>
      <c r="J289" s="87">
        <v>14</v>
      </c>
      <c r="K289" s="19" t="s">
        <v>800</v>
      </c>
      <c r="L289" s="52" t="s">
        <v>108</v>
      </c>
      <c r="M289" s="81" t="s">
        <v>878</v>
      </c>
      <c r="N289" s="28"/>
      <c r="O289" s="972"/>
      <c r="P289" s="29">
        <v>6</v>
      </c>
      <c r="Q289" s="28"/>
      <c r="R289" s="28"/>
      <c r="S289" s="81"/>
      <c r="T289" s="185"/>
      <c r="U289" s="326">
        <v>14.7</v>
      </c>
      <c r="V289" s="60">
        <v>0.33</v>
      </c>
      <c r="W289" s="167">
        <v>1</v>
      </c>
      <c r="X289" s="489" t="str">
        <f t="shared" si="12"/>
        <v/>
      </c>
      <c r="Y289" s="502"/>
      <c r="Z289" s="494"/>
      <c r="AA289" s="28" t="s">
        <v>17</v>
      </c>
      <c r="AB289" s="27">
        <v>20</v>
      </c>
      <c r="AC289" s="28" t="s">
        <v>630</v>
      </c>
      <c r="AD289" s="27" t="s">
        <v>54</v>
      </c>
      <c r="AE289" s="28" t="s">
        <v>124</v>
      </c>
      <c r="AF289" s="29" t="s">
        <v>55</v>
      </c>
      <c r="AG289" s="29" t="s">
        <v>54</v>
      </c>
      <c r="AH289" s="27">
        <v>256</v>
      </c>
      <c r="AI289" s="27" t="s">
        <v>83</v>
      </c>
      <c r="AJ289" s="27" t="s">
        <v>54</v>
      </c>
      <c r="AK289" s="81"/>
      <c r="AL289" s="569"/>
      <c r="AM289" s="28"/>
      <c r="AN289" s="28"/>
      <c r="AO289" s="28">
        <v>1999</v>
      </c>
      <c r="AP289" s="20"/>
      <c r="AQ289" s="19"/>
      <c r="AR289" s="28" t="s">
        <v>2499</v>
      </c>
      <c r="AS289" s="63" t="s">
        <v>627</v>
      </c>
    </row>
    <row r="290" spans="1:45" ht="14.25" customHeight="1" x14ac:dyDescent="0.25">
      <c r="A290" t="s">
        <v>174</v>
      </c>
      <c r="B290">
        <v>1</v>
      </c>
      <c r="C290" t="s">
        <v>875</v>
      </c>
      <c r="D290" s="26" t="s">
        <v>1668</v>
      </c>
      <c r="E290" s="28"/>
      <c r="F290" s="27" t="s">
        <v>67</v>
      </c>
      <c r="G290" s="28" t="s">
        <v>1523</v>
      </c>
      <c r="H290" s="27" t="s">
        <v>1669</v>
      </c>
      <c r="I290" s="27">
        <v>16</v>
      </c>
      <c r="J290" s="87">
        <v>16</v>
      </c>
      <c r="K290" s="19" t="s">
        <v>800</v>
      </c>
      <c r="L290" s="52" t="s">
        <v>108</v>
      </c>
      <c r="M290" s="81"/>
      <c r="N290" s="28">
        <v>810</v>
      </c>
      <c r="O290" s="972"/>
      <c r="P290" s="29">
        <v>6</v>
      </c>
      <c r="Q290" s="28">
        <v>1</v>
      </c>
      <c r="R290" s="28"/>
      <c r="S290" s="81">
        <v>57.32</v>
      </c>
      <c r="T290" s="185">
        <v>42044</v>
      </c>
      <c r="U290" s="326">
        <v>14.7</v>
      </c>
      <c r="V290" s="60">
        <v>0.67</v>
      </c>
      <c r="W290" s="167">
        <v>1</v>
      </c>
      <c r="X290" s="489">
        <f t="shared" si="12"/>
        <v>47.412839506172844</v>
      </c>
      <c r="Y290" s="502" t="s">
        <v>174</v>
      </c>
      <c r="Z290" s="494"/>
      <c r="AA290" s="28" t="s">
        <v>17</v>
      </c>
      <c r="AB290" s="27">
        <v>23</v>
      </c>
      <c r="AC290" s="28" t="s">
        <v>1670</v>
      </c>
      <c r="AD290" s="27" t="s">
        <v>55</v>
      </c>
      <c r="AE290" s="28" t="s">
        <v>158</v>
      </c>
      <c r="AF290" s="29" t="s">
        <v>55</v>
      </c>
      <c r="AG290" s="29"/>
      <c r="AH290" s="27"/>
      <c r="AI290" s="27"/>
      <c r="AJ290" s="27"/>
      <c r="AK290" s="81"/>
      <c r="AL290" s="569"/>
      <c r="AM290" s="28"/>
      <c r="AN290" s="28"/>
      <c r="AO290" s="28"/>
      <c r="AP290" s="20"/>
      <c r="AQ290" s="182" t="s">
        <v>1671</v>
      </c>
      <c r="AR290" s="28" t="s">
        <v>1672</v>
      </c>
      <c r="AS290" s="20" t="s">
        <v>2512</v>
      </c>
    </row>
    <row r="291" spans="1:45" ht="14.25" customHeight="1" x14ac:dyDescent="0.25">
      <c r="A291" t="s">
        <v>174</v>
      </c>
      <c r="C291" t="s">
        <v>875</v>
      </c>
      <c r="D291" s="45" t="s">
        <v>288</v>
      </c>
      <c r="E291" s="555" t="s">
        <v>2279</v>
      </c>
      <c r="F291" s="46" t="s">
        <v>57</v>
      </c>
      <c r="G291" s="42" t="s">
        <v>289</v>
      </c>
      <c r="H291" s="46" t="s">
        <v>143</v>
      </c>
      <c r="I291" s="46">
        <v>32</v>
      </c>
      <c r="J291" s="670">
        <v>32</v>
      </c>
      <c r="K291" s="19" t="s">
        <v>800</v>
      </c>
      <c r="L291" s="52" t="s">
        <v>108</v>
      </c>
      <c r="M291" s="81" t="s">
        <v>837</v>
      </c>
      <c r="N291" s="28"/>
      <c r="O291" s="972"/>
      <c r="P291" s="29">
        <v>6</v>
      </c>
      <c r="Q291" s="28"/>
      <c r="R291" s="28"/>
      <c r="S291" s="81"/>
      <c r="T291" s="185"/>
      <c r="U291" s="326">
        <v>14.7</v>
      </c>
      <c r="V291" s="60">
        <v>1</v>
      </c>
      <c r="W291" s="167">
        <v>1</v>
      </c>
      <c r="X291" s="489" t="str">
        <f t="shared" si="12"/>
        <v/>
      </c>
      <c r="Y291" s="502"/>
      <c r="Z291" s="494"/>
      <c r="AA291" s="28" t="s">
        <v>17</v>
      </c>
      <c r="AB291" s="27">
        <v>28</v>
      </c>
      <c r="AC291" s="28" t="s">
        <v>73</v>
      </c>
      <c r="AD291" s="27" t="s">
        <v>54</v>
      </c>
      <c r="AE291" s="28" t="s">
        <v>158</v>
      </c>
      <c r="AF291" s="29" t="s">
        <v>55</v>
      </c>
      <c r="AG291" s="29"/>
      <c r="AH291" s="27"/>
      <c r="AI291" s="27"/>
      <c r="AJ291" s="27" t="s">
        <v>54</v>
      </c>
      <c r="AK291" s="81"/>
      <c r="AL291" s="569"/>
      <c r="AM291" s="28"/>
      <c r="AN291" s="28"/>
      <c r="AO291" s="28">
        <v>2008</v>
      </c>
      <c r="AP291" s="20">
        <v>2010</v>
      </c>
      <c r="AQ291" s="142"/>
      <c r="AR291" s="28" t="s">
        <v>290</v>
      </c>
      <c r="AS291" s="20"/>
    </row>
    <row r="292" spans="1:45" x14ac:dyDescent="0.25">
      <c r="D292" s="409" t="s">
        <v>5196</v>
      </c>
      <c r="E292" s="435" t="s">
        <v>5197</v>
      </c>
      <c r="F292" s="412" t="s">
        <v>85</v>
      </c>
      <c r="G292" s="28" t="s">
        <v>5198</v>
      </c>
      <c r="H292" s="27" t="s">
        <v>143</v>
      </c>
      <c r="I292" s="412">
        <v>24</v>
      </c>
      <c r="J292" s="415">
        <v>24</v>
      </c>
      <c r="K292" s="856" t="s">
        <v>6197</v>
      </c>
      <c r="L292" s="52" t="s">
        <v>108</v>
      </c>
      <c r="M292" s="81" t="s">
        <v>5299</v>
      </c>
      <c r="N292" s="28">
        <v>3535</v>
      </c>
      <c r="O292" s="972">
        <v>2166</v>
      </c>
      <c r="P292" s="29">
        <v>6</v>
      </c>
      <c r="Q292" s="28">
        <v>1</v>
      </c>
      <c r="R292" s="28"/>
      <c r="S292" s="81">
        <v>186.56700000000001</v>
      </c>
      <c r="T292" s="185">
        <v>44489</v>
      </c>
      <c r="U292" s="326" t="s">
        <v>5998</v>
      </c>
      <c r="V292" s="60">
        <v>0.8</v>
      </c>
      <c r="W292" s="167">
        <v>1</v>
      </c>
      <c r="X292" s="489">
        <f t="shared" si="12"/>
        <v>42.221669024045262</v>
      </c>
      <c r="Y292" s="502" t="s">
        <v>174</v>
      </c>
      <c r="Z292" s="494"/>
      <c r="AA292" s="28" t="s">
        <v>20</v>
      </c>
      <c r="AB292" s="27">
        <v>17</v>
      </c>
      <c r="AC292" s="28" t="s">
        <v>386</v>
      </c>
      <c r="AD292" s="27"/>
      <c r="AE292" s="28"/>
      <c r="AF292" s="29" t="s">
        <v>55</v>
      </c>
      <c r="AG292" s="29"/>
      <c r="AH292" s="27" t="s">
        <v>718</v>
      </c>
      <c r="AI292" s="27" t="s">
        <v>718</v>
      </c>
      <c r="AJ292" s="27" t="s">
        <v>55</v>
      </c>
      <c r="AK292" s="81">
        <v>17</v>
      </c>
      <c r="AL292" s="569"/>
      <c r="AM292" s="28">
        <v>32</v>
      </c>
      <c r="AN292" s="28"/>
      <c r="AO292" s="28">
        <v>2019</v>
      </c>
      <c r="AP292" s="20">
        <v>2019</v>
      </c>
      <c r="AQ292" s="182"/>
      <c r="AR292" s="28" t="s">
        <v>5284</v>
      </c>
      <c r="AS292" s="20" t="s">
        <v>5283</v>
      </c>
    </row>
    <row r="293" spans="1:45" s="208" customFormat="1" x14ac:dyDescent="0.25">
      <c r="A293" t="s">
        <v>174</v>
      </c>
      <c r="B293">
        <v>1</v>
      </c>
      <c r="C293" t="s">
        <v>875</v>
      </c>
      <c r="D293" s="45" t="s">
        <v>372</v>
      </c>
      <c r="E293" s="555" t="s">
        <v>2431</v>
      </c>
      <c r="F293" s="46" t="s">
        <v>67</v>
      </c>
      <c r="G293" s="42" t="s">
        <v>373</v>
      </c>
      <c r="H293" s="46" t="s">
        <v>143</v>
      </c>
      <c r="I293" s="46">
        <v>32</v>
      </c>
      <c r="J293" s="670">
        <v>32</v>
      </c>
      <c r="K293" s="19" t="s">
        <v>800</v>
      </c>
      <c r="L293" s="52" t="s">
        <v>108</v>
      </c>
      <c r="M293" s="81"/>
      <c r="N293" s="28">
        <v>2339</v>
      </c>
      <c r="O293" s="972"/>
      <c r="P293" s="29">
        <v>6</v>
      </c>
      <c r="Q293" s="28"/>
      <c r="R293" s="28">
        <v>1</v>
      </c>
      <c r="S293" s="81">
        <v>159.744</v>
      </c>
      <c r="T293" s="185">
        <v>41882</v>
      </c>
      <c r="U293" s="326">
        <v>14.7</v>
      </c>
      <c r="V293" s="60">
        <v>1</v>
      </c>
      <c r="W293" s="167">
        <v>1.5</v>
      </c>
      <c r="X293" s="489">
        <f t="shared" si="12"/>
        <v>45.530568619067978</v>
      </c>
      <c r="Y293" s="502" t="s">
        <v>1833</v>
      </c>
      <c r="Z293" s="494" t="s">
        <v>54</v>
      </c>
      <c r="AA293" s="28" t="s">
        <v>20</v>
      </c>
      <c r="AB293" s="27">
        <v>14</v>
      </c>
      <c r="AC293" s="28" t="s">
        <v>73</v>
      </c>
      <c r="AD293" s="27" t="s">
        <v>54</v>
      </c>
      <c r="AE293" s="28" t="s">
        <v>124</v>
      </c>
      <c r="AF293" s="29" t="s">
        <v>55</v>
      </c>
      <c r="AG293" s="29"/>
      <c r="AH293" s="27" t="s">
        <v>798</v>
      </c>
      <c r="AI293" s="27" t="s">
        <v>799</v>
      </c>
      <c r="AJ293" s="27" t="s">
        <v>54</v>
      </c>
      <c r="AK293" s="81">
        <v>61</v>
      </c>
      <c r="AL293" s="569"/>
      <c r="AM293" s="28">
        <v>32</v>
      </c>
      <c r="AN293" s="28"/>
      <c r="AO293" s="28">
        <v>2003</v>
      </c>
      <c r="AP293" s="20">
        <v>2014</v>
      </c>
      <c r="AQ293" s="182" t="s">
        <v>1475</v>
      </c>
      <c r="AR293" s="28" t="s">
        <v>1029</v>
      </c>
      <c r="AS293" s="20"/>
    </row>
    <row r="294" spans="1:45" x14ac:dyDescent="0.25">
      <c r="A294" t="s">
        <v>174</v>
      </c>
      <c r="B294">
        <v>1</v>
      </c>
      <c r="C294" t="s">
        <v>875</v>
      </c>
      <c r="D294" s="45" t="s">
        <v>372</v>
      </c>
      <c r="E294" s="555" t="s">
        <v>2431</v>
      </c>
      <c r="F294" s="46" t="s">
        <v>67</v>
      </c>
      <c r="G294" s="42" t="s">
        <v>373</v>
      </c>
      <c r="H294" s="46" t="s">
        <v>143</v>
      </c>
      <c r="I294" s="46">
        <v>32</v>
      </c>
      <c r="J294" s="670">
        <v>32</v>
      </c>
      <c r="K294" s="19" t="s">
        <v>800</v>
      </c>
      <c r="L294" s="52" t="s">
        <v>108</v>
      </c>
      <c r="M294" s="81"/>
      <c r="N294" s="28">
        <v>3367</v>
      </c>
      <c r="O294" s="972"/>
      <c r="P294" s="29">
        <v>6</v>
      </c>
      <c r="Q294" s="28"/>
      <c r="R294" s="28">
        <v>5</v>
      </c>
      <c r="S294" s="81">
        <v>147.01599999999999</v>
      </c>
      <c r="T294" s="185">
        <v>41882</v>
      </c>
      <c r="U294" s="326">
        <v>14.7</v>
      </c>
      <c r="V294" s="60">
        <v>1</v>
      </c>
      <c r="W294" s="167">
        <v>1.5</v>
      </c>
      <c r="X294" s="489">
        <f t="shared" si="12"/>
        <v>29.109197109197108</v>
      </c>
      <c r="Y294" s="502" t="s">
        <v>1833</v>
      </c>
      <c r="Z294" s="494" t="s">
        <v>54</v>
      </c>
      <c r="AA294" s="28" t="s">
        <v>20</v>
      </c>
      <c r="AB294" s="27">
        <v>24</v>
      </c>
      <c r="AC294" s="28" t="s">
        <v>372</v>
      </c>
      <c r="AD294" s="27" t="s">
        <v>54</v>
      </c>
      <c r="AE294" s="28" t="s">
        <v>124</v>
      </c>
      <c r="AF294" s="29" t="s">
        <v>55</v>
      </c>
      <c r="AG294" s="29"/>
      <c r="AH294" s="27" t="s">
        <v>798</v>
      </c>
      <c r="AI294" s="27" t="s">
        <v>799</v>
      </c>
      <c r="AJ294" s="27" t="s">
        <v>54</v>
      </c>
      <c r="AK294" s="81">
        <v>61</v>
      </c>
      <c r="AL294" s="569"/>
      <c r="AM294" s="28">
        <v>32</v>
      </c>
      <c r="AN294" s="28"/>
      <c r="AO294" s="28">
        <v>2003</v>
      </c>
      <c r="AP294" s="20">
        <v>2014</v>
      </c>
      <c r="AQ294" s="182" t="s">
        <v>1475</v>
      </c>
      <c r="AR294" s="28" t="s">
        <v>1029</v>
      </c>
      <c r="AS294" s="20"/>
    </row>
    <row r="295" spans="1:45" x14ac:dyDescent="0.25">
      <c r="A295" t="s">
        <v>744</v>
      </c>
      <c r="B295">
        <v>1</v>
      </c>
      <c r="C295" t="s">
        <v>875</v>
      </c>
      <c r="D295" s="26" t="s">
        <v>706</v>
      </c>
      <c r="E295" s="435" t="s">
        <v>2372</v>
      </c>
      <c r="F295" s="27" t="s">
        <v>67</v>
      </c>
      <c r="G295" s="28" t="s">
        <v>710</v>
      </c>
      <c r="H295" s="27">
        <v>8051</v>
      </c>
      <c r="I295" s="27">
        <v>8</v>
      </c>
      <c r="J295" s="87">
        <v>8</v>
      </c>
      <c r="K295" s="19" t="s">
        <v>800</v>
      </c>
      <c r="L295" s="52" t="s">
        <v>108</v>
      </c>
      <c r="M295" s="81"/>
      <c r="N295" s="28">
        <v>3022</v>
      </c>
      <c r="O295" s="972"/>
      <c r="P295" s="29">
        <v>6</v>
      </c>
      <c r="Q295" s="28">
        <v>1</v>
      </c>
      <c r="R295" s="28"/>
      <c r="S295" s="81">
        <v>82.980999999999995</v>
      </c>
      <c r="T295" s="185">
        <v>41687</v>
      </c>
      <c r="U295" s="326">
        <v>14.7</v>
      </c>
      <c r="V295" s="60">
        <v>0.33</v>
      </c>
      <c r="W295" s="167">
        <v>4</v>
      </c>
      <c r="X295" s="489">
        <f t="shared" si="12"/>
        <v>2.2653648246194571</v>
      </c>
      <c r="Y295" s="502" t="s">
        <v>174</v>
      </c>
      <c r="Z295" s="494"/>
      <c r="AA295" s="28" t="s">
        <v>17</v>
      </c>
      <c r="AB295" s="27">
        <v>49</v>
      </c>
      <c r="AC295" s="28" t="s">
        <v>709</v>
      </c>
      <c r="AD295" s="27" t="s">
        <v>54</v>
      </c>
      <c r="AE295" s="28" t="s">
        <v>124</v>
      </c>
      <c r="AF295" s="29" t="s">
        <v>55</v>
      </c>
      <c r="AG295" s="29" t="s">
        <v>55</v>
      </c>
      <c r="AH295" s="27">
        <v>256</v>
      </c>
      <c r="AI295" s="27" t="s">
        <v>181</v>
      </c>
      <c r="AJ295" s="27" t="s">
        <v>54</v>
      </c>
      <c r="AK295" s="81"/>
      <c r="AL295" s="569"/>
      <c r="AM295" s="28"/>
      <c r="AN295" s="28"/>
      <c r="AO295" s="28">
        <v>1999</v>
      </c>
      <c r="AP295" s="20">
        <v>2013</v>
      </c>
      <c r="AQ295" s="182" t="s">
        <v>707</v>
      </c>
      <c r="AR295" s="28" t="s">
        <v>708</v>
      </c>
      <c r="AS295" s="20"/>
    </row>
    <row r="296" spans="1:45" ht="14.25" customHeight="1" x14ac:dyDescent="0.25">
      <c r="A296" t="s">
        <v>174</v>
      </c>
      <c r="C296" t="s">
        <v>875</v>
      </c>
      <c r="D296" s="26" t="s">
        <v>726</v>
      </c>
      <c r="E296" s="435" t="s">
        <v>3380</v>
      </c>
      <c r="F296" s="27" t="s">
        <v>67</v>
      </c>
      <c r="G296" s="28" t="s">
        <v>727</v>
      </c>
      <c r="H296" s="27" t="s">
        <v>568</v>
      </c>
      <c r="I296" s="27">
        <v>16</v>
      </c>
      <c r="J296" s="87">
        <v>16</v>
      </c>
      <c r="K296" s="19"/>
      <c r="L296" s="52"/>
      <c r="M296" s="81" t="s">
        <v>2729</v>
      </c>
      <c r="N296" s="28"/>
      <c r="O296" s="972"/>
      <c r="P296" s="29"/>
      <c r="Q296" s="28"/>
      <c r="R296" s="28"/>
      <c r="S296" s="81"/>
      <c r="T296" s="185"/>
      <c r="U296" s="326"/>
      <c r="V296" s="60"/>
      <c r="W296" s="167">
        <v>1</v>
      </c>
      <c r="X296" s="489" t="str">
        <f t="shared" si="12"/>
        <v/>
      </c>
      <c r="Y296" s="502"/>
      <c r="Z296" s="494"/>
      <c r="AA296" s="28" t="s">
        <v>655</v>
      </c>
      <c r="AB296" s="27"/>
      <c r="AC296" s="28"/>
      <c r="AD296" s="27" t="s">
        <v>54</v>
      </c>
      <c r="AE296" s="28" t="s">
        <v>158</v>
      </c>
      <c r="AF296" s="29" t="s">
        <v>55</v>
      </c>
      <c r="AG296" s="29"/>
      <c r="AH296" s="27" t="s">
        <v>181</v>
      </c>
      <c r="AI296" s="27" t="s">
        <v>181</v>
      </c>
      <c r="AJ296" s="27"/>
      <c r="AK296" s="81"/>
      <c r="AL296" s="569"/>
      <c r="AM296" s="28"/>
      <c r="AN296" s="28"/>
      <c r="AO296" s="28">
        <v>1993</v>
      </c>
      <c r="AP296" s="20">
        <v>1995</v>
      </c>
      <c r="AQ296" s="37"/>
      <c r="AR296" s="28" t="s">
        <v>728</v>
      </c>
      <c r="AS296" s="20" t="s">
        <v>4043</v>
      </c>
    </row>
    <row r="297" spans="1:45" ht="14.25" customHeight="1" x14ac:dyDescent="0.25">
      <c r="A297" t="s">
        <v>174</v>
      </c>
      <c r="B297">
        <v>1</v>
      </c>
      <c r="C297" t="s">
        <v>875</v>
      </c>
      <c r="D297" s="26" t="s">
        <v>969</v>
      </c>
      <c r="E297" s="435" t="s">
        <v>2259</v>
      </c>
      <c r="F297" s="27" t="s">
        <v>85</v>
      </c>
      <c r="G297" s="28" t="s">
        <v>971</v>
      </c>
      <c r="H297" s="27" t="s">
        <v>33</v>
      </c>
      <c r="I297" s="27">
        <v>32</v>
      </c>
      <c r="J297" s="87">
        <v>32</v>
      </c>
      <c r="K297" s="19" t="s">
        <v>775</v>
      </c>
      <c r="L297" s="52" t="s">
        <v>108</v>
      </c>
      <c r="M297" s="81"/>
      <c r="N297" s="28">
        <v>5345</v>
      </c>
      <c r="O297" s="972"/>
      <c r="P297" s="29">
        <v>6</v>
      </c>
      <c r="Q297" s="28">
        <v>7</v>
      </c>
      <c r="R297" s="28">
        <v>1</v>
      </c>
      <c r="S297" s="81">
        <v>8.2249999999999996</v>
      </c>
      <c r="T297" s="185">
        <v>41703</v>
      </c>
      <c r="U297" s="326">
        <v>14.7</v>
      </c>
      <c r="V297" s="60">
        <v>1</v>
      </c>
      <c r="W297" s="167">
        <v>1</v>
      </c>
      <c r="X297" s="489">
        <f t="shared" si="12"/>
        <v>1.5388213283442469</v>
      </c>
      <c r="Y297" s="502" t="s">
        <v>174</v>
      </c>
      <c r="Z297" s="494"/>
      <c r="AA297" s="28" t="s">
        <v>20</v>
      </c>
      <c r="AB297" s="27">
        <v>30</v>
      </c>
      <c r="AC297" s="28" t="s">
        <v>972</v>
      </c>
      <c r="AD297" s="27" t="s">
        <v>54</v>
      </c>
      <c r="AE297" s="28" t="s">
        <v>124</v>
      </c>
      <c r="AF297" s="29" t="s">
        <v>55</v>
      </c>
      <c r="AG297" s="29" t="s">
        <v>55</v>
      </c>
      <c r="AH297" s="27" t="s">
        <v>133</v>
      </c>
      <c r="AI297" s="27" t="s">
        <v>133</v>
      </c>
      <c r="AJ297" s="27" t="s">
        <v>54</v>
      </c>
      <c r="AK297" s="81"/>
      <c r="AL297" s="569"/>
      <c r="AM297" s="28">
        <v>32</v>
      </c>
      <c r="AN297" s="28">
        <v>5</v>
      </c>
      <c r="AO297" s="28">
        <v>2014</v>
      </c>
      <c r="AP297" s="20">
        <v>2014</v>
      </c>
      <c r="AQ297" s="182"/>
      <c r="AR297" s="28" t="s">
        <v>970</v>
      </c>
      <c r="AS297" s="20" t="s">
        <v>973</v>
      </c>
    </row>
    <row r="298" spans="1:45" ht="14.25" customHeight="1" x14ac:dyDescent="0.25">
      <c r="D298" s="591" t="s">
        <v>3861</v>
      </c>
      <c r="E298" s="555" t="s">
        <v>5135</v>
      </c>
      <c r="F298" s="592" t="s">
        <v>1812</v>
      </c>
      <c r="G298" s="593" t="s">
        <v>5136</v>
      </c>
      <c r="H298" s="46" t="s">
        <v>143</v>
      </c>
      <c r="I298" s="592">
        <v>32</v>
      </c>
      <c r="J298" s="618">
        <v>32</v>
      </c>
      <c r="K298" s="19"/>
      <c r="L298" s="52"/>
      <c r="M298" s="81"/>
      <c r="N298" s="28"/>
      <c r="O298" s="972"/>
      <c r="P298" s="29"/>
      <c r="Q298" s="28"/>
      <c r="R298" s="28"/>
      <c r="S298" s="81"/>
      <c r="T298" s="185"/>
      <c r="U298" s="326"/>
      <c r="V298" s="60"/>
      <c r="W298" s="167"/>
      <c r="X298" s="489"/>
      <c r="Y298" s="502"/>
      <c r="Z298" s="494"/>
      <c r="AA298" s="28" t="s">
        <v>20</v>
      </c>
      <c r="AB298" s="27"/>
      <c r="AC298" s="28"/>
      <c r="AD298" s="27"/>
      <c r="AE298" s="28"/>
      <c r="AF298" s="29"/>
      <c r="AG298" s="29"/>
      <c r="AH298" s="27"/>
      <c r="AI298" s="27"/>
      <c r="AJ298" s="27"/>
      <c r="AK298" s="81"/>
      <c r="AL298" s="569"/>
      <c r="AM298" s="28"/>
      <c r="AN298" s="28"/>
      <c r="AO298" s="28"/>
      <c r="AP298" s="20">
        <v>2018</v>
      </c>
      <c r="AQ298" s="182" t="s">
        <v>3860</v>
      </c>
      <c r="AR298" s="59" t="s">
        <v>5137</v>
      </c>
      <c r="AS298" s="20" t="s">
        <v>5134</v>
      </c>
    </row>
    <row r="299" spans="1:45" ht="14.25" customHeight="1" x14ac:dyDescent="0.25">
      <c r="B299">
        <v>1</v>
      </c>
      <c r="C299" t="s">
        <v>875</v>
      </c>
      <c r="D299" s="26" t="s">
        <v>2769</v>
      </c>
      <c r="E299" s="435" t="s">
        <v>2770</v>
      </c>
      <c r="F299" s="27" t="s">
        <v>67</v>
      </c>
      <c r="G299" s="28" t="s">
        <v>2983</v>
      </c>
      <c r="H299" s="27" t="s">
        <v>1052</v>
      </c>
      <c r="I299" s="27">
        <v>16</v>
      </c>
      <c r="J299" s="87">
        <v>5</v>
      </c>
      <c r="K299" s="19" t="s">
        <v>800</v>
      </c>
      <c r="L299" s="52" t="s">
        <v>108</v>
      </c>
      <c r="M299" s="81" t="s">
        <v>3835</v>
      </c>
      <c r="N299" s="28">
        <v>433</v>
      </c>
      <c r="O299" s="972"/>
      <c r="P299" s="29">
        <v>6</v>
      </c>
      <c r="Q299" s="28">
        <v>1</v>
      </c>
      <c r="R299" s="28">
        <v>1</v>
      </c>
      <c r="S299" s="81">
        <v>128.20500000000001</v>
      </c>
      <c r="T299" s="185">
        <v>43175</v>
      </c>
      <c r="U299" s="326">
        <v>14.7</v>
      </c>
      <c r="V299" s="60">
        <v>0.33</v>
      </c>
      <c r="W299" s="167">
        <v>1</v>
      </c>
      <c r="X299" s="489">
        <f>IF(AND(N299&lt;&gt;"",S299&lt;&gt;""),1000*S299*V299/(N299*W299),"")</f>
        <v>97.708198614318732</v>
      </c>
      <c r="Y299" s="502" t="s">
        <v>174</v>
      </c>
      <c r="Z299" s="494"/>
      <c r="AA299" s="28" t="s">
        <v>20</v>
      </c>
      <c r="AB299" s="27">
        <v>7</v>
      </c>
      <c r="AC299" s="28" t="s">
        <v>2769</v>
      </c>
      <c r="AD299" s="27" t="s">
        <v>54</v>
      </c>
      <c r="AE299" s="28" t="s">
        <v>124</v>
      </c>
      <c r="AF299" s="29" t="s">
        <v>55</v>
      </c>
      <c r="AG299" s="29"/>
      <c r="AH299" s="27" t="s">
        <v>83</v>
      </c>
      <c r="AI299" s="27" t="s">
        <v>83</v>
      </c>
      <c r="AJ299" s="27" t="s">
        <v>55</v>
      </c>
      <c r="AK299" s="81">
        <v>26</v>
      </c>
      <c r="AL299" s="569"/>
      <c r="AM299" s="28"/>
      <c r="AN299" s="28"/>
      <c r="AO299" s="28">
        <v>2008</v>
      </c>
      <c r="AP299" s="20">
        <v>2018</v>
      </c>
      <c r="AQ299" s="182"/>
      <c r="AR299" s="28" t="s">
        <v>5829</v>
      </c>
      <c r="AS299" s="20" t="s">
        <v>2773</v>
      </c>
    </row>
    <row r="300" spans="1:45" ht="14.25" customHeight="1" x14ac:dyDescent="0.25">
      <c r="A300" t="s">
        <v>744</v>
      </c>
      <c r="B300">
        <v>1</v>
      </c>
      <c r="C300" t="s">
        <v>875</v>
      </c>
      <c r="D300" s="45" t="s">
        <v>868</v>
      </c>
      <c r="E300" s="555" t="s">
        <v>870</v>
      </c>
      <c r="F300" s="46" t="s">
        <v>107</v>
      </c>
      <c r="G300" s="42" t="s">
        <v>869</v>
      </c>
      <c r="H300" s="46">
        <v>6805</v>
      </c>
      <c r="I300" s="46">
        <v>8</v>
      </c>
      <c r="J300" s="670">
        <v>8</v>
      </c>
      <c r="K300" s="19" t="s">
        <v>871</v>
      </c>
      <c r="L300" s="52" t="s">
        <v>869</v>
      </c>
      <c r="M300" s="81"/>
      <c r="N300" s="28">
        <v>1690</v>
      </c>
      <c r="O300" s="972"/>
      <c r="P300" s="29">
        <v>4</v>
      </c>
      <c r="Q300" s="28"/>
      <c r="R300" s="28"/>
      <c r="S300" s="81">
        <v>83</v>
      </c>
      <c r="T300" s="185"/>
      <c r="U300" s="326"/>
      <c r="V300" s="60">
        <v>0.33</v>
      </c>
      <c r="W300" s="167">
        <v>4</v>
      </c>
      <c r="X300" s="489">
        <f>IF(AND(N300&lt;&gt;"",S300&lt;&gt;""),1000*S300*V300/(N300*W300),"")</f>
        <v>4.0517751479289945</v>
      </c>
      <c r="Y300" s="502" t="s">
        <v>2226</v>
      </c>
      <c r="Z300" s="494"/>
      <c r="AA300" s="28" t="s">
        <v>107</v>
      </c>
      <c r="AB300" s="27"/>
      <c r="AC300" s="28"/>
      <c r="AD300" s="27" t="s">
        <v>54</v>
      </c>
      <c r="AE300" s="28" t="s">
        <v>124</v>
      </c>
      <c r="AF300" s="29" t="s">
        <v>55</v>
      </c>
      <c r="AG300" s="29" t="s">
        <v>55</v>
      </c>
      <c r="AH300" s="27" t="s">
        <v>181</v>
      </c>
      <c r="AI300" s="27" t="s">
        <v>181</v>
      </c>
      <c r="AJ300" s="27" t="s">
        <v>54</v>
      </c>
      <c r="AK300" s="81"/>
      <c r="AL300" s="569"/>
      <c r="AM300" s="28"/>
      <c r="AN300" s="28"/>
      <c r="AO300" s="28"/>
      <c r="AP300" s="20"/>
      <c r="AQ300" s="37" t="s">
        <v>111</v>
      </c>
      <c r="AR300" s="28"/>
      <c r="AS300" s="137"/>
    </row>
    <row r="301" spans="1:45" ht="15" customHeight="1" x14ac:dyDescent="0.25">
      <c r="B301">
        <v>1</v>
      </c>
      <c r="C301" t="s">
        <v>875</v>
      </c>
      <c r="D301" s="26" t="s">
        <v>1848</v>
      </c>
      <c r="E301" s="435" t="s">
        <v>2902</v>
      </c>
      <c r="F301" s="27" t="s">
        <v>67</v>
      </c>
      <c r="G301" s="28" t="s">
        <v>2903</v>
      </c>
      <c r="H301" s="27" t="s">
        <v>12</v>
      </c>
      <c r="I301" s="27">
        <v>8</v>
      </c>
      <c r="J301" s="87">
        <v>16</v>
      </c>
      <c r="K301" s="19" t="s">
        <v>800</v>
      </c>
      <c r="L301" s="52" t="s">
        <v>108</v>
      </c>
      <c r="M301" s="81" t="s">
        <v>2679</v>
      </c>
      <c r="N301" s="28">
        <v>644</v>
      </c>
      <c r="O301" s="972"/>
      <c r="P301" s="29">
        <v>6</v>
      </c>
      <c r="Q301" s="28"/>
      <c r="R301" s="28">
        <v>2</v>
      </c>
      <c r="S301" s="81">
        <v>232.55799999999999</v>
      </c>
      <c r="T301" s="185">
        <v>42512</v>
      </c>
      <c r="U301" s="326">
        <v>14.7</v>
      </c>
      <c r="V301" s="60">
        <v>0.33</v>
      </c>
      <c r="W301" s="167">
        <v>2</v>
      </c>
      <c r="X301" s="489">
        <f>IF(AND(N301&lt;&gt;"",S301&lt;&gt;""),1000*S301*V301/(N301*W301),"")</f>
        <v>59.583959627329193</v>
      </c>
      <c r="Y301" s="502" t="s">
        <v>174</v>
      </c>
      <c r="Z301" s="494"/>
      <c r="AA301" s="28" t="s">
        <v>20</v>
      </c>
      <c r="AB301" s="27">
        <v>13</v>
      </c>
      <c r="AC301" s="28" t="s">
        <v>1849</v>
      </c>
      <c r="AD301" s="27"/>
      <c r="AE301" s="28"/>
      <c r="AF301" s="29"/>
      <c r="AG301" s="29"/>
      <c r="AH301" s="27">
        <v>256</v>
      </c>
      <c r="AI301" s="27" t="s">
        <v>83</v>
      </c>
      <c r="AJ301" s="27"/>
      <c r="AK301" s="81"/>
      <c r="AL301" s="569"/>
      <c r="AM301" s="28"/>
      <c r="AN301" s="28"/>
      <c r="AO301" s="28">
        <v>2014</v>
      </c>
      <c r="AP301" s="20">
        <v>2014</v>
      </c>
      <c r="AQ301" s="182" t="s">
        <v>2904</v>
      </c>
      <c r="AR301" s="28"/>
      <c r="AS301" s="20" t="s">
        <v>2905</v>
      </c>
    </row>
    <row r="302" spans="1:45" ht="15" customHeight="1" x14ac:dyDescent="0.25">
      <c r="D302" s="591" t="s">
        <v>5895</v>
      </c>
      <c r="E302" s="555" t="s">
        <v>5894</v>
      </c>
      <c r="F302" s="592"/>
      <c r="G302" s="593" t="s">
        <v>5896</v>
      </c>
      <c r="H302" s="46" t="s">
        <v>1376</v>
      </c>
      <c r="I302" s="592">
        <v>18</v>
      </c>
      <c r="J302" s="618">
        <v>18</v>
      </c>
      <c r="K302" s="19"/>
      <c r="L302" s="52"/>
      <c r="M302" s="81"/>
      <c r="N302" s="28"/>
      <c r="O302" s="972"/>
      <c r="P302" s="29"/>
      <c r="Q302" s="28"/>
      <c r="R302" s="28"/>
      <c r="S302" s="81"/>
      <c r="T302" s="185"/>
      <c r="U302" s="326"/>
      <c r="V302" s="60"/>
      <c r="W302" s="167"/>
      <c r="X302" s="489"/>
      <c r="Y302" s="502"/>
      <c r="Z302" s="494" t="s">
        <v>54</v>
      </c>
      <c r="AA302" s="28" t="s">
        <v>20</v>
      </c>
      <c r="AB302" s="27">
        <v>31</v>
      </c>
      <c r="AC302" s="28" t="s">
        <v>73</v>
      </c>
      <c r="AD302" s="27" t="s">
        <v>54</v>
      </c>
      <c r="AE302" s="28" t="s">
        <v>124</v>
      </c>
      <c r="AF302" s="29" t="s">
        <v>55</v>
      </c>
      <c r="AG302" s="29"/>
      <c r="AH302" s="27" t="s">
        <v>83</v>
      </c>
      <c r="AI302" s="27" t="s">
        <v>83</v>
      </c>
      <c r="AJ302" s="27"/>
      <c r="AK302" s="81"/>
      <c r="AL302" s="569"/>
      <c r="AM302" s="28"/>
      <c r="AN302" s="28"/>
      <c r="AO302" s="28"/>
      <c r="AP302" s="20">
        <v>2019</v>
      </c>
      <c r="AQ302" s="182"/>
      <c r="AR302" s="28" t="s">
        <v>5897</v>
      </c>
      <c r="AS302" s="20"/>
    </row>
    <row r="303" spans="1:45" ht="15" customHeight="1" x14ac:dyDescent="0.25">
      <c r="A303" t="s">
        <v>174</v>
      </c>
      <c r="B303">
        <v>1</v>
      </c>
      <c r="C303" t="s">
        <v>875</v>
      </c>
      <c r="D303" s="26" t="s">
        <v>24</v>
      </c>
      <c r="E303" s="435" t="s">
        <v>2921</v>
      </c>
      <c r="F303" s="27" t="s">
        <v>85</v>
      </c>
      <c r="G303" s="28" t="s">
        <v>1312</v>
      </c>
      <c r="H303" s="27" t="s">
        <v>143</v>
      </c>
      <c r="I303" s="27">
        <v>16</v>
      </c>
      <c r="J303" s="87">
        <v>32</v>
      </c>
      <c r="K303" s="19" t="s">
        <v>7</v>
      </c>
      <c r="L303" s="28" t="s">
        <v>956</v>
      </c>
      <c r="M303" s="81" t="s">
        <v>2922</v>
      </c>
      <c r="N303" s="28">
        <v>321</v>
      </c>
      <c r="O303" s="972"/>
      <c r="P303" s="29">
        <v>6</v>
      </c>
      <c r="Q303" s="28">
        <v>1</v>
      </c>
      <c r="R303" s="28">
        <v>2</v>
      </c>
      <c r="S303" s="81">
        <v>405</v>
      </c>
      <c r="T303" s="185"/>
      <c r="U303" s="326">
        <v>13.2</v>
      </c>
      <c r="V303" s="60">
        <v>0.67</v>
      </c>
      <c r="W303" s="167">
        <v>1</v>
      </c>
      <c r="X303" s="489">
        <f>IF(AND(N303&lt;&gt;"",S303&lt;&gt;""),1000*S303*V303/(N303*W303),"")</f>
        <v>845.32710280373828</v>
      </c>
      <c r="Y303" s="502" t="s">
        <v>174</v>
      </c>
      <c r="Z303" s="494"/>
      <c r="AA303" s="28" t="s">
        <v>20</v>
      </c>
      <c r="AB303" s="27">
        <v>22</v>
      </c>
      <c r="AC303" s="28" t="s">
        <v>1311</v>
      </c>
      <c r="AD303" s="27" t="s">
        <v>54</v>
      </c>
      <c r="AE303" s="28" t="s">
        <v>124</v>
      </c>
      <c r="AF303" s="29" t="s">
        <v>55</v>
      </c>
      <c r="AG303" s="29" t="s">
        <v>54</v>
      </c>
      <c r="AH303" s="27" t="s">
        <v>181</v>
      </c>
      <c r="AI303" s="27" t="s">
        <v>181</v>
      </c>
      <c r="AJ303" s="27" t="s">
        <v>55</v>
      </c>
      <c r="AK303" s="81">
        <v>24</v>
      </c>
      <c r="AL303" s="569"/>
      <c r="AM303" s="28">
        <v>32</v>
      </c>
      <c r="AN303" s="28">
        <v>9</v>
      </c>
      <c r="AO303" s="28">
        <v>2011</v>
      </c>
      <c r="AP303" s="20">
        <v>2016</v>
      </c>
      <c r="AQ303" s="19" t="s">
        <v>1313</v>
      </c>
      <c r="AR303" s="28" t="s">
        <v>211</v>
      </c>
      <c r="AS303" s="20" t="s">
        <v>1314</v>
      </c>
    </row>
    <row r="304" spans="1:45" ht="15" customHeight="1" x14ac:dyDescent="0.25">
      <c r="B304">
        <v>1</v>
      </c>
      <c r="C304" t="s">
        <v>875</v>
      </c>
      <c r="D304" s="26" t="s">
        <v>2643</v>
      </c>
      <c r="E304" s="435" t="s">
        <v>2642</v>
      </c>
      <c r="F304" s="27" t="s">
        <v>67</v>
      </c>
      <c r="G304" s="28" t="s">
        <v>2641</v>
      </c>
      <c r="H304" s="27" t="s">
        <v>136</v>
      </c>
      <c r="I304" s="27">
        <v>32</v>
      </c>
      <c r="J304" s="87">
        <v>32</v>
      </c>
      <c r="K304" s="19" t="s">
        <v>800</v>
      </c>
      <c r="L304" s="28" t="s">
        <v>108</v>
      </c>
      <c r="M304" s="81"/>
      <c r="N304" s="28">
        <v>244</v>
      </c>
      <c r="O304" s="972"/>
      <c r="P304" s="29">
        <v>6</v>
      </c>
      <c r="Q304" s="28"/>
      <c r="R304" s="28">
        <v>2</v>
      </c>
      <c r="S304" s="81">
        <v>319.18299999999999</v>
      </c>
      <c r="T304" s="185">
        <v>43175</v>
      </c>
      <c r="U304" s="326">
        <v>14.7</v>
      </c>
      <c r="V304" s="60">
        <v>1</v>
      </c>
      <c r="W304" s="167">
        <v>1</v>
      </c>
      <c r="X304" s="489">
        <f>IF(AND(N304&lt;&gt;"",S304&lt;&gt;""),1000*S304*V304/(N304*W304),"")</f>
        <v>1308.127049180328</v>
      </c>
      <c r="Y304" s="502" t="s">
        <v>174</v>
      </c>
      <c r="Z304" s="494" t="s">
        <v>745</v>
      </c>
      <c r="AA304" s="28" t="s">
        <v>17</v>
      </c>
      <c r="AB304" s="27">
        <v>34</v>
      </c>
      <c r="AC304" s="28" t="s">
        <v>3836</v>
      </c>
      <c r="AD304" s="27" t="s">
        <v>54</v>
      </c>
      <c r="AE304" s="28" t="s">
        <v>124</v>
      </c>
      <c r="AF304" s="29" t="s">
        <v>55</v>
      </c>
      <c r="AG304" s="29"/>
      <c r="AH304" s="27" t="s">
        <v>133</v>
      </c>
      <c r="AI304" s="27" t="s">
        <v>133</v>
      </c>
      <c r="AJ304" s="27" t="s">
        <v>54</v>
      </c>
      <c r="AK304" s="81"/>
      <c r="AL304" s="569"/>
      <c r="AM304" s="28">
        <v>32</v>
      </c>
      <c r="AN304" s="28"/>
      <c r="AO304" s="28">
        <v>2010</v>
      </c>
      <c r="AP304" s="20">
        <v>2012</v>
      </c>
      <c r="AQ304" s="142"/>
      <c r="AR304" s="28" t="s">
        <v>2974</v>
      </c>
      <c r="AS304" s="20" t="s">
        <v>3837</v>
      </c>
    </row>
    <row r="305" spans="1:45" ht="15" customHeight="1" x14ac:dyDescent="0.25">
      <c r="D305" s="409" t="s">
        <v>6360</v>
      </c>
      <c r="E305" s="435" t="s">
        <v>6358</v>
      </c>
      <c r="F305" s="412"/>
      <c r="G305" s="504" t="s">
        <v>6359</v>
      </c>
      <c r="H305" s="412" t="s">
        <v>12</v>
      </c>
      <c r="I305" s="412">
        <v>8</v>
      </c>
      <c r="J305" s="415">
        <v>8</v>
      </c>
      <c r="K305" s="856"/>
      <c r="L305" s="28"/>
      <c r="M305" s="81"/>
      <c r="N305" s="28"/>
      <c r="O305" s="972"/>
      <c r="P305" s="29"/>
      <c r="Q305" s="28"/>
      <c r="R305" s="28"/>
      <c r="S305" s="81"/>
      <c r="T305" s="185"/>
      <c r="U305" s="27"/>
      <c r="V305" s="60"/>
      <c r="W305" s="167"/>
      <c r="X305" s="489"/>
      <c r="Y305" s="502"/>
      <c r="Z305" s="494"/>
      <c r="AA305" s="28" t="s">
        <v>20</v>
      </c>
      <c r="AB305" s="27">
        <v>14</v>
      </c>
      <c r="AC305" s="28" t="s">
        <v>1711</v>
      </c>
      <c r="AD305" s="27"/>
      <c r="AE305" s="28" t="s">
        <v>158</v>
      </c>
      <c r="AF305" s="29" t="s">
        <v>55</v>
      </c>
      <c r="AG305" s="29"/>
      <c r="AH305" s="27">
        <v>256</v>
      </c>
      <c r="AI305" s="27">
        <v>16</v>
      </c>
      <c r="AJ305" s="27" t="s">
        <v>54</v>
      </c>
      <c r="AK305" s="81"/>
      <c r="AL305" s="569"/>
      <c r="AM305" s="28"/>
      <c r="AN305" s="28"/>
      <c r="AO305" s="28">
        <v>2015</v>
      </c>
      <c r="AP305" s="20">
        <v>2019</v>
      </c>
      <c r="AQ305" s="182" t="s">
        <v>6361</v>
      </c>
      <c r="AR305" s="28" t="s">
        <v>6362</v>
      </c>
      <c r="AS305" s="20" t="s">
        <v>6365</v>
      </c>
    </row>
    <row r="306" spans="1:45" ht="15" customHeight="1" x14ac:dyDescent="0.25">
      <c r="D306" s="409" t="s">
        <v>5451</v>
      </c>
      <c r="E306" s="435" t="s">
        <v>5452</v>
      </c>
      <c r="F306" s="608"/>
      <c r="G306" s="28" t="s">
        <v>5453</v>
      </c>
      <c r="H306" s="27" t="s">
        <v>143</v>
      </c>
      <c r="I306" s="412">
        <v>32</v>
      </c>
      <c r="J306" s="415">
        <v>32</v>
      </c>
      <c r="K306" s="19"/>
      <c r="L306" s="28"/>
      <c r="M306" s="81"/>
      <c r="N306" s="28"/>
      <c r="O306" s="972"/>
      <c r="P306" s="29"/>
      <c r="Q306" s="28"/>
      <c r="R306" s="28"/>
      <c r="S306" s="81"/>
      <c r="T306" s="185"/>
      <c r="U306" s="326"/>
      <c r="V306" s="60"/>
      <c r="W306" s="167"/>
      <c r="X306" s="489"/>
      <c r="Y306" s="502"/>
      <c r="Z306" s="494"/>
      <c r="AA306" s="28" t="s">
        <v>20</v>
      </c>
      <c r="AB306" s="27">
        <v>35</v>
      </c>
      <c r="AC306" s="28" t="s">
        <v>5455</v>
      </c>
      <c r="AD306" s="27" t="s">
        <v>54</v>
      </c>
      <c r="AE306" s="28"/>
      <c r="AF306" s="29" t="s">
        <v>55</v>
      </c>
      <c r="AG306" s="29"/>
      <c r="AH306" s="412" t="s">
        <v>133</v>
      </c>
      <c r="AI306" s="412" t="s">
        <v>133</v>
      </c>
      <c r="AJ306" s="412" t="s">
        <v>54</v>
      </c>
      <c r="AK306" s="81">
        <v>24</v>
      </c>
      <c r="AL306" s="569"/>
      <c r="AM306" s="28">
        <v>32</v>
      </c>
      <c r="AN306" s="28"/>
      <c r="AO306" s="28"/>
      <c r="AP306" s="20">
        <v>2019</v>
      </c>
      <c r="AQ306" s="19"/>
      <c r="AR306" s="28" t="s">
        <v>5454</v>
      </c>
      <c r="AS306" s="20"/>
    </row>
    <row r="307" spans="1:45" ht="15" customHeight="1" x14ac:dyDescent="0.25">
      <c r="C307" t="s">
        <v>4376</v>
      </c>
      <c r="D307" s="409" t="s">
        <v>4530</v>
      </c>
      <c r="E307" s="435" t="s">
        <v>4531</v>
      </c>
      <c r="F307" s="412" t="s">
        <v>1812</v>
      </c>
      <c r="G307" s="504" t="s">
        <v>4529</v>
      </c>
      <c r="H307" s="412" t="s">
        <v>12</v>
      </c>
      <c r="I307" s="412">
        <v>16</v>
      </c>
      <c r="J307" s="415">
        <v>16</v>
      </c>
      <c r="K307" s="19"/>
      <c r="L307" s="28"/>
      <c r="M307" s="81"/>
      <c r="N307" s="28"/>
      <c r="O307" s="972"/>
      <c r="P307" s="29"/>
      <c r="Q307" s="28"/>
      <c r="R307" s="28"/>
      <c r="S307" s="81"/>
      <c r="T307" s="185"/>
      <c r="U307" s="326"/>
      <c r="V307" s="60"/>
      <c r="W307" s="167"/>
      <c r="X307" s="489"/>
      <c r="Y307" s="502"/>
      <c r="Z307" s="494" t="s">
        <v>745</v>
      </c>
      <c r="AA307" s="28" t="s">
        <v>479</v>
      </c>
      <c r="AB307" s="27"/>
      <c r="AC307" s="28"/>
      <c r="AD307" s="27" t="s">
        <v>54</v>
      </c>
      <c r="AE307" s="28"/>
      <c r="AF307" s="29" t="s">
        <v>55</v>
      </c>
      <c r="AG307" s="29" t="s">
        <v>55</v>
      </c>
      <c r="AH307" s="27" t="s">
        <v>83</v>
      </c>
      <c r="AI307" s="27" t="s">
        <v>83</v>
      </c>
      <c r="AJ307" s="27"/>
      <c r="AK307" s="81"/>
      <c r="AL307" s="569"/>
      <c r="AM307" s="28"/>
      <c r="AN307" s="28"/>
      <c r="AO307" s="28"/>
      <c r="AP307" s="20">
        <v>2011</v>
      </c>
      <c r="AQ307" s="182"/>
      <c r="AR307" s="28" t="s">
        <v>4532</v>
      </c>
      <c r="AS307" s="20" t="s">
        <v>4533</v>
      </c>
    </row>
    <row r="308" spans="1:45" ht="15" customHeight="1" x14ac:dyDescent="0.25">
      <c r="A308" t="s">
        <v>744</v>
      </c>
      <c r="B308">
        <v>1</v>
      </c>
      <c r="C308" t="s">
        <v>875</v>
      </c>
      <c r="D308" s="26" t="s">
        <v>312</v>
      </c>
      <c r="E308" s="435" t="s">
        <v>2292</v>
      </c>
      <c r="F308" s="27" t="s">
        <v>57</v>
      </c>
      <c r="G308" s="28" t="s">
        <v>313</v>
      </c>
      <c r="H308" s="27">
        <v>6502</v>
      </c>
      <c r="I308" s="27">
        <v>8</v>
      </c>
      <c r="J308" s="87">
        <v>8</v>
      </c>
      <c r="K308" s="19" t="s">
        <v>800</v>
      </c>
      <c r="L308" s="52" t="s">
        <v>108</v>
      </c>
      <c r="M308" s="81"/>
      <c r="N308" s="28">
        <v>4942</v>
      </c>
      <c r="O308" s="972"/>
      <c r="P308" s="29">
        <v>6</v>
      </c>
      <c r="Q308" s="28"/>
      <c r="R308" s="28"/>
      <c r="S308" s="81">
        <v>214.27</v>
      </c>
      <c r="T308" s="185">
        <v>41690</v>
      </c>
      <c r="U308" s="326">
        <v>14.7</v>
      </c>
      <c r="V308" s="60">
        <v>0.33</v>
      </c>
      <c r="W308" s="167">
        <v>4</v>
      </c>
      <c r="X308" s="489">
        <f>IF(AND(N308&lt;&gt;"",S308&lt;&gt;""),1000*S308*V308/(N308*W308),"")</f>
        <v>3.576947592067989</v>
      </c>
      <c r="Y308" s="502" t="s">
        <v>174</v>
      </c>
      <c r="Z308" s="494"/>
      <c r="AA308" s="28" t="s">
        <v>17</v>
      </c>
      <c r="AB308" s="27">
        <v>3</v>
      </c>
      <c r="AC308" s="28" t="s">
        <v>883</v>
      </c>
      <c r="AD308" s="27" t="s">
        <v>54</v>
      </c>
      <c r="AE308" s="28" t="s">
        <v>124</v>
      </c>
      <c r="AF308" s="29" t="s">
        <v>55</v>
      </c>
      <c r="AG308" s="29" t="s">
        <v>55</v>
      </c>
      <c r="AH308" s="27" t="s">
        <v>181</v>
      </c>
      <c r="AI308" s="27" t="s">
        <v>181</v>
      </c>
      <c r="AJ308" s="27" t="s">
        <v>54</v>
      </c>
      <c r="AK308" s="81"/>
      <c r="AL308" s="569"/>
      <c r="AM308" s="28"/>
      <c r="AN308" s="28"/>
      <c r="AO308" s="28">
        <v>2010</v>
      </c>
      <c r="AP308" s="20">
        <v>2010</v>
      </c>
      <c r="AQ308" s="19"/>
      <c r="AR308" s="28" t="s">
        <v>318</v>
      </c>
      <c r="AS308" s="20"/>
    </row>
    <row r="309" spans="1:45" ht="14.25" customHeight="1" x14ac:dyDescent="0.25">
      <c r="A309" t="s">
        <v>744</v>
      </c>
      <c r="B309">
        <v>1</v>
      </c>
      <c r="C309" t="s">
        <v>875</v>
      </c>
      <c r="D309" s="26" t="s">
        <v>346</v>
      </c>
      <c r="E309" s="435" t="s">
        <v>2314</v>
      </c>
      <c r="F309" s="27" t="s">
        <v>57</v>
      </c>
      <c r="G309" s="28" t="s">
        <v>348</v>
      </c>
      <c r="H309" s="27" t="s">
        <v>349</v>
      </c>
      <c r="I309" s="27">
        <v>12</v>
      </c>
      <c r="J309" s="87">
        <v>12</v>
      </c>
      <c r="K309" s="19" t="s">
        <v>43</v>
      </c>
      <c r="L309" s="52" t="s">
        <v>108</v>
      </c>
      <c r="M309" s="81"/>
      <c r="N309" s="28">
        <v>1088</v>
      </c>
      <c r="O309" s="972"/>
      <c r="P309" s="29">
        <v>4</v>
      </c>
      <c r="Q309" s="28"/>
      <c r="R309" s="28">
        <v>48</v>
      </c>
      <c r="S309" s="81">
        <v>62.52</v>
      </c>
      <c r="T309" s="185">
        <v>41687</v>
      </c>
      <c r="U309" s="326" t="s">
        <v>1267</v>
      </c>
      <c r="V309" s="60">
        <v>0.5</v>
      </c>
      <c r="W309" s="167">
        <v>2</v>
      </c>
      <c r="X309" s="489">
        <f>IF(AND(N309&lt;&gt;"",S309&lt;&gt;""),1000*S309*V309/(N309*W309),"")</f>
        <v>14.365808823529411</v>
      </c>
      <c r="Y309" s="502" t="s">
        <v>2226</v>
      </c>
      <c r="Z309" s="494"/>
      <c r="AA309" s="28" t="s">
        <v>17</v>
      </c>
      <c r="AB309" s="27">
        <v>11</v>
      </c>
      <c r="AC309" s="28" t="s">
        <v>79</v>
      </c>
      <c r="AD309" s="27" t="s">
        <v>54</v>
      </c>
      <c r="AE309" s="28" t="s">
        <v>124</v>
      </c>
      <c r="AF309" s="29" t="s">
        <v>55</v>
      </c>
      <c r="AG309" s="29" t="s">
        <v>55</v>
      </c>
      <c r="AH309" s="27" t="s">
        <v>83</v>
      </c>
      <c r="AI309" s="27" t="s">
        <v>83</v>
      </c>
      <c r="AJ309" s="27"/>
      <c r="AK309" s="81"/>
      <c r="AL309" s="569"/>
      <c r="AM309" s="28"/>
      <c r="AN309" s="28"/>
      <c r="AO309" s="28">
        <v>2013</v>
      </c>
      <c r="AP309" s="20">
        <v>2013</v>
      </c>
      <c r="AQ309" s="19"/>
      <c r="AR309" s="28" t="s">
        <v>347</v>
      </c>
      <c r="AS309" s="20"/>
    </row>
    <row r="310" spans="1:45" ht="14.25" customHeight="1" x14ac:dyDescent="0.25">
      <c r="D310" s="591" t="s">
        <v>5290</v>
      </c>
      <c r="E310" s="555" t="s">
        <v>5291</v>
      </c>
      <c r="F310" s="592"/>
      <c r="G310" s="42" t="s">
        <v>5294</v>
      </c>
      <c r="H310" s="592" t="s">
        <v>4953</v>
      </c>
      <c r="I310" s="592">
        <v>64</v>
      </c>
      <c r="J310" s="618">
        <v>32</v>
      </c>
      <c r="K310" s="19" t="s">
        <v>5295</v>
      </c>
      <c r="L310" s="52"/>
      <c r="M310" s="81" t="s">
        <v>5297</v>
      </c>
      <c r="N310" s="28"/>
      <c r="O310" s="972"/>
      <c r="P310" s="29"/>
      <c r="Q310" s="28"/>
      <c r="R310" s="28"/>
      <c r="S310" s="81"/>
      <c r="T310" s="185"/>
      <c r="U310" s="326"/>
      <c r="V310" s="60"/>
      <c r="W310" s="167"/>
      <c r="X310" s="489"/>
      <c r="Y310" s="502"/>
      <c r="Z310" s="494"/>
      <c r="AA310" s="28" t="s">
        <v>17</v>
      </c>
      <c r="AB310" s="27">
        <v>285</v>
      </c>
      <c r="AC310" s="28"/>
      <c r="AD310" s="27" t="s">
        <v>54</v>
      </c>
      <c r="AE310" s="28" t="s">
        <v>124</v>
      </c>
      <c r="AF310" s="29" t="s">
        <v>54</v>
      </c>
      <c r="AG310" s="29"/>
      <c r="AH310" s="27" t="s">
        <v>4002</v>
      </c>
      <c r="AI310" s="27" t="s">
        <v>4002</v>
      </c>
      <c r="AJ310" s="27" t="s">
        <v>54</v>
      </c>
      <c r="AK310" s="81"/>
      <c r="AL310" s="569"/>
      <c r="AM310" s="28">
        <v>32</v>
      </c>
      <c r="AN310" s="28"/>
      <c r="AO310" s="28">
        <v>2019</v>
      </c>
      <c r="AP310" s="20">
        <v>2020</v>
      </c>
      <c r="AQ310" s="37"/>
      <c r="AR310" s="28" t="s">
        <v>5296</v>
      </c>
      <c r="AS310" s="20" t="s">
        <v>5292</v>
      </c>
    </row>
    <row r="311" spans="1:45" ht="14.25" customHeight="1" x14ac:dyDescent="0.25">
      <c r="C311" t="s">
        <v>875</v>
      </c>
      <c r="D311" s="26" t="s">
        <v>2605</v>
      </c>
      <c r="E311" s="435" t="s">
        <v>2606</v>
      </c>
      <c r="F311" s="27" t="s">
        <v>2608</v>
      </c>
      <c r="G311" s="28" t="s">
        <v>2607</v>
      </c>
      <c r="H311" s="27" t="s">
        <v>33</v>
      </c>
      <c r="I311" s="27">
        <v>32</v>
      </c>
      <c r="J311" s="601">
        <v>32</v>
      </c>
      <c r="K311" s="19"/>
      <c r="L311" s="52"/>
      <c r="M311" s="81"/>
      <c r="N311" s="28"/>
      <c r="O311" s="972"/>
      <c r="P311" s="29"/>
      <c r="Q311" s="28"/>
      <c r="R311" s="28"/>
      <c r="S311" s="81"/>
      <c r="T311" s="185"/>
      <c r="U311" s="326"/>
      <c r="V311" s="60"/>
      <c r="W311" s="167"/>
      <c r="X311" s="489"/>
      <c r="Y311" s="502"/>
      <c r="Z311" s="494"/>
      <c r="AA311" s="28" t="s">
        <v>2608</v>
      </c>
      <c r="AB311" s="27"/>
      <c r="AC311" s="28"/>
      <c r="AD311" s="27" t="s">
        <v>54</v>
      </c>
      <c r="AE311" s="28" t="s">
        <v>124</v>
      </c>
      <c r="AF311" s="29" t="s">
        <v>55</v>
      </c>
      <c r="AG311" s="29"/>
      <c r="AH311" s="27" t="s">
        <v>133</v>
      </c>
      <c r="AI311" s="27" t="s">
        <v>133</v>
      </c>
      <c r="AJ311" s="27" t="s">
        <v>54</v>
      </c>
      <c r="AK311" s="81"/>
      <c r="AL311" s="569"/>
      <c r="AM311" s="28">
        <v>32</v>
      </c>
      <c r="AN311" s="28"/>
      <c r="AO311" s="28">
        <v>2006</v>
      </c>
      <c r="AP311" s="20">
        <v>2009</v>
      </c>
      <c r="AQ311" s="182"/>
      <c r="AR311" s="28" t="s">
        <v>2609</v>
      </c>
      <c r="AS311" s="20"/>
    </row>
    <row r="312" spans="1:45" ht="14.25" customHeight="1" x14ac:dyDescent="0.25">
      <c r="D312" s="26" t="s">
        <v>4387</v>
      </c>
      <c r="E312" s="435" t="s">
        <v>6416</v>
      </c>
      <c r="F312" s="27" t="s">
        <v>1812</v>
      </c>
      <c r="G312" s="28" t="s">
        <v>6417</v>
      </c>
      <c r="H312" s="412" t="s">
        <v>1613</v>
      </c>
      <c r="I312" s="27">
        <v>32</v>
      </c>
      <c r="J312" s="87">
        <v>32</v>
      </c>
      <c r="K312" s="19"/>
      <c r="L312" s="28"/>
      <c r="M312" s="81"/>
      <c r="N312" s="28"/>
      <c r="O312" s="972"/>
      <c r="P312" s="29"/>
      <c r="Q312" s="28"/>
      <c r="R312" s="28"/>
      <c r="S312" s="81"/>
      <c r="T312" s="185"/>
      <c r="U312" s="326"/>
      <c r="V312" s="60">
        <v>1</v>
      </c>
      <c r="W312" s="167">
        <v>1</v>
      </c>
      <c r="X312" s="489" t="str">
        <f>IF(AND(N312&lt;&gt;"",S312&lt;&gt;""),1000*S312*V312/(N312*W312),"")</f>
        <v/>
      </c>
      <c r="Y312" s="502"/>
      <c r="Z312" s="494"/>
      <c r="AA312" s="28" t="s">
        <v>4478</v>
      </c>
      <c r="AB312" s="27">
        <v>25</v>
      </c>
      <c r="AC312" s="28"/>
      <c r="AD312" s="27" t="s">
        <v>54</v>
      </c>
      <c r="AE312" s="28" t="s">
        <v>124</v>
      </c>
      <c r="AF312" s="29" t="s">
        <v>55</v>
      </c>
      <c r="AG312" s="29"/>
      <c r="AH312" s="27" t="s">
        <v>133</v>
      </c>
      <c r="AI312" s="27" t="s">
        <v>133</v>
      </c>
      <c r="AJ312" s="27" t="s">
        <v>54</v>
      </c>
      <c r="AK312" s="81"/>
      <c r="AL312" s="569"/>
      <c r="AM312" s="28">
        <v>32</v>
      </c>
      <c r="AN312" s="28">
        <v>3</v>
      </c>
      <c r="AO312" s="28">
        <v>2014</v>
      </c>
      <c r="AP312" s="20">
        <v>2021</v>
      </c>
      <c r="AQ312" s="182" t="s">
        <v>5841</v>
      </c>
      <c r="AR312" s="28" t="s">
        <v>6415</v>
      </c>
      <c r="AS312" s="20" t="s">
        <v>6414</v>
      </c>
    </row>
    <row r="313" spans="1:45" ht="14.25" customHeight="1" x14ac:dyDescent="0.25">
      <c r="D313" s="409" t="s">
        <v>6346</v>
      </c>
      <c r="E313" s="435" t="s">
        <v>6347</v>
      </c>
      <c r="F313" s="412" t="s">
        <v>107</v>
      </c>
      <c r="G313" s="504" t="s">
        <v>6348</v>
      </c>
      <c r="H313" s="412" t="s">
        <v>1613</v>
      </c>
      <c r="I313" s="412">
        <v>32</v>
      </c>
      <c r="J313" s="415">
        <v>32</v>
      </c>
      <c r="K313" s="19" t="s">
        <v>6349</v>
      </c>
      <c r="L313" s="28" t="s">
        <v>6350</v>
      </c>
      <c r="M313" s="81" t="s">
        <v>6353</v>
      </c>
      <c r="N313" s="28">
        <v>1509</v>
      </c>
      <c r="O313" s="972"/>
      <c r="P313" s="29" t="s">
        <v>744</v>
      </c>
      <c r="Q313" s="28"/>
      <c r="R313" s="28">
        <v>2</v>
      </c>
      <c r="S313" s="81">
        <v>566.25</v>
      </c>
      <c r="T313" s="185">
        <v>44473</v>
      </c>
      <c r="U313" s="326" t="s">
        <v>6354</v>
      </c>
      <c r="V313" s="60">
        <v>1</v>
      </c>
      <c r="W313" s="167">
        <v>1</v>
      </c>
      <c r="X313" s="489">
        <f>IF(AND(N313&lt;&gt;"",S313&lt;&gt;""),1000*S313*V313/(N313*W313),"")</f>
        <v>375.24850894632209</v>
      </c>
      <c r="Y313" s="502" t="s">
        <v>2226</v>
      </c>
      <c r="Z313" s="494"/>
      <c r="AA313" s="28" t="s">
        <v>107</v>
      </c>
      <c r="AB313" s="27"/>
      <c r="AC313" s="28"/>
      <c r="AD313" s="27" t="s">
        <v>54</v>
      </c>
      <c r="AE313" s="28" t="s">
        <v>124</v>
      </c>
      <c r="AF313" s="29" t="s">
        <v>55</v>
      </c>
      <c r="AG313" s="29"/>
      <c r="AH313" s="27" t="s">
        <v>133</v>
      </c>
      <c r="AI313" s="27" t="s">
        <v>133</v>
      </c>
      <c r="AJ313" s="27" t="s">
        <v>54</v>
      </c>
      <c r="AK313" s="81"/>
      <c r="AL313" s="569"/>
      <c r="AM313" s="28">
        <v>32</v>
      </c>
      <c r="AN313" s="28">
        <v>5</v>
      </c>
      <c r="AO313" s="28"/>
      <c r="AP313" s="20">
        <v>2021</v>
      </c>
      <c r="AQ313" s="182"/>
      <c r="AR313" s="965" t="s">
        <v>6356</v>
      </c>
      <c r="AS313" s="966" t="s">
        <v>6355</v>
      </c>
    </row>
    <row r="314" spans="1:45" ht="14.25" customHeight="1" x14ac:dyDescent="0.25">
      <c r="D314" s="409" t="s">
        <v>6346</v>
      </c>
      <c r="E314" s="435" t="s">
        <v>6347</v>
      </c>
      <c r="F314" s="412" t="s">
        <v>107</v>
      </c>
      <c r="G314" s="504" t="s">
        <v>6348</v>
      </c>
      <c r="H314" s="412" t="s">
        <v>1613</v>
      </c>
      <c r="I314" s="412">
        <v>32</v>
      </c>
      <c r="J314" s="415">
        <v>32</v>
      </c>
      <c r="K314" s="19" t="s">
        <v>6351</v>
      </c>
      <c r="L314" s="28" t="s">
        <v>6350</v>
      </c>
      <c r="M314" s="81" t="s">
        <v>6353</v>
      </c>
      <c r="N314" s="28">
        <v>1580</v>
      </c>
      <c r="O314" s="972"/>
      <c r="P314" s="29" t="s">
        <v>744</v>
      </c>
      <c r="Q314" s="28"/>
      <c r="R314" s="28">
        <v>2</v>
      </c>
      <c r="S314" s="81">
        <v>361.93</v>
      </c>
      <c r="T314" s="185">
        <v>44473</v>
      </c>
      <c r="U314" s="326" t="s">
        <v>6354</v>
      </c>
      <c r="V314" s="60">
        <v>1</v>
      </c>
      <c r="W314" s="167">
        <v>1</v>
      </c>
      <c r="X314" s="489">
        <f>IF(AND(N314&lt;&gt;"",S314&lt;&gt;""),1000*S314*V314/(N314*W314),"")</f>
        <v>229.06962025316454</v>
      </c>
      <c r="Y314" s="502" t="s">
        <v>2226</v>
      </c>
      <c r="Z314" s="494"/>
      <c r="AA314" s="28" t="s">
        <v>107</v>
      </c>
      <c r="AB314" s="27"/>
      <c r="AC314" s="28"/>
      <c r="AD314" s="27" t="s">
        <v>54</v>
      </c>
      <c r="AE314" s="28" t="s">
        <v>124</v>
      </c>
      <c r="AF314" s="29" t="s">
        <v>55</v>
      </c>
      <c r="AG314" s="29"/>
      <c r="AH314" s="27" t="s">
        <v>133</v>
      </c>
      <c r="AI314" s="27" t="s">
        <v>133</v>
      </c>
      <c r="AJ314" s="27" t="s">
        <v>54</v>
      </c>
      <c r="AK314" s="81"/>
      <c r="AL314" s="569"/>
      <c r="AM314" s="28">
        <v>32</v>
      </c>
      <c r="AN314" s="28">
        <v>5</v>
      </c>
      <c r="AO314" s="28"/>
      <c r="AP314" s="20">
        <v>2021</v>
      </c>
      <c r="AQ314" s="182"/>
      <c r="AR314" s="965" t="s">
        <v>6356</v>
      </c>
      <c r="AS314" s="966" t="s">
        <v>6355</v>
      </c>
    </row>
    <row r="315" spans="1:45" ht="14.25" customHeight="1" x14ac:dyDescent="0.25">
      <c r="D315" s="409" t="s">
        <v>6346</v>
      </c>
      <c r="E315" s="435" t="s">
        <v>6347</v>
      </c>
      <c r="F315" s="412" t="s">
        <v>107</v>
      </c>
      <c r="G315" s="504" t="s">
        <v>6348</v>
      </c>
      <c r="H315" s="412" t="s">
        <v>1613</v>
      </c>
      <c r="I315" s="412">
        <v>32</v>
      </c>
      <c r="J315" s="415">
        <v>32</v>
      </c>
      <c r="K315" s="19" t="s">
        <v>6352</v>
      </c>
      <c r="L315" s="28" t="s">
        <v>6350</v>
      </c>
      <c r="M315" s="81" t="s">
        <v>6353</v>
      </c>
      <c r="N315" s="28">
        <v>1375</v>
      </c>
      <c r="O315" s="972"/>
      <c r="P315" s="29" t="s">
        <v>744</v>
      </c>
      <c r="Q315" s="28"/>
      <c r="R315" s="28">
        <v>2</v>
      </c>
      <c r="S315" s="81">
        <v>305.62</v>
      </c>
      <c r="T315" s="185">
        <v>44473</v>
      </c>
      <c r="U315" s="326" t="s">
        <v>6354</v>
      </c>
      <c r="V315" s="60">
        <v>1</v>
      </c>
      <c r="W315" s="167">
        <v>1</v>
      </c>
      <c r="X315" s="489">
        <f>IF(AND(N315&lt;&gt;"",S315&lt;&gt;""),1000*S315*V315/(N315*W315),"")</f>
        <v>222.26909090909092</v>
      </c>
      <c r="Y315" s="502" t="s">
        <v>2226</v>
      </c>
      <c r="Z315" s="494"/>
      <c r="AA315" s="28" t="s">
        <v>107</v>
      </c>
      <c r="AB315" s="27"/>
      <c r="AC315" s="28"/>
      <c r="AD315" s="27" t="s">
        <v>54</v>
      </c>
      <c r="AE315" s="28" t="s">
        <v>124</v>
      </c>
      <c r="AF315" s="29" t="s">
        <v>55</v>
      </c>
      <c r="AG315" s="29"/>
      <c r="AH315" s="27" t="s">
        <v>133</v>
      </c>
      <c r="AI315" s="27" t="s">
        <v>133</v>
      </c>
      <c r="AJ315" s="27" t="s">
        <v>54</v>
      </c>
      <c r="AK315" s="81"/>
      <c r="AL315" s="569"/>
      <c r="AM315" s="28">
        <v>32</v>
      </c>
      <c r="AN315" s="28">
        <v>5</v>
      </c>
      <c r="AO315" s="28"/>
      <c r="AP315" s="20">
        <v>2021</v>
      </c>
      <c r="AQ315" s="182"/>
      <c r="AR315" s="965" t="s">
        <v>6356</v>
      </c>
      <c r="AS315" s="966" t="s">
        <v>6355</v>
      </c>
    </row>
    <row r="316" spans="1:45" ht="14.25" customHeight="1" x14ac:dyDescent="0.25">
      <c r="A316" t="s">
        <v>744</v>
      </c>
      <c r="B316">
        <v>1</v>
      </c>
      <c r="C316" t="s">
        <v>875</v>
      </c>
      <c r="D316" s="45" t="s">
        <v>749</v>
      </c>
      <c r="E316" s="555" t="s">
        <v>2841</v>
      </c>
      <c r="F316" s="46" t="s">
        <v>107</v>
      </c>
      <c r="G316" s="42" t="s">
        <v>751</v>
      </c>
      <c r="H316" s="46">
        <v>68000</v>
      </c>
      <c r="I316" s="46">
        <v>16</v>
      </c>
      <c r="J316" s="670">
        <v>16</v>
      </c>
      <c r="K316" s="19" t="s">
        <v>43</v>
      </c>
      <c r="L316" s="52" t="s">
        <v>750</v>
      </c>
      <c r="M316" s="81"/>
      <c r="N316" s="28">
        <v>5000</v>
      </c>
      <c r="O316" s="972"/>
      <c r="P316" s="29">
        <v>4</v>
      </c>
      <c r="Q316" s="28"/>
      <c r="R316" s="28"/>
      <c r="S316" s="81">
        <v>80</v>
      </c>
      <c r="T316" s="185"/>
      <c r="U316" s="326"/>
      <c r="V316" s="60">
        <v>0.89</v>
      </c>
      <c r="W316" s="167">
        <v>1</v>
      </c>
      <c r="X316" s="489">
        <f>IF(AND(N316&lt;&gt;"",S316&lt;&gt;""),1000*S316*V316/(N316*W316),"")</f>
        <v>14.24</v>
      </c>
      <c r="Y316" s="502" t="s">
        <v>2226</v>
      </c>
      <c r="Z316" s="494"/>
      <c r="AA316" s="28" t="s">
        <v>20</v>
      </c>
      <c r="AB316" s="27"/>
      <c r="AC316" s="28"/>
      <c r="AD316" s="27" t="s">
        <v>54</v>
      </c>
      <c r="AE316" s="28" t="s">
        <v>124</v>
      </c>
      <c r="AF316" s="29" t="s">
        <v>55</v>
      </c>
      <c r="AG316" s="29" t="s">
        <v>55</v>
      </c>
      <c r="AH316" s="27" t="s">
        <v>133</v>
      </c>
      <c r="AI316" s="27" t="s">
        <v>133</v>
      </c>
      <c r="AJ316" s="27" t="s">
        <v>54</v>
      </c>
      <c r="AK316" s="81"/>
      <c r="AL316" s="569"/>
      <c r="AM316" s="28">
        <v>16</v>
      </c>
      <c r="AN316" s="28"/>
      <c r="AO316" s="28">
        <v>2008</v>
      </c>
      <c r="AP316" s="20"/>
      <c r="AQ316" s="182" t="s">
        <v>2843</v>
      </c>
      <c r="AR316" s="28" t="s">
        <v>2844</v>
      </c>
      <c r="AS316" s="130" t="s">
        <v>2842</v>
      </c>
    </row>
    <row r="317" spans="1:45" ht="14.25" customHeight="1" x14ac:dyDescent="0.25">
      <c r="C317" t="s">
        <v>875</v>
      </c>
      <c r="D317" s="26" t="s">
        <v>2413</v>
      </c>
      <c r="E317" s="435" t="s">
        <v>2415</v>
      </c>
      <c r="F317" s="27" t="s">
        <v>777</v>
      </c>
      <c r="G317" s="28" t="s">
        <v>2414</v>
      </c>
      <c r="H317" s="27">
        <v>68000</v>
      </c>
      <c r="I317" s="27">
        <v>32</v>
      </c>
      <c r="J317" s="87">
        <v>16</v>
      </c>
      <c r="K317" s="19" t="s">
        <v>800</v>
      </c>
      <c r="L317" s="52" t="s">
        <v>108</v>
      </c>
      <c r="M317" s="81" t="s">
        <v>2738</v>
      </c>
      <c r="N317" s="28"/>
      <c r="O317" s="972"/>
      <c r="P317" s="29"/>
      <c r="Q317" s="28"/>
      <c r="R317" s="28"/>
      <c r="S317" s="81"/>
      <c r="T317" s="185">
        <v>43164</v>
      </c>
      <c r="U317" s="326">
        <v>14.7</v>
      </c>
      <c r="V317" s="60">
        <v>0.67</v>
      </c>
      <c r="W317" s="167">
        <v>4</v>
      </c>
      <c r="X317" s="489"/>
      <c r="Y317" s="502"/>
      <c r="Z317" s="494"/>
      <c r="AA317" s="28" t="s">
        <v>17</v>
      </c>
      <c r="AB317" s="27"/>
      <c r="AC317" s="28"/>
      <c r="AD317" s="27" t="s">
        <v>54</v>
      </c>
      <c r="AE317" s="28" t="s">
        <v>158</v>
      </c>
      <c r="AF317" s="29"/>
      <c r="AG317" s="29"/>
      <c r="AH317" s="27" t="s">
        <v>133</v>
      </c>
      <c r="AI317" s="27" t="s">
        <v>133</v>
      </c>
      <c r="AJ317" s="27" t="s">
        <v>54</v>
      </c>
      <c r="AK317" s="81"/>
      <c r="AL317" s="569"/>
      <c r="AM317" s="28">
        <v>16</v>
      </c>
      <c r="AN317" s="28"/>
      <c r="AO317" s="28">
        <v>2002</v>
      </c>
      <c r="AP317" s="20">
        <v>2003</v>
      </c>
      <c r="AQ317" s="182"/>
      <c r="AR317" s="28" t="s">
        <v>2739</v>
      </c>
      <c r="AS317" s="20" t="s">
        <v>2740</v>
      </c>
    </row>
    <row r="318" spans="1:45" ht="14.25" customHeight="1" x14ac:dyDescent="0.25">
      <c r="D318" s="872" t="s">
        <v>5825</v>
      </c>
      <c r="E318" s="435" t="s">
        <v>5826</v>
      </c>
      <c r="F318" s="412"/>
      <c r="G318" s="504" t="s">
        <v>5827</v>
      </c>
      <c r="H318" s="27" t="s">
        <v>143</v>
      </c>
      <c r="I318" s="412">
        <v>16</v>
      </c>
      <c r="J318" s="415">
        <v>16</v>
      </c>
      <c r="K318" s="19"/>
      <c r="L318" s="52"/>
      <c r="M318" s="81"/>
      <c r="N318" s="28"/>
      <c r="O318" s="972"/>
      <c r="P318" s="29"/>
      <c r="Q318" s="28"/>
      <c r="R318" s="28"/>
      <c r="S318" s="81"/>
      <c r="T318" s="185"/>
      <c r="U318" s="326"/>
      <c r="V318" s="60"/>
      <c r="W318" s="167"/>
      <c r="X318" s="489"/>
      <c r="Y318" s="502"/>
      <c r="Z318" s="494"/>
      <c r="AA318" s="28" t="s">
        <v>20</v>
      </c>
      <c r="AB318" s="27">
        <v>74</v>
      </c>
      <c r="AC318" s="28" t="s">
        <v>73</v>
      </c>
      <c r="AD318" s="27" t="s">
        <v>54</v>
      </c>
      <c r="AE318" s="28"/>
      <c r="AF318" s="29" t="s">
        <v>55</v>
      </c>
      <c r="AG318" s="29"/>
      <c r="AH318" s="27" t="str">
        <f>AH316</f>
        <v>4G</v>
      </c>
      <c r="AI318" s="27" t="str">
        <f>AI316</f>
        <v>4G</v>
      </c>
      <c r="AJ318" s="27" t="s">
        <v>55</v>
      </c>
      <c r="AK318" s="81"/>
      <c r="AL318" s="569"/>
      <c r="AM318" s="28">
        <v>4</v>
      </c>
      <c r="AN318" s="28"/>
      <c r="AO318" s="28">
        <v>2019</v>
      </c>
      <c r="AP318" s="20">
        <v>2019</v>
      </c>
      <c r="AQ318" s="182"/>
      <c r="AR318" s="400" t="s">
        <v>5828</v>
      </c>
      <c r="AS318" s="951" t="s">
        <v>6307</v>
      </c>
    </row>
    <row r="319" spans="1:45" ht="14.25" customHeight="1" x14ac:dyDescent="0.25">
      <c r="A319" s="177"/>
      <c r="B319" s="177"/>
      <c r="C319" s="177"/>
      <c r="D319" s="591" t="s">
        <v>5825</v>
      </c>
      <c r="E319" s="555" t="s">
        <v>5826</v>
      </c>
      <c r="F319" s="592"/>
      <c r="G319" s="593" t="s">
        <v>5827</v>
      </c>
      <c r="H319" s="592" t="s">
        <v>143</v>
      </c>
      <c r="I319" s="592">
        <v>16</v>
      </c>
      <c r="J319" s="618">
        <v>16</v>
      </c>
      <c r="K319" s="952" t="s">
        <v>6197</v>
      </c>
      <c r="L319" s="465" t="s">
        <v>108</v>
      </c>
      <c r="M319" s="546" t="s">
        <v>6282</v>
      </c>
      <c r="N319" s="504">
        <v>171</v>
      </c>
      <c r="O319" s="976"/>
      <c r="P319" s="411">
        <v>6</v>
      </c>
      <c r="Q319" s="504"/>
      <c r="R319" s="504"/>
      <c r="S319" s="546">
        <v>357.14299999999997</v>
      </c>
      <c r="T319" s="575">
        <v>44507</v>
      </c>
      <c r="U319" s="576" t="s">
        <v>5998</v>
      </c>
      <c r="V319" s="577">
        <v>0.67</v>
      </c>
      <c r="W319" s="466">
        <v>1</v>
      </c>
      <c r="X319" s="969">
        <f t="shared" ref="X319:X328" si="13">IF(AND(N319&lt;&gt;"",S319&lt;&gt;""),1000*S319*V319/(N319*W319),"")</f>
        <v>1399.3322222222223</v>
      </c>
      <c r="Y319" s="503" t="s">
        <v>174</v>
      </c>
      <c r="Z319" s="495"/>
      <c r="AA319" s="504" t="s">
        <v>20</v>
      </c>
      <c r="AB319" s="412">
        <v>5</v>
      </c>
      <c r="AC319" s="504" t="s">
        <v>2654</v>
      </c>
      <c r="AD319" s="412" t="s">
        <v>54</v>
      </c>
      <c r="AE319" s="504"/>
      <c r="AF319" s="411" t="s">
        <v>55</v>
      </c>
      <c r="AG319" s="411" t="s">
        <v>55</v>
      </c>
      <c r="AH319" s="412" t="str">
        <f t="shared" ref="AH319:AH328" si="14">AH318</f>
        <v>4G</v>
      </c>
      <c r="AI319" s="412" t="str">
        <f t="shared" ref="AI319:AI328" si="15">AI318</f>
        <v>4G</v>
      </c>
      <c r="AJ319" s="412" t="s">
        <v>55</v>
      </c>
      <c r="AK319" s="546">
        <v>23</v>
      </c>
      <c r="AL319" s="570"/>
      <c r="AM319" s="504">
        <v>4</v>
      </c>
      <c r="AN319" s="504"/>
      <c r="AO319" s="504">
        <v>2019</v>
      </c>
      <c r="AP319" s="505">
        <v>2019</v>
      </c>
      <c r="AQ319" s="953"/>
      <c r="AR319" s="954" t="s">
        <v>6294</v>
      </c>
      <c r="AS319" s="505" t="s">
        <v>6283</v>
      </c>
    </row>
    <row r="320" spans="1:45" ht="14.25" customHeight="1" x14ac:dyDescent="0.25">
      <c r="A320" s="208"/>
      <c r="B320" s="208"/>
      <c r="C320" s="208"/>
      <c r="D320" s="202" t="s">
        <v>5825</v>
      </c>
      <c r="E320" s="733" t="s">
        <v>5826</v>
      </c>
      <c r="F320" s="205"/>
      <c r="G320" s="734" t="s">
        <v>5827</v>
      </c>
      <c r="H320" s="205" t="s">
        <v>143</v>
      </c>
      <c r="I320" s="205">
        <v>16</v>
      </c>
      <c r="J320" s="207">
        <v>16</v>
      </c>
      <c r="K320" s="918" t="s">
        <v>6197</v>
      </c>
      <c r="L320" s="736" t="s">
        <v>108</v>
      </c>
      <c r="M320" s="737" t="s">
        <v>6294</v>
      </c>
      <c r="N320" s="734">
        <v>288</v>
      </c>
      <c r="O320" s="973"/>
      <c r="P320" s="204">
        <v>6</v>
      </c>
      <c r="Q320" s="734"/>
      <c r="R320" s="734"/>
      <c r="S320" s="737"/>
      <c r="T320" s="738">
        <v>44507</v>
      </c>
      <c r="U320" s="739" t="s">
        <v>5998</v>
      </c>
      <c r="V320" s="740">
        <v>0.67</v>
      </c>
      <c r="W320" s="741">
        <v>1</v>
      </c>
      <c r="X320" s="742" t="str">
        <f t="shared" si="13"/>
        <v/>
      </c>
      <c r="Y320" s="743" t="s">
        <v>174</v>
      </c>
      <c r="Z320" s="744"/>
      <c r="AA320" s="734" t="s">
        <v>20</v>
      </c>
      <c r="AB320" s="205">
        <v>7</v>
      </c>
      <c r="AC320" s="734" t="s">
        <v>6284</v>
      </c>
      <c r="AD320" s="205" t="s">
        <v>54</v>
      </c>
      <c r="AE320" s="734"/>
      <c r="AF320" s="204" t="s">
        <v>55</v>
      </c>
      <c r="AG320" s="204" t="s">
        <v>55</v>
      </c>
      <c r="AH320" s="205" t="str">
        <f t="shared" si="14"/>
        <v>4G</v>
      </c>
      <c r="AI320" s="205" t="str">
        <f t="shared" si="15"/>
        <v>4G</v>
      </c>
      <c r="AJ320" s="205" t="s">
        <v>55</v>
      </c>
      <c r="AK320" s="737">
        <v>23</v>
      </c>
      <c r="AL320" s="745"/>
      <c r="AM320" s="734">
        <v>4</v>
      </c>
      <c r="AN320" s="734"/>
      <c r="AO320" s="734">
        <v>2019</v>
      </c>
      <c r="AP320" s="746">
        <v>2019</v>
      </c>
      <c r="AQ320" s="747"/>
      <c r="AR320" s="955" t="s">
        <v>6294</v>
      </c>
      <c r="AS320" s="746" t="s">
        <v>6293</v>
      </c>
    </row>
    <row r="321" spans="1:45" ht="14.25" customHeight="1" x14ac:dyDescent="0.25">
      <c r="A321" s="208"/>
      <c r="B321" s="208"/>
      <c r="C321" s="208"/>
      <c r="D321" s="758" t="s">
        <v>5825</v>
      </c>
      <c r="E321" s="759" t="s">
        <v>5826</v>
      </c>
      <c r="F321" s="762"/>
      <c r="G321" s="761" t="s">
        <v>5827</v>
      </c>
      <c r="H321" s="762" t="s">
        <v>143</v>
      </c>
      <c r="I321" s="762">
        <v>16</v>
      </c>
      <c r="J321" s="934">
        <v>16</v>
      </c>
      <c r="K321" s="918" t="s">
        <v>6197</v>
      </c>
      <c r="L321" s="736" t="s">
        <v>108</v>
      </c>
      <c r="M321" s="737" t="s">
        <v>6282</v>
      </c>
      <c r="N321" s="734"/>
      <c r="O321" s="973"/>
      <c r="P321" s="204">
        <v>6</v>
      </c>
      <c r="Q321" s="734"/>
      <c r="R321" s="734"/>
      <c r="S321" s="737"/>
      <c r="T321" s="738">
        <v>44507</v>
      </c>
      <c r="U321" s="739" t="s">
        <v>5998</v>
      </c>
      <c r="V321" s="740">
        <v>0.67</v>
      </c>
      <c r="W321" s="741">
        <v>1</v>
      </c>
      <c r="X321" s="742" t="str">
        <f t="shared" si="13"/>
        <v/>
      </c>
      <c r="Y321" s="743" t="s">
        <v>174</v>
      </c>
      <c r="Z321" s="744"/>
      <c r="AA321" s="734" t="s">
        <v>20</v>
      </c>
      <c r="AB321" s="205">
        <v>7</v>
      </c>
      <c r="AC321" s="734" t="s">
        <v>6285</v>
      </c>
      <c r="AD321" s="205" t="s">
        <v>54</v>
      </c>
      <c r="AE321" s="734"/>
      <c r="AF321" s="204" t="s">
        <v>55</v>
      </c>
      <c r="AG321" s="204" t="s">
        <v>54</v>
      </c>
      <c r="AH321" s="205" t="str">
        <f t="shared" si="14"/>
        <v>4G</v>
      </c>
      <c r="AI321" s="205" t="str">
        <f t="shared" si="15"/>
        <v>4G</v>
      </c>
      <c r="AJ321" s="205" t="s">
        <v>55</v>
      </c>
      <c r="AK321" s="737">
        <v>23</v>
      </c>
      <c r="AL321" s="745"/>
      <c r="AM321" s="734">
        <v>4</v>
      </c>
      <c r="AN321" s="734">
        <v>5</v>
      </c>
      <c r="AO321" s="734">
        <v>2019</v>
      </c>
      <c r="AP321" s="746">
        <v>2019</v>
      </c>
      <c r="AQ321" s="747"/>
      <c r="AR321" s="955" t="s">
        <v>6294</v>
      </c>
      <c r="AS321" s="746" t="s">
        <v>6295</v>
      </c>
    </row>
    <row r="322" spans="1:45" ht="15" customHeight="1" x14ac:dyDescent="0.25">
      <c r="A322" s="208"/>
      <c r="B322" s="208"/>
      <c r="C322" s="208"/>
      <c r="D322" s="202" t="s">
        <v>5825</v>
      </c>
      <c r="E322" s="733" t="s">
        <v>5826</v>
      </c>
      <c r="F322" s="205"/>
      <c r="G322" s="734" t="s">
        <v>5827</v>
      </c>
      <c r="H322" s="205" t="s">
        <v>143</v>
      </c>
      <c r="I322" s="205">
        <v>16</v>
      </c>
      <c r="J322" s="207">
        <v>16</v>
      </c>
      <c r="K322" s="918" t="s">
        <v>6197</v>
      </c>
      <c r="L322" s="736" t="s">
        <v>108</v>
      </c>
      <c r="M322" s="737" t="s">
        <v>6282</v>
      </c>
      <c r="N322" s="734"/>
      <c r="O322" s="973"/>
      <c r="P322" s="204">
        <v>6</v>
      </c>
      <c r="Q322" s="734"/>
      <c r="R322" s="734"/>
      <c r="S322" s="737"/>
      <c r="T322" s="738">
        <v>44507</v>
      </c>
      <c r="U322" s="739" t="s">
        <v>5998</v>
      </c>
      <c r="V322" s="740">
        <v>0.67</v>
      </c>
      <c r="W322" s="741">
        <v>1</v>
      </c>
      <c r="X322" s="742" t="str">
        <f t="shared" si="13"/>
        <v/>
      </c>
      <c r="Y322" s="743" t="s">
        <v>174</v>
      </c>
      <c r="Z322" s="744"/>
      <c r="AA322" s="734" t="s">
        <v>20</v>
      </c>
      <c r="AB322" s="205">
        <v>7</v>
      </c>
      <c r="AC322" s="734" t="s">
        <v>6286</v>
      </c>
      <c r="AD322" s="205" t="s">
        <v>54</v>
      </c>
      <c r="AE322" s="734"/>
      <c r="AF322" s="204" t="s">
        <v>55</v>
      </c>
      <c r="AG322" s="204" t="s">
        <v>54</v>
      </c>
      <c r="AH322" s="205" t="str">
        <f t="shared" si="14"/>
        <v>4G</v>
      </c>
      <c r="AI322" s="205" t="str">
        <f t="shared" si="15"/>
        <v>4G</v>
      </c>
      <c r="AJ322" s="205" t="s">
        <v>55</v>
      </c>
      <c r="AK322" s="737">
        <v>23</v>
      </c>
      <c r="AL322" s="745"/>
      <c r="AM322" s="734">
        <v>4</v>
      </c>
      <c r="AN322" s="734">
        <v>5</v>
      </c>
      <c r="AO322" s="734">
        <v>2019</v>
      </c>
      <c r="AP322" s="746">
        <v>2019</v>
      </c>
      <c r="AQ322" s="747"/>
      <c r="AR322" s="955" t="s">
        <v>6294</v>
      </c>
      <c r="AS322" s="746" t="s">
        <v>6296</v>
      </c>
    </row>
    <row r="323" spans="1:45" ht="15" customHeight="1" x14ac:dyDescent="0.25">
      <c r="A323" s="208"/>
      <c r="B323" s="208"/>
      <c r="C323" s="208"/>
      <c r="D323" s="758" t="s">
        <v>5825</v>
      </c>
      <c r="E323" s="759" t="s">
        <v>5826</v>
      </c>
      <c r="F323" s="762"/>
      <c r="G323" s="761" t="s">
        <v>5827</v>
      </c>
      <c r="H323" s="762" t="s">
        <v>143</v>
      </c>
      <c r="I323" s="762">
        <v>16</v>
      </c>
      <c r="J323" s="934">
        <v>16</v>
      </c>
      <c r="K323" s="918" t="s">
        <v>6197</v>
      </c>
      <c r="L323" s="736" t="s">
        <v>108</v>
      </c>
      <c r="M323" s="737" t="s">
        <v>6282</v>
      </c>
      <c r="N323" s="734"/>
      <c r="O323" s="973"/>
      <c r="P323" s="204">
        <v>6</v>
      </c>
      <c r="Q323" s="734"/>
      <c r="R323" s="734"/>
      <c r="S323" s="737"/>
      <c r="T323" s="738">
        <v>44507</v>
      </c>
      <c r="U323" s="739" t="s">
        <v>5998</v>
      </c>
      <c r="V323" s="740">
        <v>0.67</v>
      </c>
      <c r="W323" s="741">
        <v>1</v>
      </c>
      <c r="X323" s="742" t="str">
        <f t="shared" si="13"/>
        <v/>
      </c>
      <c r="Y323" s="743" t="s">
        <v>174</v>
      </c>
      <c r="Z323" s="744"/>
      <c r="AA323" s="734" t="s">
        <v>20</v>
      </c>
      <c r="AB323" s="205">
        <v>7</v>
      </c>
      <c r="AC323" s="734" t="s">
        <v>6287</v>
      </c>
      <c r="AD323" s="205" t="s">
        <v>54</v>
      </c>
      <c r="AE323" s="734"/>
      <c r="AF323" s="204" t="s">
        <v>55</v>
      </c>
      <c r="AG323" s="204" t="s">
        <v>54</v>
      </c>
      <c r="AH323" s="205" t="str">
        <f t="shared" si="14"/>
        <v>4G</v>
      </c>
      <c r="AI323" s="205" t="str">
        <f t="shared" si="15"/>
        <v>4G</v>
      </c>
      <c r="AJ323" s="205" t="s">
        <v>55</v>
      </c>
      <c r="AK323" s="737">
        <v>23</v>
      </c>
      <c r="AL323" s="745"/>
      <c r="AM323" s="734">
        <v>4</v>
      </c>
      <c r="AN323" s="734">
        <v>5</v>
      </c>
      <c r="AO323" s="734">
        <v>2019</v>
      </c>
      <c r="AP323" s="746">
        <v>2019</v>
      </c>
      <c r="AQ323" s="747"/>
      <c r="AR323" s="955" t="s">
        <v>6294</v>
      </c>
      <c r="AS323" s="746" t="s">
        <v>6297</v>
      </c>
    </row>
    <row r="324" spans="1:45" ht="14.25" customHeight="1" x14ac:dyDescent="0.25">
      <c r="A324" s="208"/>
      <c r="B324" s="208"/>
      <c r="C324" s="208"/>
      <c r="D324" s="202" t="s">
        <v>5825</v>
      </c>
      <c r="E324" s="733" t="s">
        <v>5826</v>
      </c>
      <c r="F324" s="205"/>
      <c r="G324" s="734" t="s">
        <v>5827</v>
      </c>
      <c r="H324" s="205" t="s">
        <v>143</v>
      </c>
      <c r="I324" s="205">
        <v>16</v>
      </c>
      <c r="J324" s="207">
        <v>16</v>
      </c>
      <c r="K324" s="918" t="s">
        <v>6197</v>
      </c>
      <c r="L324" s="734" t="s">
        <v>108</v>
      </c>
      <c r="M324" s="737" t="s">
        <v>6282</v>
      </c>
      <c r="N324" s="734"/>
      <c r="O324" s="973"/>
      <c r="P324" s="204">
        <v>6</v>
      </c>
      <c r="Q324" s="734"/>
      <c r="R324" s="734"/>
      <c r="S324" s="737"/>
      <c r="T324" s="738">
        <v>44507</v>
      </c>
      <c r="U324" s="739" t="s">
        <v>5998</v>
      </c>
      <c r="V324" s="740">
        <v>0.67</v>
      </c>
      <c r="W324" s="741">
        <v>1</v>
      </c>
      <c r="X324" s="742" t="str">
        <f t="shared" si="13"/>
        <v/>
      </c>
      <c r="Y324" s="743" t="s">
        <v>174</v>
      </c>
      <c r="Z324" s="744"/>
      <c r="AA324" s="734" t="s">
        <v>20</v>
      </c>
      <c r="AB324" s="205">
        <v>7</v>
      </c>
      <c r="AC324" s="734" t="s">
        <v>6288</v>
      </c>
      <c r="AD324" s="205" t="s">
        <v>54</v>
      </c>
      <c r="AE324" s="734"/>
      <c r="AF324" s="204" t="s">
        <v>55</v>
      </c>
      <c r="AG324" s="204" t="s">
        <v>54</v>
      </c>
      <c r="AH324" s="205" t="str">
        <f t="shared" si="14"/>
        <v>4G</v>
      </c>
      <c r="AI324" s="205" t="str">
        <f t="shared" si="15"/>
        <v>4G</v>
      </c>
      <c r="AJ324" s="205" t="s">
        <v>55</v>
      </c>
      <c r="AK324" s="737">
        <v>23</v>
      </c>
      <c r="AL324" s="745"/>
      <c r="AM324" s="734">
        <v>4</v>
      </c>
      <c r="AN324" s="734">
        <v>5</v>
      </c>
      <c r="AO324" s="734">
        <v>2019</v>
      </c>
      <c r="AP324" s="746">
        <v>2019</v>
      </c>
      <c r="AQ324" s="747"/>
      <c r="AR324" s="955" t="s">
        <v>6294</v>
      </c>
      <c r="AS324" s="746" t="s">
        <v>6298</v>
      </c>
    </row>
    <row r="325" spans="1:45" ht="14.25" customHeight="1" x14ac:dyDescent="0.25">
      <c r="A325" s="208"/>
      <c r="B325" s="208"/>
      <c r="C325" s="208"/>
      <c r="D325" s="202" t="s">
        <v>5825</v>
      </c>
      <c r="E325" s="733" t="s">
        <v>5826</v>
      </c>
      <c r="F325" s="205"/>
      <c r="G325" s="734" t="s">
        <v>5827</v>
      </c>
      <c r="H325" s="205" t="s">
        <v>143</v>
      </c>
      <c r="I325" s="205">
        <v>16</v>
      </c>
      <c r="J325" s="207">
        <v>16</v>
      </c>
      <c r="K325" s="918" t="s">
        <v>6197</v>
      </c>
      <c r="L325" s="736" t="s">
        <v>108</v>
      </c>
      <c r="M325" s="737" t="s">
        <v>6282</v>
      </c>
      <c r="N325" s="734"/>
      <c r="O325" s="973"/>
      <c r="P325" s="204">
        <v>6</v>
      </c>
      <c r="Q325" s="734"/>
      <c r="R325" s="734"/>
      <c r="S325" s="737"/>
      <c r="T325" s="738">
        <v>44507</v>
      </c>
      <c r="U325" s="739" t="s">
        <v>5998</v>
      </c>
      <c r="V325" s="740">
        <v>0.67</v>
      </c>
      <c r="W325" s="741">
        <v>1</v>
      </c>
      <c r="X325" s="742" t="str">
        <f t="shared" si="13"/>
        <v/>
      </c>
      <c r="Y325" s="743" t="s">
        <v>174</v>
      </c>
      <c r="Z325" s="744"/>
      <c r="AA325" s="734" t="s">
        <v>20</v>
      </c>
      <c r="AB325" s="205">
        <v>7</v>
      </c>
      <c r="AC325" s="734" t="s">
        <v>6289</v>
      </c>
      <c r="AD325" s="205" t="s">
        <v>54</v>
      </c>
      <c r="AE325" s="734"/>
      <c r="AF325" s="204" t="s">
        <v>55</v>
      </c>
      <c r="AG325" s="204" t="s">
        <v>54</v>
      </c>
      <c r="AH325" s="205" t="str">
        <f t="shared" si="14"/>
        <v>4G</v>
      </c>
      <c r="AI325" s="205" t="str">
        <f t="shared" si="15"/>
        <v>4G</v>
      </c>
      <c r="AJ325" s="205" t="s">
        <v>55</v>
      </c>
      <c r="AK325" s="737">
        <v>23</v>
      </c>
      <c r="AL325" s="745"/>
      <c r="AM325" s="734">
        <v>4</v>
      </c>
      <c r="AN325" s="734">
        <v>5</v>
      </c>
      <c r="AO325" s="734">
        <v>2019</v>
      </c>
      <c r="AP325" s="746">
        <v>2019</v>
      </c>
      <c r="AQ325" s="747"/>
      <c r="AR325" s="955" t="s">
        <v>6294</v>
      </c>
      <c r="AS325" s="746" t="s">
        <v>6300</v>
      </c>
    </row>
    <row r="326" spans="1:45" ht="14.25" customHeight="1" x14ac:dyDescent="0.25">
      <c r="A326" s="208"/>
      <c r="B326" s="208"/>
      <c r="C326" s="208"/>
      <c r="D326" s="758" t="s">
        <v>5825</v>
      </c>
      <c r="E326" s="759" t="s">
        <v>5826</v>
      </c>
      <c r="F326" s="762"/>
      <c r="G326" s="761" t="s">
        <v>5827</v>
      </c>
      <c r="H326" s="762" t="s">
        <v>143</v>
      </c>
      <c r="I326" s="762">
        <v>16</v>
      </c>
      <c r="J326" s="763">
        <v>16</v>
      </c>
      <c r="K326" s="918" t="s">
        <v>6197</v>
      </c>
      <c r="L326" s="736" t="s">
        <v>108</v>
      </c>
      <c r="M326" s="737" t="s">
        <v>6282</v>
      </c>
      <c r="N326" s="734"/>
      <c r="O326" s="998"/>
      <c r="P326" s="204">
        <v>6</v>
      </c>
      <c r="Q326" s="734"/>
      <c r="R326" s="734"/>
      <c r="S326" s="737"/>
      <c r="T326" s="738">
        <v>44507</v>
      </c>
      <c r="U326" s="739" t="s">
        <v>5998</v>
      </c>
      <c r="V326" s="740">
        <v>0.67</v>
      </c>
      <c r="W326" s="741">
        <v>1</v>
      </c>
      <c r="X326" s="742" t="str">
        <f t="shared" si="13"/>
        <v/>
      </c>
      <c r="Y326" s="772" t="s">
        <v>174</v>
      </c>
      <c r="Z326" s="773"/>
      <c r="AA326" s="761" t="s">
        <v>20</v>
      </c>
      <c r="AB326" s="762">
        <v>8</v>
      </c>
      <c r="AC326" s="761" t="s">
        <v>6290</v>
      </c>
      <c r="AD326" s="762" t="s">
        <v>54</v>
      </c>
      <c r="AE326" s="761"/>
      <c r="AF326" s="760" t="s">
        <v>55</v>
      </c>
      <c r="AG326" s="760" t="s">
        <v>54</v>
      </c>
      <c r="AH326" s="762" t="str">
        <f t="shared" si="14"/>
        <v>4G</v>
      </c>
      <c r="AI326" s="762" t="str">
        <f t="shared" si="15"/>
        <v>4G</v>
      </c>
      <c r="AJ326" s="762" t="s">
        <v>55</v>
      </c>
      <c r="AK326" s="766">
        <v>23</v>
      </c>
      <c r="AL326" s="774"/>
      <c r="AM326" s="761">
        <v>4</v>
      </c>
      <c r="AN326" s="761">
        <v>5</v>
      </c>
      <c r="AO326" s="761">
        <v>2019</v>
      </c>
      <c r="AP326" s="775">
        <v>2019</v>
      </c>
      <c r="AQ326" s="776"/>
      <c r="AR326" s="1002" t="s">
        <v>6294</v>
      </c>
      <c r="AS326" s="775" t="s">
        <v>6301</v>
      </c>
    </row>
    <row r="327" spans="1:45" ht="14.25" customHeight="1" x14ac:dyDescent="0.25">
      <c r="A327" s="208"/>
      <c r="B327" s="208"/>
      <c r="C327" s="208"/>
      <c r="D327" s="202" t="s">
        <v>5825</v>
      </c>
      <c r="E327" s="733" t="s">
        <v>5826</v>
      </c>
      <c r="F327" s="205"/>
      <c r="G327" s="734" t="s">
        <v>5827</v>
      </c>
      <c r="H327" s="205" t="s">
        <v>143</v>
      </c>
      <c r="I327" s="205">
        <v>16</v>
      </c>
      <c r="J327" s="207">
        <v>16</v>
      </c>
      <c r="K327" s="918" t="s">
        <v>6197</v>
      </c>
      <c r="L327" s="736" t="s">
        <v>108</v>
      </c>
      <c r="M327" s="737" t="s">
        <v>6282</v>
      </c>
      <c r="N327" s="734"/>
      <c r="O327" s="973"/>
      <c r="P327" s="204">
        <v>6</v>
      </c>
      <c r="Q327" s="734"/>
      <c r="R327" s="734"/>
      <c r="S327" s="737"/>
      <c r="T327" s="738">
        <v>44507</v>
      </c>
      <c r="U327" s="739" t="s">
        <v>5998</v>
      </c>
      <c r="V327" s="740">
        <v>0.67</v>
      </c>
      <c r="W327" s="741">
        <v>1</v>
      </c>
      <c r="X327" s="742" t="str">
        <f t="shared" si="13"/>
        <v/>
      </c>
      <c r="Y327" s="743" t="s">
        <v>174</v>
      </c>
      <c r="Z327" s="744"/>
      <c r="AA327" s="734" t="s">
        <v>20</v>
      </c>
      <c r="AB327" s="205">
        <v>9</v>
      </c>
      <c r="AC327" s="734" t="s">
        <v>6292</v>
      </c>
      <c r="AD327" s="205" t="s">
        <v>54</v>
      </c>
      <c r="AE327" s="734"/>
      <c r="AF327" s="204" t="s">
        <v>55</v>
      </c>
      <c r="AG327" s="204" t="s">
        <v>54</v>
      </c>
      <c r="AH327" s="205" t="str">
        <f t="shared" si="14"/>
        <v>4G</v>
      </c>
      <c r="AI327" s="205" t="str">
        <f t="shared" si="15"/>
        <v>4G</v>
      </c>
      <c r="AJ327" s="205" t="s">
        <v>55</v>
      </c>
      <c r="AK327" s="737">
        <v>23</v>
      </c>
      <c r="AL327" s="745"/>
      <c r="AM327" s="734">
        <v>4</v>
      </c>
      <c r="AN327" s="734">
        <v>5</v>
      </c>
      <c r="AO327" s="734">
        <v>2019</v>
      </c>
      <c r="AP327" s="746">
        <v>2019</v>
      </c>
      <c r="AQ327" s="747"/>
      <c r="AR327" s="955" t="s">
        <v>6294</v>
      </c>
      <c r="AS327" s="746" t="s">
        <v>6302</v>
      </c>
    </row>
    <row r="328" spans="1:45" ht="14.25" customHeight="1" x14ac:dyDescent="0.25">
      <c r="A328" s="208"/>
      <c r="B328" s="208"/>
      <c r="C328" s="208"/>
      <c r="D328" s="758" t="s">
        <v>5825</v>
      </c>
      <c r="E328" s="759" t="s">
        <v>5826</v>
      </c>
      <c r="F328" s="762"/>
      <c r="G328" s="761" t="s">
        <v>5827</v>
      </c>
      <c r="H328" s="762" t="s">
        <v>143</v>
      </c>
      <c r="I328" s="762">
        <v>16</v>
      </c>
      <c r="J328" s="934">
        <v>16</v>
      </c>
      <c r="K328" s="918" t="s">
        <v>6197</v>
      </c>
      <c r="L328" s="736" t="s">
        <v>108</v>
      </c>
      <c r="M328" s="737" t="s">
        <v>6282</v>
      </c>
      <c r="N328" s="734"/>
      <c r="O328" s="973"/>
      <c r="P328" s="204">
        <v>6</v>
      </c>
      <c r="Q328" s="734"/>
      <c r="R328" s="734"/>
      <c r="S328" s="737"/>
      <c r="T328" s="738">
        <v>44507</v>
      </c>
      <c r="U328" s="739" t="s">
        <v>5998</v>
      </c>
      <c r="V328" s="740">
        <v>0.67</v>
      </c>
      <c r="W328" s="741">
        <v>1</v>
      </c>
      <c r="X328" s="742" t="str">
        <f t="shared" si="13"/>
        <v/>
      </c>
      <c r="Y328" s="743" t="s">
        <v>174</v>
      </c>
      <c r="Z328" s="744"/>
      <c r="AA328" s="734" t="s">
        <v>20</v>
      </c>
      <c r="AB328" s="205">
        <v>10</v>
      </c>
      <c r="AC328" s="734" t="s">
        <v>6291</v>
      </c>
      <c r="AD328" s="205" t="s">
        <v>54</v>
      </c>
      <c r="AE328" s="734"/>
      <c r="AF328" s="204" t="s">
        <v>55</v>
      </c>
      <c r="AG328" s="204" t="s">
        <v>54</v>
      </c>
      <c r="AH328" s="205" t="str">
        <f t="shared" si="14"/>
        <v>4G</v>
      </c>
      <c r="AI328" s="205" t="str">
        <f t="shared" si="15"/>
        <v>4G</v>
      </c>
      <c r="AJ328" s="205" t="s">
        <v>55</v>
      </c>
      <c r="AK328" s="737">
        <v>23</v>
      </c>
      <c r="AL328" s="745"/>
      <c r="AM328" s="734">
        <v>4</v>
      </c>
      <c r="AN328" s="734">
        <v>5</v>
      </c>
      <c r="AO328" s="734">
        <v>2019</v>
      </c>
      <c r="AP328" s="746">
        <v>2019</v>
      </c>
      <c r="AQ328" s="747"/>
      <c r="AR328" s="955" t="s">
        <v>6294</v>
      </c>
      <c r="AS328" s="746" t="s">
        <v>6299</v>
      </c>
    </row>
    <row r="329" spans="1:45" ht="14.25" customHeight="1" x14ac:dyDescent="0.25">
      <c r="D329" s="26" t="s">
        <v>6461</v>
      </c>
      <c r="E329" s="435" t="s">
        <v>6462</v>
      </c>
      <c r="F329" s="27"/>
      <c r="G329" s="28" t="s">
        <v>6463</v>
      </c>
      <c r="H329" s="27" t="s">
        <v>3987</v>
      </c>
      <c r="I329" s="27">
        <v>16</v>
      </c>
      <c r="J329" s="87">
        <v>16</v>
      </c>
      <c r="K329" s="19"/>
      <c r="L329" s="52"/>
      <c r="M329" s="81"/>
      <c r="N329" s="28"/>
      <c r="O329" s="972"/>
      <c r="P329" s="29"/>
      <c r="Q329" s="28"/>
      <c r="R329" s="28"/>
      <c r="S329" s="81"/>
      <c r="T329" s="185"/>
      <c r="U329" s="326"/>
      <c r="V329" s="60"/>
      <c r="W329" s="167"/>
      <c r="X329" s="489"/>
      <c r="Y329" s="502"/>
      <c r="Z329" s="494"/>
      <c r="AA329" s="28" t="s">
        <v>20</v>
      </c>
      <c r="AB329" s="27">
        <v>77</v>
      </c>
      <c r="AC329" s="28" t="s">
        <v>6461</v>
      </c>
      <c r="AD329" s="27" t="s">
        <v>54</v>
      </c>
      <c r="AE329" s="28" t="s">
        <v>124</v>
      </c>
      <c r="AF329" s="29" t="s">
        <v>55</v>
      </c>
      <c r="AG329" s="29"/>
      <c r="AH329" s="27" t="s">
        <v>181</v>
      </c>
      <c r="AI329" s="27" t="s">
        <v>181</v>
      </c>
      <c r="AJ329" s="27" t="s">
        <v>54</v>
      </c>
      <c r="AK329" s="81"/>
      <c r="AL329" s="569"/>
      <c r="AM329" s="28"/>
      <c r="AN329" s="28"/>
      <c r="AO329" s="28"/>
      <c r="AP329" s="20">
        <v>2020</v>
      </c>
      <c r="AQ329" s="142"/>
      <c r="AR329" s="28" t="s">
        <v>6464</v>
      </c>
      <c r="AS329" s="20"/>
    </row>
    <row r="330" spans="1:45" ht="14.25" customHeight="1" x14ac:dyDescent="0.25">
      <c r="A330" t="s">
        <v>746</v>
      </c>
      <c r="B330">
        <v>1</v>
      </c>
      <c r="C330" t="s">
        <v>4376</v>
      </c>
      <c r="D330" s="26" t="s">
        <v>15</v>
      </c>
      <c r="E330" s="435" t="s">
        <v>2491</v>
      </c>
      <c r="F330" s="27" t="s">
        <v>67</v>
      </c>
      <c r="G330" s="28" t="s">
        <v>355</v>
      </c>
      <c r="H330" s="27" t="s">
        <v>65</v>
      </c>
      <c r="I330" s="27">
        <v>16</v>
      </c>
      <c r="J330" s="87">
        <v>16</v>
      </c>
      <c r="K330" s="856" t="s">
        <v>4805</v>
      </c>
      <c r="L330" s="52" t="s">
        <v>108</v>
      </c>
      <c r="M330" s="81" t="s">
        <v>5299</v>
      </c>
      <c r="N330" s="28">
        <v>253</v>
      </c>
      <c r="O330" s="972"/>
      <c r="P330" s="29">
        <v>6</v>
      </c>
      <c r="Q330" s="28"/>
      <c r="R330" s="28">
        <v>1</v>
      </c>
      <c r="S330" s="81">
        <v>335.57</v>
      </c>
      <c r="T330" s="185">
        <v>44013</v>
      </c>
      <c r="U330" s="326" t="s">
        <v>5298</v>
      </c>
      <c r="V330" s="60">
        <v>0.8</v>
      </c>
      <c r="W330" s="167">
        <v>1</v>
      </c>
      <c r="X330" s="489">
        <f t="shared" ref="X330:X351" si="16">IF(AND(N330&lt;&gt;"",S330&lt;&gt;""),1000*S330*V330/(N330*W330),"")</f>
        <v>1061.090909090909</v>
      </c>
      <c r="Y330" s="502" t="s">
        <v>174</v>
      </c>
      <c r="Z330" s="494"/>
      <c r="AA330" s="28" t="s">
        <v>17</v>
      </c>
      <c r="AB330" s="27">
        <v>1</v>
      </c>
      <c r="AC330" s="28" t="s">
        <v>356</v>
      </c>
      <c r="AD330" s="27" t="s">
        <v>54</v>
      </c>
      <c r="AE330" s="28" t="s">
        <v>65</v>
      </c>
      <c r="AF330" s="29" t="s">
        <v>55</v>
      </c>
      <c r="AG330" s="29"/>
      <c r="AH330" s="27" t="s">
        <v>181</v>
      </c>
      <c r="AI330" s="27" t="s">
        <v>181</v>
      </c>
      <c r="AJ330" s="27"/>
      <c r="AK330" s="81">
        <v>20</v>
      </c>
      <c r="AL330" s="569"/>
      <c r="AM330" s="28"/>
      <c r="AN330" s="28">
        <v>2</v>
      </c>
      <c r="AO330" s="28">
        <v>2006</v>
      </c>
      <c r="AP330" s="20">
        <v>2015</v>
      </c>
      <c r="AQ330" s="182" t="s">
        <v>3375</v>
      </c>
      <c r="AR330" s="28" t="s">
        <v>38</v>
      </c>
      <c r="AS330" s="20" t="s">
        <v>1555</v>
      </c>
    </row>
    <row r="331" spans="1:45" ht="14.25" customHeight="1" x14ac:dyDescent="0.25">
      <c r="A331" t="s">
        <v>746</v>
      </c>
      <c r="B331">
        <v>1</v>
      </c>
      <c r="C331" t="s">
        <v>4376</v>
      </c>
      <c r="D331" s="26" t="s">
        <v>15</v>
      </c>
      <c r="E331" s="435" t="s">
        <v>2491</v>
      </c>
      <c r="F331" s="27" t="s">
        <v>67</v>
      </c>
      <c r="G331" s="28" t="s">
        <v>355</v>
      </c>
      <c r="H331" s="27" t="s">
        <v>65</v>
      </c>
      <c r="I331" s="27">
        <v>16</v>
      </c>
      <c r="J331" s="87">
        <v>16</v>
      </c>
      <c r="K331" s="19" t="s">
        <v>800</v>
      </c>
      <c r="L331" s="52" t="s">
        <v>108</v>
      </c>
      <c r="M331" s="81"/>
      <c r="N331" s="28">
        <v>335</v>
      </c>
      <c r="O331" s="972"/>
      <c r="P331" s="29">
        <v>6</v>
      </c>
      <c r="Q331" s="28"/>
      <c r="R331" s="28">
        <v>1</v>
      </c>
      <c r="S331" s="81">
        <v>180.47300000000001</v>
      </c>
      <c r="T331" s="185">
        <v>42267</v>
      </c>
      <c r="U331" s="326">
        <v>14.7</v>
      </c>
      <c r="V331" s="60">
        <v>0.8</v>
      </c>
      <c r="W331" s="167">
        <v>1</v>
      </c>
      <c r="X331" s="489">
        <f t="shared" si="16"/>
        <v>430.98029850746269</v>
      </c>
      <c r="Y331" s="502" t="s">
        <v>174</v>
      </c>
      <c r="Z331" s="494"/>
      <c r="AA331" s="28" t="s">
        <v>17</v>
      </c>
      <c r="AB331" s="27">
        <v>1</v>
      </c>
      <c r="AC331" s="28" t="s">
        <v>356</v>
      </c>
      <c r="AD331" s="27" t="s">
        <v>54</v>
      </c>
      <c r="AE331" s="28" t="s">
        <v>65</v>
      </c>
      <c r="AF331" s="29" t="s">
        <v>55</v>
      </c>
      <c r="AG331" s="29"/>
      <c r="AH331" s="27" t="s">
        <v>181</v>
      </c>
      <c r="AI331" s="27" t="s">
        <v>181</v>
      </c>
      <c r="AJ331" s="27"/>
      <c r="AK331" s="81">
        <v>20</v>
      </c>
      <c r="AL331" s="569"/>
      <c r="AM331" s="28"/>
      <c r="AN331" s="28">
        <v>2</v>
      </c>
      <c r="AO331" s="28">
        <v>2006</v>
      </c>
      <c r="AP331" s="20">
        <v>2015</v>
      </c>
      <c r="AQ331" s="182" t="s">
        <v>3375</v>
      </c>
      <c r="AR331" s="28" t="s">
        <v>38</v>
      </c>
      <c r="AS331" s="20" t="s">
        <v>1555</v>
      </c>
    </row>
    <row r="332" spans="1:45" ht="14.25" customHeight="1" x14ac:dyDescent="0.25">
      <c r="A332" t="s">
        <v>746</v>
      </c>
      <c r="B332">
        <v>1</v>
      </c>
      <c r="C332" t="s">
        <v>4376</v>
      </c>
      <c r="D332" s="26" t="s">
        <v>1552</v>
      </c>
      <c r="E332" s="435" t="s">
        <v>2491</v>
      </c>
      <c r="F332" s="27" t="s">
        <v>67</v>
      </c>
      <c r="G332" s="28" t="s">
        <v>355</v>
      </c>
      <c r="H332" s="27" t="s">
        <v>65</v>
      </c>
      <c r="I332" s="27">
        <v>16</v>
      </c>
      <c r="J332" s="87">
        <v>16</v>
      </c>
      <c r="K332" s="19" t="s">
        <v>800</v>
      </c>
      <c r="L332" s="52" t="s">
        <v>108</v>
      </c>
      <c r="M332" s="81" t="s">
        <v>1554</v>
      </c>
      <c r="N332" s="28">
        <v>518</v>
      </c>
      <c r="O332" s="972"/>
      <c r="P332" s="29">
        <v>6</v>
      </c>
      <c r="Q332" s="28"/>
      <c r="R332" s="28"/>
      <c r="S332" s="81">
        <v>411.86200000000002</v>
      </c>
      <c r="T332" s="185">
        <v>42267</v>
      </c>
      <c r="U332" s="326">
        <v>14.7</v>
      </c>
      <c r="V332" s="60">
        <v>0.8</v>
      </c>
      <c r="W332" s="167">
        <v>1</v>
      </c>
      <c r="X332" s="489">
        <f t="shared" si="16"/>
        <v>636.08030888030896</v>
      </c>
      <c r="Y332" s="502" t="s">
        <v>174</v>
      </c>
      <c r="Z332" s="494"/>
      <c r="AA332" s="28" t="s">
        <v>20</v>
      </c>
      <c r="AB332" s="27">
        <v>3</v>
      </c>
      <c r="AC332" s="28" t="s">
        <v>356</v>
      </c>
      <c r="AD332" s="27" t="s">
        <v>54</v>
      </c>
      <c r="AE332" s="28" t="s">
        <v>65</v>
      </c>
      <c r="AF332" s="29" t="s">
        <v>55</v>
      </c>
      <c r="AG332" s="29"/>
      <c r="AH332" s="27" t="s">
        <v>181</v>
      </c>
      <c r="AI332" s="27" t="s">
        <v>181</v>
      </c>
      <c r="AJ332" s="27"/>
      <c r="AK332" s="81">
        <v>20</v>
      </c>
      <c r="AL332" s="569"/>
      <c r="AM332" s="28"/>
      <c r="AN332" s="28">
        <v>2</v>
      </c>
      <c r="AO332" s="28">
        <v>2006</v>
      </c>
      <c r="AP332" s="20">
        <v>2017</v>
      </c>
      <c r="AQ332" s="182" t="s">
        <v>5769</v>
      </c>
      <c r="AR332" s="28" t="s">
        <v>38</v>
      </c>
      <c r="AS332" s="20" t="s">
        <v>1641</v>
      </c>
    </row>
    <row r="333" spans="1:45" ht="14.25" customHeight="1" x14ac:dyDescent="0.25">
      <c r="B333">
        <v>1</v>
      </c>
      <c r="C333" t="s">
        <v>4376</v>
      </c>
      <c r="D333" s="26" t="s">
        <v>1642</v>
      </c>
      <c r="E333" s="435" t="s">
        <v>2491</v>
      </c>
      <c r="F333" s="27" t="s">
        <v>67</v>
      </c>
      <c r="G333" s="28" t="s">
        <v>355</v>
      </c>
      <c r="H333" s="27" t="s">
        <v>65</v>
      </c>
      <c r="I333" s="27">
        <v>32</v>
      </c>
      <c r="J333" s="87">
        <v>16</v>
      </c>
      <c r="K333" s="19" t="s">
        <v>800</v>
      </c>
      <c r="L333" s="52" t="s">
        <v>108</v>
      </c>
      <c r="M333" s="81" t="s">
        <v>1554</v>
      </c>
      <c r="N333" s="28">
        <v>930</v>
      </c>
      <c r="O333" s="972"/>
      <c r="P333" s="29">
        <v>6</v>
      </c>
      <c r="Q333" s="28"/>
      <c r="R333" s="28"/>
      <c r="S333" s="81">
        <v>357.52600000000001</v>
      </c>
      <c r="T333" s="185">
        <v>42268</v>
      </c>
      <c r="U333" s="326">
        <v>14.7</v>
      </c>
      <c r="V333" s="60">
        <v>1</v>
      </c>
      <c r="W333" s="167">
        <v>1</v>
      </c>
      <c r="X333" s="489">
        <f t="shared" si="16"/>
        <v>384.43655913978495</v>
      </c>
      <c r="Y333" s="502" t="s">
        <v>174</v>
      </c>
      <c r="Z333" s="494"/>
      <c r="AA333" s="28" t="s">
        <v>20</v>
      </c>
      <c r="AB333" s="27">
        <v>3</v>
      </c>
      <c r="AC333" s="28" t="s">
        <v>356</v>
      </c>
      <c r="AD333" s="27" t="s">
        <v>54</v>
      </c>
      <c r="AE333" s="28" t="s">
        <v>65</v>
      </c>
      <c r="AF333" s="29" t="s">
        <v>55</v>
      </c>
      <c r="AG333" s="29"/>
      <c r="AH333" s="27" t="s">
        <v>181</v>
      </c>
      <c r="AI333" s="27" t="s">
        <v>181</v>
      </c>
      <c r="AJ333" s="27"/>
      <c r="AK333" s="81">
        <v>20</v>
      </c>
      <c r="AL333" s="569"/>
      <c r="AM333" s="28"/>
      <c r="AN333" s="28">
        <v>2</v>
      </c>
      <c r="AO333" s="28">
        <v>2006</v>
      </c>
      <c r="AP333" s="20">
        <v>2017</v>
      </c>
      <c r="AQ333" s="19"/>
      <c r="AR333" s="28" t="s">
        <v>38</v>
      </c>
      <c r="AS333" s="20" t="s">
        <v>1641</v>
      </c>
    </row>
    <row r="334" spans="1:45" ht="14.25" customHeight="1" x14ac:dyDescent="0.25">
      <c r="A334" t="s">
        <v>746</v>
      </c>
      <c r="B334">
        <v>1</v>
      </c>
      <c r="C334" t="s">
        <v>4376</v>
      </c>
      <c r="D334" s="45" t="s">
        <v>1553</v>
      </c>
      <c r="E334" s="555" t="s">
        <v>2491</v>
      </c>
      <c r="F334" s="46" t="s">
        <v>67</v>
      </c>
      <c r="G334" s="42" t="s">
        <v>355</v>
      </c>
      <c r="H334" s="46" t="s">
        <v>65</v>
      </c>
      <c r="I334" s="46">
        <v>32</v>
      </c>
      <c r="J334" s="670">
        <v>16</v>
      </c>
      <c r="K334" s="19" t="s">
        <v>800</v>
      </c>
      <c r="L334" s="52" t="s">
        <v>108</v>
      </c>
      <c r="M334" s="81" t="s">
        <v>1554</v>
      </c>
      <c r="N334" s="28">
        <v>2612</v>
      </c>
      <c r="O334" s="972"/>
      <c r="P334" s="29">
        <v>6</v>
      </c>
      <c r="Q334" s="28"/>
      <c r="R334" s="28"/>
      <c r="S334" s="81">
        <v>301.56799999999998</v>
      </c>
      <c r="T334" s="185">
        <v>42267</v>
      </c>
      <c r="U334" s="326">
        <v>14.7</v>
      </c>
      <c r="V334" s="60">
        <v>1</v>
      </c>
      <c r="W334" s="167">
        <v>1</v>
      </c>
      <c r="X334" s="489">
        <f t="shared" si="16"/>
        <v>115.45482388973966</v>
      </c>
      <c r="Y334" s="502" t="s">
        <v>174</v>
      </c>
      <c r="Z334" s="494"/>
      <c r="AA334" s="28" t="s">
        <v>20</v>
      </c>
      <c r="AB334" s="27">
        <v>3</v>
      </c>
      <c r="AC334" s="28" t="s">
        <v>356</v>
      </c>
      <c r="AD334" s="27" t="s">
        <v>54</v>
      </c>
      <c r="AE334" s="28" t="s">
        <v>65</v>
      </c>
      <c r="AF334" s="29" t="s">
        <v>55</v>
      </c>
      <c r="AG334" s="29"/>
      <c r="AH334" s="27" t="s">
        <v>181</v>
      </c>
      <c r="AI334" s="27" t="s">
        <v>181</v>
      </c>
      <c r="AJ334" s="27"/>
      <c r="AK334" s="81">
        <v>20</v>
      </c>
      <c r="AL334" s="569"/>
      <c r="AM334" s="28"/>
      <c r="AN334" s="28">
        <v>2</v>
      </c>
      <c r="AO334" s="28">
        <v>2006</v>
      </c>
      <c r="AP334" s="20">
        <v>2017</v>
      </c>
      <c r="AQ334" s="19"/>
      <c r="AR334" s="28" t="s">
        <v>38</v>
      </c>
      <c r="AS334" s="20" t="s">
        <v>1643</v>
      </c>
    </row>
    <row r="335" spans="1:45" ht="14.25" customHeight="1" x14ac:dyDescent="0.25">
      <c r="B335">
        <v>1</v>
      </c>
      <c r="C335" t="s">
        <v>4376</v>
      </c>
      <c r="D335" s="45" t="s">
        <v>1644</v>
      </c>
      <c r="E335" s="555" t="s">
        <v>2491</v>
      </c>
      <c r="F335" s="46" t="s">
        <v>67</v>
      </c>
      <c r="G335" s="42" t="s">
        <v>355</v>
      </c>
      <c r="H335" s="46" t="s">
        <v>65</v>
      </c>
      <c r="I335" s="46">
        <v>32</v>
      </c>
      <c r="J335" s="670">
        <v>16</v>
      </c>
      <c r="K335" s="19" t="s">
        <v>800</v>
      </c>
      <c r="L335" s="52" t="s">
        <v>108</v>
      </c>
      <c r="M335" s="81" t="s">
        <v>1554</v>
      </c>
      <c r="N335" s="28">
        <v>1588</v>
      </c>
      <c r="O335" s="972"/>
      <c r="P335" s="29">
        <v>6</v>
      </c>
      <c r="Q335" s="28"/>
      <c r="R335" s="28"/>
      <c r="S335" s="81">
        <v>354.73599999999999</v>
      </c>
      <c r="T335" s="185">
        <v>42267</v>
      </c>
      <c r="U335" s="326">
        <v>14.7</v>
      </c>
      <c r="V335" s="60">
        <v>1</v>
      </c>
      <c r="W335" s="167">
        <v>1</v>
      </c>
      <c r="X335" s="489">
        <f t="shared" si="16"/>
        <v>223.38539042821159</v>
      </c>
      <c r="Y335" s="502" t="s">
        <v>174</v>
      </c>
      <c r="Z335" s="494"/>
      <c r="AA335" s="28" t="s">
        <v>20</v>
      </c>
      <c r="AB335" s="27">
        <v>3</v>
      </c>
      <c r="AC335" s="28" t="s">
        <v>356</v>
      </c>
      <c r="AD335" s="27" t="s">
        <v>54</v>
      </c>
      <c r="AE335" s="28" t="s">
        <v>65</v>
      </c>
      <c r="AF335" s="29" t="s">
        <v>55</v>
      </c>
      <c r="AG335" s="29"/>
      <c r="AH335" s="27" t="s">
        <v>181</v>
      </c>
      <c r="AI335" s="27" t="s">
        <v>181</v>
      </c>
      <c r="AJ335" s="27"/>
      <c r="AK335" s="81">
        <v>20</v>
      </c>
      <c r="AL335" s="569"/>
      <c r="AM335" s="28"/>
      <c r="AN335" s="28">
        <v>2</v>
      </c>
      <c r="AO335" s="28">
        <v>2006</v>
      </c>
      <c r="AP335" s="20">
        <v>2017</v>
      </c>
      <c r="AQ335" s="19"/>
      <c r="AR335" s="28" t="s">
        <v>38</v>
      </c>
      <c r="AS335" s="20" t="s">
        <v>1645</v>
      </c>
    </row>
    <row r="336" spans="1:45" ht="14.25" customHeight="1" x14ac:dyDescent="0.25">
      <c r="D336" s="591" t="s">
        <v>4807</v>
      </c>
      <c r="E336" s="555" t="s">
        <v>4808</v>
      </c>
      <c r="F336" s="673" t="s">
        <v>777</v>
      </c>
      <c r="G336" s="593" t="s">
        <v>355</v>
      </c>
      <c r="H336" s="592">
        <v>1802</v>
      </c>
      <c r="I336" s="592">
        <v>8</v>
      </c>
      <c r="J336" s="618">
        <v>8</v>
      </c>
      <c r="K336" s="19" t="s">
        <v>800</v>
      </c>
      <c r="L336" s="52" t="s">
        <v>108</v>
      </c>
      <c r="M336" s="81" t="s">
        <v>777</v>
      </c>
      <c r="N336" s="28"/>
      <c r="O336" s="972"/>
      <c r="P336" s="29">
        <v>6</v>
      </c>
      <c r="Q336" s="28"/>
      <c r="R336" s="28"/>
      <c r="S336" s="81"/>
      <c r="T336" s="185">
        <v>190308</v>
      </c>
      <c r="U336" s="326">
        <v>14.7</v>
      </c>
      <c r="V336" s="60">
        <v>0.33</v>
      </c>
      <c r="W336" s="167">
        <v>4</v>
      </c>
      <c r="X336" s="489" t="str">
        <f t="shared" si="16"/>
        <v/>
      </c>
      <c r="Y336" s="502"/>
      <c r="Z336" s="494"/>
      <c r="AA336" s="28" t="s">
        <v>20</v>
      </c>
      <c r="AB336" s="27">
        <v>3</v>
      </c>
      <c r="AC336" s="28" t="s">
        <v>4809</v>
      </c>
      <c r="AD336" s="27" t="s">
        <v>54</v>
      </c>
      <c r="AE336" s="28" t="s">
        <v>124</v>
      </c>
      <c r="AF336" s="29" t="s">
        <v>55</v>
      </c>
      <c r="AG336" s="29" t="s">
        <v>55</v>
      </c>
      <c r="AH336" s="27" t="s">
        <v>181</v>
      </c>
      <c r="AI336" s="27" t="s">
        <v>181</v>
      </c>
      <c r="AJ336" s="27" t="s">
        <v>54</v>
      </c>
      <c r="AK336" s="81"/>
      <c r="AL336" s="569"/>
      <c r="AM336" s="28"/>
      <c r="AN336" s="28"/>
      <c r="AO336" s="28">
        <v>2015</v>
      </c>
      <c r="AP336" s="20">
        <v>2017</v>
      </c>
      <c r="AQ336" s="182"/>
      <c r="AR336" s="28" t="s">
        <v>4810</v>
      </c>
      <c r="AS336" s="20" t="s">
        <v>4811</v>
      </c>
    </row>
    <row r="337" spans="1:45" ht="14.25" customHeight="1" x14ac:dyDescent="0.25">
      <c r="C337" t="s">
        <v>875</v>
      </c>
      <c r="D337" s="45" t="s">
        <v>1904</v>
      </c>
      <c r="E337" s="555" t="s">
        <v>3376</v>
      </c>
      <c r="F337" s="46" t="s">
        <v>3180</v>
      </c>
      <c r="G337" s="42" t="s">
        <v>355</v>
      </c>
      <c r="H337" s="46" t="s">
        <v>65</v>
      </c>
      <c r="I337" s="46">
        <v>16</v>
      </c>
      <c r="J337" s="670">
        <v>8</v>
      </c>
      <c r="K337" s="19" t="s">
        <v>800</v>
      </c>
      <c r="L337" s="52" t="s">
        <v>108</v>
      </c>
      <c r="M337" s="81" t="s">
        <v>3179</v>
      </c>
      <c r="N337" s="28"/>
      <c r="O337" s="972"/>
      <c r="P337" s="29">
        <v>6</v>
      </c>
      <c r="Q337" s="28"/>
      <c r="R337" s="28"/>
      <c r="S337" s="81"/>
      <c r="T337" s="185"/>
      <c r="U337" s="326">
        <v>14.7</v>
      </c>
      <c r="V337" s="60">
        <v>0.67</v>
      </c>
      <c r="W337" s="167">
        <v>1</v>
      </c>
      <c r="X337" s="489" t="str">
        <f t="shared" si="16"/>
        <v/>
      </c>
      <c r="Y337" s="502"/>
      <c r="Z337" s="494"/>
      <c r="AA337" s="28" t="s">
        <v>17</v>
      </c>
      <c r="AB337" s="27">
        <v>1</v>
      </c>
      <c r="AC337" s="28" t="s">
        <v>1905</v>
      </c>
      <c r="AD337" s="27"/>
      <c r="AE337" s="28"/>
      <c r="AF337" s="29"/>
      <c r="AG337" s="29"/>
      <c r="AH337" s="27"/>
      <c r="AI337" s="27"/>
      <c r="AJ337" s="27"/>
      <c r="AK337" s="81"/>
      <c r="AL337" s="569"/>
      <c r="AM337" s="28"/>
      <c r="AN337" s="28"/>
      <c r="AO337" s="28">
        <v>2003</v>
      </c>
      <c r="AP337" s="20">
        <v>2003</v>
      </c>
      <c r="AQ337" s="37"/>
      <c r="AR337" s="28" t="s">
        <v>1906</v>
      </c>
      <c r="AS337" s="20" t="s">
        <v>2728</v>
      </c>
    </row>
    <row r="338" spans="1:45" ht="14.25" customHeight="1" x14ac:dyDescent="0.25">
      <c r="A338" t="s">
        <v>746</v>
      </c>
      <c r="B338">
        <v>1</v>
      </c>
      <c r="C338" t="s">
        <v>875</v>
      </c>
      <c r="D338" s="45" t="s">
        <v>18</v>
      </c>
      <c r="E338" s="555" t="s">
        <v>2293</v>
      </c>
      <c r="F338" s="46" t="s">
        <v>85</v>
      </c>
      <c r="G338" s="42" t="s">
        <v>108</v>
      </c>
      <c r="H338" s="46" t="s">
        <v>12</v>
      </c>
      <c r="I338" s="46">
        <v>1</v>
      </c>
      <c r="J338" s="670">
        <v>9</v>
      </c>
      <c r="K338" s="19" t="s">
        <v>800</v>
      </c>
      <c r="L338" s="52" t="s">
        <v>108</v>
      </c>
      <c r="M338" s="81" t="s">
        <v>1160</v>
      </c>
      <c r="N338" s="28">
        <v>75</v>
      </c>
      <c r="O338" s="972"/>
      <c r="P338" s="29">
        <v>6</v>
      </c>
      <c r="Q338" s="28"/>
      <c r="R338" s="28">
        <v>1</v>
      </c>
      <c r="S338" s="81">
        <v>171</v>
      </c>
      <c r="T338" s="185">
        <v>42738</v>
      </c>
      <c r="U338" s="326">
        <v>14.5</v>
      </c>
      <c r="V338" s="60">
        <v>0.04</v>
      </c>
      <c r="W338" s="167">
        <v>1</v>
      </c>
      <c r="X338" s="489">
        <f t="shared" si="16"/>
        <v>91.2</v>
      </c>
      <c r="Y338" s="502" t="s">
        <v>2216</v>
      </c>
      <c r="Z338" s="494"/>
      <c r="AA338" s="28" t="s">
        <v>17</v>
      </c>
      <c r="AB338" s="27">
        <v>2</v>
      </c>
      <c r="AC338" s="28" t="s">
        <v>18</v>
      </c>
      <c r="AD338" s="27" t="s">
        <v>54</v>
      </c>
      <c r="AE338" s="28"/>
      <c r="AF338" s="29" t="s">
        <v>55</v>
      </c>
      <c r="AG338" s="29" t="s">
        <v>54</v>
      </c>
      <c r="AH338" s="27">
        <v>32</v>
      </c>
      <c r="AI338" s="27" t="s">
        <v>205</v>
      </c>
      <c r="AJ338" s="27" t="s">
        <v>55</v>
      </c>
      <c r="AK338" s="81">
        <v>24</v>
      </c>
      <c r="AL338" s="569"/>
      <c r="AM338" s="28"/>
      <c r="AN338" s="28">
        <v>1</v>
      </c>
      <c r="AO338" s="28">
        <v>2016</v>
      </c>
      <c r="AP338" s="20">
        <v>2017</v>
      </c>
      <c r="AQ338" s="142"/>
      <c r="AR338" s="28" t="s">
        <v>1928</v>
      </c>
      <c r="AS338" s="20"/>
    </row>
    <row r="339" spans="1:45" ht="14.25" customHeight="1" x14ac:dyDescent="0.25">
      <c r="C339" t="s">
        <v>4376</v>
      </c>
      <c r="D339" s="26" t="s">
        <v>1123</v>
      </c>
      <c r="E339" s="435" t="s">
        <v>2293</v>
      </c>
      <c r="F339" s="27" t="s">
        <v>67</v>
      </c>
      <c r="G339" s="28" t="s">
        <v>108</v>
      </c>
      <c r="H339" s="27" t="s">
        <v>12</v>
      </c>
      <c r="I339" s="27">
        <v>1</v>
      </c>
      <c r="J339" s="87">
        <v>9</v>
      </c>
      <c r="K339" s="19" t="s">
        <v>30</v>
      </c>
      <c r="L339" s="52" t="s">
        <v>108</v>
      </c>
      <c r="M339" s="81" t="s">
        <v>1160</v>
      </c>
      <c r="N339" s="28">
        <v>63</v>
      </c>
      <c r="O339" s="972"/>
      <c r="P339" s="29">
        <v>6</v>
      </c>
      <c r="Q339" s="28"/>
      <c r="R339" s="28">
        <v>1</v>
      </c>
      <c r="S339" s="81">
        <v>357.91</v>
      </c>
      <c r="T339" s="185">
        <v>41746</v>
      </c>
      <c r="U339" s="326">
        <v>14.5</v>
      </c>
      <c r="V339" s="60">
        <v>0.04</v>
      </c>
      <c r="W339" s="167">
        <v>1</v>
      </c>
      <c r="X339" s="489">
        <f t="shared" si="16"/>
        <v>227.24444444444444</v>
      </c>
      <c r="Y339" s="502" t="s">
        <v>1833</v>
      </c>
      <c r="Z339" s="494"/>
      <c r="AA339" s="28" t="s">
        <v>17</v>
      </c>
      <c r="AB339" s="27">
        <v>3</v>
      </c>
      <c r="AC339" s="28" t="s">
        <v>1158</v>
      </c>
      <c r="AD339" s="27" t="s">
        <v>54</v>
      </c>
      <c r="AE339" s="28" t="s">
        <v>158</v>
      </c>
      <c r="AF339" s="29" t="s">
        <v>55</v>
      </c>
      <c r="AG339" s="29" t="s">
        <v>54</v>
      </c>
      <c r="AH339" s="27">
        <v>64</v>
      </c>
      <c r="AI339" s="27" t="s">
        <v>205</v>
      </c>
      <c r="AJ339" s="27" t="s">
        <v>55</v>
      </c>
      <c r="AK339" s="81">
        <v>8</v>
      </c>
      <c r="AL339" s="569"/>
      <c r="AM339" s="28">
        <v>64</v>
      </c>
      <c r="AN339" s="28">
        <v>1</v>
      </c>
      <c r="AO339" s="28">
        <v>2003</v>
      </c>
      <c r="AP339" s="20">
        <v>2009</v>
      </c>
      <c r="AQ339" s="142"/>
      <c r="AR339" s="28" t="s">
        <v>1159</v>
      </c>
      <c r="AS339" s="20"/>
    </row>
    <row r="340" spans="1:45" ht="14.25" customHeight="1" x14ac:dyDescent="0.25">
      <c r="A340" t="s">
        <v>746</v>
      </c>
      <c r="B340">
        <v>1</v>
      </c>
      <c r="C340" t="s">
        <v>875</v>
      </c>
      <c r="D340" s="26" t="s">
        <v>1706</v>
      </c>
      <c r="E340" s="435" t="s">
        <v>2293</v>
      </c>
      <c r="F340" s="27" t="s">
        <v>57</v>
      </c>
      <c r="G340" s="28" t="s">
        <v>108</v>
      </c>
      <c r="H340" s="27" t="s">
        <v>12</v>
      </c>
      <c r="I340" s="27">
        <v>1</v>
      </c>
      <c r="J340" s="87">
        <v>9</v>
      </c>
      <c r="K340" s="19" t="s">
        <v>800</v>
      </c>
      <c r="L340" s="28" t="s">
        <v>108</v>
      </c>
      <c r="M340" s="81" t="s">
        <v>1160</v>
      </c>
      <c r="N340" s="28">
        <v>147</v>
      </c>
      <c r="O340" s="972"/>
      <c r="P340" s="29">
        <v>6</v>
      </c>
      <c r="Q340" s="28"/>
      <c r="R340" s="28">
        <v>1</v>
      </c>
      <c r="S340" s="81">
        <v>176.429</v>
      </c>
      <c r="T340" s="185">
        <v>42738</v>
      </c>
      <c r="U340" s="326">
        <v>14.5</v>
      </c>
      <c r="V340" s="60">
        <v>0.06</v>
      </c>
      <c r="W340" s="167">
        <v>1</v>
      </c>
      <c r="X340" s="489">
        <f t="shared" si="16"/>
        <v>72.011836734693873</v>
      </c>
      <c r="Y340" s="502" t="s">
        <v>2216</v>
      </c>
      <c r="Z340" s="494"/>
      <c r="AA340" s="28" t="s">
        <v>17</v>
      </c>
      <c r="AB340" s="27">
        <v>2</v>
      </c>
      <c r="AC340" s="28" t="s">
        <v>1706</v>
      </c>
      <c r="AD340" s="27" t="s">
        <v>54</v>
      </c>
      <c r="AE340" s="28"/>
      <c r="AF340" s="29" t="s">
        <v>55</v>
      </c>
      <c r="AG340" s="29" t="s">
        <v>54</v>
      </c>
      <c r="AH340" s="27">
        <v>512</v>
      </c>
      <c r="AI340" s="27" t="s">
        <v>205</v>
      </c>
      <c r="AJ340" s="27" t="s">
        <v>55</v>
      </c>
      <c r="AK340" s="81">
        <v>24</v>
      </c>
      <c r="AL340" s="569"/>
      <c r="AM340" s="28"/>
      <c r="AN340" s="28">
        <v>1</v>
      </c>
      <c r="AO340" s="28">
        <v>2016</v>
      </c>
      <c r="AP340" s="20"/>
      <c r="AQ340" s="142"/>
      <c r="AR340" s="28" t="s">
        <v>1709</v>
      </c>
      <c r="AS340" s="20" t="s">
        <v>1707</v>
      </c>
    </row>
    <row r="341" spans="1:45" ht="14.25" customHeight="1" x14ac:dyDescent="0.25">
      <c r="B341">
        <v>1</v>
      </c>
      <c r="C341" t="s">
        <v>875</v>
      </c>
      <c r="D341" s="26" t="s">
        <v>3291</v>
      </c>
      <c r="E341" s="84"/>
      <c r="F341" s="27" t="s">
        <v>85</v>
      </c>
      <c r="G341" s="28" t="s">
        <v>108</v>
      </c>
      <c r="H341" s="27" t="s">
        <v>12</v>
      </c>
      <c r="I341" s="27">
        <v>16</v>
      </c>
      <c r="J341" s="87">
        <v>18</v>
      </c>
      <c r="K341" s="19" t="s">
        <v>800</v>
      </c>
      <c r="L341" s="28" t="s">
        <v>108</v>
      </c>
      <c r="M341" s="81"/>
      <c r="N341" s="28">
        <v>483</v>
      </c>
      <c r="O341" s="972"/>
      <c r="P341" s="29">
        <v>6</v>
      </c>
      <c r="Q341" s="28"/>
      <c r="R341" s="28">
        <v>1</v>
      </c>
      <c r="S341" s="81">
        <v>294.11799999999999</v>
      </c>
      <c r="T341" s="185">
        <v>43187</v>
      </c>
      <c r="U341" s="326">
        <v>14.5</v>
      </c>
      <c r="V341" s="60">
        <v>0.16</v>
      </c>
      <c r="W341" s="167">
        <v>1</v>
      </c>
      <c r="X341" s="489">
        <f t="shared" si="16"/>
        <v>97.4303933747412</v>
      </c>
      <c r="Y341" s="502" t="s">
        <v>174</v>
      </c>
      <c r="Z341" s="494"/>
      <c r="AA341" s="28" t="s">
        <v>17</v>
      </c>
      <c r="AB341" s="27">
        <v>2</v>
      </c>
      <c r="AC341" s="28" t="s">
        <v>3290</v>
      </c>
      <c r="AD341" s="27"/>
      <c r="AE341" s="28"/>
      <c r="AF341" s="29" t="s">
        <v>55</v>
      </c>
      <c r="AG341" s="29"/>
      <c r="AH341" s="27">
        <v>256</v>
      </c>
      <c r="AI341" s="27" t="s">
        <v>249</v>
      </c>
      <c r="AJ341" s="27"/>
      <c r="AK341" s="81">
        <v>77</v>
      </c>
      <c r="AL341" s="569"/>
      <c r="AM341" s="28"/>
      <c r="AN341" s="28">
        <v>1</v>
      </c>
      <c r="AO341" s="28">
        <v>2010</v>
      </c>
      <c r="AP341" s="20">
        <v>2018</v>
      </c>
      <c r="AQ341" s="142"/>
      <c r="AR341" s="28" t="s">
        <v>3207</v>
      </c>
      <c r="AS341" s="20" t="s">
        <v>1929</v>
      </c>
    </row>
    <row r="342" spans="1:45" ht="14.25" customHeight="1" x14ac:dyDescent="0.25">
      <c r="A342" t="s">
        <v>746</v>
      </c>
      <c r="B342">
        <v>1</v>
      </c>
      <c r="C342" t="s">
        <v>875</v>
      </c>
      <c r="D342" s="26" t="s">
        <v>1722</v>
      </c>
      <c r="E342" s="435" t="s">
        <v>2293</v>
      </c>
      <c r="F342" s="27" t="s">
        <v>57</v>
      </c>
      <c r="G342" s="28" t="s">
        <v>108</v>
      </c>
      <c r="H342" s="27" t="s">
        <v>12</v>
      </c>
      <c r="I342" s="27">
        <v>4</v>
      </c>
      <c r="J342" s="87">
        <v>9</v>
      </c>
      <c r="K342" s="19" t="s">
        <v>800</v>
      </c>
      <c r="L342" s="52" t="s">
        <v>108</v>
      </c>
      <c r="M342" s="81" t="s">
        <v>1160</v>
      </c>
      <c r="N342" s="28">
        <v>144</v>
      </c>
      <c r="O342" s="972"/>
      <c r="P342" s="29">
        <v>6</v>
      </c>
      <c r="Q342" s="28"/>
      <c r="R342" s="28">
        <v>1</v>
      </c>
      <c r="S342" s="81">
        <v>195</v>
      </c>
      <c r="T342" s="185">
        <v>42755</v>
      </c>
      <c r="U342" s="326">
        <v>14.5</v>
      </c>
      <c r="V342" s="60">
        <v>0.16</v>
      </c>
      <c r="W342" s="167">
        <v>1</v>
      </c>
      <c r="X342" s="489">
        <f t="shared" si="16"/>
        <v>216.66666666666666</v>
      </c>
      <c r="Y342" s="502" t="s">
        <v>2216</v>
      </c>
      <c r="Z342" s="494"/>
      <c r="AA342" s="28" t="s">
        <v>17</v>
      </c>
      <c r="AB342" s="27">
        <v>2</v>
      </c>
      <c r="AC342" s="28" t="s">
        <v>18</v>
      </c>
      <c r="AD342" s="27" t="s">
        <v>54</v>
      </c>
      <c r="AE342" s="28"/>
      <c r="AF342" s="29" t="s">
        <v>55</v>
      </c>
      <c r="AG342" s="29" t="s">
        <v>54</v>
      </c>
      <c r="AH342" s="27">
        <v>32</v>
      </c>
      <c r="AI342" s="27" t="s">
        <v>205</v>
      </c>
      <c r="AJ342" s="27" t="s">
        <v>55</v>
      </c>
      <c r="AK342" s="81">
        <v>24</v>
      </c>
      <c r="AL342" s="569"/>
      <c r="AM342" s="28"/>
      <c r="AN342" s="28">
        <v>1</v>
      </c>
      <c r="AO342" s="28">
        <v>2016</v>
      </c>
      <c r="AP342" s="20"/>
      <c r="AQ342" s="142"/>
      <c r="AR342" s="28" t="s">
        <v>3339</v>
      </c>
      <c r="AS342" s="20"/>
    </row>
    <row r="343" spans="1:45" ht="14.25" customHeight="1" x14ac:dyDescent="0.25">
      <c r="A343" t="s">
        <v>746</v>
      </c>
      <c r="B343">
        <v>1</v>
      </c>
      <c r="C343" t="s">
        <v>875</v>
      </c>
      <c r="D343" s="26" t="s">
        <v>1708</v>
      </c>
      <c r="E343" s="435" t="s">
        <v>2293</v>
      </c>
      <c r="F343" s="27" t="s">
        <v>57</v>
      </c>
      <c r="G343" s="28" t="s">
        <v>108</v>
      </c>
      <c r="H343" s="27" t="s">
        <v>12</v>
      </c>
      <c r="I343" s="27">
        <v>4</v>
      </c>
      <c r="J343" s="87">
        <v>9</v>
      </c>
      <c r="K343" s="856" t="s">
        <v>4805</v>
      </c>
      <c r="L343" s="52" t="s">
        <v>108</v>
      </c>
      <c r="M343" s="81" t="s">
        <v>1160</v>
      </c>
      <c r="N343" s="28">
        <v>210</v>
      </c>
      <c r="O343" s="972"/>
      <c r="P343" s="29">
        <v>6</v>
      </c>
      <c r="Q343" s="28"/>
      <c r="R343" s="28">
        <v>0</v>
      </c>
      <c r="S343" s="81">
        <v>396.82499999999999</v>
      </c>
      <c r="T343" s="185">
        <v>44190</v>
      </c>
      <c r="U343" s="326" t="s">
        <v>5298</v>
      </c>
      <c r="V343" s="60">
        <v>0.24</v>
      </c>
      <c r="W343" s="167">
        <v>1</v>
      </c>
      <c r="X343" s="489">
        <f t="shared" si="16"/>
        <v>453.51428571428573</v>
      </c>
      <c r="Y343" s="502" t="s">
        <v>2216</v>
      </c>
      <c r="Z343" s="494"/>
      <c r="AA343" s="28" t="s">
        <v>17</v>
      </c>
      <c r="AB343" s="27">
        <v>2</v>
      </c>
      <c r="AC343" s="28" t="s">
        <v>1706</v>
      </c>
      <c r="AD343" s="27" t="s">
        <v>54</v>
      </c>
      <c r="AE343" s="28"/>
      <c r="AF343" s="29" t="s">
        <v>55</v>
      </c>
      <c r="AG343" s="29" t="s">
        <v>54</v>
      </c>
      <c r="AH343" s="27">
        <v>512</v>
      </c>
      <c r="AI343" s="27" t="s">
        <v>205</v>
      </c>
      <c r="AJ343" s="27" t="s">
        <v>55</v>
      </c>
      <c r="AK343" s="81">
        <v>24</v>
      </c>
      <c r="AL343" s="569"/>
      <c r="AM343" s="28"/>
      <c r="AN343" s="28">
        <v>1</v>
      </c>
      <c r="AO343" s="28">
        <v>2016</v>
      </c>
      <c r="AP343" s="20"/>
      <c r="AQ343" s="142"/>
      <c r="AR343" s="28" t="s">
        <v>3339</v>
      </c>
      <c r="AS343" s="20" t="s">
        <v>1707</v>
      </c>
    </row>
    <row r="344" spans="1:45" ht="14.25" customHeight="1" x14ac:dyDescent="0.25">
      <c r="A344" t="s">
        <v>746</v>
      </c>
      <c r="B344">
        <v>1</v>
      </c>
      <c r="C344" t="s">
        <v>875</v>
      </c>
      <c r="D344" s="26" t="s">
        <v>1708</v>
      </c>
      <c r="E344" s="435" t="s">
        <v>2293</v>
      </c>
      <c r="F344" s="27" t="s">
        <v>57</v>
      </c>
      <c r="G344" s="28" t="s">
        <v>108</v>
      </c>
      <c r="H344" s="27" t="s">
        <v>12</v>
      </c>
      <c r="I344" s="27">
        <v>4</v>
      </c>
      <c r="J344" s="87">
        <v>9</v>
      </c>
      <c r="K344" s="19" t="s">
        <v>800</v>
      </c>
      <c r="L344" s="52" t="s">
        <v>108</v>
      </c>
      <c r="M344" s="81" t="s">
        <v>1160</v>
      </c>
      <c r="N344" s="28">
        <v>151</v>
      </c>
      <c r="O344" s="972"/>
      <c r="P344" s="29">
        <v>6</v>
      </c>
      <c r="Q344" s="28"/>
      <c r="R344" s="28">
        <v>1</v>
      </c>
      <c r="S344" s="81">
        <v>151</v>
      </c>
      <c r="T344" s="185">
        <v>42755</v>
      </c>
      <c r="U344" s="326">
        <v>14.5</v>
      </c>
      <c r="V344" s="60">
        <v>0.24</v>
      </c>
      <c r="W344" s="167">
        <v>1</v>
      </c>
      <c r="X344" s="489">
        <f t="shared" si="16"/>
        <v>240</v>
      </c>
      <c r="Y344" s="502" t="s">
        <v>2216</v>
      </c>
      <c r="Z344" s="494"/>
      <c r="AA344" s="28" t="s">
        <v>17</v>
      </c>
      <c r="AB344" s="27">
        <v>2</v>
      </c>
      <c r="AC344" s="28" t="s">
        <v>1706</v>
      </c>
      <c r="AD344" s="27" t="s">
        <v>54</v>
      </c>
      <c r="AE344" s="28"/>
      <c r="AF344" s="29" t="s">
        <v>55</v>
      </c>
      <c r="AG344" s="29" t="s">
        <v>54</v>
      </c>
      <c r="AH344" s="27">
        <v>512</v>
      </c>
      <c r="AI344" s="27" t="s">
        <v>205</v>
      </c>
      <c r="AJ344" s="27" t="s">
        <v>55</v>
      </c>
      <c r="AK344" s="81">
        <v>24</v>
      </c>
      <c r="AL344" s="569"/>
      <c r="AM344" s="28"/>
      <c r="AN344" s="28">
        <v>1</v>
      </c>
      <c r="AO344" s="28">
        <v>2016</v>
      </c>
      <c r="AP344" s="20"/>
      <c r="AQ344" s="142"/>
      <c r="AR344" s="28" t="s">
        <v>3339</v>
      </c>
      <c r="AS344" s="20" t="s">
        <v>1707</v>
      </c>
    </row>
    <row r="345" spans="1:45" ht="14.25" customHeight="1" x14ac:dyDescent="0.25">
      <c r="A345" s="7" t="s">
        <v>746</v>
      </c>
      <c r="B345" s="7">
        <v>1</v>
      </c>
      <c r="C345" t="s">
        <v>875</v>
      </c>
      <c r="D345" s="26" t="s">
        <v>1724</v>
      </c>
      <c r="E345" s="435" t="s">
        <v>2507</v>
      </c>
      <c r="F345" s="27" t="s">
        <v>85</v>
      </c>
      <c r="G345" s="28" t="s">
        <v>108</v>
      </c>
      <c r="H345" s="27" t="s">
        <v>143</v>
      </c>
      <c r="I345" s="27">
        <v>24</v>
      </c>
      <c r="J345" s="87">
        <v>24</v>
      </c>
      <c r="K345" s="856" t="s">
        <v>4805</v>
      </c>
      <c r="L345" s="52" t="s">
        <v>108</v>
      </c>
      <c r="M345" s="81" t="s">
        <v>5288</v>
      </c>
      <c r="N345" s="28">
        <v>627</v>
      </c>
      <c r="O345" s="975"/>
      <c r="P345" s="29">
        <v>6</v>
      </c>
      <c r="Q345" s="28"/>
      <c r="R345" s="28"/>
      <c r="S345" s="81">
        <v>381.67899999999997</v>
      </c>
      <c r="T345" s="185">
        <v>44011</v>
      </c>
      <c r="U345" s="326" t="s">
        <v>5278</v>
      </c>
      <c r="V345" s="60">
        <v>0.83299999999999996</v>
      </c>
      <c r="W345" s="167">
        <v>1</v>
      </c>
      <c r="X345" s="542">
        <f t="shared" si="16"/>
        <v>507.07911802232849</v>
      </c>
      <c r="Y345" s="543" t="s">
        <v>174</v>
      </c>
      <c r="Z345" s="544"/>
      <c r="AA345" s="28" t="s">
        <v>17</v>
      </c>
      <c r="AB345" s="27">
        <v>2</v>
      </c>
      <c r="AC345" s="28" t="s">
        <v>1725</v>
      </c>
      <c r="AD345" s="27"/>
      <c r="AE345" s="28"/>
      <c r="AF345" s="29" t="s">
        <v>55</v>
      </c>
      <c r="AG345" s="29"/>
      <c r="AH345" s="27" t="s">
        <v>718</v>
      </c>
      <c r="AI345" s="27" t="s">
        <v>718</v>
      </c>
      <c r="AJ345" s="27" t="s">
        <v>55</v>
      </c>
      <c r="AK345" s="81">
        <v>30</v>
      </c>
      <c r="AL345" s="569"/>
      <c r="AM345" s="28">
        <v>64</v>
      </c>
      <c r="AN345" s="28">
        <v>1</v>
      </c>
      <c r="AO345" s="28">
        <v>2016</v>
      </c>
      <c r="AP345" s="20">
        <v>2017</v>
      </c>
      <c r="AQ345" s="19"/>
      <c r="AR345" s="28" t="s">
        <v>3289</v>
      </c>
      <c r="AS345" s="20" t="s">
        <v>5202</v>
      </c>
    </row>
    <row r="346" spans="1:45" ht="14.25" customHeight="1" x14ac:dyDescent="0.25">
      <c r="A346" s="7" t="s">
        <v>746</v>
      </c>
      <c r="B346" s="7">
        <v>1</v>
      </c>
      <c r="C346" t="s">
        <v>875</v>
      </c>
      <c r="D346" s="26" t="s">
        <v>1724</v>
      </c>
      <c r="E346" s="435" t="s">
        <v>2507</v>
      </c>
      <c r="F346" s="27" t="s">
        <v>85</v>
      </c>
      <c r="G346" s="28" t="s">
        <v>108</v>
      </c>
      <c r="H346" s="27" t="s">
        <v>143</v>
      </c>
      <c r="I346" s="27">
        <v>24</v>
      </c>
      <c r="J346" s="87">
        <v>24</v>
      </c>
      <c r="K346" s="19" t="s">
        <v>800</v>
      </c>
      <c r="L346" s="52" t="s">
        <v>108</v>
      </c>
      <c r="M346" s="81"/>
      <c r="N346" s="28">
        <v>384</v>
      </c>
      <c r="O346" s="975"/>
      <c r="P346" s="29">
        <v>6</v>
      </c>
      <c r="Q346" s="28"/>
      <c r="R346" s="28">
        <v>1</v>
      </c>
      <c r="S346" s="81">
        <v>170</v>
      </c>
      <c r="T346" s="185">
        <v>42528</v>
      </c>
      <c r="U346" s="326">
        <v>14.7</v>
      </c>
      <c r="V346" s="60">
        <v>0.83299999999999996</v>
      </c>
      <c r="W346" s="167">
        <v>1</v>
      </c>
      <c r="X346" s="542">
        <f t="shared" si="16"/>
        <v>368.77604166666669</v>
      </c>
      <c r="Y346" s="543" t="s">
        <v>174</v>
      </c>
      <c r="Z346" s="544"/>
      <c r="AA346" s="28" t="s">
        <v>17</v>
      </c>
      <c r="AB346" s="27">
        <v>2</v>
      </c>
      <c r="AC346" s="28" t="s">
        <v>1725</v>
      </c>
      <c r="AD346" s="27"/>
      <c r="AE346" s="28"/>
      <c r="AF346" s="29" t="s">
        <v>55</v>
      </c>
      <c r="AG346" s="29"/>
      <c r="AH346" s="27" t="s">
        <v>718</v>
      </c>
      <c r="AI346" s="27" t="s">
        <v>718</v>
      </c>
      <c r="AJ346" s="27" t="s">
        <v>55</v>
      </c>
      <c r="AK346" s="81">
        <v>30</v>
      </c>
      <c r="AL346" s="569"/>
      <c r="AM346" s="28">
        <v>64</v>
      </c>
      <c r="AN346" s="28">
        <v>1</v>
      </c>
      <c r="AO346" s="28">
        <v>2016</v>
      </c>
      <c r="AP346" s="20">
        <v>2017</v>
      </c>
      <c r="AQ346" s="19"/>
      <c r="AR346" s="28" t="s">
        <v>3289</v>
      </c>
      <c r="AS346" s="20" t="s">
        <v>5202</v>
      </c>
    </row>
    <row r="347" spans="1:45" ht="15" customHeight="1" x14ac:dyDescent="0.25">
      <c r="A347" s="7" t="s">
        <v>746</v>
      </c>
      <c r="B347" s="7">
        <v>1</v>
      </c>
      <c r="C347" t="s">
        <v>875</v>
      </c>
      <c r="D347" s="26" t="s">
        <v>1724</v>
      </c>
      <c r="E347" s="435" t="s">
        <v>2507</v>
      </c>
      <c r="F347" s="27" t="s">
        <v>85</v>
      </c>
      <c r="G347" s="28" t="s">
        <v>108</v>
      </c>
      <c r="H347" s="27" t="s">
        <v>143</v>
      </c>
      <c r="I347" s="27">
        <v>24</v>
      </c>
      <c r="J347" s="87">
        <v>24</v>
      </c>
      <c r="K347" s="19" t="s">
        <v>800</v>
      </c>
      <c r="L347" s="52" t="s">
        <v>108</v>
      </c>
      <c r="M347" s="81"/>
      <c r="N347" s="28">
        <v>382</v>
      </c>
      <c r="O347" s="975"/>
      <c r="P347" s="29">
        <v>6</v>
      </c>
      <c r="Q347" s="28"/>
      <c r="R347" s="28">
        <v>1</v>
      </c>
      <c r="S347" s="81">
        <v>120</v>
      </c>
      <c r="T347" s="185">
        <v>42528</v>
      </c>
      <c r="U347" s="326">
        <v>14.7</v>
      </c>
      <c r="V347" s="60">
        <v>0.83299999999999996</v>
      </c>
      <c r="W347" s="167">
        <v>1</v>
      </c>
      <c r="X347" s="542">
        <f t="shared" si="16"/>
        <v>261.67539267015707</v>
      </c>
      <c r="Y347" s="543" t="s">
        <v>174</v>
      </c>
      <c r="Z347" s="544"/>
      <c r="AA347" s="28" t="s">
        <v>17</v>
      </c>
      <c r="AB347" s="27">
        <v>2</v>
      </c>
      <c r="AC347" s="28" t="s">
        <v>1577</v>
      </c>
      <c r="AD347" s="27"/>
      <c r="AE347" s="28"/>
      <c r="AF347" s="29" t="s">
        <v>55</v>
      </c>
      <c r="AG347" s="29"/>
      <c r="AH347" s="27" t="s">
        <v>718</v>
      </c>
      <c r="AI347" s="27" t="s">
        <v>718</v>
      </c>
      <c r="AJ347" s="27" t="s">
        <v>54</v>
      </c>
      <c r="AK347" s="81">
        <v>55</v>
      </c>
      <c r="AL347" s="569"/>
      <c r="AM347" s="28">
        <v>64</v>
      </c>
      <c r="AN347" s="28">
        <v>1</v>
      </c>
      <c r="AO347" s="28">
        <v>2016</v>
      </c>
      <c r="AP347" s="20">
        <v>2017</v>
      </c>
      <c r="AQ347" s="19"/>
      <c r="AR347" s="28" t="s">
        <v>3288</v>
      </c>
      <c r="AS347" s="20" t="s">
        <v>3287</v>
      </c>
    </row>
    <row r="348" spans="1:45" ht="15" customHeight="1" x14ac:dyDescent="0.25">
      <c r="A348" s="7" t="s">
        <v>746</v>
      </c>
      <c r="B348" s="7">
        <v>1</v>
      </c>
      <c r="C348" t="s">
        <v>875</v>
      </c>
      <c r="D348" s="26" t="s">
        <v>1724</v>
      </c>
      <c r="E348" s="435" t="s">
        <v>2507</v>
      </c>
      <c r="F348" s="27" t="s">
        <v>85</v>
      </c>
      <c r="G348" s="28" t="s">
        <v>108</v>
      </c>
      <c r="H348" s="27" t="s">
        <v>143</v>
      </c>
      <c r="I348" s="27">
        <v>24</v>
      </c>
      <c r="J348" s="87">
        <v>24</v>
      </c>
      <c r="K348" s="856" t="s">
        <v>4805</v>
      </c>
      <c r="L348" s="52" t="s">
        <v>108</v>
      </c>
      <c r="M348" s="81" t="s">
        <v>5289</v>
      </c>
      <c r="N348" s="28">
        <v>9000</v>
      </c>
      <c r="O348" s="975"/>
      <c r="P348" s="29">
        <v>6</v>
      </c>
      <c r="Q348" s="28"/>
      <c r="R348" s="28"/>
      <c r="S348" s="81">
        <v>150</v>
      </c>
      <c r="T348" s="185">
        <v>44011</v>
      </c>
      <c r="U348" s="326" t="s">
        <v>5278</v>
      </c>
      <c r="V348" s="60">
        <v>0.83299999999999996</v>
      </c>
      <c r="W348" s="167">
        <v>1</v>
      </c>
      <c r="X348" s="542">
        <f t="shared" si="16"/>
        <v>13.883333333333333</v>
      </c>
      <c r="Y348" s="543" t="s">
        <v>174</v>
      </c>
      <c r="Z348" s="544"/>
      <c r="AA348" s="28" t="s">
        <v>17</v>
      </c>
      <c r="AB348" s="27">
        <v>2</v>
      </c>
      <c r="AC348" s="28" t="s">
        <v>1577</v>
      </c>
      <c r="AD348" s="27"/>
      <c r="AE348" s="28"/>
      <c r="AF348" s="29" t="s">
        <v>55</v>
      </c>
      <c r="AG348" s="29"/>
      <c r="AH348" s="27" t="s">
        <v>718</v>
      </c>
      <c r="AI348" s="27" t="s">
        <v>718</v>
      </c>
      <c r="AJ348" s="27" t="s">
        <v>54</v>
      </c>
      <c r="AK348" s="81">
        <v>55</v>
      </c>
      <c r="AL348" s="569"/>
      <c r="AM348" s="28">
        <v>64</v>
      </c>
      <c r="AN348" s="28">
        <v>1</v>
      </c>
      <c r="AO348" s="28">
        <v>2016</v>
      </c>
      <c r="AP348" s="20">
        <v>2017</v>
      </c>
      <c r="AQ348" s="19"/>
      <c r="AR348" s="28" t="s">
        <v>3288</v>
      </c>
      <c r="AS348" s="20" t="s">
        <v>3287</v>
      </c>
    </row>
    <row r="349" spans="1:45" ht="15" customHeight="1" x14ac:dyDescent="0.25">
      <c r="A349" s="177"/>
      <c r="B349" s="177">
        <v>1</v>
      </c>
      <c r="C349" t="s">
        <v>875</v>
      </c>
      <c r="D349" s="409" t="s">
        <v>1663</v>
      </c>
      <c r="E349" s="504"/>
      <c r="F349" s="412" t="s">
        <v>85</v>
      </c>
      <c r="G349" s="504" t="s">
        <v>108</v>
      </c>
      <c r="H349" s="412" t="s">
        <v>2663</v>
      </c>
      <c r="I349" s="412">
        <v>12</v>
      </c>
      <c r="J349" s="415">
        <v>12</v>
      </c>
      <c r="K349" s="48" t="s">
        <v>800</v>
      </c>
      <c r="L349" s="465" t="s">
        <v>108</v>
      </c>
      <c r="M349" s="546"/>
      <c r="N349" s="504">
        <v>972</v>
      </c>
      <c r="O349" s="976"/>
      <c r="P349" s="411">
        <v>6</v>
      </c>
      <c r="Q349" s="504">
        <v>1</v>
      </c>
      <c r="R349" s="504">
        <v>1</v>
      </c>
      <c r="S349" s="546">
        <v>123</v>
      </c>
      <c r="T349" s="185">
        <v>42311</v>
      </c>
      <c r="U349" s="576">
        <v>14.7</v>
      </c>
      <c r="V349" s="577">
        <v>0.5</v>
      </c>
      <c r="W349" s="466">
        <v>1</v>
      </c>
      <c r="X349" s="490">
        <f t="shared" si="16"/>
        <v>63.271604938271608</v>
      </c>
      <c r="Y349" s="503" t="s">
        <v>174</v>
      </c>
      <c r="Z349" s="495"/>
      <c r="AA349" s="504" t="s">
        <v>17</v>
      </c>
      <c r="AB349" s="412">
        <v>2</v>
      </c>
      <c r="AC349" s="504" t="s">
        <v>1664</v>
      </c>
      <c r="AD349" s="27" t="s">
        <v>54</v>
      </c>
      <c r="AE349" s="504"/>
      <c r="AF349" s="411" t="s">
        <v>54</v>
      </c>
      <c r="AG349" s="411" t="s">
        <v>55</v>
      </c>
      <c r="AH349" s="412" t="s">
        <v>83</v>
      </c>
      <c r="AI349" s="412" t="s">
        <v>83</v>
      </c>
      <c r="AJ349" s="412" t="s">
        <v>55</v>
      </c>
      <c r="AK349" s="546">
        <v>54</v>
      </c>
      <c r="AL349" s="570"/>
      <c r="AM349" s="504">
        <v>64</v>
      </c>
      <c r="AN349" s="504">
        <v>1</v>
      </c>
      <c r="AO349" s="504">
        <v>2015</v>
      </c>
      <c r="AP349" s="505"/>
      <c r="AQ349" s="142"/>
      <c r="AR349" s="504" t="s">
        <v>1666</v>
      </c>
      <c r="AS349" s="505" t="s">
        <v>1667</v>
      </c>
    </row>
    <row r="350" spans="1:45" ht="15" customHeight="1" x14ac:dyDescent="0.25">
      <c r="C350" t="s">
        <v>4376</v>
      </c>
      <c r="D350" s="26" t="s">
        <v>3201</v>
      </c>
      <c r="E350" s="435" t="s">
        <v>3955</v>
      </c>
      <c r="F350" s="27" t="s">
        <v>67</v>
      </c>
      <c r="G350" s="28" t="s">
        <v>3951</v>
      </c>
      <c r="H350" s="27" t="s">
        <v>12</v>
      </c>
      <c r="I350" s="27">
        <v>16</v>
      </c>
      <c r="J350" s="87">
        <v>16</v>
      </c>
      <c r="K350" s="19" t="s">
        <v>3570</v>
      </c>
      <c r="L350" s="52" t="s">
        <v>108</v>
      </c>
      <c r="M350" s="81" t="s">
        <v>2700</v>
      </c>
      <c r="N350" s="28">
        <v>80</v>
      </c>
      <c r="O350" s="972"/>
      <c r="P350" s="29">
        <v>4</v>
      </c>
      <c r="Q350" s="28"/>
      <c r="R350" s="28">
        <v>1</v>
      </c>
      <c r="S350" s="81">
        <v>203.62</v>
      </c>
      <c r="T350" s="185">
        <v>43275</v>
      </c>
      <c r="U350" s="326" t="s">
        <v>3562</v>
      </c>
      <c r="V350" s="60">
        <v>0.67</v>
      </c>
      <c r="W350" s="167">
        <v>2</v>
      </c>
      <c r="X350" s="489">
        <f t="shared" si="16"/>
        <v>852.65874999999994</v>
      </c>
      <c r="Y350" s="502" t="s">
        <v>2226</v>
      </c>
      <c r="Z350" s="494"/>
      <c r="AA350" s="28" t="s">
        <v>20</v>
      </c>
      <c r="AB350" s="27">
        <v>1</v>
      </c>
      <c r="AC350" s="28" t="s">
        <v>3956</v>
      </c>
      <c r="AD350" s="27"/>
      <c r="AE350" s="28"/>
      <c r="AF350" s="29" t="s">
        <v>55</v>
      </c>
      <c r="AG350" s="29" t="s">
        <v>55</v>
      </c>
      <c r="AH350" s="27">
        <v>256</v>
      </c>
      <c r="AI350" s="27">
        <v>256</v>
      </c>
      <c r="AJ350" s="27" t="s">
        <v>55</v>
      </c>
      <c r="AK350" s="81">
        <v>4</v>
      </c>
      <c r="AL350" s="569"/>
      <c r="AM350" s="28"/>
      <c r="AN350" s="28"/>
      <c r="AO350" s="28"/>
      <c r="AP350" s="20">
        <v>2008</v>
      </c>
      <c r="AQ350" s="182" t="s">
        <v>3954</v>
      </c>
      <c r="AR350" s="28" t="s">
        <v>3953</v>
      </c>
      <c r="AS350" s="20" t="s">
        <v>3952</v>
      </c>
    </row>
    <row r="351" spans="1:45" ht="15" customHeight="1" x14ac:dyDescent="0.25">
      <c r="C351" t="s">
        <v>4376</v>
      </c>
      <c r="D351" s="26" t="s">
        <v>3201</v>
      </c>
      <c r="E351" s="435" t="s">
        <v>3955</v>
      </c>
      <c r="F351" s="27" t="s">
        <v>67</v>
      </c>
      <c r="G351" s="28" t="s">
        <v>3951</v>
      </c>
      <c r="H351" s="27" t="s">
        <v>12</v>
      </c>
      <c r="I351" s="27">
        <v>16</v>
      </c>
      <c r="J351" s="87">
        <v>16</v>
      </c>
      <c r="K351" s="19" t="s">
        <v>3570</v>
      </c>
      <c r="L351" s="52" t="s">
        <v>108</v>
      </c>
      <c r="M351" s="81" t="s">
        <v>2700</v>
      </c>
      <c r="N351" s="28">
        <v>196</v>
      </c>
      <c r="O351" s="972"/>
      <c r="P351" s="29">
        <v>4</v>
      </c>
      <c r="Q351" s="28"/>
      <c r="R351" s="28">
        <v>1</v>
      </c>
      <c r="S351" s="81">
        <v>165.84</v>
      </c>
      <c r="T351" s="185">
        <v>43275</v>
      </c>
      <c r="U351" s="326" t="s">
        <v>3562</v>
      </c>
      <c r="V351" s="60">
        <v>0.67</v>
      </c>
      <c r="W351" s="167">
        <v>2</v>
      </c>
      <c r="X351" s="489">
        <f t="shared" si="16"/>
        <v>283.45102040816329</v>
      </c>
      <c r="Y351" s="502" t="s">
        <v>2226</v>
      </c>
      <c r="Z351" s="494"/>
      <c r="AA351" s="28" t="s">
        <v>20</v>
      </c>
      <c r="AB351" s="27">
        <v>2</v>
      </c>
      <c r="AC351" s="28" t="s">
        <v>3950</v>
      </c>
      <c r="AD351" s="27"/>
      <c r="AE351" s="28"/>
      <c r="AF351" s="29" t="s">
        <v>55</v>
      </c>
      <c r="AG351" s="29" t="s">
        <v>55</v>
      </c>
      <c r="AH351" s="27">
        <v>256</v>
      </c>
      <c r="AI351" s="27">
        <v>256</v>
      </c>
      <c r="AJ351" s="27" t="s">
        <v>55</v>
      </c>
      <c r="AK351" s="81">
        <v>4</v>
      </c>
      <c r="AL351" s="569"/>
      <c r="AM351" s="28"/>
      <c r="AN351" s="28"/>
      <c r="AO351" s="28"/>
      <c r="AP351" s="20">
        <v>2008</v>
      </c>
      <c r="AQ351" s="182" t="s">
        <v>3954</v>
      </c>
      <c r="AR351" s="28" t="s">
        <v>3953</v>
      </c>
      <c r="AS351" s="20" t="s">
        <v>3952</v>
      </c>
    </row>
    <row r="352" spans="1:45" ht="15" customHeight="1" x14ac:dyDescent="0.25">
      <c r="D352" s="409" t="s">
        <v>6394</v>
      </c>
      <c r="E352" s="435" t="s">
        <v>6395</v>
      </c>
      <c r="F352" s="412"/>
      <c r="G352" s="504" t="s">
        <v>6396</v>
      </c>
      <c r="H352" s="412" t="s">
        <v>12</v>
      </c>
      <c r="I352" s="412">
        <v>16</v>
      </c>
      <c r="J352" s="415">
        <v>16</v>
      </c>
      <c r="K352" s="19"/>
      <c r="L352" s="52"/>
      <c r="M352" s="81"/>
      <c r="N352" s="28"/>
      <c r="O352" s="972"/>
      <c r="P352" s="29"/>
      <c r="Q352" s="28"/>
      <c r="R352" s="28"/>
      <c r="S352" s="81"/>
      <c r="T352" s="185"/>
      <c r="U352" s="326"/>
      <c r="V352" s="60"/>
      <c r="W352" s="167"/>
      <c r="X352" s="489"/>
      <c r="Y352" s="502"/>
      <c r="Z352" s="494"/>
      <c r="AA352" s="28" t="s">
        <v>20</v>
      </c>
      <c r="AB352" s="27">
        <v>76</v>
      </c>
      <c r="AC352" s="28" t="s">
        <v>6398</v>
      </c>
      <c r="AD352" s="27" t="s">
        <v>54</v>
      </c>
      <c r="AE352" s="28" t="s">
        <v>158</v>
      </c>
      <c r="AF352" s="29" t="s">
        <v>55</v>
      </c>
      <c r="AG352" s="29"/>
      <c r="AH352" s="27" t="s">
        <v>181</v>
      </c>
      <c r="AI352" s="27" t="s">
        <v>181</v>
      </c>
      <c r="AJ352" s="27"/>
      <c r="AK352" s="81"/>
      <c r="AL352" s="569"/>
      <c r="AM352" s="28"/>
      <c r="AN352" s="28"/>
      <c r="AO352" s="28"/>
      <c r="AP352" s="20">
        <v>2021</v>
      </c>
      <c r="AQ352" s="182" t="s">
        <v>6400</v>
      </c>
      <c r="AR352" s="28" t="s">
        <v>6397</v>
      </c>
      <c r="AS352" s="20" t="s">
        <v>6399</v>
      </c>
    </row>
    <row r="353" spans="1:45" ht="14.25" customHeight="1" x14ac:dyDescent="0.25">
      <c r="C353" t="s">
        <v>875</v>
      </c>
      <c r="D353" s="26" t="s">
        <v>1775</v>
      </c>
      <c r="E353" s="435" t="s">
        <v>1774</v>
      </c>
      <c r="F353" s="27" t="s">
        <v>777</v>
      </c>
      <c r="G353" s="28" t="s">
        <v>1778</v>
      </c>
      <c r="H353" s="27" t="s">
        <v>143</v>
      </c>
      <c r="I353" s="27">
        <v>32</v>
      </c>
      <c r="J353" s="87">
        <v>32</v>
      </c>
      <c r="K353" s="19" t="s">
        <v>802</v>
      </c>
      <c r="L353" s="52" t="s">
        <v>108</v>
      </c>
      <c r="M353" s="81" t="s">
        <v>3592</v>
      </c>
      <c r="N353" s="28"/>
      <c r="O353" s="972"/>
      <c r="P353" s="29" t="s">
        <v>744</v>
      </c>
      <c r="Q353" s="28"/>
      <c r="R353" s="28"/>
      <c r="S353" s="81"/>
      <c r="T353" s="185">
        <v>43231</v>
      </c>
      <c r="U353" s="326" t="s">
        <v>3562</v>
      </c>
      <c r="V353" s="60">
        <v>1</v>
      </c>
      <c r="W353" s="167">
        <v>1</v>
      </c>
      <c r="X353" s="489" t="str">
        <f t="shared" ref="X353:X359" si="17">IF(AND(N353&lt;&gt;"",S353&lt;&gt;""),1000*S353*V353/(N353*W353),"")</f>
        <v/>
      </c>
      <c r="Y353" s="502" t="s">
        <v>2226</v>
      </c>
      <c r="Z353" s="494"/>
      <c r="AA353" s="28" t="s">
        <v>20</v>
      </c>
      <c r="AB353" s="27">
        <v>22</v>
      </c>
      <c r="AC353" s="28" t="s">
        <v>1777</v>
      </c>
      <c r="AD353" s="27" t="s">
        <v>54</v>
      </c>
      <c r="AE353" s="28"/>
      <c r="AF353" s="29" t="s">
        <v>55</v>
      </c>
      <c r="AG353" s="29" t="s">
        <v>55</v>
      </c>
      <c r="AH353" s="27" t="s">
        <v>133</v>
      </c>
      <c r="AI353" s="27" t="s">
        <v>133</v>
      </c>
      <c r="AJ353" s="27" t="s">
        <v>54</v>
      </c>
      <c r="AK353" s="81"/>
      <c r="AL353" s="569"/>
      <c r="AM353" s="28">
        <v>16</v>
      </c>
      <c r="AN353" s="28">
        <v>5</v>
      </c>
      <c r="AO353" s="28">
        <v>2015</v>
      </c>
      <c r="AP353" s="20">
        <v>2017</v>
      </c>
      <c r="AQ353" s="182" t="s">
        <v>3630</v>
      </c>
      <c r="AR353" s="28" t="s">
        <v>3629</v>
      </c>
      <c r="AS353" s="20" t="s">
        <v>1776</v>
      </c>
    </row>
    <row r="354" spans="1:45" ht="14.25" customHeight="1" x14ac:dyDescent="0.25">
      <c r="C354" t="s">
        <v>875</v>
      </c>
      <c r="D354" s="26" t="s">
        <v>1775</v>
      </c>
      <c r="E354" s="435" t="s">
        <v>1774</v>
      </c>
      <c r="F354" s="27" t="s">
        <v>777</v>
      </c>
      <c r="G354" s="28" t="s">
        <v>1778</v>
      </c>
      <c r="H354" s="27" t="s">
        <v>143</v>
      </c>
      <c r="I354" s="27">
        <v>32</v>
      </c>
      <c r="J354" s="87">
        <v>32</v>
      </c>
      <c r="K354" s="19" t="s">
        <v>802</v>
      </c>
      <c r="L354" s="52" t="s">
        <v>108</v>
      </c>
      <c r="M354" s="81" t="s">
        <v>3592</v>
      </c>
      <c r="N354" s="28"/>
      <c r="O354" s="972"/>
      <c r="P354" s="29" t="s">
        <v>744</v>
      </c>
      <c r="Q354" s="28"/>
      <c r="R354" s="28"/>
      <c r="S354" s="81"/>
      <c r="T354" s="185">
        <v>43231</v>
      </c>
      <c r="U354" s="326" t="s">
        <v>3562</v>
      </c>
      <c r="V354" s="60">
        <v>1</v>
      </c>
      <c r="W354" s="167">
        <v>1</v>
      </c>
      <c r="X354" s="489" t="str">
        <f t="shared" si="17"/>
        <v/>
      </c>
      <c r="Y354" s="502" t="s">
        <v>2226</v>
      </c>
      <c r="Z354" s="494" t="s">
        <v>54</v>
      </c>
      <c r="AA354" s="28" t="s">
        <v>20</v>
      </c>
      <c r="AB354" s="27">
        <v>32</v>
      </c>
      <c r="AC354" s="28" t="s">
        <v>3628</v>
      </c>
      <c r="AD354" s="27" t="s">
        <v>54</v>
      </c>
      <c r="AE354" s="28"/>
      <c r="AF354" s="29" t="s">
        <v>55</v>
      </c>
      <c r="AG354" s="29" t="s">
        <v>55</v>
      </c>
      <c r="AH354" s="27" t="s">
        <v>133</v>
      </c>
      <c r="AI354" s="27" t="s">
        <v>133</v>
      </c>
      <c r="AJ354" s="27" t="s">
        <v>54</v>
      </c>
      <c r="AK354" s="81"/>
      <c r="AL354" s="569"/>
      <c r="AM354" s="28">
        <v>16</v>
      </c>
      <c r="AN354" s="28">
        <v>5</v>
      </c>
      <c r="AO354" s="28">
        <v>2015</v>
      </c>
      <c r="AP354" s="20">
        <v>2017</v>
      </c>
      <c r="AQ354" s="182" t="s">
        <v>3630</v>
      </c>
      <c r="AR354" s="28" t="s">
        <v>3629</v>
      </c>
      <c r="AS354" s="20" t="s">
        <v>1776</v>
      </c>
    </row>
    <row r="355" spans="1:45" ht="14.25" customHeight="1" x14ac:dyDescent="0.25">
      <c r="B355">
        <v>1</v>
      </c>
      <c r="C355" t="s">
        <v>875</v>
      </c>
      <c r="D355" s="45" t="s">
        <v>2019</v>
      </c>
      <c r="E355" s="555" t="s">
        <v>3131</v>
      </c>
      <c r="F355" s="46" t="s">
        <v>67</v>
      </c>
      <c r="G355" s="42" t="s">
        <v>1778</v>
      </c>
      <c r="H355" s="46" t="s">
        <v>1031</v>
      </c>
      <c r="I355" s="46">
        <v>16</v>
      </c>
      <c r="J355" s="670">
        <v>8</v>
      </c>
      <c r="K355" s="19" t="s">
        <v>2020</v>
      </c>
      <c r="L355" s="52" t="s">
        <v>1778</v>
      </c>
      <c r="M355" s="81"/>
      <c r="N355" s="28">
        <v>1750</v>
      </c>
      <c r="O355" s="972"/>
      <c r="P355" s="29" t="s">
        <v>744</v>
      </c>
      <c r="Q355" s="28"/>
      <c r="R355" s="28"/>
      <c r="S355" s="81">
        <v>60</v>
      </c>
      <c r="T355" s="185"/>
      <c r="U355" s="326"/>
      <c r="V355" s="60">
        <v>0.67</v>
      </c>
      <c r="W355" s="167">
        <v>2</v>
      </c>
      <c r="X355" s="489">
        <f t="shared" si="17"/>
        <v>11.485714285714286</v>
      </c>
      <c r="Y355" s="502" t="s">
        <v>2226</v>
      </c>
      <c r="Z355" s="494" t="s">
        <v>54</v>
      </c>
      <c r="AA355" s="28" t="s">
        <v>479</v>
      </c>
      <c r="AB355" s="27">
        <v>50</v>
      </c>
      <c r="AC355" s="28" t="s">
        <v>229</v>
      </c>
      <c r="AD355" s="27" t="s">
        <v>54</v>
      </c>
      <c r="AE355" s="28"/>
      <c r="AF355" s="29" t="s">
        <v>55</v>
      </c>
      <c r="AG355" s="29"/>
      <c r="AH355" s="27" t="s">
        <v>129</v>
      </c>
      <c r="AI355" s="27" t="s">
        <v>129</v>
      </c>
      <c r="AJ355" s="27" t="s">
        <v>54</v>
      </c>
      <c r="AK355" s="81"/>
      <c r="AL355" s="569"/>
      <c r="AM355" s="28"/>
      <c r="AN355" s="28"/>
      <c r="AO355" s="28">
        <v>2017</v>
      </c>
      <c r="AP355" s="20">
        <v>2021</v>
      </c>
      <c r="AQ355" s="182" t="s">
        <v>2114</v>
      </c>
      <c r="AR355" s="28" t="s">
        <v>5863</v>
      </c>
      <c r="AS355" s="20" t="s">
        <v>5864</v>
      </c>
    </row>
    <row r="356" spans="1:45" ht="14.25" customHeight="1" x14ac:dyDescent="0.25">
      <c r="A356" t="s">
        <v>746</v>
      </c>
      <c r="B356">
        <v>1</v>
      </c>
      <c r="C356" t="s">
        <v>875</v>
      </c>
      <c r="D356" s="45" t="s">
        <v>3190</v>
      </c>
      <c r="E356" s="555" t="s">
        <v>1717</v>
      </c>
      <c r="F356" s="46" t="s">
        <v>57</v>
      </c>
      <c r="G356" s="42" t="s">
        <v>654</v>
      </c>
      <c r="H356" s="592" t="s">
        <v>1613</v>
      </c>
      <c r="I356" s="46">
        <v>32</v>
      </c>
      <c r="J356" s="670">
        <v>32</v>
      </c>
      <c r="K356" s="19" t="s">
        <v>1720</v>
      </c>
      <c r="L356" s="52" t="s">
        <v>654</v>
      </c>
      <c r="M356" s="81"/>
      <c r="N356" s="28">
        <v>320</v>
      </c>
      <c r="O356" s="972"/>
      <c r="P356" s="29">
        <v>6</v>
      </c>
      <c r="Q356" s="28"/>
      <c r="R356" s="28">
        <v>1</v>
      </c>
      <c r="S356" s="81">
        <v>375</v>
      </c>
      <c r="T356" s="185">
        <v>42747</v>
      </c>
      <c r="U356" s="326" t="s">
        <v>1721</v>
      </c>
      <c r="V356" s="60">
        <v>1</v>
      </c>
      <c r="W356" s="167">
        <v>1</v>
      </c>
      <c r="X356" s="489">
        <f t="shared" si="17"/>
        <v>1171.875</v>
      </c>
      <c r="Y356" s="502" t="s">
        <v>174</v>
      </c>
      <c r="Z356" s="494"/>
      <c r="AA356" s="28" t="s">
        <v>107</v>
      </c>
      <c r="AB356" s="27"/>
      <c r="AC356" s="28"/>
      <c r="AD356" s="27" t="s">
        <v>54</v>
      </c>
      <c r="AE356" s="28" t="s">
        <v>124</v>
      </c>
      <c r="AF356" s="29" t="s">
        <v>55</v>
      </c>
      <c r="AG356" s="29"/>
      <c r="AH356" s="27" t="s">
        <v>133</v>
      </c>
      <c r="AI356" s="27" t="s">
        <v>133</v>
      </c>
      <c r="AJ356" s="27" t="s">
        <v>54</v>
      </c>
      <c r="AK356" s="81">
        <v>45</v>
      </c>
      <c r="AL356" s="569"/>
      <c r="AM356" s="28">
        <v>32</v>
      </c>
      <c r="AN356" s="28">
        <v>3</v>
      </c>
      <c r="AO356" s="28">
        <v>2015</v>
      </c>
      <c r="AP356" s="20">
        <v>2018</v>
      </c>
      <c r="AQ356" s="182" t="s">
        <v>3263</v>
      </c>
      <c r="AR356" s="28" t="s">
        <v>4394</v>
      </c>
      <c r="AS356" s="20" t="s">
        <v>1718</v>
      </c>
    </row>
    <row r="357" spans="1:45" ht="14.25" customHeight="1" x14ac:dyDescent="0.25">
      <c r="A357" t="s">
        <v>746</v>
      </c>
      <c r="B357">
        <v>1</v>
      </c>
      <c r="C357" t="s">
        <v>875</v>
      </c>
      <c r="D357" s="45" t="s">
        <v>653</v>
      </c>
      <c r="E357" s="555" t="s">
        <v>2732</v>
      </c>
      <c r="F357" s="46" t="s">
        <v>67</v>
      </c>
      <c r="G357" s="42" t="s">
        <v>654</v>
      </c>
      <c r="H357" s="46" t="s">
        <v>143</v>
      </c>
      <c r="I357" s="46">
        <v>16</v>
      </c>
      <c r="J357" s="670">
        <v>16</v>
      </c>
      <c r="K357" s="19" t="s">
        <v>800</v>
      </c>
      <c r="L357" s="52" t="s">
        <v>108</v>
      </c>
      <c r="M357" s="81"/>
      <c r="N357" s="28">
        <v>273</v>
      </c>
      <c r="O357" s="972"/>
      <c r="P357" s="29">
        <v>6</v>
      </c>
      <c r="Q357" s="28"/>
      <c r="R357" s="28"/>
      <c r="S357" s="81">
        <v>262.74299999999999</v>
      </c>
      <c r="T357" s="185">
        <v>41778</v>
      </c>
      <c r="U357" s="326">
        <v>14.7</v>
      </c>
      <c r="V357" s="60">
        <v>0.67</v>
      </c>
      <c r="W357" s="167">
        <v>1</v>
      </c>
      <c r="X357" s="489">
        <f t="shared" si="17"/>
        <v>644.8271428571428</v>
      </c>
      <c r="Y357" s="502" t="s">
        <v>174</v>
      </c>
      <c r="Z357" s="494"/>
      <c r="AA357" s="28" t="s">
        <v>20</v>
      </c>
      <c r="AB357" s="27">
        <v>4</v>
      </c>
      <c r="AC357" s="28" t="s">
        <v>653</v>
      </c>
      <c r="AD357" s="27" t="s">
        <v>54</v>
      </c>
      <c r="AE357" s="28"/>
      <c r="AF357" s="29" t="s">
        <v>55</v>
      </c>
      <c r="AG357" s="29"/>
      <c r="AH357" s="27" t="s">
        <v>181</v>
      </c>
      <c r="AI357" s="27" t="s">
        <v>181</v>
      </c>
      <c r="AJ357" s="27"/>
      <c r="AK357" s="81"/>
      <c r="AL357" s="569"/>
      <c r="AM357" s="28">
        <v>16</v>
      </c>
      <c r="AN357" s="28"/>
      <c r="AO357" s="28">
        <v>1999</v>
      </c>
      <c r="AP357" s="20">
        <v>2001</v>
      </c>
      <c r="AQ357" s="37"/>
      <c r="AR357" s="28" t="s">
        <v>1273</v>
      </c>
      <c r="AS357" s="20" t="s">
        <v>1316</v>
      </c>
    </row>
    <row r="358" spans="1:45" ht="14.25" customHeight="1" x14ac:dyDescent="0.25">
      <c r="A358" t="s">
        <v>746</v>
      </c>
      <c r="B358">
        <v>1</v>
      </c>
      <c r="C358" t="s">
        <v>875</v>
      </c>
      <c r="D358" s="45" t="s">
        <v>653</v>
      </c>
      <c r="E358" s="555" t="s">
        <v>2732</v>
      </c>
      <c r="F358" s="46" t="s">
        <v>67</v>
      </c>
      <c r="G358" s="42" t="s">
        <v>654</v>
      </c>
      <c r="H358" s="46" t="s">
        <v>143</v>
      </c>
      <c r="I358" s="46">
        <v>16</v>
      </c>
      <c r="J358" s="670">
        <v>16</v>
      </c>
      <c r="K358" s="856" t="s">
        <v>4805</v>
      </c>
      <c r="L358" s="52" t="s">
        <v>108</v>
      </c>
      <c r="M358" s="81" t="s">
        <v>5316</v>
      </c>
      <c r="N358" s="28">
        <v>346</v>
      </c>
      <c r="O358" s="972"/>
      <c r="P358" s="29">
        <v>6</v>
      </c>
      <c r="Q358" s="28"/>
      <c r="R358" s="28"/>
      <c r="S358" s="81">
        <v>282.48599999999999</v>
      </c>
      <c r="T358" s="185">
        <v>44017</v>
      </c>
      <c r="U358" s="326" t="s">
        <v>5298</v>
      </c>
      <c r="V358" s="60">
        <v>0.67</v>
      </c>
      <c r="W358" s="167">
        <v>1</v>
      </c>
      <c r="X358" s="489">
        <f t="shared" si="17"/>
        <v>547.01046242774578</v>
      </c>
      <c r="Y358" s="502" t="s">
        <v>174</v>
      </c>
      <c r="Z358" s="494"/>
      <c r="AA358" s="28" t="s">
        <v>20</v>
      </c>
      <c r="AB358" s="27">
        <v>4</v>
      </c>
      <c r="AC358" s="28" t="s">
        <v>653</v>
      </c>
      <c r="AD358" s="27" t="s">
        <v>54</v>
      </c>
      <c r="AE358" s="28"/>
      <c r="AF358" s="29" t="s">
        <v>55</v>
      </c>
      <c r="AG358" s="29"/>
      <c r="AH358" s="27" t="s">
        <v>181</v>
      </c>
      <c r="AI358" s="27" t="s">
        <v>181</v>
      </c>
      <c r="AJ358" s="27"/>
      <c r="AK358" s="81"/>
      <c r="AL358" s="569"/>
      <c r="AM358" s="28">
        <v>16</v>
      </c>
      <c r="AN358" s="28"/>
      <c r="AO358" s="28">
        <v>1999</v>
      </c>
      <c r="AP358" s="20">
        <v>2001</v>
      </c>
      <c r="AQ358" s="37"/>
      <c r="AR358" s="28" t="s">
        <v>1273</v>
      </c>
      <c r="AS358" s="20" t="s">
        <v>1316</v>
      </c>
    </row>
    <row r="359" spans="1:45" ht="14.25" customHeight="1" x14ac:dyDescent="0.25">
      <c r="C359" t="s">
        <v>4376</v>
      </c>
      <c r="D359" s="45" t="s">
        <v>2423</v>
      </c>
      <c r="E359" s="555" t="s">
        <v>2424</v>
      </c>
      <c r="F359" s="46" t="s">
        <v>67</v>
      </c>
      <c r="G359" s="42" t="s">
        <v>654</v>
      </c>
      <c r="H359" s="27" t="s">
        <v>143</v>
      </c>
      <c r="I359" s="46">
        <v>16</v>
      </c>
      <c r="J359" s="670">
        <v>16</v>
      </c>
      <c r="K359" s="19" t="s">
        <v>800</v>
      </c>
      <c r="L359" s="52" t="s">
        <v>108</v>
      </c>
      <c r="M359" s="81" t="s">
        <v>2727</v>
      </c>
      <c r="N359" s="28">
        <v>371</v>
      </c>
      <c r="O359" s="972"/>
      <c r="P359" s="29">
        <v>6</v>
      </c>
      <c r="Q359" s="28"/>
      <c r="R359" s="28"/>
      <c r="S359" s="81"/>
      <c r="T359" s="185">
        <v>43164</v>
      </c>
      <c r="U359" s="326">
        <v>14.7</v>
      </c>
      <c r="V359" s="60">
        <v>0.67</v>
      </c>
      <c r="W359" s="167">
        <v>1</v>
      </c>
      <c r="X359" s="489" t="str">
        <f t="shared" si="17"/>
        <v/>
      </c>
      <c r="Y359" s="502" t="s">
        <v>174</v>
      </c>
      <c r="Z359" s="494"/>
      <c r="AA359" s="28" t="s">
        <v>20</v>
      </c>
      <c r="AB359" s="27">
        <v>16</v>
      </c>
      <c r="AC359" s="28" t="s">
        <v>2423</v>
      </c>
      <c r="AD359" s="27" t="s">
        <v>54</v>
      </c>
      <c r="AE359" s="28" t="s">
        <v>124</v>
      </c>
      <c r="AF359" s="29" t="s">
        <v>55</v>
      </c>
      <c r="AG359" s="29" t="s">
        <v>55</v>
      </c>
      <c r="AH359" s="27" t="s">
        <v>181</v>
      </c>
      <c r="AI359" s="27" t="s">
        <v>181</v>
      </c>
      <c r="AJ359" s="27" t="s">
        <v>54</v>
      </c>
      <c r="AK359" s="81">
        <v>16</v>
      </c>
      <c r="AL359" s="569">
        <v>4</v>
      </c>
      <c r="AM359" s="28">
        <v>16</v>
      </c>
      <c r="AN359" s="28"/>
      <c r="AO359" s="28">
        <v>2000</v>
      </c>
      <c r="AP359" s="20">
        <v>2001</v>
      </c>
      <c r="AQ359" s="182"/>
      <c r="AR359" s="28" t="s">
        <v>2726</v>
      </c>
      <c r="AS359" s="20" t="s">
        <v>2425</v>
      </c>
    </row>
    <row r="360" spans="1:45" ht="14.25" customHeight="1" x14ac:dyDescent="0.25">
      <c r="D360" s="409" t="s">
        <v>5461</v>
      </c>
      <c r="E360" s="435" t="s">
        <v>3808</v>
      </c>
      <c r="F360" s="608" t="s">
        <v>85</v>
      </c>
      <c r="G360" s="28" t="s">
        <v>3809</v>
      </c>
      <c r="H360" s="412" t="s">
        <v>4709</v>
      </c>
      <c r="I360" s="27">
        <v>32</v>
      </c>
      <c r="J360" s="87">
        <v>32</v>
      </c>
      <c r="K360" s="19"/>
      <c r="L360" s="52"/>
      <c r="M360" s="81"/>
      <c r="N360" s="28"/>
      <c r="O360" s="972"/>
      <c r="P360" s="29"/>
      <c r="Q360" s="28"/>
      <c r="R360" s="28"/>
      <c r="S360" s="81"/>
      <c r="T360" s="185"/>
      <c r="U360" s="326"/>
      <c r="V360" s="60"/>
      <c r="W360" s="167"/>
      <c r="X360" s="489"/>
      <c r="Y360" s="502"/>
      <c r="Z360" s="494"/>
      <c r="AA360" s="28" t="s">
        <v>20</v>
      </c>
      <c r="AB360" s="27">
        <v>47</v>
      </c>
      <c r="AC360" s="28" t="s">
        <v>5464</v>
      </c>
      <c r="AD360" s="27"/>
      <c r="AE360" s="28"/>
      <c r="AF360" s="29"/>
      <c r="AG360" s="29"/>
      <c r="AH360" s="27"/>
      <c r="AI360" s="27"/>
      <c r="AJ360" s="27"/>
      <c r="AK360" s="81"/>
      <c r="AL360" s="569"/>
      <c r="AM360" s="28"/>
      <c r="AN360" s="28"/>
      <c r="AO360" s="28">
        <v>2007</v>
      </c>
      <c r="AP360" s="20">
        <v>2008</v>
      </c>
      <c r="AQ360" s="19"/>
      <c r="AR360" s="28" t="s">
        <v>5463</v>
      </c>
      <c r="AS360" s="20"/>
    </row>
    <row r="361" spans="1:45" ht="14.25" customHeight="1" x14ac:dyDescent="0.25">
      <c r="D361" s="591">
        <v>1410</v>
      </c>
      <c r="E361" s="555" t="s">
        <v>5910</v>
      </c>
      <c r="F361" s="592"/>
      <c r="G361" s="593" t="s">
        <v>5909</v>
      </c>
      <c r="H361" s="412">
        <v>1401</v>
      </c>
      <c r="I361" s="592">
        <v>6</v>
      </c>
      <c r="J361" s="618" t="s">
        <v>5912</v>
      </c>
      <c r="K361" s="856"/>
      <c r="L361" s="52"/>
      <c r="M361" s="81"/>
      <c r="N361" s="28"/>
      <c r="O361" s="972"/>
      <c r="P361" s="29"/>
      <c r="Q361" s="28"/>
      <c r="R361" s="28"/>
      <c r="S361" s="81"/>
      <c r="T361" s="185"/>
      <c r="U361" s="326"/>
      <c r="V361" s="60"/>
      <c r="W361" s="167"/>
      <c r="X361" s="489"/>
      <c r="Y361" s="502"/>
      <c r="Z361" s="494"/>
      <c r="AA361" s="28" t="s">
        <v>17</v>
      </c>
      <c r="AB361" s="27">
        <v>700</v>
      </c>
      <c r="AC361" s="28"/>
      <c r="AD361" s="27" t="s">
        <v>54</v>
      </c>
      <c r="AE361" s="28"/>
      <c r="AF361" s="29" t="s">
        <v>55</v>
      </c>
      <c r="AG361" s="29"/>
      <c r="AH361" s="27" t="s">
        <v>365</v>
      </c>
      <c r="AI361" s="27" t="s">
        <v>365</v>
      </c>
      <c r="AJ361" s="27" t="s">
        <v>54</v>
      </c>
      <c r="AK361" s="81"/>
      <c r="AL361" s="569"/>
      <c r="AM361" s="28"/>
      <c r="AN361" s="28"/>
      <c r="AO361" s="28">
        <v>2019</v>
      </c>
      <c r="AP361" s="20">
        <v>2021</v>
      </c>
      <c r="AQ361" s="182" t="s">
        <v>5913</v>
      </c>
      <c r="AR361" s="28" t="s">
        <v>5911</v>
      </c>
      <c r="AS361" s="20"/>
    </row>
    <row r="362" spans="1:45" ht="14.25" customHeight="1" x14ac:dyDescent="0.25">
      <c r="D362" s="409" t="s">
        <v>5605</v>
      </c>
      <c r="E362" s="435" t="s">
        <v>5606</v>
      </c>
      <c r="F362" s="608"/>
      <c r="G362" s="504" t="s">
        <v>5607</v>
      </c>
      <c r="H362" s="27" t="s">
        <v>143</v>
      </c>
      <c r="I362" s="412">
        <v>32</v>
      </c>
      <c r="J362" s="415">
        <v>32</v>
      </c>
      <c r="K362" s="19"/>
      <c r="L362" s="52"/>
      <c r="M362" s="81"/>
      <c r="N362" s="28"/>
      <c r="O362" s="972"/>
      <c r="P362" s="29"/>
      <c r="Q362" s="28"/>
      <c r="R362" s="28"/>
      <c r="S362" s="81"/>
      <c r="T362" s="185"/>
      <c r="U362" s="326"/>
      <c r="V362" s="60"/>
      <c r="W362" s="167"/>
      <c r="X362" s="489"/>
      <c r="Y362" s="502"/>
      <c r="Z362" s="494"/>
      <c r="AA362" s="28" t="s">
        <v>17</v>
      </c>
      <c r="AB362" s="27">
        <v>21</v>
      </c>
      <c r="AC362" s="28" t="s">
        <v>5611</v>
      </c>
      <c r="AD362" s="27" t="s">
        <v>54</v>
      </c>
      <c r="AE362" s="28"/>
      <c r="AF362" s="29" t="s">
        <v>55</v>
      </c>
      <c r="AG362" s="29" t="s">
        <v>54</v>
      </c>
      <c r="AH362" s="27" t="s">
        <v>133</v>
      </c>
      <c r="AI362" s="27" t="s">
        <v>133</v>
      </c>
      <c r="AJ362" s="27" t="s">
        <v>54</v>
      </c>
      <c r="AK362" s="81">
        <v>37</v>
      </c>
      <c r="AL362" s="569">
        <v>6</v>
      </c>
      <c r="AM362" s="28">
        <v>32</v>
      </c>
      <c r="AN362" s="28"/>
      <c r="AO362" s="28"/>
      <c r="AP362" s="20">
        <v>2017</v>
      </c>
      <c r="AQ362" s="182"/>
      <c r="AR362" s="28" t="s">
        <v>5609</v>
      </c>
      <c r="AS362" s="20" t="s">
        <v>5610</v>
      </c>
    </row>
    <row r="363" spans="1:45" ht="14.25" customHeight="1" x14ac:dyDescent="0.25">
      <c r="C363" t="s">
        <v>875</v>
      </c>
      <c r="D363" s="26" t="s">
        <v>3073</v>
      </c>
      <c r="E363" s="435" t="s">
        <v>1970</v>
      </c>
      <c r="F363" s="27" t="s">
        <v>777</v>
      </c>
      <c r="G363" s="28" t="s">
        <v>2002</v>
      </c>
      <c r="H363" s="27" t="s">
        <v>3074</v>
      </c>
      <c r="I363" s="27">
        <v>32</v>
      </c>
      <c r="J363" s="87">
        <v>32</v>
      </c>
      <c r="K363" s="19" t="s">
        <v>800</v>
      </c>
      <c r="L363" s="52" t="s">
        <v>108</v>
      </c>
      <c r="M363" s="81" t="s">
        <v>3071</v>
      </c>
      <c r="N363" s="28"/>
      <c r="O363" s="972"/>
      <c r="P363" s="29">
        <v>6</v>
      </c>
      <c r="Q363" s="28"/>
      <c r="R363" s="28"/>
      <c r="S363" s="81"/>
      <c r="T363" s="185">
        <v>43183</v>
      </c>
      <c r="U363" s="487">
        <v>14.7</v>
      </c>
      <c r="V363" s="60">
        <v>1</v>
      </c>
      <c r="W363" s="167">
        <v>1</v>
      </c>
      <c r="X363" s="489" t="str">
        <f>IF(AND(N363&lt;&gt;"",S363&lt;&gt;""),1000*S363*V363/(N363*W363),"")</f>
        <v/>
      </c>
      <c r="Y363" s="502"/>
      <c r="Z363" s="494"/>
      <c r="AA363" s="28" t="s">
        <v>20</v>
      </c>
      <c r="AB363" s="27">
        <v>10</v>
      </c>
      <c r="AC363" s="28" t="s">
        <v>3075</v>
      </c>
      <c r="AD363" s="27" t="s">
        <v>54</v>
      </c>
      <c r="AE363" s="28"/>
      <c r="AF363" s="29" t="s">
        <v>55</v>
      </c>
      <c r="AG363" s="29"/>
      <c r="AH363" s="27"/>
      <c r="AI363" s="27"/>
      <c r="AJ363" s="27"/>
      <c r="AK363" s="81"/>
      <c r="AL363" s="569"/>
      <c r="AM363" s="28"/>
      <c r="AN363" s="28"/>
      <c r="AO363" s="28"/>
      <c r="AP363" s="20"/>
      <c r="AQ363" s="142"/>
      <c r="AR363" s="28"/>
      <c r="AS363" s="20" t="s">
        <v>3076</v>
      </c>
    </row>
    <row r="364" spans="1:45" ht="14.25" customHeight="1" x14ac:dyDescent="0.25">
      <c r="D364" s="409" t="s">
        <v>4751</v>
      </c>
      <c r="E364" s="435" t="s">
        <v>4752</v>
      </c>
      <c r="F364" s="412" t="s">
        <v>1812</v>
      </c>
      <c r="G364" s="504" t="s">
        <v>2002</v>
      </c>
      <c r="H364" s="412" t="s">
        <v>12</v>
      </c>
      <c r="I364" s="412">
        <v>8</v>
      </c>
      <c r="J364" s="415">
        <v>11</v>
      </c>
      <c r="K364" s="19"/>
      <c r="L364" s="52"/>
      <c r="M364" s="81"/>
      <c r="N364" s="28"/>
      <c r="O364" s="972"/>
      <c r="P364" s="29"/>
      <c r="Q364" s="28"/>
      <c r="R364" s="28"/>
      <c r="S364" s="81"/>
      <c r="T364" s="185"/>
      <c r="U364" s="326"/>
      <c r="V364" s="60"/>
      <c r="W364" s="167"/>
      <c r="X364" s="489"/>
      <c r="Y364" s="502"/>
      <c r="Z364" s="494"/>
      <c r="AA364" s="28"/>
      <c r="AB364" s="27"/>
      <c r="AC364" s="28"/>
      <c r="AD364" s="27"/>
      <c r="AE364" s="28"/>
      <c r="AF364" s="29" t="s">
        <v>55</v>
      </c>
      <c r="AG364" s="29" t="s">
        <v>54</v>
      </c>
      <c r="AH364" s="27">
        <v>256</v>
      </c>
      <c r="AI364" s="27"/>
      <c r="AJ364" s="27" t="s">
        <v>54</v>
      </c>
      <c r="AK364" s="81">
        <v>7</v>
      </c>
      <c r="AL364" s="569"/>
      <c r="AM364" s="28"/>
      <c r="AN364" s="28"/>
      <c r="AO364" s="28">
        <v>2017</v>
      </c>
      <c r="AP364" s="20">
        <v>2017</v>
      </c>
      <c r="AQ364" s="182"/>
      <c r="AR364" s="28" t="s">
        <v>4782</v>
      </c>
      <c r="AS364" s="130"/>
    </row>
    <row r="365" spans="1:45" ht="14.25" customHeight="1" x14ac:dyDescent="0.25">
      <c r="D365" s="409" t="s">
        <v>4783</v>
      </c>
      <c r="E365" s="435" t="s">
        <v>4784</v>
      </c>
      <c r="F365" s="412" t="s">
        <v>1812</v>
      </c>
      <c r="G365" s="504" t="s">
        <v>2002</v>
      </c>
      <c r="H365" s="27" t="s">
        <v>143</v>
      </c>
      <c r="I365" s="412">
        <v>16</v>
      </c>
      <c r="J365" s="415">
        <v>16</v>
      </c>
      <c r="K365" s="19"/>
      <c r="L365" s="52"/>
      <c r="M365" s="81"/>
      <c r="N365" s="28"/>
      <c r="O365" s="972"/>
      <c r="P365" s="29"/>
      <c r="Q365" s="28"/>
      <c r="R365" s="28"/>
      <c r="S365" s="81"/>
      <c r="T365" s="185"/>
      <c r="U365" s="326"/>
      <c r="V365" s="60"/>
      <c r="W365" s="167"/>
      <c r="X365" s="489"/>
      <c r="Y365" s="502"/>
      <c r="Z365" s="494"/>
      <c r="AA365" s="28" t="s">
        <v>20</v>
      </c>
      <c r="AB365" s="27"/>
      <c r="AC365" s="28"/>
      <c r="AD365" s="27" t="s">
        <v>54</v>
      </c>
      <c r="AE365" s="28"/>
      <c r="AF365" s="29" t="s">
        <v>55</v>
      </c>
      <c r="AG365" s="29"/>
      <c r="AH365" s="27" t="s">
        <v>181</v>
      </c>
      <c r="AI365" s="27" t="s">
        <v>181</v>
      </c>
      <c r="AJ365" s="27" t="s">
        <v>55</v>
      </c>
      <c r="AK365" s="81">
        <v>20</v>
      </c>
      <c r="AL365" s="569">
        <v>2</v>
      </c>
      <c r="AM365" s="28">
        <v>8</v>
      </c>
      <c r="AN365" s="28"/>
      <c r="AO365" s="28">
        <v>2017</v>
      </c>
      <c r="AP365" s="20">
        <v>2019</v>
      </c>
      <c r="AQ365" s="182" t="s">
        <v>4786</v>
      </c>
      <c r="AR365" s="28" t="s">
        <v>4785</v>
      </c>
      <c r="AS365" s="20"/>
    </row>
    <row r="366" spans="1:45" ht="14.25" customHeight="1" x14ac:dyDescent="0.25">
      <c r="B366">
        <v>1</v>
      </c>
      <c r="C366" t="s">
        <v>875</v>
      </c>
      <c r="D366" s="26" t="s">
        <v>2001</v>
      </c>
      <c r="E366" s="435" t="s">
        <v>3123</v>
      </c>
      <c r="F366" s="27" t="s">
        <v>67</v>
      </c>
      <c r="G366" s="28" t="s">
        <v>2002</v>
      </c>
      <c r="H366" s="27" t="s">
        <v>143</v>
      </c>
      <c r="I366" s="27">
        <v>32</v>
      </c>
      <c r="J366" s="87">
        <v>32</v>
      </c>
      <c r="K366" s="19" t="s">
        <v>800</v>
      </c>
      <c r="L366" s="52" t="s">
        <v>108</v>
      </c>
      <c r="M366" s="81"/>
      <c r="N366" s="28">
        <v>1445</v>
      </c>
      <c r="O366" s="972"/>
      <c r="P366" s="29">
        <v>6</v>
      </c>
      <c r="Q366" s="28"/>
      <c r="R366" s="28">
        <v>6</v>
      </c>
      <c r="S366" s="81">
        <v>161.29</v>
      </c>
      <c r="T366" s="185">
        <v>43184</v>
      </c>
      <c r="U366" s="326">
        <v>14.7</v>
      </c>
      <c r="V366" s="60">
        <v>1</v>
      </c>
      <c r="W366" s="167">
        <v>1</v>
      </c>
      <c r="X366" s="489">
        <f>IF(AND(N366&lt;&gt;"",S366&lt;&gt;""),1000*S366*V366/(N366*W366),"")</f>
        <v>111.61937716262976</v>
      </c>
      <c r="Y366" s="502" t="s">
        <v>174</v>
      </c>
      <c r="Z366" s="494"/>
      <c r="AA366" s="28" t="s">
        <v>20</v>
      </c>
      <c r="AB366" s="27">
        <v>22</v>
      </c>
      <c r="AC366" s="28" t="s">
        <v>2003</v>
      </c>
      <c r="AD366" s="27" t="s">
        <v>54</v>
      </c>
      <c r="AE366" s="28" t="s">
        <v>124</v>
      </c>
      <c r="AF366" s="29" t="s">
        <v>55</v>
      </c>
      <c r="AG366" s="29"/>
      <c r="AH366" s="27" t="s">
        <v>133</v>
      </c>
      <c r="AI366" s="27" t="s">
        <v>133</v>
      </c>
      <c r="AJ366" s="27" t="s">
        <v>54</v>
      </c>
      <c r="AK366" s="81">
        <v>21</v>
      </c>
      <c r="AL366" s="569"/>
      <c r="AM366" s="28">
        <v>32</v>
      </c>
      <c r="AN366" s="28"/>
      <c r="AO366" s="28">
        <v>2008</v>
      </c>
      <c r="AP366" s="20">
        <v>2019</v>
      </c>
      <c r="AQ366" s="182" t="s">
        <v>5642</v>
      </c>
      <c r="AR366" s="28" t="s">
        <v>5643</v>
      </c>
      <c r="AS366" s="20" t="s">
        <v>6080</v>
      </c>
    </row>
    <row r="367" spans="1:45" ht="14.25" customHeight="1" x14ac:dyDescent="0.25">
      <c r="C367" t="s">
        <v>875</v>
      </c>
      <c r="D367" s="26" t="s">
        <v>1873</v>
      </c>
      <c r="E367" s="435" t="s">
        <v>2933</v>
      </c>
      <c r="F367" s="27" t="s">
        <v>3181</v>
      </c>
      <c r="G367" s="28" t="s">
        <v>3602</v>
      </c>
      <c r="H367" s="27" t="s">
        <v>1907</v>
      </c>
      <c r="I367" s="27">
        <v>32</v>
      </c>
      <c r="J367" s="87">
        <v>16</v>
      </c>
      <c r="K367" s="19"/>
      <c r="L367" s="52"/>
      <c r="M367" s="81" t="s">
        <v>2934</v>
      </c>
      <c r="N367" s="28"/>
      <c r="O367" s="972"/>
      <c r="P367" s="29"/>
      <c r="Q367" s="28"/>
      <c r="R367" s="28"/>
      <c r="S367" s="81"/>
      <c r="T367" s="185"/>
      <c r="U367" s="326"/>
      <c r="V367" s="60"/>
      <c r="W367" s="167"/>
      <c r="X367" s="489"/>
      <c r="Y367" s="502"/>
      <c r="Z367" s="494"/>
      <c r="AA367" s="28" t="s">
        <v>17</v>
      </c>
      <c r="AB367" s="27">
        <v>136</v>
      </c>
      <c r="AC367" s="28"/>
      <c r="AD367" s="27"/>
      <c r="AE367" s="28"/>
      <c r="AF367" s="29"/>
      <c r="AG367" s="29"/>
      <c r="AH367" s="27"/>
      <c r="AI367" s="27"/>
      <c r="AJ367" s="27"/>
      <c r="AK367" s="81"/>
      <c r="AL367" s="569"/>
      <c r="AM367" s="28"/>
      <c r="AN367" s="28"/>
      <c r="AO367" s="28">
        <v>2014</v>
      </c>
      <c r="AP367" s="20">
        <v>2016</v>
      </c>
      <c r="AQ367" s="182" t="s">
        <v>5469</v>
      </c>
      <c r="AR367" s="435" t="s">
        <v>1747</v>
      </c>
      <c r="AS367" s="20" t="s">
        <v>1909</v>
      </c>
    </row>
    <row r="368" spans="1:45" ht="14.25" customHeight="1" x14ac:dyDescent="0.25">
      <c r="C368" t="s">
        <v>875</v>
      </c>
      <c r="D368" s="26" t="s">
        <v>1893</v>
      </c>
      <c r="E368" s="435" t="s">
        <v>5395</v>
      </c>
      <c r="F368" s="27" t="s">
        <v>737</v>
      </c>
      <c r="G368" s="42" t="s">
        <v>1894</v>
      </c>
      <c r="H368" s="46" t="s">
        <v>65</v>
      </c>
      <c r="I368" s="27">
        <v>21</v>
      </c>
      <c r="J368" s="87">
        <v>5</v>
      </c>
      <c r="K368" s="19"/>
      <c r="L368" s="28"/>
      <c r="M368" s="81"/>
      <c r="N368" s="28"/>
      <c r="O368" s="972"/>
      <c r="P368" s="29"/>
      <c r="Q368" s="28"/>
      <c r="R368" s="28"/>
      <c r="S368" s="81"/>
      <c r="T368" s="185"/>
      <c r="U368" s="326"/>
      <c r="V368" s="60"/>
      <c r="W368" s="167"/>
      <c r="X368" s="489"/>
      <c r="Y368" s="502"/>
      <c r="Z368" s="494"/>
      <c r="AA368" s="28" t="s">
        <v>107</v>
      </c>
      <c r="AB368" s="27"/>
      <c r="AC368" s="28"/>
      <c r="AD368" s="27"/>
      <c r="AE368" s="28"/>
      <c r="AF368" s="29"/>
      <c r="AG368" s="29"/>
      <c r="AH368" s="27"/>
      <c r="AI368" s="27"/>
      <c r="AJ368" s="27"/>
      <c r="AK368" s="81"/>
      <c r="AL368" s="569"/>
      <c r="AM368" s="28"/>
      <c r="AN368" s="28"/>
      <c r="AO368" s="28">
        <v>1997</v>
      </c>
      <c r="AP368" s="20">
        <v>2011</v>
      </c>
      <c r="AQ368" s="182" t="s">
        <v>5396</v>
      </c>
      <c r="AR368" s="28" t="s">
        <v>5398</v>
      </c>
      <c r="AS368" s="857" t="s">
        <v>5397</v>
      </c>
    </row>
    <row r="369" spans="1:45" ht="14.25" customHeight="1" x14ac:dyDescent="0.25">
      <c r="D369" s="409" t="s">
        <v>4990</v>
      </c>
      <c r="E369" s="435" t="s">
        <v>4991</v>
      </c>
      <c r="F369" s="608"/>
      <c r="G369" s="504" t="s">
        <v>4992</v>
      </c>
      <c r="H369" s="27" t="s">
        <v>35</v>
      </c>
      <c r="I369" s="412">
        <v>32</v>
      </c>
      <c r="J369" s="415">
        <v>32</v>
      </c>
      <c r="K369" s="19"/>
      <c r="L369" s="52"/>
      <c r="M369" s="81"/>
      <c r="N369" s="28"/>
      <c r="O369" s="972"/>
      <c r="P369" s="29"/>
      <c r="Q369" s="28"/>
      <c r="R369" s="28"/>
      <c r="S369" s="81"/>
      <c r="T369" s="185"/>
      <c r="U369" s="326"/>
      <c r="V369" s="60"/>
      <c r="W369" s="167"/>
      <c r="X369" s="489"/>
      <c r="Y369" s="502"/>
      <c r="Z369" s="494"/>
      <c r="AA369" s="28" t="s">
        <v>20</v>
      </c>
      <c r="AB369" s="27"/>
      <c r="AC369" s="28"/>
      <c r="AD369" s="27" t="s">
        <v>54</v>
      </c>
      <c r="AE369" s="28" t="s">
        <v>124</v>
      </c>
      <c r="AF369" s="29" t="s">
        <v>202</v>
      </c>
      <c r="AG369" s="29"/>
      <c r="AH369" s="27" t="s">
        <v>133</v>
      </c>
      <c r="AI369" s="27" t="s">
        <v>133</v>
      </c>
      <c r="AJ369" s="27" t="s">
        <v>54</v>
      </c>
      <c r="AK369" s="81"/>
      <c r="AL369" s="569"/>
      <c r="AM369" s="28">
        <v>32</v>
      </c>
      <c r="AN369" s="28"/>
      <c r="AO369" s="28"/>
      <c r="AP369" s="20">
        <v>2019</v>
      </c>
      <c r="AQ369" s="182" t="s">
        <v>5478</v>
      </c>
      <c r="AR369" s="28" t="s">
        <v>5476</v>
      </c>
      <c r="AS369" s="20" t="s">
        <v>5477</v>
      </c>
    </row>
    <row r="370" spans="1:45" ht="14.25" customHeight="1" x14ac:dyDescent="0.25">
      <c r="D370" s="409" t="s">
        <v>1859</v>
      </c>
      <c r="E370" s="435" t="s">
        <v>6342</v>
      </c>
      <c r="F370" s="412"/>
      <c r="G370" s="504" t="s">
        <v>6343</v>
      </c>
      <c r="H370" s="412" t="s">
        <v>12</v>
      </c>
      <c r="I370" s="412">
        <v>16</v>
      </c>
      <c r="J370" s="415">
        <v>16</v>
      </c>
      <c r="K370" s="19"/>
      <c r="L370" s="52"/>
      <c r="M370" s="81"/>
      <c r="N370" s="28"/>
      <c r="O370" s="972"/>
      <c r="P370" s="29"/>
      <c r="Q370" s="28"/>
      <c r="R370" s="28"/>
      <c r="S370" s="81"/>
      <c r="T370" s="185"/>
      <c r="U370" s="326"/>
      <c r="V370" s="60"/>
      <c r="W370" s="167"/>
      <c r="X370" s="489"/>
      <c r="Y370" s="502"/>
      <c r="Z370" s="494"/>
      <c r="AA370" s="28" t="s">
        <v>479</v>
      </c>
      <c r="AB370" s="27"/>
      <c r="AC370" s="28"/>
      <c r="AD370" s="27" t="s">
        <v>54</v>
      </c>
      <c r="AE370" s="28"/>
      <c r="AF370" s="29" t="s">
        <v>55</v>
      </c>
      <c r="AG370" s="29" t="s">
        <v>54</v>
      </c>
      <c r="AH370" s="27" t="s">
        <v>465</v>
      </c>
      <c r="AI370" s="27" t="s">
        <v>465</v>
      </c>
      <c r="AJ370" s="27" t="s">
        <v>55</v>
      </c>
      <c r="AK370" s="81"/>
      <c r="AL370" s="569"/>
      <c r="AM370" s="28">
        <v>2</v>
      </c>
      <c r="AN370" s="28"/>
      <c r="AO370" s="28"/>
      <c r="AP370" s="20">
        <v>2021</v>
      </c>
      <c r="AQ370" s="182"/>
      <c r="AR370" s="795" t="s">
        <v>6344</v>
      </c>
      <c r="AS370" s="20"/>
    </row>
    <row r="371" spans="1:45" ht="14.25" customHeight="1" x14ac:dyDescent="0.25">
      <c r="A371" t="s">
        <v>744</v>
      </c>
      <c r="B371">
        <v>1</v>
      </c>
      <c r="C371" t="s">
        <v>875</v>
      </c>
      <c r="D371" s="26" t="s">
        <v>227</v>
      </c>
      <c r="E371" s="435" t="s">
        <v>2252</v>
      </c>
      <c r="F371" s="27" t="s">
        <v>67</v>
      </c>
      <c r="G371" s="28" t="s">
        <v>228</v>
      </c>
      <c r="H371" s="27">
        <v>6502</v>
      </c>
      <c r="I371" s="27">
        <v>8</v>
      </c>
      <c r="J371" s="87">
        <v>8</v>
      </c>
      <c r="K371" s="19" t="s">
        <v>800</v>
      </c>
      <c r="L371" s="52" t="s">
        <v>108</v>
      </c>
      <c r="M371" s="81"/>
      <c r="N371" s="28">
        <v>1678</v>
      </c>
      <c r="O371" s="972"/>
      <c r="P371" s="29">
        <v>6</v>
      </c>
      <c r="Q371" s="28"/>
      <c r="R371" s="28"/>
      <c r="S371" s="81">
        <v>158.90700000000001</v>
      </c>
      <c r="T371" s="185">
        <v>41688</v>
      </c>
      <c r="U371" s="326">
        <v>14.7</v>
      </c>
      <c r="V371" s="60">
        <v>0.33</v>
      </c>
      <c r="W371" s="167">
        <v>4</v>
      </c>
      <c r="X371" s="489">
        <f>IF(AND(N371&lt;&gt;"",S371&lt;&gt;""),1000*S371*V371/(N371*W371),"")</f>
        <v>7.8127696662693689</v>
      </c>
      <c r="Y371" s="502" t="s">
        <v>174</v>
      </c>
      <c r="Z371" s="494"/>
      <c r="AA371" s="28" t="s">
        <v>17</v>
      </c>
      <c r="AB371" s="27">
        <v>7</v>
      </c>
      <c r="AC371" s="28" t="s">
        <v>833</v>
      </c>
      <c r="AD371" s="27"/>
      <c r="AE371" s="28" t="s">
        <v>124</v>
      </c>
      <c r="AF371" s="29" t="s">
        <v>55</v>
      </c>
      <c r="AG371" s="29" t="s">
        <v>55</v>
      </c>
      <c r="AH371" s="27" t="s">
        <v>181</v>
      </c>
      <c r="AI371" s="27" t="s">
        <v>181</v>
      </c>
      <c r="AJ371" s="27" t="s">
        <v>54</v>
      </c>
      <c r="AK371" s="81"/>
      <c r="AL371" s="569"/>
      <c r="AM371" s="28"/>
      <c r="AN371" s="28"/>
      <c r="AO371" s="28">
        <v>2008</v>
      </c>
      <c r="AP371" s="20">
        <v>2018</v>
      </c>
      <c r="AQ371" s="142"/>
      <c r="AR371" s="28" t="s">
        <v>2254</v>
      </c>
      <c r="AS371" s="20"/>
    </row>
    <row r="372" spans="1:45" ht="14.25" customHeight="1" x14ac:dyDescent="0.25">
      <c r="A372" t="s">
        <v>744</v>
      </c>
      <c r="B372">
        <v>1</v>
      </c>
      <c r="C372" t="s">
        <v>875</v>
      </c>
      <c r="D372" s="26" t="s">
        <v>230</v>
      </c>
      <c r="E372" s="435" t="s">
        <v>2253</v>
      </c>
      <c r="F372" s="27" t="s">
        <v>67</v>
      </c>
      <c r="G372" s="28" t="s">
        <v>228</v>
      </c>
      <c r="H372" s="27">
        <v>6502</v>
      </c>
      <c r="I372" s="27">
        <v>8</v>
      </c>
      <c r="J372" s="87">
        <v>8</v>
      </c>
      <c r="K372" s="19" t="s">
        <v>775</v>
      </c>
      <c r="L372" s="52" t="s">
        <v>108</v>
      </c>
      <c r="M372" s="81" t="s">
        <v>776</v>
      </c>
      <c r="N372" s="28">
        <v>4794</v>
      </c>
      <c r="O372" s="972"/>
      <c r="P372" s="29">
        <v>6</v>
      </c>
      <c r="Q372" s="28"/>
      <c r="R372" s="28"/>
      <c r="S372" s="81">
        <v>46.962000000000003</v>
      </c>
      <c r="T372" s="185">
        <v>41683</v>
      </c>
      <c r="U372" s="326">
        <v>14.7</v>
      </c>
      <c r="V372" s="60">
        <v>0.33</v>
      </c>
      <c r="W372" s="167">
        <v>4</v>
      </c>
      <c r="X372" s="489">
        <f>IF(AND(N372&lt;&gt;"",S372&lt;&gt;""),1000*S372*V372/(N372*W372),"")</f>
        <v>0.80816958698372976</v>
      </c>
      <c r="Y372" s="502" t="s">
        <v>174</v>
      </c>
      <c r="Z372" s="494"/>
      <c r="AA372" s="28" t="s">
        <v>17</v>
      </c>
      <c r="AB372" s="27">
        <v>8</v>
      </c>
      <c r="AC372" s="28" t="s">
        <v>229</v>
      </c>
      <c r="AD372" s="27"/>
      <c r="AE372" s="28" t="s">
        <v>124</v>
      </c>
      <c r="AF372" s="29" t="s">
        <v>55</v>
      </c>
      <c r="AG372" s="29" t="s">
        <v>55</v>
      </c>
      <c r="AH372" s="27" t="s">
        <v>181</v>
      </c>
      <c r="AI372" s="27" t="s">
        <v>181</v>
      </c>
      <c r="AJ372" s="27" t="s">
        <v>54</v>
      </c>
      <c r="AK372" s="81"/>
      <c r="AL372" s="569"/>
      <c r="AM372" s="28"/>
      <c r="AN372" s="28"/>
      <c r="AO372" s="28">
        <v>2008</v>
      </c>
      <c r="AP372" s="20">
        <v>2021</v>
      </c>
      <c r="AQ372" s="142"/>
      <c r="AR372" s="28" t="s">
        <v>2254</v>
      </c>
      <c r="AS372" s="20"/>
    </row>
    <row r="373" spans="1:45" s="208" customFormat="1" ht="14.25" customHeight="1" x14ac:dyDescent="0.25">
      <c r="A373"/>
      <c r="B373">
        <v>1</v>
      </c>
      <c r="C373" t="s">
        <v>875</v>
      </c>
      <c r="D373" s="45" t="s">
        <v>3017</v>
      </c>
      <c r="E373" s="555" t="s">
        <v>3018</v>
      </c>
      <c r="F373" s="46" t="s">
        <v>85</v>
      </c>
      <c r="G373" s="42" t="s">
        <v>3020</v>
      </c>
      <c r="H373" s="46" t="s">
        <v>33</v>
      </c>
      <c r="I373" s="46">
        <v>32</v>
      </c>
      <c r="J373" s="670">
        <v>32</v>
      </c>
      <c r="K373" s="19" t="s">
        <v>800</v>
      </c>
      <c r="L373" s="52" t="s">
        <v>108</v>
      </c>
      <c r="M373" s="81" t="s">
        <v>3580</v>
      </c>
      <c r="N373" s="28">
        <v>596</v>
      </c>
      <c r="O373" s="972"/>
      <c r="P373" s="29">
        <v>6</v>
      </c>
      <c r="Q373" s="28"/>
      <c r="R373" s="28">
        <v>1</v>
      </c>
      <c r="S373" s="81">
        <v>243.90199999999999</v>
      </c>
      <c r="T373" s="185">
        <v>43228</v>
      </c>
      <c r="U373" s="326">
        <v>14.7</v>
      </c>
      <c r="V373" s="60">
        <v>1</v>
      </c>
      <c r="W373" s="167">
        <v>1</v>
      </c>
      <c r="X373" s="489">
        <f>IF(AND(N373&lt;&gt;"",S373&lt;&gt;""),1000*S373*V373/(N373*W373),"")</f>
        <v>409.23154362416108</v>
      </c>
      <c r="Y373" s="502" t="s">
        <v>174</v>
      </c>
      <c r="Z373" s="494"/>
      <c r="AA373" s="28" t="s">
        <v>20</v>
      </c>
      <c r="AB373" s="27">
        <v>15</v>
      </c>
      <c r="AC373" s="28" t="s">
        <v>73</v>
      </c>
      <c r="AD373" s="27" t="s">
        <v>54</v>
      </c>
      <c r="AE373" s="28" t="s">
        <v>124</v>
      </c>
      <c r="AF373" s="29" t="s">
        <v>55</v>
      </c>
      <c r="AG373" s="29"/>
      <c r="AH373" s="27" t="s">
        <v>133</v>
      </c>
      <c r="AI373" s="27" t="s">
        <v>133</v>
      </c>
      <c r="AJ373" s="27" t="s">
        <v>54</v>
      </c>
      <c r="AK373" s="81"/>
      <c r="AL373" s="569"/>
      <c r="AM373" s="28">
        <v>32</v>
      </c>
      <c r="AN373" s="28">
        <v>5</v>
      </c>
      <c r="AO373" s="28">
        <v>2017</v>
      </c>
      <c r="AP373" s="20">
        <v>2017</v>
      </c>
      <c r="AQ373" s="19"/>
      <c r="AR373" s="28" t="s">
        <v>3489</v>
      </c>
      <c r="AS373" s="20" t="s">
        <v>3581</v>
      </c>
    </row>
    <row r="374" spans="1:45" ht="14.25" customHeight="1" x14ac:dyDescent="0.25">
      <c r="D374" s="409" t="s">
        <v>6021</v>
      </c>
      <c r="E374" s="435" t="s">
        <v>6022</v>
      </c>
      <c r="F374" s="412"/>
      <c r="G374" s="504" t="s">
        <v>6023</v>
      </c>
      <c r="H374" s="412" t="s">
        <v>65</v>
      </c>
      <c r="I374" s="412">
        <v>18</v>
      </c>
      <c r="J374" s="415">
        <v>18</v>
      </c>
      <c r="K374" s="19"/>
      <c r="L374" s="52"/>
      <c r="M374" s="81"/>
      <c r="N374" s="28"/>
      <c r="O374" s="972"/>
      <c r="P374" s="29"/>
      <c r="Q374" s="28"/>
      <c r="R374" s="28"/>
      <c r="S374" s="81"/>
      <c r="T374" s="185"/>
      <c r="U374" s="326"/>
      <c r="V374" s="60"/>
      <c r="W374" s="167"/>
      <c r="X374" s="489"/>
      <c r="Y374" s="502" t="s">
        <v>2226</v>
      </c>
      <c r="Z374" s="494" t="s">
        <v>54</v>
      </c>
      <c r="AA374" s="28" t="s">
        <v>20</v>
      </c>
      <c r="AB374" s="27">
        <v>34</v>
      </c>
      <c r="AC374" s="28" t="s">
        <v>79</v>
      </c>
      <c r="AD374" s="27" t="s">
        <v>54</v>
      </c>
      <c r="AE374" s="28"/>
      <c r="AF374" s="29" t="s">
        <v>55</v>
      </c>
      <c r="AG374" s="29" t="s">
        <v>54</v>
      </c>
      <c r="AH374" s="27" t="s">
        <v>181</v>
      </c>
      <c r="AI374" s="27" t="s">
        <v>181</v>
      </c>
      <c r="AJ374" s="27" t="s">
        <v>55</v>
      </c>
      <c r="AK374" s="81">
        <v>25</v>
      </c>
      <c r="AL374" s="569"/>
      <c r="AM374" s="28"/>
      <c r="AN374" s="28"/>
      <c r="AO374" s="28">
        <v>2019</v>
      </c>
      <c r="AP374" s="20">
        <v>2020</v>
      </c>
      <c r="AQ374" s="182" t="s">
        <v>6025</v>
      </c>
      <c r="AR374" s="28" t="s">
        <v>6024</v>
      </c>
      <c r="AS374" s="20" t="s">
        <v>6027</v>
      </c>
    </row>
    <row r="375" spans="1:45" ht="14.25" customHeight="1" x14ac:dyDescent="0.25">
      <c r="A375" t="s">
        <v>174</v>
      </c>
      <c r="B375">
        <v>1</v>
      </c>
      <c r="C375" t="s">
        <v>875</v>
      </c>
      <c r="D375" s="26" t="s">
        <v>719</v>
      </c>
      <c r="E375" s="435" t="s">
        <v>2690</v>
      </c>
      <c r="F375" s="27" t="s">
        <v>67</v>
      </c>
      <c r="G375" s="28" t="s">
        <v>720</v>
      </c>
      <c r="H375" s="27" t="s">
        <v>12</v>
      </c>
      <c r="I375" s="27">
        <v>8</v>
      </c>
      <c r="J375" s="87" t="s">
        <v>71</v>
      </c>
      <c r="K375" s="19" t="s">
        <v>800</v>
      </c>
      <c r="L375" s="52" t="s">
        <v>108</v>
      </c>
      <c r="M375" s="81"/>
      <c r="N375" s="28">
        <v>267</v>
      </c>
      <c r="O375" s="972"/>
      <c r="P375" s="29">
        <v>6</v>
      </c>
      <c r="Q375" s="28"/>
      <c r="R375" s="28"/>
      <c r="S375" s="81">
        <v>346.62</v>
      </c>
      <c r="T375" s="185">
        <v>41732</v>
      </c>
      <c r="U375" s="326">
        <v>14.7</v>
      </c>
      <c r="V375" s="60">
        <v>0.33</v>
      </c>
      <c r="W375" s="167">
        <v>1</v>
      </c>
      <c r="X375" s="489">
        <f t="shared" ref="X375:X397" si="18">IF(AND(N375&lt;&gt;"",S375&lt;&gt;""),1000*S375*V375/(N375*W375),"")</f>
        <v>428.40674157303374</v>
      </c>
      <c r="Y375" s="502" t="s">
        <v>174</v>
      </c>
      <c r="Z375" s="494"/>
      <c r="AA375" s="28" t="s">
        <v>20</v>
      </c>
      <c r="AB375" s="27">
        <v>4</v>
      </c>
      <c r="AC375" s="28" t="s">
        <v>722</v>
      </c>
      <c r="AD375" s="27" t="s">
        <v>54</v>
      </c>
      <c r="AE375" s="28"/>
      <c r="AF375" s="29" t="s">
        <v>55</v>
      </c>
      <c r="AG375" s="29"/>
      <c r="AH375" s="27" t="s">
        <v>181</v>
      </c>
      <c r="AI375" s="27" t="s">
        <v>181</v>
      </c>
      <c r="AJ375" s="27" t="s">
        <v>54</v>
      </c>
      <c r="AK375" s="81">
        <v>43</v>
      </c>
      <c r="AL375" s="569"/>
      <c r="AM375" s="28"/>
      <c r="AN375" s="28"/>
      <c r="AO375" s="28">
        <v>1998</v>
      </c>
      <c r="AP375" s="20">
        <v>2000</v>
      </c>
      <c r="AQ375" s="37"/>
      <c r="AR375" s="28" t="s">
        <v>721</v>
      </c>
      <c r="AS375" s="20"/>
    </row>
    <row r="376" spans="1:45" ht="14.25" customHeight="1" x14ac:dyDescent="0.25">
      <c r="A376" t="s">
        <v>744</v>
      </c>
      <c r="C376" t="s">
        <v>875</v>
      </c>
      <c r="D376" s="45" t="s">
        <v>391</v>
      </c>
      <c r="E376" s="555" t="s">
        <v>2338</v>
      </c>
      <c r="F376" s="46" t="s">
        <v>296</v>
      </c>
      <c r="G376" s="42" t="s">
        <v>392</v>
      </c>
      <c r="H376" s="46" t="s">
        <v>136</v>
      </c>
      <c r="I376" s="46">
        <v>32</v>
      </c>
      <c r="J376" s="670">
        <v>32</v>
      </c>
      <c r="K376" s="19" t="s">
        <v>800</v>
      </c>
      <c r="L376" s="52" t="s">
        <v>108</v>
      </c>
      <c r="M376" s="81"/>
      <c r="N376" s="28"/>
      <c r="O376" s="972"/>
      <c r="P376" s="29">
        <v>6</v>
      </c>
      <c r="Q376" s="28"/>
      <c r="R376" s="28"/>
      <c r="S376" s="81"/>
      <c r="T376" s="185">
        <v>43176</v>
      </c>
      <c r="U376" s="326">
        <v>14.7</v>
      </c>
      <c r="V376" s="60">
        <v>1</v>
      </c>
      <c r="W376" s="167">
        <v>1</v>
      </c>
      <c r="X376" s="489" t="str">
        <f t="shared" si="18"/>
        <v/>
      </c>
      <c r="Y376" s="502"/>
      <c r="Z376" s="494"/>
      <c r="AA376" s="28" t="s">
        <v>393</v>
      </c>
      <c r="AB376" s="27">
        <v>15</v>
      </c>
      <c r="AC376" s="28" t="s">
        <v>79</v>
      </c>
      <c r="AD376" s="27" t="s">
        <v>54</v>
      </c>
      <c r="AE376" s="28" t="s">
        <v>124</v>
      </c>
      <c r="AF376" s="29" t="s">
        <v>55</v>
      </c>
      <c r="AG376" s="29"/>
      <c r="AH376" s="27" t="s">
        <v>133</v>
      </c>
      <c r="AI376" s="27" t="s">
        <v>133</v>
      </c>
      <c r="AJ376" s="27" t="s">
        <v>54</v>
      </c>
      <c r="AK376" s="81"/>
      <c r="AL376" s="569"/>
      <c r="AM376" s="28">
        <v>32</v>
      </c>
      <c r="AN376" s="28"/>
      <c r="AO376" s="28">
        <v>2010</v>
      </c>
      <c r="AP376" s="20">
        <v>2010</v>
      </c>
      <c r="AQ376" s="19"/>
      <c r="AR376" s="28" t="s">
        <v>1100</v>
      </c>
      <c r="AS376" s="20"/>
    </row>
    <row r="377" spans="1:45" ht="14.25" customHeight="1" x14ac:dyDescent="0.25">
      <c r="A377" t="s">
        <v>744</v>
      </c>
      <c r="C377" t="s">
        <v>875</v>
      </c>
      <c r="D377" s="45" t="s">
        <v>391</v>
      </c>
      <c r="E377" s="555" t="s">
        <v>2338</v>
      </c>
      <c r="F377" s="46" t="s">
        <v>296</v>
      </c>
      <c r="G377" s="42" t="s">
        <v>392</v>
      </c>
      <c r="H377" s="27" t="s">
        <v>136</v>
      </c>
      <c r="I377" s="46">
        <v>32</v>
      </c>
      <c r="J377" s="670">
        <v>32</v>
      </c>
      <c r="K377" s="19" t="s">
        <v>800</v>
      </c>
      <c r="L377" s="52" t="s">
        <v>108</v>
      </c>
      <c r="M377" s="81"/>
      <c r="N377" s="28"/>
      <c r="O377" s="972"/>
      <c r="P377" s="29">
        <v>6</v>
      </c>
      <c r="Q377" s="28"/>
      <c r="R377" s="28"/>
      <c r="S377" s="81"/>
      <c r="T377" s="185">
        <v>43176</v>
      </c>
      <c r="U377" s="326">
        <v>14.7</v>
      </c>
      <c r="V377" s="60">
        <v>1</v>
      </c>
      <c r="W377" s="167">
        <v>1</v>
      </c>
      <c r="X377" s="489" t="str">
        <f t="shared" si="18"/>
        <v/>
      </c>
      <c r="Y377" s="502"/>
      <c r="Z377" s="494"/>
      <c r="AA377" s="28" t="s">
        <v>393</v>
      </c>
      <c r="AB377" s="27"/>
      <c r="AC377" s="28"/>
      <c r="AD377" s="27" t="s">
        <v>54</v>
      </c>
      <c r="AE377" s="28" t="s">
        <v>124</v>
      </c>
      <c r="AF377" s="29" t="s">
        <v>55</v>
      </c>
      <c r="AG377" s="29"/>
      <c r="AH377" s="27" t="s">
        <v>133</v>
      </c>
      <c r="AI377" s="27" t="s">
        <v>133</v>
      </c>
      <c r="AJ377" s="27" t="s">
        <v>54</v>
      </c>
      <c r="AK377" s="81"/>
      <c r="AL377" s="569"/>
      <c r="AM377" s="28">
        <v>32</v>
      </c>
      <c r="AN377" s="28"/>
      <c r="AO377" s="28">
        <v>2010</v>
      </c>
      <c r="AP377" s="20">
        <v>2010</v>
      </c>
      <c r="AQ377" s="19"/>
      <c r="AR377" s="28" t="s">
        <v>1100</v>
      </c>
      <c r="AS377" s="20"/>
    </row>
    <row r="378" spans="1:45" ht="14.25" customHeight="1" x14ac:dyDescent="0.25">
      <c r="B378">
        <v>1</v>
      </c>
      <c r="C378" t="s">
        <v>875</v>
      </c>
      <c r="D378" s="26" t="s">
        <v>1949</v>
      </c>
      <c r="E378" s="435" t="s">
        <v>2241</v>
      </c>
      <c r="F378" s="27" t="s">
        <v>67</v>
      </c>
      <c r="G378" s="28" t="s">
        <v>2242</v>
      </c>
      <c r="H378" s="27" t="s">
        <v>33</v>
      </c>
      <c r="I378" s="27">
        <v>32</v>
      </c>
      <c r="J378" s="87">
        <v>32</v>
      </c>
      <c r="K378" s="19" t="s">
        <v>800</v>
      </c>
      <c r="L378" s="52" t="s">
        <v>108</v>
      </c>
      <c r="M378" s="81"/>
      <c r="N378" s="28">
        <v>3696</v>
      </c>
      <c r="O378" s="972"/>
      <c r="P378" s="29">
        <v>6</v>
      </c>
      <c r="Q378" s="28"/>
      <c r="R378" s="28">
        <v>8</v>
      </c>
      <c r="S378" s="81">
        <v>192.30799999999999</v>
      </c>
      <c r="T378" s="185">
        <v>43149</v>
      </c>
      <c r="U378" s="326" t="s">
        <v>2245</v>
      </c>
      <c r="V378" s="60">
        <v>1</v>
      </c>
      <c r="W378" s="167">
        <v>1</v>
      </c>
      <c r="X378" s="489">
        <f t="shared" si="18"/>
        <v>52.031385281385283</v>
      </c>
      <c r="Y378" s="502" t="s">
        <v>174</v>
      </c>
      <c r="Z378" s="494"/>
      <c r="AA378" s="28" t="s">
        <v>20</v>
      </c>
      <c r="AB378" s="27">
        <v>17</v>
      </c>
      <c r="AC378" s="28" t="s">
        <v>2243</v>
      </c>
      <c r="AD378" s="27" t="s">
        <v>54</v>
      </c>
      <c r="AE378" s="28" t="s">
        <v>124</v>
      </c>
      <c r="AF378" s="29"/>
      <c r="AG378" s="29"/>
      <c r="AH378" s="27" t="s">
        <v>133</v>
      </c>
      <c r="AI378" s="27" t="s">
        <v>133</v>
      </c>
      <c r="AJ378" s="27" t="s">
        <v>2246</v>
      </c>
      <c r="AK378" s="81"/>
      <c r="AL378" s="569"/>
      <c r="AM378" s="28">
        <v>32</v>
      </c>
      <c r="AN378" s="28">
        <v>5</v>
      </c>
      <c r="AO378" s="28">
        <v>2017</v>
      </c>
      <c r="AP378" s="20"/>
      <c r="AQ378" s="182"/>
      <c r="AR378" s="28" t="s">
        <v>1773</v>
      </c>
      <c r="AS378" s="20" t="s">
        <v>2244</v>
      </c>
    </row>
    <row r="379" spans="1:45" ht="14.25" customHeight="1" x14ac:dyDescent="0.25">
      <c r="A379" t="s">
        <v>744</v>
      </c>
      <c r="B379">
        <v>1</v>
      </c>
      <c r="C379" t="s">
        <v>875</v>
      </c>
      <c r="D379" s="26" t="s">
        <v>4030</v>
      </c>
      <c r="E379" s="435" t="s">
        <v>4031</v>
      </c>
      <c r="F379" s="27" t="s">
        <v>67</v>
      </c>
      <c r="G379" s="28" t="s">
        <v>2945</v>
      </c>
      <c r="H379" s="27" t="s">
        <v>238</v>
      </c>
      <c r="I379" s="27">
        <v>32</v>
      </c>
      <c r="J379" s="87">
        <v>32</v>
      </c>
      <c r="K379" s="19" t="s">
        <v>800</v>
      </c>
      <c r="L379" s="28" t="s">
        <v>108</v>
      </c>
      <c r="M379" s="81"/>
      <c r="N379" s="28">
        <v>5992</v>
      </c>
      <c r="O379" s="972"/>
      <c r="P379" s="29">
        <v>6</v>
      </c>
      <c r="Q379" s="28">
        <v>1</v>
      </c>
      <c r="R379" s="28">
        <v>12</v>
      </c>
      <c r="S379" s="81">
        <v>133.333</v>
      </c>
      <c r="T379" s="185">
        <v>43287</v>
      </c>
      <c r="U379" s="326">
        <v>14.7</v>
      </c>
      <c r="V379" s="60">
        <v>1</v>
      </c>
      <c r="W379" s="167">
        <v>1</v>
      </c>
      <c r="X379" s="489">
        <f t="shared" si="18"/>
        <v>22.25183578104139</v>
      </c>
      <c r="Y379" s="502" t="s">
        <v>174</v>
      </c>
      <c r="Z379" s="494"/>
      <c r="AA379" s="28" t="s">
        <v>17</v>
      </c>
      <c r="AB379" s="27">
        <v>82</v>
      </c>
      <c r="AC379" s="28" t="s">
        <v>674</v>
      </c>
      <c r="AD379" s="27" t="s">
        <v>54</v>
      </c>
      <c r="AE379" s="28" t="s">
        <v>124</v>
      </c>
      <c r="AF379" s="29" t="s">
        <v>54</v>
      </c>
      <c r="AG379" s="29"/>
      <c r="AH379" s="27" t="s">
        <v>133</v>
      </c>
      <c r="AI379" s="27" t="s">
        <v>133</v>
      </c>
      <c r="AJ379" s="27" t="s">
        <v>54</v>
      </c>
      <c r="AK379" s="81"/>
      <c r="AL379" s="569"/>
      <c r="AM379" s="28">
        <v>64</v>
      </c>
      <c r="AN379" s="28">
        <v>5</v>
      </c>
      <c r="AO379" s="28">
        <v>1999</v>
      </c>
      <c r="AP379" s="20">
        <v>2003</v>
      </c>
      <c r="AQ379" s="182" t="s">
        <v>2948</v>
      </c>
      <c r="AR379" s="28" t="s">
        <v>4035</v>
      </c>
      <c r="AS379" s="127" t="s">
        <v>4034</v>
      </c>
    </row>
    <row r="380" spans="1:45" ht="14.25" customHeight="1" x14ac:dyDescent="0.25">
      <c r="C380" t="s">
        <v>875</v>
      </c>
      <c r="D380" s="26" t="s">
        <v>4030</v>
      </c>
      <c r="E380" s="435" t="s">
        <v>4031</v>
      </c>
      <c r="F380" s="27" t="s">
        <v>67</v>
      </c>
      <c r="G380" s="28" t="s">
        <v>2945</v>
      </c>
      <c r="H380" s="27" t="s">
        <v>238</v>
      </c>
      <c r="I380" s="27">
        <v>32</v>
      </c>
      <c r="J380" s="87">
        <v>32</v>
      </c>
      <c r="K380" s="19" t="s">
        <v>303</v>
      </c>
      <c r="L380" s="52" t="s">
        <v>4032</v>
      </c>
      <c r="M380" s="81"/>
      <c r="N380" s="28">
        <v>7554</v>
      </c>
      <c r="O380" s="972"/>
      <c r="P380" s="29">
        <v>4</v>
      </c>
      <c r="Q380" s="28"/>
      <c r="R380" s="28">
        <v>42</v>
      </c>
      <c r="S380" s="81">
        <v>50</v>
      </c>
      <c r="T380" s="185">
        <v>38565</v>
      </c>
      <c r="U380" s="326"/>
      <c r="V380" s="60">
        <v>1</v>
      </c>
      <c r="W380" s="167">
        <v>1</v>
      </c>
      <c r="X380" s="489">
        <f t="shared" si="18"/>
        <v>6.619009796134498</v>
      </c>
      <c r="Y380" s="502" t="s">
        <v>2226</v>
      </c>
      <c r="Z380" s="494"/>
      <c r="AA380" s="28" t="s">
        <v>17</v>
      </c>
      <c r="AB380" s="27">
        <v>90</v>
      </c>
      <c r="AC380" s="28" t="s">
        <v>674</v>
      </c>
      <c r="AD380" s="27" t="s">
        <v>54</v>
      </c>
      <c r="AE380" s="28" t="s">
        <v>124</v>
      </c>
      <c r="AF380" s="29" t="s">
        <v>54</v>
      </c>
      <c r="AG380" s="29"/>
      <c r="AH380" s="27" t="s">
        <v>133</v>
      </c>
      <c r="AI380" s="27" t="s">
        <v>133</v>
      </c>
      <c r="AJ380" s="27" t="s">
        <v>54</v>
      </c>
      <c r="AK380" s="81"/>
      <c r="AL380" s="569"/>
      <c r="AM380" s="28">
        <v>64</v>
      </c>
      <c r="AN380" s="28">
        <v>5</v>
      </c>
      <c r="AO380" s="28">
        <v>1999</v>
      </c>
      <c r="AP380" s="20">
        <v>2003</v>
      </c>
      <c r="AQ380" s="182" t="s">
        <v>2948</v>
      </c>
      <c r="AR380" s="28" t="s">
        <v>4033</v>
      </c>
      <c r="AS380" s="127" t="s">
        <v>4034</v>
      </c>
    </row>
    <row r="381" spans="1:45" ht="14.25" customHeight="1" x14ac:dyDescent="0.25">
      <c r="A381" t="s">
        <v>744</v>
      </c>
      <c r="B381">
        <v>1</v>
      </c>
      <c r="C381" t="s">
        <v>875</v>
      </c>
      <c r="D381" s="874" t="s">
        <v>2946</v>
      </c>
      <c r="E381" s="555" t="s">
        <v>2947</v>
      </c>
      <c r="F381" s="46" t="s">
        <v>67</v>
      </c>
      <c r="G381" s="42" t="s">
        <v>676</v>
      </c>
      <c r="H381" s="46" t="s">
        <v>238</v>
      </c>
      <c r="I381" s="46">
        <v>32</v>
      </c>
      <c r="J381" s="670">
        <v>32</v>
      </c>
      <c r="K381" s="19" t="s">
        <v>800</v>
      </c>
      <c r="L381" s="52" t="s">
        <v>2945</v>
      </c>
      <c r="M381" s="81"/>
      <c r="N381" s="28">
        <v>2920</v>
      </c>
      <c r="O381" s="972"/>
      <c r="P381" s="29">
        <v>6</v>
      </c>
      <c r="Q381" s="28"/>
      <c r="R381" s="28"/>
      <c r="S381" s="81">
        <v>183</v>
      </c>
      <c r="T381" s="185"/>
      <c r="U381" s="326"/>
      <c r="V381" s="60">
        <v>1</v>
      </c>
      <c r="W381" s="167">
        <v>1</v>
      </c>
      <c r="X381" s="489">
        <f t="shared" si="18"/>
        <v>62.671232876712331</v>
      </c>
      <c r="Y381" s="502" t="s">
        <v>2342</v>
      </c>
      <c r="Z381" s="494" t="s">
        <v>54</v>
      </c>
      <c r="AA381" s="28" t="s">
        <v>17</v>
      </c>
      <c r="AB381" s="27" t="s">
        <v>677</v>
      </c>
      <c r="AC381" s="28" t="s">
        <v>675</v>
      </c>
      <c r="AD381" s="27" t="s">
        <v>54</v>
      </c>
      <c r="AE381" s="28" t="s">
        <v>124</v>
      </c>
      <c r="AF381" s="29" t="s">
        <v>54</v>
      </c>
      <c r="AG381" s="29"/>
      <c r="AH381" s="27" t="s">
        <v>133</v>
      </c>
      <c r="AI381" s="27" t="s">
        <v>133</v>
      </c>
      <c r="AJ381" s="27" t="s">
        <v>54</v>
      </c>
      <c r="AK381" s="81"/>
      <c r="AL381" s="569"/>
      <c r="AM381" s="28">
        <v>64</v>
      </c>
      <c r="AN381" s="28">
        <v>7</v>
      </c>
      <c r="AO381" s="28">
        <v>2003</v>
      </c>
      <c r="AP381" s="20">
        <v>2021</v>
      </c>
      <c r="AQ381" s="182" t="s">
        <v>2948</v>
      </c>
      <c r="AR381" s="871" t="s">
        <v>1277</v>
      </c>
      <c r="AS381" s="873" t="s">
        <v>5530</v>
      </c>
    </row>
    <row r="382" spans="1:45" ht="14.25" customHeight="1" x14ac:dyDescent="0.25">
      <c r="A382" t="s">
        <v>744</v>
      </c>
      <c r="B382">
        <v>1</v>
      </c>
      <c r="C382" t="s">
        <v>875</v>
      </c>
      <c r="D382" s="560" t="s">
        <v>2946</v>
      </c>
      <c r="E382" s="435" t="s">
        <v>2947</v>
      </c>
      <c r="F382" s="27" t="s">
        <v>67</v>
      </c>
      <c r="G382" s="28" t="s">
        <v>676</v>
      </c>
      <c r="H382" s="27" t="s">
        <v>1613</v>
      </c>
      <c r="I382" s="27">
        <v>32</v>
      </c>
      <c r="J382" s="87">
        <v>32</v>
      </c>
      <c r="K382" s="19"/>
      <c r="L382" s="52"/>
      <c r="M382" s="81"/>
      <c r="N382" s="28"/>
      <c r="O382" s="972"/>
      <c r="P382" s="29">
        <v>6</v>
      </c>
      <c r="Q382" s="28"/>
      <c r="R382" s="28"/>
      <c r="S382" s="81"/>
      <c r="T382" s="185"/>
      <c r="U382" s="326"/>
      <c r="V382" s="60">
        <v>1</v>
      </c>
      <c r="W382" s="167">
        <v>1</v>
      </c>
      <c r="X382" s="489" t="str">
        <f t="shared" si="18"/>
        <v/>
      </c>
      <c r="Y382" s="502" t="s">
        <v>2342</v>
      </c>
      <c r="Z382" s="494" t="s">
        <v>54</v>
      </c>
      <c r="AA382" s="28" t="s">
        <v>17</v>
      </c>
      <c r="AB382" s="27" t="s">
        <v>677</v>
      </c>
      <c r="AC382" s="28"/>
      <c r="AD382" s="27" t="s">
        <v>54</v>
      </c>
      <c r="AE382" s="28" t="s">
        <v>124</v>
      </c>
      <c r="AF382" s="29" t="s">
        <v>54</v>
      </c>
      <c r="AG382" s="29"/>
      <c r="AH382" s="27" t="s">
        <v>133</v>
      </c>
      <c r="AI382" s="27" t="s">
        <v>133</v>
      </c>
      <c r="AJ382" s="27" t="s">
        <v>54</v>
      </c>
      <c r="AK382" s="81"/>
      <c r="AL382" s="569"/>
      <c r="AM382" s="28">
        <v>64</v>
      </c>
      <c r="AN382" s="28">
        <v>7</v>
      </c>
      <c r="AO382" s="28">
        <v>2003</v>
      </c>
      <c r="AP382" s="20">
        <v>2021</v>
      </c>
      <c r="AQ382" s="182" t="s">
        <v>2948</v>
      </c>
      <c r="AR382" s="965" t="s">
        <v>6490</v>
      </c>
      <c r="AS382" s="873"/>
    </row>
    <row r="383" spans="1:45" ht="14.25" customHeight="1" x14ac:dyDescent="0.25">
      <c r="A383" t="s">
        <v>746</v>
      </c>
      <c r="C383" t="s">
        <v>875</v>
      </c>
      <c r="D383" s="45" t="s">
        <v>499</v>
      </c>
      <c r="E383" s="555" t="s">
        <v>2506</v>
      </c>
      <c r="F383" s="46" t="s">
        <v>57</v>
      </c>
      <c r="G383" s="42" t="s">
        <v>500</v>
      </c>
      <c r="H383" s="27" t="s">
        <v>143</v>
      </c>
      <c r="I383" s="46">
        <v>16</v>
      </c>
      <c r="J383" s="670">
        <v>16</v>
      </c>
      <c r="K383" s="19" t="s">
        <v>800</v>
      </c>
      <c r="L383" s="52" t="s">
        <v>108</v>
      </c>
      <c r="M383" s="81" t="s">
        <v>1101</v>
      </c>
      <c r="N383" s="28"/>
      <c r="O383" s="972"/>
      <c r="P383" s="29">
        <v>6</v>
      </c>
      <c r="Q383" s="28">
        <v>1</v>
      </c>
      <c r="R383" s="28"/>
      <c r="S383" s="81"/>
      <c r="T383" s="185"/>
      <c r="U383" s="326">
        <v>14.7</v>
      </c>
      <c r="V383" s="60">
        <v>0.67</v>
      </c>
      <c r="W383" s="167">
        <v>1</v>
      </c>
      <c r="X383" s="489" t="str">
        <f t="shared" si="18"/>
        <v/>
      </c>
      <c r="Y383" s="502" t="s">
        <v>174</v>
      </c>
      <c r="Z383" s="494"/>
      <c r="AA383" s="28" t="s">
        <v>17</v>
      </c>
      <c r="AB383" s="27">
        <v>26</v>
      </c>
      <c r="AC383" s="28" t="s">
        <v>499</v>
      </c>
      <c r="AD383" s="27" t="s">
        <v>54</v>
      </c>
      <c r="AE383" s="28" t="s">
        <v>158</v>
      </c>
      <c r="AF383" s="29" t="s">
        <v>55</v>
      </c>
      <c r="AG383" s="29"/>
      <c r="AH383" s="27" t="s">
        <v>181</v>
      </c>
      <c r="AI383" s="27" t="s">
        <v>181</v>
      </c>
      <c r="AJ383" s="27"/>
      <c r="AK383" s="81"/>
      <c r="AL383" s="569"/>
      <c r="AM383" s="28">
        <v>16</v>
      </c>
      <c r="AN383" s="28">
        <v>5</v>
      </c>
      <c r="AO383" s="28">
        <v>2006</v>
      </c>
      <c r="AP383" s="20">
        <v>2010</v>
      </c>
      <c r="AQ383" s="19" t="s">
        <v>501</v>
      </c>
      <c r="AR383" s="28" t="s">
        <v>502</v>
      </c>
      <c r="AS383" s="20"/>
    </row>
    <row r="384" spans="1:45" ht="14.25" customHeight="1" x14ac:dyDescent="0.25">
      <c r="A384" t="s">
        <v>746</v>
      </c>
      <c r="C384" t="s">
        <v>875</v>
      </c>
      <c r="D384" s="45" t="s">
        <v>516</v>
      </c>
      <c r="E384" s="555" t="s">
        <v>2560</v>
      </c>
      <c r="F384" s="46" t="s">
        <v>57</v>
      </c>
      <c r="G384" s="42" t="s">
        <v>518</v>
      </c>
      <c r="H384" s="27" t="s">
        <v>143</v>
      </c>
      <c r="I384" s="46">
        <v>16</v>
      </c>
      <c r="J384" s="670">
        <v>16</v>
      </c>
      <c r="K384" s="19" t="s">
        <v>800</v>
      </c>
      <c r="L384" s="52" t="s">
        <v>108</v>
      </c>
      <c r="M384" s="81" t="s">
        <v>898</v>
      </c>
      <c r="N384" s="28"/>
      <c r="O384" s="972"/>
      <c r="P384" s="29">
        <v>6</v>
      </c>
      <c r="Q384" s="28"/>
      <c r="R384" s="28"/>
      <c r="S384" s="81"/>
      <c r="T384" s="185"/>
      <c r="U384" s="326">
        <v>14.7</v>
      </c>
      <c r="V384" s="60">
        <v>0.67</v>
      </c>
      <c r="W384" s="167">
        <v>1</v>
      </c>
      <c r="X384" s="489" t="str">
        <f t="shared" si="18"/>
        <v/>
      </c>
      <c r="Y384" s="502"/>
      <c r="Z384" s="494"/>
      <c r="AA384" s="28" t="s">
        <v>17</v>
      </c>
      <c r="AB384" s="27">
        <v>18</v>
      </c>
      <c r="AC384" s="28" t="s">
        <v>516</v>
      </c>
      <c r="AD384" s="27"/>
      <c r="AE384" s="28" t="s">
        <v>124</v>
      </c>
      <c r="AF384" s="29" t="s">
        <v>55</v>
      </c>
      <c r="AG384" s="29"/>
      <c r="AH384" s="27" t="s">
        <v>181</v>
      </c>
      <c r="AI384" s="27" t="s">
        <v>181</v>
      </c>
      <c r="AJ384" s="27"/>
      <c r="AK384" s="81">
        <v>122</v>
      </c>
      <c r="AL384" s="569"/>
      <c r="AM384" s="28">
        <v>16</v>
      </c>
      <c r="AN384" s="28">
        <v>4</v>
      </c>
      <c r="AO384" s="28">
        <v>2011</v>
      </c>
      <c r="AP384" s="20">
        <v>2012</v>
      </c>
      <c r="AQ384" s="19"/>
      <c r="AR384" s="28" t="s">
        <v>517</v>
      </c>
      <c r="AS384" s="20" t="s">
        <v>523</v>
      </c>
    </row>
    <row r="385" spans="1:45" ht="14.25" customHeight="1" x14ac:dyDescent="0.25">
      <c r="C385" t="s">
        <v>875</v>
      </c>
      <c r="D385" s="409" t="s">
        <v>3873</v>
      </c>
      <c r="E385" s="435" t="s">
        <v>3874</v>
      </c>
      <c r="F385" s="412" t="s">
        <v>777</v>
      </c>
      <c r="G385" s="504" t="s">
        <v>3875</v>
      </c>
      <c r="H385" s="27" t="s">
        <v>168</v>
      </c>
      <c r="I385" s="412">
        <v>32</v>
      </c>
      <c r="J385" s="415">
        <v>32</v>
      </c>
      <c r="K385" s="19" t="s">
        <v>800</v>
      </c>
      <c r="L385" s="52" t="s">
        <v>108</v>
      </c>
      <c r="M385" s="81" t="s">
        <v>4233</v>
      </c>
      <c r="N385" s="28"/>
      <c r="O385" s="972"/>
      <c r="P385" s="29">
        <v>6</v>
      </c>
      <c r="Q385" s="28"/>
      <c r="R385" s="28"/>
      <c r="S385" s="81"/>
      <c r="T385" s="185">
        <v>43294</v>
      </c>
      <c r="U385" s="326">
        <v>14.7</v>
      </c>
      <c r="V385" s="60">
        <v>1</v>
      </c>
      <c r="W385" s="167">
        <v>1</v>
      </c>
      <c r="X385" s="489" t="str">
        <f t="shared" si="18"/>
        <v/>
      </c>
      <c r="Y385" s="502"/>
      <c r="Z385" s="494"/>
      <c r="AA385" s="28" t="s">
        <v>17</v>
      </c>
      <c r="AB385" s="27">
        <v>4</v>
      </c>
      <c r="AC385" s="28" t="s">
        <v>2144</v>
      </c>
      <c r="AD385" s="27" t="s">
        <v>54</v>
      </c>
      <c r="AE385" s="28" t="s">
        <v>124</v>
      </c>
      <c r="AF385" s="29" t="s">
        <v>55</v>
      </c>
      <c r="AG385" s="29"/>
      <c r="AH385" s="27" t="s">
        <v>133</v>
      </c>
      <c r="AI385" s="27" t="s">
        <v>133</v>
      </c>
      <c r="AJ385" s="27"/>
      <c r="AK385" s="81"/>
      <c r="AL385" s="569"/>
      <c r="AM385" s="28">
        <v>32</v>
      </c>
      <c r="AN385" s="28"/>
      <c r="AO385" s="28">
        <v>1997</v>
      </c>
      <c r="AP385" s="20">
        <v>1998</v>
      </c>
      <c r="AQ385" s="19"/>
      <c r="AR385" s="795" t="s">
        <v>3876</v>
      </c>
      <c r="AS385" s="20" t="s">
        <v>4234</v>
      </c>
    </row>
    <row r="386" spans="1:45" ht="14.25" customHeight="1" x14ac:dyDescent="0.25">
      <c r="A386" t="s">
        <v>744</v>
      </c>
      <c r="B386">
        <v>1</v>
      </c>
      <c r="C386" t="s">
        <v>875</v>
      </c>
      <c r="D386" s="45" t="s">
        <v>760</v>
      </c>
      <c r="E386" s="555" t="s">
        <v>2536</v>
      </c>
      <c r="F386" s="46" t="s">
        <v>85</v>
      </c>
      <c r="G386" s="42" t="s">
        <v>464</v>
      </c>
      <c r="H386" s="27" t="s">
        <v>349</v>
      </c>
      <c r="I386" s="46">
        <v>12</v>
      </c>
      <c r="J386" s="670">
        <v>12</v>
      </c>
      <c r="K386" s="19" t="s">
        <v>800</v>
      </c>
      <c r="L386" s="52" t="s">
        <v>108</v>
      </c>
      <c r="M386" s="81"/>
      <c r="N386" s="28">
        <v>1219</v>
      </c>
      <c r="O386" s="972"/>
      <c r="P386" s="29">
        <v>6</v>
      </c>
      <c r="Q386" s="28">
        <v>1</v>
      </c>
      <c r="R386" s="28"/>
      <c r="S386" s="81">
        <v>182.749</v>
      </c>
      <c r="T386" s="185">
        <v>41687</v>
      </c>
      <c r="U386" s="326">
        <v>14.7</v>
      </c>
      <c r="V386" s="60">
        <v>0.5</v>
      </c>
      <c r="W386" s="167">
        <v>2</v>
      </c>
      <c r="X386" s="489">
        <f t="shared" si="18"/>
        <v>37.479286300246102</v>
      </c>
      <c r="Y386" s="502" t="s">
        <v>174</v>
      </c>
      <c r="Z386" s="494" t="s">
        <v>54</v>
      </c>
      <c r="AA386" s="28" t="s">
        <v>17</v>
      </c>
      <c r="AB386" s="27">
        <v>55</v>
      </c>
      <c r="AC386" s="28" t="s">
        <v>73</v>
      </c>
      <c r="AD386" s="27" t="s">
        <v>54</v>
      </c>
      <c r="AE386" s="28" t="s">
        <v>124</v>
      </c>
      <c r="AF386" s="29" t="s">
        <v>55</v>
      </c>
      <c r="AG386" s="29" t="s">
        <v>55</v>
      </c>
      <c r="AH386" s="27" t="s">
        <v>465</v>
      </c>
      <c r="AI386" s="27" t="s">
        <v>465</v>
      </c>
      <c r="AJ386" s="27"/>
      <c r="AK386" s="81"/>
      <c r="AL386" s="569"/>
      <c r="AM386" s="28">
        <v>8</v>
      </c>
      <c r="AN386" s="28"/>
      <c r="AO386" s="28">
        <v>2012</v>
      </c>
      <c r="AP386" s="20">
        <v>2016</v>
      </c>
      <c r="AQ386" s="19"/>
      <c r="AR386" s="28" t="s">
        <v>463</v>
      </c>
      <c r="AS386" s="130" t="s">
        <v>765</v>
      </c>
    </row>
    <row r="387" spans="1:45" ht="14.25" customHeight="1" x14ac:dyDescent="0.25">
      <c r="A387" t="s">
        <v>174</v>
      </c>
      <c r="B387">
        <v>1</v>
      </c>
      <c r="C387" t="s">
        <v>875</v>
      </c>
      <c r="D387" s="26" t="s">
        <v>672</v>
      </c>
      <c r="E387" s="435" t="s">
        <v>2926</v>
      </c>
      <c r="F387" s="27" t="s">
        <v>67</v>
      </c>
      <c r="G387" s="28" t="s">
        <v>673</v>
      </c>
      <c r="H387" s="27" t="s">
        <v>143</v>
      </c>
      <c r="I387" s="27">
        <v>32</v>
      </c>
      <c r="J387" s="87">
        <v>32</v>
      </c>
      <c r="K387" s="19" t="s">
        <v>800</v>
      </c>
      <c r="L387" s="52" t="s">
        <v>108</v>
      </c>
      <c r="M387" s="81"/>
      <c r="N387" s="28">
        <v>1396</v>
      </c>
      <c r="O387" s="972"/>
      <c r="P387" s="29">
        <v>6</v>
      </c>
      <c r="Q387" s="28"/>
      <c r="R387" s="28"/>
      <c r="S387" s="81">
        <v>158.72999999999999</v>
      </c>
      <c r="T387" s="185">
        <v>43173</v>
      </c>
      <c r="U387" s="326">
        <v>14.7</v>
      </c>
      <c r="V387" s="60">
        <v>1</v>
      </c>
      <c r="W387" s="167">
        <v>1</v>
      </c>
      <c r="X387" s="489">
        <f t="shared" si="18"/>
        <v>113.70343839541547</v>
      </c>
      <c r="Y387" s="502" t="s">
        <v>174</v>
      </c>
      <c r="Z387" s="494"/>
      <c r="AA387" s="28" t="s">
        <v>17</v>
      </c>
      <c r="AB387" s="27">
        <v>17</v>
      </c>
      <c r="AC387" s="28" t="s">
        <v>2927</v>
      </c>
      <c r="AD387" s="27" t="s">
        <v>54</v>
      </c>
      <c r="AE387" s="28"/>
      <c r="AF387" s="29" t="s">
        <v>55</v>
      </c>
      <c r="AG387" s="29" t="s">
        <v>54</v>
      </c>
      <c r="AH387" s="27" t="s">
        <v>182</v>
      </c>
      <c r="AI387" s="27" t="s">
        <v>182</v>
      </c>
      <c r="AJ387" s="27"/>
      <c r="AK387" s="81"/>
      <c r="AL387" s="569"/>
      <c r="AM387" s="28">
        <v>32</v>
      </c>
      <c r="AN387" s="28">
        <v>5</v>
      </c>
      <c r="AO387" s="28">
        <v>2002</v>
      </c>
      <c r="AP387" s="20">
        <v>2014</v>
      </c>
      <c r="AQ387" s="37"/>
      <c r="AR387" s="28" t="s">
        <v>1027</v>
      </c>
      <c r="AS387" s="20" t="s">
        <v>2928</v>
      </c>
    </row>
    <row r="388" spans="1:45" ht="14.25" customHeight="1" x14ac:dyDescent="0.25">
      <c r="A388" t="s">
        <v>174</v>
      </c>
      <c r="B388">
        <v>1</v>
      </c>
      <c r="C388" t="s">
        <v>875</v>
      </c>
      <c r="D388" s="26" t="s">
        <v>672</v>
      </c>
      <c r="E388" s="435" t="s">
        <v>2926</v>
      </c>
      <c r="F388" s="27" t="s">
        <v>67</v>
      </c>
      <c r="G388" s="28" t="s">
        <v>673</v>
      </c>
      <c r="H388" s="27" t="s">
        <v>143</v>
      </c>
      <c r="I388" s="27">
        <v>32</v>
      </c>
      <c r="J388" s="87">
        <v>32</v>
      </c>
      <c r="K388" s="19" t="s">
        <v>800</v>
      </c>
      <c r="L388" s="52" t="s">
        <v>108</v>
      </c>
      <c r="M388" s="81"/>
      <c r="N388" s="28">
        <v>1369</v>
      </c>
      <c r="O388" s="972"/>
      <c r="P388" s="29">
        <v>6</v>
      </c>
      <c r="Q388" s="28"/>
      <c r="R388" s="28"/>
      <c r="S388" s="81">
        <v>142.63300000000001</v>
      </c>
      <c r="T388" s="185">
        <v>41688</v>
      </c>
      <c r="U388" s="326">
        <v>14.7</v>
      </c>
      <c r="V388" s="60">
        <v>1</v>
      </c>
      <c r="W388" s="167">
        <v>1</v>
      </c>
      <c r="X388" s="489">
        <f t="shared" si="18"/>
        <v>104.18772826880935</v>
      </c>
      <c r="Y388" s="502" t="s">
        <v>174</v>
      </c>
      <c r="Z388" s="494"/>
      <c r="AA388" s="28" t="s">
        <v>17</v>
      </c>
      <c r="AB388" s="27">
        <v>17</v>
      </c>
      <c r="AC388" s="28" t="s">
        <v>73</v>
      </c>
      <c r="AD388" s="27" t="s">
        <v>54</v>
      </c>
      <c r="AE388" s="28"/>
      <c r="AF388" s="29" t="s">
        <v>55</v>
      </c>
      <c r="AG388" s="29" t="s">
        <v>54</v>
      </c>
      <c r="AH388" s="27" t="s">
        <v>182</v>
      </c>
      <c r="AI388" s="27" t="s">
        <v>182</v>
      </c>
      <c r="AJ388" s="27"/>
      <c r="AK388" s="81"/>
      <c r="AL388" s="569"/>
      <c r="AM388" s="28">
        <v>32</v>
      </c>
      <c r="AN388" s="28">
        <v>5</v>
      </c>
      <c r="AO388" s="28">
        <v>2002</v>
      </c>
      <c r="AP388" s="20">
        <v>2014</v>
      </c>
      <c r="AQ388" s="37"/>
      <c r="AR388" s="28" t="s">
        <v>1027</v>
      </c>
      <c r="AS388" s="20"/>
    </row>
    <row r="389" spans="1:45" ht="14.25" customHeight="1" x14ac:dyDescent="0.25">
      <c r="A389" t="s">
        <v>744</v>
      </c>
      <c r="B389">
        <v>1</v>
      </c>
      <c r="C389" t="s">
        <v>875</v>
      </c>
      <c r="D389" s="26" t="s">
        <v>492</v>
      </c>
      <c r="E389" s="435" t="s">
        <v>2549</v>
      </c>
      <c r="F389" s="27" t="s">
        <v>67</v>
      </c>
      <c r="G389" s="28" t="s">
        <v>493</v>
      </c>
      <c r="H389" s="27" t="s">
        <v>199</v>
      </c>
      <c r="I389" s="27">
        <v>8</v>
      </c>
      <c r="J389" s="87">
        <v>14</v>
      </c>
      <c r="K389" s="19" t="s">
        <v>800</v>
      </c>
      <c r="L389" s="52" t="s">
        <v>108</v>
      </c>
      <c r="M389" s="81"/>
      <c r="N389" s="28">
        <v>375</v>
      </c>
      <c r="O389" s="972"/>
      <c r="P389" s="29">
        <v>6</v>
      </c>
      <c r="Q389" s="28"/>
      <c r="R389" s="28"/>
      <c r="S389" s="81">
        <v>392.15699999999998</v>
      </c>
      <c r="T389" s="185">
        <v>43333</v>
      </c>
      <c r="U389" s="326">
        <v>14.7</v>
      </c>
      <c r="V389" s="60">
        <v>0.33</v>
      </c>
      <c r="W389" s="167">
        <v>2</v>
      </c>
      <c r="X389" s="489">
        <f t="shared" si="18"/>
        <v>172.54908</v>
      </c>
      <c r="Y389" s="502" t="s">
        <v>2216</v>
      </c>
      <c r="Z389" s="494"/>
      <c r="AA389" s="28" t="s">
        <v>20</v>
      </c>
      <c r="AB389" s="27">
        <v>1</v>
      </c>
      <c r="AC389" s="28" t="s">
        <v>891</v>
      </c>
      <c r="AD389" s="27" t="s">
        <v>54</v>
      </c>
      <c r="AE389" s="28" t="s">
        <v>124</v>
      </c>
      <c r="AF389" s="29" t="s">
        <v>55</v>
      </c>
      <c r="AG389" s="29" t="s">
        <v>54</v>
      </c>
      <c r="AH389" s="27">
        <v>256</v>
      </c>
      <c r="AI389" s="27" t="s">
        <v>83</v>
      </c>
      <c r="AJ389" s="27" t="s">
        <v>54</v>
      </c>
      <c r="AK389" s="81"/>
      <c r="AL389" s="569"/>
      <c r="AM389" s="28"/>
      <c r="AN389" s="28"/>
      <c r="AO389" s="28">
        <v>2002</v>
      </c>
      <c r="AP389" s="20">
        <v>2018</v>
      </c>
      <c r="AQ389" s="19"/>
      <c r="AR389" s="28" t="s">
        <v>892</v>
      </c>
      <c r="AS389" s="20" t="s">
        <v>4528</v>
      </c>
    </row>
    <row r="390" spans="1:45" ht="14.25" customHeight="1" x14ac:dyDescent="0.25">
      <c r="B390">
        <v>1</v>
      </c>
      <c r="C390" t="s">
        <v>875</v>
      </c>
      <c r="D390" s="26" t="s">
        <v>2197</v>
      </c>
      <c r="E390" s="28"/>
      <c r="F390" s="27" t="s">
        <v>67</v>
      </c>
      <c r="G390" s="28" t="s">
        <v>1871</v>
      </c>
      <c r="H390" s="27" t="s">
        <v>143</v>
      </c>
      <c r="I390" s="27">
        <v>8</v>
      </c>
      <c r="J390" s="87">
        <v>32</v>
      </c>
      <c r="K390" s="19" t="s">
        <v>800</v>
      </c>
      <c r="L390" s="52" t="s">
        <v>108</v>
      </c>
      <c r="M390" s="81" t="s">
        <v>2929</v>
      </c>
      <c r="N390" s="28">
        <v>3287</v>
      </c>
      <c r="O390" s="972"/>
      <c r="P390" s="29">
        <v>6</v>
      </c>
      <c r="Q390" s="28">
        <v>3</v>
      </c>
      <c r="R390" s="28">
        <v>3</v>
      </c>
      <c r="S390" s="81">
        <v>157.47999999999999</v>
      </c>
      <c r="T390" s="185">
        <v>43173</v>
      </c>
      <c r="U390" s="326">
        <v>14.7</v>
      </c>
      <c r="V390" s="60">
        <v>0.33</v>
      </c>
      <c r="W390" s="167">
        <v>1</v>
      </c>
      <c r="X390" s="489">
        <f t="shared" si="18"/>
        <v>15.810282932765441</v>
      </c>
      <c r="Y390" s="502" t="s">
        <v>2216</v>
      </c>
      <c r="Z390" s="494" t="s">
        <v>54</v>
      </c>
      <c r="AA390" s="28" t="s">
        <v>20</v>
      </c>
      <c r="AB390" s="27">
        <v>17</v>
      </c>
      <c r="AC390" s="28" t="s">
        <v>1034</v>
      </c>
      <c r="AD390" s="27"/>
      <c r="AE390" s="28"/>
      <c r="AF390" s="29"/>
      <c r="AG390" s="29"/>
      <c r="AH390" s="27"/>
      <c r="AI390" s="27"/>
      <c r="AJ390" s="27"/>
      <c r="AK390" s="81"/>
      <c r="AL390" s="569"/>
      <c r="AM390" s="28">
        <v>16</v>
      </c>
      <c r="AN390" s="28"/>
      <c r="AO390" s="28"/>
      <c r="AP390" s="20"/>
      <c r="AQ390" s="37"/>
      <c r="AR390" s="28" t="s">
        <v>1872</v>
      </c>
      <c r="AS390" s="20" t="s">
        <v>2930</v>
      </c>
    </row>
    <row r="391" spans="1:45" ht="14.25" customHeight="1" x14ac:dyDescent="0.25">
      <c r="C391" t="s">
        <v>4376</v>
      </c>
      <c r="D391" s="26" t="s">
        <v>950</v>
      </c>
      <c r="E391" s="435" t="s">
        <v>2373</v>
      </c>
      <c r="F391" s="27" t="s">
        <v>57</v>
      </c>
      <c r="G391" s="28" t="s">
        <v>371</v>
      </c>
      <c r="H391" s="27" t="s">
        <v>12</v>
      </c>
      <c r="I391" s="27">
        <v>16</v>
      </c>
      <c r="J391" s="87">
        <v>16</v>
      </c>
      <c r="K391" s="19" t="s">
        <v>30</v>
      </c>
      <c r="L391" s="52" t="s">
        <v>108</v>
      </c>
      <c r="M391" s="81"/>
      <c r="N391" s="28">
        <v>205</v>
      </c>
      <c r="O391" s="972"/>
      <c r="P391" s="29">
        <v>6</v>
      </c>
      <c r="Q391" s="28"/>
      <c r="R391" s="28"/>
      <c r="S391" s="81">
        <v>433.65100000000001</v>
      </c>
      <c r="T391" s="185">
        <v>41690</v>
      </c>
      <c r="U391" s="326">
        <v>14.7</v>
      </c>
      <c r="V391" s="60">
        <v>0.33</v>
      </c>
      <c r="W391" s="167">
        <v>2</v>
      </c>
      <c r="X391" s="489">
        <f t="shared" si="18"/>
        <v>349.03617073170733</v>
      </c>
      <c r="Y391" s="502" t="s">
        <v>174</v>
      </c>
      <c r="Z391" s="494"/>
      <c r="AA391" s="28" t="s">
        <v>17</v>
      </c>
      <c r="AB391" s="27">
        <v>1</v>
      </c>
      <c r="AC391" s="28" t="s">
        <v>952</v>
      </c>
      <c r="AD391" s="27" t="s">
        <v>54</v>
      </c>
      <c r="AE391" s="28" t="s">
        <v>158</v>
      </c>
      <c r="AF391" s="29" t="s">
        <v>55</v>
      </c>
      <c r="AG391" s="29" t="s">
        <v>55</v>
      </c>
      <c r="AH391" s="27" t="s">
        <v>181</v>
      </c>
      <c r="AI391" s="27" t="s">
        <v>83</v>
      </c>
      <c r="AJ391" s="27" t="s">
        <v>54</v>
      </c>
      <c r="AK391" s="81">
        <v>8</v>
      </c>
      <c r="AL391" s="569"/>
      <c r="AM391" s="28"/>
      <c r="AN391" s="28"/>
      <c r="AO391" s="28">
        <v>2002</v>
      </c>
      <c r="AP391" s="20">
        <v>2008</v>
      </c>
      <c r="AQ391" s="182" t="s">
        <v>2489</v>
      </c>
      <c r="AR391" s="28" t="s">
        <v>951</v>
      </c>
      <c r="AS391" s="20" t="s">
        <v>953</v>
      </c>
    </row>
    <row r="392" spans="1:45" ht="14.25" customHeight="1" x14ac:dyDescent="0.25">
      <c r="A392" t="s">
        <v>174</v>
      </c>
      <c r="B392">
        <v>1</v>
      </c>
      <c r="C392" t="s">
        <v>875</v>
      </c>
      <c r="D392" s="26" t="s">
        <v>876</v>
      </c>
      <c r="E392" s="435" t="s">
        <v>2374</v>
      </c>
      <c r="F392" s="27" t="s">
        <v>57</v>
      </c>
      <c r="G392" s="28" t="s">
        <v>371</v>
      </c>
      <c r="H392" s="27" t="s">
        <v>12</v>
      </c>
      <c r="I392" s="27">
        <v>8</v>
      </c>
      <c r="J392" s="87">
        <v>16</v>
      </c>
      <c r="K392" s="19" t="s">
        <v>30</v>
      </c>
      <c r="L392" s="52" t="s">
        <v>108</v>
      </c>
      <c r="M392" s="81"/>
      <c r="N392" s="28">
        <v>531</v>
      </c>
      <c r="O392" s="972"/>
      <c r="P392" s="29">
        <v>6</v>
      </c>
      <c r="Q392" s="28"/>
      <c r="R392" s="28"/>
      <c r="S392" s="81">
        <v>203.99799999999999</v>
      </c>
      <c r="T392" s="185">
        <v>41690</v>
      </c>
      <c r="U392" s="326">
        <v>14.7</v>
      </c>
      <c r="V392" s="60">
        <v>0.33</v>
      </c>
      <c r="W392" s="167">
        <v>3</v>
      </c>
      <c r="X392" s="489">
        <f t="shared" si="18"/>
        <v>42.259472693032016</v>
      </c>
      <c r="Y392" s="502" t="s">
        <v>174</v>
      </c>
      <c r="Z392" s="494"/>
      <c r="AA392" s="28" t="s">
        <v>17</v>
      </c>
      <c r="AB392" s="27">
        <v>11</v>
      </c>
      <c r="AC392" s="28" t="s">
        <v>877</v>
      </c>
      <c r="AD392" s="27" t="s">
        <v>54</v>
      </c>
      <c r="AE392" s="28"/>
      <c r="AF392" s="29" t="s">
        <v>55</v>
      </c>
      <c r="AG392" s="29" t="s">
        <v>55</v>
      </c>
      <c r="AH392" s="27" t="s">
        <v>205</v>
      </c>
      <c r="AI392" s="27" t="s">
        <v>205</v>
      </c>
      <c r="AJ392" s="27" t="s">
        <v>54</v>
      </c>
      <c r="AK392" s="81"/>
      <c r="AL392" s="569"/>
      <c r="AM392" s="28"/>
      <c r="AN392" s="28"/>
      <c r="AO392" s="28">
        <v>2002</v>
      </c>
      <c r="AP392" s="20">
        <v>2002</v>
      </c>
      <c r="AQ392" s="182" t="s">
        <v>2489</v>
      </c>
      <c r="AR392" s="28" t="s">
        <v>2487</v>
      </c>
      <c r="AS392" s="20" t="s">
        <v>2488</v>
      </c>
    </row>
    <row r="393" spans="1:45" ht="14.25" customHeight="1" x14ac:dyDescent="0.25">
      <c r="C393" t="s">
        <v>875</v>
      </c>
      <c r="D393" s="45" t="s">
        <v>4304</v>
      </c>
      <c r="E393" s="555" t="s">
        <v>4305</v>
      </c>
      <c r="F393" s="46" t="s">
        <v>57</v>
      </c>
      <c r="G393" s="28" t="s">
        <v>535</v>
      </c>
      <c r="H393" s="27">
        <v>6801</v>
      </c>
      <c r="I393" s="46">
        <v>8</v>
      </c>
      <c r="J393" s="670">
        <v>8</v>
      </c>
      <c r="K393" s="19" t="s">
        <v>800</v>
      </c>
      <c r="L393" s="52" t="s">
        <v>108</v>
      </c>
      <c r="M393" s="81"/>
      <c r="N393" s="28"/>
      <c r="O393" s="972"/>
      <c r="P393" s="29">
        <v>6</v>
      </c>
      <c r="Q393" s="28"/>
      <c r="R393" s="28"/>
      <c r="S393" s="81"/>
      <c r="T393" s="185"/>
      <c r="U393" s="326">
        <v>14.7</v>
      </c>
      <c r="V393" s="60">
        <v>0.33</v>
      </c>
      <c r="W393" s="167">
        <v>4</v>
      </c>
      <c r="X393" s="489" t="str">
        <f t="shared" si="18"/>
        <v/>
      </c>
      <c r="Y393" s="502"/>
      <c r="Z393" s="494"/>
      <c r="AA393" s="28" t="s">
        <v>17</v>
      </c>
      <c r="AB393" s="27"/>
      <c r="AC393" s="28"/>
      <c r="AD393" s="27" t="s">
        <v>54</v>
      </c>
      <c r="AE393" s="28" t="s">
        <v>124</v>
      </c>
      <c r="AF393" s="29" t="s">
        <v>55</v>
      </c>
      <c r="AG393" s="29" t="s">
        <v>55</v>
      </c>
      <c r="AH393" s="27" t="s">
        <v>181</v>
      </c>
      <c r="AI393" s="27" t="s">
        <v>181</v>
      </c>
      <c r="AJ393" s="27" t="s">
        <v>54</v>
      </c>
      <c r="AK393" s="81"/>
      <c r="AL393" s="569"/>
      <c r="AM393" s="28"/>
      <c r="AN393" s="28"/>
      <c r="AO393" s="28">
        <v>2003</v>
      </c>
      <c r="AP393" s="20">
        <v>2009</v>
      </c>
      <c r="AQ393" s="182"/>
      <c r="AR393" s="28"/>
      <c r="AS393" s="20"/>
    </row>
    <row r="394" spans="1:45" ht="14.25" customHeight="1" x14ac:dyDescent="0.25">
      <c r="A394" t="s">
        <v>744</v>
      </c>
      <c r="B394">
        <v>1</v>
      </c>
      <c r="C394" t="s">
        <v>875</v>
      </c>
      <c r="D394" s="26" t="s">
        <v>865</v>
      </c>
      <c r="E394" s="435" t="s">
        <v>2483</v>
      </c>
      <c r="F394" s="27" t="s">
        <v>57</v>
      </c>
      <c r="G394" s="28" t="s">
        <v>535</v>
      </c>
      <c r="H394" s="27">
        <v>6805</v>
      </c>
      <c r="I394" s="27">
        <v>8</v>
      </c>
      <c r="J394" s="87">
        <v>8</v>
      </c>
      <c r="K394" s="19" t="s">
        <v>800</v>
      </c>
      <c r="L394" s="52" t="s">
        <v>108</v>
      </c>
      <c r="M394" s="81"/>
      <c r="N394" s="28">
        <v>834</v>
      </c>
      <c r="O394" s="972"/>
      <c r="P394" s="29">
        <v>6</v>
      </c>
      <c r="Q394" s="28"/>
      <c r="R394" s="28"/>
      <c r="S394" s="81">
        <v>203.95699999999999</v>
      </c>
      <c r="T394" s="185">
        <v>41690</v>
      </c>
      <c r="U394" s="326">
        <v>14.7</v>
      </c>
      <c r="V394" s="60">
        <v>0.33</v>
      </c>
      <c r="W394" s="167">
        <v>4</v>
      </c>
      <c r="X394" s="489">
        <f t="shared" si="18"/>
        <v>20.17560251798561</v>
      </c>
      <c r="Y394" s="502" t="s">
        <v>174</v>
      </c>
      <c r="Z394" s="494" t="s">
        <v>54</v>
      </c>
      <c r="AA394" s="28" t="s">
        <v>17</v>
      </c>
      <c r="AB394" s="27">
        <v>10</v>
      </c>
      <c r="AC394" s="28" t="s">
        <v>867</v>
      </c>
      <c r="AD394" s="27" t="s">
        <v>54</v>
      </c>
      <c r="AE394" s="28" t="s">
        <v>124</v>
      </c>
      <c r="AF394" s="29" t="s">
        <v>55</v>
      </c>
      <c r="AG394" s="29" t="s">
        <v>55</v>
      </c>
      <c r="AH394" s="27" t="s">
        <v>181</v>
      </c>
      <c r="AI394" s="27" t="s">
        <v>181</v>
      </c>
      <c r="AJ394" s="27" t="s">
        <v>54</v>
      </c>
      <c r="AK394" s="81"/>
      <c r="AL394" s="569"/>
      <c r="AM394" s="28"/>
      <c r="AN394" s="28"/>
      <c r="AO394" s="28">
        <v>2003</v>
      </c>
      <c r="AP394" s="20">
        <v>2009</v>
      </c>
      <c r="AQ394" s="182" t="s">
        <v>2486</v>
      </c>
      <c r="AR394" s="28"/>
      <c r="AS394" s="20"/>
    </row>
    <row r="395" spans="1:45" ht="14.25" customHeight="1" x14ac:dyDescent="0.25">
      <c r="A395" t="s">
        <v>744</v>
      </c>
      <c r="B395">
        <v>1</v>
      </c>
      <c r="C395" t="s">
        <v>875</v>
      </c>
      <c r="D395" s="26" t="s">
        <v>370</v>
      </c>
      <c r="E395" s="435" t="s">
        <v>5721</v>
      </c>
      <c r="F395" s="27" t="s">
        <v>67</v>
      </c>
      <c r="G395" s="28" t="s">
        <v>535</v>
      </c>
      <c r="H395" s="27">
        <v>6809</v>
      </c>
      <c r="I395" s="27">
        <v>8</v>
      </c>
      <c r="J395" s="87">
        <v>8</v>
      </c>
      <c r="K395" s="19" t="s">
        <v>800</v>
      </c>
      <c r="L395" s="52" t="s">
        <v>108</v>
      </c>
      <c r="M395" s="81"/>
      <c r="N395" s="28">
        <v>1631</v>
      </c>
      <c r="O395" s="972"/>
      <c r="P395" s="29">
        <v>6</v>
      </c>
      <c r="Q395" s="28"/>
      <c r="R395" s="28">
        <v>41</v>
      </c>
      <c r="S395" s="81">
        <v>88.495999999999995</v>
      </c>
      <c r="T395" s="185">
        <v>43235</v>
      </c>
      <c r="U395" s="326">
        <v>14.7</v>
      </c>
      <c r="V395" s="60">
        <v>0.33</v>
      </c>
      <c r="W395" s="167">
        <v>3</v>
      </c>
      <c r="X395" s="489">
        <f t="shared" si="18"/>
        <v>5.9684610668301659</v>
      </c>
      <c r="Y395" s="502" t="s">
        <v>2216</v>
      </c>
      <c r="Z395" s="494" t="s">
        <v>54</v>
      </c>
      <c r="AA395" s="28" t="s">
        <v>17</v>
      </c>
      <c r="AB395" s="27">
        <v>40</v>
      </c>
      <c r="AC395" s="28" t="s">
        <v>810</v>
      </c>
      <c r="AD395" s="27" t="s">
        <v>54</v>
      </c>
      <c r="AE395" s="28" t="s">
        <v>124</v>
      </c>
      <c r="AF395" s="29" t="s">
        <v>55</v>
      </c>
      <c r="AG395" s="29" t="s">
        <v>55</v>
      </c>
      <c r="AH395" s="27" t="s">
        <v>181</v>
      </c>
      <c r="AI395" s="27" t="s">
        <v>181</v>
      </c>
      <c r="AJ395" s="27" t="s">
        <v>54</v>
      </c>
      <c r="AK395" s="81"/>
      <c r="AL395" s="569"/>
      <c r="AM395" s="28"/>
      <c r="AN395" s="28"/>
      <c r="AO395" s="28">
        <v>2003</v>
      </c>
      <c r="AP395" s="20">
        <v>2021</v>
      </c>
      <c r="AQ395" s="182" t="s">
        <v>2486</v>
      </c>
      <c r="AR395" s="28" t="s">
        <v>809</v>
      </c>
      <c r="AS395" s="20" t="s">
        <v>5723</v>
      </c>
    </row>
    <row r="396" spans="1:45" ht="14.25" customHeight="1" x14ac:dyDescent="0.25">
      <c r="A396" t="s">
        <v>744</v>
      </c>
      <c r="B396">
        <v>1</v>
      </c>
      <c r="C396" t="s">
        <v>875</v>
      </c>
      <c r="D396" s="26" t="s">
        <v>534</v>
      </c>
      <c r="E396" s="435" t="s">
        <v>2484</v>
      </c>
      <c r="F396" s="27" t="s">
        <v>85</v>
      </c>
      <c r="G396" s="28" t="s">
        <v>535</v>
      </c>
      <c r="H396" s="27" t="s">
        <v>881</v>
      </c>
      <c r="I396" s="27">
        <v>8</v>
      </c>
      <c r="J396" s="87">
        <v>8</v>
      </c>
      <c r="K396" s="19" t="s">
        <v>800</v>
      </c>
      <c r="L396" s="52" t="s">
        <v>108</v>
      </c>
      <c r="M396" s="81"/>
      <c r="N396" s="28">
        <v>1218</v>
      </c>
      <c r="O396" s="972"/>
      <c r="P396" s="29">
        <v>6</v>
      </c>
      <c r="Q396" s="28"/>
      <c r="R396" s="28"/>
      <c r="S396" s="81">
        <v>152.78800000000001</v>
      </c>
      <c r="T396" s="185">
        <v>41688</v>
      </c>
      <c r="U396" s="326">
        <v>14.7</v>
      </c>
      <c r="V396" s="60">
        <v>0.33</v>
      </c>
      <c r="W396" s="167">
        <v>4</v>
      </c>
      <c r="X396" s="489">
        <f t="shared" si="18"/>
        <v>10.348940886699507</v>
      </c>
      <c r="Y396" s="502" t="s">
        <v>174</v>
      </c>
      <c r="Z396" s="494" t="s">
        <v>54</v>
      </c>
      <c r="AA396" s="28" t="s">
        <v>17</v>
      </c>
      <c r="AB396" s="27">
        <v>17</v>
      </c>
      <c r="AC396" s="28" t="s">
        <v>536</v>
      </c>
      <c r="AD396" s="27" t="s">
        <v>54</v>
      </c>
      <c r="AE396" s="28" t="s">
        <v>124</v>
      </c>
      <c r="AF396" s="29" t="s">
        <v>55</v>
      </c>
      <c r="AG396" s="29" t="s">
        <v>55</v>
      </c>
      <c r="AH396" s="27" t="s">
        <v>181</v>
      </c>
      <c r="AI396" s="27" t="s">
        <v>181</v>
      </c>
      <c r="AJ396" s="27" t="s">
        <v>54</v>
      </c>
      <c r="AK396" s="81"/>
      <c r="AL396" s="569"/>
      <c r="AM396" s="28"/>
      <c r="AN396" s="28"/>
      <c r="AO396" s="28">
        <v>2003</v>
      </c>
      <c r="AP396" s="20">
        <v>2009</v>
      </c>
      <c r="AQ396" s="182" t="s">
        <v>2486</v>
      </c>
      <c r="AR396" s="28" t="s">
        <v>537</v>
      </c>
      <c r="AS396" s="20"/>
    </row>
    <row r="397" spans="1:45" ht="14.25" customHeight="1" x14ac:dyDescent="0.25">
      <c r="A397" t="s">
        <v>744</v>
      </c>
      <c r="B397">
        <v>1</v>
      </c>
      <c r="C397" t="s">
        <v>875</v>
      </c>
      <c r="D397" s="26" t="s">
        <v>539</v>
      </c>
      <c r="E397" s="435" t="s">
        <v>2485</v>
      </c>
      <c r="F397" s="27" t="s">
        <v>67</v>
      </c>
      <c r="G397" s="28" t="s">
        <v>535</v>
      </c>
      <c r="H397" s="27">
        <v>6801</v>
      </c>
      <c r="I397" s="27">
        <v>8</v>
      </c>
      <c r="J397" s="87">
        <v>8</v>
      </c>
      <c r="K397" s="19" t="s">
        <v>794</v>
      </c>
      <c r="L397" s="52" t="s">
        <v>108</v>
      </c>
      <c r="M397" s="81"/>
      <c r="N397" s="28">
        <v>2235</v>
      </c>
      <c r="O397" s="972"/>
      <c r="P397" s="29">
        <v>4</v>
      </c>
      <c r="Q397" s="28"/>
      <c r="R397" s="28">
        <v>4</v>
      </c>
      <c r="S397" s="81">
        <v>46.323999999999998</v>
      </c>
      <c r="T397" s="185">
        <v>41685</v>
      </c>
      <c r="U397" s="326">
        <v>14.7</v>
      </c>
      <c r="V397" s="60">
        <v>0.33</v>
      </c>
      <c r="W397" s="167">
        <v>4</v>
      </c>
      <c r="X397" s="489">
        <f t="shared" si="18"/>
        <v>1.7099463087248323</v>
      </c>
      <c r="Y397" s="502" t="s">
        <v>174</v>
      </c>
      <c r="Z397" s="494" t="s">
        <v>54</v>
      </c>
      <c r="AA397" s="28" t="s">
        <v>17</v>
      </c>
      <c r="AB397" s="27">
        <v>21</v>
      </c>
      <c r="AC397" s="28" t="s">
        <v>538</v>
      </c>
      <c r="AD397" s="27" t="s">
        <v>54</v>
      </c>
      <c r="AE397" s="28" t="s">
        <v>124</v>
      </c>
      <c r="AF397" s="29" t="s">
        <v>55</v>
      </c>
      <c r="AG397" s="29" t="s">
        <v>55</v>
      </c>
      <c r="AH397" s="27" t="s">
        <v>181</v>
      </c>
      <c r="AI397" s="27" t="s">
        <v>181</v>
      </c>
      <c r="AJ397" s="27" t="s">
        <v>54</v>
      </c>
      <c r="AK397" s="81"/>
      <c r="AL397" s="569"/>
      <c r="AM397" s="28"/>
      <c r="AN397" s="28"/>
      <c r="AO397" s="61">
        <v>2003</v>
      </c>
      <c r="AP397" s="20">
        <v>2009</v>
      </c>
      <c r="AQ397" s="182" t="s">
        <v>2486</v>
      </c>
      <c r="AR397" s="28"/>
      <c r="AS397" s="20"/>
    </row>
    <row r="398" spans="1:45" ht="14.25" customHeight="1" x14ac:dyDescent="0.25">
      <c r="C398" t="s">
        <v>875</v>
      </c>
      <c r="D398" s="26" t="s">
        <v>1840</v>
      </c>
      <c r="E398" s="435" t="s">
        <v>2159</v>
      </c>
      <c r="F398" s="27" t="s">
        <v>57</v>
      </c>
      <c r="G398" s="28" t="s">
        <v>2883</v>
      </c>
      <c r="H398" s="27" t="s">
        <v>5972</v>
      </c>
      <c r="I398" s="27">
        <v>64</v>
      </c>
      <c r="J398" s="87">
        <v>16</v>
      </c>
      <c r="K398" s="19"/>
      <c r="L398" s="52"/>
      <c r="M398" s="81"/>
      <c r="N398" s="28"/>
      <c r="O398" s="972"/>
      <c r="P398" s="29"/>
      <c r="Q398" s="28"/>
      <c r="R398" s="28"/>
      <c r="S398" s="81"/>
      <c r="T398" s="185"/>
      <c r="U398" s="326"/>
      <c r="V398" s="60"/>
      <c r="W398" s="167"/>
      <c r="X398" s="489"/>
      <c r="Y398" s="502"/>
      <c r="Z398" s="494"/>
      <c r="AA398" s="28" t="s">
        <v>3640</v>
      </c>
      <c r="AB398" s="27"/>
      <c r="AC398" s="28"/>
      <c r="AD398" s="27" t="s">
        <v>54</v>
      </c>
      <c r="AE398" s="28" t="s">
        <v>124</v>
      </c>
      <c r="AF398" s="29" t="s">
        <v>54</v>
      </c>
      <c r="AG398" s="29" t="s">
        <v>55</v>
      </c>
      <c r="AH398" s="27" t="s">
        <v>799</v>
      </c>
      <c r="AI398" s="27" t="s">
        <v>799</v>
      </c>
      <c r="AJ398" s="27" t="s">
        <v>55</v>
      </c>
      <c r="AK398" s="81">
        <v>128</v>
      </c>
      <c r="AL398" s="569"/>
      <c r="AM398" s="28">
        <v>528</v>
      </c>
      <c r="AN398" s="28"/>
      <c r="AO398" s="61">
        <v>2016</v>
      </c>
      <c r="AP398" s="20">
        <v>2017</v>
      </c>
      <c r="AQ398" s="142" t="s">
        <v>2884</v>
      </c>
      <c r="AR398" s="28" t="s">
        <v>1841</v>
      </c>
      <c r="AS398" s="130" t="s">
        <v>3642</v>
      </c>
    </row>
    <row r="399" spans="1:45" ht="14.25" customHeight="1" x14ac:dyDescent="0.25">
      <c r="B399">
        <v>1</v>
      </c>
      <c r="C399" t="s">
        <v>4376</v>
      </c>
      <c r="D399" s="45" t="s">
        <v>2478</v>
      </c>
      <c r="E399" s="555" t="s">
        <v>2479</v>
      </c>
      <c r="F399" s="46" t="s">
        <v>67</v>
      </c>
      <c r="G399" s="42" t="s">
        <v>1897</v>
      </c>
      <c r="H399" s="46" t="s">
        <v>143</v>
      </c>
      <c r="I399" s="46">
        <v>8</v>
      </c>
      <c r="J399" s="670">
        <v>16</v>
      </c>
      <c r="K399" s="19" t="s">
        <v>800</v>
      </c>
      <c r="L399" s="52" t="s">
        <v>108</v>
      </c>
      <c r="M399" s="81"/>
      <c r="N399" s="28">
        <v>468</v>
      </c>
      <c r="O399" s="972"/>
      <c r="P399" s="29">
        <v>6</v>
      </c>
      <c r="Q399" s="28"/>
      <c r="R399" s="28"/>
      <c r="S399" s="81">
        <v>140.845</v>
      </c>
      <c r="T399" s="185">
        <v>43168</v>
      </c>
      <c r="U399" s="326">
        <v>14.7</v>
      </c>
      <c r="V399" s="60">
        <v>0.33</v>
      </c>
      <c r="W399" s="167">
        <v>2</v>
      </c>
      <c r="X399" s="489">
        <f t="shared" ref="X399:X408" si="19">IF(AND(N399&lt;&gt;"",S399&lt;&gt;""),1000*S399*V399/(N399*W399),"")</f>
        <v>49.656891025641031</v>
      </c>
      <c r="Y399" s="502" t="s">
        <v>174</v>
      </c>
      <c r="Z399" s="494"/>
      <c r="AA399" s="28" t="s">
        <v>20</v>
      </c>
      <c r="AB399" s="27">
        <v>1</v>
      </c>
      <c r="AC399" s="28" t="s">
        <v>1898</v>
      </c>
      <c r="AD399" s="27" t="s">
        <v>54</v>
      </c>
      <c r="AE399" s="28"/>
      <c r="AF399" s="29" t="s">
        <v>55</v>
      </c>
      <c r="AG399" s="29"/>
      <c r="AH399" s="27" t="s">
        <v>181</v>
      </c>
      <c r="AI399" s="27" t="s">
        <v>181</v>
      </c>
      <c r="AJ399" s="27" t="s">
        <v>54</v>
      </c>
      <c r="AK399" s="81">
        <v>15</v>
      </c>
      <c r="AL399" s="569"/>
      <c r="AM399" s="28">
        <v>8</v>
      </c>
      <c r="AN399" s="28"/>
      <c r="AO399" s="61">
        <v>1997</v>
      </c>
      <c r="AP399" s="20">
        <v>1999</v>
      </c>
      <c r="AQ399" s="182" t="s">
        <v>2481</v>
      </c>
      <c r="AR399" s="84" t="s">
        <v>2480</v>
      </c>
      <c r="AS399" s="20" t="s">
        <v>2482</v>
      </c>
    </row>
    <row r="400" spans="1:45" ht="14.25" customHeight="1" x14ac:dyDescent="0.25">
      <c r="B400">
        <v>1</v>
      </c>
      <c r="C400" t="s">
        <v>4376</v>
      </c>
      <c r="D400" s="45" t="s">
        <v>2478</v>
      </c>
      <c r="E400" s="555" t="s">
        <v>2479</v>
      </c>
      <c r="F400" s="46" t="s">
        <v>67</v>
      </c>
      <c r="G400" s="42" t="s">
        <v>1897</v>
      </c>
      <c r="H400" s="46" t="s">
        <v>143</v>
      </c>
      <c r="I400" s="46">
        <v>8</v>
      </c>
      <c r="J400" s="670">
        <v>16</v>
      </c>
      <c r="K400" s="856" t="s">
        <v>6197</v>
      </c>
      <c r="L400" s="52" t="s">
        <v>108</v>
      </c>
      <c r="M400" s="81" t="s">
        <v>6199</v>
      </c>
      <c r="N400" s="28">
        <v>249</v>
      </c>
      <c r="O400" s="972"/>
      <c r="P400" s="29">
        <v>6</v>
      </c>
      <c r="Q400" s="28"/>
      <c r="R400" s="28"/>
      <c r="S400" s="81">
        <v>285.714</v>
      </c>
      <c r="T400" s="185">
        <v>44508</v>
      </c>
      <c r="U400" s="27" t="s">
        <v>5998</v>
      </c>
      <c r="V400" s="60">
        <v>0.33</v>
      </c>
      <c r="W400" s="167">
        <v>2</v>
      </c>
      <c r="X400" s="489">
        <f t="shared" si="19"/>
        <v>189.3285542168675</v>
      </c>
      <c r="Y400" s="502" t="s">
        <v>174</v>
      </c>
      <c r="Z400" s="494"/>
      <c r="AA400" s="28" t="s">
        <v>20</v>
      </c>
      <c r="AB400" s="27">
        <v>1</v>
      </c>
      <c r="AC400" s="28" t="s">
        <v>1898</v>
      </c>
      <c r="AD400" s="27" t="s">
        <v>54</v>
      </c>
      <c r="AE400" s="28"/>
      <c r="AF400" s="29" t="s">
        <v>55</v>
      </c>
      <c r="AG400" s="29"/>
      <c r="AH400" s="27" t="s">
        <v>181</v>
      </c>
      <c r="AI400" s="27" t="s">
        <v>181</v>
      </c>
      <c r="AJ400" s="27" t="s">
        <v>54</v>
      </c>
      <c r="AK400" s="81">
        <v>15</v>
      </c>
      <c r="AL400" s="569"/>
      <c r="AM400" s="28">
        <v>8</v>
      </c>
      <c r="AN400" s="28"/>
      <c r="AO400" s="61">
        <v>1997</v>
      </c>
      <c r="AP400" s="20">
        <v>1999</v>
      </c>
      <c r="AQ400" s="182" t="s">
        <v>2481</v>
      </c>
      <c r="AR400" s="84" t="s">
        <v>2480</v>
      </c>
      <c r="AS400" s="20" t="s">
        <v>2482</v>
      </c>
    </row>
    <row r="401" spans="1:45" ht="14.25" customHeight="1" x14ac:dyDescent="0.25">
      <c r="B401">
        <v>1</v>
      </c>
      <c r="C401" t="s">
        <v>875</v>
      </c>
      <c r="D401" s="26" t="s">
        <v>1896</v>
      </c>
      <c r="E401" s="435" t="s">
        <v>3390</v>
      </c>
      <c r="F401" s="27" t="s">
        <v>67</v>
      </c>
      <c r="G401" s="28" t="s">
        <v>1897</v>
      </c>
      <c r="H401" s="27" t="s">
        <v>143</v>
      </c>
      <c r="I401" s="27">
        <v>8</v>
      </c>
      <c r="J401" s="87">
        <v>16</v>
      </c>
      <c r="K401" s="19" t="s">
        <v>800</v>
      </c>
      <c r="L401" s="52" t="s">
        <v>108</v>
      </c>
      <c r="M401" s="81"/>
      <c r="N401" s="28">
        <v>468</v>
      </c>
      <c r="O401" s="972"/>
      <c r="P401" s="29">
        <v>6</v>
      </c>
      <c r="Q401" s="28"/>
      <c r="R401" s="28"/>
      <c r="S401" s="81">
        <v>135.13499999999999</v>
      </c>
      <c r="T401" s="185">
        <v>43183</v>
      </c>
      <c r="U401" s="326">
        <v>14.7</v>
      </c>
      <c r="V401" s="60">
        <v>0.33</v>
      </c>
      <c r="W401" s="167">
        <v>1</v>
      </c>
      <c r="X401" s="489">
        <f t="shared" si="19"/>
        <v>95.287500000000009</v>
      </c>
      <c r="Y401" s="502" t="s">
        <v>174</v>
      </c>
      <c r="Z401" s="494"/>
      <c r="AA401" s="28" t="s">
        <v>20</v>
      </c>
      <c r="AB401" s="27">
        <v>1</v>
      </c>
      <c r="AC401" s="28" t="s">
        <v>1898</v>
      </c>
      <c r="AD401" s="27"/>
      <c r="AE401" s="28"/>
      <c r="AF401" s="29" t="s">
        <v>55</v>
      </c>
      <c r="AG401" s="29"/>
      <c r="AH401" s="27">
        <v>256</v>
      </c>
      <c r="AI401" s="27" t="s">
        <v>465</v>
      </c>
      <c r="AJ401" s="27" t="s">
        <v>54</v>
      </c>
      <c r="AK401" s="81"/>
      <c r="AL401" s="569"/>
      <c r="AM401" s="28"/>
      <c r="AN401" s="28"/>
      <c r="AO401" s="61">
        <v>1998</v>
      </c>
      <c r="AP401" s="20">
        <v>1999</v>
      </c>
      <c r="AQ401" s="19"/>
      <c r="AR401" s="28" t="s">
        <v>1899</v>
      </c>
      <c r="AS401" s="20"/>
    </row>
    <row r="402" spans="1:45" ht="14.25" customHeight="1" x14ac:dyDescent="0.25">
      <c r="A402" t="s">
        <v>746</v>
      </c>
      <c r="B402">
        <v>1</v>
      </c>
      <c r="C402" t="s">
        <v>875</v>
      </c>
      <c r="D402" s="26" t="s">
        <v>1690</v>
      </c>
      <c r="E402" s="435" t="s">
        <v>3347</v>
      </c>
      <c r="F402" s="27" t="s">
        <v>57</v>
      </c>
      <c r="G402" s="28" t="s">
        <v>1691</v>
      </c>
      <c r="H402" s="27" t="s">
        <v>143</v>
      </c>
      <c r="I402" s="27">
        <v>8</v>
      </c>
      <c r="J402" s="87">
        <v>8</v>
      </c>
      <c r="K402" s="19" t="s">
        <v>800</v>
      </c>
      <c r="L402" s="52" t="s">
        <v>108</v>
      </c>
      <c r="M402" s="81"/>
      <c r="N402" s="28">
        <v>175</v>
      </c>
      <c r="O402" s="972"/>
      <c r="P402" s="29">
        <v>6</v>
      </c>
      <c r="Q402" s="28"/>
      <c r="R402" s="28"/>
      <c r="S402" s="81">
        <v>243.48699999999999</v>
      </c>
      <c r="T402" s="185">
        <v>42621</v>
      </c>
      <c r="U402" s="326">
        <v>14.7</v>
      </c>
      <c r="V402" s="60">
        <v>0.33</v>
      </c>
      <c r="W402" s="167">
        <v>1.5</v>
      </c>
      <c r="X402" s="489">
        <f t="shared" si="19"/>
        <v>306.09794285714287</v>
      </c>
      <c r="Y402" s="502" t="s">
        <v>174</v>
      </c>
      <c r="Z402" s="494"/>
      <c r="AA402" s="28" t="s">
        <v>20</v>
      </c>
      <c r="AB402" s="27">
        <v>5</v>
      </c>
      <c r="AC402" s="28" t="s">
        <v>73</v>
      </c>
      <c r="AD402" s="27" t="s">
        <v>55</v>
      </c>
      <c r="AE402" s="28" t="s">
        <v>1665</v>
      </c>
      <c r="AF402" s="29" t="s">
        <v>55</v>
      </c>
      <c r="AG402" s="29"/>
      <c r="AH402" s="27">
        <v>256</v>
      </c>
      <c r="AI402" s="27">
        <v>256</v>
      </c>
      <c r="AJ402" s="27" t="s">
        <v>54</v>
      </c>
      <c r="AK402" s="81"/>
      <c r="AL402" s="569"/>
      <c r="AM402" s="28">
        <v>4</v>
      </c>
      <c r="AN402" s="28"/>
      <c r="AO402" s="28"/>
      <c r="AP402" s="20"/>
      <c r="AQ402" s="37"/>
      <c r="AR402" s="28" t="s">
        <v>1692</v>
      </c>
      <c r="AS402" s="20" t="s">
        <v>1693</v>
      </c>
    </row>
    <row r="403" spans="1:45" ht="14.25" customHeight="1" x14ac:dyDescent="0.25">
      <c r="A403" t="s">
        <v>174</v>
      </c>
      <c r="C403" t="s">
        <v>875</v>
      </c>
      <c r="D403" s="26" t="s">
        <v>682</v>
      </c>
      <c r="E403" s="435" t="s">
        <v>1291</v>
      </c>
      <c r="F403" s="27" t="s">
        <v>67</v>
      </c>
      <c r="G403" s="28" t="s">
        <v>683</v>
      </c>
      <c r="H403" s="27" t="s">
        <v>143</v>
      </c>
      <c r="I403" s="27">
        <v>16</v>
      </c>
      <c r="J403" s="87">
        <v>26</v>
      </c>
      <c r="K403" s="19" t="s">
        <v>800</v>
      </c>
      <c r="L403" s="52" t="s">
        <v>108</v>
      </c>
      <c r="M403" s="81" t="s">
        <v>1290</v>
      </c>
      <c r="N403" s="28"/>
      <c r="O403" s="972"/>
      <c r="P403" s="29">
        <v>6</v>
      </c>
      <c r="Q403" s="28"/>
      <c r="R403" s="28"/>
      <c r="S403" s="81"/>
      <c r="T403" s="185"/>
      <c r="U403" s="326">
        <v>14.7</v>
      </c>
      <c r="V403" s="60">
        <v>0.67</v>
      </c>
      <c r="W403" s="167">
        <v>1</v>
      </c>
      <c r="X403" s="489" t="str">
        <f t="shared" si="19"/>
        <v/>
      </c>
      <c r="Y403" s="502"/>
      <c r="Z403" s="494"/>
      <c r="AA403" s="28" t="s">
        <v>17</v>
      </c>
      <c r="AB403" s="27">
        <v>9</v>
      </c>
      <c r="AC403" s="28" t="s">
        <v>684</v>
      </c>
      <c r="AD403" s="27" t="s">
        <v>54</v>
      </c>
      <c r="AE403" s="28" t="s">
        <v>158</v>
      </c>
      <c r="AF403" s="29" t="s">
        <v>55</v>
      </c>
      <c r="AG403" s="29"/>
      <c r="AH403" s="27" t="s">
        <v>181</v>
      </c>
      <c r="AI403" s="27" t="s">
        <v>181</v>
      </c>
      <c r="AJ403" s="27"/>
      <c r="AK403" s="81"/>
      <c r="AL403" s="569"/>
      <c r="AM403" s="28">
        <v>16</v>
      </c>
      <c r="AN403" s="28"/>
      <c r="AO403" s="28">
        <v>2012</v>
      </c>
      <c r="AP403" s="20"/>
      <c r="AQ403" s="142"/>
      <c r="AR403" s="28" t="s">
        <v>685</v>
      </c>
      <c r="AS403" s="20"/>
    </row>
    <row r="404" spans="1:45" ht="14.25" customHeight="1" x14ac:dyDescent="0.25">
      <c r="C404" t="s">
        <v>875</v>
      </c>
      <c r="D404" s="26" t="s">
        <v>2173</v>
      </c>
      <c r="E404" s="435" t="s">
        <v>2174</v>
      </c>
      <c r="F404" s="27" t="s">
        <v>1812</v>
      </c>
      <c r="G404" s="28" t="s">
        <v>2988</v>
      </c>
      <c r="H404" s="27" t="s">
        <v>33</v>
      </c>
      <c r="I404" s="27">
        <v>32</v>
      </c>
      <c r="J404" s="87">
        <v>32</v>
      </c>
      <c r="K404" s="19" t="s">
        <v>800</v>
      </c>
      <c r="L404" s="52" t="s">
        <v>108</v>
      </c>
      <c r="M404" s="81" t="s">
        <v>4383</v>
      </c>
      <c r="N404" s="28"/>
      <c r="O404" s="972"/>
      <c r="P404" s="29">
        <v>6</v>
      </c>
      <c r="Q404" s="28"/>
      <c r="R404" s="28"/>
      <c r="S404" s="81"/>
      <c r="T404" s="185">
        <v>43176</v>
      </c>
      <c r="U404" s="326">
        <v>14.7</v>
      </c>
      <c r="V404" s="60">
        <v>1</v>
      </c>
      <c r="W404" s="167">
        <v>1</v>
      </c>
      <c r="X404" s="489" t="str">
        <f t="shared" si="19"/>
        <v/>
      </c>
      <c r="Y404" s="502"/>
      <c r="Z404" s="494"/>
      <c r="AA404" s="28" t="s">
        <v>17</v>
      </c>
      <c r="AB404" s="27">
        <v>65</v>
      </c>
      <c r="AC404" s="28" t="s">
        <v>73</v>
      </c>
      <c r="AD404" s="27"/>
      <c r="AE404" s="28" t="s">
        <v>158</v>
      </c>
      <c r="AF404" s="29" t="s">
        <v>55</v>
      </c>
      <c r="AG404" s="29"/>
      <c r="AH404" s="27"/>
      <c r="AI404" s="27"/>
      <c r="AJ404" s="27"/>
      <c r="AK404" s="81"/>
      <c r="AL404" s="569"/>
      <c r="AM404" s="28">
        <v>32</v>
      </c>
      <c r="AN404" s="28"/>
      <c r="AO404" s="28">
        <v>2009</v>
      </c>
      <c r="AP404" s="20">
        <v>2009</v>
      </c>
      <c r="AQ404" s="182"/>
      <c r="AR404" s="28"/>
      <c r="AS404" s="20"/>
    </row>
    <row r="405" spans="1:45" ht="14.25" customHeight="1" x14ac:dyDescent="0.25">
      <c r="B405">
        <v>1</v>
      </c>
      <c r="C405" t="s">
        <v>875</v>
      </c>
      <c r="D405" s="26" t="s">
        <v>2317</v>
      </c>
      <c r="E405" s="435" t="s">
        <v>2318</v>
      </c>
      <c r="F405" s="27" t="s">
        <v>57</v>
      </c>
      <c r="G405" s="28" t="s">
        <v>315</v>
      </c>
      <c r="H405" s="27" t="s">
        <v>33</v>
      </c>
      <c r="I405" s="27">
        <v>32</v>
      </c>
      <c r="J405" s="87">
        <v>32</v>
      </c>
      <c r="K405" s="19" t="s">
        <v>800</v>
      </c>
      <c r="L405" s="52" t="s">
        <v>108</v>
      </c>
      <c r="M405" s="81"/>
      <c r="N405" s="28">
        <v>3021</v>
      </c>
      <c r="O405" s="972"/>
      <c r="P405" s="29">
        <v>6</v>
      </c>
      <c r="Q405" s="28">
        <v>4</v>
      </c>
      <c r="R405" s="28">
        <v>9</v>
      </c>
      <c r="S405" s="81">
        <v>333</v>
      </c>
      <c r="T405" s="185">
        <v>43150</v>
      </c>
      <c r="U405" s="326">
        <v>14.7</v>
      </c>
      <c r="V405" s="60">
        <v>1</v>
      </c>
      <c r="W405" s="167">
        <v>1</v>
      </c>
      <c r="X405" s="489">
        <f t="shared" si="19"/>
        <v>110.22840119165839</v>
      </c>
      <c r="Y405" s="502" t="s">
        <v>174</v>
      </c>
      <c r="Z405" s="494"/>
      <c r="AA405" s="28" t="s">
        <v>17</v>
      </c>
      <c r="AB405" s="27">
        <v>46</v>
      </c>
      <c r="AC405" s="28" t="s">
        <v>2317</v>
      </c>
      <c r="AD405" s="27"/>
      <c r="AE405" s="28" t="s">
        <v>158</v>
      </c>
      <c r="AF405" s="29"/>
      <c r="AG405" s="29"/>
      <c r="AH405" s="27" t="s">
        <v>133</v>
      </c>
      <c r="AI405" s="27" t="s">
        <v>133</v>
      </c>
      <c r="AJ405" s="27" t="s">
        <v>54</v>
      </c>
      <c r="AK405" s="81"/>
      <c r="AL405" s="569"/>
      <c r="AM405" s="28">
        <v>32</v>
      </c>
      <c r="AN405" s="28"/>
      <c r="AO405" s="28">
        <v>2015</v>
      </c>
      <c r="AP405" s="20">
        <v>2015</v>
      </c>
      <c r="AQ405" s="182" t="s">
        <v>2319</v>
      </c>
      <c r="AR405" s="28" t="s">
        <v>2320</v>
      </c>
      <c r="AS405" s="20"/>
    </row>
    <row r="406" spans="1:45" ht="14.25" customHeight="1" x14ac:dyDescent="0.25">
      <c r="A406" s="208"/>
      <c r="B406" s="208"/>
      <c r="C406" s="208"/>
      <c r="D406" s="202" t="s">
        <v>1235</v>
      </c>
      <c r="E406" s="733" t="s">
        <v>6228</v>
      </c>
      <c r="F406" s="961"/>
      <c r="G406" s="734" t="s">
        <v>6229</v>
      </c>
      <c r="H406" s="205" t="s">
        <v>3200</v>
      </c>
      <c r="I406" s="205">
        <v>32</v>
      </c>
      <c r="J406" s="207">
        <v>32</v>
      </c>
      <c r="K406" s="918" t="s">
        <v>6197</v>
      </c>
      <c r="L406" s="736" t="s">
        <v>108</v>
      </c>
      <c r="M406" s="737" t="s">
        <v>2724</v>
      </c>
      <c r="N406" s="734"/>
      <c r="O406" s="973"/>
      <c r="P406" s="204">
        <v>6</v>
      </c>
      <c r="Q406" s="734"/>
      <c r="R406" s="734"/>
      <c r="S406" s="737"/>
      <c r="T406" s="738">
        <v>44495</v>
      </c>
      <c r="U406" s="739" t="s">
        <v>5998</v>
      </c>
      <c r="V406" s="740">
        <v>1</v>
      </c>
      <c r="W406" s="741">
        <v>1</v>
      </c>
      <c r="X406" s="742" t="str">
        <f t="shared" si="19"/>
        <v/>
      </c>
      <c r="Y406" s="743" t="s">
        <v>744</v>
      </c>
      <c r="Z406" s="744"/>
      <c r="AA406" s="734" t="s">
        <v>17</v>
      </c>
      <c r="AB406" s="205">
        <v>12</v>
      </c>
      <c r="AC406" s="734" t="s">
        <v>73</v>
      </c>
      <c r="AD406" s="205" t="s">
        <v>54</v>
      </c>
      <c r="AE406" s="734" t="s">
        <v>124</v>
      </c>
      <c r="AF406" s="204" t="s">
        <v>54</v>
      </c>
      <c r="AG406" s="204"/>
      <c r="AH406" s="205" t="s">
        <v>133</v>
      </c>
      <c r="AI406" s="205" t="s">
        <v>133</v>
      </c>
      <c r="AJ406" s="205" t="s">
        <v>54</v>
      </c>
      <c r="AK406" s="737">
        <v>80</v>
      </c>
      <c r="AL406" s="745"/>
      <c r="AM406" s="734">
        <v>16</v>
      </c>
      <c r="AN406" s="734"/>
      <c r="AO406" s="734">
        <v>2014</v>
      </c>
      <c r="AP406" s="746">
        <v>2014</v>
      </c>
      <c r="AQ406" s="735"/>
      <c r="AR406" s="734" t="s">
        <v>6230</v>
      </c>
      <c r="AS406" s="746"/>
    </row>
    <row r="407" spans="1:45" ht="14.25" customHeight="1" x14ac:dyDescent="0.25">
      <c r="A407" t="s">
        <v>174</v>
      </c>
      <c r="B407">
        <v>1</v>
      </c>
      <c r="C407" t="s">
        <v>4376</v>
      </c>
      <c r="D407" s="45" t="s">
        <v>569</v>
      </c>
      <c r="E407" s="555" t="s">
        <v>2570</v>
      </c>
      <c r="F407" s="46" t="s">
        <v>85</v>
      </c>
      <c r="G407" s="42" t="s">
        <v>570</v>
      </c>
      <c r="H407" s="46" t="s">
        <v>143</v>
      </c>
      <c r="I407" s="46">
        <v>8</v>
      </c>
      <c r="J407" s="670">
        <v>8</v>
      </c>
      <c r="K407" s="19" t="s">
        <v>802</v>
      </c>
      <c r="L407" s="52" t="s">
        <v>108</v>
      </c>
      <c r="M407" s="81"/>
      <c r="N407" s="28">
        <v>136</v>
      </c>
      <c r="O407" s="972"/>
      <c r="P407" s="29" t="s">
        <v>744</v>
      </c>
      <c r="Q407" s="28"/>
      <c r="R407" s="28"/>
      <c r="S407" s="81">
        <v>383.58300000000003</v>
      </c>
      <c r="T407" s="185">
        <v>41740</v>
      </c>
      <c r="U407" s="326" t="s">
        <v>1267</v>
      </c>
      <c r="V407" s="60">
        <v>0.16700000000000001</v>
      </c>
      <c r="W407" s="167">
        <v>2</v>
      </c>
      <c r="X407" s="489">
        <f t="shared" si="19"/>
        <v>235.50868014705884</v>
      </c>
      <c r="Y407" s="502" t="s">
        <v>2216</v>
      </c>
      <c r="Z407" s="494"/>
      <c r="AA407" s="28" t="s">
        <v>17</v>
      </c>
      <c r="AB407" s="27">
        <v>2</v>
      </c>
      <c r="AC407" s="28" t="s">
        <v>569</v>
      </c>
      <c r="AD407" s="27"/>
      <c r="AE407" s="28" t="s">
        <v>158</v>
      </c>
      <c r="AF407" s="29" t="s">
        <v>55</v>
      </c>
      <c r="AG407" s="29" t="s">
        <v>55</v>
      </c>
      <c r="AH407" s="27" t="s">
        <v>249</v>
      </c>
      <c r="AI407" s="27" t="s">
        <v>249</v>
      </c>
      <c r="AJ407" s="27"/>
      <c r="AK407" s="81">
        <v>12</v>
      </c>
      <c r="AL407" s="569"/>
      <c r="AM407" s="28">
        <v>4</v>
      </c>
      <c r="AN407" s="28"/>
      <c r="AO407" s="28">
        <v>2012</v>
      </c>
      <c r="AP407" s="20">
        <v>2012</v>
      </c>
      <c r="AQ407" s="19" t="s">
        <v>2441</v>
      </c>
      <c r="AR407" s="28" t="s">
        <v>1434</v>
      </c>
      <c r="AS407" s="20" t="s">
        <v>1435</v>
      </c>
    </row>
    <row r="408" spans="1:45" ht="14.25" customHeight="1" x14ac:dyDescent="0.25">
      <c r="D408" s="591" t="s">
        <v>5798</v>
      </c>
      <c r="E408" s="555" t="s">
        <v>5799</v>
      </c>
      <c r="F408" s="592"/>
      <c r="G408" s="593" t="s">
        <v>5800</v>
      </c>
      <c r="H408" s="592" t="s">
        <v>1613</v>
      </c>
      <c r="I408" s="592">
        <v>32</v>
      </c>
      <c r="J408" s="618">
        <v>32</v>
      </c>
      <c r="K408" s="19" t="s">
        <v>800</v>
      </c>
      <c r="L408" s="465" t="s">
        <v>5800</v>
      </c>
      <c r="M408" s="81"/>
      <c r="N408" s="28">
        <v>545</v>
      </c>
      <c r="O408" s="972"/>
      <c r="P408" s="29">
        <v>6</v>
      </c>
      <c r="Q408" s="28"/>
      <c r="R408" s="28"/>
      <c r="S408" s="81">
        <v>200</v>
      </c>
      <c r="T408" s="185">
        <v>44249</v>
      </c>
      <c r="U408" s="326"/>
      <c r="V408" s="60">
        <v>1</v>
      </c>
      <c r="W408" s="167">
        <v>1</v>
      </c>
      <c r="X408" s="489">
        <f t="shared" si="19"/>
        <v>366.97247706422019</v>
      </c>
      <c r="Y408" s="502" t="s">
        <v>5802</v>
      </c>
      <c r="Z408" s="494"/>
      <c r="AA408" s="28" t="s">
        <v>20</v>
      </c>
      <c r="AB408" s="27">
        <v>4</v>
      </c>
      <c r="AC408" s="28" t="s">
        <v>3147</v>
      </c>
      <c r="AD408" s="27" t="s">
        <v>54</v>
      </c>
      <c r="AE408" s="28" t="s">
        <v>124</v>
      </c>
      <c r="AF408" s="29" t="s">
        <v>55</v>
      </c>
      <c r="AG408" s="29"/>
      <c r="AH408" s="27" t="s">
        <v>133</v>
      </c>
      <c r="AI408" s="27" t="s">
        <v>133</v>
      </c>
      <c r="AJ408" s="27" t="s">
        <v>54</v>
      </c>
      <c r="AK408" s="81"/>
      <c r="AL408" s="569"/>
      <c r="AM408" s="28">
        <v>32</v>
      </c>
      <c r="AN408" s="28">
        <v>5</v>
      </c>
      <c r="AO408" s="28"/>
      <c r="AP408" s="20">
        <v>2021</v>
      </c>
      <c r="AQ408" s="182"/>
      <c r="AR408" s="28" t="s">
        <v>5803</v>
      </c>
      <c r="AS408" s="20" t="s">
        <v>5804</v>
      </c>
    </row>
    <row r="409" spans="1:45" ht="14.25" customHeight="1" x14ac:dyDescent="0.25">
      <c r="D409" s="591" t="s">
        <v>4673</v>
      </c>
      <c r="E409" s="555" t="s">
        <v>4674</v>
      </c>
      <c r="F409" s="592" t="s">
        <v>1812</v>
      </c>
      <c r="G409" s="593" t="s">
        <v>4675</v>
      </c>
      <c r="H409" s="592">
        <v>68000</v>
      </c>
      <c r="I409" s="592">
        <v>16</v>
      </c>
      <c r="J409" s="618">
        <v>16</v>
      </c>
      <c r="K409" s="19"/>
      <c r="L409" s="52"/>
      <c r="M409" s="81"/>
      <c r="N409" s="28"/>
      <c r="O409" s="972"/>
      <c r="P409" s="29"/>
      <c r="Q409" s="28"/>
      <c r="R409" s="28"/>
      <c r="S409" s="81"/>
      <c r="T409" s="185"/>
      <c r="U409" s="326"/>
      <c r="V409" s="60"/>
      <c r="W409" s="167"/>
      <c r="X409" s="489"/>
      <c r="Y409" s="502"/>
      <c r="Z409" s="494"/>
      <c r="AA409" s="28" t="s">
        <v>479</v>
      </c>
      <c r="AB409" s="27">
        <v>3</v>
      </c>
      <c r="AC409" s="28" t="s">
        <v>4673</v>
      </c>
      <c r="AD409" s="27" t="s">
        <v>54</v>
      </c>
      <c r="AE409" s="28" t="s">
        <v>124</v>
      </c>
      <c r="AF409" s="29" t="s">
        <v>55</v>
      </c>
      <c r="AG409" s="29"/>
      <c r="AH409" s="27" t="s">
        <v>133</v>
      </c>
      <c r="AI409" s="27" t="s">
        <v>133</v>
      </c>
      <c r="AJ409" s="27" t="s">
        <v>54</v>
      </c>
      <c r="AK409" s="81"/>
      <c r="AL409" s="569"/>
      <c r="AM409" s="28">
        <v>16</v>
      </c>
      <c r="AN409" s="28"/>
      <c r="AO409" s="28">
        <v>2018</v>
      </c>
      <c r="AP409" s="20">
        <v>2021</v>
      </c>
      <c r="AQ409" s="182" t="s">
        <v>4678</v>
      </c>
      <c r="AR409" s="28" t="s">
        <v>4677</v>
      </c>
      <c r="AS409" s="20"/>
    </row>
    <row r="410" spans="1:45" ht="14.25" customHeight="1" x14ac:dyDescent="0.25">
      <c r="B410">
        <v>1</v>
      </c>
      <c r="C410" t="s">
        <v>875</v>
      </c>
      <c r="D410" s="26" t="s">
        <v>524</v>
      </c>
      <c r="E410" s="435" t="s">
        <v>2559</v>
      </c>
      <c r="F410" s="27" t="s">
        <v>85</v>
      </c>
      <c r="G410" s="28" t="s">
        <v>525</v>
      </c>
      <c r="H410" s="46" t="s">
        <v>1031</v>
      </c>
      <c r="I410" s="27">
        <v>16</v>
      </c>
      <c r="J410" s="87">
        <v>8</v>
      </c>
      <c r="K410" s="19" t="s">
        <v>800</v>
      </c>
      <c r="L410" s="52" t="s">
        <v>108</v>
      </c>
      <c r="M410" s="81"/>
      <c r="N410" s="28">
        <v>1916</v>
      </c>
      <c r="O410" s="972"/>
      <c r="P410" s="29">
        <v>6</v>
      </c>
      <c r="Q410" s="28"/>
      <c r="R410" s="28"/>
      <c r="S410" s="81">
        <v>172.41399999999999</v>
      </c>
      <c r="T410" s="185">
        <v>43185</v>
      </c>
      <c r="U410" s="326">
        <v>14.7</v>
      </c>
      <c r="V410" s="60">
        <v>0.67</v>
      </c>
      <c r="W410" s="167">
        <v>3</v>
      </c>
      <c r="X410" s="489">
        <f t="shared" ref="X410:X416" si="20">IF(AND(N410&lt;&gt;"",S410&lt;&gt;""),1000*S410*V410/(N410*W410),"")</f>
        <v>20.096969380654141</v>
      </c>
      <c r="Y410" s="502" t="s">
        <v>174</v>
      </c>
      <c r="Z410" s="494"/>
      <c r="AA410" s="28" t="s">
        <v>20</v>
      </c>
      <c r="AB410" s="27">
        <v>1</v>
      </c>
      <c r="AC410" s="28" t="s">
        <v>524</v>
      </c>
      <c r="AD410" s="27" t="s">
        <v>54</v>
      </c>
      <c r="AE410" s="28" t="s">
        <v>124</v>
      </c>
      <c r="AF410" s="29" t="s">
        <v>55</v>
      </c>
      <c r="AG410" s="29" t="s">
        <v>55</v>
      </c>
      <c r="AH410" s="27" t="s">
        <v>181</v>
      </c>
      <c r="AI410" s="27" t="s">
        <v>181</v>
      </c>
      <c r="AJ410" s="27" t="s">
        <v>54</v>
      </c>
      <c r="AK410" s="81"/>
      <c r="AL410" s="569"/>
      <c r="AM410" s="28">
        <v>7</v>
      </c>
      <c r="AN410" s="28"/>
      <c r="AO410" s="28">
        <v>2012</v>
      </c>
      <c r="AP410" s="20">
        <v>2013</v>
      </c>
      <c r="AQ410" s="19"/>
      <c r="AR410" s="28" t="s">
        <v>3153</v>
      </c>
      <c r="AS410" s="20" t="s">
        <v>526</v>
      </c>
    </row>
    <row r="411" spans="1:45" ht="14.25" customHeight="1" x14ac:dyDescent="0.25">
      <c r="A411" t="s">
        <v>744</v>
      </c>
      <c r="B411">
        <v>1</v>
      </c>
      <c r="C411" t="s">
        <v>875</v>
      </c>
      <c r="D411" s="45" t="s">
        <v>1507</v>
      </c>
      <c r="E411" s="555" t="s">
        <v>2513</v>
      </c>
      <c r="F411" s="46" t="s">
        <v>57</v>
      </c>
      <c r="G411" s="42" t="s">
        <v>525</v>
      </c>
      <c r="H411" s="46" t="s">
        <v>1031</v>
      </c>
      <c r="I411" s="46">
        <v>32</v>
      </c>
      <c r="J411" s="670">
        <v>8</v>
      </c>
      <c r="K411" s="19" t="s">
        <v>800</v>
      </c>
      <c r="L411" s="52" t="s">
        <v>108</v>
      </c>
      <c r="M411" s="81"/>
      <c r="N411" s="28">
        <v>22282</v>
      </c>
      <c r="O411" s="972"/>
      <c r="P411" s="29">
        <v>6</v>
      </c>
      <c r="Q411" s="28">
        <v>12</v>
      </c>
      <c r="R411" s="28">
        <v>16</v>
      </c>
      <c r="S411" s="81">
        <v>101.947</v>
      </c>
      <c r="T411" s="185">
        <v>42025</v>
      </c>
      <c r="U411" s="326">
        <v>14.7</v>
      </c>
      <c r="V411" s="60">
        <v>1</v>
      </c>
      <c r="W411" s="167">
        <v>2</v>
      </c>
      <c r="X411" s="489">
        <f t="shared" si="20"/>
        <v>2.2876537115160218</v>
      </c>
      <c r="Y411" s="502" t="s">
        <v>174</v>
      </c>
      <c r="Z411" s="494"/>
      <c r="AA411" s="28" t="s">
        <v>20</v>
      </c>
      <c r="AB411" s="27">
        <v>22</v>
      </c>
      <c r="AC411" s="28" t="s">
        <v>1507</v>
      </c>
      <c r="AD411" s="27" t="s">
        <v>54</v>
      </c>
      <c r="AE411" s="28" t="s">
        <v>124</v>
      </c>
      <c r="AF411" s="29" t="s">
        <v>55</v>
      </c>
      <c r="AG411" s="29"/>
      <c r="AH411" s="27" t="s">
        <v>129</v>
      </c>
      <c r="AI411" s="27" t="s">
        <v>129</v>
      </c>
      <c r="AJ411" s="27" t="s">
        <v>54</v>
      </c>
      <c r="AK411" s="81"/>
      <c r="AL411" s="569"/>
      <c r="AM411" s="28"/>
      <c r="AN411" s="28"/>
      <c r="AO411" s="28">
        <v>2014</v>
      </c>
      <c r="AP411" s="20">
        <v>2016</v>
      </c>
      <c r="AQ411" s="182" t="s">
        <v>6254</v>
      </c>
      <c r="AR411" s="28" t="s">
        <v>1508</v>
      </c>
      <c r="AS411" s="127" t="s">
        <v>1673</v>
      </c>
    </row>
    <row r="412" spans="1:45" ht="14.25" customHeight="1" x14ac:dyDescent="0.25">
      <c r="A412" t="s">
        <v>744</v>
      </c>
      <c r="B412">
        <v>1</v>
      </c>
      <c r="C412" t="s">
        <v>875</v>
      </c>
      <c r="D412" s="26" t="s">
        <v>1507</v>
      </c>
      <c r="E412" s="435" t="s">
        <v>2513</v>
      </c>
      <c r="F412" s="27" t="s">
        <v>57</v>
      </c>
      <c r="G412" s="28" t="s">
        <v>525</v>
      </c>
      <c r="H412" s="46" t="s">
        <v>1031</v>
      </c>
      <c r="I412" s="27">
        <v>32</v>
      </c>
      <c r="J412" s="87">
        <v>8</v>
      </c>
      <c r="K412" s="856" t="s">
        <v>6197</v>
      </c>
      <c r="L412" s="52" t="s">
        <v>108</v>
      </c>
      <c r="M412" s="81" t="s">
        <v>6199</v>
      </c>
      <c r="N412" s="28"/>
      <c r="O412" s="972"/>
      <c r="P412" s="29">
        <v>6</v>
      </c>
      <c r="Q412" s="28">
        <v>12</v>
      </c>
      <c r="R412" s="28">
        <v>16</v>
      </c>
      <c r="S412" s="81">
        <v>101.947</v>
      </c>
      <c r="T412" s="185">
        <v>44501</v>
      </c>
      <c r="U412" s="326" t="s">
        <v>5998</v>
      </c>
      <c r="V412" s="60">
        <v>1</v>
      </c>
      <c r="W412" s="167">
        <v>2</v>
      </c>
      <c r="X412" s="489" t="str">
        <f t="shared" si="20"/>
        <v/>
      </c>
      <c r="Y412" s="502" t="s">
        <v>174</v>
      </c>
      <c r="Z412" s="494"/>
      <c r="AA412" s="28" t="s">
        <v>20</v>
      </c>
      <c r="AB412" s="27">
        <v>22</v>
      </c>
      <c r="AC412" s="28" t="s">
        <v>229</v>
      </c>
      <c r="AD412" s="27" t="s">
        <v>54</v>
      </c>
      <c r="AE412" s="28" t="s">
        <v>124</v>
      </c>
      <c r="AF412" s="29" t="s">
        <v>55</v>
      </c>
      <c r="AG412" s="29"/>
      <c r="AH412" s="27" t="s">
        <v>129</v>
      </c>
      <c r="AI412" s="27" t="s">
        <v>129</v>
      </c>
      <c r="AJ412" s="27" t="s">
        <v>54</v>
      </c>
      <c r="AK412" s="81"/>
      <c r="AL412" s="569"/>
      <c r="AM412" s="28"/>
      <c r="AN412" s="28"/>
      <c r="AO412" s="28">
        <v>2014</v>
      </c>
      <c r="AP412" s="20">
        <v>2016</v>
      </c>
      <c r="AQ412" s="182" t="s">
        <v>6254</v>
      </c>
      <c r="AR412" s="28" t="s">
        <v>1508</v>
      </c>
      <c r="AS412" s="127" t="s">
        <v>1673</v>
      </c>
    </row>
    <row r="413" spans="1:45" ht="14.25" customHeight="1" x14ac:dyDescent="0.25">
      <c r="A413" t="s">
        <v>744</v>
      </c>
      <c r="B413">
        <v>1</v>
      </c>
      <c r="C413" t="s">
        <v>875</v>
      </c>
      <c r="D413" s="26" t="s">
        <v>295</v>
      </c>
      <c r="E413" s="435" t="s">
        <v>2286</v>
      </c>
      <c r="F413" s="27" t="s">
        <v>296</v>
      </c>
      <c r="G413" s="28" t="s">
        <v>297</v>
      </c>
      <c r="H413" s="46" t="s">
        <v>33</v>
      </c>
      <c r="I413" s="27">
        <v>32</v>
      </c>
      <c r="J413" s="87">
        <v>32</v>
      </c>
      <c r="K413" s="19" t="s">
        <v>800</v>
      </c>
      <c r="L413" s="52" t="s">
        <v>108</v>
      </c>
      <c r="M413" s="81"/>
      <c r="N413" s="28">
        <v>1533</v>
      </c>
      <c r="O413" s="972"/>
      <c r="P413" s="29">
        <v>6</v>
      </c>
      <c r="Q413" s="28"/>
      <c r="R413" s="28"/>
      <c r="S413" s="81">
        <v>162.54900000000001</v>
      </c>
      <c r="T413" s="185">
        <v>41687</v>
      </c>
      <c r="U413" s="326">
        <v>14.7</v>
      </c>
      <c r="V413" s="60">
        <v>1</v>
      </c>
      <c r="W413" s="167">
        <v>1</v>
      </c>
      <c r="X413" s="489">
        <f t="shared" si="20"/>
        <v>106.03326810176125</v>
      </c>
      <c r="Y413" s="502" t="s">
        <v>2216</v>
      </c>
      <c r="Z413" s="494"/>
      <c r="AA413" s="28" t="s">
        <v>17</v>
      </c>
      <c r="AB413" s="27">
        <v>12</v>
      </c>
      <c r="AC413" s="28" t="s">
        <v>298</v>
      </c>
      <c r="AD413" s="27" t="s">
        <v>54</v>
      </c>
      <c r="AE413" s="28" t="s">
        <v>124</v>
      </c>
      <c r="AF413" s="29" t="s">
        <v>55</v>
      </c>
      <c r="AG413" s="29"/>
      <c r="AH413" s="27" t="s">
        <v>133</v>
      </c>
      <c r="AI413" s="27" t="s">
        <v>133</v>
      </c>
      <c r="AJ413" s="27" t="s">
        <v>54</v>
      </c>
      <c r="AK413" s="81"/>
      <c r="AL413" s="569"/>
      <c r="AM413" s="28">
        <v>32</v>
      </c>
      <c r="AN413" s="28"/>
      <c r="AO413" s="28">
        <v>2011</v>
      </c>
      <c r="AP413" s="20">
        <v>2018</v>
      </c>
      <c r="AQ413" s="182" t="s">
        <v>2288</v>
      </c>
      <c r="AR413" s="28" t="s">
        <v>2287</v>
      </c>
      <c r="AS413" s="130" t="s">
        <v>2924</v>
      </c>
    </row>
    <row r="414" spans="1:45" ht="14.25" customHeight="1" x14ac:dyDescent="0.25">
      <c r="A414" t="s">
        <v>744</v>
      </c>
      <c r="B414">
        <v>1</v>
      </c>
      <c r="C414" t="s">
        <v>875</v>
      </c>
      <c r="D414" s="26" t="s">
        <v>316</v>
      </c>
      <c r="E414" s="435" t="s">
        <v>2295</v>
      </c>
      <c r="F414" s="27" t="s">
        <v>57</v>
      </c>
      <c r="G414" s="28" t="s">
        <v>297</v>
      </c>
      <c r="H414" s="46">
        <v>8051</v>
      </c>
      <c r="I414" s="27">
        <v>8</v>
      </c>
      <c r="J414" s="87">
        <v>8</v>
      </c>
      <c r="K414" s="19" t="s">
        <v>800</v>
      </c>
      <c r="L414" s="28" t="s">
        <v>108</v>
      </c>
      <c r="M414" s="81"/>
      <c r="N414" s="28">
        <v>1022</v>
      </c>
      <c r="O414" s="972"/>
      <c r="P414" s="29">
        <v>6</v>
      </c>
      <c r="Q414" s="28">
        <v>1</v>
      </c>
      <c r="R414" s="28">
        <v>1</v>
      </c>
      <c r="S414" s="81">
        <v>153.846</v>
      </c>
      <c r="T414" s="185">
        <v>43193</v>
      </c>
      <c r="U414" s="326">
        <v>14.7</v>
      </c>
      <c r="V414" s="60">
        <v>0.33</v>
      </c>
      <c r="W414" s="167">
        <v>6</v>
      </c>
      <c r="X414" s="489">
        <f t="shared" si="20"/>
        <v>8.2793835616438365</v>
      </c>
      <c r="Y414" s="502" t="s">
        <v>2216</v>
      </c>
      <c r="Z414" s="494" t="s">
        <v>54</v>
      </c>
      <c r="AA414" s="28" t="s">
        <v>17</v>
      </c>
      <c r="AB414" s="27">
        <v>8</v>
      </c>
      <c r="AC414" s="28" t="s">
        <v>3292</v>
      </c>
      <c r="AD414" s="27" t="s">
        <v>54</v>
      </c>
      <c r="AE414" s="28" t="s">
        <v>124</v>
      </c>
      <c r="AF414" s="29" t="s">
        <v>55</v>
      </c>
      <c r="AG414" s="27" t="s">
        <v>55</v>
      </c>
      <c r="AH414" s="27" t="s">
        <v>181</v>
      </c>
      <c r="AI414" s="27" t="s">
        <v>181</v>
      </c>
      <c r="AJ414" s="27" t="s">
        <v>54</v>
      </c>
      <c r="AK414" s="81"/>
      <c r="AL414" s="569"/>
      <c r="AM414" s="28"/>
      <c r="AN414" s="28"/>
      <c r="AO414" s="28">
        <v>2012</v>
      </c>
      <c r="AP414" s="20">
        <v>2018</v>
      </c>
      <c r="AQ414" s="142"/>
      <c r="AR414" s="28" t="s">
        <v>965</v>
      </c>
      <c r="AS414" s="20" t="s">
        <v>964</v>
      </c>
    </row>
    <row r="415" spans="1:45" ht="14.25" customHeight="1" x14ac:dyDescent="0.25">
      <c r="A415" t="s">
        <v>744</v>
      </c>
      <c r="B415">
        <v>1</v>
      </c>
      <c r="C415" t="s">
        <v>875</v>
      </c>
      <c r="D415" s="26" t="s">
        <v>320</v>
      </c>
      <c r="E415" s="435" t="s">
        <v>2296</v>
      </c>
      <c r="F415" s="27" t="s">
        <v>67</v>
      </c>
      <c r="G415" s="28" t="s">
        <v>321</v>
      </c>
      <c r="H415" s="46">
        <v>8080</v>
      </c>
      <c r="I415" s="27">
        <v>8</v>
      </c>
      <c r="J415" s="87">
        <v>8</v>
      </c>
      <c r="K415" s="19" t="s">
        <v>800</v>
      </c>
      <c r="L415" s="52" t="s">
        <v>108</v>
      </c>
      <c r="M415" s="81"/>
      <c r="N415" s="28">
        <v>154</v>
      </c>
      <c r="O415" s="972"/>
      <c r="P415" s="29">
        <v>6</v>
      </c>
      <c r="Q415" s="28"/>
      <c r="R415" s="28">
        <v>1</v>
      </c>
      <c r="S415" s="81">
        <v>247.46299999999999</v>
      </c>
      <c r="T415" s="185"/>
      <c r="U415" s="326">
        <v>14.7</v>
      </c>
      <c r="V415" s="60">
        <v>0.33</v>
      </c>
      <c r="W415" s="167">
        <v>9</v>
      </c>
      <c r="X415" s="489">
        <f t="shared" si="20"/>
        <v>58.919761904761913</v>
      </c>
      <c r="Y415" s="502" t="s">
        <v>2216</v>
      </c>
      <c r="Z415" s="494"/>
      <c r="AA415" s="28" t="s">
        <v>20</v>
      </c>
      <c r="AB415" s="27">
        <v>5</v>
      </c>
      <c r="AC415" s="28" t="s">
        <v>785</v>
      </c>
      <c r="AD415" s="27" t="s">
        <v>54</v>
      </c>
      <c r="AE415" s="28" t="s">
        <v>124</v>
      </c>
      <c r="AF415" s="29" t="s">
        <v>55</v>
      </c>
      <c r="AG415" s="27" t="s">
        <v>55</v>
      </c>
      <c r="AH415" s="27" t="s">
        <v>181</v>
      </c>
      <c r="AI415" s="27" t="s">
        <v>181</v>
      </c>
      <c r="AJ415" s="27" t="s">
        <v>54</v>
      </c>
      <c r="AK415" s="81"/>
      <c r="AL415" s="569"/>
      <c r="AM415" s="28"/>
      <c r="AN415" s="28"/>
      <c r="AO415" s="28">
        <v>2007</v>
      </c>
      <c r="AP415" s="20">
        <v>2019</v>
      </c>
      <c r="AQ415" s="182" t="s">
        <v>5980</v>
      </c>
      <c r="AR415" s="28" t="s">
        <v>786</v>
      </c>
      <c r="AS415" s="20" t="s">
        <v>3293</v>
      </c>
    </row>
    <row r="416" spans="1:45" ht="14.25" customHeight="1" x14ac:dyDescent="0.25">
      <c r="A416" s="208"/>
      <c r="B416" s="208">
        <v>1</v>
      </c>
      <c r="C416" s="208" t="s">
        <v>4376</v>
      </c>
      <c r="D416" s="758" t="s">
        <v>1818</v>
      </c>
      <c r="E416" s="761"/>
      <c r="F416" s="762" t="s">
        <v>67</v>
      </c>
      <c r="G416" s="761" t="s">
        <v>1819</v>
      </c>
      <c r="H416" s="762" t="s">
        <v>12</v>
      </c>
      <c r="I416" s="762">
        <v>8</v>
      </c>
      <c r="J416" s="934">
        <v>8</v>
      </c>
      <c r="K416" s="918" t="s">
        <v>4805</v>
      </c>
      <c r="L416" s="736" t="s">
        <v>108</v>
      </c>
      <c r="M416" s="737" t="s">
        <v>5317</v>
      </c>
      <c r="N416" s="734">
        <v>392</v>
      </c>
      <c r="O416" s="973"/>
      <c r="P416" s="204">
        <v>6</v>
      </c>
      <c r="Q416" s="734"/>
      <c r="R416" s="734">
        <v>1</v>
      </c>
      <c r="S416" s="737">
        <v>500</v>
      </c>
      <c r="T416" s="738">
        <v>44020</v>
      </c>
      <c r="U416" s="739" t="s">
        <v>5298</v>
      </c>
      <c r="V416" s="740">
        <v>0.33</v>
      </c>
      <c r="W416" s="741">
        <v>2</v>
      </c>
      <c r="X416" s="742">
        <f t="shared" si="20"/>
        <v>210.4591836734694</v>
      </c>
      <c r="Y416" s="743" t="s">
        <v>174</v>
      </c>
      <c r="Z416" s="744"/>
      <c r="AA416" s="734" t="s">
        <v>20</v>
      </c>
      <c r="AB416" s="205">
        <v>11</v>
      </c>
      <c r="AC416" s="734" t="s">
        <v>73</v>
      </c>
      <c r="AD416" s="205"/>
      <c r="AE416" s="734"/>
      <c r="AF416" s="204"/>
      <c r="AG416" s="204"/>
      <c r="AH416" s="205">
        <v>512</v>
      </c>
      <c r="AI416" s="205">
        <v>512</v>
      </c>
      <c r="AJ416" s="205" t="s">
        <v>54</v>
      </c>
      <c r="AK416" s="737">
        <v>16</v>
      </c>
      <c r="AL416" s="745"/>
      <c r="AM416" s="734"/>
      <c r="AN416" s="734"/>
      <c r="AO416" s="734">
        <v>2012</v>
      </c>
      <c r="AP416" s="746">
        <v>2012</v>
      </c>
      <c r="AQ416" s="735"/>
      <c r="AR416" s="734" t="s">
        <v>2676</v>
      </c>
      <c r="AS416" s="746" t="s">
        <v>2677</v>
      </c>
    </row>
    <row r="417" spans="1:45" ht="14.25" customHeight="1" x14ac:dyDescent="0.25">
      <c r="D417" s="409" t="s">
        <v>5151</v>
      </c>
      <c r="E417" s="435" t="s">
        <v>5152</v>
      </c>
      <c r="F417" s="412" t="s">
        <v>296</v>
      </c>
      <c r="G417" s="504" t="s">
        <v>5155</v>
      </c>
      <c r="H417" s="412" t="s">
        <v>5153</v>
      </c>
      <c r="I417" s="412">
        <v>32</v>
      </c>
      <c r="J417" s="415">
        <v>32</v>
      </c>
      <c r="K417" s="19"/>
      <c r="L417" s="52"/>
      <c r="M417" s="81"/>
      <c r="N417" s="28"/>
      <c r="O417" s="972"/>
      <c r="P417" s="29"/>
      <c r="Q417" s="28"/>
      <c r="R417" s="28"/>
      <c r="S417" s="81"/>
      <c r="T417" s="185"/>
      <c r="U417" s="326"/>
      <c r="V417" s="60"/>
      <c r="W417" s="167"/>
      <c r="X417" s="489"/>
      <c r="Y417" s="502"/>
      <c r="Z417" s="494"/>
      <c r="AA417" s="28" t="s">
        <v>17</v>
      </c>
      <c r="AB417" s="27"/>
      <c r="AC417" s="28"/>
      <c r="AD417" s="27"/>
      <c r="AE417" s="28"/>
      <c r="AF417" s="29"/>
      <c r="AG417" s="29"/>
      <c r="AH417" s="27"/>
      <c r="AI417" s="27"/>
      <c r="AJ417" s="27"/>
      <c r="AK417" s="81"/>
      <c r="AL417" s="569"/>
      <c r="AM417" s="28"/>
      <c r="AN417" s="28"/>
      <c r="AO417" s="28"/>
      <c r="AP417" s="20">
        <v>2020</v>
      </c>
      <c r="AQ417" s="182" t="s">
        <v>5156</v>
      </c>
      <c r="AR417" s="28" t="s">
        <v>5154</v>
      </c>
      <c r="AS417" s="20"/>
    </row>
    <row r="418" spans="1:45" ht="14.25" customHeight="1" x14ac:dyDescent="0.25">
      <c r="A418" t="s">
        <v>746</v>
      </c>
      <c r="B418">
        <v>1</v>
      </c>
      <c r="C418" t="s">
        <v>875</v>
      </c>
      <c r="D418" s="26" t="s">
        <v>66</v>
      </c>
      <c r="E418" s="435" t="s">
        <v>2200</v>
      </c>
      <c r="F418" s="27" t="s">
        <v>67</v>
      </c>
      <c r="G418" s="28" t="s">
        <v>70</v>
      </c>
      <c r="H418" s="27" t="s">
        <v>41</v>
      </c>
      <c r="I418" s="27">
        <v>16</v>
      </c>
      <c r="J418" s="87">
        <v>8</v>
      </c>
      <c r="K418" s="19" t="s">
        <v>794</v>
      </c>
      <c r="L418" s="52" t="s">
        <v>108</v>
      </c>
      <c r="M418" s="81"/>
      <c r="N418" s="28">
        <v>1751</v>
      </c>
      <c r="O418" s="972"/>
      <c r="P418" s="29">
        <v>4</v>
      </c>
      <c r="Q418" s="28"/>
      <c r="R418" s="28">
        <v>16</v>
      </c>
      <c r="S418" s="81">
        <v>56.741</v>
      </c>
      <c r="T418" s="185">
        <v>41684</v>
      </c>
      <c r="U418" s="326">
        <v>14.7</v>
      </c>
      <c r="V418" s="60">
        <v>0.33</v>
      </c>
      <c r="W418" s="167">
        <v>1</v>
      </c>
      <c r="X418" s="489">
        <f>IF(AND(N418&lt;&gt;"",S418&lt;&gt;""),1000*S418*V418/(N418*W418),"")</f>
        <v>10.693620788121075</v>
      </c>
      <c r="Y418" s="502" t="s">
        <v>174</v>
      </c>
      <c r="Z418" s="494"/>
      <c r="AA418" s="28" t="s">
        <v>17</v>
      </c>
      <c r="AB418" s="27">
        <v>22</v>
      </c>
      <c r="AC418" s="28" t="s">
        <v>793</v>
      </c>
      <c r="AD418" s="27" t="s">
        <v>81</v>
      </c>
      <c r="AE418" s="28" t="s">
        <v>124</v>
      </c>
      <c r="AF418" s="29" t="s">
        <v>55</v>
      </c>
      <c r="AG418" s="29"/>
      <c r="AH418" s="27" t="s">
        <v>181</v>
      </c>
      <c r="AI418" s="27" t="s">
        <v>181</v>
      </c>
      <c r="AJ418" s="27" t="s">
        <v>54</v>
      </c>
      <c r="AK418" s="81"/>
      <c r="AL418" s="569"/>
      <c r="AM418" s="28">
        <v>5</v>
      </c>
      <c r="AN418" s="28"/>
      <c r="AO418" s="28">
        <v>2003</v>
      </c>
      <c r="AP418" s="20">
        <v>2012</v>
      </c>
      <c r="AQ418" s="142"/>
      <c r="AR418" s="28" t="s">
        <v>795</v>
      </c>
      <c r="AS418" s="20" t="s">
        <v>1308</v>
      </c>
    </row>
    <row r="419" spans="1:45" ht="14.25" customHeight="1" x14ac:dyDescent="0.25">
      <c r="B419">
        <v>1</v>
      </c>
      <c r="C419" t="s">
        <v>875</v>
      </c>
      <c r="D419" s="409" t="s">
        <v>2815</v>
      </c>
      <c r="E419" s="435" t="s">
        <v>2816</v>
      </c>
      <c r="F419" s="412" t="s">
        <v>67</v>
      </c>
      <c r="G419" s="504" t="s">
        <v>2817</v>
      </c>
      <c r="H419" s="412" t="s">
        <v>12</v>
      </c>
      <c r="I419" s="412">
        <v>15</v>
      </c>
      <c r="J419" s="415">
        <v>15</v>
      </c>
      <c r="K419" s="19" t="s">
        <v>800</v>
      </c>
      <c r="L419" s="52" t="s">
        <v>108</v>
      </c>
      <c r="M419" s="81" t="s">
        <v>2823</v>
      </c>
      <c r="N419" s="28">
        <v>88</v>
      </c>
      <c r="O419" s="972"/>
      <c r="P419" s="29">
        <v>6</v>
      </c>
      <c r="Q419" s="28"/>
      <c r="R419" s="28">
        <v>1</v>
      </c>
      <c r="S419" s="81">
        <v>227.273</v>
      </c>
      <c r="T419" s="185">
        <v>43168</v>
      </c>
      <c r="U419" s="326">
        <v>14.7</v>
      </c>
      <c r="V419" s="60">
        <v>0.67</v>
      </c>
      <c r="W419" s="167">
        <v>2</v>
      </c>
      <c r="X419" s="489">
        <f>IF(AND(N419&lt;&gt;"",S419&lt;&gt;""),1000*S419*V419/(N419*W419),"")</f>
        <v>865.18698863636371</v>
      </c>
      <c r="Y419" s="502" t="s">
        <v>2216</v>
      </c>
      <c r="Z419" s="494"/>
      <c r="AA419" s="28" t="s">
        <v>20</v>
      </c>
      <c r="AB419" s="27">
        <v>1</v>
      </c>
      <c r="AC419" s="28" t="s">
        <v>2821</v>
      </c>
      <c r="AD419" s="27" t="s">
        <v>54</v>
      </c>
      <c r="AE419" s="28" t="s">
        <v>124</v>
      </c>
      <c r="AF419" s="29" t="s">
        <v>55</v>
      </c>
      <c r="AG419" s="29"/>
      <c r="AH419" s="27"/>
      <c r="AI419" s="27" t="s">
        <v>83</v>
      </c>
      <c r="AJ419" s="27"/>
      <c r="AK419" s="81"/>
      <c r="AL419" s="569"/>
      <c r="AM419" s="28"/>
      <c r="AN419" s="28"/>
      <c r="AO419" s="28">
        <v>2016</v>
      </c>
      <c r="AP419" s="20">
        <v>2016</v>
      </c>
      <c r="AQ419" s="182" t="s">
        <v>2819</v>
      </c>
      <c r="AR419" s="28" t="s">
        <v>2820</v>
      </c>
      <c r="AS419" s="130" t="s">
        <v>2822</v>
      </c>
    </row>
    <row r="420" spans="1:45" ht="14.25" customHeight="1" x14ac:dyDescent="0.25">
      <c r="A420" s="208"/>
      <c r="B420" s="208">
        <v>1</v>
      </c>
      <c r="C420" s="208" t="s">
        <v>875</v>
      </c>
      <c r="D420" s="202" t="s">
        <v>2815</v>
      </c>
      <c r="E420" s="733" t="s">
        <v>2816</v>
      </c>
      <c r="F420" s="205" t="s">
        <v>67</v>
      </c>
      <c r="G420" s="734" t="s">
        <v>2817</v>
      </c>
      <c r="H420" s="205" t="s">
        <v>12</v>
      </c>
      <c r="I420" s="205">
        <v>15</v>
      </c>
      <c r="J420" s="207">
        <v>15</v>
      </c>
      <c r="K420" s="918" t="s">
        <v>6197</v>
      </c>
      <c r="L420" s="734" t="s">
        <v>108</v>
      </c>
      <c r="M420" s="737" t="s">
        <v>1554</v>
      </c>
      <c r="N420" s="734">
        <v>88</v>
      </c>
      <c r="O420" s="973"/>
      <c r="P420" s="204">
        <v>6</v>
      </c>
      <c r="Q420" s="734"/>
      <c r="R420" s="734">
        <v>1</v>
      </c>
      <c r="S420" s="737"/>
      <c r="T420" s="738">
        <v>44489</v>
      </c>
      <c r="U420" s="739" t="s">
        <v>5998</v>
      </c>
      <c r="V420" s="740">
        <v>0.67</v>
      </c>
      <c r="W420" s="741">
        <v>2</v>
      </c>
      <c r="X420" s="742" t="str">
        <f>IF(AND(N420&lt;&gt;"",S420&lt;&gt;""),1000*S420*V420/(N420*W420),"")</f>
        <v/>
      </c>
      <c r="Y420" s="743" t="s">
        <v>2216</v>
      </c>
      <c r="Z420" s="744"/>
      <c r="AA420" s="734" t="s">
        <v>20</v>
      </c>
      <c r="AB420" s="205">
        <v>1</v>
      </c>
      <c r="AC420" s="734" t="s">
        <v>2821</v>
      </c>
      <c r="AD420" s="205" t="s">
        <v>54</v>
      </c>
      <c r="AE420" s="734" t="s">
        <v>124</v>
      </c>
      <c r="AF420" s="204" t="s">
        <v>55</v>
      </c>
      <c r="AG420" s="204"/>
      <c r="AH420" s="205"/>
      <c r="AI420" s="205" t="s">
        <v>83</v>
      </c>
      <c r="AJ420" s="205"/>
      <c r="AK420" s="737"/>
      <c r="AL420" s="745"/>
      <c r="AM420" s="734"/>
      <c r="AN420" s="734"/>
      <c r="AO420" s="734">
        <v>2016</v>
      </c>
      <c r="AP420" s="746">
        <v>2016</v>
      </c>
      <c r="AQ420" s="747" t="s">
        <v>2819</v>
      </c>
      <c r="AR420" s="734" t="s">
        <v>2820</v>
      </c>
      <c r="AS420" s="919" t="s">
        <v>2822</v>
      </c>
    </row>
    <row r="421" spans="1:45" ht="14.25" customHeight="1" x14ac:dyDescent="0.25">
      <c r="D421" s="409" t="s">
        <v>5222</v>
      </c>
      <c r="E421" s="435" t="s">
        <v>5223</v>
      </c>
      <c r="F421" s="412"/>
      <c r="G421" s="28" t="s">
        <v>2817</v>
      </c>
      <c r="H421" s="27" t="s">
        <v>559</v>
      </c>
      <c r="I421" s="412">
        <v>8</v>
      </c>
      <c r="J421" s="415">
        <v>8</v>
      </c>
      <c r="K421" s="19"/>
      <c r="L421" s="52"/>
      <c r="M421" s="81"/>
      <c r="N421" s="28"/>
      <c r="O421" s="972"/>
      <c r="P421" s="29"/>
      <c r="Q421" s="28"/>
      <c r="R421" s="28"/>
      <c r="S421" s="81"/>
      <c r="T421" s="185"/>
      <c r="U421" s="326"/>
      <c r="V421" s="60"/>
      <c r="W421" s="167"/>
      <c r="X421" s="489"/>
      <c r="Y421" s="502" t="s">
        <v>4698</v>
      </c>
      <c r="Z421" s="494"/>
      <c r="AA421" s="28" t="s">
        <v>20</v>
      </c>
      <c r="AB421" s="27">
        <v>5</v>
      </c>
      <c r="AC421" s="28"/>
      <c r="AD421" s="27" t="s">
        <v>54</v>
      </c>
      <c r="AE421" s="28" t="s">
        <v>124</v>
      </c>
      <c r="AF421" s="29" t="s">
        <v>55</v>
      </c>
      <c r="AG421" s="29" t="s">
        <v>55</v>
      </c>
      <c r="AH421" s="27" t="s">
        <v>181</v>
      </c>
      <c r="AI421" s="27" t="s">
        <v>181</v>
      </c>
      <c r="AJ421" s="27" t="s">
        <v>54</v>
      </c>
      <c r="AK421" s="81"/>
      <c r="AL421" s="569"/>
      <c r="AM421" s="28"/>
      <c r="AN421" s="28"/>
      <c r="AO421" s="28"/>
      <c r="AP421" s="554">
        <v>2020</v>
      </c>
      <c r="AQ421" s="142"/>
      <c r="AR421" s="28" t="s">
        <v>5225</v>
      </c>
      <c r="AS421" s="20"/>
    </row>
    <row r="422" spans="1:45" ht="14.25" customHeight="1" x14ac:dyDescent="0.25">
      <c r="B422">
        <v>1</v>
      </c>
      <c r="C422" t="s">
        <v>875</v>
      </c>
      <c r="D422" s="26" t="s">
        <v>2716</v>
      </c>
      <c r="E422" s="435" t="s">
        <v>2717</v>
      </c>
      <c r="F422" s="27" t="s">
        <v>67</v>
      </c>
      <c r="G422" s="28" t="s">
        <v>1832</v>
      </c>
      <c r="H422" s="27" t="s">
        <v>178</v>
      </c>
      <c r="I422" s="27">
        <v>8</v>
      </c>
      <c r="J422" s="87">
        <v>16</v>
      </c>
      <c r="K422" s="19" t="s">
        <v>794</v>
      </c>
      <c r="L422" s="52" t="s">
        <v>108</v>
      </c>
      <c r="M422" s="81" t="s">
        <v>3211</v>
      </c>
      <c r="N422" s="28">
        <v>2767</v>
      </c>
      <c r="O422" s="972"/>
      <c r="P422" s="29">
        <v>4</v>
      </c>
      <c r="Q422" s="28">
        <v>1</v>
      </c>
      <c r="R422" s="28">
        <v>10</v>
      </c>
      <c r="S422" s="81">
        <v>52.631999999999998</v>
      </c>
      <c r="T422" s="185">
        <v>43187</v>
      </c>
      <c r="U422" s="326">
        <v>14.7</v>
      </c>
      <c r="V422" s="60">
        <v>0.33</v>
      </c>
      <c r="W422" s="167">
        <v>1</v>
      </c>
      <c r="X422" s="489">
        <f t="shared" ref="X422:X427" si="21">IF(AND(N422&lt;&gt;"",S422&lt;&gt;""),1000*S422*V422/(N422*W422),"")</f>
        <v>6.277036501626311</v>
      </c>
      <c r="Y422" s="502" t="s">
        <v>174</v>
      </c>
      <c r="Z422" s="494" t="s">
        <v>54</v>
      </c>
      <c r="AA422" s="28" t="s">
        <v>17</v>
      </c>
      <c r="AB422" s="27">
        <v>37</v>
      </c>
      <c r="AC422" s="28" t="s">
        <v>3208</v>
      </c>
      <c r="AD422" s="27" t="s">
        <v>54</v>
      </c>
      <c r="AE422" s="28" t="s">
        <v>124</v>
      </c>
      <c r="AF422" s="29" t="s">
        <v>55</v>
      </c>
      <c r="AG422" s="29"/>
      <c r="AH422" s="27" t="s">
        <v>181</v>
      </c>
      <c r="AI422" s="27" t="s">
        <v>181</v>
      </c>
      <c r="AJ422" s="27" t="s">
        <v>54</v>
      </c>
      <c r="AK422" s="81">
        <v>17</v>
      </c>
      <c r="AL422" s="569"/>
      <c r="AM422" s="28">
        <v>4</v>
      </c>
      <c r="AN422" s="28"/>
      <c r="AO422" s="28">
        <v>2017</v>
      </c>
      <c r="AP422" s="20">
        <v>2017</v>
      </c>
      <c r="AQ422" s="142"/>
      <c r="AR422" s="28" t="s">
        <v>2720</v>
      </c>
      <c r="AS422" s="20" t="s">
        <v>2718</v>
      </c>
    </row>
    <row r="423" spans="1:45" ht="14.25" customHeight="1" x14ac:dyDescent="0.25">
      <c r="B423">
        <v>1</v>
      </c>
      <c r="C423" t="s">
        <v>875</v>
      </c>
      <c r="D423" s="45" t="s">
        <v>2716</v>
      </c>
      <c r="E423" s="555" t="s">
        <v>2717</v>
      </c>
      <c r="F423" s="46" t="s">
        <v>67</v>
      </c>
      <c r="G423" s="42" t="s">
        <v>1832</v>
      </c>
      <c r="H423" s="46" t="s">
        <v>178</v>
      </c>
      <c r="I423" s="46">
        <v>8</v>
      </c>
      <c r="J423" s="88">
        <v>16</v>
      </c>
      <c r="K423" s="19" t="s">
        <v>794</v>
      </c>
      <c r="L423" s="52" t="s">
        <v>108</v>
      </c>
      <c r="M423" s="81" t="s">
        <v>3211</v>
      </c>
      <c r="N423" s="28">
        <v>2898</v>
      </c>
      <c r="O423" s="974"/>
      <c r="P423" s="29">
        <v>4</v>
      </c>
      <c r="Q423" s="28">
        <v>1</v>
      </c>
      <c r="R423" s="28">
        <v>11</v>
      </c>
      <c r="S423" s="81">
        <v>52.631999999999998</v>
      </c>
      <c r="T423" s="185">
        <v>43187</v>
      </c>
      <c r="U423" s="326">
        <v>14.7</v>
      </c>
      <c r="V423" s="60">
        <v>0.33</v>
      </c>
      <c r="W423" s="167">
        <v>1</v>
      </c>
      <c r="X423" s="489">
        <f t="shared" si="21"/>
        <v>5.9932919254658392</v>
      </c>
      <c r="Y423" s="585" t="s">
        <v>174</v>
      </c>
      <c r="Z423" s="586" t="s">
        <v>54</v>
      </c>
      <c r="AA423" s="42" t="s">
        <v>17</v>
      </c>
      <c r="AB423" s="46">
        <v>37</v>
      </c>
      <c r="AC423" s="42" t="s">
        <v>3209</v>
      </c>
      <c r="AD423" s="46" t="s">
        <v>54</v>
      </c>
      <c r="AE423" s="42" t="s">
        <v>124</v>
      </c>
      <c r="AF423" s="43" t="s">
        <v>55</v>
      </c>
      <c r="AG423" s="43"/>
      <c r="AH423" s="46" t="s">
        <v>181</v>
      </c>
      <c r="AI423" s="46" t="s">
        <v>181</v>
      </c>
      <c r="AJ423" s="46" t="s">
        <v>54</v>
      </c>
      <c r="AK423" s="82">
        <v>17</v>
      </c>
      <c r="AL423" s="587"/>
      <c r="AM423" s="42">
        <v>4</v>
      </c>
      <c r="AN423" s="42"/>
      <c r="AO423" s="42">
        <v>2017</v>
      </c>
      <c r="AP423" s="53">
        <v>2017</v>
      </c>
      <c r="AQ423" s="551"/>
      <c r="AR423" s="42" t="s">
        <v>2720</v>
      </c>
      <c r="AS423" s="53" t="s">
        <v>3210</v>
      </c>
    </row>
    <row r="424" spans="1:45" ht="14.25" customHeight="1" x14ac:dyDescent="0.25">
      <c r="B424">
        <v>1</v>
      </c>
      <c r="C424" t="s">
        <v>875</v>
      </c>
      <c r="D424" s="45" t="s">
        <v>2093</v>
      </c>
      <c r="E424" s="555" t="s">
        <v>2689</v>
      </c>
      <c r="F424" s="46" t="s">
        <v>67</v>
      </c>
      <c r="G424" s="42" t="s">
        <v>1832</v>
      </c>
      <c r="H424" s="46" t="s">
        <v>178</v>
      </c>
      <c r="I424" s="46">
        <v>8</v>
      </c>
      <c r="J424" s="670">
        <v>16</v>
      </c>
      <c r="K424" s="19" t="s">
        <v>800</v>
      </c>
      <c r="L424" s="52" t="s">
        <v>108</v>
      </c>
      <c r="M424" s="81"/>
      <c r="N424" s="28">
        <v>1606</v>
      </c>
      <c r="O424" s="974"/>
      <c r="P424" s="29">
        <v>6</v>
      </c>
      <c r="Q424" s="28">
        <v>1</v>
      </c>
      <c r="R424" s="28">
        <v>6</v>
      </c>
      <c r="S424" s="81">
        <v>120</v>
      </c>
      <c r="T424" s="185">
        <v>43162</v>
      </c>
      <c r="U424" s="326">
        <v>14.7</v>
      </c>
      <c r="V424" s="60">
        <v>0.33</v>
      </c>
      <c r="W424" s="167">
        <v>1</v>
      </c>
      <c r="X424" s="489">
        <f t="shared" si="21"/>
        <v>24.657534246575342</v>
      </c>
      <c r="Y424" s="585" t="s">
        <v>174</v>
      </c>
      <c r="Z424" s="586"/>
      <c r="AA424" s="42" t="s">
        <v>17</v>
      </c>
      <c r="AB424" s="46">
        <v>20</v>
      </c>
      <c r="AC424" s="42" t="s">
        <v>2715</v>
      </c>
      <c r="AD424" s="46" t="s">
        <v>54</v>
      </c>
      <c r="AE424" s="42" t="s">
        <v>124</v>
      </c>
      <c r="AF424" s="43" t="s">
        <v>55</v>
      </c>
      <c r="AG424" s="43"/>
      <c r="AH424" s="46" t="s">
        <v>181</v>
      </c>
      <c r="AI424" s="46" t="s">
        <v>182</v>
      </c>
      <c r="AJ424" s="46" t="s">
        <v>54</v>
      </c>
      <c r="AK424" s="82">
        <v>72</v>
      </c>
      <c r="AL424" s="587"/>
      <c r="AM424" s="42">
        <v>32</v>
      </c>
      <c r="AN424" s="42"/>
      <c r="AO424" s="42">
        <v>2009</v>
      </c>
      <c r="AP424" s="53">
        <v>2010</v>
      </c>
      <c r="AQ424" s="551"/>
      <c r="AR424" s="42" t="s">
        <v>4410</v>
      </c>
      <c r="AS424" s="53"/>
    </row>
    <row r="425" spans="1:45" ht="14.25" customHeight="1" x14ac:dyDescent="0.25">
      <c r="B425">
        <v>1</v>
      </c>
      <c r="C425" t="s">
        <v>875</v>
      </c>
      <c r="D425" s="45" t="s">
        <v>2093</v>
      </c>
      <c r="E425" s="555" t="s">
        <v>2689</v>
      </c>
      <c r="F425" s="46" t="s">
        <v>67</v>
      </c>
      <c r="G425" s="42" t="s">
        <v>1832</v>
      </c>
      <c r="H425" s="46" t="s">
        <v>178</v>
      </c>
      <c r="I425" s="46">
        <v>8</v>
      </c>
      <c r="J425" s="670">
        <v>16</v>
      </c>
      <c r="K425" s="19" t="s">
        <v>800</v>
      </c>
      <c r="L425" s="52" t="s">
        <v>108</v>
      </c>
      <c r="M425" s="81"/>
      <c r="N425" s="28">
        <v>1877</v>
      </c>
      <c r="O425" s="974"/>
      <c r="P425" s="29">
        <v>6</v>
      </c>
      <c r="Q425" s="28">
        <v>1</v>
      </c>
      <c r="R425" s="28">
        <v>6</v>
      </c>
      <c r="S425" s="81">
        <v>114.943</v>
      </c>
      <c r="T425" s="185">
        <v>43163</v>
      </c>
      <c r="U425" s="326">
        <v>14.7</v>
      </c>
      <c r="V425" s="60">
        <v>0.33</v>
      </c>
      <c r="W425" s="167">
        <v>1</v>
      </c>
      <c r="X425" s="489">
        <f t="shared" si="21"/>
        <v>20.208412360149175</v>
      </c>
      <c r="Y425" s="585" t="s">
        <v>174</v>
      </c>
      <c r="Z425" s="586" t="s">
        <v>54</v>
      </c>
      <c r="AA425" s="42" t="s">
        <v>17</v>
      </c>
      <c r="AB425" s="46">
        <v>20</v>
      </c>
      <c r="AC425" s="42" t="s">
        <v>2093</v>
      </c>
      <c r="AD425" s="46" t="s">
        <v>54</v>
      </c>
      <c r="AE425" s="42" t="s">
        <v>124</v>
      </c>
      <c r="AF425" s="43" t="s">
        <v>55</v>
      </c>
      <c r="AG425" s="43"/>
      <c r="AH425" s="46" t="s">
        <v>181</v>
      </c>
      <c r="AI425" s="46" t="s">
        <v>182</v>
      </c>
      <c r="AJ425" s="46" t="s">
        <v>54</v>
      </c>
      <c r="AK425" s="82">
        <v>72</v>
      </c>
      <c r="AL425" s="587"/>
      <c r="AM425" s="42">
        <v>32</v>
      </c>
      <c r="AN425" s="42"/>
      <c r="AO425" s="42">
        <v>2009</v>
      </c>
      <c r="AP425" s="53">
        <v>2010</v>
      </c>
      <c r="AQ425" s="193" t="s">
        <v>2717</v>
      </c>
      <c r="AR425" s="42" t="s">
        <v>4410</v>
      </c>
      <c r="AS425" s="53" t="s">
        <v>2719</v>
      </c>
    </row>
    <row r="426" spans="1:45" ht="14.25" customHeight="1" x14ac:dyDescent="0.25">
      <c r="A426" s="208"/>
      <c r="B426" s="208">
        <v>1</v>
      </c>
      <c r="C426" s="208" t="s">
        <v>875</v>
      </c>
      <c r="D426" s="202" t="s">
        <v>2093</v>
      </c>
      <c r="E426" s="733" t="s">
        <v>2689</v>
      </c>
      <c r="F426" s="205" t="s">
        <v>67</v>
      </c>
      <c r="G426" s="734" t="s">
        <v>1832</v>
      </c>
      <c r="H426" s="205" t="s">
        <v>178</v>
      </c>
      <c r="I426" s="205">
        <v>8</v>
      </c>
      <c r="J426" s="207">
        <v>16</v>
      </c>
      <c r="K426" s="918" t="s">
        <v>6197</v>
      </c>
      <c r="L426" s="736" t="s">
        <v>108</v>
      </c>
      <c r="M426" s="737" t="s">
        <v>6199</v>
      </c>
      <c r="N426" s="734">
        <v>1606</v>
      </c>
      <c r="O426" s="973"/>
      <c r="P426" s="204">
        <v>6</v>
      </c>
      <c r="Q426" s="734">
        <v>1</v>
      </c>
      <c r="R426" s="734">
        <v>6</v>
      </c>
      <c r="S426" s="737"/>
      <c r="T426" s="738">
        <v>44497</v>
      </c>
      <c r="U426" s="739" t="s">
        <v>5998</v>
      </c>
      <c r="V426" s="740">
        <v>0.33</v>
      </c>
      <c r="W426" s="741">
        <v>1</v>
      </c>
      <c r="X426" s="742" t="str">
        <f t="shared" si="21"/>
        <v/>
      </c>
      <c r="Y426" s="743" t="s">
        <v>174</v>
      </c>
      <c r="Z426" s="744"/>
      <c r="AA426" s="734" t="s">
        <v>17</v>
      </c>
      <c r="AB426" s="205">
        <v>20</v>
      </c>
      <c r="AC426" s="734" t="s">
        <v>2715</v>
      </c>
      <c r="AD426" s="205" t="s">
        <v>54</v>
      </c>
      <c r="AE426" s="734" t="s">
        <v>124</v>
      </c>
      <c r="AF426" s="204" t="s">
        <v>55</v>
      </c>
      <c r="AG426" s="204"/>
      <c r="AH426" s="205" t="s">
        <v>181</v>
      </c>
      <c r="AI426" s="205" t="s">
        <v>182</v>
      </c>
      <c r="AJ426" s="205" t="s">
        <v>54</v>
      </c>
      <c r="AK426" s="737">
        <v>72</v>
      </c>
      <c r="AL426" s="745"/>
      <c r="AM426" s="734">
        <v>32</v>
      </c>
      <c r="AN426" s="734"/>
      <c r="AO426" s="734">
        <v>2009</v>
      </c>
      <c r="AP426" s="746">
        <v>2010</v>
      </c>
      <c r="AQ426" s="735"/>
      <c r="AR426" s="734" t="s">
        <v>4410</v>
      </c>
      <c r="AS426" s="746"/>
    </row>
    <row r="427" spans="1:45" ht="14.25" customHeight="1" x14ac:dyDescent="0.25">
      <c r="A427" s="208"/>
      <c r="B427" s="208">
        <v>1</v>
      </c>
      <c r="C427" s="208" t="s">
        <v>875</v>
      </c>
      <c r="D427" s="202" t="s">
        <v>2093</v>
      </c>
      <c r="E427" s="733" t="s">
        <v>2689</v>
      </c>
      <c r="F427" s="205" t="s">
        <v>67</v>
      </c>
      <c r="G427" s="734" t="s">
        <v>1832</v>
      </c>
      <c r="H427" s="205" t="s">
        <v>178</v>
      </c>
      <c r="I427" s="205">
        <v>8</v>
      </c>
      <c r="J427" s="207">
        <v>16</v>
      </c>
      <c r="K427" s="918" t="s">
        <v>6197</v>
      </c>
      <c r="L427" s="736" t="s">
        <v>108</v>
      </c>
      <c r="M427" s="737" t="s">
        <v>6199</v>
      </c>
      <c r="N427" s="734">
        <v>1877</v>
      </c>
      <c r="O427" s="973"/>
      <c r="P427" s="204">
        <v>6</v>
      </c>
      <c r="Q427" s="734">
        <v>1</v>
      </c>
      <c r="R427" s="734">
        <v>6</v>
      </c>
      <c r="S427" s="737"/>
      <c r="T427" s="738">
        <v>44497</v>
      </c>
      <c r="U427" s="739" t="s">
        <v>5998</v>
      </c>
      <c r="V427" s="740">
        <v>0.33</v>
      </c>
      <c r="W427" s="741">
        <v>1</v>
      </c>
      <c r="X427" s="742" t="str">
        <f t="shared" si="21"/>
        <v/>
      </c>
      <c r="Y427" s="743" t="s">
        <v>174</v>
      </c>
      <c r="Z427" s="744" t="s">
        <v>54</v>
      </c>
      <c r="AA427" s="734" t="s">
        <v>17</v>
      </c>
      <c r="AB427" s="205">
        <v>20</v>
      </c>
      <c r="AC427" s="734" t="s">
        <v>2093</v>
      </c>
      <c r="AD427" s="205" t="s">
        <v>54</v>
      </c>
      <c r="AE427" s="734" t="s">
        <v>124</v>
      </c>
      <c r="AF427" s="204" t="s">
        <v>55</v>
      </c>
      <c r="AG427" s="204"/>
      <c r="AH427" s="205" t="s">
        <v>181</v>
      </c>
      <c r="AI427" s="205" t="s">
        <v>182</v>
      </c>
      <c r="AJ427" s="205" t="s">
        <v>54</v>
      </c>
      <c r="AK427" s="737">
        <v>72</v>
      </c>
      <c r="AL427" s="745"/>
      <c r="AM427" s="734">
        <v>32</v>
      </c>
      <c r="AN427" s="734"/>
      <c r="AO427" s="734">
        <v>2009</v>
      </c>
      <c r="AP427" s="746">
        <v>2010</v>
      </c>
      <c r="AQ427" s="747" t="s">
        <v>2717</v>
      </c>
      <c r="AR427" s="734" t="s">
        <v>4410</v>
      </c>
      <c r="AS427" s="746" t="s">
        <v>2719</v>
      </c>
    </row>
    <row r="428" spans="1:45" ht="14.25" customHeight="1" x14ac:dyDescent="0.25">
      <c r="D428" s="409" t="s">
        <v>5353</v>
      </c>
      <c r="E428" s="435" t="s">
        <v>5354</v>
      </c>
      <c r="F428" s="412"/>
      <c r="G428" s="28" t="s">
        <v>5355</v>
      </c>
      <c r="H428" s="27" t="s">
        <v>35</v>
      </c>
      <c r="I428" s="412">
        <v>32</v>
      </c>
      <c r="J428" s="415">
        <v>32</v>
      </c>
      <c r="K428" s="19"/>
      <c r="L428" s="52"/>
      <c r="M428" s="81"/>
      <c r="N428" s="28"/>
      <c r="O428" s="972"/>
      <c r="P428" s="29"/>
      <c r="Q428" s="28"/>
      <c r="R428" s="28"/>
      <c r="S428" s="81"/>
      <c r="T428" s="185"/>
      <c r="U428" s="326"/>
      <c r="V428" s="60"/>
      <c r="W428" s="167"/>
      <c r="X428" s="489"/>
      <c r="Y428" s="502"/>
      <c r="Z428" s="494"/>
      <c r="AA428" s="28" t="s">
        <v>17</v>
      </c>
      <c r="AB428" s="27">
        <v>25</v>
      </c>
      <c r="AC428" s="28" t="s">
        <v>73</v>
      </c>
      <c r="AD428" s="27" t="s">
        <v>54</v>
      </c>
      <c r="AE428" s="28" t="s">
        <v>124</v>
      </c>
      <c r="AF428" s="29" t="s">
        <v>55</v>
      </c>
      <c r="AG428" s="29"/>
      <c r="AH428" s="27" t="s">
        <v>133</v>
      </c>
      <c r="AI428" s="27" t="s">
        <v>133</v>
      </c>
      <c r="AJ428" s="27" t="s">
        <v>54</v>
      </c>
      <c r="AK428" s="81"/>
      <c r="AL428" s="569"/>
      <c r="AM428" s="28">
        <v>32</v>
      </c>
      <c r="AN428" s="28"/>
      <c r="AO428" s="28">
        <v>2019</v>
      </c>
      <c r="AP428" s="20">
        <v>2019</v>
      </c>
      <c r="AQ428" s="182"/>
      <c r="AR428" s="28" t="s">
        <v>5356</v>
      </c>
      <c r="AS428" s="130" t="s">
        <v>5357</v>
      </c>
    </row>
    <row r="429" spans="1:45" ht="14.25" customHeight="1" x14ac:dyDescent="0.25">
      <c r="A429" t="s">
        <v>746</v>
      </c>
      <c r="B429">
        <v>1</v>
      </c>
      <c r="C429" t="s">
        <v>875</v>
      </c>
      <c r="D429" s="45" t="s">
        <v>1230</v>
      </c>
      <c r="E429" s="555" t="s">
        <v>3301</v>
      </c>
      <c r="F429" s="46" t="s">
        <v>67</v>
      </c>
      <c r="G429" s="42" t="s">
        <v>1424</v>
      </c>
      <c r="H429" s="46" t="s">
        <v>445</v>
      </c>
      <c r="I429" s="46">
        <v>32</v>
      </c>
      <c r="J429" s="670">
        <v>32</v>
      </c>
      <c r="K429" s="19" t="s">
        <v>800</v>
      </c>
      <c r="L429" s="52" t="s">
        <v>108</v>
      </c>
      <c r="M429" s="81"/>
      <c r="N429" s="28">
        <v>2718</v>
      </c>
      <c r="O429" s="972"/>
      <c r="P429" s="29">
        <v>6</v>
      </c>
      <c r="Q429" s="28">
        <v>3</v>
      </c>
      <c r="R429" s="28">
        <v>3</v>
      </c>
      <c r="S429" s="81">
        <v>217.39099999999999</v>
      </c>
      <c r="T429" s="185">
        <v>43194</v>
      </c>
      <c r="U429" s="326">
        <v>14.7</v>
      </c>
      <c r="V429" s="60">
        <v>1</v>
      </c>
      <c r="W429" s="167">
        <v>1</v>
      </c>
      <c r="X429" s="489">
        <f t="shared" ref="X429:X437" si="22">IF(AND(N429&lt;&gt;"",S429&lt;&gt;""),1000*S429*V429/(N429*W429),"")</f>
        <v>79.981972038263436</v>
      </c>
      <c r="Y429" s="502" t="s">
        <v>174</v>
      </c>
      <c r="Z429" s="494"/>
      <c r="AA429" s="28" t="s">
        <v>20</v>
      </c>
      <c r="AB429" s="27">
        <v>48</v>
      </c>
      <c r="AC429" s="28" t="s">
        <v>1230</v>
      </c>
      <c r="AD429" s="27" t="s">
        <v>54</v>
      </c>
      <c r="AE429" s="28" t="s">
        <v>124</v>
      </c>
      <c r="AF429" s="29" t="s">
        <v>55</v>
      </c>
      <c r="AG429" s="29"/>
      <c r="AH429" s="27" t="s">
        <v>133</v>
      </c>
      <c r="AI429" s="27" t="s">
        <v>133</v>
      </c>
      <c r="AJ429" s="27" t="s">
        <v>54</v>
      </c>
      <c r="AK429" s="81"/>
      <c r="AL429" s="569"/>
      <c r="AM429" s="28">
        <v>32</v>
      </c>
      <c r="AN429" s="28"/>
      <c r="AO429" s="28">
        <v>2012</v>
      </c>
      <c r="AP429" s="20">
        <v>2021</v>
      </c>
      <c r="AQ429" s="182" t="s">
        <v>3306</v>
      </c>
      <c r="AR429" s="28" t="s">
        <v>3302</v>
      </c>
      <c r="AS429" s="20" t="s">
        <v>3303</v>
      </c>
    </row>
    <row r="430" spans="1:45" ht="14.25" customHeight="1" x14ac:dyDescent="0.25">
      <c r="A430" t="s">
        <v>746</v>
      </c>
      <c r="B430">
        <v>1</v>
      </c>
      <c r="C430" t="s">
        <v>875</v>
      </c>
      <c r="D430" s="26" t="s">
        <v>921</v>
      </c>
      <c r="E430" s="435" t="s">
        <v>2379</v>
      </c>
      <c r="F430" s="27" t="s">
        <v>67</v>
      </c>
      <c r="G430" s="28" t="s">
        <v>1370</v>
      </c>
      <c r="H430" s="27" t="s">
        <v>445</v>
      </c>
      <c r="I430" s="27">
        <v>32</v>
      </c>
      <c r="J430" s="87">
        <v>32</v>
      </c>
      <c r="K430" s="19" t="s">
        <v>800</v>
      </c>
      <c r="L430" s="52" t="s">
        <v>108</v>
      </c>
      <c r="M430" s="81"/>
      <c r="N430" s="28">
        <v>3299</v>
      </c>
      <c r="O430" s="972"/>
      <c r="P430" s="29">
        <v>6</v>
      </c>
      <c r="Q430" s="28">
        <v>3</v>
      </c>
      <c r="R430" s="28">
        <v>3</v>
      </c>
      <c r="S430" s="81">
        <v>189</v>
      </c>
      <c r="T430" s="185">
        <v>41785</v>
      </c>
      <c r="U430" s="326">
        <v>14.7</v>
      </c>
      <c r="V430" s="60">
        <v>1</v>
      </c>
      <c r="W430" s="167">
        <v>1</v>
      </c>
      <c r="X430" s="489">
        <f t="shared" si="22"/>
        <v>57.290087905425885</v>
      </c>
      <c r="Y430" s="502" t="s">
        <v>2216</v>
      </c>
      <c r="Z430" s="494"/>
      <c r="AA430" s="28" t="s">
        <v>20</v>
      </c>
      <c r="AB430" s="27">
        <v>39</v>
      </c>
      <c r="AC430" s="28" t="s">
        <v>1230</v>
      </c>
      <c r="AD430" s="27" t="s">
        <v>54</v>
      </c>
      <c r="AE430" s="28" t="s">
        <v>124</v>
      </c>
      <c r="AF430" s="29" t="s">
        <v>55</v>
      </c>
      <c r="AG430" s="29" t="s">
        <v>875</v>
      </c>
      <c r="AH430" s="27" t="s">
        <v>133</v>
      </c>
      <c r="AI430" s="27" t="s">
        <v>133</v>
      </c>
      <c r="AJ430" s="27" t="s">
        <v>54</v>
      </c>
      <c r="AK430" s="81"/>
      <c r="AL430" s="569"/>
      <c r="AM430" s="28">
        <v>32</v>
      </c>
      <c r="AN430" s="28"/>
      <c r="AO430" s="28">
        <v>2001</v>
      </c>
      <c r="AP430" s="20">
        <v>2018</v>
      </c>
      <c r="AQ430" s="182" t="s">
        <v>3506</v>
      </c>
      <c r="AR430" s="28" t="s">
        <v>3611</v>
      </c>
      <c r="AS430" s="20" t="s">
        <v>1371</v>
      </c>
    </row>
    <row r="431" spans="1:45" ht="14.25" customHeight="1" x14ac:dyDescent="0.25">
      <c r="B431">
        <v>1</v>
      </c>
      <c r="C431" t="s">
        <v>875</v>
      </c>
      <c r="D431" s="45" t="s">
        <v>1779</v>
      </c>
      <c r="E431" s="555" t="s">
        <v>2098</v>
      </c>
      <c r="F431" s="46" t="s">
        <v>85</v>
      </c>
      <c r="G431" s="42" t="s">
        <v>1780</v>
      </c>
      <c r="H431" s="46" t="s">
        <v>143</v>
      </c>
      <c r="I431" s="46">
        <v>16</v>
      </c>
      <c r="J431" s="670">
        <v>16</v>
      </c>
      <c r="K431" s="19" t="s">
        <v>775</v>
      </c>
      <c r="L431" s="52" t="s">
        <v>108</v>
      </c>
      <c r="M431" s="81"/>
      <c r="N431" s="28">
        <v>356</v>
      </c>
      <c r="O431" s="972"/>
      <c r="P431" s="29">
        <v>6</v>
      </c>
      <c r="Q431" s="28"/>
      <c r="R431" s="28">
        <v>4</v>
      </c>
      <c r="S431" s="81">
        <v>186.81100000000001</v>
      </c>
      <c r="T431" s="185">
        <v>42884</v>
      </c>
      <c r="U431" s="326">
        <v>14.7</v>
      </c>
      <c r="V431" s="60">
        <v>1</v>
      </c>
      <c r="W431" s="167">
        <v>1</v>
      </c>
      <c r="X431" s="489">
        <f t="shared" si="22"/>
        <v>524.75</v>
      </c>
      <c r="Y431" s="502" t="s">
        <v>174</v>
      </c>
      <c r="Z431" s="494" t="s">
        <v>54</v>
      </c>
      <c r="AA431" s="28" t="s">
        <v>17</v>
      </c>
      <c r="AB431" s="27">
        <v>25</v>
      </c>
      <c r="AC431" s="28" t="s">
        <v>1781</v>
      </c>
      <c r="AD431" s="27"/>
      <c r="AE431" s="28"/>
      <c r="AF431" s="29"/>
      <c r="AG431" s="29"/>
      <c r="AH431" s="27" t="s">
        <v>83</v>
      </c>
      <c r="AI431" s="27" t="s">
        <v>83</v>
      </c>
      <c r="AJ431" s="27"/>
      <c r="AK431" s="81"/>
      <c r="AL431" s="569"/>
      <c r="AM431" s="28"/>
      <c r="AN431" s="28"/>
      <c r="AO431" s="28">
        <v>2015</v>
      </c>
      <c r="AP431" s="20">
        <v>2017</v>
      </c>
      <c r="AQ431" s="182"/>
      <c r="AR431" s="28" t="s">
        <v>1782</v>
      </c>
      <c r="AS431" s="20"/>
    </row>
    <row r="432" spans="1:45" ht="14.25" customHeight="1" x14ac:dyDescent="0.25">
      <c r="A432" s="208"/>
      <c r="B432" s="208"/>
      <c r="C432" s="208" t="s">
        <v>4376</v>
      </c>
      <c r="D432" s="202" t="s">
        <v>3504</v>
      </c>
      <c r="E432" s="733" t="s">
        <v>3503</v>
      </c>
      <c r="F432" s="205" t="s">
        <v>67</v>
      </c>
      <c r="G432" s="734" t="s">
        <v>3502</v>
      </c>
      <c r="H432" s="205" t="s">
        <v>143</v>
      </c>
      <c r="I432" s="205">
        <v>8</v>
      </c>
      <c r="J432" s="207">
        <v>16</v>
      </c>
      <c r="K432" s="918" t="s">
        <v>6197</v>
      </c>
      <c r="L432" s="736" t="s">
        <v>108</v>
      </c>
      <c r="M432" s="737" t="s">
        <v>3592</v>
      </c>
      <c r="N432" s="734"/>
      <c r="O432" s="973"/>
      <c r="P432" s="204">
        <v>6</v>
      </c>
      <c r="Q432" s="734"/>
      <c r="R432" s="734"/>
      <c r="S432" s="737"/>
      <c r="T432" s="738">
        <v>44504</v>
      </c>
      <c r="U432" s="205" t="s">
        <v>5998</v>
      </c>
      <c r="V432" s="740">
        <v>0.33</v>
      </c>
      <c r="W432" s="741">
        <v>2</v>
      </c>
      <c r="X432" s="742" t="str">
        <f t="shared" si="22"/>
        <v/>
      </c>
      <c r="Y432" s="743"/>
      <c r="Z432" s="744"/>
      <c r="AA432" s="734" t="s">
        <v>20</v>
      </c>
      <c r="AB432" s="205">
        <v>1</v>
      </c>
      <c r="AC432" s="734"/>
      <c r="AD432" s="205"/>
      <c r="AE432" s="734"/>
      <c r="AF432" s="204"/>
      <c r="AG432" s="204"/>
      <c r="AH432" s="205"/>
      <c r="AI432" s="205"/>
      <c r="AJ432" s="205"/>
      <c r="AK432" s="737">
        <v>16</v>
      </c>
      <c r="AL432" s="745"/>
      <c r="AM432" s="734"/>
      <c r="AN432" s="734"/>
      <c r="AO432" s="734">
        <v>2018</v>
      </c>
      <c r="AP432" s="746">
        <v>2018</v>
      </c>
      <c r="AQ432" s="747"/>
      <c r="AR432" s="734" t="s">
        <v>3505</v>
      </c>
      <c r="AS432" s="746"/>
    </row>
    <row r="433" spans="1:45" ht="14.25" customHeight="1" x14ac:dyDescent="0.25">
      <c r="C433" t="s">
        <v>875</v>
      </c>
      <c r="D433" s="45" t="s">
        <v>711</v>
      </c>
      <c r="E433" s="555" t="s">
        <v>3380</v>
      </c>
      <c r="F433" s="46" t="s">
        <v>67</v>
      </c>
      <c r="G433" s="42" t="s">
        <v>2997</v>
      </c>
      <c r="H433" s="46" t="s">
        <v>1052</v>
      </c>
      <c r="I433" s="46">
        <v>16</v>
      </c>
      <c r="J433" s="670">
        <v>16</v>
      </c>
      <c r="K433" s="19" t="s">
        <v>800</v>
      </c>
      <c r="L433" s="52" t="s">
        <v>108</v>
      </c>
      <c r="M433" s="81" t="s">
        <v>655</v>
      </c>
      <c r="N433" s="28"/>
      <c r="O433" s="972"/>
      <c r="P433" s="29">
        <v>6</v>
      </c>
      <c r="Q433" s="28"/>
      <c r="R433" s="28"/>
      <c r="S433" s="81"/>
      <c r="T433" s="185">
        <v>43176</v>
      </c>
      <c r="U433" s="326">
        <v>14.7</v>
      </c>
      <c r="V433" s="60">
        <v>1</v>
      </c>
      <c r="W433" s="167">
        <v>1</v>
      </c>
      <c r="X433" s="489" t="str">
        <f t="shared" si="22"/>
        <v/>
      </c>
      <c r="Y433" s="502"/>
      <c r="Z433" s="494"/>
      <c r="AA433" s="28" t="s">
        <v>6195</v>
      </c>
      <c r="AB433" s="27"/>
      <c r="AC433" s="28"/>
      <c r="AD433" s="27" t="s">
        <v>54</v>
      </c>
      <c r="AE433" s="28" t="s">
        <v>158</v>
      </c>
      <c r="AF433" s="29" t="s">
        <v>55</v>
      </c>
      <c r="AG433" s="29"/>
      <c r="AH433" s="27"/>
      <c r="AI433" s="27" t="s">
        <v>465</v>
      </c>
      <c r="AJ433" s="27"/>
      <c r="AK433" s="81"/>
      <c r="AL433" s="569"/>
      <c r="AM433" s="28"/>
      <c r="AN433" s="28"/>
      <c r="AO433" s="28">
        <v>1999</v>
      </c>
      <c r="AP433" s="20">
        <v>2007</v>
      </c>
      <c r="AQ433" s="182" t="s">
        <v>3379</v>
      </c>
      <c r="AR433" s="28" t="s">
        <v>712</v>
      </c>
      <c r="AS433" s="20" t="s">
        <v>4045</v>
      </c>
    </row>
    <row r="434" spans="1:45" ht="14.25" customHeight="1" x14ac:dyDescent="0.25">
      <c r="A434" s="177"/>
      <c r="B434" s="177"/>
      <c r="C434" s="7" t="s">
        <v>875</v>
      </c>
      <c r="D434" s="872" t="s">
        <v>2437</v>
      </c>
      <c r="E434" s="870" t="s">
        <v>2436</v>
      </c>
      <c r="F434" s="412" t="s">
        <v>777</v>
      </c>
      <c r="G434" s="504" t="s">
        <v>2439</v>
      </c>
      <c r="H434" s="412" t="s">
        <v>1052</v>
      </c>
      <c r="I434" s="412">
        <v>16</v>
      </c>
      <c r="J434" s="415"/>
      <c r="K434" s="19" t="s">
        <v>800</v>
      </c>
      <c r="L434" s="52" t="s">
        <v>108</v>
      </c>
      <c r="M434" s="81" t="s">
        <v>3173</v>
      </c>
      <c r="N434" s="28"/>
      <c r="O434" s="977"/>
      <c r="P434" s="29">
        <v>6</v>
      </c>
      <c r="Q434" s="28"/>
      <c r="R434" s="28"/>
      <c r="S434" s="81"/>
      <c r="T434" s="185">
        <v>43168</v>
      </c>
      <c r="U434" s="326">
        <v>14.7</v>
      </c>
      <c r="V434" s="577">
        <v>0.66</v>
      </c>
      <c r="W434" s="466">
        <v>3</v>
      </c>
      <c r="X434" s="542" t="str">
        <f t="shared" si="22"/>
        <v/>
      </c>
      <c r="Y434" s="957" t="s">
        <v>2216</v>
      </c>
      <c r="Z434" s="466"/>
      <c r="AA434" s="504" t="s">
        <v>20</v>
      </c>
      <c r="AB434" s="412">
        <v>11</v>
      </c>
      <c r="AC434" s="504" t="s">
        <v>2438</v>
      </c>
      <c r="AD434" s="27" t="s">
        <v>54</v>
      </c>
      <c r="AE434" s="504" t="s">
        <v>124</v>
      </c>
      <c r="AF434" s="411" t="s">
        <v>55</v>
      </c>
      <c r="AG434" s="411"/>
      <c r="AH434" s="412" t="s">
        <v>83</v>
      </c>
      <c r="AI434" s="412" t="s">
        <v>83</v>
      </c>
      <c r="AJ434" s="412"/>
      <c r="AK434" s="546"/>
      <c r="AL434" s="570"/>
      <c r="AM434" s="504"/>
      <c r="AN434" s="504"/>
      <c r="AO434" s="504">
        <v>2007</v>
      </c>
      <c r="AP434" s="505">
        <v>2009</v>
      </c>
      <c r="AQ434" s="62" t="s">
        <v>2768</v>
      </c>
      <c r="AR434" s="504" t="s">
        <v>2440</v>
      </c>
      <c r="AS434" s="869" t="s">
        <v>2773</v>
      </c>
    </row>
    <row r="435" spans="1:45" ht="14.25" customHeight="1" x14ac:dyDescent="0.25">
      <c r="A435" t="s">
        <v>744</v>
      </c>
      <c r="B435">
        <v>1</v>
      </c>
      <c r="C435" t="s">
        <v>875</v>
      </c>
      <c r="D435" s="26" t="s">
        <v>59</v>
      </c>
      <c r="E435" s="435" t="s">
        <v>2545</v>
      </c>
      <c r="F435" s="27" t="s">
        <v>67</v>
      </c>
      <c r="G435" s="28" t="s">
        <v>203</v>
      </c>
      <c r="H435" s="27" t="s">
        <v>222</v>
      </c>
      <c r="I435" s="27">
        <v>8</v>
      </c>
      <c r="J435" s="87">
        <v>18</v>
      </c>
      <c r="K435" s="19" t="s">
        <v>800</v>
      </c>
      <c r="L435" s="52" t="s">
        <v>108</v>
      </c>
      <c r="M435" s="81"/>
      <c r="N435" s="28">
        <v>110</v>
      </c>
      <c r="O435" s="972"/>
      <c r="P435" s="29">
        <v>6</v>
      </c>
      <c r="Q435" s="28"/>
      <c r="R435" s="28">
        <v>2</v>
      </c>
      <c r="S435" s="81">
        <v>217</v>
      </c>
      <c r="T435" s="185">
        <v>43164</v>
      </c>
      <c r="U435" s="326">
        <v>14.7</v>
      </c>
      <c r="V435" s="60">
        <v>0.33</v>
      </c>
      <c r="W435" s="167">
        <v>2</v>
      </c>
      <c r="X435" s="489">
        <f t="shared" si="22"/>
        <v>325.5</v>
      </c>
      <c r="Y435" s="502" t="s">
        <v>174</v>
      </c>
      <c r="Z435" s="494"/>
      <c r="AA435" s="28" t="s">
        <v>17</v>
      </c>
      <c r="AB435" s="27">
        <v>1</v>
      </c>
      <c r="AC435" s="28" t="s">
        <v>2744</v>
      </c>
      <c r="AD435" s="27" t="s">
        <v>54</v>
      </c>
      <c r="AE435" s="28" t="s">
        <v>158</v>
      </c>
      <c r="AF435" s="29" t="s">
        <v>55</v>
      </c>
      <c r="AG435" s="29"/>
      <c r="AH435" s="27">
        <v>256</v>
      </c>
      <c r="AI435" s="27" t="s">
        <v>205</v>
      </c>
      <c r="AJ435" s="27" t="s">
        <v>54</v>
      </c>
      <c r="AK435" s="81"/>
      <c r="AL435" s="569"/>
      <c r="AM435" s="28"/>
      <c r="AN435" s="28"/>
      <c r="AO435" s="28">
        <v>2003</v>
      </c>
      <c r="AP435" s="20"/>
      <c r="AQ435" s="182" t="s">
        <v>2544</v>
      </c>
      <c r="AR435" s="28" t="s">
        <v>2747</v>
      </c>
      <c r="AS435" s="20" t="s">
        <v>804</v>
      </c>
    </row>
    <row r="436" spans="1:45" ht="13.5" customHeight="1" x14ac:dyDescent="0.25">
      <c r="A436" t="s">
        <v>744</v>
      </c>
      <c r="B436">
        <v>1</v>
      </c>
      <c r="C436" t="s">
        <v>875</v>
      </c>
      <c r="D436" s="45" t="s">
        <v>59</v>
      </c>
      <c r="E436" s="555" t="s">
        <v>2545</v>
      </c>
      <c r="F436" s="46" t="s">
        <v>67</v>
      </c>
      <c r="G436" s="42" t="s">
        <v>203</v>
      </c>
      <c r="H436" s="46" t="s">
        <v>222</v>
      </c>
      <c r="I436" s="46">
        <v>8</v>
      </c>
      <c r="J436" s="670">
        <v>18</v>
      </c>
      <c r="K436" s="19" t="s">
        <v>778</v>
      </c>
      <c r="L436" s="42" t="s">
        <v>108</v>
      </c>
      <c r="M436" s="81"/>
      <c r="N436" s="28">
        <v>178</v>
      </c>
      <c r="O436" s="972"/>
      <c r="P436" s="29">
        <v>4</v>
      </c>
      <c r="Q436" s="28"/>
      <c r="R436" s="28">
        <v>1</v>
      </c>
      <c r="S436" s="81">
        <v>182.21600000000001</v>
      </c>
      <c r="T436" s="185">
        <v>41684</v>
      </c>
      <c r="U436" s="326">
        <v>14.7</v>
      </c>
      <c r="V436" s="60">
        <v>0.33</v>
      </c>
      <c r="W436" s="167">
        <v>2</v>
      </c>
      <c r="X436" s="489">
        <f t="shared" si="22"/>
        <v>168.90808988764047</v>
      </c>
      <c r="Y436" s="502" t="s">
        <v>174</v>
      </c>
      <c r="Z436" s="494"/>
      <c r="AA436" s="28" t="s">
        <v>17</v>
      </c>
      <c r="AB436" s="27">
        <v>1</v>
      </c>
      <c r="AC436" s="28" t="s">
        <v>204</v>
      </c>
      <c r="AD436" s="27" t="s">
        <v>54</v>
      </c>
      <c r="AE436" s="28" t="s">
        <v>158</v>
      </c>
      <c r="AF436" s="29" t="s">
        <v>55</v>
      </c>
      <c r="AG436" s="29"/>
      <c r="AH436" s="27">
        <v>256</v>
      </c>
      <c r="AI436" s="27" t="s">
        <v>205</v>
      </c>
      <c r="AJ436" s="27" t="s">
        <v>54</v>
      </c>
      <c r="AK436" s="81"/>
      <c r="AL436" s="569"/>
      <c r="AM436" s="28"/>
      <c r="AN436" s="28"/>
      <c r="AO436" s="28">
        <v>2003</v>
      </c>
      <c r="AP436" s="20"/>
      <c r="AQ436" s="182" t="s">
        <v>2544</v>
      </c>
      <c r="AR436" s="28" t="s">
        <v>2747</v>
      </c>
      <c r="AS436" s="20" t="s">
        <v>804</v>
      </c>
    </row>
    <row r="437" spans="1:45" ht="15" customHeight="1" x14ac:dyDescent="0.25">
      <c r="A437" t="s">
        <v>744</v>
      </c>
      <c r="B437">
        <v>1</v>
      </c>
      <c r="C437" t="s">
        <v>875</v>
      </c>
      <c r="D437" s="26" t="s">
        <v>59</v>
      </c>
      <c r="E437" s="435" t="s">
        <v>2545</v>
      </c>
      <c r="F437" s="27" t="s">
        <v>67</v>
      </c>
      <c r="G437" s="28" t="s">
        <v>203</v>
      </c>
      <c r="H437" s="27" t="s">
        <v>222</v>
      </c>
      <c r="I437" s="27">
        <v>8</v>
      </c>
      <c r="J437" s="87">
        <v>18</v>
      </c>
      <c r="K437" s="19" t="s">
        <v>800</v>
      </c>
      <c r="L437" s="52" t="s">
        <v>108</v>
      </c>
      <c r="M437" s="81"/>
      <c r="N437" s="28">
        <v>317</v>
      </c>
      <c r="O437" s="972"/>
      <c r="P437" s="29">
        <v>6</v>
      </c>
      <c r="Q437" s="28"/>
      <c r="R437" s="28">
        <v>2</v>
      </c>
      <c r="S437" s="81">
        <v>195.185</v>
      </c>
      <c r="T437" s="185">
        <v>43164</v>
      </c>
      <c r="U437" s="326">
        <v>14.7</v>
      </c>
      <c r="V437" s="60">
        <v>0.33</v>
      </c>
      <c r="W437" s="167">
        <v>2</v>
      </c>
      <c r="X437" s="489">
        <f t="shared" si="22"/>
        <v>101.59471608832808</v>
      </c>
      <c r="Y437" s="502" t="s">
        <v>174</v>
      </c>
      <c r="Z437" s="494" t="s">
        <v>54</v>
      </c>
      <c r="AA437" s="28" t="s">
        <v>17</v>
      </c>
      <c r="AB437" s="27">
        <v>19</v>
      </c>
      <c r="AC437" s="28" t="s">
        <v>2745</v>
      </c>
      <c r="AD437" s="27" t="s">
        <v>54</v>
      </c>
      <c r="AE437" s="28" t="s">
        <v>158</v>
      </c>
      <c r="AF437" s="29" t="s">
        <v>55</v>
      </c>
      <c r="AG437" s="29"/>
      <c r="AH437" s="27">
        <v>256</v>
      </c>
      <c r="AI437" s="27" t="s">
        <v>205</v>
      </c>
      <c r="AJ437" s="27" t="s">
        <v>54</v>
      </c>
      <c r="AK437" s="81"/>
      <c r="AL437" s="569"/>
      <c r="AM437" s="28"/>
      <c r="AN437" s="28"/>
      <c r="AO437" s="28">
        <v>2003</v>
      </c>
      <c r="AP437" s="20"/>
      <c r="AQ437" s="182" t="s">
        <v>2544</v>
      </c>
      <c r="AR437" s="28" t="s">
        <v>2746</v>
      </c>
      <c r="AS437" s="20" t="s">
        <v>804</v>
      </c>
    </row>
    <row r="438" spans="1:45" ht="15" customHeight="1" x14ac:dyDescent="0.25">
      <c r="D438" s="409" t="s">
        <v>6360</v>
      </c>
      <c r="E438" s="435" t="s">
        <v>3851</v>
      </c>
      <c r="F438" s="412"/>
      <c r="G438" s="504" t="s">
        <v>3853</v>
      </c>
      <c r="H438" s="412" t="s">
        <v>12</v>
      </c>
      <c r="I438" s="412">
        <v>8</v>
      </c>
      <c r="J438" s="415">
        <v>8</v>
      </c>
      <c r="K438" s="856"/>
      <c r="L438" s="52"/>
      <c r="M438" s="81"/>
      <c r="N438" s="28"/>
      <c r="O438" s="972"/>
      <c r="P438" s="29"/>
      <c r="Q438" s="28"/>
      <c r="R438" s="28"/>
      <c r="S438" s="81"/>
      <c r="T438" s="185"/>
      <c r="U438" s="27"/>
      <c r="V438" s="60"/>
      <c r="W438" s="167"/>
      <c r="X438" s="489"/>
      <c r="Y438" s="502"/>
      <c r="Z438" s="494"/>
      <c r="AA438" s="28" t="s">
        <v>17</v>
      </c>
      <c r="AB438" s="27">
        <v>6</v>
      </c>
      <c r="AC438" s="28" t="s">
        <v>2630</v>
      </c>
      <c r="AD438" s="27" t="s">
        <v>54</v>
      </c>
      <c r="AE438" s="28" t="s">
        <v>158</v>
      </c>
      <c r="AF438" s="29" t="s">
        <v>55</v>
      </c>
      <c r="AG438" s="29"/>
      <c r="AH438" s="27">
        <v>256</v>
      </c>
      <c r="AI438" s="27">
        <v>16</v>
      </c>
      <c r="AJ438" s="27" t="s">
        <v>54</v>
      </c>
      <c r="AK438" s="81"/>
      <c r="AL438" s="569"/>
      <c r="AM438" s="28"/>
      <c r="AN438" s="28"/>
      <c r="AO438" s="28">
        <v>2015</v>
      </c>
      <c r="AP438" s="20">
        <v>2019</v>
      </c>
      <c r="AQ438" s="182" t="s">
        <v>6361</v>
      </c>
      <c r="AR438" s="28" t="s">
        <v>6362</v>
      </c>
      <c r="AS438" s="20"/>
    </row>
    <row r="439" spans="1:45" ht="14.25" customHeight="1" x14ac:dyDescent="0.25">
      <c r="A439" t="s">
        <v>174</v>
      </c>
      <c r="B439" s="177">
        <v>1</v>
      </c>
      <c r="C439" t="s">
        <v>4376</v>
      </c>
      <c r="D439" s="409" t="s">
        <v>3862</v>
      </c>
      <c r="E439" s="435" t="s">
        <v>3851</v>
      </c>
      <c r="F439" s="412" t="s">
        <v>67</v>
      </c>
      <c r="G439" s="504" t="s">
        <v>3853</v>
      </c>
      <c r="H439" s="412" t="s">
        <v>12</v>
      </c>
      <c r="I439" s="412">
        <v>8</v>
      </c>
      <c r="J439" s="415">
        <v>8</v>
      </c>
      <c r="K439" s="19" t="s">
        <v>800</v>
      </c>
      <c r="L439" s="52" t="s">
        <v>108</v>
      </c>
      <c r="M439" s="81"/>
      <c r="N439" s="28">
        <v>185</v>
      </c>
      <c r="O439" s="972"/>
      <c r="P439" s="29">
        <v>6</v>
      </c>
      <c r="Q439" s="28"/>
      <c r="R439" s="28">
        <v>1</v>
      </c>
      <c r="S439" s="81">
        <v>175.43899999999999</v>
      </c>
      <c r="T439" s="185">
        <v>43256</v>
      </c>
      <c r="U439" s="326">
        <v>14.7</v>
      </c>
      <c r="V439" s="60">
        <v>0.33</v>
      </c>
      <c r="W439" s="167">
        <v>3.6</v>
      </c>
      <c r="X439" s="489">
        <f>IF(AND(N439&lt;&gt;"",S439&lt;&gt;""),1000*S439*V439/(N439*W439),"")</f>
        <v>86.929234234234244</v>
      </c>
      <c r="Y439" s="502" t="s">
        <v>174</v>
      </c>
      <c r="Z439" s="494"/>
      <c r="AA439" s="28" t="s">
        <v>17</v>
      </c>
      <c r="AB439" s="27">
        <v>12</v>
      </c>
      <c r="AC439" s="28" t="s">
        <v>2630</v>
      </c>
      <c r="AD439" s="27"/>
      <c r="AE439" s="28"/>
      <c r="AF439" s="29" t="s">
        <v>55</v>
      </c>
      <c r="AG439" s="29" t="s">
        <v>55</v>
      </c>
      <c r="AH439" s="27">
        <v>16</v>
      </c>
      <c r="AI439" s="27">
        <v>16</v>
      </c>
      <c r="AJ439" s="27" t="s">
        <v>54</v>
      </c>
      <c r="AK439" s="81">
        <v>10</v>
      </c>
      <c r="AL439" s="569"/>
      <c r="AM439" s="28"/>
      <c r="AN439" s="28"/>
      <c r="AO439" s="28">
        <v>2017</v>
      </c>
      <c r="AP439" s="20">
        <v>2017</v>
      </c>
      <c r="AQ439" s="19"/>
      <c r="AR439" s="28" t="s">
        <v>3852</v>
      </c>
      <c r="AS439" s="20" t="s">
        <v>3863</v>
      </c>
    </row>
    <row r="440" spans="1:45" ht="14.25" customHeight="1" x14ac:dyDescent="0.25">
      <c r="C440" t="s">
        <v>875</v>
      </c>
      <c r="D440" s="26" t="s">
        <v>239</v>
      </c>
      <c r="E440" s="435" t="s">
        <v>2248</v>
      </c>
      <c r="F440" s="27" t="s">
        <v>85</v>
      </c>
      <c r="G440" s="28" t="s">
        <v>240</v>
      </c>
      <c r="H440" s="27" t="s">
        <v>445</v>
      </c>
      <c r="I440" s="27">
        <v>32</v>
      </c>
      <c r="J440" s="87">
        <v>32</v>
      </c>
      <c r="K440" s="19"/>
      <c r="L440" s="52"/>
      <c r="M440" s="81"/>
      <c r="N440" s="28"/>
      <c r="O440" s="972"/>
      <c r="P440" s="29"/>
      <c r="Q440" s="28"/>
      <c r="R440" s="28"/>
      <c r="S440" s="81"/>
      <c r="T440" s="185"/>
      <c r="U440" s="326"/>
      <c r="V440" s="60"/>
      <c r="W440" s="167"/>
      <c r="X440" s="489" t="str">
        <f>IF(AND(N440&lt;&gt;"",S440&lt;&gt;""),1000*S440*V440/(N440*W440),"")</f>
        <v/>
      </c>
      <c r="Y440" s="502"/>
      <c r="Z440" s="494"/>
      <c r="AA440" s="28" t="s">
        <v>241</v>
      </c>
      <c r="AB440" s="27"/>
      <c r="AC440" s="28"/>
      <c r="AD440" s="27"/>
      <c r="AE440" s="28"/>
      <c r="AF440" s="29"/>
      <c r="AG440" s="29"/>
      <c r="AH440" s="27"/>
      <c r="AI440" s="27"/>
      <c r="AJ440" s="27"/>
      <c r="AK440" s="81"/>
      <c r="AL440" s="569"/>
      <c r="AM440" s="28"/>
      <c r="AN440" s="28"/>
      <c r="AO440" s="28">
        <v>2004</v>
      </c>
      <c r="AP440" s="20">
        <v>2009</v>
      </c>
      <c r="AQ440" s="142"/>
      <c r="AR440" s="28"/>
      <c r="AS440" s="20"/>
    </row>
    <row r="441" spans="1:45" ht="14.25" customHeight="1" x14ac:dyDescent="0.25">
      <c r="B441">
        <v>1</v>
      </c>
      <c r="C441" t="s">
        <v>875</v>
      </c>
      <c r="D441" s="45" t="s">
        <v>3701</v>
      </c>
      <c r="E441" s="555" t="s">
        <v>3703</v>
      </c>
      <c r="F441" s="46" t="s">
        <v>2800</v>
      </c>
      <c r="G441" s="42" t="s">
        <v>3704</v>
      </c>
      <c r="H441" s="27" t="s">
        <v>1971</v>
      </c>
      <c r="I441" s="46">
        <v>32</v>
      </c>
      <c r="J441" s="670">
        <v>32</v>
      </c>
      <c r="K441" s="19" t="s">
        <v>5300</v>
      </c>
      <c r="L441" s="52" t="s">
        <v>108</v>
      </c>
      <c r="M441" s="81"/>
      <c r="N441" s="28">
        <v>72649</v>
      </c>
      <c r="O441" s="972"/>
      <c r="P441" s="29">
        <v>6</v>
      </c>
      <c r="Q441" s="28">
        <v>156</v>
      </c>
      <c r="R441" s="28">
        <v>119</v>
      </c>
      <c r="S441" s="81">
        <v>100</v>
      </c>
      <c r="T441" s="185">
        <v>43242</v>
      </c>
      <c r="U441" s="326">
        <v>14.7</v>
      </c>
      <c r="V441" s="60">
        <v>1</v>
      </c>
      <c r="W441" s="167">
        <v>0.125</v>
      </c>
      <c r="X441" s="489">
        <f>IF(AND(N441&lt;&gt;"",S441&lt;&gt;""),1000*S441*V441/(N441*W441),"")</f>
        <v>11.011851505182452</v>
      </c>
      <c r="Y441" s="502" t="s">
        <v>174</v>
      </c>
      <c r="Z441" s="494"/>
      <c r="AA441" s="28" t="s">
        <v>17</v>
      </c>
      <c r="AB441" s="27">
        <v>46</v>
      </c>
      <c r="AC441" s="28" t="s">
        <v>3794</v>
      </c>
      <c r="AD441" s="27"/>
      <c r="AE441" s="28"/>
      <c r="AF441" s="29"/>
      <c r="AG441" s="29"/>
      <c r="AH441" s="27"/>
      <c r="AI441" s="27"/>
      <c r="AJ441" s="27"/>
      <c r="AK441" s="81"/>
      <c r="AL441" s="569"/>
      <c r="AM441" s="28"/>
      <c r="AN441" s="28"/>
      <c r="AO441" s="28">
        <v>2013</v>
      </c>
      <c r="AP441" s="20">
        <v>2016</v>
      </c>
      <c r="AQ441" s="182" t="s">
        <v>3702</v>
      </c>
      <c r="AR441" s="28" t="s">
        <v>3796</v>
      </c>
      <c r="AS441" s="20" t="s">
        <v>3795</v>
      </c>
    </row>
    <row r="442" spans="1:45" ht="14.25" customHeight="1" x14ac:dyDescent="0.25">
      <c r="A442" t="s">
        <v>744</v>
      </c>
      <c r="B442">
        <v>1</v>
      </c>
      <c r="C442" t="s">
        <v>875</v>
      </c>
      <c r="D442" s="45" t="s">
        <v>283</v>
      </c>
      <c r="E442" s="555" t="s">
        <v>2274</v>
      </c>
      <c r="F442" s="46" t="s">
        <v>67</v>
      </c>
      <c r="G442" s="42" t="s">
        <v>284</v>
      </c>
      <c r="H442" s="27" t="s">
        <v>881</v>
      </c>
      <c r="I442" s="46">
        <v>8</v>
      </c>
      <c r="J442" s="670">
        <v>8</v>
      </c>
      <c r="K442" s="19" t="s">
        <v>802</v>
      </c>
      <c r="L442" s="52" t="s">
        <v>108</v>
      </c>
      <c r="M442" s="81"/>
      <c r="N442" s="28">
        <v>925</v>
      </c>
      <c r="O442" s="972"/>
      <c r="P442" s="29" t="s">
        <v>744</v>
      </c>
      <c r="Q442" s="28">
        <v>1</v>
      </c>
      <c r="R442" s="28">
        <v>1</v>
      </c>
      <c r="S442" s="81">
        <v>126.92</v>
      </c>
      <c r="T442" s="185">
        <v>41690</v>
      </c>
      <c r="U442" s="326" t="s">
        <v>1267</v>
      </c>
      <c r="V442" s="60">
        <v>0.33</v>
      </c>
      <c r="W442" s="167">
        <v>4</v>
      </c>
      <c r="X442" s="489">
        <f>IF(AND(N442&lt;&gt;"",S442&lt;&gt;""),1000*S442*V442/(N442*W442),"")</f>
        <v>11.319891891891892</v>
      </c>
      <c r="Y442" s="502" t="s">
        <v>2226</v>
      </c>
      <c r="Z442" s="494"/>
      <c r="AA442" s="28" t="s">
        <v>17</v>
      </c>
      <c r="AB442" s="27">
        <v>25</v>
      </c>
      <c r="AC442" s="28" t="s">
        <v>1097</v>
      </c>
      <c r="AD442" s="27" t="s">
        <v>54</v>
      </c>
      <c r="AE442" s="28" t="s">
        <v>124</v>
      </c>
      <c r="AF442" s="29" t="s">
        <v>55</v>
      </c>
      <c r="AG442" s="29" t="s">
        <v>55</v>
      </c>
      <c r="AH442" s="27" t="s">
        <v>181</v>
      </c>
      <c r="AI442" s="27" t="s">
        <v>181</v>
      </c>
      <c r="AJ442" s="27" t="s">
        <v>54</v>
      </c>
      <c r="AK442" s="81"/>
      <c r="AL442" s="569"/>
      <c r="AM442" s="28"/>
      <c r="AN442" s="28"/>
      <c r="AO442" s="28">
        <v>2008</v>
      </c>
      <c r="AP442" s="20">
        <v>2011</v>
      </c>
      <c r="AQ442" s="182" t="s">
        <v>2275</v>
      </c>
      <c r="AR442" s="28" t="s">
        <v>1098</v>
      </c>
      <c r="AS442" s="127"/>
    </row>
    <row r="443" spans="1:45" ht="14.25" customHeight="1" x14ac:dyDescent="0.25">
      <c r="D443" s="591" t="s">
        <v>5093</v>
      </c>
      <c r="E443" s="555" t="s">
        <v>5090</v>
      </c>
      <c r="F443" s="592"/>
      <c r="G443" s="593" t="s">
        <v>6496</v>
      </c>
      <c r="H443" s="27" t="s">
        <v>143</v>
      </c>
      <c r="I443" s="592">
        <v>32</v>
      </c>
      <c r="J443" s="618">
        <v>32</v>
      </c>
      <c r="K443" s="19"/>
      <c r="L443" s="52"/>
      <c r="M443" s="81"/>
      <c r="N443" s="28"/>
      <c r="O443" s="972"/>
      <c r="P443" s="29"/>
      <c r="Q443" s="28"/>
      <c r="R443" s="28"/>
      <c r="S443" s="81"/>
      <c r="T443" s="185"/>
      <c r="U443" s="326"/>
      <c r="V443" s="60"/>
      <c r="W443" s="167"/>
      <c r="X443" s="489"/>
      <c r="Y443" s="502"/>
      <c r="Z443" s="494"/>
      <c r="AA443" s="28" t="s">
        <v>20</v>
      </c>
      <c r="AB443" s="27"/>
      <c r="AC443" s="28"/>
      <c r="AD443" s="27" t="s">
        <v>54</v>
      </c>
      <c r="AE443" s="28"/>
      <c r="AF443" s="29" t="s">
        <v>55</v>
      </c>
      <c r="AG443" s="29"/>
      <c r="AH443" s="27" t="s">
        <v>133</v>
      </c>
      <c r="AI443" s="27" t="s">
        <v>133</v>
      </c>
      <c r="AJ443" s="27"/>
      <c r="AK443" s="81"/>
      <c r="AL443" s="569"/>
      <c r="AM443" s="28"/>
      <c r="AN443" s="28"/>
      <c r="AO443" s="28">
        <v>2018</v>
      </c>
      <c r="AP443" s="20">
        <v>2020</v>
      </c>
      <c r="AQ443" s="182"/>
      <c r="AR443" s="28" t="s">
        <v>5092</v>
      </c>
      <c r="AS443" s="130"/>
    </row>
    <row r="444" spans="1:45" ht="14.25" customHeight="1" x14ac:dyDescent="0.25">
      <c r="A444" t="s">
        <v>746</v>
      </c>
      <c r="B444">
        <v>1</v>
      </c>
      <c r="C444" t="s">
        <v>875</v>
      </c>
      <c r="D444" s="45" t="s">
        <v>427</v>
      </c>
      <c r="E444" s="555" t="s">
        <v>2518</v>
      </c>
      <c r="F444" s="46" t="s">
        <v>67</v>
      </c>
      <c r="G444" s="42" t="s">
        <v>428</v>
      </c>
      <c r="H444" s="46" t="s">
        <v>143</v>
      </c>
      <c r="I444" s="46">
        <v>8</v>
      </c>
      <c r="J444" s="670">
        <v>8</v>
      </c>
      <c r="K444" s="19" t="s">
        <v>800</v>
      </c>
      <c r="L444" s="42" t="s">
        <v>108</v>
      </c>
      <c r="M444" s="81"/>
      <c r="N444" s="28">
        <v>691</v>
      </c>
      <c r="O444" s="972"/>
      <c r="P444" s="29">
        <v>6</v>
      </c>
      <c r="Q444" s="28">
        <v>1</v>
      </c>
      <c r="R444" s="28"/>
      <c r="S444" s="81">
        <v>262.95</v>
      </c>
      <c r="T444" s="185">
        <v>41687</v>
      </c>
      <c r="U444" s="326">
        <v>14.7</v>
      </c>
      <c r="V444" s="60">
        <v>0.33</v>
      </c>
      <c r="W444" s="167">
        <v>1</v>
      </c>
      <c r="X444" s="489">
        <f>IF(AND(N444&lt;&gt;"",S444&lt;&gt;""),1000*S444*V444/(N444*W444),"")</f>
        <v>125.57670043415339</v>
      </c>
      <c r="Y444" s="502" t="s">
        <v>174</v>
      </c>
      <c r="Z444" s="494"/>
      <c r="AA444" s="28" t="s">
        <v>17</v>
      </c>
      <c r="AB444" s="27">
        <v>9</v>
      </c>
      <c r="AC444" s="28" t="s">
        <v>429</v>
      </c>
      <c r="AD444" s="27" t="s">
        <v>54</v>
      </c>
      <c r="AE444" s="28" t="s">
        <v>124</v>
      </c>
      <c r="AF444" s="29" t="s">
        <v>55</v>
      </c>
      <c r="AG444" s="29"/>
      <c r="AH444" s="27" t="s">
        <v>181</v>
      </c>
      <c r="AI444" s="27" t="s">
        <v>181</v>
      </c>
      <c r="AJ444" s="27" t="s">
        <v>54</v>
      </c>
      <c r="AK444" s="81"/>
      <c r="AL444" s="569"/>
      <c r="AM444" s="28">
        <v>8</v>
      </c>
      <c r="AN444" s="28"/>
      <c r="AO444" s="28">
        <v>2006</v>
      </c>
      <c r="AP444" s="20">
        <v>2021</v>
      </c>
      <c r="AQ444" s="19"/>
      <c r="AR444" s="28" t="s">
        <v>430</v>
      </c>
      <c r="AS444" s="20"/>
    </row>
    <row r="445" spans="1:45" ht="14.25" customHeight="1" x14ac:dyDescent="0.25">
      <c r="D445" s="591" t="s">
        <v>5835</v>
      </c>
      <c r="E445" s="555" t="s">
        <v>5836</v>
      </c>
      <c r="F445" s="592"/>
      <c r="G445" s="593" t="s">
        <v>5837</v>
      </c>
      <c r="H445" s="592" t="s">
        <v>65</v>
      </c>
      <c r="I445" s="592">
        <v>16</v>
      </c>
      <c r="J445" s="618">
        <v>16</v>
      </c>
      <c r="K445" s="19"/>
      <c r="L445" s="42"/>
      <c r="M445" s="81"/>
      <c r="N445" s="28"/>
      <c r="O445" s="972"/>
      <c r="P445" s="29"/>
      <c r="Q445" s="28"/>
      <c r="R445" s="28"/>
      <c r="S445" s="81"/>
      <c r="T445" s="185"/>
      <c r="U445" s="326"/>
      <c r="V445" s="60"/>
      <c r="W445" s="167"/>
      <c r="X445" s="489"/>
      <c r="Y445" s="502"/>
      <c r="Z445" s="494"/>
      <c r="AA445" s="28" t="s">
        <v>20</v>
      </c>
      <c r="AB445" s="27">
        <v>11</v>
      </c>
      <c r="AC445" s="28" t="s">
        <v>5839</v>
      </c>
      <c r="AD445" s="27" t="s">
        <v>54</v>
      </c>
      <c r="AE445" s="28" t="s">
        <v>65</v>
      </c>
      <c r="AF445" s="29" t="s">
        <v>55</v>
      </c>
      <c r="AG445" s="29"/>
      <c r="AH445" s="27" t="s">
        <v>181</v>
      </c>
      <c r="AI445" s="27" t="s">
        <v>181</v>
      </c>
      <c r="AJ445" s="27"/>
      <c r="AK445" s="81">
        <v>24</v>
      </c>
      <c r="AL445" s="569"/>
      <c r="AM445" s="28"/>
      <c r="AN445" s="28"/>
      <c r="AO445" s="28"/>
      <c r="AP445" s="20">
        <v>2020</v>
      </c>
      <c r="AQ445" s="142"/>
      <c r="AR445" s="28" t="s">
        <v>5838</v>
      </c>
      <c r="AS445" s="20"/>
    </row>
    <row r="446" spans="1:45" ht="14.25" customHeight="1" x14ac:dyDescent="0.25">
      <c r="A446" t="s">
        <v>746</v>
      </c>
      <c r="B446">
        <v>1</v>
      </c>
      <c r="C446" t="s">
        <v>875</v>
      </c>
      <c r="D446" s="45" t="s">
        <v>6366</v>
      </c>
      <c r="E446" s="555" t="s">
        <v>3346</v>
      </c>
      <c r="F446" s="46" t="s">
        <v>57</v>
      </c>
      <c r="G446" s="42" t="s">
        <v>612</v>
      </c>
      <c r="H446" s="46" t="s">
        <v>65</v>
      </c>
      <c r="I446" s="46">
        <v>12</v>
      </c>
      <c r="J446" s="670">
        <v>8</v>
      </c>
      <c r="K446" s="19" t="s">
        <v>800</v>
      </c>
      <c r="L446" s="42" t="s">
        <v>108</v>
      </c>
      <c r="M446" s="81"/>
      <c r="N446" s="28">
        <v>399</v>
      </c>
      <c r="O446" s="972"/>
      <c r="P446" s="29">
        <v>6</v>
      </c>
      <c r="Q446" s="28"/>
      <c r="R446" s="28">
        <v>1</v>
      </c>
      <c r="S446" s="81">
        <v>294.11799999999999</v>
      </c>
      <c r="T446" s="185">
        <v>43175</v>
      </c>
      <c r="U446" s="326">
        <v>14.7</v>
      </c>
      <c r="V446" s="60">
        <v>0.4</v>
      </c>
      <c r="W446" s="167">
        <v>2</v>
      </c>
      <c r="X446" s="489">
        <f t="shared" ref="X446:X454" si="23">IF(AND(N446&lt;&gt;"",S446&lt;&gt;""),1000*S446*V446/(N446*W446),"")</f>
        <v>147.42756892230577</v>
      </c>
      <c r="Y446" s="502" t="s">
        <v>174</v>
      </c>
      <c r="Z446" s="494"/>
      <c r="AA446" s="28" t="s">
        <v>17</v>
      </c>
      <c r="AB446" s="27">
        <v>30</v>
      </c>
      <c r="AC446" s="28" t="s">
        <v>6367</v>
      </c>
      <c r="AD446" s="27" t="s">
        <v>54</v>
      </c>
      <c r="AE446" s="28" t="s">
        <v>158</v>
      </c>
      <c r="AF446" s="29" t="s">
        <v>55</v>
      </c>
      <c r="AG446" s="29" t="s">
        <v>54</v>
      </c>
      <c r="AH446" s="27">
        <v>512</v>
      </c>
      <c r="AI446" s="27" t="s">
        <v>205</v>
      </c>
      <c r="AJ446" s="27"/>
      <c r="AK446" s="81"/>
      <c r="AL446" s="569"/>
      <c r="AM446" s="28"/>
      <c r="AN446" s="28"/>
      <c r="AO446" s="28">
        <v>1999</v>
      </c>
      <c r="AP446" s="20">
        <v>2004</v>
      </c>
      <c r="AQ446" s="182" t="s">
        <v>2979</v>
      </c>
      <c r="AR446" s="28" t="s">
        <v>1083</v>
      </c>
      <c r="AS446" s="20" t="s">
        <v>2980</v>
      </c>
    </row>
    <row r="447" spans="1:45" ht="14.25" customHeight="1" x14ac:dyDescent="0.25">
      <c r="A447" t="s">
        <v>746</v>
      </c>
      <c r="B447">
        <v>1</v>
      </c>
      <c r="C447" t="s">
        <v>875</v>
      </c>
      <c r="D447" s="26" t="s">
        <v>6366</v>
      </c>
      <c r="E447" s="435" t="s">
        <v>3346</v>
      </c>
      <c r="F447" s="27" t="s">
        <v>57</v>
      </c>
      <c r="G447" s="28" t="s">
        <v>612</v>
      </c>
      <c r="H447" s="27" t="s">
        <v>65</v>
      </c>
      <c r="I447" s="27">
        <v>16</v>
      </c>
      <c r="J447" s="87">
        <v>8</v>
      </c>
      <c r="K447" s="19" t="s">
        <v>800</v>
      </c>
      <c r="L447" s="28" t="s">
        <v>108</v>
      </c>
      <c r="M447" s="81"/>
      <c r="N447" s="28">
        <v>1101</v>
      </c>
      <c r="O447" s="972"/>
      <c r="P447" s="29">
        <v>6</v>
      </c>
      <c r="Q447" s="28"/>
      <c r="R447" s="28"/>
      <c r="S447" s="81">
        <v>168.06700000000001</v>
      </c>
      <c r="T447" s="185">
        <v>42268</v>
      </c>
      <c r="U447" s="326">
        <v>14.7</v>
      </c>
      <c r="V447" s="60">
        <v>0.67</v>
      </c>
      <c r="W447" s="167">
        <v>2</v>
      </c>
      <c r="X447" s="489">
        <f t="shared" si="23"/>
        <v>51.137552225249777</v>
      </c>
      <c r="Y447" s="502" t="s">
        <v>174</v>
      </c>
      <c r="Z447" s="494"/>
      <c r="AA447" s="28" t="s">
        <v>17</v>
      </c>
      <c r="AB447" s="27">
        <v>17</v>
      </c>
      <c r="AC447" s="28" t="s">
        <v>6368</v>
      </c>
      <c r="AD447" s="27" t="s">
        <v>54</v>
      </c>
      <c r="AE447" s="28" t="s">
        <v>158</v>
      </c>
      <c r="AF447" s="29" t="s">
        <v>55</v>
      </c>
      <c r="AG447" s="29" t="s">
        <v>54</v>
      </c>
      <c r="AH447" s="27" t="s">
        <v>83</v>
      </c>
      <c r="AI447" s="27" t="s">
        <v>83</v>
      </c>
      <c r="AJ447" s="27"/>
      <c r="AK447" s="81"/>
      <c r="AL447" s="569"/>
      <c r="AM447" s="28"/>
      <c r="AN447" s="28"/>
      <c r="AO447" s="28">
        <v>1999</v>
      </c>
      <c r="AP447" s="20">
        <v>2004</v>
      </c>
      <c r="AQ447" s="37"/>
      <c r="AR447" s="28" t="s">
        <v>1083</v>
      </c>
      <c r="AS447" s="20" t="s">
        <v>2981</v>
      </c>
    </row>
    <row r="448" spans="1:45" ht="14.25" customHeight="1" x14ac:dyDescent="0.25">
      <c r="A448" t="s">
        <v>746</v>
      </c>
      <c r="B448">
        <v>1</v>
      </c>
      <c r="C448" t="s">
        <v>875</v>
      </c>
      <c r="D448" s="26" t="s">
        <v>6366</v>
      </c>
      <c r="E448" s="435" t="s">
        <v>6369</v>
      </c>
      <c r="F448" s="27" t="s">
        <v>57</v>
      </c>
      <c r="G448" s="28" t="s">
        <v>612</v>
      </c>
      <c r="H448" s="27" t="s">
        <v>65</v>
      </c>
      <c r="I448" s="27">
        <v>16</v>
      </c>
      <c r="J448" s="87">
        <v>8</v>
      </c>
      <c r="K448" s="19"/>
      <c r="L448" s="52"/>
      <c r="M448" s="81"/>
      <c r="N448" s="28"/>
      <c r="O448" s="972"/>
      <c r="P448" s="29">
        <v>6</v>
      </c>
      <c r="Q448" s="28"/>
      <c r="R448" s="28"/>
      <c r="S448" s="81">
        <v>168.06700000000001</v>
      </c>
      <c r="T448" s="185">
        <v>42268</v>
      </c>
      <c r="U448" s="326">
        <v>14.7</v>
      </c>
      <c r="V448" s="60">
        <v>0.67</v>
      </c>
      <c r="W448" s="167">
        <v>2</v>
      </c>
      <c r="X448" s="489" t="str">
        <f t="shared" si="23"/>
        <v/>
      </c>
      <c r="Y448" s="502" t="s">
        <v>174</v>
      </c>
      <c r="Z448" s="494"/>
      <c r="AA448" s="28" t="s">
        <v>17</v>
      </c>
      <c r="AB448" s="27">
        <v>17</v>
      </c>
      <c r="AC448" s="28" t="s">
        <v>581</v>
      </c>
      <c r="AD448" s="27" t="s">
        <v>54</v>
      </c>
      <c r="AE448" s="28" t="s">
        <v>158</v>
      </c>
      <c r="AF448" s="29" t="s">
        <v>55</v>
      </c>
      <c r="AG448" s="29" t="s">
        <v>54</v>
      </c>
      <c r="AH448" s="27" t="s">
        <v>83</v>
      </c>
      <c r="AI448" s="27" t="s">
        <v>83</v>
      </c>
      <c r="AJ448" s="27"/>
      <c r="AK448" s="81"/>
      <c r="AL448" s="569"/>
      <c r="AM448" s="28"/>
      <c r="AN448" s="28"/>
      <c r="AO448" s="28"/>
      <c r="AP448" s="20">
        <v>2021</v>
      </c>
      <c r="AQ448" s="37"/>
      <c r="AR448" s="28"/>
      <c r="AS448" s="20"/>
    </row>
    <row r="449" spans="1:45" ht="15" customHeight="1" x14ac:dyDescent="0.25">
      <c r="A449" t="s">
        <v>745</v>
      </c>
      <c r="C449" t="s">
        <v>875</v>
      </c>
      <c r="D449" s="26" t="s">
        <v>421</v>
      </c>
      <c r="E449" s="435" t="s">
        <v>2538</v>
      </c>
      <c r="F449" s="27" t="s">
        <v>85</v>
      </c>
      <c r="G449" s="28" t="s">
        <v>422</v>
      </c>
      <c r="H449" s="27" t="s">
        <v>153</v>
      </c>
      <c r="I449" s="27">
        <v>32</v>
      </c>
      <c r="J449" s="87">
        <v>32</v>
      </c>
      <c r="K449" s="19" t="s">
        <v>800</v>
      </c>
      <c r="L449" s="52" t="s">
        <v>108</v>
      </c>
      <c r="M449" s="81" t="s">
        <v>1309</v>
      </c>
      <c r="N449" s="28"/>
      <c r="O449" s="972"/>
      <c r="P449" s="29">
        <v>6</v>
      </c>
      <c r="Q449" s="28"/>
      <c r="R449" s="28"/>
      <c r="S449" s="81"/>
      <c r="T449" s="185">
        <v>41775</v>
      </c>
      <c r="U449" s="326">
        <v>14.7</v>
      </c>
      <c r="V449" s="60">
        <v>0.67</v>
      </c>
      <c r="W449" s="167">
        <v>1</v>
      </c>
      <c r="X449" s="489" t="str">
        <f t="shared" si="23"/>
        <v/>
      </c>
      <c r="Y449" s="502"/>
      <c r="Z449" s="494"/>
      <c r="AA449" s="28" t="s">
        <v>20</v>
      </c>
      <c r="AB449" s="27">
        <v>8</v>
      </c>
      <c r="AC449" s="28" t="s">
        <v>421</v>
      </c>
      <c r="AD449" s="27" t="s">
        <v>54</v>
      </c>
      <c r="AE449" s="28" t="s">
        <v>124</v>
      </c>
      <c r="AF449" s="29" t="s">
        <v>55</v>
      </c>
      <c r="AG449" s="29"/>
      <c r="AH449" s="27" t="s">
        <v>181</v>
      </c>
      <c r="AI449" s="27" t="s">
        <v>181</v>
      </c>
      <c r="AJ449" s="27" t="s">
        <v>54</v>
      </c>
      <c r="AK449" s="81"/>
      <c r="AL449" s="569"/>
      <c r="AM449" s="28"/>
      <c r="AN449" s="28"/>
      <c r="AO449" s="28">
        <v>2006</v>
      </c>
      <c r="AP449" s="20">
        <v>2009</v>
      </c>
      <c r="AQ449" s="142"/>
      <c r="AR449" s="28" t="s">
        <v>423</v>
      </c>
      <c r="AS449" s="20"/>
    </row>
    <row r="450" spans="1:45" ht="15" customHeight="1" x14ac:dyDescent="0.25">
      <c r="B450">
        <v>1</v>
      </c>
      <c r="C450" t="s">
        <v>875</v>
      </c>
      <c r="D450" s="26" t="s">
        <v>1838</v>
      </c>
      <c r="E450" s="435" t="s">
        <v>2092</v>
      </c>
      <c r="F450" s="27" t="s">
        <v>57</v>
      </c>
      <c r="G450" s="28" t="s">
        <v>2871</v>
      </c>
      <c r="H450" s="27" t="s">
        <v>58</v>
      </c>
      <c r="I450" s="27">
        <v>32</v>
      </c>
      <c r="J450" s="87">
        <v>16</v>
      </c>
      <c r="K450" s="19" t="s">
        <v>800</v>
      </c>
      <c r="L450" s="52" t="s">
        <v>108</v>
      </c>
      <c r="M450" s="81"/>
      <c r="N450" s="28">
        <v>1239</v>
      </c>
      <c r="O450" s="972"/>
      <c r="P450" s="29">
        <v>6</v>
      </c>
      <c r="Q450" s="28"/>
      <c r="R450" s="28">
        <v>3</v>
      </c>
      <c r="S450" s="81">
        <v>250</v>
      </c>
      <c r="T450" s="185">
        <v>43172</v>
      </c>
      <c r="U450" s="326">
        <v>14.7</v>
      </c>
      <c r="V450" s="60">
        <v>1</v>
      </c>
      <c r="W450" s="167">
        <v>1</v>
      </c>
      <c r="X450" s="489">
        <f t="shared" si="23"/>
        <v>201.77562550443906</v>
      </c>
      <c r="Y450" s="502" t="s">
        <v>174</v>
      </c>
      <c r="Z450" s="494" t="s">
        <v>54</v>
      </c>
      <c r="AA450" s="28" t="s">
        <v>17</v>
      </c>
      <c r="AB450" s="27">
        <v>151</v>
      </c>
      <c r="AC450" s="28" t="s">
        <v>2872</v>
      </c>
      <c r="AD450" s="27" t="s">
        <v>54</v>
      </c>
      <c r="AE450" s="28" t="s">
        <v>124</v>
      </c>
      <c r="AF450" s="29" t="s">
        <v>55</v>
      </c>
      <c r="AG450" s="29"/>
      <c r="AH450" s="27" t="s">
        <v>799</v>
      </c>
      <c r="AI450" s="27" t="s">
        <v>799</v>
      </c>
      <c r="AJ450" s="27"/>
      <c r="AK450" s="81"/>
      <c r="AL450" s="569"/>
      <c r="AM450" s="28">
        <v>16</v>
      </c>
      <c r="AN450" s="28"/>
      <c r="AO450" s="28">
        <v>2004</v>
      </c>
      <c r="AP450" s="20">
        <v>2009</v>
      </c>
      <c r="AQ450" s="182" t="s">
        <v>2618</v>
      </c>
      <c r="AR450" s="28" t="s">
        <v>2873</v>
      </c>
      <c r="AS450" s="20" t="s">
        <v>2874</v>
      </c>
    </row>
    <row r="451" spans="1:45" ht="15" customHeight="1" x14ac:dyDescent="0.25">
      <c r="D451" s="409" t="s">
        <v>6091</v>
      </c>
      <c r="E451" s="435" t="s">
        <v>6092</v>
      </c>
      <c r="F451" s="412"/>
      <c r="G451" s="504" t="s">
        <v>6093</v>
      </c>
      <c r="H451" s="27" t="s">
        <v>143</v>
      </c>
      <c r="I451" s="412">
        <v>16</v>
      </c>
      <c r="J451" s="415">
        <v>16</v>
      </c>
      <c r="K451" s="19" t="s">
        <v>1804</v>
      </c>
      <c r="L451" s="465" t="s">
        <v>6093</v>
      </c>
      <c r="M451" s="81"/>
      <c r="N451" s="28">
        <v>1376</v>
      </c>
      <c r="O451" s="972"/>
      <c r="P451" s="29">
        <v>6</v>
      </c>
      <c r="Q451" s="28"/>
      <c r="R451" s="28">
        <v>33</v>
      </c>
      <c r="S451" s="81">
        <v>10</v>
      </c>
      <c r="T451" s="185">
        <v>44462</v>
      </c>
      <c r="U451" s="326" t="s">
        <v>6097</v>
      </c>
      <c r="V451" s="60">
        <v>0.67</v>
      </c>
      <c r="W451" s="167">
        <v>1</v>
      </c>
      <c r="X451" s="489">
        <f t="shared" si="23"/>
        <v>4.8691860465116283</v>
      </c>
      <c r="Y451" s="502" t="s">
        <v>174</v>
      </c>
      <c r="Z451" s="494" t="s">
        <v>174</v>
      </c>
      <c r="AA451" s="28" t="s">
        <v>20</v>
      </c>
      <c r="AB451" s="27">
        <v>36</v>
      </c>
      <c r="AC451" s="28" t="s">
        <v>79</v>
      </c>
      <c r="AD451" s="27" t="s">
        <v>54</v>
      </c>
      <c r="AE451" s="28" t="s">
        <v>124</v>
      </c>
      <c r="AF451" s="29" t="s">
        <v>55</v>
      </c>
      <c r="AG451" s="29"/>
      <c r="AH451" s="27" t="s">
        <v>181</v>
      </c>
      <c r="AI451" s="27" t="s">
        <v>181</v>
      </c>
      <c r="AJ451" s="27" t="s">
        <v>55</v>
      </c>
      <c r="AK451" s="81">
        <v>32</v>
      </c>
      <c r="AL451" s="569"/>
      <c r="AM451" s="28">
        <v>16</v>
      </c>
      <c r="AN451" s="28"/>
      <c r="AO451" s="28">
        <v>2020</v>
      </c>
      <c r="AP451" s="20">
        <v>2021</v>
      </c>
      <c r="AQ451" s="182" t="s">
        <v>6094</v>
      </c>
      <c r="AR451" s="28" t="s">
        <v>6096</v>
      </c>
      <c r="AS451" s="130" t="s">
        <v>6095</v>
      </c>
    </row>
    <row r="452" spans="1:45" ht="14.25" customHeight="1" x14ac:dyDescent="0.25">
      <c r="D452" s="409" t="s">
        <v>6091</v>
      </c>
      <c r="E452" s="435" t="s">
        <v>6092</v>
      </c>
      <c r="F452" s="412"/>
      <c r="G452" s="504" t="s">
        <v>6093</v>
      </c>
      <c r="H452" s="27" t="s">
        <v>143</v>
      </c>
      <c r="I452" s="412">
        <v>16</v>
      </c>
      <c r="J452" s="415">
        <v>16</v>
      </c>
      <c r="K452" s="856" t="s">
        <v>6197</v>
      </c>
      <c r="L452" s="465" t="s">
        <v>108</v>
      </c>
      <c r="M452" s="81" t="s">
        <v>6249</v>
      </c>
      <c r="N452" s="28">
        <v>768</v>
      </c>
      <c r="O452" s="972">
        <v>280</v>
      </c>
      <c r="P452" s="29">
        <v>6</v>
      </c>
      <c r="Q452" s="28"/>
      <c r="R452" s="28"/>
      <c r="S452" s="81">
        <v>250</v>
      </c>
      <c r="T452" s="185">
        <v>44500</v>
      </c>
      <c r="U452" s="326" t="s">
        <v>5998</v>
      </c>
      <c r="V452" s="60">
        <v>0.67</v>
      </c>
      <c r="W452" s="167">
        <v>1</v>
      </c>
      <c r="X452" s="489">
        <f t="shared" si="23"/>
        <v>218.09895833333334</v>
      </c>
      <c r="Y452" s="502" t="s">
        <v>174</v>
      </c>
      <c r="Z452" s="494" t="s">
        <v>174</v>
      </c>
      <c r="AA452" s="28" t="s">
        <v>20</v>
      </c>
      <c r="AB452" s="27">
        <v>36</v>
      </c>
      <c r="AC452" s="28" t="s">
        <v>6248</v>
      </c>
      <c r="AD452" s="27" t="s">
        <v>54</v>
      </c>
      <c r="AE452" s="28" t="s">
        <v>124</v>
      </c>
      <c r="AF452" s="29" t="s">
        <v>55</v>
      </c>
      <c r="AG452" s="29"/>
      <c r="AH452" s="27" t="s">
        <v>181</v>
      </c>
      <c r="AI452" s="27" t="s">
        <v>181</v>
      </c>
      <c r="AJ452" s="27" t="s">
        <v>55</v>
      </c>
      <c r="AK452" s="81">
        <v>32</v>
      </c>
      <c r="AL452" s="569"/>
      <c r="AM452" s="28">
        <v>16</v>
      </c>
      <c r="AN452" s="28"/>
      <c r="AO452" s="28">
        <v>2020</v>
      </c>
      <c r="AP452" s="20">
        <v>2021</v>
      </c>
      <c r="AQ452" s="182" t="s">
        <v>6094</v>
      </c>
      <c r="AR452" s="28" t="s">
        <v>6252</v>
      </c>
      <c r="AS452" s="130"/>
    </row>
    <row r="453" spans="1:45" ht="14.25" customHeight="1" x14ac:dyDescent="0.25">
      <c r="D453" s="409" t="s">
        <v>6091</v>
      </c>
      <c r="E453" s="435" t="s">
        <v>6092</v>
      </c>
      <c r="F453" s="412"/>
      <c r="G453" s="504" t="s">
        <v>6093</v>
      </c>
      <c r="H453" s="27" t="s">
        <v>143</v>
      </c>
      <c r="I453" s="412">
        <v>16</v>
      </c>
      <c r="J453" s="415">
        <v>16</v>
      </c>
      <c r="K453" s="856" t="s">
        <v>6197</v>
      </c>
      <c r="L453" s="465" t="s">
        <v>108</v>
      </c>
      <c r="M453" s="81" t="s">
        <v>6250</v>
      </c>
      <c r="N453" s="28">
        <v>1196</v>
      </c>
      <c r="O453" s="972">
        <v>523</v>
      </c>
      <c r="P453" s="29">
        <v>6</v>
      </c>
      <c r="Q453" s="28"/>
      <c r="R453" s="28">
        <v>33</v>
      </c>
      <c r="S453" s="81">
        <v>78.125</v>
      </c>
      <c r="T453" s="185">
        <v>44500</v>
      </c>
      <c r="U453" s="326" t="s">
        <v>5998</v>
      </c>
      <c r="V453" s="60">
        <v>0.67</v>
      </c>
      <c r="W453" s="578">
        <v>1</v>
      </c>
      <c r="X453" s="489">
        <f t="shared" si="23"/>
        <v>43.765677257525084</v>
      </c>
      <c r="Y453" s="502" t="s">
        <v>174</v>
      </c>
      <c r="Z453" s="494" t="s">
        <v>174</v>
      </c>
      <c r="AA453" s="28" t="s">
        <v>20</v>
      </c>
      <c r="AB453" s="27">
        <v>36</v>
      </c>
      <c r="AC453" s="28" t="s">
        <v>79</v>
      </c>
      <c r="AD453" s="27" t="s">
        <v>54</v>
      </c>
      <c r="AE453" s="28" t="s">
        <v>124</v>
      </c>
      <c r="AF453" s="29" t="s">
        <v>55</v>
      </c>
      <c r="AG453" s="29"/>
      <c r="AH453" s="27" t="s">
        <v>181</v>
      </c>
      <c r="AI453" s="27" t="s">
        <v>181</v>
      </c>
      <c r="AJ453" s="27" t="s">
        <v>55</v>
      </c>
      <c r="AK453" s="81">
        <v>32</v>
      </c>
      <c r="AL453" s="569"/>
      <c r="AM453" s="28">
        <v>16</v>
      </c>
      <c r="AN453" s="28"/>
      <c r="AO453" s="28">
        <v>2020</v>
      </c>
      <c r="AP453" s="20">
        <v>2021</v>
      </c>
      <c r="AQ453" s="182" t="s">
        <v>6094</v>
      </c>
      <c r="AR453" s="28" t="s">
        <v>6253</v>
      </c>
      <c r="AS453" s="130" t="s">
        <v>6251</v>
      </c>
    </row>
    <row r="454" spans="1:45" ht="14.25" customHeight="1" x14ac:dyDescent="0.25">
      <c r="B454">
        <v>1</v>
      </c>
      <c r="C454" t="s">
        <v>875</v>
      </c>
      <c r="D454" s="26" t="s">
        <v>2433</v>
      </c>
      <c r="E454" s="435" t="s">
        <v>2434</v>
      </c>
      <c r="F454" s="27" t="s">
        <v>57</v>
      </c>
      <c r="G454" s="28" t="s">
        <v>1538</v>
      </c>
      <c r="H454" s="412" t="s">
        <v>1613</v>
      </c>
      <c r="I454" s="27">
        <v>32</v>
      </c>
      <c r="J454" s="87">
        <v>32</v>
      </c>
      <c r="K454" s="19" t="s">
        <v>800</v>
      </c>
      <c r="L454" s="52" t="s">
        <v>108</v>
      </c>
      <c r="M454" s="81"/>
      <c r="N454" s="28">
        <v>2467</v>
      </c>
      <c r="O454" s="972"/>
      <c r="P454" s="29">
        <v>6</v>
      </c>
      <c r="Q454" s="28"/>
      <c r="R454" s="28"/>
      <c r="S454" s="81">
        <v>116.279</v>
      </c>
      <c r="T454" s="185">
        <v>43333</v>
      </c>
      <c r="U454" s="326">
        <v>14.7</v>
      </c>
      <c r="V454" s="60">
        <v>1</v>
      </c>
      <c r="W454" s="578">
        <v>1</v>
      </c>
      <c r="X454" s="489">
        <f t="shared" si="23"/>
        <v>47.133765707336849</v>
      </c>
      <c r="Y454" s="502" t="s">
        <v>174</v>
      </c>
      <c r="Z454" s="494" t="s">
        <v>745</v>
      </c>
      <c r="AA454" s="28" t="s">
        <v>17</v>
      </c>
      <c r="AB454" s="27">
        <v>24</v>
      </c>
      <c r="AC454" s="28" t="s">
        <v>1537</v>
      </c>
      <c r="AD454" s="27" t="s">
        <v>54</v>
      </c>
      <c r="AE454" s="28" t="s">
        <v>124</v>
      </c>
      <c r="AF454" s="29" t="s">
        <v>55</v>
      </c>
      <c r="AG454" s="29" t="s">
        <v>55</v>
      </c>
      <c r="AH454" s="27" t="s">
        <v>133</v>
      </c>
      <c r="AI454" s="27" t="s">
        <v>133</v>
      </c>
      <c r="AJ454" s="27" t="s">
        <v>54</v>
      </c>
      <c r="AK454" s="81">
        <v>30</v>
      </c>
      <c r="AL454" s="569"/>
      <c r="AM454" s="28">
        <v>32</v>
      </c>
      <c r="AN454" s="28"/>
      <c r="AO454" s="28">
        <v>2014</v>
      </c>
      <c r="AP454" s="20">
        <v>2020</v>
      </c>
      <c r="AQ454" s="142"/>
      <c r="AR454" s="28" t="s">
        <v>1540</v>
      </c>
      <c r="AS454" s="20" t="s">
        <v>1539</v>
      </c>
    </row>
    <row r="455" spans="1:45" ht="14.25" customHeight="1" x14ac:dyDescent="0.25">
      <c r="D455" s="409" t="s">
        <v>5539</v>
      </c>
      <c r="E455" s="435" t="s">
        <v>5540</v>
      </c>
      <c r="F455" s="608"/>
      <c r="G455" s="28" t="s">
        <v>5541</v>
      </c>
      <c r="H455" s="412" t="s">
        <v>1613</v>
      </c>
      <c r="I455" s="412">
        <v>32</v>
      </c>
      <c r="J455" s="415">
        <v>32</v>
      </c>
      <c r="K455" s="19"/>
      <c r="L455" s="28"/>
      <c r="M455" s="81"/>
      <c r="N455" s="28"/>
      <c r="O455" s="972"/>
      <c r="P455" s="29"/>
      <c r="Q455" s="28"/>
      <c r="R455" s="28"/>
      <c r="S455" s="81"/>
      <c r="T455" s="185"/>
      <c r="U455" s="326"/>
      <c r="V455" s="60"/>
      <c r="W455" s="167"/>
      <c r="X455" s="489"/>
      <c r="Y455" s="502"/>
      <c r="Z455" s="494"/>
      <c r="AA455" s="28"/>
      <c r="AB455" s="27"/>
      <c r="AC455" s="28"/>
      <c r="AD455" s="27"/>
      <c r="AE455" s="28"/>
      <c r="AF455" s="29"/>
      <c r="AG455" s="29"/>
      <c r="AH455" s="27"/>
      <c r="AI455" s="27"/>
      <c r="AJ455" s="27"/>
      <c r="AK455" s="81"/>
      <c r="AL455" s="569"/>
      <c r="AM455" s="28"/>
      <c r="AN455" s="28"/>
      <c r="AO455" s="28"/>
      <c r="AP455" s="20"/>
      <c r="AQ455" s="182" t="s">
        <v>5543</v>
      </c>
      <c r="AR455" s="28"/>
      <c r="AS455" s="20"/>
    </row>
    <row r="456" spans="1:45" ht="14.25" customHeight="1" x14ac:dyDescent="0.25">
      <c r="D456" s="409" t="s">
        <v>5176</v>
      </c>
      <c r="E456" s="435" t="s">
        <v>5177</v>
      </c>
      <c r="F456" s="412"/>
      <c r="G456" s="825" t="s">
        <v>5178</v>
      </c>
      <c r="H456" s="412" t="s">
        <v>1613</v>
      </c>
      <c r="I456" s="412">
        <v>32</v>
      </c>
      <c r="J456" s="415">
        <v>32</v>
      </c>
      <c r="K456" s="19"/>
      <c r="L456" s="52"/>
      <c r="M456" s="81"/>
      <c r="N456" s="28"/>
      <c r="O456" s="972"/>
      <c r="P456" s="29"/>
      <c r="Q456" s="28"/>
      <c r="R456" s="28"/>
      <c r="S456" s="81"/>
      <c r="T456" s="185"/>
      <c r="U456" s="326"/>
      <c r="V456" s="60"/>
      <c r="W456" s="167"/>
      <c r="X456" s="489"/>
      <c r="Y456" s="502"/>
      <c r="Z456" s="494"/>
      <c r="AA456" s="28" t="s">
        <v>5180</v>
      </c>
      <c r="AB456" s="27"/>
      <c r="AC456" s="28"/>
      <c r="AD456" s="27" t="s">
        <v>54</v>
      </c>
      <c r="AE456" s="28" t="s">
        <v>124</v>
      </c>
      <c r="AF456" s="29" t="s">
        <v>55</v>
      </c>
      <c r="AG456" s="29"/>
      <c r="AH456" s="27" t="s">
        <v>133</v>
      </c>
      <c r="AI456" s="27" t="s">
        <v>133</v>
      </c>
      <c r="AJ456" s="27" t="s">
        <v>54</v>
      </c>
      <c r="AK456" s="81"/>
      <c r="AL456" s="569"/>
      <c r="AM456" s="28">
        <v>32</v>
      </c>
      <c r="AN456" s="28">
        <v>6</v>
      </c>
      <c r="AO456" s="28"/>
      <c r="AP456" s="20">
        <v>2020</v>
      </c>
      <c r="AQ456" s="182"/>
      <c r="AR456" s="28" t="s">
        <v>5179</v>
      </c>
      <c r="AS456" s="20"/>
    </row>
    <row r="457" spans="1:45" ht="14.25" customHeight="1" x14ac:dyDescent="0.25">
      <c r="C457" t="s">
        <v>4376</v>
      </c>
      <c r="D457" s="26" t="s">
        <v>1965</v>
      </c>
      <c r="E457" s="435" t="s">
        <v>1966</v>
      </c>
      <c r="F457" s="27" t="s">
        <v>777</v>
      </c>
      <c r="G457" s="28" t="s">
        <v>3070</v>
      </c>
      <c r="H457" s="27" t="s">
        <v>65</v>
      </c>
      <c r="I457" s="27">
        <v>16</v>
      </c>
      <c r="J457" s="87">
        <v>4</v>
      </c>
      <c r="K457" s="19" t="s">
        <v>800</v>
      </c>
      <c r="L457" s="52" t="s">
        <v>108</v>
      </c>
      <c r="M457" s="81" t="s">
        <v>3071</v>
      </c>
      <c r="N457" s="28"/>
      <c r="O457" s="972"/>
      <c r="P457" s="29">
        <v>6</v>
      </c>
      <c r="Q457" s="28"/>
      <c r="R457" s="28"/>
      <c r="S457" s="81"/>
      <c r="T457" s="185">
        <v>43183</v>
      </c>
      <c r="U457" s="326">
        <v>14.7</v>
      </c>
      <c r="V457" s="60">
        <v>0.67</v>
      </c>
      <c r="W457" s="167">
        <v>1</v>
      </c>
      <c r="X457" s="489" t="str">
        <f t="shared" ref="X457:X470" si="24">IF(AND(N457&lt;&gt;"",S457&lt;&gt;""),1000*S457*V457/(N457*W457),"")</f>
        <v/>
      </c>
      <c r="Y457" s="502"/>
      <c r="Z457" s="494"/>
      <c r="AA457" s="28" t="s">
        <v>20</v>
      </c>
      <c r="AB457" s="27">
        <v>1</v>
      </c>
      <c r="AC457" s="28" t="s">
        <v>73</v>
      </c>
      <c r="AD457" s="27" t="s">
        <v>54</v>
      </c>
      <c r="AE457" s="28" t="s">
        <v>124</v>
      </c>
      <c r="AF457" s="29"/>
      <c r="AG457" s="29"/>
      <c r="AH457" s="27" t="s">
        <v>83</v>
      </c>
      <c r="AI457" s="27" t="s">
        <v>83</v>
      </c>
      <c r="AJ457" s="27" t="s">
        <v>54</v>
      </c>
      <c r="AK457" s="81">
        <v>11</v>
      </c>
      <c r="AL457" s="569"/>
      <c r="AM457" s="28"/>
      <c r="AN457" s="28"/>
      <c r="AO457" s="28">
        <v>2017</v>
      </c>
      <c r="AP457" s="20">
        <v>2017</v>
      </c>
      <c r="AQ457" s="142"/>
      <c r="AR457" s="28" t="s">
        <v>3072</v>
      </c>
      <c r="AS457" s="20" t="s">
        <v>1967</v>
      </c>
    </row>
    <row r="458" spans="1:45" ht="14.25" customHeight="1" x14ac:dyDescent="0.25">
      <c r="D458" s="591" t="s">
        <v>5753</v>
      </c>
      <c r="E458" s="555" t="s">
        <v>5754</v>
      </c>
      <c r="F458" s="592" t="s">
        <v>67</v>
      </c>
      <c r="G458" s="593" t="s">
        <v>5758</v>
      </c>
      <c r="H458" s="592" t="s">
        <v>1613</v>
      </c>
      <c r="I458" s="592">
        <v>32</v>
      </c>
      <c r="J458" s="618">
        <v>32</v>
      </c>
      <c r="K458" s="19" t="s">
        <v>5759</v>
      </c>
      <c r="L458" s="52" t="s">
        <v>694</v>
      </c>
      <c r="M458" s="81"/>
      <c r="N458" s="28">
        <v>1507</v>
      </c>
      <c r="O458" s="972"/>
      <c r="P458" s="29">
        <v>4</v>
      </c>
      <c r="Q458" s="28"/>
      <c r="R458" s="28">
        <v>4</v>
      </c>
      <c r="S458" s="81">
        <v>60</v>
      </c>
      <c r="T458" s="185">
        <v>44250</v>
      </c>
      <c r="U458" s="326"/>
      <c r="V458" s="60">
        <v>1</v>
      </c>
      <c r="W458" s="167">
        <v>1</v>
      </c>
      <c r="X458" s="489">
        <f t="shared" si="24"/>
        <v>39.814200398142006</v>
      </c>
      <c r="Y458" s="502" t="s">
        <v>4698</v>
      </c>
      <c r="Z458" s="494" t="s">
        <v>54</v>
      </c>
      <c r="AA458" s="28"/>
      <c r="AB458" s="27"/>
      <c r="AC458" s="28"/>
      <c r="AD458" s="27" t="s">
        <v>54</v>
      </c>
      <c r="AE458" s="28" t="s">
        <v>124</v>
      </c>
      <c r="AF458" s="29" t="s">
        <v>55</v>
      </c>
      <c r="AG458" s="29"/>
      <c r="AH458" s="27" t="s">
        <v>133</v>
      </c>
      <c r="AI458" s="27" t="s">
        <v>133</v>
      </c>
      <c r="AJ458" s="27" t="s">
        <v>54</v>
      </c>
      <c r="AK458" s="81"/>
      <c r="AL458" s="569"/>
      <c r="AM458" s="28">
        <v>32</v>
      </c>
      <c r="AN458" s="28">
        <v>5</v>
      </c>
      <c r="AO458" s="28"/>
      <c r="AP458" s="20">
        <v>2021</v>
      </c>
      <c r="AQ458" s="182"/>
      <c r="AR458" s="28" t="s">
        <v>5757</v>
      </c>
      <c r="AS458" s="20"/>
    </row>
    <row r="459" spans="1:45" ht="14.25" customHeight="1" x14ac:dyDescent="0.25">
      <c r="A459" t="s">
        <v>746</v>
      </c>
      <c r="B459">
        <v>1</v>
      </c>
      <c r="C459" t="s">
        <v>875</v>
      </c>
      <c r="D459" s="45" t="s">
        <v>3801</v>
      </c>
      <c r="E459" s="555" t="s">
        <v>1646</v>
      </c>
      <c r="F459" s="46" t="s">
        <v>67</v>
      </c>
      <c r="G459" s="42" t="s">
        <v>694</v>
      </c>
      <c r="H459" s="46" t="s">
        <v>143</v>
      </c>
      <c r="I459" s="46">
        <v>8</v>
      </c>
      <c r="J459" s="670">
        <v>18</v>
      </c>
      <c r="K459" s="19" t="s">
        <v>687</v>
      </c>
      <c r="L459" s="52" t="s">
        <v>694</v>
      </c>
      <c r="M459" s="81"/>
      <c r="N459" s="28">
        <v>265</v>
      </c>
      <c r="O459" s="972"/>
      <c r="P459" s="29">
        <v>4</v>
      </c>
      <c r="Q459" s="28"/>
      <c r="R459" s="28">
        <v>1</v>
      </c>
      <c r="S459" s="81">
        <v>103.5</v>
      </c>
      <c r="T459" s="185"/>
      <c r="U459" s="326"/>
      <c r="V459" s="60">
        <v>0.33</v>
      </c>
      <c r="W459" s="167">
        <v>2</v>
      </c>
      <c r="X459" s="489">
        <f t="shared" si="24"/>
        <v>64.443396226415089</v>
      </c>
      <c r="Y459" s="502" t="s">
        <v>1833</v>
      </c>
      <c r="Z459" s="494"/>
      <c r="AA459" s="28" t="s">
        <v>17</v>
      </c>
      <c r="AB459" s="27">
        <v>10</v>
      </c>
      <c r="AC459" s="28" t="s">
        <v>686</v>
      </c>
      <c r="AD459" s="27" t="s">
        <v>54</v>
      </c>
      <c r="AE459" s="28" t="s">
        <v>124</v>
      </c>
      <c r="AF459" s="29" t="s">
        <v>55</v>
      </c>
      <c r="AG459" s="29"/>
      <c r="AH459" s="27">
        <v>256</v>
      </c>
      <c r="AI459" s="27" t="s">
        <v>83</v>
      </c>
      <c r="AJ459" s="27" t="s">
        <v>54</v>
      </c>
      <c r="AK459" s="81"/>
      <c r="AL459" s="569"/>
      <c r="AM459" s="28">
        <v>32</v>
      </c>
      <c r="AN459" s="28"/>
      <c r="AO459" s="28">
        <v>2005</v>
      </c>
      <c r="AP459" s="20">
        <v>2010</v>
      </c>
      <c r="AQ459" s="182" t="s">
        <v>2367</v>
      </c>
      <c r="AR459" s="28" t="s">
        <v>688</v>
      </c>
      <c r="AS459" s="130" t="s">
        <v>4648</v>
      </c>
    </row>
    <row r="460" spans="1:45" ht="14.25" customHeight="1" x14ac:dyDescent="0.25">
      <c r="A460" s="208"/>
      <c r="B460" s="208"/>
      <c r="C460" s="208"/>
      <c r="D460" s="758" t="s">
        <v>6312</v>
      </c>
      <c r="E460" s="759" t="s">
        <v>6311</v>
      </c>
      <c r="F460" s="762"/>
      <c r="G460" s="761" t="s">
        <v>6313</v>
      </c>
      <c r="H460" s="762">
        <v>360</v>
      </c>
      <c r="I460" s="762">
        <v>8</v>
      </c>
      <c r="J460" s="934">
        <v>16</v>
      </c>
      <c r="K460" s="735" t="s">
        <v>6197</v>
      </c>
      <c r="L460" s="736" t="s">
        <v>108</v>
      </c>
      <c r="M460" s="737" t="s">
        <v>777</v>
      </c>
      <c r="N460" s="734"/>
      <c r="O460" s="973"/>
      <c r="P460" s="204">
        <v>6</v>
      </c>
      <c r="Q460" s="734"/>
      <c r="R460" s="734"/>
      <c r="S460" s="737"/>
      <c r="T460" s="738">
        <v>44508</v>
      </c>
      <c r="U460" s="739" t="s">
        <v>5998</v>
      </c>
      <c r="V460" s="740">
        <v>1</v>
      </c>
      <c r="W460" s="741">
        <v>20</v>
      </c>
      <c r="X460" s="742" t="str">
        <f t="shared" si="24"/>
        <v/>
      </c>
      <c r="Y460" s="743" t="s">
        <v>174</v>
      </c>
      <c r="Z460" s="744"/>
      <c r="AA460" s="734" t="s">
        <v>17</v>
      </c>
      <c r="AB460" s="205">
        <v>72</v>
      </c>
      <c r="AC460" s="734" t="s">
        <v>6318</v>
      </c>
      <c r="AD460" s="205" t="s">
        <v>54</v>
      </c>
      <c r="AE460" s="734" t="s">
        <v>124</v>
      </c>
      <c r="AF460" s="204"/>
      <c r="AG460" s="204"/>
      <c r="AH460" s="205" t="s">
        <v>2097</v>
      </c>
      <c r="AI460" s="205" t="s">
        <v>2097</v>
      </c>
      <c r="AJ460" s="205" t="s">
        <v>54</v>
      </c>
      <c r="AK460" s="737">
        <v>160</v>
      </c>
      <c r="AL460" s="745"/>
      <c r="AM460" s="734">
        <v>16</v>
      </c>
      <c r="AN460" s="734"/>
      <c r="AO460" s="734">
        <v>2012</v>
      </c>
      <c r="AP460" s="746">
        <v>2021</v>
      </c>
      <c r="AQ460" s="747" t="s">
        <v>6314</v>
      </c>
      <c r="AR460" s="734" t="s">
        <v>6319</v>
      </c>
      <c r="AS460" s="960" t="s">
        <v>6317</v>
      </c>
    </row>
    <row r="461" spans="1:45" ht="14.25" customHeight="1" x14ac:dyDescent="0.25">
      <c r="A461" t="s">
        <v>744</v>
      </c>
      <c r="B461">
        <v>1</v>
      </c>
      <c r="C461" t="s">
        <v>875</v>
      </c>
      <c r="D461" s="45" t="s">
        <v>374</v>
      </c>
      <c r="E461" s="555" t="s">
        <v>2321</v>
      </c>
      <c r="F461" s="46" t="s">
        <v>67</v>
      </c>
      <c r="G461" s="42" t="s">
        <v>385</v>
      </c>
      <c r="H461" s="46" t="s">
        <v>33</v>
      </c>
      <c r="I461" s="46">
        <v>32</v>
      </c>
      <c r="J461" s="670">
        <v>32</v>
      </c>
      <c r="K461" s="19" t="s">
        <v>800</v>
      </c>
      <c r="L461" s="52" t="s">
        <v>108</v>
      </c>
      <c r="M461" s="81"/>
      <c r="N461" s="28">
        <v>2017</v>
      </c>
      <c r="O461" s="972"/>
      <c r="P461" s="29">
        <v>6</v>
      </c>
      <c r="Q461" s="28">
        <v>4</v>
      </c>
      <c r="R461" s="28">
        <v>6</v>
      </c>
      <c r="S461" s="81">
        <v>45.454999999999998</v>
      </c>
      <c r="T461" s="185">
        <v>43150</v>
      </c>
      <c r="U461" s="326">
        <v>14.7</v>
      </c>
      <c r="V461" s="60">
        <v>1</v>
      </c>
      <c r="W461" s="167">
        <v>1</v>
      </c>
      <c r="X461" s="489">
        <f t="shared" si="24"/>
        <v>22.535944471988103</v>
      </c>
      <c r="Y461" s="502" t="s">
        <v>174</v>
      </c>
      <c r="Z461" s="494"/>
      <c r="AA461" s="28" t="s">
        <v>17</v>
      </c>
      <c r="AB461" s="27">
        <v>40</v>
      </c>
      <c r="AC461" s="28" t="s">
        <v>1950</v>
      </c>
      <c r="AD461" s="27" t="s">
        <v>54</v>
      </c>
      <c r="AE461" s="28" t="s">
        <v>124</v>
      </c>
      <c r="AF461" s="29" t="s">
        <v>55</v>
      </c>
      <c r="AG461" s="29"/>
      <c r="AH461" s="27" t="s">
        <v>133</v>
      </c>
      <c r="AI461" s="27" t="s">
        <v>133</v>
      </c>
      <c r="AJ461" s="27" t="s">
        <v>54</v>
      </c>
      <c r="AK461" s="81"/>
      <c r="AL461" s="569"/>
      <c r="AM461" s="28">
        <v>32</v>
      </c>
      <c r="AN461" s="28">
        <v>5</v>
      </c>
      <c r="AO461" s="28">
        <v>2013</v>
      </c>
      <c r="AP461" s="20">
        <v>2013</v>
      </c>
      <c r="AQ461" s="19"/>
      <c r="AR461" s="28" t="s">
        <v>375</v>
      </c>
      <c r="AS461" s="20" t="s">
        <v>2322</v>
      </c>
    </row>
    <row r="462" spans="1:45" ht="14.25" customHeight="1" x14ac:dyDescent="0.25">
      <c r="A462" t="s">
        <v>744</v>
      </c>
      <c r="B462">
        <v>1</v>
      </c>
      <c r="C462" t="s">
        <v>875</v>
      </c>
      <c r="D462" s="45" t="s">
        <v>384</v>
      </c>
      <c r="E462" s="555" t="s">
        <v>2333</v>
      </c>
      <c r="F462" s="46" t="s">
        <v>67</v>
      </c>
      <c r="G462" s="42" t="s">
        <v>385</v>
      </c>
      <c r="H462" s="46" t="s">
        <v>33</v>
      </c>
      <c r="I462" s="46">
        <v>32</v>
      </c>
      <c r="J462" s="670">
        <v>32</v>
      </c>
      <c r="K462" s="19" t="s">
        <v>800</v>
      </c>
      <c r="L462" s="52" t="s">
        <v>108</v>
      </c>
      <c r="M462" s="81"/>
      <c r="N462" s="28">
        <v>1971</v>
      </c>
      <c r="O462" s="972"/>
      <c r="P462" s="29">
        <v>6</v>
      </c>
      <c r="Q462" s="28">
        <v>4</v>
      </c>
      <c r="R462" s="28">
        <v>6</v>
      </c>
      <c r="S462" s="81">
        <v>71.429000000000002</v>
      </c>
      <c r="T462" s="185">
        <v>41687</v>
      </c>
      <c r="U462" s="326">
        <v>14.7</v>
      </c>
      <c r="V462" s="60">
        <v>1</v>
      </c>
      <c r="W462" s="167">
        <v>1</v>
      </c>
      <c r="X462" s="489">
        <f t="shared" si="24"/>
        <v>36.239979705733127</v>
      </c>
      <c r="Y462" s="502" t="s">
        <v>174</v>
      </c>
      <c r="Z462" s="494"/>
      <c r="AA462" s="28" t="s">
        <v>17</v>
      </c>
      <c r="AB462" s="27">
        <v>35</v>
      </c>
      <c r="AC462" s="28" t="s">
        <v>387</v>
      </c>
      <c r="AD462" s="27" t="s">
        <v>54</v>
      </c>
      <c r="AE462" s="28" t="s">
        <v>124</v>
      </c>
      <c r="AF462" s="29" t="s">
        <v>55</v>
      </c>
      <c r="AG462" s="29"/>
      <c r="AH462" s="27" t="s">
        <v>133</v>
      </c>
      <c r="AI462" s="27" t="s">
        <v>133</v>
      </c>
      <c r="AJ462" s="27" t="s">
        <v>54</v>
      </c>
      <c r="AK462" s="81"/>
      <c r="AL462" s="569"/>
      <c r="AM462" s="28">
        <v>32</v>
      </c>
      <c r="AN462" s="28">
        <v>5</v>
      </c>
      <c r="AO462" s="28">
        <v>2012</v>
      </c>
      <c r="AP462" s="20">
        <v>2016</v>
      </c>
      <c r="AQ462" s="19"/>
      <c r="AR462" s="28" t="s">
        <v>2334</v>
      </c>
      <c r="AS462" s="20" t="s">
        <v>825</v>
      </c>
    </row>
    <row r="463" spans="1:45" ht="14.25" customHeight="1" x14ac:dyDescent="0.25">
      <c r="B463">
        <v>1</v>
      </c>
      <c r="C463" t="s">
        <v>875</v>
      </c>
      <c r="D463" s="45" t="s">
        <v>2042</v>
      </c>
      <c r="E463" s="42"/>
      <c r="F463" s="46" t="s">
        <v>67</v>
      </c>
      <c r="G463" s="42" t="s">
        <v>4367</v>
      </c>
      <c r="H463" s="46" t="s">
        <v>12</v>
      </c>
      <c r="I463" s="46">
        <v>16</v>
      </c>
      <c r="J463" s="670">
        <v>8</v>
      </c>
      <c r="K463" s="19" t="s">
        <v>800</v>
      </c>
      <c r="L463" s="52" t="s">
        <v>108</v>
      </c>
      <c r="M463" s="81" t="s">
        <v>3154</v>
      </c>
      <c r="N463" s="28">
        <v>709</v>
      </c>
      <c r="O463" s="972"/>
      <c r="P463" s="29">
        <v>6</v>
      </c>
      <c r="Q463" s="28"/>
      <c r="R463" s="28"/>
      <c r="S463" s="81">
        <v>83.332999999999998</v>
      </c>
      <c r="T463" s="185">
        <v>43185</v>
      </c>
      <c r="U463" s="326">
        <v>14.7</v>
      </c>
      <c r="V463" s="60">
        <v>0.67</v>
      </c>
      <c r="W463" s="167">
        <v>3</v>
      </c>
      <c r="X463" s="489">
        <f t="shared" si="24"/>
        <v>26.249699106723085</v>
      </c>
      <c r="Y463" s="502" t="s">
        <v>174</v>
      </c>
      <c r="Z463" s="494"/>
      <c r="AA463" s="28" t="s">
        <v>17</v>
      </c>
      <c r="AB463" s="27">
        <v>23</v>
      </c>
      <c r="AC463" s="28" t="s">
        <v>73</v>
      </c>
      <c r="AD463" s="27" t="s">
        <v>54</v>
      </c>
      <c r="AE463" s="28"/>
      <c r="AF463" s="29" t="s">
        <v>55</v>
      </c>
      <c r="AG463" s="29" t="s">
        <v>55</v>
      </c>
      <c r="AH463" s="27" t="s">
        <v>181</v>
      </c>
      <c r="AI463" s="27" t="s">
        <v>181</v>
      </c>
      <c r="AJ463" s="27" t="s">
        <v>54</v>
      </c>
      <c r="AK463" s="81">
        <v>182</v>
      </c>
      <c r="AL463" s="569"/>
      <c r="AM463" s="28"/>
      <c r="AN463" s="28"/>
      <c r="AO463" s="28">
        <v>2016</v>
      </c>
      <c r="AP463" s="20">
        <v>2016</v>
      </c>
      <c r="AQ463" s="182" t="s">
        <v>3156</v>
      </c>
      <c r="AR463" s="28" t="s">
        <v>3155</v>
      </c>
      <c r="AS463" s="20" t="s">
        <v>2043</v>
      </c>
    </row>
    <row r="464" spans="1:45" ht="14.25" customHeight="1" x14ac:dyDescent="0.25">
      <c r="A464" t="s">
        <v>746</v>
      </c>
      <c r="B464">
        <v>1</v>
      </c>
      <c r="C464" t="s">
        <v>875</v>
      </c>
      <c r="D464" s="26" t="s">
        <v>643</v>
      </c>
      <c r="E464" s="435" t="s">
        <v>3354</v>
      </c>
      <c r="F464" s="27" t="s">
        <v>57</v>
      </c>
      <c r="G464" s="28" t="s">
        <v>644</v>
      </c>
      <c r="H464" s="27" t="s">
        <v>469</v>
      </c>
      <c r="I464" s="27">
        <v>16</v>
      </c>
      <c r="J464" s="87">
        <v>16</v>
      </c>
      <c r="K464" s="19" t="s">
        <v>800</v>
      </c>
      <c r="L464" s="52" t="s">
        <v>108</v>
      </c>
      <c r="M464" s="81"/>
      <c r="N464" s="28">
        <v>788</v>
      </c>
      <c r="O464" s="972"/>
      <c r="P464" s="29">
        <v>6</v>
      </c>
      <c r="Q464" s="28"/>
      <c r="R464" s="28"/>
      <c r="S464" s="81">
        <v>163.80000000000001</v>
      </c>
      <c r="T464" s="185">
        <v>41688</v>
      </c>
      <c r="U464" s="326">
        <v>14.7</v>
      </c>
      <c r="V464" s="60">
        <v>0.67</v>
      </c>
      <c r="W464" s="167">
        <v>1</v>
      </c>
      <c r="X464" s="489">
        <f t="shared" si="24"/>
        <v>139.2715736040609</v>
      </c>
      <c r="Y464" s="502" t="s">
        <v>174</v>
      </c>
      <c r="Z464" s="494"/>
      <c r="AA464" s="28" t="s">
        <v>17</v>
      </c>
      <c r="AB464" s="27">
        <v>6</v>
      </c>
      <c r="AC464" s="28" t="s">
        <v>646</v>
      </c>
      <c r="AD464" s="27" t="s">
        <v>54</v>
      </c>
      <c r="AE464" s="28"/>
      <c r="AF464" s="29" t="s">
        <v>55</v>
      </c>
      <c r="AG464" s="29"/>
      <c r="AH464" s="27">
        <v>256</v>
      </c>
      <c r="AI464" s="27" t="s">
        <v>205</v>
      </c>
      <c r="AJ464" s="27"/>
      <c r="AK464" s="81"/>
      <c r="AL464" s="569"/>
      <c r="AM464" s="28"/>
      <c r="AN464" s="28"/>
      <c r="AO464" s="28">
        <v>2001</v>
      </c>
      <c r="AP464" s="20"/>
      <c r="AQ464" s="37"/>
      <c r="AR464" s="28" t="s">
        <v>645</v>
      </c>
      <c r="AS464" s="20"/>
    </row>
    <row r="465" spans="1:45" ht="14.25" customHeight="1" x14ac:dyDescent="0.25">
      <c r="A465" t="s">
        <v>744</v>
      </c>
      <c r="B465">
        <v>1</v>
      </c>
      <c r="C465" t="s">
        <v>875</v>
      </c>
      <c r="D465" s="26" t="s">
        <v>381</v>
      </c>
      <c r="E465" s="435" t="s">
        <v>2331</v>
      </c>
      <c r="F465" s="27" t="s">
        <v>67</v>
      </c>
      <c r="G465" s="28" t="s">
        <v>382</v>
      </c>
      <c r="H465" s="27" t="s">
        <v>33</v>
      </c>
      <c r="I465" s="27">
        <v>32</v>
      </c>
      <c r="J465" s="87">
        <v>32</v>
      </c>
      <c r="K465" s="19" t="s">
        <v>800</v>
      </c>
      <c r="L465" s="52" t="s">
        <v>108</v>
      </c>
      <c r="M465" s="81"/>
      <c r="N465" s="28">
        <v>1432</v>
      </c>
      <c r="O465" s="972"/>
      <c r="P465" s="29">
        <v>6</v>
      </c>
      <c r="Q465" s="28"/>
      <c r="R465" s="28">
        <v>1</v>
      </c>
      <c r="S465" s="81">
        <v>170.59</v>
      </c>
      <c r="T465" s="185">
        <v>41687</v>
      </c>
      <c r="U465" s="326">
        <v>14.7</v>
      </c>
      <c r="V465" s="60">
        <v>1</v>
      </c>
      <c r="W465" s="167">
        <v>1</v>
      </c>
      <c r="X465" s="489">
        <f t="shared" si="24"/>
        <v>119.12709497206704</v>
      </c>
      <c r="Y465" s="502" t="s">
        <v>2216</v>
      </c>
      <c r="Z465" s="494"/>
      <c r="AA465" s="28" t="s">
        <v>20</v>
      </c>
      <c r="AB465" s="27">
        <v>10</v>
      </c>
      <c r="AC465" s="28" t="s">
        <v>383</v>
      </c>
      <c r="AD465" s="27" t="s">
        <v>54</v>
      </c>
      <c r="AE465" s="28" t="s">
        <v>124</v>
      </c>
      <c r="AF465" s="29" t="s">
        <v>55</v>
      </c>
      <c r="AG465" s="29"/>
      <c r="AH465" s="27" t="s">
        <v>133</v>
      </c>
      <c r="AI465" s="27" t="s">
        <v>133</v>
      </c>
      <c r="AJ465" s="27" t="s">
        <v>54</v>
      </c>
      <c r="AK465" s="81"/>
      <c r="AL465" s="569"/>
      <c r="AM465" s="28">
        <v>32</v>
      </c>
      <c r="AN465" s="28">
        <v>5</v>
      </c>
      <c r="AO465" s="28">
        <v>2007</v>
      </c>
      <c r="AP465" s="20">
        <v>2014</v>
      </c>
      <c r="AQ465" s="19"/>
      <c r="AR465" s="28" t="s">
        <v>2332</v>
      </c>
      <c r="AS465" s="20"/>
    </row>
    <row r="466" spans="1:45" ht="14.25" customHeight="1" x14ac:dyDescent="0.25">
      <c r="A466" t="s">
        <v>174</v>
      </c>
      <c r="B466">
        <v>1</v>
      </c>
      <c r="C466" t="s">
        <v>4376</v>
      </c>
      <c r="D466" s="26" t="s">
        <v>195</v>
      </c>
      <c r="E466" s="435" t="s">
        <v>2239</v>
      </c>
      <c r="F466" s="27" t="s">
        <v>67</v>
      </c>
      <c r="G466" s="28" t="s">
        <v>197</v>
      </c>
      <c r="H466" s="27" t="s">
        <v>12</v>
      </c>
      <c r="I466" s="27">
        <v>8</v>
      </c>
      <c r="J466" s="87">
        <v>12</v>
      </c>
      <c r="K466" s="19" t="s">
        <v>802</v>
      </c>
      <c r="L466" s="52" t="s">
        <v>108</v>
      </c>
      <c r="M466" s="81"/>
      <c r="N466" s="28">
        <v>88</v>
      </c>
      <c r="O466" s="972"/>
      <c r="P466" s="29" t="s">
        <v>744</v>
      </c>
      <c r="Q466" s="28"/>
      <c r="R466" s="28">
        <v>1</v>
      </c>
      <c r="S466" s="81">
        <v>229.62100000000001</v>
      </c>
      <c r="T466" s="185">
        <v>41738</v>
      </c>
      <c r="U466" s="326" t="s">
        <v>1267</v>
      </c>
      <c r="V466" s="60">
        <v>0.17</v>
      </c>
      <c r="W466" s="167">
        <v>1</v>
      </c>
      <c r="X466" s="489">
        <f t="shared" si="24"/>
        <v>443.58602272727273</v>
      </c>
      <c r="Y466" s="502" t="s">
        <v>2226</v>
      </c>
      <c r="Z466" s="494"/>
      <c r="AA466" s="28" t="s">
        <v>20</v>
      </c>
      <c r="AB466" s="27">
        <v>9</v>
      </c>
      <c r="AC466" s="28" t="s">
        <v>198</v>
      </c>
      <c r="AD466" s="27"/>
      <c r="AE466" s="28" t="s">
        <v>158</v>
      </c>
      <c r="AF466" s="29" t="s">
        <v>55</v>
      </c>
      <c r="AG466" s="29" t="s">
        <v>54</v>
      </c>
      <c r="AH466" s="27">
        <v>256</v>
      </c>
      <c r="AI466" s="27" t="s">
        <v>205</v>
      </c>
      <c r="AJ466" s="27" t="s">
        <v>54</v>
      </c>
      <c r="AK466" s="81">
        <v>16</v>
      </c>
      <c r="AL466" s="569"/>
      <c r="AM466" s="28"/>
      <c r="AN466" s="28"/>
      <c r="AO466" s="28">
        <v>2008</v>
      </c>
      <c r="AP466" s="20">
        <v>2009</v>
      </c>
      <c r="AQ466" s="142"/>
      <c r="AR466" s="28" t="s">
        <v>2240</v>
      </c>
      <c r="AS466" s="20" t="s">
        <v>1096</v>
      </c>
    </row>
    <row r="467" spans="1:45" ht="14.25" customHeight="1" x14ac:dyDescent="0.25">
      <c r="D467" s="409" t="s">
        <v>5823</v>
      </c>
      <c r="E467" s="435" t="s">
        <v>5782</v>
      </c>
      <c r="F467" s="412"/>
      <c r="G467" s="504" t="s">
        <v>5779</v>
      </c>
      <c r="H467" s="27" t="s">
        <v>5970</v>
      </c>
      <c r="I467" s="412">
        <v>32</v>
      </c>
      <c r="J467" s="415">
        <v>32</v>
      </c>
      <c r="K467" s="856" t="s">
        <v>6197</v>
      </c>
      <c r="L467" s="52" t="s">
        <v>108</v>
      </c>
      <c r="M467" s="81" t="s">
        <v>6199</v>
      </c>
      <c r="N467" s="28">
        <v>3914</v>
      </c>
      <c r="O467" s="972">
        <v>1257</v>
      </c>
      <c r="P467" s="29">
        <v>6</v>
      </c>
      <c r="Q467" s="28">
        <v>4</v>
      </c>
      <c r="R467" s="28"/>
      <c r="S467" s="81">
        <v>166.667</v>
      </c>
      <c r="T467" s="185">
        <v>44495</v>
      </c>
      <c r="U467" s="326" t="s">
        <v>5998</v>
      </c>
      <c r="V467" s="60">
        <v>1</v>
      </c>
      <c r="W467" s="167">
        <v>1</v>
      </c>
      <c r="X467" s="489">
        <f t="shared" si="24"/>
        <v>42.582268778742971</v>
      </c>
      <c r="Y467" s="502"/>
      <c r="Z467" s="494"/>
      <c r="AA467" s="28" t="s">
        <v>20</v>
      </c>
      <c r="AB467" s="27">
        <v>4</v>
      </c>
      <c r="AC467" s="28" t="s">
        <v>5824</v>
      </c>
      <c r="AD467" s="27" t="s">
        <v>54</v>
      </c>
      <c r="AE467" s="28" t="s">
        <v>124</v>
      </c>
      <c r="AF467" s="29" t="s">
        <v>54</v>
      </c>
      <c r="AG467" s="29"/>
      <c r="AH467" s="27" t="s">
        <v>133</v>
      </c>
      <c r="AI467" s="27" t="s">
        <v>133</v>
      </c>
      <c r="AJ467" s="27" t="s">
        <v>54</v>
      </c>
      <c r="AK467" s="81"/>
      <c r="AL467" s="569"/>
      <c r="AM467" s="28"/>
      <c r="AN467" s="28"/>
      <c r="AO467" s="28"/>
      <c r="AP467" s="20">
        <v>2020</v>
      </c>
      <c r="AQ467" s="182"/>
      <c r="AR467" s="28" t="s">
        <v>5784</v>
      </c>
      <c r="AS467" s="20" t="s">
        <v>5783</v>
      </c>
    </row>
    <row r="468" spans="1:45" ht="14.25" customHeight="1" x14ac:dyDescent="0.25">
      <c r="D468" s="591" t="s">
        <v>5823</v>
      </c>
      <c r="E468" s="555" t="s">
        <v>5782</v>
      </c>
      <c r="F468" s="592"/>
      <c r="G468" s="593" t="s">
        <v>5779</v>
      </c>
      <c r="H468" s="46" t="s">
        <v>5970</v>
      </c>
      <c r="I468" s="592">
        <v>32</v>
      </c>
      <c r="J468" s="618">
        <v>32</v>
      </c>
      <c r="K468" s="856" t="s">
        <v>6197</v>
      </c>
      <c r="L468" s="52" t="s">
        <v>108</v>
      </c>
      <c r="M468" s="81" t="s">
        <v>6199</v>
      </c>
      <c r="N468" s="28">
        <v>2098</v>
      </c>
      <c r="O468" s="972">
        <v>778</v>
      </c>
      <c r="P468" s="29">
        <v>6</v>
      </c>
      <c r="Q468" s="28">
        <v>4</v>
      </c>
      <c r="R468" s="28"/>
      <c r="S468" s="81">
        <v>238.095</v>
      </c>
      <c r="T468" s="185">
        <v>44495</v>
      </c>
      <c r="U468" s="326" t="s">
        <v>5998</v>
      </c>
      <c r="V468" s="60">
        <v>1</v>
      </c>
      <c r="W468" s="167">
        <v>1</v>
      </c>
      <c r="X468" s="489">
        <f t="shared" si="24"/>
        <v>113.48665395614871</v>
      </c>
      <c r="Y468" s="502"/>
      <c r="Z468" s="494"/>
      <c r="AA468" s="28" t="s">
        <v>20</v>
      </c>
      <c r="AB468" s="27">
        <v>4</v>
      </c>
      <c r="AC468" s="28" t="s">
        <v>6239</v>
      </c>
      <c r="AD468" s="27" t="s">
        <v>54</v>
      </c>
      <c r="AE468" s="28" t="s">
        <v>124</v>
      </c>
      <c r="AF468" s="29" t="s">
        <v>54</v>
      </c>
      <c r="AG468" s="29"/>
      <c r="AH468" s="27" t="s">
        <v>133</v>
      </c>
      <c r="AI468" s="27" t="s">
        <v>133</v>
      </c>
      <c r="AJ468" s="27" t="s">
        <v>54</v>
      </c>
      <c r="AK468" s="81"/>
      <c r="AL468" s="569"/>
      <c r="AM468" s="28"/>
      <c r="AN468" s="28"/>
      <c r="AO468" s="28"/>
      <c r="AP468" s="20">
        <v>2020</v>
      </c>
      <c r="AQ468" s="182"/>
      <c r="AR468" s="28" t="s">
        <v>5784</v>
      </c>
      <c r="AS468" s="20" t="s">
        <v>6240</v>
      </c>
    </row>
    <row r="469" spans="1:45" ht="14.25" customHeight="1" x14ac:dyDescent="0.25">
      <c r="D469" s="409" t="s">
        <v>5823</v>
      </c>
      <c r="E469" s="435" t="s">
        <v>5782</v>
      </c>
      <c r="F469" s="412"/>
      <c r="G469" s="504" t="s">
        <v>5779</v>
      </c>
      <c r="H469" s="27" t="s">
        <v>5970</v>
      </c>
      <c r="I469" s="412">
        <v>32</v>
      </c>
      <c r="J469" s="415">
        <v>32</v>
      </c>
      <c r="K469" s="856" t="s">
        <v>6197</v>
      </c>
      <c r="L469" s="52" t="s">
        <v>108</v>
      </c>
      <c r="M469" s="81" t="s">
        <v>6199</v>
      </c>
      <c r="N469" s="28">
        <v>1807</v>
      </c>
      <c r="O469" s="972">
        <v>736</v>
      </c>
      <c r="P469" s="29">
        <v>6</v>
      </c>
      <c r="Q469" s="28"/>
      <c r="R469" s="28"/>
      <c r="S469" s="81">
        <v>357.14299999999997</v>
      </c>
      <c r="T469" s="185">
        <v>44495</v>
      </c>
      <c r="U469" s="326" t="s">
        <v>5998</v>
      </c>
      <c r="V469" s="60">
        <v>1</v>
      </c>
      <c r="W469" s="167">
        <v>1</v>
      </c>
      <c r="X469" s="489">
        <f t="shared" si="24"/>
        <v>197.64416159380187</v>
      </c>
      <c r="Y469" s="502"/>
      <c r="Z469" s="494"/>
      <c r="AA469" s="28" t="s">
        <v>20</v>
      </c>
      <c r="AB469" s="27">
        <v>4</v>
      </c>
      <c r="AC469" s="28" t="s">
        <v>6238</v>
      </c>
      <c r="AD469" s="27" t="s">
        <v>54</v>
      </c>
      <c r="AE469" s="28" t="s">
        <v>124</v>
      </c>
      <c r="AF469" s="29" t="s">
        <v>54</v>
      </c>
      <c r="AG469" s="29"/>
      <c r="AH469" s="27" t="s">
        <v>133</v>
      </c>
      <c r="AI469" s="27" t="s">
        <v>133</v>
      </c>
      <c r="AJ469" s="27" t="s">
        <v>54</v>
      </c>
      <c r="AK469" s="81"/>
      <c r="AL469" s="569"/>
      <c r="AM469" s="28"/>
      <c r="AN469" s="28"/>
      <c r="AO469" s="28"/>
      <c r="AP469" s="20">
        <v>2020</v>
      </c>
      <c r="AQ469" s="182"/>
      <c r="AR469" s="28" t="s">
        <v>5784</v>
      </c>
      <c r="AS469" s="20" t="s">
        <v>6241</v>
      </c>
    </row>
    <row r="470" spans="1:45" ht="14.25" customHeight="1" x14ac:dyDescent="0.25">
      <c r="B470">
        <v>1</v>
      </c>
      <c r="C470" t="s">
        <v>875</v>
      </c>
      <c r="D470" s="26" t="s">
        <v>1990</v>
      </c>
      <c r="E470" s="435" t="s">
        <v>5780</v>
      </c>
      <c r="F470" s="27" t="s">
        <v>67</v>
      </c>
      <c r="G470" s="28" t="s">
        <v>5779</v>
      </c>
      <c r="H470" s="27">
        <v>8051</v>
      </c>
      <c r="I470" s="27">
        <v>8</v>
      </c>
      <c r="J470" s="87">
        <v>8</v>
      </c>
      <c r="K470" s="19" t="s">
        <v>800</v>
      </c>
      <c r="L470" s="52" t="s">
        <v>108</v>
      </c>
      <c r="M470" s="81"/>
      <c r="N470" s="28">
        <v>1031</v>
      </c>
      <c r="O470" s="972"/>
      <c r="P470" s="29">
        <v>6</v>
      </c>
      <c r="Q470" s="28">
        <v>1</v>
      </c>
      <c r="R470" s="28"/>
      <c r="S470" s="81">
        <v>138.88900000000001</v>
      </c>
      <c r="T470" s="185">
        <v>43184</v>
      </c>
      <c r="U470" s="326">
        <v>14.7</v>
      </c>
      <c r="V470" s="60">
        <v>0.33</v>
      </c>
      <c r="W470" s="167">
        <v>4</v>
      </c>
      <c r="X470" s="489">
        <f t="shared" si="24"/>
        <v>11.113814258001941</v>
      </c>
      <c r="Y470" s="502" t="s">
        <v>174</v>
      </c>
      <c r="Z470" s="494"/>
      <c r="AA470" s="28" t="s">
        <v>20</v>
      </c>
      <c r="AB470" s="27">
        <v>2</v>
      </c>
      <c r="AC470" s="28" t="s">
        <v>1990</v>
      </c>
      <c r="AD470" s="27" t="s">
        <v>54</v>
      </c>
      <c r="AE470" s="28" t="s">
        <v>124</v>
      </c>
      <c r="AF470" s="29" t="s">
        <v>55</v>
      </c>
      <c r="AG470" s="29" t="s">
        <v>55</v>
      </c>
      <c r="AH470" s="27" t="s">
        <v>181</v>
      </c>
      <c r="AI470" s="27" t="s">
        <v>181</v>
      </c>
      <c r="AJ470" s="27" t="s">
        <v>54</v>
      </c>
      <c r="AK470" s="81"/>
      <c r="AL470" s="569"/>
      <c r="AM470" s="28"/>
      <c r="AN470" s="28"/>
      <c r="AO470" s="28">
        <v>2015</v>
      </c>
      <c r="AP470" s="20">
        <v>2019</v>
      </c>
      <c r="AQ470" s="19"/>
      <c r="AR470" s="28"/>
      <c r="AS470" s="20"/>
    </row>
    <row r="471" spans="1:45" ht="14.25" customHeight="1" x14ac:dyDescent="0.25">
      <c r="D471" s="409" t="s">
        <v>5793</v>
      </c>
      <c r="E471" s="435" t="s">
        <v>5794</v>
      </c>
      <c r="F471" s="412"/>
      <c r="G471" s="504" t="s">
        <v>5779</v>
      </c>
      <c r="H471" s="412" t="s">
        <v>1613</v>
      </c>
      <c r="I471" s="412">
        <v>32</v>
      </c>
      <c r="J471" s="415">
        <v>32</v>
      </c>
      <c r="K471" s="19"/>
      <c r="L471" s="52"/>
      <c r="M471" s="81"/>
      <c r="N471" s="28"/>
      <c r="O471" s="972"/>
      <c r="P471" s="29"/>
      <c r="Q471" s="28"/>
      <c r="R471" s="28"/>
      <c r="S471" s="81"/>
      <c r="T471" s="185"/>
      <c r="U471" s="326"/>
      <c r="V471" s="60"/>
      <c r="W471" s="167"/>
      <c r="X471" s="489"/>
      <c r="Y471" s="502"/>
      <c r="Z471" s="494"/>
      <c r="AA471" s="28" t="s">
        <v>20</v>
      </c>
      <c r="AB471" s="27">
        <v>17</v>
      </c>
      <c r="AC471" s="28"/>
      <c r="AD471" s="27" t="s">
        <v>54</v>
      </c>
      <c r="AE471" s="28" t="s">
        <v>124</v>
      </c>
      <c r="AF471" s="29" t="s">
        <v>55</v>
      </c>
      <c r="AG471" s="29"/>
      <c r="AH471" s="27" t="s">
        <v>133</v>
      </c>
      <c r="AI471" s="27" t="s">
        <v>133</v>
      </c>
      <c r="AJ471" s="27" t="s">
        <v>54</v>
      </c>
      <c r="AK471" s="81"/>
      <c r="AL471" s="569"/>
      <c r="AM471" s="28">
        <v>32</v>
      </c>
      <c r="AN471" s="28"/>
      <c r="AO471" s="28"/>
      <c r="AP471" s="20">
        <v>2020</v>
      </c>
      <c r="AQ471" s="182"/>
      <c r="AR471" s="28" t="s">
        <v>5795</v>
      </c>
      <c r="AS471" s="20"/>
    </row>
    <row r="472" spans="1:45" ht="15" customHeight="1" x14ac:dyDescent="0.25">
      <c r="D472" s="409" t="s">
        <v>5786</v>
      </c>
      <c r="E472" s="435" t="s">
        <v>5787</v>
      </c>
      <c r="F472" s="412"/>
      <c r="G472" s="504" t="s">
        <v>5779</v>
      </c>
      <c r="H472" s="412" t="s">
        <v>1613</v>
      </c>
      <c r="I472" s="412">
        <v>32</v>
      </c>
      <c r="J472" s="415">
        <v>32</v>
      </c>
      <c r="K472" s="19"/>
      <c r="L472" s="28"/>
      <c r="M472" s="81"/>
      <c r="N472" s="28"/>
      <c r="O472" s="972"/>
      <c r="P472" s="29"/>
      <c r="Q472" s="28"/>
      <c r="R472" s="28"/>
      <c r="S472" s="81"/>
      <c r="T472" s="185"/>
      <c r="U472" s="326"/>
      <c r="V472" s="60"/>
      <c r="W472" s="167"/>
      <c r="X472" s="489"/>
      <c r="Y472" s="502"/>
      <c r="Z472" s="494"/>
      <c r="AA472" s="28" t="s">
        <v>20</v>
      </c>
      <c r="AB472" s="27">
        <v>15</v>
      </c>
      <c r="AC472" s="28" t="s">
        <v>5791</v>
      </c>
      <c r="AD472" s="27" t="s">
        <v>54</v>
      </c>
      <c r="AE472" s="28" t="s">
        <v>124</v>
      </c>
      <c r="AF472" s="29" t="s">
        <v>55</v>
      </c>
      <c r="AG472" s="29"/>
      <c r="AH472" s="27" t="s">
        <v>133</v>
      </c>
      <c r="AI472" s="27" t="s">
        <v>133</v>
      </c>
      <c r="AJ472" s="27" t="s">
        <v>54</v>
      </c>
      <c r="AK472" s="81"/>
      <c r="AL472" s="569"/>
      <c r="AM472" s="28">
        <v>32</v>
      </c>
      <c r="AN472" s="28"/>
      <c r="AO472" s="28">
        <v>2019</v>
      </c>
      <c r="AP472" s="20">
        <v>2020</v>
      </c>
      <c r="AQ472" s="19"/>
      <c r="AR472" s="28" t="s">
        <v>5790</v>
      </c>
      <c r="AS472" s="20" t="s">
        <v>5789</v>
      </c>
    </row>
    <row r="473" spans="1:45" ht="15" customHeight="1" x14ac:dyDescent="0.25">
      <c r="B473">
        <v>1</v>
      </c>
      <c r="C473" t="s">
        <v>875</v>
      </c>
      <c r="D473" s="26" t="s">
        <v>2036</v>
      </c>
      <c r="E473" s="435" t="s">
        <v>2037</v>
      </c>
      <c r="F473" s="27" t="s">
        <v>67</v>
      </c>
      <c r="G473" s="28" t="s">
        <v>3139</v>
      </c>
      <c r="H473" s="27" t="s">
        <v>1031</v>
      </c>
      <c r="I473" s="27">
        <v>32</v>
      </c>
      <c r="J473" s="87">
        <v>8</v>
      </c>
      <c r="K473" s="19" t="s">
        <v>800</v>
      </c>
      <c r="L473" s="28" t="s">
        <v>108</v>
      </c>
      <c r="M473" s="81"/>
      <c r="N473" s="28">
        <v>32144</v>
      </c>
      <c r="O473" s="972"/>
      <c r="P473" s="29">
        <v>6</v>
      </c>
      <c r="Q473" s="28">
        <v>4</v>
      </c>
      <c r="R473" s="28">
        <v>28</v>
      </c>
      <c r="S473" s="81">
        <v>73.47</v>
      </c>
      <c r="T473" s="185">
        <v>43185</v>
      </c>
      <c r="U473" s="326">
        <v>14.7</v>
      </c>
      <c r="V473" s="60">
        <v>1</v>
      </c>
      <c r="W473" s="167">
        <v>2</v>
      </c>
      <c r="X473" s="489">
        <f>IF(AND(N473&lt;&gt;"",S473&lt;&gt;""),1000*S473*V473/(N473*W473),"")</f>
        <v>1.1428260328521653</v>
      </c>
      <c r="Y473" s="502" t="s">
        <v>174</v>
      </c>
      <c r="Z473" s="494"/>
      <c r="AA473" s="28" t="s">
        <v>20</v>
      </c>
      <c r="AB473" s="27">
        <v>37</v>
      </c>
      <c r="AC473" s="28" t="s">
        <v>3138</v>
      </c>
      <c r="AD473" s="27" t="s">
        <v>54</v>
      </c>
      <c r="AE473" s="28" t="s">
        <v>124</v>
      </c>
      <c r="AF473" s="29" t="s">
        <v>54</v>
      </c>
      <c r="AG473" s="29"/>
      <c r="AH473" s="27" t="s">
        <v>133</v>
      </c>
      <c r="AI473" s="27" t="s">
        <v>133</v>
      </c>
      <c r="AJ473" s="27" t="s">
        <v>54</v>
      </c>
      <c r="AK473" s="81"/>
      <c r="AL473" s="569"/>
      <c r="AM473" s="28"/>
      <c r="AN473" s="28"/>
      <c r="AO473" s="28">
        <v>2016</v>
      </c>
      <c r="AP473" s="20">
        <v>2016</v>
      </c>
      <c r="AQ473" s="182" t="s">
        <v>3140</v>
      </c>
      <c r="AR473" s="28" t="s">
        <v>3141</v>
      </c>
      <c r="AS473" s="127" t="s">
        <v>3137</v>
      </c>
    </row>
    <row r="474" spans="1:45" ht="15" customHeight="1" x14ac:dyDescent="0.25">
      <c r="C474" t="s">
        <v>875</v>
      </c>
      <c r="D474" s="26" t="s">
        <v>2952</v>
      </c>
      <c r="E474" s="435" t="s">
        <v>2956</v>
      </c>
      <c r="F474" s="27" t="s">
        <v>3181</v>
      </c>
      <c r="G474" s="28" t="s">
        <v>2953</v>
      </c>
      <c r="H474" s="412" t="s">
        <v>1613</v>
      </c>
      <c r="I474" s="27">
        <v>32</v>
      </c>
      <c r="J474" s="87">
        <v>32</v>
      </c>
      <c r="K474" s="19" t="s">
        <v>800</v>
      </c>
      <c r="L474" s="28" t="s">
        <v>108</v>
      </c>
      <c r="M474" s="81" t="s">
        <v>3118</v>
      </c>
      <c r="N474" s="28"/>
      <c r="O474" s="972"/>
      <c r="P474" s="29">
        <v>6</v>
      </c>
      <c r="Q474" s="28"/>
      <c r="R474" s="28"/>
      <c r="S474" s="81"/>
      <c r="T474" s="185">
        <v>43184</v>
      </c>
      <c r="U474" s="326">
        <v>14.7</v>
      </c>
      <c r="V474" s="60">
        <v>1</v>
      </c>
      <c r="W474" s="167">
        <v>1</v>
      </c>
      <c r="X474" s="489"/>
      <c r="Y474" s="502"/>
      <c r="Z474" s="494"/>
      <c r="AA474" s="28" t="s">
        <v>17</v>
      </c>
      <c r="AB474" s="27"/>
      <c r="AC474" s="28"/>
      <c r="AD474" s="27" t="s">
        <v>54</v>
      </c>
      <c r="AE474" s="28" t="s">
        <v>124</v>
      </c>
      <c r="AF474" s="29" t="s">
        <v>55</v>
      </c>
      <c r="AG474" s="29"/>
      <c r="AH474" s="27" t="s">
        <v>133</v>
      </c>
      <c r="AI474" s="27" t="s">
        <v>133</v>
      </c>
      <c r="AJ474" s="27" t="s">
        <v>54</v>
      </c>
      <c r="AK474" s="81"/>
      <c r="AL474" s="569"/>
      <c r="AM474" s="28">
        <v>32</v>
      </c>
      <c r="AN474" s="28"/>
      <c r="AO474" s="28">
        <v>2017</v>
      </c>
      <c r="AP474" s="20">
        <v>2018</v>
      </c>
      <c r="AQ474" s="182" t="s">
        <v>2955</v>
      </c>
      <c r="AR474" s="28" t="s">
        <v>2954</v>
      </c>
      <c r="AS474" s="130"/>
    </row>
    <row r="475" spans="1:45" ht="15" customHeight="1" x14ac:dyDescent="0.25">
      <c r="D475" s="409" t="s">
        <v>6263</v>
      </c>
      <c r="E475" s="435" t="s">
        <v>6264</v>
      </c>
      <c r="F475" s="412"/>
      <c r="G475" s="504" t="s">
        <v>6266</v>
      </c>
      <c r="H475" s="412" t="s">
        <v>1613</v>
      </c>
      <c r="I475" s="412">
        <v>32</v>
      </c>
      <c r="J475" s="415">
        <v>32</v>
      </c>
      <c r="K475" s="19"/>
      <c r="L475" s="52"/>
      <c r="M475" s="81"/>
      <c r="N475" s="28"/>
      <c r="O475" s="972"/>
      <c r="P475" s="29"/>
      <c r="Q475" s="28"/>
      <c r="R475" s="28"/>
      <c r="S475" s="81"/>
      <c r="T475" s="185"/>
      <c r="U475" s="326"/>
      <c r="V475" s="60"/>
      <c r="W475" s="167"/>
      <c r="X475" s="489"/>
      <c r="Y475" s="502"/>
      <c r="Z475" s="494"/>
      <c r="AA475" s="28" t="s">
        <v>20</v>
      </c>
      <c r="AB475" s="27">
        <v>18</v>
      </c>
      <c r="AC475" s="28" t="s">
        <v>6268</v>
      </c>
      <c r="AD475" s="27" t="s">
        <v>54</v>
      </c>
      <c r="AE475" s="28" t="s">
        <v>124</v>
      </c>
      <c r="AF475" s="29" t="s">
        <v>55</v>
      </c>
      <c r="AG475" s="29"/>
      <c r="AH475" s="27" t="s">
        <v>133</v>
      </c>
      <c r="AI475" s="27" t="s">
        <v>133</v>
      </c>
      <c r="AJ475" s="27" t="s">
        <v>54</v>
      </c>
      <c r="AK475" s="81"/>
      <c r="AL475" s="569"/>
      <c r="AM475" s="28">
        <v>32</v>
      </c>
      <c r="AN475" s="28">
        <v>5</v>
      </c>
      <c r="AO475" s="28">
        <v>2019</v>
      </c>
      <c r="AP475" s="20">
        <v>2021</v>
      </c>
      <c r="AQ475" s="182" t="s">
        <v>6267</v>
      </c>
      <c r="AR475" s="28" t="s">
        <v>6265</v>
      </c>
      <c r="AS475" s="20"/>
    </row>
    <row r="476" spans="1:45" ht="15" customHeight="1" x14ac:dyDescent="0.25">
      <c r="D476" s="26" t="s">
        <v>6471</v>
      </c>
      <c r="E476" s="435" t="s">
        <v>6267</v>
      </c>
      <c r="F476" s="27"/>
      <c r="G476" s="28" t="s">
        <v>6266</v>
      </c>
      <c r="H476" s="27" t="s">
        <v>1613</v>
      </c>
      <c r="I476" s="27">
        <v>32</v>
      </c>
      <c r="J476" s="87">
        <v>32</v>
      </c>
      <c r="K476" s="19"/>
      <c r="L476" s="52"/>
      <c r="M476" s="81"/>
      <c r="N476" s="28"/>
      <c r="O476" s="972"/>
      <c r="P476" s="29"/>
      <c r="Q476" s="28"/>
      <c r="R476" s="28"/>
      <c r="S476" s="81"/>
      <c r="T476" s="185"/>
      <c r="U476" s="326"/>
      <c r="V476" s="60"/>
      <c r="W476" s="167"/>
      <c r="X476" s="489"/>
      <c r="Y476" s="502"/>
      <c r="Z476" s="494"/>
      <c r="AA476" s="28" t="s">
        <v>20</v>
      </c>
      <c r="AB476" s="27">
        <v>54</v>
      </c>
      <c r="AC476" s="28" t="s">
        <v>6474</v>
      </c>
      <c r="AD476" s="27" t="s">
        <v>54</v>
      </c>
      <c r="AE476" s="28" t="s">
        <v>124</v>
      </c>
      <c r="AF476" s="29" t="s">
        <v>55</v>
      </c>
      <c r="AG476" s="29"/>
      <c r="AH476" s="27" t="s">
        <v>133</v>
      </c>
      <c r="AI476" s="27" t="s">
        <v>133</v>
      </c>
      <c r="AJ476" s="27" t="s">
        <v>54</v>
      </c>
      <c r="AK476" s="81">
        <v>45</v>
      </c>
      <c r="AL476" s="569"/>
      <c r="AM476" s="28">
        <v>32</v>
      </c>
      <c r="AN476" s="28"/>
      <c r="AO476" s="28">
        <v>2018</v>
      </c>
      <c r="AP476" s="20">
        <v>2021</v>
      </c>
      <c r="AQ476" s="182"/>
      <c r="AR476" s="28" t="s">
        <v>6473</v>
      </c>
      <c r="AS476" s="20"/>
    </row>
    <row r="477" spans="1:45" ht="15" customHeight="1" x14ac:dyDescent="0.25">
      <c r="B477">
        <v>1</v>
      </c>
      <c r="C477" t="s">
        <v>875</v>
      </c>
      <c r="D477" s="26" t="s">
        <v>2502</v>
      </c>
      <c r="E477" s="435" t="s">
        <v>2503</v>
      </c>
      <c r="F477" s="27" t="s">
        <v>67</v>
      </c>
      <c r="G477" s="28" t="s">
        <v>789</v>
      </c>
      <c r="H477" s="27" t="s">
        <v>136</v>
      </c>
      <c r="I477" s="27">
        <v>32</v>
      </c>
      <c r="J477" s="87">
        <v>32</v>
      </c>
      <c r="K477" s="19" t="s">
        <v>778</v>
      </c>
      <c r="L477" s="52" t="s">
        <v>789</v>
      </c>
      <c r="M477" s="81"/>
      <c r="N477" s="28">
        <v>1563</v>
      </c>
      <c r="O477" s="972"/>
      <c r="P477" s="29">
        <v>4</v>
      </c>
      <c r="Q477" s="28"/>
      <c r="R477" s="28"/>
      <c r="S477" s="81">
        <v>90.933999999999997</v>
      </c>
      <c r="T477" s="185"/>
      <c r="U477" s="326" t="s">
        <v>1270</v>
      </c>
      <c r="V477" s="60">
        <v>1</v>
      </c>
      <c r="W477" s="167">
        <v>1</v>
      </c>
      <c r="X477" s="489">
        <f t="shared" ref="X477:X484" si="25">IF(AND(N477&lt;&gt;"",S477&lt;&gt;""),1000*S477*V477/(N477*W477),"")</f>
        <v>58.179142674344213</v>
      </c>
      <c r="Y477" s="502" t="s">
        <v>174</v>
      </c>
      <c r="Z477" s="494" t="s">
        <v>54</v>
      </c>
      <c r="AA477" s="28" t="s">
        <v>17</v>
      </c>
      <c r="AB477" s="27">
        <v>26</v>
      </c>
      <c r="AC477" s="28" t="s">
        <v>214</v>
      </c>
      <c r="AD477" s="27"/>
      <c r="AE477" s="28" t="s">
        <v>124</v>
      </c>
      <c r="AF477" s="29"/>
      <c r="AG477" s="29"/>
      <c r="AH477" s="27" t="s">
        <v>133</v>
      </c>
      <c r="AI477" s="27" t="s">
        <v>133</v>
      </c>
      <c r="AJ477" s="27" t="s">
        <v>54</v>
      </c>
      <c r="AK477" s="81">
        <v>86</v>
      </c>
      <c r="AL477" s="569"/>
      <c r="AM477" s="28">
        <v>32</v>
      </c>
      <c r="AN477" s="28">
        <v>5</v>
      </c>
      <c r="AO477" s="28">
        <v>2010</v>
      </c>
      <c r="AP477" s="20">
        <v>2012</v>
      </c>
      <c r="AQ477" s="182" t="s">
        <v>2501</v>
      </c>
      <c r="AR477" s="28" t="s">
        <v>2504</v>
      </c>
      <c r="AS477" s="20" t="s">
        <v>2505</v>
      </c>
    </row>
    <row r="478" spans="1:45" ht="15" customHeight="1" x14ac:dyDescent="0.25">
      <c r="A478" t="s">
        <v>744</v>
      </c>
      <c r="B478">
        <v>1</v>
      </c>
      <c r="C478" t="s">
        <v>875</v>
      </c>
      <c r="D478" s="26" t="s">
        <v>213</v>
      </c>
      <c r="E478" s="435" t="s">
        <v>2500</v>
      </c>
      <c r="F478" s="27" t="s">
        <v>57</v>
      </c>
      <c r="G478" s="28" t="s">
        <v>789</v>
      </c>
      <c r="H478" s="27" t="s">
        <v>136</v>
      </c>
      <c r="I478" s="27">
        <v>32</v>
      </c>
      <c r="J478" s="87">
        <v>32</v>
      </c>
      <c r="K478" s="19" t="s">
        <v>778</v>
      </c>
      <c r="L478" s="52" t="s">
        <v>789</v>
      </c>
      <c r="M478" s="81"/>
      <c r="N478" s="28">
        <v>1563</v>
      </c>
      <c r="O478" s="972"/>
      <c r="P478" s="29">
        <v>4</v>
      </c>
      <c r="Q478" s="28"/>
      <c r="R478" s="28"/>
      <c r="S478" s="81">
        <v>90.933999999999997</v>
      </c>
      <c r="T478" s="185"/>
      <c r="U478" s="326" t="s">
        <v>1270</v>
      </c>
      <c r="V478" s="60">
        <v>1</v>
      </c>
      <c r="W478" s="167">
        <v>1</v>
      </c>
      <c r="X478" s="489">
        <f t="shared" si="25"/>
        <v>58.179142674344213</v>
      </c>
      <c r="Y478" s="502" t="s">
        <v>174</v>
      </c>
      <c r="Z478" s="494"/>
      <c r="AA478" s="28" t="s">
        <v>17</v>
      </c>
      <c r="AB478" s="27">
        <v>26</v>
      </c>
      <c r="AC478" s="28" t="s">
        <v>214</v>
      </c>
      <c r="AD478" s="27"/>
      <c r="AE478" s="28" t="s">
        <v>124</v>
      </c>
      <c r="AF478" s="29"/>
      <c r="AG478" s="29"/>
      <c r="AH478" s="27" t="s">
        <v>133</v>
      </c>
      <c r="AI478" s="27" t="s">
        <v>133</v>
      </c>
      <c r="AJ478" s="27" t="s">
        <v>54</v>
      </c>
      <c r="AK478" s="81">
        <v>86</v>
      </c>
      <c r="AL478" s="569"/>
      <c r="AM478" s="28">
        <v>32</v>
      </c>
      <c r="AN478" s="28">
        <v>5</v>
      </c>
      <c r="AO478" s="28">
        <v>2010</v>
      </c>
      <c r="AP478" s="20">
        <v>2012</v>
      </c>
      <c r="AQ478" s="182" t="s">
        <v>2501</v>
      </c>
      <c r="AR478" s="28"/>
      <c r="AS478" s="20"/>
    </row>
    <row r="479" spans="1:45" ht="15" customHeight="1" x14ac:dyDescent="0.25">
      <c r="C479" t="s">
        <v>875</v>
      </c>
      <c r="D479" s="26" t="s">
        <v>1924</v>
      </c>
      <c r="E479" s="435" t="s">
        <v>1927</v>
      </c>
      <c r="F479" s="27" t="s">
        <v>777</v>
      </c>
      <c r="G479" s="28" t="s">
        <v>1925</v>
      </c>
      <c r="H479" s="27" t="s">
        <v>143</v>
      </c>
      <c r="I479" s="27">
        <v>16</v>
      </c>
      <c r="J479" s="87">
        <v>16</v>
      </c>
      <c r="K479" s="19" t="s">
        <v>800</v>
      </c>
      <c r="L479" s="52" t="s">
        <v>108</v>
      </c>
      <c r="M479" s="81" t="s">
        <v>3067</v>
      </c>
      <c r="N479" s="28"/>
      <c r="O479" s="972"/>
      <c r="P479" s="29">
        <v>6</v>
      </c>
      <c r="Q479" s="28"/>
      <c r="R479" s="28"/>
      <c r="S479" s="81"/>
      <c r="T479" s="185">
        <v>43183</v>
      </c>
      <c r="U479" s="326">
        <v>14.7</v>
      </c>
      <c r="V479" s="60">
        <v>0.67</v>
      </c>
      <c r="W479" s="167">
        <v>1</v>
      </c>
      <c r="X479" s="489" t="str">
        <f t="shared" si="25"/>
        <v/>
      </c>
      <c r="Y479" s="502"/>
      <c r="Z479" s="494"/>
      <c r="AA479" s="28" t="s">
        <v>20</v>
      </c>
      <c r="AB479" s="27">
        <v>3</v>
      </c>
      <c r="AC479" s="28" t="s">
        <v>3068</v>
      </c>
      <c r="AD479" s="27" t="s">
        <v>54</v>
      </c>
      <c r="AE479" s="28"/>
      <c r="AF479" s="29"/>
      <c r="AG479" s="29"/>
      <c r="AH479" s="27"/>
      <c r="AI479" s="27"/>
      <c r="AJ479" s="27"/>
      <c r="AK479" s="81"/>
      <c r="AL479" s="569"/>
      <c r="AM479" s="28"/>
      <c r="AN479" s="28"/>
      <c r="AO479" s="28"/>
      <c r="AP479" s="20"/>
      <c r="AQ479" s="182"/>
      <c r="AR479" s="28" t="s">
        <v>1926</v>
      </c>
      <c r="AS479" s="130" t="s">
        <v>3069</v>
      </c>
    </row>
    <row r="480" spans="1:45" ht="14.25" customHeight="1" x14ac:dyDescent="0.25">
      <c r="A480" t="s">
        <v>174</v>
      </c>
      <c r="B480">
        <v>1</v>
      </c>
      <c r="C480" t="s">
        <v>875</v>
      </c>
      <c r="D480" s="26" t="s">
        <v>1143</v>
      </c>
      <c r="E480" s="435" t="s">
        <v>2517</v>
      </c>
      <c r="F480" s="27" t="s">
        <v>96</v>
      </c>
      <c r="G480" s="28" t="s">
        <v>1144</v>
      </c>
      <c r="H480" s="27" t="s">
        <v>12</v>
      </c>
      <c r="I480" s="27">
        <v>8</v>
      </c>
      <c r="J480" s="87">
        <v>15</v>
      </c>
      <c r="K480" s="19" t="s">
        <v>800</v>
      </c>
      <c r="L480" s="52" t="s">
        <v>108</v>
      </c>
      <c r="M480" s="81" t="s">
        <v>1412</v>
      </c>
      <c r="N480" s="28">
        <v>786</v>
      </c>
      <c r="O480" s="972"/>
      <c r="P480" s="29">
        <v>6</v>
      </c>
      <c r="Q480" s="28"/>
      <c r="R480" s="28">
        <v>1</v>
      </c>
      <c r="S480" s="81">
        <v>339.55900000000003</v>
      </c>
      <c r="T480" s="185">
        <v>41799</v>
      </c>
      <c r="U480" s="326">
        <v>14.7</v>
      </c>
      <c r="V480" s="60">
        <v>0.33</v>
      </c>
      <c r="W480" s="167">
        <v>1</v>
      </c>
      <c r="X480" s="489">
        <f t="shared" si="25"/>
        <v>142.56293893129771</v>
      </c>
      <c r="Y480" s="502" t="s">
        <v>174</v>
      </c>
      <c r="Z480" s="494"/>
      <c r="AA480" s="28" t="s">
        <v>20</v>
      </c>
      <c r="AB480" s="27">
        <v>34</v>
      </c>
      <c r="AC480" s="28" t="s">
        <v>79</v>
      </c>
      <c r="AD480" s="27" t="s">
        <v>54</v>
      </c>
      <c r="AE480" s="28"/>
      <c r="AF480" s="29" t="s">
        <v>55</v>
      </c>
      <c r="AG480" s="29"/>
      <c r="AH480" s="27">
        <v>128</v>
      </c>
      <c r="AI480" s="27" t="s">
        <v>249</v>
      </c>
      <c r="AJ480" s="27"/>
      <c r="AK480" s="81">
        <v>32</v>
      </c>
      <c r="AL480" s="569"/>
      <c r="AM480" s="28"/>
      <c r="AN480" s="28"/>
      <c r="AO480" s="28">
        <v>2014</v>
      </c>
      <c r="AP480" s="20"/>
      <c r="AQ480" s="37"/>
      <c r="AR480" s="28" t="s">
        <v>1414</v>
      </c>
      <c r="AS480" s="20" t="s">
        <v>1413</v>
      </c>
    </row>
    <row r="481" spans="1:45" ht="14.25" customHeight="1" x14ac:dyDescent="0.25">
      <c r="B481">
        <v>1</v>
      </c>
      <c r="C481" t="s">
        <v>875</v>
      </c>
      <c r="D481" s="26" t="s">
        <v>1811</v>
      </c>
      <c r="E481" s="435" t="s">
        <v>2517</v>
      </c>
      <c r="F481" s="27" t="s">
        <v>67</v>
      </c>
      <c r="G481" s="28" t="s">
        <v>1813</v>
      </c>
      <c r="H481" s="27" t="s">
        <v>143</v>
      </c>
      <c r="I481" s="27">
        <v>8</v>
      </c>
      <c r="J481" s="87">
        <v>16</v>
      </c>
      <c r="K481" s="19" t="s">
        <v>800</v>
      </c>
      <c r="L481" s="52" t="s">
        <v>108</v>
      </c>
      <c r="M481" s="81" t="s">
        <v>2674</v>
      </c>
      <c r="N481" s="28">
        <v>1049</v>
      </c>
      <c r="O481" s="972"/>
      <c r="P481" s="29">
        <v>6</v>
      </c>
      <c r="Q481" s="28"/>
      <c r="R481" s="28">
        <v>1</v>
      </c>
      <c r="S481" s="81">
        <v>370</v>
      </c>
      <c r="T481" s="185">
        <v>43160</v>
      </c>
      <c r="U481" s="326">
        <v>14.7</v>
      </c>
      <c r="V481" s="60">
        <v>0.33</v>
      </c>
      <c r="W481" s="167">
        <v>1</v>
      </c>
      <c r="X481" s="489">
        <f t="shared" si="25"/>
        <v>116.39656816015253</v>
      </c>
      <c r="Y481" s="502" t="s">
        <v>174</v>
      </c>
      <c r="Z481" s="494"/>
      <c r="AA481" s="28" t="s">
        <v>20</v>
      </c>
      <c r="AB481" s="27">
        <v>28</v>
      </c>
      <c r="AC481" s="28" t="s">
        <v>79</v>
      </c>
      <c r="AD481" s="27" t="s">
        <v>54</v>
      </c>
      <c r="AE481" s="28"/>
      <c r="AF481" s="29"/>
      <c r="AG481" s="29"/>
      <c r="AH481" s="27"/>
      <c r="AI481" s="27"/>
      <c r="AJ481" s="27"/>
      <c r="AK481" s="81">
        <v>20</v>
      </c>
      <c r="AL481" s="569"/>
      <c r="AM481" s="28">
        <v>16</v>
      </c>
      <c r="AN481" s="28"/>
      <c r="AO481" s="28">
        <v>2013</v>
      </c>
      <c r="AP481" s="20">
        <v>2017</v>
      </c>
      <c r="AQ481" s="182" t="s">
        <v>2675</v>
      </c>
      <c r="AR481" s="28" t="s">
        <v>5287</v>
      </c>
      <c r="AS481" s="20" t="s">
        <v>5286</v>
      </c>
    </row>
    <row r="482" spans="1:45" ht="14.25" customHeight="1" x14ac:dyDescent="0.25">
      <c r="B482">
        <v>1</v>
      </c>
      <c r="C482" t="s">
        <v>875</v>
      </c>
      <c r="D482" s="26" t="s">
        <v>1811</v>
      </c>
      <c r="E482" s="435" t="s">
        <v>2517</v>
      </c>
      <c r="F482" s="27" t="s">
        <v>67</v>
      </c>
      <c r="G482" s="28" t="s">
        <v>1813</v>
      </c>
      <c r="H482" s="27" t="s">
        <v>143</v>
      </c>
      <c r="I482" s="27">
        <v>8</v>
      </c>
      <c r="J482" s="87">
        <v>16</v>
      </c>
      <c r="K482" s="856" t="s">
        <v>6197</v>
      </c>
      <c r="L482" s="52" t="s">
        <v>108</v>
      </c>
      <c r="M482" s="81" t="s">
        <v>6199</v>
      </c>
      <c r="N482" s="28">
        <v>1500</v>
      </c>
      <c r="O482" s="972">
        <v>1822</v>
      </c>
      <c r="P482" s="29">
        <v>6</v>
      </c>
      <c r="Q482" s="28"/>
      <c r="R482" s="28">
        <v>1</v>
      </c>
      <c r="S482" s="81">
        <v>500</v>
      </c>
      <c r="T482" s="185">
        <v>44489</v>
      </c>
      <c r="U482" s="326" t="s">
        <v>5998</v>
      </c>
      <c r="V482" s="60">
        <v>0.33</v>
      </c>
      <c r="W482" s="167">
        <v>1</v>
      </c>
      <c r="X482" s="489">
        <f t="shared" si="25"/>
        <v>110</v>
      </c>
      <c r="Y482" s="502" t="s">
        <v>174</v>
      </c>
      <c r="Z482" s="494"/>
      <c r="AA482" s="28" t="s">
        <v>20</v>
      </c>
      <c r="AB482" s="27">
        <v>28</v>
      </c>
      <c r="AC482" s="28" t="s">
        <v>79</v>
      </c>
      <c r="AD482" s="27" t="s">
        <v>54</v>
      </c>
      <c r="AE482" s="28"/>
      <c r="AF482" s="29"/>
      <c r="AG482" s="29"/>
      <c r="AH482" s="27"/>
      <c r="AI482" s="27"/>
      <c r="AJ482" s="27"/>
      <c r="AK482" s="81">
        <v>20</v>
      </c>
      <c r="AL482" s="569"/>
      <c r="AM482" s="28">
        <v>16</v>
      </c>
      <c r="AN482" s="28"/>
      <c r="AO482" s="28">
        <v>2013</v>
      </c>
      <c r="AP482" s="20">
        <v>2017</v>
      </c>
      <c r="AQ482" s="182" t="s">
        <v>2675</v>
      </c>
      <c r="AR482" s="28" t="s">
        <v>5287</v>
      </c>
      <c r="AS482" s="20" t="s">
        <v>5286</v>
      </c>
    </row>
    <row r="483" spans="1:45" ht="14.25" customHeight="1" x14ac:dyDescent="0.25">
      <c r="B483">
        <v>1</v>
      </c>
      <c r="C483" t="s">
        <v>875</v>
      </c>
      <c r="D483" s="26" t="s">
        <v>1501</v>
      </c>
      <c r="E483" s="435" t="s">
        <v>2733</v>
      </c>
      <c r="F483" s="27" t="s">
        <v>85</v>
      </c>
      <c r="G483" s="28" t="s">
        <v>1505</v>
      </c>
      <c r="H483" s="27" t="s">
        <v>143</v>
      </c>
      <c r="I483" s="27">
        <v>32</v>
      </c>
      <c r="J483" s="87">
        <v>16</v>
      </c>
      <c r="K483" s="19" t="s">
        <v>800</v>
      </c>
      <c r="L483" s="52" t="s">
        <v>108</v>
      </c>
      <c r="M483" s="81"/>
      <c r="N483" s="28">
        <v>793</v>
      </c>
      <c r="O483" s="972"/>
      <c r="P483" s="29">
        <v>6</v>
      </c>
      <c r="Q483" s="28"/>
      <c r="R483" s="28">
        <v>2</v>
      </c>
      <c r="S483" s="81">
        <v>193.274</v>
      </c>
      <c r="T483" s="185">
        <v>41885</v>
      </c>
      <c r="U483" s="326">
        <v>14.7</v>
      </c>
      <c r="V483" s="60">
        <v>1</v>
      </c>
      <c r="W483" s="167">
        <v>1</v>
      </c>
      <c r="X483" s="489">
        <f t="shared" si="25"/>
        <v>243.72509457755359</v>
      </c>
      <c r="Y483" s="502" t="s">
        <v>174</v>
      </c>
      <c r="Z483" s="494"/>
      <c r="AA483" s="28" t="s">
        <v>17</v>
      </c>
      <c r="AB483" s="27">
        <v>49</v>
      </c>
      <c r="AC483" s="28" t="s">
        <v>1502</v>
      </c>
      <c r="AD483" s="27" t="s">
        <v>149</v>
      </c>
      <c r="AE483" s="28" t="s">
        <v>124</v>
      </c>
      <c r="AF483" s="29" t="s">
        <v>55</v>
      </c>
      <c r="AG483" s="29" t="s">
        <v>54</v>
      </c>
      <c r="AH483" s="27" t="s">
        <v>133</v>
      </c>
      <c r="AI483" s="27" t="s">
        <v>133</v>
      </c>
      <c r="AJ483" s="27"/>
      <c r="AK483" s="81"/>
      <c r="AL483" s="569"/>
      <c r="AM483" s="28">
        <v>16</v>
      </c>
      <c r="AN483" s="28">
        <v>5</v>
      </c>
      <c r="AO483" s="28">
        <v>2014</v>
      </c>
      <c r="AP483" s="20"/>
      <c r="AQ483" s="182" t="s">
        <v>1503</v>
      </c>
      <c r="AR483" s="28" t="s">
        <v>1504</v>
      </c>
      <c r="AS483" s="20" t="s">
        <v>1506</v>
      </c>
    </row>
    <row r="484" spans="1:45" ht="14.25" customHeight="1" x14ac:dyDescent="0.25">
      <c r="B484">
        <v>1</v>
      </c>
      <c r="C484" t="s">
        <v>875</v>
      </c>
      <c r="D484" s="45" t="s">
        <v>496</v>
      </c>
      <c r="E484" s="555" t="s">
        <v>2547</v>
      </c>
      <c r="F484" s="46" t="s">
        <v>96</v>
      </c>
      <c r="G484" s="42" t="s">
        <v>498</v>
      </c>
      <c r="H484" s="46" t="s">
        <v>143</v>
      </c>
      <c r="I484" s="46">
        <v>16</v>
      </c>
      <c r="J484" s="670">
        <v>16</v>
      </c>
      <c r="K484" s="19" t="s">
        <v>800</v>
      </c>
      <c r="L484" s="52" t="s">
        <v>108</v>
      </c>
      <c r="M484" s="81"/>
      <c r="N484" s="28">
        <v>349</v>
      </c>
      <c r="O484" s="972"/>
      <c r="P484" s="29">
        <v>6</v>
      </c>
      <c r="Q484" s="28">
        <v>1</v>
      </c>
      <c r="R484" s="28"/>
      <c r="S484" s="81">
        <v>526.31600000000003</v>
      </c>
      <c r="T484" s="185">
        <v>41687</v>
      </c>
      <c r="U484" s="326">
        <v>14.7</v>
      </c>
      <c r="V484" s="60">
        <v>0.67</v>
      </c>
      <c r="W484" s="167">
        <v>3</v>
      </c>
      <c r="X484" s="489">
        <f t="shared" si="25"/>
        <v>336.80202483285581</v>
      </c>
      <c r="Y484" s="502" t="s">
        <v>174</v>
      </c>
      <c r="Z484" s="494" t="s">
        <v>745</v>
      </c>
      <c r="AA484" s="28" t="s">
        <v>17</v>
      </c>
      <c r="AB484" s="27">
        <v>13</v>
      </c>
      <c r="AC484" s="28" t="s">
        <v>497</v>
      </c>
      <c r="AD484" s="27" t="s">
        <v>54</v>
      </c>
      <c r="AE484" s="28" t="s">
        <v>158</v>
      </c>
      <c r="AF484" s="29" t="s">
        <v>55</v>
      </c>
      <c r="AG484" s="29"/>
      <c r="AH484" s="27" t="s">
        <v>249</v>
      </c>
      <c r="AI484" s="27" t="s">
        <v>249</v>
      </c>
      <c r="AJ484" s="27"/>
      <c r="AK484" s="81"/>
      <c r="AL484" s="569"/>
      <c r="AM484" s="28">
        <v>8</v>
      </c>
      <c r="AN484" s="28">
        <v>4</v>
      </c>
      <c r="AO484" s="28">
        <v>2001</v>
      </c>
      <c r="AP484" s="20">
        <v>2009</v>
      </c>
      <c r="AQ484" s="19"/>
      <c r="AR484" s="28" t="s">
        <v>3551</v>
      </c>
      <c r="AS484" s="20" t="s">
        <v>3834</v>
      </c>
    </row>
    <row r="485" spans="1:45" ht="14.25" customHeight="1" x14ac:dyDescent="0.25">
      <c r="D485" s="409" t="s">
        <v>5000</v>
      </c>
      <c r="E485" s="435" t="s">
        <v>5001</v>
      </c>
      <c r="F485" s="412" t="s">
        <v>67</v>
      </c>
      <c r="G485" s="504" t="s">
        <v>5003</v>
      </c>
      <c r="H485" s="412" t="s">
        <v>12</v>
      </c>
      <c r="I485" s="412">
        <v>24</v>
      </c>
      <c r="J485" s="415">
        <v>24</v>
      </c>
      <c r="K485" s="19"/>
      <c r="L485" s="52"/>
      <c r="M485" s="81"/>
      <c r="N485" s="28"/>
      <c r="O485" s="972"/>
      <c r="P485" s="29"/>
      <c r="Q485" s="28"/>
      <c r="R485" s="28"/>
      <c r="S485" s="81"/>
      <c r="T485" s="185"/>
      <c r="U485" s="326"/>
      <c r="V485" s="60"/>
      <c r="W485" s="167"/>
      <c r="X485" s="489"/>
      <c r="Y485" s="502"/>
      <c r="Z485" s="494" t="s">
        <v>54</v>
      </c>
      <c r="AA485" s="28" t="s">
        <v>17</v>
      </c>
      <c r="AB485" s="27">
        <v>32</v>
      </c>
      <c r="AC485" s="28" t="s">
        <v>5006</v>
      </c>
      <c r="AD485" s="27" t="s">
        <v>54</v>
      </c>
      <c r="AE485" s="28"/>
      <c r="AF485" s="29" t="s">
        <v>55</v>
      </c>
      <c r="AG485" s="29"/>
      <c r="AH485" s="27"/>
      <c r="AI485" s="27"/>
      <c r="AJ485" s="27"/>
      <c r="AK485" s="81">
        <v>19</v>
      </c>
      <c r="AL485" s="569"/>
      <c r="AM485" s="28"/>
      <c r="AN485" s="28"/>
      <c r="AO485" s="28"/>
      <c r="AP485" s="20">
        <v>2019</v>
      </c>
      <c r="AQ485" s="37"/>
      <c r="AR485" s="28" t="s">
        <v>5004</v>
      </c>
      <c r="AS485" s="20" t="s">
        <v>5005</v>
      </c>
    </row>
    <row r="486" spans="1:45" ht="14.25" customHeight="1" x14ac:dyDescent="0.25">
      <c r="A486" t="s">
        <v>744</v>
      </c>
      <c r="B486">
        <v>1</v>
      </c>
      <c r="C486" t="s">
        <v>875</v>
      </c>
      <c r="D486" s="409" t="s">
        <v>4554</v>
      </c>
      <c r="E486" s="435" t="s">
        <v>4555</v>
      </c>
      <c r="F486" s="411" t="s">
        <v>85</v>
      </c>
      <c r="G486" s="504" t="s">
        <v>4556</v>
      </c>
      <c r="H486" s="412" t="s">
        <v>1613</v>
      </c>
      <c r="I486" s="412">
        <v>32</v>
      </c>
      <c r="J486" s="415">
        <v>32</v>
      </c>
      <c r="K486" s="19" t="s">
        <v>800</v>
      </c>
      <c r="L486" s="52" t="s">
        <v>108</v>
      </c>
      <c r="M486" s="81"/>
      <c r="N486" s="28">
        <v>1422</v>
      </c>
      <c r="O486" s="972"/>
      <c r="P486" s="29">
        <v>6</v>
      </c>
      <c r="Q486" s="28"/>
      <c r="R486" s="28">
        <v>1</v>
      </c>
      <c r="S486" s="81">
        <v>166.667</v>
      </c>
      <c r="T486" s="185">
        <v>43354</v>
      </c>
      <c r="U486" s="326">
        <v>14.7</v>
      </c>
      <c r="V486" s="60">
        <v>1</v>
      </c>
      <c r="W486" s="167">
        <v>1</v>
      </c>
      <c r="X486" s="489">
        <f>IF(AND(N486&lt;&gt;"",S486&lt;&gt;""),1000*S486*V486/(N486*W486),"")</f>
        <v>117.20604781997187</v>
      </c>
      <c r="Y486" s="502" t="s">
        <v>174</v>
      </c>
      <c r="Z486" s="494"/>
      <c r="AA486" s="28" t="s">
        <v>20</v>
      </c>
      <c r="AB486" s="27">
        <v>2</v>
      </c>
      <c r="AC486" s="28" t="s">
        <v>4571</v>
      </c>
      <c r="AD486" s="27" t="s">
        <v>54</v>
      </c>
      <c r="AE486" s="28" t="s">
        <v>124</v>
      </c>
      <c r="AF486" s="29" t="s">
        <v>55</v>
      </c>
      <c r="AG486" s="29"/>
      <c r="AH486" s="27" t="s">
        <v>133</v>
      </c>
      <c r="AI486" s="27" t="s">
        <v>133</v>
      </c>
      <c r="AJ486" s="27" t="s">
        <v>54</v>
      </c>
      <c r="AK486" s="81"/>
      <c r="AL486" s="569"/>
      <c r="AM486" s="28">
        <v>32</v>
      </c>
      <c r="AN486" s="28">
        <v>2</v>
      </c>
      <c r="AO486" s="28">
        <v>2018</v>
      </c>
      <c r="AP486" s="20">
        <v>2018</v>
      </c>
      <c r="AQ486" s="182" t="s">
        <v>4558</v>
      </c>
      <c r="AR486" s="28" t="s">
        <v>4572</v>
      </c>
      <c r="AS486" s="20" t="s">
        <v>4559</v>
      </c>
    </row>
    <row r="487" spans="1:45" ht="14.25" customHeight="1" x14ac:dyDescent="0.25">
      <c r="D487" s="591" t="s">
        <v>5203</v>
      </c>
      <c r="E487" s="555" t="s">
        <v>4555</v>
      </c>
      <c r="F487" s="592" t="s">
        <v>57</v>
      </c>
      <c r="G487" s="593" t="s">
        <v>4556</v>
      </c>
      <c r="H487" s="592" t="s">
        <v>1613</v>
      </c>
      <c r="I487" s="592">
        <v>32</v>
      </c>
      <c r="J487" s="618">
        <v>32</v>
      </c>
      <c r="K487" s="19" t="s">
        <v>800</v>
      </c>
      <c r="L487" s="465" t="s">
        <v>4556</v>
      </c>
      <c r="M487" s="81"/>
      <c r="N487" s="28">
        <v>1000</v>
      </c>
      <c r="O487" s="972"/>
      <c r="P487" s="29">
        <v>6</v>
      </c>
      <c r="Q487" s="28"/>
      <c r="R487" s="28"/>
      <c r="S487" s="81">
        <v>220</v>
      </c>
      <c r="T487" s="185">
        <v>44228</v>
      </c>
      <c r="U487" s="59" t="s">
        <v>5298</v>
      </c>
      <c r="V487" s="60">
        <v>1</v>
      </c>
      <c r="W487" s="167">
        <v>1</v>
      </c>
      <c r="X487" s="489">
        <f>IF(AND(N487&lt;&gt;"",S487&lt;&gt;""),1000*S487*V487/(N487*W487),"")</f>
        <v>220</v>
      </c>
      <c r="Y487" s="502"/>
      <c r="Z487" s="494"/>
      <c r="AA487" s="28" t="s">
        <v>20</v>
      </c>
      <c r="AB487" s="27">
        <v>4</v>
      </c>
      <c r="AC487" s="28" t="s">
        <v>4554</v>
      </c>
      <c r="AD487" s="27" t="s">
        <v>54</v>
      </c>
      <c r="AE487" s="28" t="s">
        <v>124</v>
      </c>
      <c r="AF487" s="29" t="s">
        <v>55</v>
      </c>
      <c r="AG487" s="29"/>
      <c r="AH487" s="27" t="s">
        <v>133</v>
      </c>
      <c r="AI487" s="27" t="s">
        <v>133</v>
      </c>
      <c r="AJ487" s="27" t="s">
        <v>54</v>
      </c>
      <c r="AK487" s="81">
        <v>45</v>
      </c>
      <c r="AL487" s="569"/>
      <c r="AM487" s="28">
        <v>32</v>
      </c>
      <c r="AN487" s="28"/>
      <c r="AO487" s="28">
        <v>2018</v>
      </c>
      <c r="AP487" s="20">
        <v>2021</v>
      </c>
      <c r="AQ487" s="182" t="s">
        <v>5716</v>
      </c>
      <c r="AR487" s="28" t="s">
        <v>4572</v>
      </c>
      <c r="AS487" s="20" t="s">
        <v>5403</v>
      </c>
    </row>
    <row r="488" spans="1:45" ht="14.25" customHeight="1" x14ac:dyDescent="0.25">
      <c r="D488" s="591" t="s">
        <v>2793</v>
      </c>
      <c r="E488" s="555" t="s">
        <v>5086</v>
      </c>
      <c r="F488" s="592" t="s">
        <v>85</v>
      </c>
      <c r="G488" s="593" t="s">
        <v>3927</v>
      </c>
      <c r="H488" s="46" t="s">
        <v>143</v>
      </c>
      <c r="I488" s="592">
        <v>32</v>
      </c>
      <c r="J488" s="618">
        <v>32</v>
      </c>
      <c r="K488" s="19"/>
      <c r="L488" s="52"/>
      <c r="M488" s="81"/>
      <c r="N488" s="28"/>
      <c r="O488" s="972"/>
      <c r="P488" s="29"/>
      <c r="Q488" s="28"/>
      <c r="R488" s="28"/>
      <c r="S488" s="81"/>
      <c r="T488" s="185"/>
      <c r="U488" s="326"/>
      <c r="V488" s="60"/>
      <c r="W488" s="167"/>
      <c r="X488" s="489"/>
      <c r="Y488" s="502"/>
      <c r="Z488" s="494"/>
      <c r="AA488" s="28" t="s">
        <v>17</v>
      </c>
      <c r="AB488" s="27">
        <v>36</v>
      </c>
      <c r="AC488" s="28" t="s">
        <v>5930</v>
      </c>
      <c r="AD488" s="27" t="s">
        <v>54</v>
      </c>
      <c r="AE488" s="28" t="s">
        <v>158</v>
      </c>
      <c r="AF488" s="29" t="s">
        <v>54</v>
      </c>
      <c r="AG488" s="29"/>
      <c r="AH488" s="27" t="s">
        <v>133</v>
      </c>
      <c r="AI488" s="27" t="s">
        <v>133</v>
      </c>
      <c r="AJ488" s="27" t="s">
        <v>54</v>
      </c>
      <c r="AK488" s="81">
        <v>68</v>
      </c>
      <c r="AL488" s="569"/>
      <c r="AM488" s="28">
        <v>32</v>
      </c>
      <c r="AN488" s="28"/>
      <c r="AO488" s="28">
        <v>2018</v>
      </c>
      <c r="AP488" s="20">
        <v>2021</v>
      </c>
      <c r="AQ488" s="182" t="s">
        <v>5760</v>
      </c>
      <c r="AR488" s="28" t="s">
        <v>2794</v>
      </c>
      <c r="AS488" s="20" t="s">
        <v>5489</v>
      </c>
    </row>
    <row r="489" spans="1:45" ht="14.25" customHeight="1" x14ac:dyDescent="0.25">
      <c r="D489" s="409" t="s">
        <v>2793</v>
      </c>
      <c r="E489" s="435" t="s">
        <v>5086</v>
      </c>
      <c r="F489" s="412" t="s">
        <v>85</v>
      </c>
      <c r="G489" s="504" t="s">
        <v>3927</v>
      </c>
      <c r="H489" s="46" t="s">
        <v>143</v>
      </c>
      <c r="I489" s="412">
        <v>32</v>
      </c>
      <c r="J489" s="415">
        <v>32</v>
      </c>
      <c r="K489" s="19"/>
      <c r="L489" s="52"/>
      <c r="M489" s="81"/>
      <c r="N489" s="28"/>
      <c r="O489" s="972"/>
      <c r="P489" s="29"/>
      <c r="Q489" s="28"/>
      <c r="R489" s="28"/>
      <c r="S489" s="81"/>
      <c r="T489" s="185"/>
      <c r="U489" s="326"/>
      <c r="V489" s="60"/>
      <c r="W489" s="167"/>
      <c r="X489" s="489"/>
      <c r="Y489" s="502"/>
      <c r="Z489" s="494" t="s">
        <v>54</v>
      </c>
      <c r="AA489" s="28" t="s">
        <v>17</v>
      </c>
      <c r="AB489" s="27">
        <v>36</v>
      </c>
      <c r="AC489" s="28" t="s">
        <v>5930</v>
      </c>
      <c r="AD489" s="27" t="s">
        <v>54</v>
      </c>
      <c r="AE489" s="28" t="s">
        <v>158</v>
      </c>
      <c r="AF489" s="29" t="s">
        <v>54</v>
      </c>
      <c r="AG489" s="29"/>
      <c r="AH489" s="27" t="s">
        <v>133</v>
      </c>
      <c r="AI489" s="27" t="s">
        <v>133</v>
      </c>
      <c r="AJ489" s="27" t="s">
        <v>54</v>
      </c>
      <c r="AK489" s="81">
        <v>68</v>
      </c>
      <c r="AL489" s="569"/>
      <c r="AM489" s="28">
        <v>32</v>
      </c>
      <c r="AN489" s="28"/>
      <c r="AO489" s="28">
        <v>2018</v>
      </c>
      <c r="AP489" s="20">
        <v>2021</v>
      </c>
      <c r="AQ489" s="182" t="s">
        <v>6067</v>
      </c>
      <c r="AR489" s="28" t="s">
        <v>6068</v>
      </c>
      <c r="AS489" s="20" t="s">
        <v>6069</v>
      </c>
    </row>
    <row r="490" spans="1:45" ht="14.25" customHeight="1" x14ac:dyDescent="0.25">
      <c r="D490" s="591" t="s">
        <v>5376</v>
      </c>
      <c r="E490" s="555" t="s">
        <v>5377</v>
      </c>
      <c r="F490" s="592" t="s">
        <v>85</v>
      </c>
      <c r="G490" s="42" t="s">
        <v>5379</v>
      </c>
      <c r="H490" s="46" t="s">
        <v>143</v>
      </c>
      <c r="I490" s="592">
        <v>16</v>
      </c>
      <c r="J490" s="618">
        <v>16</v>
      </c>
      <c r="K490" s="19"/>
      <c r="L490" s="52"/>
      <c r="M490" s="81"/>
      <c r="N490" s="28"/>
      <c r="O490" s="972"/>
      <c r="P490" s="29"/>
      <c r="Q490" s="28"/>
      <c r="R490" s="28"/>
      <c r="S490" s="81"/>
      <c r="T490" s="185"/>
      <c r="U490" s="326"/>
      <c r="V490" s="60"/>
      <c r="W490" s="167"/>
      <c r="X490" s="489"/>
      <c r="Y490" s="502"/>
      <c r="Z490" s="494"/>
      <c r="AA490" s="28" t="s">
        <v>20</v>
      </c>
      <c r="AB490" s="27">
        <v>8</v>
      </c>
      <c r="AC490" s="28" t="s">
        <v>79</v>
      </c>
      <c r="AD490" s="27" t="s">
        <v>54</v>
      </c>
      <c r="AE490" s="28"/>
      <c r="AF490" s="29" t="s">
        <v>55</v>
      </c>
      <c r="AG490" s="29"/>
      <c r="AH490" s="27" t="s">
        <v>83</v>
      </c>
      <c r="AI490" s="27" t="s">
        <v>83</v>
      </c>
      <c r="AJ490" s="27" t="s">
        <v>55</v>
      </c>
      <c r="AK490" s="81">
        <v>16</v>
      </c>
      <c r="AL490" s="569"/>
      <c r="AM490" s="28">
        <v>16</v>
      </c>
      <c r="AN490" s="28"/>
      <c r="AO490" s="28">
        <v>2020</v>
      </c>
      <c r="AP490" s="20">
        <v>2020</v>
      </c>
      <c r="AQ490" s="182" t="s">
        <v>5380</v>
      </c>
      <c r="AR490" s="28"/>
      <c r="AS490" s="574" t="s">
        <v>5378</v>
      </c>
    </row>
    <row r="491" spans="1:45" ht="14.25" customHeight="1" x14ac:dyDescent="0.25">
      <c r="B491">
        <v>1</v>
      </c>
      <c r="C491" t="s">
        <v>875</v>
      </c>
      <c r="D491" s="26" t="s">
        <v>1787</v>
      </c>
      <c r="E491" s="435" t="s">
        <v>1788</v>
      </c>
      <c r="F491" s="27" t="s">
        <v>57</v>
      </c>
      <c r="G491" s="28" t="s">
        <v>3594</v>
      </c>
      <c r="H491" s="46" t="s">
        <v>3282</v>
      </c>
      <c r="I491" s="27">
        <v>32</v>
      </c>
      <c r="J491" s="87">
        <v>32</v>
      </c>
      <c r="K491" s="19" t="s">
        <v>968</v>
      </c>
      <c r="L491" s="52" t="s">
        <v>1808</v>
      </c>
      <c r="M491" s="81"/>
      <c r="N491" s="28">
        <v>1048</v>
      </c>
      <c r="O491" s="972"/>
      <c r="P491" s="29">
        <v>6</v>
      </c>
      <c r="Q491" s="28">
        <v>4</v>
      </c>
      <c r="R491" s="28">
        <v>33</v>
      </c>
      <c r="S491" s="81">
        <v>185</v>
      </c>
      <c r="T491" s="185">
        <v>43111</v>
      </c>
      <c r="U491" s="326">
        <v>14.7</v>
      </c>
      <c r="V491" s="60">
        <v>1</v>
      </c>
      <c r="W491" s="167">
        <v>1</v>
      </c>
      <c r="X491" s="489">
        <f>IF(AND(N491&lt;&gt;"",S491&lt;&gt;""),1000*S491*V491/(N491*W491),"")</f>
        <v>176.52671755725191</v>
      </c>
      <c r="Y491" s="502" t="s">
        <v>174</v>
      </c>
      <c r="Z491" s="494"/>
      <c r="AA491" s="28" t="s">
        <v>17</v>
      </c>
      <c r="AB491" s="27">
        <v>50</v>
      </c>
      <c r="AC491" s="28"/>
      <c r="AD491" s="27" t="s">
        <v>54</v>
      </c>
      <c r="AE491" s="28" t="s">
        <v>124</v>
      </c>
      <c r="AF491" s="29" t="s">
        <v>55</v>
      </c>
      <c r="AG491" s="29" t="s">
        <v>54</v>
      </c>
      <c r="AH491" s="27" t="s">
        <v>133</v>
      </c>
      <c r="AI491" s="27" t="s">
        <v>133</v>
      </c>
      <c r="AJ491" s="27" t="s">
        <v>54</v>
      </c>
      <c r="AK491" s="81">
        <v>30</v>
      </c>
      <c r="AL491" s="569"/>
      <c r="AM491" s="28">
        <v>32</v>
      </c>
      <c r="AN491" s="28">
        <v>5</v>
      </c>
      <c r="AO491" s="28">
        <v>2014</v>
      </c>
      <c r="AP491" s="20">
        <v>2019</v>
      </c>
      <c r="AQ491" s="182" t="s">
        <v>1789</v>
      </c>
      <c r="AR491" s="28" t="s">
        <v>1809</v>
      </c>
      <c r="AS491" s="127" t="s">
        <v>3593</v>
      </c>
    </row>
    <row r="492" spans="1:45" ht="14.25" customHeight="1" x14ac:dyDescent="0.25">
      <c r="C492" t="s">
        <v>875</v>
      </c>
      <c r="D492" s="26" t="s">
        <v>2144</v>
      </c>
      <c r="E492" s="28"/>
      <c r="F492" s="27" t="s">
        <v>777</v>
      </c>
      <c r="G492" s="28" t="s">
        <v>2145</v>
      </c>
      <c r="H492" s="46" t="s">
        <v>168</v>
      </c>
      <c r="I492" s="27">
        <v>32</v>
      </c>
      <c r="J492" s="87">
        <v>32</v>
      </c>
      <c r="K492" s="19" t="s">
        <v>800</v>
      </c>
      <c r="L492" s="52" t="s">
        <v>108</v>
      </c>
      <c r="M492" s="81" t="s">
        <v>777</v>
      </c>
      <c r="N492" s="28"/>
      <c r="O492" s="972"/>
      <c r="P492" s="29">
        <v>6</v>
      </c>
      <c r="Q492" s="28"/>
      <c r="R492" s="28"/>
      <c r="S492" s="81"/>
      <c r="T492" s="185">
        <v>43172</v>
      </c>
      <c r="U492" s="326">
        <v>14.7</v>
      </c>
      <c r="V492" s="60">
        <v>1</v>
      </c>
      <c r="W492" s="167">
        <v>1</v>
      </c>
      <c r="X492" s="489" t="str">
        <f>IF(AND(N492&lt;&gt;"",S492&lt;&gt;""),1000*S492*V492/(N492*W492),"")</f>
        <v/>
      </c>
      <c r="Y492" s="502"/>
      <c r="Z492" s="494"/>
      <c r="AA492" s="28" t="s">
        <v>17</v>
      </c>
      <c r="AB492" s="27">
        <v>120</v>
      </c>
      <c r="AC492" s="28"/>
      <c r="AD492" s="27" t="s">
        <v>54</v>
      </c>
      <c r="AE492" s="28" t="s">
        <v>158</v>
      </c>
      <c r="AF492" s="29"/>
      <c r="AG492" s="29"/>
      <c r="AH492" s="27"/>
      <c r="AI492" s="27"/>
      <c r="AJ492" s="27"/>
      <c r="AK492" s="81"/>
      <c r="AL492" s="569"/>
      <c r="AM492" s="28">
        <v>32</v>
      </c>
      <c r="AN492" s="28"/>
      <c r="AO492" s="28">
        <v>1995</v>
      </c>
      <c r="AP492" s="20">
        <v>2014</v>
      </c>
      <c r="AQ492" s="19"/>
      <c r="AR492" s="28" t="s">
        <v>3355</v>
      </c>
      <c r="AS492" s="20" t="s">
        <v>2888</v>
      </c>
    </row>
    <row r="493" spans="1:45" ht="14.25" customHeight="1" x14ac:dyDescent="0.25">
      <c r="A493" t="s">
        <v>746</v>
      </c>
      <c r="B493">
        <v>1</v>
      </c>
      <c r="C493" t="s">
        <v>875</v>
      </c>
      <c r="D493" s="26" t="s">
        <v>201</v>
      </c>
      <c r="E493" s="435" t="s">
        <v>2294</v>
      </c>
      <c r="F493" s="27" t="s">
        <v>67</v>
      </c>
      <c r="G493" s="28" t="s">
        <v>200</v>
      </c>
      <c r="H493" s="46" t="s">
        <v>12</v>
      </c>
      <c r="I493" s="27">
        <v>16</v>
      </c>
      <c r="J493" s="87">
        <v>16</v>
      </c>
      <c r="K493" s="19" t="s">
        <v>9</v>
      </c>
      <c r="L493" s="52" t="s">
        <v>200</v>
      </c>
      <c r="M493" s="81"/>
      <c r="N493" s="28">
        <v>112</v>
      </c>
      <c r="O493" s="972"/>
      <c r="P493" s="29">
        <v>6</v>
      </c>
      <c r="Q493" s="28"/>
      <c r="R493" s="28">
        <v>1</v>
      </c>
      <c r="S493" s="81">
        <v>182</v>
      </c>
      <c r="T493" s="185"/>
      <c r="U493" s="326"/>
      <c r="V493" s="60">
        <v>0.67</v>
      </c>
      <c r="W493" s="167">
        <v>1</v>
      </c>
      <c r="X493" s="489">
        <f>IF(AND(N493&lt;&gt;"",S493&lt;&gt;""),1000*S493*V493/(N493*W493),"")</f>
        <v>1088.75</v>
      </c>
      <c r="Y493" s="502" t="s">
        <v>2216</v>
      </c>
      <c r="Z493" s="494"/>
      <c r="AA493" s="28" t="s">
        <v>17</v>
      </c>
      <c r="AB493" s="27">
        <v>5</v>
      </c>
      <c r="AC493" s="28" t="s">
        <v>201</v>
      </c>
      <c r="AD493" s="27" t="s">
        <v>54</v>
      </c>
      <c r="AE493" s="28" t="s">
        <v>124</v>
      </c>
      <c r="AF493" s="29" t="s">
        <v>55</v>
      </c>
      <c r="AG493" s="29" t="s">
        <v>54</v>
      </c>
      <c r="AH493" s="27">
        <v>256</v>
      </c>
      <c r="AI493" s="27" t="s">
        <v>181</v>
      </c>
      <c r="AJ493" s="27"/>
      <c r="AK493" s="81"/>
      <c r="AL493" s="569"/>
      <c r="AM493" s="28">
        <v>2</v>
      </c>
      <c r="AN493" s="28">
        <v>2</v>
      </c>
      <c r="AO493" s="28">
        <v>2008</v>
      </c>
      <c r="AP493" s="20">
        <v>2020</v>
      </c>
      <c r="AQ493" s="182" t="s">
        <v>3274</v>
      </c>
      <c r="AR493" s="28" t="s">
        <v>36</v>
      </c>
      <c r="AS493" s="20" t="s">
        <v>948</v>
      </c>
    </row>
    <row r="494" spans="1:45" ht="14.25" customHeight="1" x14ac:dyDescent="0.25">
      <c r="D494" s="409" t="s">
        <v>5021</v>
      </c>
      <c r="E494" s="435" t="s">
        <v>5022</v>
      </c>
      <c r="F494" s="412" t="s">
        <v>67</v>
      </c>
      <c r="G494" s="504" t="s">
        <v>200</v>
      </c>
      <c r="H494" s="592" t="s">
        <v>12</v>
      </c>
      <c r="I494" s="412">
        <v>8</v>
      </c>
      <c r="J494" s="415">
        <v>8</v>
      </c>
      <c r="K494" s="19" t="s">
        <v>5460</v>
      </c>
      <c r="L494" s="52" t="s">
        <v>200</v>
      </c>
      <c r="M494" s="81"/>
      <c r="N494" s="28">
        <v>162</v>
      </c>
      <c r="O494" s="972"/>
      <c r="P494" s="29">
        <v>4</v>
      </c>
      <c r="Q494" s="28"/>
      <c r="R494" s="28">
        <v>1</v>
      </c>
      <c r="S494" s="81">
        <v>162</v>
      </c>
      <c r="T494" s="185"/>
      <c r="U494" s="326"/>
      <c r="V494" s="60">
        <v>0.16700000000000001</v>
      </c>
      <c r="W494" s="167">
        <v>1</v>
      </c>
      <c r="X494" s="489">
        <f>IF(AND(N494&lt;&gt;"",S494&lt;&gt;""),1000*S494*V494/(N494*W494),"")</f>
        <v>167</v>
      </c>
      <c r="Y494" s="502"/>
      <c r="Z494" s="494"/>
      <c r="AA494" s="28" t="s">
        <v>2401</v>
      </c>
      <c r="AB494" s="27">
        <v>2</v>
      </c>
      <c r="AC494" s="28"/>
      <c r="AD494" s="27" t="s">
        <v>54</v>
      </c>
      <c r="AE494" s="28"/>
      <c r="AF494" s="29" t="s">
        <v>55</v>
      </c>
      <c r="AG494" s="27" t="s">
        <v>55</v>
      </c>
      <c r="AH494" s="27" t="s">
        <v>181</v>
      </c>
      <c r="AI494" s="27" t="s">
        <v>181</v>
      </c>
      <c r="AJ494" s="27" t="s">
        <v>54</v>
      </c>
      <c r="AK494" s="81">
        <v>9</v>
      </c>
      <c r="AL494" s="569">
        <v>3</v>
      </c>
      <c r="AM494" s="28">
        <v>16</v>
      </c>
      <c r="AN494" s="28"/>
      <c r="AO494" s="28">
        <v>2017</v>
      </c>
      <c r="AP494" s="20">
        <v>2019</v>
      </c>
      <c r="AQ494" s="182" t="s">
        <v>5026</v>
      </c>
      <c r="AR494" s="28" t="s">
        <v>5025</v>
      </c>
      <c r="AS494" s="20" t="s">
        <v>5024</v>
      </c>
    </row>
    <row r="495" spans="1:45" ht="14.25" customHeight="1" x14ac:dyDescent="0.25">
      <c r="C495" t="s">
        <v>875</v>
      </c>
      <c r="D495" s="26" t="s">
        <v>1654</v>
      </c>
      <c r="E495" s="435" t="s">
        <v>1656</v>
      </c>
      <c r="F495" s="27" t="s">
        <v>67</v>
      </c>
      <c r="G495" s="28" t="s">
        <v>200</v>
      </c>
      <c r="H495" s="46" t="s">
        <v>143</v>
      </c>
      <c r="I495" s="27">
        <v>32</v>
      </c>
      <c r="J495" s="87">
        <v>32</v>
      </c>
      <c r="K495" s="19"/>
      <c r="L495" s="52"/>
      <c r="M495" s="81"/>
      <c r="N495" s="28"/>
      <c r="O495" s="972"/>
      <c r="P495" s="29"/>
      <c r="Q495" s="28"/>
      <c r="R495" s="28"/>
      <c r="S495" s="81"/>
      <c r="T495" s="185"/>
      <c r="U495" s="326"/>
      <c r="V495" s="60"/>
      <c r="W495" s="167"/>
      <c r="X495" s="489"/>
      <c r="Y495" s="502"/>
      <c r="Z495" s="494"/>
      <c r="AA495" s="28" t="s">
        <v>2401</v>
      </c>
      <c r="AB495" s="27"/>
      <c r="AC495" s="28"/>
      <c r="AD495" s="27"/>
      <c r="AE495" s="28"/>
      <c r="AF495" s="29"/>
      <c r="AG495" s="29"/>
      <c r="AH495" s="27"/>
      <c r="AI495" s="27"/>
      <c r="AJ495" s="27"/>
      <c r="AK495" s="81"/>
      <c r="AL495" s="569"/>
      <c r="AM495" s="28"/>
      <c r="AN495" s="28"/>
      <c r="AO495" s="28">
        <v>2015</v>
      </c>
      <c r="AP495" s="20"/>
      <c r="AQ495" s="182" t="s">
        <v>1655</v>
      </c>
      <c r="AR495" s="435"/>
      <c r="AS495" s="127" t="s">
        <v>1657</v>
      </c>
    </row>
    <row r="496" spans="1:45" ht="14.25" customHeight="1" x14ac:dyDescent="0.25">
      <c r="A496" t="s">
        <v>746</v>
      </c>
      <c r="B496">
        <v>1</v>
      </c>
      <c r="C496" t="s">
        <v>875</v>
      </c>
      <c r="D496" s="26" t="s">
        <v>302</v>
      </c>
      <c r="E496" s="435" t="s">
        <v>2289</v>
      </c>
      <c r="F496" s="27" t="s">
        <v>67</v>
      </c>
      <c r="G496" s="28" t="s">
        <v>304</v>
      </c>
      <c r="H496" s="46" t="s">
        <v>65</v>
      </c>
      <c r="I496" s="27">
        <v>16</v>
      </c>
      <c r="J496" s="87">
        <v>16</v>
      </c>
      <c r="K496" s="19" t="s">
        <v>303</v>
      </c>
      <c r="L496" s="52" t="s">
        <v>200</v>
      </c>
      <c r="M496" s="81"/>
      <c r="N496" s="28">
        <v>2000</v>
      </c>
      <c r="O496" s="972"/>
      <c r="P496" s="29">
        <v>4</v>
      </c>
      <c r="Q496" s="28"/>
      <c r="R496" s="28"/>
      <c r="S496" s="81">
        <v>100</v>
      </c>
      <c r="T496" s="185"/>
      <c r="U496" s="326" t="s">
        <v>1269</v>
      </c>
      <c r="V496" s="60">
        <v>0.67</v>
      </c>
      <c r="W496" s="167">
        <v>1</v>
      </c>
      <c r="X496" s="489">
        <f>IF(AND(N496&lt;&gt;"",S496&lt;&gt;""),1000*S496*V496/(N496*W496),"")</f>
        <v>33.5</v>
      </c>
      <c r="Y496" s="502" t="s">
        <v>2226</v>
      </c>
      <c r="Z496" s="494"/>
      <c r="AA496" s="28" t="s">
        <v>17</v>
      </c>
      <c r="AB496" s="27">
        <v>11</v>
      </c>
      <c r="AC496" s="28" t="s">
        <v>229</v>
      </c>
      <c r="AD496" s="27" t="s">
        <v>54</v>
      </c>
      <c r="AE496" s="28" t="s">
        <v>124</v>
      </c>
      <c r="AF496" s="29" t="s">
        <v>55</v>
      </c>
      <c r="AG496" s="29"/>
      <c r="AH496" s="27" t="s">
        <v>305</v>
      </c>
      <c r="AI496" s="27" t="s">
        <v>305</v>
      </c>
      <c r="AJ496" s="27"/>
      <c r="AK496" s="81"/>
      <c r="AL496" s="569"/>
      <c r="AM496" s="28"/>
      <c r="AN496" s="28"/>
      <c r="AO496" s="28">
        <v>2004</v>
      </c>
      <c r="AP496" s="20">
        <v>2014</v>
      </c>
      <c r="AQ496" s="142"/>
      <c r="AR496" s="435" t="s">
        <v>901</v>
      </c>
      <c r="AS496" s="130" t="s">
        <v>1292</v>
      </c>
    </row>
    <row r="497" spans="1:45" ht="14.25" customHeight="1" x14ac:dyDescent="0.25">
      <c r="C497" t="s">
        <v>4376</v>
      </c>
      <c r="D497" s="591" t="s">
        <v>4865</v>
      </c>
      <c r="E497" s="555" t="s">
        <v>4862</v>
      </c>
      <c r="F497" s="592" t="s">
        <v>1812</v>
      </c>
      <c r="G497" s="593" t="s">
        <v>4863</v>
      </c>
      <c r="H497" s="46" t="s">
        <v>143</v>
      </c>
      <c r="I497" s="592">
        <v>16</v>
      </c>
      <c r="J497" s="618">
        <v>16</v>
      </c>
      <c r="K497" s="19"/>
      <c r="L497" s="52"/>
      <c r="M497" s="81"/>
      <c r="N497" s="28"/>
      <c r="O497" s="972"/>
      <c r="P497" s="29"/>
      <c r="Q497" s="28"/>
      <c r="R497" s="28"/>
      <c r="S497" s="81"/>
      <c r="T497" s="185"/>
      <c r="U497" s="326"/>
      <c r="V497" s="60"/>
      <c r="W497" s="167"/>
      <c r="X497" s="489"/>
      <c r="Y497" s="502"/>
      <c r="Z497" s="494"/>
      <c r="AA497" s="28" t="s">
        <v>20</v>
      </c>
      <c r="AB497" s="27">
        <v>3</v>
      </c>
      <c r="AC497" s="28" t="s">
        <v>73</v>
      </c>
      <c r="AD497" s="27"/>
      <c r="AE497" s="28"/>
      <c r="AF497" s="29"/>
      <c r="AG497" s="29"/>
      <c r="AH497" s="27"/>
      <c r="AI497" s="27"/>
      <c r="AJ497" s="27"/>
      <c r="AK497" s="81">
        <v>16</v>
      </c>
      <c r="AL497" s="569"/>
      <c r="AM497" s="28"/>
      <c r="AN497" s="28"/>
      <c r="AO497" s="28">
        <v>2016</v>
      </c>
      <c r="AP497" s="20">
        <v>2016</v>
      </c>
      <c r="AQ497" s="182"/>
      <c r="AR497" s="28"/>
      <c r="AS497" s="20"/>
    </row>
    <row r="498" spans="1:45" ht="14.25" customHeight="1" x14ac:dyDescent="0.25">
      <c r="D498" s="409" t="s">
        <v>5698</v>
      </c>
      <c r="E498" s="435" t="s">
        <v>5699</v>
      </c>
      <c r="F498" s="412"/>
      <c r="G498" s="504" t="s">
        <v>5701</v>
      </c>
      <c r="H498" s="46" t="s">
        <v>33</v>
      </c>
      <c r="I498" s="412">
        <v>32</v>
      </c>
      <c r="J498" s="415">
        <v>32</v>
      </c>
      <c r="K498" s="19"/>
      <c r="L498" s="28"/>
      <c r="M498" s="81"/>
      <c r="N498" s="28"/>
      <c r="O498" s="972"/>
      <c r="P498" s="29"/>
      <c r="Q498" s="28"/>
      <c r="R498" s="28"/>
      <c r="S498" s="81"/>
      <c r="T498" s="185"/>
      <c r="U498" s="326"/>
      <c r="V498" s="60"/>
      <c r="W498" s="167"/>
      <c r="X498" s="489"/>
      <c r="Y498" s="502"/>
      <c r="Z498" s="494"/>
      <c r="AA498" s="28" t="s">
        <v>479</v>
      </c>
      <c r="AB498" s="27">
        <v>24</v>
      </c>
      <c r="AC498" s="28" t="s">
        <v>73</v>
      </c>
      <c r="AD498" s="27" t="s">
        <v>55</v>
      </c>
      <c r="AE498" s="28"/>
      <c r="AF498" s="29" t="s">
        <v>55</v>
      </c>
      <c r="AG498" s="29"/>
      <c r="AH498" s="27" t="s">
        <v>133</v>
      </c>
      <c r="AI498" s="27" t="s">
        <v>133</v>
      </c>
      <c r="AJ498" s="27"/>
      <c r="AK498" s="81"/>
      <c r="AL498" s="569"/>
      <c r="AM498" s="28"/>
      <c r="AN498" s="28"/>
      <c r="AO498" s="28">
        <v>2017</v>
      </c>
      <c r="AP498" s="20">
        <v>2019</v>
      </c>
      <c r="AQ498" s="19"/>
      <c r="AR498" s="28" t="s">
        <v>5700</v>
      </c>
      <c r="AS498" s="20"/>
    </row>
    <row r="499" spans="1:45" ht="14.25" customHeight="1" x14ac:dyDescent="0.25">
      <c r="D499" s="409" t="s">
        <v>4649</v>
      </c>
      <c r="E499" s="435" t="s">
        <v>4650</v>
      </c>
      <c r="F499" s="412" t="s">
        <v>1812</v>
      </c>
      <c r="G499" s="504" t="s">
        <v>4651</v>
      </c>
      <c r="H499" s="592" t="s">
        <v>1613</v>
      </c>
      <c r="I499" s="412">
        <v>32</v>
      </c>
      <c r="J499" s="415">
        <v>32</v>
      </c>
      <c r="K499" s="19" t="s">
        <v>4657</v>
      </c>
      <c r="L499" s="504" t="s">
        <v>4651</v>
      </c>
      <c r="M499" s="81"/>
      <c r="N499" s="28">
        <v>1653</v>
      </c>
      <c r="O499" s="972"/>
      <c r="P499" s="29">
        <v>4</v>
      </c>
      <c r="Q499" s="28"/>
      <c r="R499" s="28"/>
      <c r="S499" s="81"/>
      <c r="T499" s="185">
        <v>43430</v>
      </c>
      <c r="U499" s="326"/>
      <c r="V499" s="60">
        <v>1</v>
      </c>
      <c r="W499" s="167">
        <v>6.7</v>
      </c>
      <c r="X499" s="489" t="str">
        <f>IF(AND(N499&lt;&gt;"",S499&lt;&gt;""),1000*S499*V499/(N499*W499),"")</f>
        <v/>
      </c>
      <c r="Y499" s="502" t="s">
        <v>4656</v>
      </c>
      <c r="Z499" s="494"/>
      <c r="AA499" s="28" t="s">
        <v>479</v>
      </c>
      <c r="AB499" s="27">
        <v>8</v>
      </c>
      <c r="AC499" s="28" t="s">
        <v>4660</v>
      </c>
      <c r="AD499" s="27" t="s">
        <v>54</v>
      </c>
      <c r="AE499" s="28" t="s">
        <v>124</v>
      </c>
      <c r="AF499" s="29" t="s">
        <v>55</v>
      </c>
      <c r="AG499" s="29"/>
      <c r="AH499" s="27" t="s">
        <v>133</v>
      </c>
      <c r="AI499" s="27" t="s">
        <v>133</v>
      </c>
      <c r="AJ499" s="27" t="s">
        <v>54</v>
      </c>
      <c r="AK499" s="81">
        <v>45</v>
      </c>
      <c r="AL499" s="569"/>
      <c r="AM499" s="28">
        <v>32</v>
      </c>
      <c r="AN499" s="28"/>
      <c r="AO499" s="28">
        <v>2018</v>
      </c>
      <c r="AP499" s="20">
        <v>2018</v>
      </c>
      <c r="AQ499" s="182" t="s">
        <v>4654</v>
      </c>
      <c r="AR499" s="28" t="s">
        <v>4659</v>
      </c>
      <c r="AS499" s="20" t="s">
        <v>4658</v>
      </c>
    </row>
    <row r="500" spans="1:45" ht="14.25" customHeight="1" x14ac:dyDescent="0.25">
      <c r="D500" s="409" t="s">
        <v>4649</v>
      </c>
      <c r="E500" s="435" t="s">
        <v>4650</v>
      </c>
      <c r="F500" s="412" t="s">
        <v>1812</v>
      </c>
      <c r="G500" s="504" t="s">
        <v>4651</v>
      </c>
      <c r="H500" s="592" t="s">
        <v>1613</v>
      </c>
      <c r="I500" s="412">
        <v>32</v>
      </c>
      <c r="J500" s="415">
        <v>32</v>
      </c>
      <c r="K500" s="19" t="s">
        <v>4655</v>
      </c>
      <c r="L500" s="504" t="s">
        <v>4651</v>
      </c>
      <c r="M500" s="81"/>
      <c r="N500" s="28">
        <v>1060</v>
      </c>
      <c r="O500" s="972"/>
      <c r="P500" s="29">
        <v>4</v>
      </c>
      <c r="Q500" s="28"/>
      <c r="R500" s="28"/>
      <c r="S500" s="81">
        <v>20</v>
      </c>
      <c r="T500" s="185">
        <v>43430</v>
      </c>
      <c r="U500" s="326"/>
      <c r="V500" s="60">
        <v>1</v>
      </c>
      <c r="W500" s="167">
        <v>6.7</v>
      </c>
      <c r="X500" s="489">
        <f>IF(AND(N500&lt;&gt;"",S500&lt;&gt;""),1000*S500*V500/(N500*W500),"")</f>
        <v>2.8161081385525204</v>
      </c>
      <c r="Y500" s="502" t="s">
        <v>4656</v>
      </c>
      <c r="Z500" s="494"/>
      <c r="AA500" s="28" t="s">
        <v>479</v>
      </c>
      <c r="AB500" s="27">
        <v>8</v>
      </c>
      <c r="AC500" s="28" t="s">
        <v>4660</v>
      </c>
      <c r="AD500" s="27" t="s">
        <v>54</v>
      </c>
      <c r="AE500" s="28" t="s">
        <v>124</v>
      </c>
      <c r="AF500" s="29" t="s">
        <v>55</v>
      </c>
      <c r="AG500" s="29"/>
      <c r="AH500" s="27" t="s">
        <v>133</v>
      </c>
      <c r="AI500" s="27" t="s">
        <v>133</v>
      </c>
      <c r="AJ500" s="27" t="s">
        <v>54</v>
      </c>
      <c r="AK500" s="81">
        <v>45</v>
      </c>
      <c r="AL500" s="569"/>
      <c r="AM500" s="28">
        <v>32</v>
      </c>
      <c r="AN500" s="28"/>
      <c r="AO500" s="28">
        <v>2018</v>
      </c>
      <c r="AP500" s="20">
        <v>2018</v>
      </c>
      <c r="AQ500" s="182" t="s">
        <v>4654</v>
      </c>
      <c r="AR500" s="28" t="s">
        <v>4659</v>
      </c>
      <c r="AS500" s="20" t="s">
        <v>4658</v>
      </c>
    </row>
    <row r="501" spans="1:45" ht="14.25" customHeight="1" x14ac:dyDescent="0.25">
      <c r="C501" t="s">
        <v>875</v>
      </c>
      <c r="D501" s="26" t="s">
        <v>1992</v>
      </c>
      <c r="E501" s="435" t="s">
        <v>1994</v>
      </c>
      <c r="F501" s="27" t="s">
        <v>67</v>
      </c>
      <c r="G501" s="28" t="s">
        <v>2736</v>
      </c>
      <c r="H501" s="46"/>
      <c r="I501" s="27"/>
      <c r="J501" s="87"/>
      <c r="K501" s="19"/>
      <c r="L501" s="52"/>
      <c r="M501" s="81"/>
      <c r="N501" s="28"/>
      <c r="O501" s="972"/>
      <c r="P501" s="29"/>
      <c r="Q501" s="28"/>
      <c r="R501" s="28"/>
      <c r="S501" s="81"/>
      <c r="T501" s="185">
        <v>43246</v>
      </c>
      <c r="U501" s="326"/>
      <c r="V501" s="60"/>
      <c r="W501" s="167"/>
      <c r="X501" s="489"/>
      <c r="Y501" s="502" t="s">
        <v>2216</v>
      </c>
      <c r="Z501" s="494"/>
      <c r="AA501" s="28"/>
      <c r="AB501" s="27"/>
      <c r="AC501" s="28" t="s">
        <v>3456</v>
      </c>
      <c r="AD501" s="27"/>
      <c r="AE501" s="28"/>
      <c r="AF501" s="29"/>
      <c r="AG501" s="29"/>
      <c r="AH501" s="27"/>
      <c r="AI501" s="27"/>
      <c r="AJ501" s="27"/>
      <c r="AK501" s="81"/>
      <c r="AL501" s="569"/>
      <c r="AM501" s="28"/>
      <c r="AN501" s="28"/>
      <c r="AO501" s="28">
        <v>2008</v>
      </c>
      <c r="AP501" s="20">
        <v>2018</v>
      </c>
      <c r="AQ501" s="182" t="s">
        <v>2735</v>
      </c>
      <c r="AR501" s="28" t="s">
        <v>1993</v>
      </c>
      <c r="AS501" s="130" t="s">
        <v>3833</v>
      </c>
    </row>
    <row r="502" spans="1:45" ht="14.25" customHeight="1" x14ac:dyDescent="0.25">
      <c r="A502" t="s">
        <v>746</v>
      </c>
      <c r="C502" t="s">
        <v>4376</v>
      </c>
      <c r="D502" s="409" t="s">
        <v>3885</v>
      </c>
      <c r="E502" s="435" t="s">
        <v>5579</v>
      </c>
      <c r="F502" s="412"/>
      <c r="G502" s="504" t="s">
        <v>5582</v>
      </c>
      <c r="H502" s="592" t="s">
        <v>3892</v>
      </c>
      <c r="I502" s="412">
        <v>64</v>
      </c>
      <c r="J502" s="415">
        <v>32</v>
      </c>
      <c r="K502" s="19" t="s">
        <v>800</v>
      </c>
      <c r="L502" s="52" t="s">
        <v>108</v>
      </c>
      <c r="M502" s="81"/>
      <c r="N502" s="28">
        <v>884</v>
      </c>
      <c r="O502" s="972"/>
      <c r="P502" s="29">
        <v>6</v>
      </c>
      <c r="Q502" s="28"/>
      <c r="R502" s="28">
        <v>2</v>
      </c>
      <c r="S502" s="81">
        <v>136.98599999999999</v>
      </c>
      <c r="T502" s="185">
        <v>43294</v>
      </c>
      <c r="U502" s="326">
        <v>14.7</v>
      </c>
      <c r="V502" s="60">
        <v>1</v>
      </c>
      <c r="W502" s="167">
        <v>1</v>
      </c>
      <c r="X502" s="489">
        <f>IF(AND(N502&lt;&gt;"",S502&lt;&gt;""),1000*S502*V502/(N502*W502),"")</f>
        <v>154.96153846153845</v>
      </c>
      <c r="Y502" s="502"/>
      <c r="Z502" s="494"/>
      <c r="AA502" s="28" t="s">
        <v>20</v>
      </c>
      <c r="AB502" s="27"/>
      <c r="AC502" s="28"/>
      <c r="AD502" s="27" t="s">
        <v>54</v>
      </c>
      <c r="AE502" s="28" t="s">
        <v>124</v>
      </c>
      <c r="AF502" s="29" t="s">
        <v>55</v>
      </c>
      <c r="AG502" s="29"/>
      <c r="AH502" s="27" t="s">
        <v>133</v>
      </c>
      <c r="AI502" s="27" t="s">
        <v>133</v>
      </c>
      <c r="AJ502" s="27" t="s">
        <v>54</v>
      </c>
      <c r="AK502" s="81">
        <v>10</v>
      </c>
      <c r="AL502" s="569"/>
      <c r="AM502" s="28">
        <v>32</v>
      </c>
      <c r="AN502" s="28"/>
      <c r="AO502" s="28">
        <v>2018</v>
      </c>
      <c r="AP502" s="20">
        <v>2019</v>
      </c>
      <c r="AQ502" s="182"/>
      <c r="AR502" s="28" t="s">
        <v>5580</v>
      </c>
      <c r="AS502" s="130" t="s">
        <v>5581</v>
      </c>
    </row>
    <row r="503" spans="1:45" ht="14.25" customHeight="1" x14ac:dyDescent="0.25">
      <c r="C503" t="s">
        <v>4376</v>
      </c>
      <c r="D503" s="26" t="s">
        <v>1956</v>
      </c>
      <c r="E503" s="435" t="s">
        <v>2998</v>
      </c>
      <c r="F503" s="27" t="s">
        <v>67</v>
      </c>
      <c r="G503" s="28" t="s">
        <v>1957</v>
      </c>
      <c r="H503" s="46" t="s">
        <v>12</v>
      </c>
      <c r="I503" s="27">
        <v>8</v>
      </c>
      <c r="J503" s="87">
        <v>8</v>
      </c>
      <c r="K503" s="19" t="s">
        <v>800</v>
      </c>
      <c r="L503" s="52" t="s">
        <v>108</v>
      </c>
      <c r="M503" s="81" t="s">
        <v>3060</v>
      </c>
      <c r="N503" s="28">
        <v>185</v>
      </c>
      <c r="O503" s="972"/>
      <c r="P503" s="29">
        <v>6</v>
      </c>
      <c r="Q503" s="28"/>
      <c r="R503" s="28"/>
      <c r="S503" s="81">
        <v>357.14299999999997</v>
      </c>
      <c r="T503" s="185">
        <v>43178</v>
      </c>
      <c r="U503" s="326">
        <v>14.7</v>
      </c>
      <c r="V503" s="60">
        <v>0.33</v>
      </c>
      <c r="W503" s="167">
        <v>1</v>
      </c>
      <c r="X503" s="489">
        <f>IF(AND(N503&lt;&gt;"",S503&lt;&gt;""),1000*S503*V503/(N503*W503),"")</f>
        <v>637.06589189189185</v>
      </c>
      <c r="Y503" s="502" t="s">
        <v>174</v>
      </c>
      <c r="Z503" s="494"/>
      <c r="AA503" s="28" t="s">
        <v>17</v>
      </c>
      <c r="AB503" s="27">
        <v>8</v>
      </c>
      <c r="AC503" s="28" t="s">
        <v>73</v>
      </c>
      <c r="AD503" s="27" t="s">
        <v>54</v>
      </c>
      <c r="AE503" s="28"/>
      <c r="AF503" s="29"/>
      <c r="AG503" s="29"/>
      <c r="AH503" s="27"/>
      <c r="AI503" s="27"/>
      <c r="AJ503" s="27"/>
      <c r="AK503" s="81">
        <v>10</v>
      </c>
      <c r="AL503" s="569"/>
      <c r="AM503" s="28"/>
      <c r="AN503" s="28"/>
      <c r="AO503" s="28">
        <v>2014</v>
      </c>
      <c r="AP503" s="20">
        <v>2016</v>
      </c>
      <c r="AQ503" s="182"/>
      <c r="AR503" s="28" t="s">
        <v>1955</v>
      </c>
      <c r="AS503" s="20"/>
    </row>
    <row r="504" spans="1:45" ht="14.25" customHeight="1" x14ac:dyDescent="0.25">
      <c r="D504" s="409" t="s">
        <v>5583</v>
      </c>
      <c r="E504" s="435" t="s">
        <v>5584</v>
      </c>
      <c r="F504" s="608"/>
      <c r="G504" s="504" t="s">
        <v>5585</v>
      </c>
      <c r="H504" s="592" t="s">
        <v>12</v>
      </c>
      <c r="I504" s="412">
        <v>8</v>
      </c>
      <c r="J504" s="415">
        <v>8</v>
      </c>
      <c r="K504" s="19"/>
      <c r="L504" s="52"/>
      <c r="M504" s="81"/>
      <c r="N504" s="28"/>
      <c r="O504" s="972"/>
      <c r="P504" s="29"/>
      <c r="Q504" s="28"/>
      <c r="R504" s="28"/>
      <c r="S504" s="81"/>
      <c r="T504" s="185"/>
      <c r="U504" s="326"/>
      <c r="V504" s="60"/>
      <c r="W504" s="167"/>
      <c r="X504" s="489"/>
      <c r="Y504" s="502"/>
      <c r="Z504" s="494"/>
      <c r="AA504" s="28" t="s">
        <v>20</v>
      </c>
      <c r="AB504" s="27"/>
      <c r="AC504" s="28"/>
      <c r="AD504" s="27"/>
      <c r="AE504" s="28"/>
      <c r="AF504" s="29"/>
      <c r="AG504" s="29"/>
      <c r="AH504" s="27"/>
      <c r="AI504" s="27"/>
      <c r="AJ504" s="27"/>
      <c r="AK504" s="81"/>
      <c r="AL504" s="569"/>
      <c r="AM504" s="28"/>
      <c r="AN504" s="28"/>
      <c r="AO504" s="28"/>
      <c r="AP504" s="20"/>
      <c r="AQ504" s="182" t="s">
        <v>5587</v>
      </c>
      <c r="AR504" s="28" t="s">
        <v>5588</v>
      </c>
      <c r="AS504" s="130" t="s">
        <v>5586</v>
      </c>
    </row>
    <row r="505" spans="1:45" ht="14.25" customHeight="1" x14ac:dyDescent="0.25">
      <c r="C505" t="s">
        <v>875</v>
      </c>
      <c r="D505" s="26" t="s">
        <v>1979</v>
      </c>
      <c r="E505" s="435" t="s">
        <v>2542</v>
      </c>
      <c r="F505" s="27" t="s">
        <v>67</v>
      </c>
      <c r="G505" s="28" t="s">
        <v>1980</v>
      </c>
      <c r="H505" s="46" t="s">
        <v>33</v>
      </c>
      <c r="I505" s="27">
        <v>32</v>
      </c>
      <c r="J505" s="87">
        <v>32</v>
      </c>
      <c r="K505" s="19" t="s">
        <v>800</v>
      </c>
      <c r="L505" s="52" t="s">
        <v>108</v>
      </c>
      <c r="M505" s="81" t="s">
        <v>777</v>
      </c>
      <c r="N505" s="28"/>
      <c r="O505" s="972"/>
      <c r="P505" s="29">
        <v>6</v>
      </c>
      <c r="Q505" s="28"/>
      <c r="R505" s="28"/>
      <c r="S505" s="81"/>
      <c r="T505" s="185">
        <v>43192</v>
      </c>
      <c r="U505" s="326">
        <v>14.7</v>
      </c>
      <c r="V505" s="60">
        <v>1</v>
      </c>
      <c r="W505" s="167">
        <v>1</v>
      </c>
      <c r="X505" s="489" t="str">
        <f>IF(AND(N505&lt;&gt;"",S505&lt;&gt;""),1000*S505*V505/(N505*W505),"")</f>
        <v/>
      </c>
      <c r="Y505" s="502"/>
      <c r="Z505" s="494"/>
      <c r="AA505" s="28" t="s">
        <v>17</v>
      </c>
      <c r="AB505" s="27">
        <v>20</v>
      </c>
      <c r="AC505" s="28" t="s">
        <v>471</v>
      </c>
      <c r="AD505" s="27" t="s">
        <v>54</v>
      </c>
      <c r="AE505" s="28" t="s">
        <v>124</v>
      </c>
      <c r="AF505" s="29" t="s">
        <v>54</v>
      </c>
      <c r="AG505" s="29"/>
      <c r="AH505" s="27" t="s">
        <v>133</v>
      </c>
      <c r="AI505" s="27" t="s">
        <v>133</v>
      </c>
      <c r="AJ505" s="27" t="s">
        <v>54</v>
      </c>
      <c r="AK505" s="81"/>
      <c r="AL505" s="569"/>
      <c r="AM505" s="28">
        <v>32</v>
      </c>
      <c r="AN505" s="28"/>
      <c r="AO505" s="28">
        <v>2015</v>
      </c>
      <c r="AP505" s="20">
        <v>2015</v>
      </c>
      <c r="AQ505" s="19"/>
      <c r="AR505" s="28" t="s">
        <v>2543</v>
      </c>
      <c r="AS505" s="20" t="s">
        <v>1981</v>
      </c>
    </row>
    <row r="506" spans="1:45" ht="14.25" customHeight="1" x14ac:dyDescent="0.25">
      <c r="D506" s="409" t="s">
        <v>5015</v>
      </c>
      <c r="E506" s="435" t="s">
        <v>5020</v>
      </c>
      <c r="F506" s="412"/>
      <c r="G506" s="504" t="s">
        <v>5017</v>
      </c>
      <c r="H506" s="46" t="s">
        <v>33</v>
      </c>
      <c r="I506" s="412">
        <v>16</v>
      </c>
      <c r="J506" s="415">
        <v>16</v>
      </c>
      <c r="K506" s="19"/>
      <c r="L506" s="52"/>
      <c r="M506" s="81"/>
      <c r="N506" s="28"/>
      <c r="O506" s="972"/>
      <c r="P506" s="29"/>
      <c r="Q506" s="28"/>
      <c r="R506" s="28"/>
      <c r="S506" s="81"/>
      <c r="T506" s="185"/>
      <c r="U506" s="326"/>
      <c r="V506" s="60"/>
      <c r="W506" s="167"/>
      <c r="X506" s="489"/>
      <c r="Y506" s="502"/>
      <c r="Z506" s="494"/>
      <c r="AA506" s="84" t="s">
        <v>6195</v>
      </c>
      <c r="AB506" s="988"/>
      <c r="AC506" s="84"/>
      <c r="AD506" s="988"/>
      <c r="AE506" s="28"/>
      <c r="AF506" s="29"/>
      <c r="AG506" s="29"/>
      <c r="AH506" s="27"/>
      <c r="AI506" s="27"/>
      <c r="AJ506" s="27"/>
      <c r="AK506" s="81"/>
      <c r="AL506" s="569"/>
      <c r="AM506" s="28"/>
      <c r="AN506" s="28"/>
      <c r="AO506" s="28">
        <v>2018</v>
      </c>
      <c r="AP506" s="20">
        <v>2018</v>
      </c>
      <c r="AQ506" s="182" t="s">
        <v>5016</v>
      </c>
      <c r="AR506" s="28" t="s">
        <v>5281</v>
      </c>
      <c r="AS506" s="20" t="s">
        <v>5018</v>
      </c>
    </row>
    <row r="507" spans="1:45" ht="14.25" customHeight="1" x14ac:dyDescent="0.25">
      <c r="D507" s="409" t="s">
        <v>4749</v>
      </c>
      <c r="E507" s="435" t="s">
        <v>4747</v>
      </c>
      <c r="F507" s="412" t="s">
        <v>1812</v>
      </c>
      <c r="G507" s="504" t="s">
        <v>4748</v>
      </c>
      <c r="H507" s="592" t="s">
        <v>1613</v>
      </c>
      <c r="I507" s="412">
        <v>32</v>
      </c>
      <c r="J507" s="415">
        <v>32</v>
      </c>
      <c r="K507" s="19"/>
      <c r="L507" s="52"/>
      <c r="M507" s="81"/>
      <c r="N507" s="28"/>
      <c r="O507" s="972"/>
      <c r="P507" s="29"/>
      <c r="Q507" s="28"/>
      <c r="R507" s="28"/>
      <c r="S507" s="81"/>
      <c r="T507" s="185"/>
      <c r="U507" s="326"/>
      <c r="V507" s="60"/>
      <c r="W507" s="167"/>
      <c r="X507" s="489"/>
      <c r="Y507" s="502"/>
      <c r="Z507" s="494" t="s">
        <v>54</v>
      </c>
      <c r="AA507" s="28" t="s">
        <v>20</v>
      </c>
      <c r="AB507" s="988"/>
      <c r="AC507" s="84" t="s">
        <v>79</v>
      </c>
      <c r="AD507" s="27" t="s">
        <v>54</v>
      </c>
      <c r="AE507" s="28" t="s">
        <v>124</v>
      </c>
      <c r="AF507" s="29" t="s">
        <v>55</v>
      </c>
      <c r="AG507" s="29"/>
      <c r="AH507" s="27" t="s">
        <v>133</v>
      </c>
      <c r="AI507" s="27" t="s">
        <v>133</v>
      </c>
      <c r="AJ507" s="27" t="s">
        <v>54</v>
      </c>
      <c r="AK507" s="81"/>
      <c r="AL507" s="569"/>
      <c r="AM507" s="28">
        <v>32</v>
      </c>
      <c r="AN507" s="28"/>
      <c r="AO507" s="28">
        <v>2019</v>
      </c>
      <c r="AP507" s="20">
        <v>2021</v>
      </c>
      <c r="AQ507" s="182" t="s">
        <v>6379</v>
      </c>
      <c r="AR507" s="28" t="s">
        <v>4750</v>
      </c>
      <c r="AS507" s="20"/>
    </row>
    <row r="508" spans="1:45" ht="14.25" customHeight="1" x14ac:dyDescent="0.25">
      <c r="A508" t="s">
        <v>744</v>
      </c>
      <c r="B508">
        <v>1</v>
      </c>
      <c r="C508" t="s">
        <v>875</v>
      </c>
      <c r="D508" s="26" t="s">
        <v>1649</v>
      </c>
      <c r="E508" s="435" t="s">
        <v>2306</v>
      </c>
      <c r="F508" s="27" t="s">
        <v>57</v>
      </c>
      <c r="G508" s="28" t="s">
        <v>1650</v>
      </c>
      <c r="H508" s="46" t="s">
        <v>515</v>
      </c>
      <c r="I508" s="27">
        <v>16</v>
      </c>
      <c r="J508" s="87">
        <v>24</v>
      </c>
      <c r="K508" s="19" t="s">
        <v>800</v>
      </c>
      <c r="L508" s="52" t="s">
        <v>108</v>
      </c>
      <c r="M508" s="81"/>
      <c r="N508" s="28">
        <v>881</v>
      </c>
      <c r="O508" s="972"/>
      <c r="P508" s="29">
        <v>6</v>
      </c>
      <c r="Q508" s="28">
        <v>1</v>
      </c>
      <c r="R508" s="28"/>
      <c r="S508" s="81">
        <v>200</v>
      </c>
      <c r="T508" s="185">
        <v>42212</v>
      </c>
      <c r="U508" s="326">
        <v>14.7</v>
      </c>
      <c r="V508" s="60">
        <v>0.67</v>
      </c>
      <c r="W508" s="167">
        <v>1</v>
      </c>
      <c r="X508" s="489">
        <f>IF(AND(N508&lt;&gt;"",S508&lt;&gt;""),1000*S508*V508/(N508*W508),"")</f>
        <v>152.09988649262203</v>
      </c>
      <c r="Y508" s="502" t="s">
        <v>174</v>
      </c>
      <c r="Z508" s="494"/>
      <c r="AA508" s="28" t="s">
        <v>17</v>
      </c>
      <c r="AB508" s="27">
        <v>23</v>
      </c>
      <c r="AC508" s="28" t="s">
        <v>1651</v>
      </c>
      <c r="AD508" s="27"/>
      <c r="AE508" s="28" t="s">
        <v>124</v>
      </c>
      <c r="AF508" s="29" t="s">
        <v>55</v>
      </c>
      <c r="AG508" s="29" t="s">
        <v>54</v>
      </c>
      <c r="AH508" s="27" t="s">
        <v>83</v>
      </c>
      <c r="AI508" s="27" t="s">
        <v>129</v>
      </c>
      <c r="AJ508" s="27" t="s">
        <v>54</v>
      </c>
      <c r="AK508" s="81"/>
      <c r="AL508" s="569"/>
      <c r="AM508" s="28"/>
      <c r="AN508" s="28"/>
      <c r="AO508" s="28">
        <v>2014</v>
      </c>
      <c r="AP508" s="20">
        <v>2015</v>
      </c>
      <c r="AQ508" s="182"/>
      <c r="AR508" s="28" t="s">
        <v>1652</v>
      </c>
      <c r="AS508" s="20"/>
    </row>
    <row r="509" spans="1:45" ht="14.25" customHeight="1" x14ac:dyDescent="0.25">
      <c r="A509" t="s">
        <v>745</v>
      </c>
      <c r="B509">
        <v>1</v>
      </c>
      <c r="C509" t="s">
        <v>875</v>
      </c>
      <c r="D509" s="45" t="s">
        <v>995</v>
      </c>
      <c r="E509" s="555" t="s">
        <v>2619</v>
      </c>
      <c r="F509" s="27" t="s">
        <v>67</v>
      </c>
      <c r="G509" s="42" t="s">
        <v>997</v>
      </c>
      <c r="H509" s="46">
        <v>6801</v>
      </c>
      <c r="I509" s="46">
        <v>8</v>
      </c>
      <c r="J509" s="670">
        <v>8</v>
      </c>
      <c r="K509" s="19" t="s">
        <v>43</v>
      </c>
      <c r="L509" s="42" t="s">
        <v>108</v>
      </c>
      <c r="M509" s="81"/>
      <c r="N509" s="28">
        <v>1507</v>
      </c>
      <c r="O509" s="972"/>
      <c r="P509" s="29">
        <v>4</v>
      </c>
      <c r="Q509" s="28"/>
      <c r="R509" s="28">
        <v>3</v>
      </c>
      <c r="S509" s="81">
        <v>72.552999999999997</v>
      </c>
      <c r="T509" s="185">
        <v>41770</v>
      </c>
      <c r="U509" s="326">
        <v>14.7</v>
      </c>
      <c r="V509" s="60">
        <v>0.33</v>
      </c>
      <c r="W509" s="167">
        <v>4</v>
      </c>
      <c r="X509" s="489">
        <f>IF(AND(N509&lt;&gt;"",S509&lt;&gt;""),1000*S509*V509/(N509*W509),"")</f>
        <v>3.9718795620437959</v>
      </c>
      <c r="Y509" s="502" t="s">
        <v>2226</v>
      </c>
      <c r="Z509" s="494"/>
      <c r="AA509" s="28" t="s">
        <v>17</v>
      </c>
      <c r="AB509" s="27">
        <v>15</v>
      </c>
      <c r="AC509" s="28" t="s">
        <v>1021</v>
      </c>
      <c r="AD509" s="27" t="s">
        <v>54</v>
      </c>
      <c r="AE509" s="28" t="s">
        <v>124</v>
      </c>
      <c r="AF509" s="29" t="s">
        <v>55</v>
      </c>
      <c r="AG509" s="29" t="s">
        <v>55</v>
      </c>
      <c r="AH509" s="27" t="s">
        <v>181</v>
      </c>
      <c r="AI509" s="27" t="s">
        <v>181</v>
      </c>
      <c r="AJ509" s="27" t="s">
        <v>54</v>
      </c>
      <c r="AK509" s="81"/>
      <c r="AL509" s="569"/>
      <c r="AM509" s="28"/>
      <c r="AN509" s="28"/>
      <c r="AO509" s="28">
        <v>2003</v>
      </c>
      <c r="AP509" s="20">
        <v>2009</v>
      </c>
      <c r="AQ509" s="182" t="s">
        <v>2486</v>
      </c>
      <c r="AR509" s="28" t="s">
        <v>996</v>
      </c>
      <c r="AS509" s="20" t="s">
        <v>998</v>
      </c>
    </row>
    <row r="510" spans="1:45" ht="14.25" customHeight="1" x14ac:dyDescent="0.25">
      <c r="C510" t="s">
        <v>4376</v>
      </c>
      <c r="D510" s="591" t="s">
        <v>4470</v>
      </c>
      <c r="E510" s="555" t="s">
        <v>4471</v>
      </c>
      <c r="F510" s="412" t="s">
        <v>1812</v>
      </c>
      <c r="G510" s="593" t="s">
        <v>4137</v>
      </c>
      <c r="H510" s="46" t="s">
        <v>143</v>
      </c>
      <c r="I510" s="592">
        <v>32</v>
      </c>
      <c r="J510" s="618">
        <v>32</v>
      </c>
      <c r="K510" s="19"/>
      <c r="L510" s="52"/>
      <c r="M510" s="81"/>
      <c r="N510" s="28"/>
      <c r="O510" s="972"/>
      <c r="P510" s="29"/>
      <c r="Q510" s="28"/>
      <c r="R510" s="28"/>
      <c r="S510" s="81"/>
      <c r="T510" s="185"/>
      <c r="U510" s="326"/>
      <c r="V510" s="60"/>
      <c r="W510" s="167"/>
      <c r="X510" s="489"/>
      <c r="Y510" s="502"/>
      <c r="Z510" s="494"/>
      <c r="AA510" s="28" t="s">
        <v>17</v>
      </c>
      <c r="AB510" s="27"/>
      <c r="AC510" s="28"/>
      <c r="AD510" s="27"/>
      <c r="AE510" s="28"/>
      <c r="AF510" s="29"/>
      <c r="AG510" s="29"/>
      <c r="AH510" s="27"/>
      <c r="AI510" s="27"/>
      <c r="AJ510" s="27"/>
      <c r="AK510" s="81">
        <v>8</v>
      </c>
      <c r="AL510" s="569"/>
      <c r="AM510" s="28"/>
      <c r="AN510" s="629"/>
      <c r="AO510" s="28">
        <v>2018</v>
      </c>
      <c r="AP510" s="20">
        <v>2019</v>
      </c>
      <c r="AQ510" s="182" t="s">
        <v>4473</v>
      </c>
      <c r="AR510" s="28" t="s">
        <v>4472</v>
      </c>
      <c r="AS510" s="20" t="s">
        <v>5070</v>
      </c>
    </row>
    <row r="511" spans="1:45" ht="14.25" customHeight="1" x14ac:dyDescent="0.25">
      <c r="B511">
        <v>1</v>
      </c>
      <c r="C511" t="s">
        <v>875</v>
      </c>
      <c r="D511" s="45" t="s">
        <v>3728</v>
      </c>
      <c r="E511" s="555" t="s">
        <v>3729</v>
      </c>
      <c r="F511" s="29" t="s">
        <v>2800</v>
      </c>
      <c r="G511" s="42" t="s">
        <v>3730</v>
      </c>
      <c r="H511" s="46" t="s">
        <v>33</v>
      </c>
      <c r="I511" s="46">
        <v>32</v>
      </c>
      <c r="J511" s="670">
        <v>32</v>
      </c>
      <c r="K511" s="19" t="s">
        <v>800</v>
      </c>
      <c r="L511" s="52" t="s">
        <v>108</v>
      </c>
      <c r="M511" s="81"/>
      <c r="N511" s="28">
        <v>1100</v>
      </c>
      <c r="O511" s="972"/>
      <c r="P511" s="29">
        <v>6</v>
      </c>
      <c r="Q511" s="28"/>
      <c r="R511" s="28"/>
      <c r="S511" s="81">
        <v>238.095</v>
      </c>
      <c r="T511" s="185">
        <v>43288</v>
      </c>
      <c r="U511" s="326">
        <v>14.7</v>
      </c>
      <c r="V511" s="60">
        <v>1</v>
      </c>
      <c r="W511" s="167">
        <v>1</v>
      </c>
      <c r="X511" s="489">
        <f t="shared" ref="X511:X518" si="26">IF(AND(N511&lt;&gt;"",S511&lt;&gt;""),1000*S511*V511/(N511*W511),"")</f>
        <v>216.45</v>
      </c>
      <c r="Y511" s="502"/>
      <c r="Z511" s="494" t="s">
        <v>745</v>
      </c>
      <c r="AA511" s="28" t="s">
        <v>17</v>
      </c>
      <c r="AB511" s="27">
        <v>39</v>
      </c>
      <c r="AC511" s="28" t="s">
        <v>4140</v>
      </c>
      <c r="AD511" s="27" t="s">
        <v>54</v>
      </c>
      <c r="AE511" s="28" t="s">
        <v>124</v>
      </c>
      <c r="AF511" s="29" t="s">
        <v>55</v>
      </c>
      <c r="AG511" s="29"/>
      <c r="AH511" s="27" t="s">
        <v>133</v>
      </c>
      <c r="AI511" s="27" t="s">
        <v>133</v>
      </c>
      <c r="AJ511" s="27"/>
      <c r="AK511" s="81"/>
      <c r="AL511" s="569"/>
      <c r="AM511" s="28">
        <v>32</v>
      </c>
      <c r="AN511" s="28"/>
      <c r="AO511" s="28">
        <v>2007</v>
      </c>
      <c r="AP511" s="20">
        <v>2007</v>
      </c>
      <c r="AQ511" s="182"/>
      <c r="AR511" s="28" t="s">
        <v>3731</v>
      </c>
      <c r="AS511" s="20" t="s">
        <v>4141</v>
      </c>
    </row>
    <row r="512" spans="1:45" ht="14.25" customHeight="1" x14ac:dyDescent="0.25">
      <c r="A512" t="s">
        <v>744</v>
      </c>
      <c r="B512">
        <v>1</v>
      </c>
      <c r="C512" t="s">
        <v>875</v>
      </c>
      <c r="D512" s="45" t="s">
        <v>959</v>
      </c>
      <c r="E512" s="555" t="s">
        <v>2617</v>
      </c>
      <c r="F512" s="27" t="s">
        <v>296</v>
      </c>
      <c r="G512" s="42" t="s">
        <v>336</v>
      </c>
      <c r="H512" s="46" t="s">
        <v>199</v>
      </c>
      <c r="I512" s="46">
        <v>8</v>
      </c>
      <c r="J512" s="670">
        <v>14</v>
      </c>
      <c r="K512" s="19" t="s">
        <v>778</v>
      </c>
      <c r="L512" s="52" t="s">
        <v>336</v>
      </c>
      <c r="M512" s="81"/>
      <c r="N512" s="28">
        <v>1217</v>
      </c>
      <c r="O512" s="972"/>
      <c r="P512" s="29">
        <v>4</v>
      </c>
      <c r="Q512" s="28"/>
      <c r="R512" s="28">
        <v>3</v>
      </c>
      <c r="S512" s="81">
        <v>60.143000000000001</v>
      </c>
      <c r="T512" s="185">
        <v>41884</v>
      </c>
      <c r="U512" s="326"/>
      <c r="V512" s="60">
        <v>0.33</v>
      </c>
      <c r="W512" s="167">
        <v>1</v>
      </c>
      <c r="X512" s="489">
        <f t="shared" si="26"/>
        <v>16.308290879211178</v>
      </c>
      <c r="Y512" s="502" t="s">
        <v>174</v>
      </c>
      <c r="Z512" s="494" t="s">
        <v>54</v>
      </c>
      <c r="AA512" s="28" t="s">
        <v>20</v>
      </c>
      <c r="AB512" s="27">
        <v>3</v>
      </c>
      <c r="AC512" s="28" t="s">
        <v>961</v>
      </c>
      <c r="AD512" s="27" t="s">
        <v>54</v>
      </c>
      <c r="AE512" s="28" t="s">
        <v>124</v>
      </c>
      <c r="AF512" s="29" t="s">
        <v>55</v>
      </c>
      <c r="AG512" s="29" t="s">
        <v>54</v>
      </c>
      <c r="AH512" s="27">
        <v>256</v>
      </c>
      <c r="AI512" s="27" t="s">
        <v>83</v>
      </c>
      <c r="AJ512" s="27" t="s">
        <v>54</v>
      </c>
      <c r="AK512" s="81"/>
      <c r="AL512" s="569"/>
      <c r="AM512" s="28"/>
      <c r="AN512" s="28"/>
      <c r="AO512" s="28">
        <v>2013</v>
      </c>
      <c r="AP512" s="20">
        <v>2014</v>
      </c>
      <c r="AQ512" s="142"/>
      <c r="AR512" s="28" t="s">
        <v>960</v>
      </c>
      <c r="AS512" s="20"/>
    </row>
    <row r="513" spans="1:45" ht="14.25" customHeight="1" x14ac:dyDescent="0.25">
      <c r="C513" t="s">
        <v>875</v>
      </c>
      <c r="D513" s="45" t="s">
        <v>959</v>
      </c>
      <c r="E513" s="555" t="s">
        <v>6175</v>
      </c>
      <c r="F513" s="27"/>
      <c r="G513" s="593" t="s">
        <v>336</v>
      </c>
      <c r="H513" s="46" t="s">
        <v>199</v>
      </c>
      <c r="I513" s="46">
        <v>8</v>
      </c>
      <c r="J513" s="670">
        <v>12</v>
      </c>
      <c r="K513" s="19" t="s">
        <v>800</v>
      </c>
      <c r="L513" s="52" t="s">
        <v>108</v>
      </c>
      <c r="M513" s="81" t="s">
        <v>3090</v>
      </c>
      <c r="N513" s="28"/>
      <c r="O513" s="972"/>
      <c r="P513" s="29">
        <v>6</v>
      </c>
      <c r="Q513" s="28"/>
      <c r="R513" s="28"/>
      <c r="S513" s="81"/>
      <c r="T513" s="185">
        <v>43183</v>
      </c>
      <c r="U513" s="326">
        <v>14.7</v>
      </c>
      <c r="V513" s="60">
        <v>0.33</v>
      </c>
      <c r="W513" s="167">
        <v>2</v>
      </c>
      <c r="X513" s="489" t="str">
        <f t="shared" si="26"/>
        <v/>
      </c>
      <c r="Y513" s="502"/>
      <c r="Z513" s="494"/>
      <c r="AA513" s="28" t="s">
        <v>20</v>
      </c>
      <c r="AB513" s="27">
        <v>32</v>
      </c>
      <c r="AC513" s="28" t="s">
        <v>959</v>
      </c>
      <c r="AD513" s="27" t="s">
        <v>54</v>
      </c>
      <c r="AE513" s="28" t="s">
        <v>124</v>
      </c>
      <c r="AF513" s="29" t="s">
        <v>55</v>
      </c>
      <c r="AG513" s="29" t="s">
        <v>54</v>
      </c>
      <c r="AH513" s="27">
        <v>256</v>
      </c>
      <c r="AI513" s="27" t="s">
        <v>83</v>
      </c>
      <c r="AJ513" s="27" t="s">
        <v>54</v>
      </c>
      <c r="AK513" s="81"/>
      <c r="AL513" s="569"/>
      <c r="AM513" s="28"/>
      <c r="AN513" s="28"/>
      <c r="AO513" s="28">
        <v>1998</v>
      </c>
      <c r="AP513" s="20">
        <v>2018</v>
      </c>
      <c r="AQ513" s="182"/>
      <c r="AR513" s="28" t="s">
        <v>6174</v>
      </c>
      <c r="AS513" s="20"/>
    </row>
    <row r="514" spans="1:45" ht="14.25" customHeight="1" x14ac:dyDescent="0.25">
      <c r="A514" t="s">
        <v>744</v>
      </c>
      <c r="B514">
        <v>1</v>
      </c>
      <c r="C514" t="s">
        <v>875</v>
      </c>
      <c r="D514" s="45" t="s">
        <v>334</v>
      </c>
      <c r="E514" s="555" t="s">
        <v>2302</v>
      </c>
      <c r="F514" s="27" t="s">
        <v>296</v>
      </c>
      <c r="G514" s="42" t="s">
        <v>336</v>
      </c>
      <c r="H514" s="46">
        <v>6502</v>
      </c>
      <c r="I514" s="46">
        <v>8</v>
      </c>
      <c r="J514" s="670">
        <v>8</v>
      </c>
      <c r="K514" s="19" t="s">
        <v>775</v>
      </c>
      <c r="L514" s="52" t="s">
        <v>108</v>
      </c>
      <c r="M514" s="81"/>
      <c r="N514" s="28">
        <v>466</v>
      </c>
      <c r="O514" s="972"/>
      <c r="P514" s="29">
        <v>6</v>
      </c>
      <c r="Q514" s="28"/>
      <c r="R514" s="28">
        <v>3</v>
      </c>
      <c r="S514" s="81">
        <v>117.536</v>
      </c>
      <c r="T514" s="185">
        <v>41750</v>
      </c>
      <c r="U514" s="326">
        <v>14.7</v>
      </c>
      <c r="V514" s="60">
        <v>0.33</v>
      </c>
      <c r="W514" s="167">
        <v>4</v>
      </c>
      <c r="X514" s="489">
        <f t="shared" si="26"/>
        <v>20.808412017167385</v>
      </c>
      <c r="Y514" s="502" t="s">
        <v>174</v>
      </c>
      <c r="Z514" s="494" t="s">
        <v>54</v>
      </c>
      <c r="AA514" s="28" t="s">
        <v>20</v>
      </c>
      <c r="AB514" s="27">
        <v>13</v>
      </c>
      <c r="AC514" s="28" t="s">
        <v>335</v>
      </c>
      <c r="AD514" s="27" t="s">
        <v>54</v>
      </c>
      <c r="AE514" s="28" t="s">
        <v>124</v>
      </c>
      <c r="AF514" s="29" t="s">
        <v>55</v>
      </c>
      <c r="AG514" s="29" t="s">
        <v>55</v>
      </c>
      <c r="AH514" s="27" t="s">
        <v>181</v>
      </c>
      <c r="AI514" s="27" t="s">
        <v>181</v>
      </c>
      <c r="AJ514" s="27" t="s">
        <v>54</v>
      </c>
      <c r="AK514" s="81"/>
      <c r="AL514" s="569"/>
      <c r="AM514" s="28"/>
      <c r="AN514" s="28"/>
      <c r="AO514" s="28">
        <v>2013</v>
      </c>
      <c r="AP514" s="20">
        <v>2020</v>
      </c>
      <c r="AQ514" s="182" t="s">
        <v>5185</v>
      </c>
      <c r="AR514" s="28" t="s">
        <v>5186</v>
      </c>
      <c r="AS514" s="20" t="s">
        <v>2303</v>
      </c>
    </row>
    <row r="515" spans="1:45" ht="14.25" customHeight="1" x14ac:dyDescent="0.25">
      <c r="A515" s="208"/>
      <c r="B515" s="208"/>
      <c r="C515" s="208"/>
      <c r="D515" s="758" t="s">
        <v>6177</v>
      </c>
      <c r="E515" s="759" t="s">
        <v>6176</v>
      </c>
      <c r="F515" s="205"/>
      <c r="G515" s="761" t="s">
        <v>336</v>
      </c>
      <c r="H515" s="762">
        <v>6502</v>
      </c>
      <c r="I515" s="762">
        <v>8</v>
      </c>
      <c r="J515" s="934">
        <v>8</v>
      </c>
      <c r="K515" s="918" t="s">
        <v>6197</v>
      </c>
      <c r="L515" s="736" t="s">
        <v>108</v>
      </c>
      <c r="M515" s="737" t="s">
        <v>6270</v>
      </c>
      <c r="N515" s="734"/>
      <c r="O515" s="973"/>
      <c r="P515" s="204">
        <v>6</v>
      </c>
      <c r="Q515" s="734"/>
      <c r="R515" s="734"/>
      <c r="S515" s="737"/>
      <c r="T515" s="738">
        <v>44503</v>
      </c>
      <c r="U515" s="739" t="s">
        <v>5998</v>
      </c>
      <c r="V515" s="740">
        <v>0.33</v>
      </c>
      <c r="W515" s="741">
        <v>4</v>
      </c>
      <c r="X515" s="742" t="str">
        <f t="shared" si="26"/>
        <v/>
      </c>
      <c r="Y515" s="743"/>
      <c r="Z515" s="744"/>
      <c r="AA515" s="734" t="s">
        <v>20</v>
      </c>
      <c r="AB515" s="205">
        <v>61</v>
      </c>
      <c r="AC515" s="734" t="s">
        <v>6178</v>
      </c>
      <c r="AD515" s="205" t="s">
        <v>54</v>
      </c>
      <c r="AE515" s="734" t="s">
        <v>124</v>
      </c>
      <c r="AF515" s="204" t="s">
        <v>55</v>
      </c>
      <c r="AG515" s="204" t="s">
        <v>55</v>
      </c>
      <c r="AH515" s="205" t="s">
        <v>181</v>
      </c>
      <c r="AI515" s="205" t="s">
        <v>181</v>
      </c>
      <c r="AJ515" s="205" t="s">
        <v>54</v>
      </c>
      <c r="AK515" s="737"/>
      <c r="AL515" s="745"/>
      <c r="AM515" s="734"/>
      <c r="AN515" s="734"/>
      <c r="AO515" s="734"/>
      <c r="AP515" s="746">
        <v>2021</v>
      </c>
      <c r="AQ515" s="747"/>
      <c r="AR515" s="734" t="s">
        <v>6179</v>
      </c>
      <c r="AS515" s="746" t="s">
        <v>6180</v>
      </c>
    </row>
    <row r="516" spans="1:45" ht="14.25" customHeight="1" x14ac:dyDescent="0.25">
      <c r="B516">
        <v>1</v>
      </c>
      <c r="C516" t="s">
        <v>875</v>
      </c>
      <c r="D516" s="45" t="s">
        <v>1947</v>
      </c>
      <c r="E516" s="555" t="s">
        <v>1948</v>
      </c>
      <c r="F516" s="27" t="s">
        <v>67</v>
      </c>
      <c r="G516" s="42" t="s">
        <v>336</v>
      </c>
      <c r="H516" s="46" t="s">
        <v>1052</v>
      </c>
      <c r="I516" s="46">
        <v>16</v>
      </c>
      <c r="J516" s="670">
        <v>8</v>
      </c>
      <c r="K516" s="19" t="s">
        <v>800</v>
      </c>
      <c r="L516" s="52" t="s">
        <v>108</v>
      </c>
      <c r="M516" s="81"/>
      <c r="N516" s="28">
        <v>147</v>
      </c>
      <c r="O516" s="972"/>
      <c r="P516" s="29">
        <v>6</v>
      </c>
      <c r="Q516" s="28"/>
      <c r="R516" s="28"/>
      <c r="S516" s="81">
        <v>740.75099999999998</v>
      </c>
      <c r="T516" s="185">
        <v>43175</v>
      </c>
      <c r="U516" s="326">
        <v>14.7</v>
      </c>
      <c r="V516" s="60">
        <v>0.67</v>
      </c>
      <c r="W516" s="167">
        <v>28</v>
      </c>
      <c r="X516" s="489">
        <f t="shared" si="26"/>
        <v>120.57900145772595</v>
      </c>
      <c r="Y516" s="502" t="s">
        <v>174</v>
      </c>
      <c r="Z516" s="494"/>
      <c r="AA516" s="28" t="s">
        <v>20</v>
      </c>
      <c r="AB516" s="27">
        <v>2</v>
      </c>
      <c r="AC516" s="28" t="s">
        <v>2986</v>
      </c>
      <c r="AD516" s="988" t="s">
        <v>54</v>
      </c>
      <c r="AE516" s="28"/>
      <c r="AF516" s="29" t="s">
        <v>55</v>
      </c>
      <c r="AG516" s="29"/>
      <c r="AH516" s="27"/>
      <c r="AI516" s="27"/>
      <c r="AJ516" s="27"/>
      <c r="AK516" s="81">
        <v>33</v>
      </c>
      <c r="AL516" s="569"/>
      <c r="AM516" s="28"/>
      <c r="AN516" s="28"/>
      <c r="AO516" s="28">
        <v>2012</v>
      </c>
      <c r="AP516" s="20">
        <v>2013</v>
      </c>
      <c r="AQ516" s="182"/>
      <c r="AR516" s="28" t="s">
        <v>2985</v>
      </c>
      <c r="AS516" s="20" t="s">
        <v>2984</v>
      </c>
    </row>
    <row r="517" spans="1:45" ht="14.25" customHeight="1" x14ac:dyDescent="0.25">
      <c r="B517">
        <v>1</v>
      </c>
      <c r="C517" t="s">
        <v>875</v>
      </c>
      <c r="D517" s="45" t="s">
        <v>6187</v>
      </c>
      <c r="E517" s="555" t="s">
        <v>6182</v>
      </c>
      <c r="F517" s="27"/>
      <c r="G517" s="42" t="s">
        <v>336</v>
      </c>
      <c r="H517" s="46">
        <v>6502</v>
      </c>
      <c r="I517" s="46">
        <v>8</v>
      </c>
      <c r="J517" s="670">
        <v>8</v>
      </c>
      <c r="K517" s="19" t="s">
        <v>9</v>
      </c>
      <c r="L517" s="52" t="s">
        <v>336</v>
      </c>
      <c r="M517" s="81"/>
      <c r="N517" s="28">
        <v>276</v>
      </c>
      <c r="O517" s="972"/>
      <c r="P517" s="29">
        <v>6</v>
      </c>
      <c r="Q517" s="28"/>
      <c r="R517" s="28"/>
      <c r="S517" s="81">
        <v>104</v>
      </c>
      <c r="T517" s="185"/>
      <c r="U517" s="326"/>
      <c r="V517" s="60">
        <v>0.33</v>
      </c>
      <c r="W517" s="167">
        <v>2</v>
      </c>
      <c r="X517" s="489">
        <f t="shared" si="26"/>
        <v>62.173913043478258</v>
      </c>
      <c r="Y517" s="502" t="s">
        <v>174</v>
      </c>
      <c r="Z517" s="494"/>
      <c r="AA517" s="28" t="s">
        <v>20</v>
      </c>
      <c r="AB517" s="27">
        <v>15</v>
      </c>
      <c r="AC517" s="28" t="s">
        <v>6184</v>
      </c>
      <c r="AD517" s="988" t="s">
        <v>54</v>
      </c>
      <c r="AE517" s="28"/>
      <c r="AF517" s="29" t="s">
        <v>55</v>
      </c>
      <c r="AG517" s="29"/>
      <c r="AH517" s="27" t="s">
        <v>181</v>
      </c>
      <c r="AI517" s="27" t="s">
        <v>181</v>
      </c>
      <c r="AJ517" s="27" t="s">
        <v>54</v>
      </c>
      <c r="AK517" s="81">
        <v>31</v>
      </c>
      <c r="AL517" s="569"/>
      <c r="AM517" s="28"/>
      <c r="AN517" s="28"/>
      <c r="AO517" s="28"/>
      <c r="AP517" s="20">
        <v>2017</v>
      </c>
      <c r="AQ517" s="182"/>
      <c r="AR517" s="28" t="s">
        <v>6185</v>
      </c>
      <c r="AS517" s="20" t="s">
        <v>6183</v>
      </c>
    </row>
    <row r="518" spans="1:45" ht="14.25" customHeight="1" x14ac:dyDescent="0.25">
      <c r="A518" t="s">
        <v>744</v>
      </c>
      <c r="B518">
        <v>1</v>
      </c>
      <c r="C518" t="s">
        <v>875</v>
      </c>
      <c r="D518" s="26" t="s">
        <v>1185</v>
      </c>
      <c r="E518" s="435" t="s">
        <v>2534</v>
      </c>
      <c r="F518" s="27" t="s">
        <v>296</v>
      </c>
      <c r="G518" s="28" t="s">
        <v>336</v>
      </c>
      <c r="H518" s="46" t="s">
        <v>199</v>
      </c>
      <c r="I518" s="27">
        <v>8</v>
      </c>
      <c r="J518" s="87">
        <v>14</v>
      </c>
      <c r="K518" s="19" t="s">
        <v>800</v>
      </c>
      <c r="L518" s="52" t="s">
        <v>108</v>
      </c>
      <c r="M518" s="81"/>
      <c r="N518" s="28">
        <v>378</v>
      </c>
      <c r="O518" s="972"/>
      <c r="P518" s="29">
        <v>6</v>
      </c>
      <c r="Q518" s="28"/>
      <c r="R518" s="28"/>
      <c r="S518" s="81">
        <v>252.20699999999999</v>
      </c>
      <c r="T518" s="185">
        <v>41750</v>
      </c>
      <c r="U518" s="326">
        <v>14.7</v>
      </c>
      <c r="V518" s="60">
        <v>0.33</v>
      </c>
      <c r="W518" s="167">
        <v>1</v>
      </c>
      <c r="X518" s="489">
        <f t="shared" si="26"/>
        <v>220.18071428571429</v>
      </c>
      <c r="Y518" s="502" t="s">
        <v>2216</v>
      </c>
      <c r="Z518" s="494"/>
      <c r="AA518" s="28" t="s">
        <v>20</v>
      </c>
      <c r="AB518" s="27">
        <v>3</v>
      </c>
      <c r="AC518" s="28" t="s">
        <v>1186</v>
      </c>
      <c r="AD518" s="27" t="s">
        <v>54</v>
      </c>
      <c r="AE518" s="28" t="s">
        <v>124</v>
      </c>
      <c r="AF518" s="29" t="s">
        <v>55</v>
      </c>
      <c r="AG518" s="29" t="s">
        <v>54</v>
      </c>
      <c r="AH518" s="27">
        <v>256</v>
      </c>
      <c r="AI518" s="27" t="s">
        <v>83</v>
      </c>
      <c r="AJ518" s="27" t="s">
        <v>54</v>
      </c>
      <c r="AK518" s="81"/>
      <c r="AL518" s="569"/>
      <c r="AM518" s="28"/>
      <c r="AN518" s="28"/>
      <c r="AO518" s="28">
        <v>2013</v>
      </c>
      <c r="AP518" s="20">
        <v>2014</v>
      </c>
      <c r="AQ518" s="19"/>
      <c r="AR518" s="28"/>
      <c r="AS518" s="20"/>
    </row>
    <row r="519" spans="1:45" ht="14.25" customHeight="1" x14ac:dyDescent="0.25">
      <c r="D519" s="409" t="s">
        <v>6168</v>
      </c>
      <c r="E519" s="435" t="s">
        <v>6169</v>
      </c>
      <c r="F519" s="412"/>
      <c r="G519" s="504" t="s">
        <v>336</v>
      </c>
      <c r="H519" s="592" t="s">
        <v>6216</v>
      </c>
      <c r="I519" s="412">
        <v>36</v>
      </c>
      <c r="J519" s="415">
        <v>36</v>
      </c>
      <c r="K519" s="19"/>
      <c r="L519" s="52"/>
      <c r="M519" s="81"/>
      <c r="N519" s="28"/>
      <c r="O519" s="972"/>
      <c r="P519" s="29"/>
      <c r="Q519" s="28"/>
      <c r="R519" s="28"/>
      <c r="S519" s="81"/>
      <c r="T519" s="185"/>
      <c r="U519" s="326"/>
      <c r="V519" s="60"/>
      <c r="W519" s="167"/>
      <c r="X519" s="489"/>
      <c r="Y519" s="502"/>
      <c r="Z519" s="494"/>
      <c r="AA519" s="28" t="s">
        <v>20</v>
      </c>
      <c r="AB519" s="27">
        <v>16</v>
      </c>
      <c r="AC519" s="28" t="s">
        <v>6168</v>
      </c>
      <c r="AD519" s="27" t="s">
        <v>54</v>
      </c>
      <c r="AE519" s="28"/>
      <c r="AF519" s="29"/>
      <c r="AG519" s="29"/>
      <c r="AH519" s="27" t="s">
        <v>305</v>
      </c>
      <c r="AI519" s="27" t="s">
        <v>305</v>
      </c>
      <c r="AJ519" s="27"/>
      <c r="AK519" s="81"/>
      <c r="AL519" s="569"/>
      <c r="AM519" s="28"/>
      <c r="AN519" s="28"/>
      <c r="AO519" s="28"/>
      <c r="AP519" s="20">
        <v>2018</v>
      </c>
      <c r="AQ519" s="182" t="s">
        <v>6171</v>
      </c>
      <c r="AR519" s="28" t="s">
        <v>6170</v>
      </c>
      <c r="AS519" s="130" t="s">
        <v>6173</v>
      </c>
    </row>
    <row r="520" spans="1:45" ht="14.25" customHeight="1" x14ac:dyDescent="0.25">
      <c r="C520" t="s">
        <v>875</v>
      </c>
      <c r="D520" s="26" t="s">
        <v>1989</v>
      </c>
      <c r="E520" s="28"/>
      <c r="F520" s="27" t="s">
        <v>777</v>
      </c>
      <c r="G520" s="28" t="s">
        <v>1991</v>
      </c>
      <c r="H520" s="46" t="s">
        <v>33</v>
      </c>
      <c r="I520" s="27">
        <v>32</v>
      </c>
      <c r="J520" s="87">
        <v>32</v>
      </c>
      <c r="K520" s="19" t="s">
        <v>800</v>
      </c>
      <c r="L520" s="28" t="s">
        <v>108</v>
      </c>
      <c r="M520" s="81" t="s">
        <v>3439</v>
      </c>
      <c r="N520" s="28"/>
      <c r="O520" s="972"/>
      <c r="P520" s="29">
        <v>6</v>
      </c>
      <c r="Q520" s="28"/>
      <c r="R520" s="28"/>
      <c r="S520" s="81"/>
      <c r="T520" s="185">
        <v>43183</v>
      </c>
      <c r="U520" s="326">
        <v>14.7</v>
      </c>
      <c r="V520" s="60">
        <v>1</v>
      </c>
      <c r="W520" s="167">
        <v>1</v>
      </c>
      <c r="X520" s="489" t="str">
        <f>IF(AND(N520&lt;&gt;"",S520&lt;&gt;""),1000*S520*V520/(N520*W520),"")</f>
        <v/>
      </c>
      <c r="Y520" s="502"/>
      <c r="Z520" s="494"/>
      <c r="AA520" s="28" t="s">
        <v>20</v>
      </c>
      <c r="AB520" s="27"/>
      <c r="AC520" s="28"/>
      <c r="AD520" s="27"/>
      <c r="AE520" s="28"/>
      <c r="AF520" s="29"/>
      <c r="AG520" s="29"/>
      <c r="AH520" s="27"/>
      <c r="AI520" s="27"/>
      <c r="AJ520" s="27"/>
      <c r="AK520" s="81"/>
      <c r="AL520" s="569"/>
      <c r="AM520" s="28"/>
      <c r="AN520" s="28"/>
      <c r="AO520" s="28">
        <v>1994</v>
      </c>
      <c r="AP520" s="20">
        <v>1995</v>
      </c>
      <c r="AQ520" s="19"/>
      <c r="AR520" s="28" t="s">
        <v>3091</v>
      </c>
      <c r="AS520" s="20" t="s">
        <v>3440</v>
      </c>
    </row>
    <row r="521" spans="1:45" ht="14.25" customHeight="1" x14ac:dyDescent="0.25">
      <c r="B521">
        <v>1</v>
      </c>
      <c r="C521" t="s">
        <v>875</v>
      </c>
      <c r="D521" s="26" t="s">
        <v>2457</v>
      </c>
      <c r="E521" s="435" t="s">
        <v>2460</v>
      </c>
      <c r="F521" s="27" t="s">
        <v>67</v>
      </c>
      <c r="G521" s="28" t="s">
        <v>2458</v>
      </c>
      <c r="H521" s="46" t="s">
        <v>143</v>
      </c>
      <c r="I521" s="27">
        <v>32</v>
      </c>
      <c r="J521" s="87">
        <v>32</v>
      </c>
      <c r="K521" s="19" t="s">
        <v>2461</v>
      </c>
      <c r="L521" s="28" t="s">
        <v>2458</v>
      </c>
      <c r="M521" s="81"/>
      <c r="N521" s="28">
        <v>207</v>
      </c>
      <c r="O521" s="972"/>
      <c r="P521" s="29" t="s">
        <v>744</v>
      </c>
      <c r="Q521" s="28"/>
      <c r="R521" s="64" t="s">
        <v>3256</v>
      </c>
      <c r="S521" s="81">
        <v>126.17</v>
      </c>
      <c r="T521" s="185">
        <v>40049</v>
      </c>
      <c r="U521" s="326" t="s">
        <v>3257</v>
      </c>
      <c r="V521" s="60">
        <v>1</v>
      </c>
      <c r="W521" s="167">
        <v>16</v>
      </c>
      <c r="X521" s="489">
        <f>IF(AND(N521&lt;&gt;"",S521&lt;&gt;""),1000*S521*V521/(N521*W521),"")</f>
        <v>38.094806763285021</v>
      </c>
      <c r="Y521" s="502" t="s">
        <v>2226</v>
      </c>
      <c r="Z521" s="494"/>
      <c r="AA521" s="28" t="s">
        <v>20</v>
      </c>
      <c r="AB521" s="27"/>
      <c r="AC521" s="28"/>
      <c r="AD521" s="27"/>
      <c r="AE521" s="28"/>
      <c r="AF521" s="29"/>
      <c r="AG521" s="29"/>
      <c r="AH521" s="27"/>
      <c r="AI521" s="27"/>
      <c r="AJ521" s="27"/>
      <c r="AK521" s="81"/>
      <c r="AL521" s="569"/>
      <c r="AM521" s="28"/>
      <c r="AN521" s="28"/>
      <c r="AO521" s="28">
        <v>2005</v>
      </c>
      <c r="AP521" s="20">
        <v>2009</v>
      </c>
      <c r="AQ521" s="19"/>
      <c r="AR521" s="28" t="s">
        <v>2462</v>
      </c>
      <c r="AS521" s="20" t="s">
        <v>2459</v>
      </c>
    </row>
    <row r="522" spans="1:45" ht="14.25" customHeight="1" x14ac:dyDescent="0.25">
      <c r="D522" s="409" t="s">
        <v>5870</v>
      </c>
      <c r="E522" s="435" t="s">
        <v>5871</v>
      </c>
      <c r="F522" s="412"/>
      <c r="G522" s="504" t="s">
        <v>5873</v>
      </c>
      <c r="H522" s="46" t="s">
        <v>35</v>
      </c>
      <c r="I522" s="412">
        <v>32</v>
      </c>
      <c r="J522" s="415">
        <v>32</v>
      </c>
      <c r="K522" s="19" t="s">
        <v>3570</v>
      </c>
      <c r="L522" s="465" t="s">
        <v>5873</v>
      </c>
      <c r="M522" s="81" t="s">
        <v>5875</v>
      </c>
      <c r="N522" s="28">
        <v>613</v>
      </c>
      <c r="O522" s="972"/>
      <c r="P522" s="29">
        <v>4</v>
      </c>
      <c r="Q522" s="28"/>
      <c r="R522" s="28">
        <v>1</v>
      </c>
      <c r="S522" s="81">
        <v>180.4</v>
      </c>
      <c r="T522" s="185"/>
      <c r="U522" s="326" t="s">
        <v>3621</v>
      </c>
      <c r="V522" s="60">
        <v>1</v>
      </c>
      <c r="W522" s="167">
        <v>5</v>
      </c>
      <c r="X522" s="489">
        <f>IF(AND(N522&lt;&gt;"",S522&lt;&gt;""),1000*S522*V522/(N522*W522),"")</f>
        <v>58.858075040783035</v>
      </c>
      <c r="Y522" s="502"/>
      <c r="Z522" s="494"/>
      <c r="AA522" s="28" t="s">
        <v>17</v>
      </c>
      <c r="AB522" s="27">
        <v>13</v>
      </c>
      <c r="AC522" s="28" t="s">
        <v>5874</v>
      </c>
      <c r="AD522" s="27" t="s">
        <v>54</v>
      </c>
      <c r="AE522" s="28" t="s">
        <v>124</v>
      </c>
      <c r="AF522" s="29" t="s">
        <v>202</v>
      </c>
      <c r="AG522" s="29"/>
      <c r="AH522" s="27" t="s">
        <v>133</v>
      </c>
      <c r="AI522" s="27" t="s">
        <v>133</v>
      </c>
      <c r="AJ522" s="27" t="s">
        <v>54</v>
      </c>
      <c r="AK522" s="81"/>
      <c r="AL522" s="569"/>
      <c r="AM522" s="28">
        <v>32</v>
      </c>
      <c r="AN522" s="28"/>
      <c r="AO522" s="28"/>
      <c r="AP522" s="20">
        <v>2019</v>
      </c>
      <c r="AQ522" s="182"/>
      <c r="AR522" s="28" t="s">
        <v>5872</v>
      </c>
      <c r="AS522" s="130" t="s">
        <v>5558</v>
      </c>
    </row>
    <row r="523" spans="1:45" ht="14.25" customHeight="1" x14ac:dyDescent="0.25">
      <c r="D523" s="409" t="s">
        <v>1859</v>
      </c>
      <c r="E523" s="435" t="s">
        <v>5505</v>
      </c>
      <c r="F523" s="608"/>
      <c r="G523" s="28" t="s">
        <v>5506</v>
      </c>
      <c r="H523" s="46" t="s">
        <v>12</v>
      </c>
      <c r="I523" s="27">
        <v>16</v>
      </c>
      <c r="J523" s="87">
        <v>16</v>
      </c>
      <c r="K523" s="19"/>
      <c r="L523" s="52"/>
      <c r="M523" s="81"/>
      <c r="N523" s="28"/>
      <c r="O523" s="972"/>
      <c r="P523" s="29"/>
      <c r="Q523" s="28"/>
      <c r="R523" s="28"/>
      <c r="S523" s="81"/>
      <c r="T523" s="185"/>
      <c r="U523" s="326"/>
      <c r="V523" s="60"/>
      <c r="W523" s="167"/>
      <c r="X523" s="489"/>
      <c r="Y523" s="502" t="s">
        <v>2226</v>
      </c>
      <c r="Z523" s="494"/>
      <c r="AA523" s="28" t="s">
        <v>4361</v>
      </c>
      <c r="AB523" s="27">
        <v>24</v>
      </c>
      <c r="AC523" s="28" t="s">
        <v>73</v>
      </c>
      <c r="AD523" s="27" t="s">
        <v>54</v>
      </c>
      <c r="AE523" s="28"/>
      <c r="AF523" s="29" t="s">
        <v>55</v>
      </c>
      <c r="AG523" s="29" t="s">
        <v>54</v>
      </c>
      <c r="AH523" s="27" t="s">
        <v>465</v>
      </c>
      <c r="AI523" s="27" t="s">
        <v>465</v>
      </c>
      <c r="AJ523" s="27" t="s">
        <v>55</v>
      </c>
      <c r="AK523" s="81"/>
      <c r="AL523" s="569"/>
      <c r="AM523" s="28">
        <v>2</v>
      </c>
      <c r="AN523" s="28"/>
      <c r="AO523" s="28"/>
      <c r="AP523" s="20">
        <v>2016</v>
      </c>
      <c r="AQ523" s="182" t="s">
        <v>5509</v>
      </c>
      <c r="AR523" s="28" t="s">
        <v>5511</v>
      </c>
      <c r="AS523" s="20" t="s">
        <v>5512</v>
      </c>
    </row>
    <row r="524" spans="1:45" ht="14.25" customHeight="1" x14ac:dyDescent="0.25">
      <c r="D524" s="591" t="s">
        <v>5919</v>
      </c>
      <c r="E524" s="555" t="s">
        <v>5920</v>
      </c>
      <c r="F524" s="592" t="s">
        <v>85</v>
      </c>
      <c r="G524" s="593" t="s">
        <v>5921</v>
      </c>
      <c r="H524" s="592" t="s">
        <v>12</v>
      </c>
      <c r="I524" s="592">
        <v>31</v>
      </c>
      <c r="J524" s="618">
        <v>31</v>
      </c>
      <c r="K524" s="19"/>
      <c r="L524" s="52"/>
      <c r="M524" s="81"/>
      <c r="N524" s="28"/>
      <c r="O524" s="972"/>
      <c r="P524" s="29"/>
      <c r="Q524" s="28"/>
      <c r="R524" s="28"/>
      <c r="S524" s="81"/>
      <c r="T524" s="185"/>
      <c r="U524" s="326"/>
      <c r="V524" s="60"/>
      <c r="W524" s="167"/>
      <c r="X524" s="489"/>
      <c r="Y524" s="502"/>
      <c r="Z524" s="494"/>
      <c r="AA524" s="28" t="s">
        <v>20</v>
      </c>
      <c r="AB524" s="27">
        <v>29</v>
      </c>
      <c r="AC524" s="28" t="s">
        <v>5922</v>
      </c>
      <c r="AD524" s="27" t="s">
        <v>54</v>
      </c>
      <c r="AE524" s="28"/>
      <c r="AF524" s="29" t="s">
        <v>54</v>
      </c>
      <c r="AG524" s="29"/>
      <c r="AH524" s="27" t="s">
        <v>83</v>
      </c>
      <c r="AI524" s="27" t="s">
        <v>83</v>
      </c>
      <c r="AJ524" s="27" t="s">
        <v>55</v>
      </c>
      <c r="AK524" s="81">
        <v>49</v>
      </c>
      <c r="AL524" s="569">
        <v>4</v>
      </c>
      <c r="AM524" s="28">
        <v>8</v>
      </c>
      <c r="AN524" s="28"/>
      <c r="AO524" s="28"/>
      <c r="AP524" s="20">
        <v>2021</v>
      </c>
      <c r="AQ524" s="182" t="s">
        <v>5924</v>
      </c>
      <c r="AR524" s="28" t="s">
        <v>5923</v>
      </c>
      <c r="AS524" s="130"/>
    </row>
    <row r="525" spans="1:45" ht="14.25" customHeight="1" x14ac:dyDescent="0.25">
      <c r="B525">
        <v>1</v>
      </c>
      <c r="C525" t="s">
        <v>875</v>
      </c>
      <c r="D525" s="26" t="s">
        <v>2005</v>
      </c>
      <c r="E525" s="435" t="s">
        <v>2406</v>
      </c>
      <c r="F525" s="27" t="s">
        <v>67</v>
      </c>
      <c r="G525" s="28" t="s">
        <v>4372</v>
      </c>
      <c r="H525" s="592" t="s">
        <v>1613</v>
      </c>
      <c r="I525" s="27">
        <v>32</v>
      </c>
      <c r="J525" s="87">
        <v>32</v>
      </c>
      <c r="K525" s="19" t="s">
        <v>3803</v>
      </c>
      <c r="L525" s="52" t="s">
        <v>3804</v>
      </c>
      <c r="M525" s="81"/>
      <c r="N525" s="28">
        <v>8614</v>
      </c>
      <c r="O525" s="972"/>
      <c r="P525" s="29">
        <v>4</v>
      </c>
      <c r="Q525" s="28">
        <v>2</v>
      </c>
      <c r="R525" s="28">
        <v>10</v>
      </c>
      <c r="S525" s="81">
        <v>122.4</v>
      </c>
      <c r="T525" s="185"/>
      <c r="U525" s="326" t="s">
        <v>3806</v>
      </c>
      <c r="V525" s="60">
        <v>1</v>
      </c>
      <c r="W525" s="167">
        <v>1</v>
      </c>
      <c r="X525" s="489">
        <f>IF(AND(N525&lt;&gt;"",S525&lt;&gt;""),1000*S525*V525/(N525*W525),"")</f>
        <v>14.209426514975622</v>
      </c>
      <c r="Y525" s="502"/>
      <c r="Z525" s="494"/>
      <c r="AA525" s="28" t="s">
        <v>107</v>
      </c>
      <c r="AB525" s="27"/>
      <c r="AC525" s="28"/>
      <c r="AD525" s="27" t="s">
        <v>54</v>
      </c>
      <c r="AE525" s="28" t="s">
        <v>124</v>
      </c>
      <c r="AF525" s="29" t="s">
        <v>55</v>
      </c>
      <c r="AG525" s="29"/>
      <c r="AH525" s="27" t="s">
        <v>133</v>
      </c>
      <c r="AI525" s="27" t="s">
        <v>133</v>
      </c>
      <c r="AJ525" s="27" t="s">
        <v>54</v>
      </c>
      <c r="AK525" s="81"/>
      <c r="AL525" s="569"/>
      <c r="AM525" s="28">
        <v>32</v>
      </c>
      <c r="AN525" s="28"/>
      <c r="AO525" s="28">
        <v>2016</v>
      </c>
      <c r="AP525" s="20">
        <v>2018</v>
      </c>
      <c r="AQ525" s="182" t="s">
        <v>2405</v>
      </c>
      <c r="AR525" s="28" t="s">
        <v>3805</v>
      </c>
      <c r="AS525" s="20" t="s">
        <v>3165</v>
      </c>
    </row>
    <row r="526" spans="1:45" ht="14.25" customHeight="1" x14ac:dyDescent="0.25">
      <c r="D526" s="409" t="s">
        <v>5673</v>
      </c>
      <c r="E526" s="435" t="s">
        <v>5672</v>
      </c>
      <c r="F526" s="412" t="s">
        <v>296</v>
      </c>
      <c r="G526" s="504" t="s">
        <v>3804</v>
      </c>
      <c r="H526" s="592" t="s">
        <v>1613</v>
      </c>
      <c r="I526" s="412">
        <v>32</v>
      </c>
      <c r="J526" s="415">
        <v>32</v>
      </c>
      <c r="K526" s="19"/>
      <c r="L526" s="52"/>
      <c r="M526" s="81"/>
      <c r="N526" s="28"/>
      <c r="O526" s="972"/>
      <c r="P526" s="29"/>
      <c r="Q526" s="28"/>
      <c r="R526" s="28"/>
      <c r="S526" s="81"/>
      <c r="T526" s="185"/>
      <c r="U526" s="326"/>
      <c r="V526" s="60"/>
      <c r="W526" s="167"/>
      <c r="X526" s="489"/>
      <c r="Y526" s="502"/>
      <c r="Z526" s="494"/>
      <c r="AA526" s="28"/>
      <c r="AB526" s="27"/>
      <c r="AC526" s="28"/>
      <c r="AD526" s="27" t="s">
        <v>54</v>
      </c>
      <c r="AE526" s="28" t="s">
        <v>124</v>
      </c>
      <c r="AF526" s="29" t="s">
        <v>55</v>
      </c>
      <c r="AG526" s="29"/>
      <c r="AH526" s="27" t="s">
        <v>133</v>
      </c>
      <c r="AI526" s="27" t="s">
        <v>133</v>
      </c>
      <c r="AJ526" s="27" t="s">
        <v>54</v>
      </c>
      <c r="AK526" s="81"/>
      <c r="AL526" s="569"/>
      <c r="AM526" s="28">
        <v>32</v>
      </c>
      <c r="AN526" s="28"/>
      <c r="AO526" s="28">
        <v>2018</v>
      </c>
      <c r="AP526" s="20">
        <v>2020</v>
      </c>
      <c r="AQ526" s="182" t="s">
        <v>5676</v>
      </c>
      <c r="AR526" s="28" t="s">
        <v>5674</v>
      </c>
      <c r="AS526" s="20" t="s">
        <v>5675</v>
      </c>
    </row>
    <row r="527" spans="1:45" ht="14.25" customHeight="1" x14ac:dyDescent="0.25">
      <c r="A527" t="s">
        <v>744</v>
      </c>
      <c r="B527">
        <v>1</v>
      </c>
      <c r="C527" t="s">
        <v>875</v>
      </c>
      <c r="D527" s="26" t="s">
        <v>1294</v>
      </c>
      <c r="E527" s="28"/>
      <c r="F527" s="27" t="s">
        <v>67</v>
      </c>
      <c r="G527" s="28" t="s">
        <v>1298</v>
      </c>
      <c r="H527" s="46" t="s">
        <v>1295</v>
      </c>
      <c r="I527" s="27">
        <v>8</v>
      </c>
      <c r="J527" s="87">
        <v>12</v>
      </c>
      <c r="K527" s="19" t="s">
        <v>800</v>
      </c>
      <c r="L527" s="52" t="s">
        <v>108</v>
      </c>
      <c r="M527" s="81"/>
      <c r="N527" s="28">
        <v>474</v>
      </c>
      <c r="O527" s="972"/>
      <c r="P527" s="29">
        <v>6</v>
      </c>
      <c r="Q527" s="28"/>
      <c r="R527" s="28">
        <v>1</v>
      </c>
      <c r="S527" s="81">
        <v>196.541</v>
      </c>
      <c r="T527" s="185">
        <v>41774</v>
      </c>
      <c r="U527" s="326">
        <v>14.7</v>
      </c>
      <c r="V527" s="60">
        <v>0.33</v>
      </c>
      <c r="W527" s="167">
        <v>1</v>
      </c>
      <c r="X527" s="489">
        <f>IF(AND(N527&lt;&gt;"",S527&lt;&gt;""),1000*S527*V527/(N527*W527),"")</f>
        <v>136.83234177215192</v>
      </c>
      <c r="Y527" s="502" t="s">
        <v>2216</v>
      </c>
      <c r="Z527" s="494"/>
      <c r="AA527" s="28" t="s">
        <v>17</v>
      </c>
      <c r="AB527" s="27">
        <v>7</v>
      </c>
      <c r="AC527" s="28" t="s">
        <v>1294</v>
      </c>
      <c r="AD527" s="27" t="s">
        <v>54</v>
      </c>
      <c r="AE527" s="28" t="s">
        <v>124</v>
      </c>
      <c r="AF527" s="29" t="s">
        <v>55</v>
      </c>
      <c r="AG527" s="29" t="s">
        <v>55</v>
      </c>
      <c r="AH527" s="27">
        <v>256</v>
      </c>
      <c r="AI527" s="27" t="s">
        <v>205</v>
      </c>
      <c r="AJ527" s="27" t="s">
        <v>54</v>
      </c>
      <c r="AK527" s="81"/>
      <c r="AL527" s="569"/>
      <c r="AM527" s="28"/>
      <c r="AN527" s="28"/>
      <c r="AO527" s="28">
        <v>2011</v>
      </c>
      <c r="AP527" s="20">
        <v>2011</v>
      </c>
      <c r="AQ527" s="182" t="s">
        <v>1297</v>
      </c>
      <c r="AR527" s="28" t="s">
        <v>1296</v>
      </c>
      <c r="AS527" s="130" t="s">
        <v>2512</v>
      </c>
    </row>
    <row r="528" spans="1:45" ht="14.25" customHeight="1" x14ac:dyDescent="0.25">
      <c r="D528" s="26" t="s">
        <v>4722</v>
      </c>
      <c r="E528" s="435" t="s">
        <v>4720</v>
      </c>
      <c r="F528" s="27" t="s">
        <v>85</v>
      </c>
      <c r="G528" s="28" t="s">
        <v>4721</v>
      </c>
      <c r="H528" s="46" t="s">
        <v>143</v>
      </c>
      <c r="I528" s="27">
        <v>32</v>
      </c>
      <c r="J528" s="87">
        <v>32</v>
      </c>
      <c r="K528" s="19"/>
      <c r="L528" s="52"/>
      <c r="M528" s="81"/>
      <c r="N528" s="28"/>
      <c r="O528" s="972"/>
      <c r="P528" s="29"/>
      <c r="Q528" s="28"/>
      <c r="R528" s="28"/>
      <c r="S528" s="81"/>
      <c r="T528" s="185"/>
      <c r="U528" s="326"/>
      <c r="V528" s="60">
        <v>1</v>
      </c>
      <c r="W528" s="167">
        <v>0.5</v>
      </c>
      <c r="X528" s="489" t="str">
        <f>IF(AND(N528&lt;&gt;"",S528&lt;&gt;""),1000*S528*V528/(N528*W528),"")</f>
        <v/>
      </c>
      <c r="Y528" s="502"/>
      <c r="Z528" s="494"/>
      <c r="AA528" s="28" t="s">
        <v>17</v>
      </c>
      <c r="AB528" s="27">
        <v>18</v>
      </c>
      <c r="AC528" s="28" t="s">
        <v>350</v>
      </c>
      <c r="AD528" s="27" t="s">
        <v>54</v>
      </c>
      <c r="AE528" s="28" t="s">
        <v>158</v>
      </c>
      <c r="AF528" s="29" t="s">
        <v>55</v>
      </c>
      <c r="AG528" s="29" t="s">
        <v>55</v>
      </c>
      <c r="AH528" s="27" t="s">
        <v>133</v>
      </c>
      <c r="AI528" s="27" t="s">
        <v>133</v>
      </c>
      <c r="AJ528" s="27"/>
      <c r="AK528" s="81"/>
      <c r="AL528" s="569"/>
      <c r="AM528" s="28">
        <v>32</v>
      </c>
      <c r="AN528" s="28">
        <v>5</v>
      </c>
      <c r="AO528" s="28">
        <v>2017</v>
      </c>
      <c r="AP528" s="20">
        <v>2018</v>
      </c>
      <c r="AQ528" s="19"/>
      <c r="AR528" s="28" t="s">
        <v>2316</v>
      </c>
      <c r="AS528" s="20" t="s">
        <v>4723</v>
      </c>
    </row>
    <row r="529" spans="1:45" ht="14.25" customHeight="1" x14ac:dyDescent="0.25">
      <c r="C529" t="s">
        <v>875</v>
      </c>
      <c r="D529" s="409" t="s">
        <v>3554</v>
      </c>
      <c r="E529" s="435" t="s">
        <v>3402</v>
      </c>
      <c r="F529" s="411" t="s">
        <v>67</v>
      </c>
      <c r="G529" s="504" t="s">
        <v>4225</v>
      </c>
      <c r="H529" s="46" t="s">
        <v>143</v>
      </c>
      <c r="I529" s="412">
        <v>64</v>
      </c>
      <c r="J529" s="415">
        <v>32</v>
      </c>
      <c r="K529" s="19" t="s">
        <v>802</v>
      </c>
      <c r="L529" s="52" t="s">
        <v>108</v>
      </c>
      <c r="M529" s="81" t="s">
        <v>777</v>
      </c>
      <c r="N529" s="28"/>
      <c r="O529" s="972"/>
      <c r="P529" s="29" t="s">
        <v>744</v>
      </c>
      <c r="Q529" s="28"/>
      <c r="R529" s="28"/>
      <c r="S529" s="81"/>
      <c r="T529" s="185">
        <v>43229</v>
      </c>
      <c r="U529" s="326" t="s">
        <v>3562</v>
      </c>
      <c r="V529" s="60">
        <v>2</v>
      </c>
      <c r="W529" s="167">
        <v>1</v>
      </c>
      <c r="X529" s="489" t="str">
        <f>IF(AND(N529&lt;&gt;"",S529&lt;&gt;""),1000*S529*V529/(N529*W529),"")</f>
        <v/>
      </c>
      <c r="Y529" s="502"/>
      <c r="Z529" s="494"/>
      <c r="AA529" s="28" t="s">
        <v>17</v>
      </c>
      <c r="AB529" s="27">
        <v>21</v>
      </c>
      <c r="AC529" s="28"/>
      <c r="AD529" s="27" t="s">
        <v>54</v>
      </c>
      <c r="AE529" s="28" t="s">
        <v>124</v>
      </c>
      <c r="AF529" s="29" t="s">
        <v>54</v>
      </c>
      <c r="AG529" s="29" t="s">
        <v>55</v>
      </c>
      <c r="AH529" s="27"/>
      <c r="AI529" s="27"/>
      <c r="AJ529" s="27" t="s">
        <v>54</v>
      </c>
      <c r="AK529" s="81">
        <v>85</v>
      </c>
      <c r="AL529" s="569">
        <v>6</v>
      </c>
      <c r="AM529" s="28">
        <v>32</v>
      </c>
      <c r="AN529" s="28">
        <v>5</v>
      </c>
      <c r="AO529" s="28">
        <v>2018</v>
      </c>
      <c r="AP529" s="20">
        <v>2018</v>
      </c>
      <c r="AQ529" s="182" t="s">
        <v>3406</v>
      </c>
      <c r="AR529" s="28" t="s">
        <v>3405</v>
      </c>
      <c r="AS529" s="20" t="s">
        <v>3577</v>
      </c>
    </row>
    <row r="530" spans="1:45" ht="14.25" customHeight="1" x14ac:dyDescent="0.25">
      <c r="B530">
        <v>1</v>
      </c>
      <c r="C530" t="s">
        <v>875</v>
      </c>
      <c r="D530" s="591" t="s">
        <v>3554</v>
      </c>
      <c r="E530" s="555" t="s">
        <v>3402</v>
      </c>
      <c r="F530" s="673" t="s">
        <v>67</v>
      </c>
      <c r="G530" s="593" t="s">
        <v>4225</v>
      </c>
      <c r="H530" s="46" t="s">
        <v>143</v>
      </c>
      <c r="I530" s="592">
        <v>64</v>
      </c>
      <c r="J530" s="618">
        <v>32</v>
      </c>
      <c r="K530" s="19" t="s">
        <v>3243</v>
      </c>
      <c r="L530" s="52" t="s">
        <v>108</v>
      </c>
      <c r="M530" s="81"/>
      <c r="N530" s="28">
        <v>5036</v>
      </c>
      <c r="O530" s="972"/>
      <c r="P530" s="29">
        <v>4</v>
      </c>
      <c r="Q530" s="28"/>
      <c r="R530" s="28">
        <v>21</v>
      </c>
      <c r="S530" s="81">
        <v>65.66</v>
      </c>
      <c r="T530" s="185">
        <v>43229</v>
      </c>
      <c r="U530" s="326" t="s">
        <v>3562</v>
      </c>
      <c r="V530" s="60">
        <v>2</v>
      </c>
      <c r="W530" s="167">
        <v>1</v>
      </c>
      <c r="X530" s="489">
        <f>IF(AND(N530&lt;&gt;"",S530&lt;&gt;""),1000*S530*V530/(N530*W530),"")</f>
        <v>26.07625099285147</v>
      </c>
      <c r="Y530" s="502" t="s">
        <v>2226</v>
      </c>
      <c r="Z530" s="494"/>
      <c r="AA530" s="28" t="s">
        <v>479</v>
      </c>
      <c r="AB530" s="27">
        <v>13</v>
      </c>
      <c r="AC530" s="28" t="s">
        <v>3435</v>
      </c>
      <c r="AD530" s="27" t="s">
        <v>54</v>
      </c>
      <c r="AE530" s="28" t="s">
        <v>124</v>
      </c>
      <c r="AF530" s="29" t="s">
        <v>54</v>
      </c>
      <c r="AG530" s="29" t="s">
        <v>55</v>
      </c>
      <c r="AH530" s="27"/>
      <c r="AI530" s="27"/>
      <c r="AJ530" s="27" t="s">
        <v>54</v>
      </c>
      <c r="AK530" s="81">
        <v>85</v>
      </c>
      <c r="AL530" s="569">
        <v>6</v>
      </c>
      <c r="AM530" s="28">
        <v>32</v>
      </c>
      <c r="AN530" s="28">
        <v>5</v>
      </c>
      <c r="AO530" s="28">
        <v>2018</v>
      </c>
      <c r="AP530" s="20">
        <v>2018</v>
      </c>
      <c r="AQ530" s="182" t="s">
        <v>3406</v>
      </c>
      <c r="AR530" s="28" t="s">
        <v>3405</v>
      </c>
      <c r="AS530" s="20" t="s">
        <v>3577</v>
      </c>
    </row>
    <row r="531" spans="1:45" ht="14.25" customHeight="1" x14ac:dyDescent="0.25">
      <c r="D531" s="409" t="s">
        <v>4960</v>
      </c>
      <c r="E531" s="435" t="s">
        <v>4959</v>
      </c>
      <c r="F531" s="412" t="s">
        <v>1812</v>
      </c>
      <c r="G531" s="504" t="s">
        <v>4961</v>
      </c>
      <c r="H531" s="592">
        <v>6502</v>
      </c>
      <c r="I531" s="412">
        <v>8</v>
      </c>
      <c r="J531" s="415">
        <v>8</v>
      </c>
      <c r="K531" s="19"/>
      <c r="L531" s="52"/>
      <c r="M531" s="81"/>
      <c r="N531" s="28"/>
      <c r="O531" s="972"/>
      <c r="P531" s="29"/>
      <c r="Q531" s="28"/>
      <c r="R531" s="28"/>
      <c r="S531" s="81"/>
      <c r="T531" s="185"/>
      <c r="U531" s="326"/>
      <c r="V531" s="60"/>
      <c r="W531" s="167"/>
      <c r="X531" s="489"/>
      <c r="Y531" s="502"/>
      <c r="Z531" s="494"/>
      <c r="AA531" s="28" t="s">
        <v>17</v>
      </c>
      <c r="AB531" s="27"/>
      <c r="AC531" s="28"/>
      <c r="AD531" s="27"/>
      <c r="AE531" s="28"/>
      <c r="AF531" s="29" t="s">
        <v>55</v>
      </c>
      <c r="AG531" s="29"/>
      <c r="AH531" s="27" t="s">
        <v>3045</v>
      </c>
      <c r="AI531" s="27" t="s">
        <v>3045</v>
      </c>
      <c r="AJ531" s="27"/>
      <c r="AK531" s="81"/>
      <c r="AL531" s="569"/>
      <c r="AM531" s="28"/>
      <c r="AN531" s="28"/>
      <c r="AO531" s="28">
        <v>2011</v>
      </c>
      <c r="AP531" s="20">
        <v>2016</v>
      </c>
      <c r="AQ531" s="182" t="s">
        <v>4962</v>
      </c>
      <c r="AR531" s="28" t="s">
        <v>4958</v>
      </c>
      <c r="AS531" s="20" t="s">
        <v>4963</v>
      </c>
    </row>
    <row r="532" spans="1:45" ht="14.25" customHeight="1" x14ac:dyDescent="0.25">
      <c r="A532" t="s">
        <v>744</v>
      </c>
      <c r="C532" t="s">
        <v>875</v>
      </c>
      <c r="D532" s="26" t="s">
        <v>494</v>
      </c>
      <c r="E532" s="435" t="s">
        <v>2551</v>
      </c>
      <c r="F532" s="27" t="s">
        <v>67</v>
      </c>
      <c r="G532" s="28" t="s">
        <v>495</v>
      </c>
      <c r="H532" s="46" t="s">
        <v>199</v>
      </c>
      <c r="I532" s="27">
        <v>8</v>
      </c>
      <c r="J532" s="87">
        <v>14</v>
      </c>
      <c r="K532" s="19" t="s">
        <v>800</v>
      </c>
      <c r="L532" s="52" t="s">
        <v>108</v>
      </c>
      <c r="M532" s="81" t="s">
        <v>1148</v>
      </c>
      <c r="N532" s="28"/>
      <c r="O532" s="972"/>
      <c r="P532" s="29">
        <v>6</v>
      </c>
      <c r="Q532" s="28"/>
      <c r="R532" s="28"/>
      <c r="S532" s="81"/>
      <c r="T532" s="185"/>
      <c r="U532" s="326">
        <v>14.7</v>
      </c>
      <c r="V532" s="60">
        <v>0.33</v>
      </c>
      <c r="W532" s="167">
        <v>1</v>
      </c>
      <c r="X532" s="489" t="str">
        <f>IF(AND(N532&lt;&gt;"",S532&lt;&gt;""),1000*S532*V532/(N532*W532),"")</f>
        <v/>
      </c>
      <c r="Y532" s="502"/>
      <c r="Z532" s="494"/>
      <c r="AA532" s="28" t="s">
        <v>17</v>
      </c>
      <c r="AB532" s="27">
        <v>15</v>
      </c>
      <c r="AC532" s="28" t="s">
        <v>73</v>
      </c>
      <c r="AD532" s="27" t="s">
        <v>54</v>
      </c>
      <c r="AE532" s="28" t="s">
        <v>124</v>
      </c>
      <c r="AF532" s="29" t="s">
        <v>55</v>
      </c>
      <c r="AG532" s="29" t="s">
        <v>54</v>
      </c>
      <c r="AH532" s="27">
        <v>256</v>
      </c>
      <c r="AI532" s="27" t="s">
        <v>83</v>
      </c>
      <c r="AJ532" s="27" t="s">
        <v>54</v>
      </c>
      <c r="AK532" s="81"/>
      <c r="AL532" s="569"/>
      <c r="AM532" s="28"/>
      <c r="AN532" s="28"/>
      <c r="AO532" s="28">
        <v>2002</v>
      </c>
      <c r="AP532" s="20">
        <v>2011</v>
      </c>
      <c r="AQ532" s="19"/>
      <c r="AR532" s="28" t="s">
        <v>893</v>
      </c>
      <c r="AS532" s="20"/>
    </row>
    <row r="533" spans="1:45" ht="14.25" customHeight="1" x14ac:dyDescent="0.25">
      <c r="C533" t="s">
        <v>875</v>
      </c>
      <c r="D533" s="409" t="s">
        <v>4294</v>
      </c>
      <c r="E533" s="435" t="s">
        <v>4295</v>
      </c>
      <c r="F533" s="412" t="s">
        <v>777</v>
      </c>
      <c r="G533" s="504" t="s">
        <v>4296</v>
      </c>
      <c r="H533" s="46" t="s">
        <v>143</v>
      </c>
      <c r="I533" s="412">
        <v>16</v>
      </c>
      <c r="J533" s="415">
        <v>8</v>
      </c>
      <c r="K533" s="19" t="s">
        <v>802</v>
      </c>
      <c r="L533" s="52" t="s">
        <v>108</v>
      </c>
      <c r="M533" s="81" t="s">
        <v>777</v>
      </c>
      <c r="N533" s="28"/>
      <c r="O533" s="972"/>
      <c r="P533" s="29" t="s">
        <v>744</v>
      </c>
      <c r="Q533" s="28"/>
      <c r="R533" s="28"/>
      <c r="S533" s="81"/>
      <c r="T533" s="185">
        <v>43297</v>
      </c>
      <c r="U533" s="326" t="s">
        <v>3562</v>
      </c>
      <c r="V533" s="60">
        <v>0.67</v>
      </c>
      <c r="W533" s="578">
        <v>4</v>
      </c>
      <c r="X533" s="489" t="str">
        <f>IF(AND(N533&lt;&gt;"",S533&lt;&gt;""),1000*S533*V533/(N533*W533),"")</f>
        <v/>
      </c>
      <c r="Y533" s="502"/>
      <c r="Z533" s="494" t="s">
        <v>54</v>
      </c>
      <c r="AA533" s="28" t="s">
        <v>20</v>
      </c>
      <c r="AB533" s="27">
        <v>10</v>
      </c>
      <c r="AC533" s="28" t="s">
        <v>1711</v>
      </c>
      <c r="AD533" s="27" t="s">
        <v>54</v>
      </c>
      <c r="AE533" s="28" t="s">
        <v>158</v>
      </c>
      <c r="AF533" s="29" t="s">
        <v>55</v>
      </c>
      <c r="AG533" s="29" t="s">
        <v>55</v>
      </c>
      <c r="AH533" s="27" t="s">
        <v>181</v>
      </c>
      <c r="AI533" s="27" t="s">
        <v>181</v>
      </c>
      <c r="AJ533" s="27" t="s">
        <v>54</v>
      </c>
      <c r="AK533" s="81">
        <v>25</v>
      </c>
      <c r="AL533" s="569"/>
      <c r="AM533" s="28">
        <v>8</v>
      </c>
      <c r="AN533" s="28"/>
      <c r="AO533" s="28">
        <v>2018</v>
      </c>
      <c r="AP533" s="20">
        <v>2018</v>
      </c>
      <c r="AQ533" s="182" t="s">
        <v>4302</v>
      </c>
      <c r="AR533" s="28" t="s">
        <v>4297</v>
      </c>
      <c r="AS533" s="20"/>
    </row>
    <row r="534" spans="1:45" ht="14.25" customHeight="1" x14ac:dyDescent="0.25">
      <c r="C534" t="s">
        <v>875</v>
      </c>
      <c r="D534" s="591" t="s">
        <v>4294</v>
      </c>
      <c r="E534" s="555" t="s">
        <v>4295</v>
      </c>
      <c r="F534" s="592" t="s">
        <v>777</v>
      </c>
      <c r="G534" s="593" t="s">
        <v>4296</v>
      </c>
      <c r="H534" s="46" t="s">
        <v>143</v>
      </c>
      <c r="I534" s="592">
        <v>16</v>
      </c>
      <c r="J534" s="802">
        <v>8</v>
      </c>
      <c r="K534" s="19" t="s">
        <v>800</v>
      </c>
      <c r="L534" s="52" t="s">
        <v>108</v>
      </c>
      <c r="M534" s="81" t="s">
        <v>4310</v>
      </c>
      <c r="N534" s="28"/>
      <c r="O534" s="974"/>
      <c r="P534" s="29">
        <v>6</v>
      </c>
      <c r="Q534" s="28"/>
      <c r="R534" s="28"/>
      <c r="S534" s="81"/>
      <c r="T534" s="185">
        <v>43297</v>
      </c>
      <c r="U534" s="326">
        <v>14.7</v>
      </c>
      <c r="V534" s="60">
        <v>0.67</v>
      </c>
      <c r="W534" s="167">
        <v>4</v>
      </c>
      <c r="X534" s="489" t="str">
        <f>IF(AND(N534&lt;&gt;"",S534&lt;&gt;""),1000*S534*V534/(N534*W534),"")</f>
        <v/>
      </c>
      <c r="Y534" s="585"/>
      <c r="Z534" s="586" t="s">
        <v>54</v>
      </c>
      <c r="AA534" s="42" t="s">
        <v>20</v>
      </c>
      <c r="AB534" s="46">
        <v>10</v>
      </c>
      <c r="AC534" s="42" t="s">
        <v>1711</v>
      </c>
      <c r="AD534" s="46" t="s">
        <v>54</v>
      </c>
      <c r="AE534" s="42" t="s">
        <v>158</v>
      </c>
      <c r="AF534" s="43" t="s">
        <v>55</v>
      </c>
      <c r="AG534" s="43" t="s">
        <v>55</v>
      </c>
      <c r="AH534" s="46" t="s">
        <v>181</v>
      </c>
      <c r="AI534" s="46" t="s">
        <v>181</v>
      </c>
      <c r="AJ534" s="46" t="s">
        <v>54</v>
      </c>
      <c r="AK534" s="82">
        <v>25</v>
      </c>
      <c r="AL534" s="587"/>
      <c r="AM534" s="42">
        <v>8</v>
      </c>
      <c r="AN534" s="42"/>
      <c r="AO534" s="42">
        <v>2018</v>
      </c>
      <c r="AP534" s="53">
        <v>2018</v>
      </c>
      <c r="AQ534" s="193" t="s">
        <v>4302</v>
      </c>
      <c r="AR534" s="42" t="s">
        <v>4297</v>
      </c>
      <c r="AS534" s="53"/>
    </row>
    <row r="535" spans="1:45" ht="14.25" customHeight="1" x14ac:dyDescent="0.25">
      <c r="A535" t="s">
        <v>746</v>
      </c>
      <c r="B535">
        <v>1</v>
      </c>
      <c r="C535" t="s">
        <v>875</v>
      </c>
      <c r="D535" s="26" t="s">
        <v>2116</v>
      </c>
      <c r="E535" s="435" t="s">
        <v>2117</v>
      </c>
      <c r="F535" s="27" t="s">
        <v>67</v>
      </c>
      <c r="G535" s="28" t="s">
        <v>2987</v>
      </c>
      <c r="H535" s="46" t="s">
        <v>33</v>
      </c>
      <c r="I535" s="27">
        <v>32</v>
      </c>
      <c r="J535" s="87">
        <v>32</v>
      </c>
      <c r="K535" s="19" t="s">
        <v>968</v>
      </c>
      <c r="L535" s="52" t="s">
        <v>108</v>
      </c>
      <c r="M535" s="81"/>
      <c r="N535" s="28">
        <v>10692</v>
      </c>
      <c r="O535" s="972"/>
      <c r="P535" s="29">
        <v>6</v>
      </c>
      <c r="Q535" s="28"/>
      <c r="R535" s="28">
        <v>47</v>
      </c>
      <c r="S535" s="81">
        <v>117.64700000000001</v>
      </c>
      <c r="T535" s="185">
        <v>43296</v>
      </c>
      <c r="U535" s="326">
        <v>14.7</v>
      </c>
      <c r="V535" s="60">
        <v>1</v>
      </c>
      <c r="W535" s="167">
        <v>1</v>
      </c>
      <c r="X535" s="489">
        <f>IF(AND(N535&lt;&gt;"",S535&lt;&gt;""),1000*S535*V535/(N535*W535),"")</f>
        <v>11.003273475495698</v>
      </c>
      <c r="Y535" s="502" t="s">
        <v>174</v>
      </c>
      <c r="Z535" s="494" t="s">
        <v>54</v>
      </c>
      <c r="AA535" s="28" t="s">
        <v>20</v>
      </c>
      <c r="AB535" s="27">
        <v>193</v>
      </c>
      <c r="AC535" s="28" t="s">
        <v>4272</v>
      </c>
      <c r="AD535" s="27" t="s">
        <v>54</v>
      </c>
      <c r="AE535" s="28" t="s">
        <v>124</v>
      </c>
      <c r="AF535" s="29" t="s">
        <v>55</v>
      </c>
      <c r="AG535" s="29"/>
      <c r="AH535" s="27" t="s">
        <v>133</v>
      </c>
      <c r="AI535" s="27" t="s">
        <v>133</v>
      </c>
      <c r="AJ535" s="27" t="s">
        <v>54</v>
      </c>
      <c r="AK535" s="81"/>
      <c r="AL535" s="569"/>
      <c r="AM535" s="28">
        <v>32</v>
      </c>
      <c r="AN535" s="28"/>
      <c r="AO535" s="28">
        <v>2014</v>
      </c>
      <c r="AP535" s="20">
        <v>2018</v>
      </c>
      <c r="AQ535" s="182" t="s">
        <v>2118</v>
      </c>
      <c r="AR535" s="28" t="s">
        <v>4274</v>
      </c>
      <c r="AS535" s="130" t="s">
        <v>4273</v>
      </c>
    </row>
    <row r="536" spans="1:45" ht="14.25" customHeight="1" x14ac:dyDescent="0.25">
      <c r="D536" s="409" t="s">
        <v>4911</v>
      </c>
      <c r="E536" s="435" t="s">
        <v>4912</v>
      </c>
      <c r="F536" s="412" t="s">
        <v>1812</v>
      </c>
      <c r="G536" s="504" t="s">
        <v>4913</v>
      </c>
      <c r="H536" s="592" t="s">
        <v>1613</v>
      </c>
      <c r="I536" s="412">
        <v>32</v>
      </c>
      <c r="J536" s="415">
        <v>32</v>
      </c>
      <c r="K536" s="19"/>
      <c r="L536" s="52"/>
      <c r="M536" s="81"/>
      <c r="N536" s="28"/>
      <c r="O536" s="972"/>
      <c r="P536" s="29"/>
      <c r="Q536" s="28"/>
      <c r="R536" s="28"/>
      <c r="S536" s="81"/>
      <c r="T536" s="185"/>
      <c r="U536" s="326"/>
      <c r="V536" s="60">
        <v>1</v>
      </c>
      <c r="W536" s="167">
        <v>1</v>
      </c>
      <c r="X536" s="489"/>
      <c r="Y536" s="502"/>
      <c r="Z536" s="494"/>
      <c r="AA536" s="28" t="s">
        <v>20</v>
      </c>
      <c r="AB536" s="27"/>
      <c r="AC536" s="28"/>
      <c r="AD536" s="27" t="s">
        <v>54</v>
      </c>
      <c r="AE536" s="28" t="s">
        <v>124</v>
      </c>
      <c r="AF536" s="29" t="s">
        <v>55</v>
      </c>
      <c r="AG536" s="29"/>
      <c r="AH536" s="27" t="s">
        <v>133</v>
      </c>
      <c r="AI536" s="27" t="s">
        <v>133</v>
      </c>
      <c r="AJ536" s="27" t="s">
        <v>54</v>
      </c>
      <c r="AK536" s="81">
        <v>45</v>
      </c>
      <c r="AL536" s="569"/>
      <c r="AM536" s="28">
        <v>32</v>
      </c>
      <c r="AN536" s="28"/>
      <c r="AO536" s="28">
        <v>2019</v>
      </c>
      <c r="AP536" s="20">
        <v>2019</v>
      </c>
      <c r="AQ536" s="182" t="s">
        <v>4915</v>
      </c>
      <c r="AR536" s="28" t="s">
        <v>4914</v>
      </c>
      <c r="AS536" s="20"/>
    </row>
    <row r="537" spans="1:45" ht="14.25" customHeight="1" x14ac:dyDescent="0.25">
      <c r="C537" t="s">
        <v>875</v>
      </c>
      <c r="D537" s="26" t="s">
        <v>2635</v>
      </c>
      <c r="E537" s="435" t="s">
        <v>2636</v>
      </c>
      <c r="F537" s="27" t="s">
        <v>67</v>
      </c>
      <c r="G537" s="28" t="s">
        <v>2640</v>
      </c>
      <c r="H537" s="46" t="s">
        <v>143</v>
      </c>
      <c r="I537" s="27">
        <v>32</v>
      </c>
      <c r="J537" s="87">
        <v>32</v>
      </c>
      <c r="K537" s="19" t="s">
        <v>1241</v>
      </c>
      <c r="L537" s="52"/>
      <c r="M537" s="81" t="s">
        <v>2990</v>
      </c>
      <c r="N537" s="28"/>
      <c r="O537" s="972"/>
      <c r="P537" s="29"/>
      <c r="Q537" s="28"/>
      <c r="R537" s="28"/>
      <c r="S537" s="81"/>
      <c r="T537" s="185">
        <v>41762</v>
      </c>
      <c r="U537" s="27" t="s">
        <v>1267</v>
      </c>
      <c r="V537" s="60">
        <v>0.8</v>
      </c>
      <c r="W537" s="167">
        <v>1</v>
      </c>
      <c r="X537" s="489" t="str">
        <f>IF(AND(N537&lt;&gt;"",S537&lt;&gt;""),1000*S537*V537/(N537*W537),"")</f>
        <v/>
      </c>
      <c r="Y537" s="502" t="s">
        <v>1833</v>
      </c>
      <c r="Z537" s="494"/>
      <c r="AA537" s="28" t="s">
        <v>2989</v>
      </c>
      <c r="AB537" s="27"/>
      <c r="AC537" s="28"/>
      <c r="AD537" s="27" t="s">
        <v>54</v>
      </c>
      <c r="AE537" s="28" t="s">
        <v>124</v>
      </c>
      <c r="AF537" s="29" t="s">
        <v>55</v>
      </c>
      <c r="AG537" s="29"/>
      <c r="AH537" s="27" t="s">
        <v>133</v>
      </c>
      <c r="AI537" s="27" t="s">
        <v>133</v>
      </c>
      <c r="AJ537" s="27" t="s">
        <v>54</v>
      </c>
      <c r="AK537" s="81"/>
      <c r="AL537" s="569"/>
      <c r="AM537" s="28">
        <v>32</v>
      </c>
      <c r="AN537" s="28"/>
      <c r="AO537" s="28">
        <v>2007</v>
      </c>
      <c r="AP537" s="20">
        <v>2019</v>
      </c>
      <c r="AQ537" s="182" t="s">
        <v>2637</v>
      </c>
      <c r="AR537" s="28" t="s">
        <v>2638</v>
      </c>
      <c r="AS537" s="20" t="s">
        <v>2639</v>
      </c>
    </row>
    <row r="538" spans="1:45" ht="14.25" customHeight="1" x14ac:dyDescent="0.25">
      <c r="C538" t="s">
        <v>875</v>
      </c>
      <c r="D538" s="26" t="s">
        <v>1973</v>
      </c>
      <c r="E538" s="435" t="s">
        <v>5007</v>
      </c>
      <c r="F538" s="27" t="s">
        <v>3181</v>
      </c>
      <c r="G538" s="28" t="s">
        <v>1974</v>
      </c>
      <c r="H538" s="46" t="s">
        <v>238</v>
      </c>
      <c r="I538" s="27">
        <v>32</v>
      </c>
      <c r="J538" s="87">
        <v>32</v>
      </c>
      <c r="K538" s="19" t="s">
        <v>800</v>
      </c>
      <c r="L538" s="52" t="s">
        <v>108</v>
      </c>
      <c r="M538" s="81" t="s">
        <v>3080</v>
      </c>
      <c r="N538" s="28"/>
      <c r="O538" s="972"/>
      <c r="P538" s="29">
        <v>6</v>
      </c>
      <c r="Q538" s="28"/>
      <c r="R538" s="28"/>
      <c r="S538" s="81"/>
      <c r="T538" s="185">
        <v>43183</v>
      </c>
      <c r="U538" s="326">
        <v>14.7</v>
      </c>
      <c r="V538" s="60">
        <v>1</v>
      </c>
      <c r="W538" s="167">
        <v>1</v>
      </c>
      <c r="X538" s="489" t="str">
        <f>IF(AND(N538&lt;&gt;"",S538&lt;&gt;""),1000*S538*V538/(N538*W538),"")</f>
        <v/>
      </c>
      <c r="Y538" s="502"/>
      <c r="Z538" s="494"/>
      <c r="AA538" s="28" t="s">
        <v>20</v>
      </c>
      <c r="AB538" s="27"/>
      <c r="AC538" s="28"/>
      <c r="AD538" s="27" t="s">
        <v>54</v>
      </c>
      <c r="AE538" s="28" t="s">
        <v>124</v>
      </c>
      <c r="AF538" s="29" t="s">
        <v>54</v>
      </c>
      <c r="AG538" s="29" t="s">
        <v>55</v>
      </c>
      <c r="AH538" s="27" t="s">
        <v>133</v>
      </c>
      <c r="AI538" s="27" t="s">
        <v>133</v>
      </c>
      <c r="AJ538" s="27" t="s">
        <v>54</v>
      </c>
      <c r="AK538" s="81"/>
      <c r="AL538" s="569"/>
      <c r="AM538" s="28">
        <v>64</v>
      </c>
      <c r="AN538" s="28"/>
      <c r="AO538" s="28">
        <v>2015</v>
      </c>
      <c r="AP538" s="20">
        <v>2019</v>
      </c>
      <c r="AQ538" s="182" t="s">
        <v>2951</v>
      </c>
      <c r="AR538" s="28" t="s">
        <v>1975</v>
      </c>
      <c r="AS538" s="20" t="s">
        <v>3079</v>
      </c>
    </row>
    <row r="539" spans="1:45" ht="14.25" customHeight="1" x14ac:dyDescent="0.25">
      <c r="D539" s="409" t="s">
        <v>6057</v>
      </c>
      <c r="E539" s="435" t="s">
        <v>6059</v>
      </c>
      <c r="F539" s="412"/>
      <c r="G539" s="504" t="s">
        <v>6058</v>
      </c>
      <c r="H539" s="46" t="s">
        <v>459</v>
      </c>
      <c r="I539" s="412">
        <v>16</v>
      </c>
      <c r="J539" s="415">
        <v>16</v>
      </c>
      <c r="K539" s="19"/>
      <c r="L539" s="52"/>
      <c r="M539" s="81"/>
      <c r="N539" s="28"/>
      <c r="O539" s="972"/>
      <c r="P539" s="29"/>
      <c r="Q539" s="28"/>
      <c r="R539" s="28"/>
      <c r="S539" s="81"/>
      <c r="T539" s="185"/>
      <c r="U539" s="326"/>
      <c r="V539" s="60"/>
      <c r="W539" s="167"/>
      <c r="X539" s="489"/>
      <c r="Y539" s="502"/>
      <c r="Z539" s="494"/>
      <c r="AA539" s="28" t="s">
        <v>17</v>
      </c>
      <c r="AB539" s="27">
        <v>9</v>
      </c>
      <c r="AC539" s="28" t="s">
        <v>2630</v>
      </c>
      <c r="AD539" s="27" t="s">
        <v>54</v>
      </c>
      <c r="AE539" s="28" t="s">
        <v>124</v>
      </c>
      <c r="AF539" s="29" t="s">
        <v>55</v>
      </c>
      <c r="AG539" s="29" t="s">
        <v>55</v>
      </c>
      <c r="AH539" s="27" t="s">
        <v>181</v>
      </c>
      <c r="AI539" s="27" t="s">
        <v>181</v>
      </c>
      <c r="AJ539" s="27"/>
      <c r="AK539" s="81">
        <v>24</v>
      </c>
      <c r="AL539" s="569">
        <v>10</v>
      </c>
      <c r="AM539" s="28">
        <v>8</v>
      </c>
      <c r="AN539" s="28"/>
      <c r="AO539" s="28"/>
      <c r="AP539" s="20">
        <v>2021</v>
      </c>
      <c r="AQ539" s="19"/>
      <c r="AR539" s="28" t="s">
        <v>6060</v>
      </c>
      <c r="AS539" s="130" t="s">
        <v>6062</v>
      </c>
    </row>
    <row r="540" spans="1:45" ht="14.25" customHeight="1" x14ac:dyDescent="0.25">
      <c r="D540" s="409" t="s">
        <v>5632</v>
      </c>
      <c r="E540" s="435" t="s">
        <v>5633</v>
      </c>
      <c r="F540" s="608" t="s">
        <v>296</v>
      </c>
      <c r="G540" s="504" t="s">
        <v>5634</v>
      </c>
      <c r="H540" s="46" t="s">
        <v>33</v>
      </c>
      <c r="I540" s="412">
        <v>32</v>
      </c>
      <c r="J540" s="415">
        <v>32</v>
      </c>
      <c r="K540" s="19"/>
      <c r="L540" s="28"/>
      <c r="M540" s="81"/>
      <c r="N540" s="28"/>
      <c r="O540" s="972"/>
      <c r="P540" s="29"/>
      <c r="Q540" s="28"/>
      <c r="R540" s="28"/>
      <c r="S540" s="81"/>
      <c r="T540" s="185"/>
      <c r="U540" s="326"/>
      <c r="V540" s="60"/>
      <c r="W540" s="167"/>
      <c r="X540" s="489"/>
      <c r="Y540" s="502"/>
      <c r="Z540" s="494"/>
      <c r="AA540" s="28" t="s">
        <v>20</v>
      </c>
      <c r="AB540" s="27">
        <v>23</v>
      </c>
      <c r="AC540" s="28" t="s">
        <v>5636</v>
      </c>
      <c r="AD540" s="27" t="s">
        <v>54</v>
      </c>
      <c r="AE540" s="28" t="s">
        <v>124</v>
      </c>
      <c r="AF540" s="29" t="s">
        <v>55</v>
      </c>
      <c r="AG540" s="29"/>
      <c r="AH540" s="27" t="s">
        <v>133</v>
      </c>
      <c r="AI540" s="27" t="s">
        <v>133</v>
      </c>
      <c r="AJ540" s="27"/>
      <c r="AK540" s="81"/>
      <c r="AL540" s="569"/>
      <c r="AM540" s="28">
        <v>32</v>
      </c>
      <c r="AN540" s="28">
        <v>5</v>
      </c>
      <c r="AO540" s="28">
        <v>2017</v>
      </c>
      <c r="AP540" s="20">
        <v>2019</v>
      </c>
      <c r="AQ540" s="182"/>
      <c r="AR540" s="28" t="s">
        <v>5635</v>
      </c>
      <c r="AS540" s="20"/>
    </row>
    <row r="541" spans="1:45" ht="14.25" customHeight="1" x14ac:dyDescent="0.25">
      <c r="C541" t="s">
        <v>875</v>
      </c>
      <c r="D541" s="26" t="s">
        <v>1825</v>
      </c>
      <c r="E541" s="435" t="s">
        <v>2285</v>
      </c>
      <c r="F541" s="27" t="s">
        <v>57</v>
      </c>
      <c r="G541" s="84" t="s">
        <v>2697</v>
      </c>
      <c r="H541" s="46">
        <v>8080</v>
      </c>
      <c r="I541" s="27">
        <v>8</v>
      </c>
      <c r="J541" s="87">
        <v>8</v>
      </c>
      <c r="K541" s="19" t="s">
        <v>800</v>
      </c>
      <c r="L541" s="28" t="s">
        <v>108</v>
      </c>
      <c r="M541" s="81" t="s">
        <v>2699</v>
      </c>
      <c r="N541" s="28"/>
      <c r="O541" s="972"/>
      <c r="P541" s="29">
        <v>6</v>
      </c>
      <c r="Q541" s="28"/>
      <c r="R541" s="28"/>
      <c r="S541" s="81"/>
      <c r="T541" s="185">
        <v>43162</v>
      </c>
      <c r="U541" s="326">
        <v>14.7</v>
      </c>
      <c r="V541" s="60">
        <v>0.33</v>
      </c>
      <c r="W541" s="167">
        <v>9</v>
      </c>
      <c r="X541" s="489" t="str">
        <f>IF(AND(N541&lt;&gt;"",S541&lt;&gt;""),1000*S541*V541/(N541*W541),"")</f>
        <v/>
      </c>
      <c r="Y541" s="502" t="s">
        <v>174</v>
      </c>
      <c r="Z541" s="494"/>
      <c r="AA541" s="28" t="s">
        <v>17</v>
      </c>
      <c r="AB541" s="27">
        <v>31</v>
      </c>
      <c r="AC541" s="28" t="s">
        <v>73</v>
      </c>
      <c r="AD541" s="27" t="s">
        <v>54</v>
      </c>
      <c r="AE541" s="28" t="s">
        <v>124</v>
      </c>
      <c r="AF541" s="29" t="s">
        <v>55</v>
      </c>
      <c r="AG541" s="29" t="s">
        <v>55</v>
      </c>
      <c r="AH541" s="27" t="s">
        <v>181</v>
      </c>
      <c r="AI541" s="27" t="s">
        <v>181</v>
      </c>
      <c r="AJ541" s="27" t="s">
        <v>54</v>
      </c>
      <c r="AK541" s="81"/>
      <c r="AL541" s="569"/>
      <c r="AM541" s="28"/>
      <c r="AN541" s="28"/>
      <c r="AO541" s="28">
        <v>2917</v>
      </c>
      <c r="AP541" s="20">
        <v>2018</v>
      </c>
      <c r="AQ541" s="182" t="s">
        <v>2698</v>
      </c>
      <c r="AR541" s="28" t="s">
        <v>1826</v>
      </c>
      <c r="AS541" s="20" t="s">
        <v>2695</v>
      </c>
    </row>
    <row r="542" spans="1:45" ht="14.25" customHeight="1" x14ac:dyDescent="0.25">
      <c r="C542" t="s">
        <v>875</v>
      </c>
      <c r="D542" s="45" t="s">
        <v>1825</v>
      </c>
      <c r="E542" s="555" t="s">
        <v>2285</v>
      </c>
      <c r="F542" s="46" t="s">
        <v>57</v>
      </c>
      <c r="G542" s="294" t="s">
        <v>2697</v>
      </c>
      <c r="H542" s="46">
        <v>8080</v>
      </c>
      <c r="I542" s="46">
        <v>8</v>
      </c>
      <c r="J542" s="670">
        <v>8</v>
      </c>
      <c r="K542" s="19" t="s">
        <v>800</v>
      </c>
      <c r="L542" s="52" t="s">
        <v>108</v>
      </c>
      <c r="M542" s="81" t="s">
        <v>2699</v>
      </c>
      <c r="N542" s="28"/>
      <c r="O542" s="972"/>
      <c r="P542" s="29">
        <v>6</v>
      </c>
      <c r="Q542" s="28"/>
      <c r="R542" s="28"/>
      <c r="S542" s="81"/>
      <c r="T542" s="185">
        <v>43162</v>
      </c>
      <c r="U542" s="326">
        <v>14.7</v>
      </c>
      <c r="V542" s="60">
        <v>0.33</v>
      </c>
      <c r="W542" s="167">
        <v>9</v>
      </c>
      <c r="X542" s="489" t="str">
        <f>IF(AND(N542&lt;&gt;"",S542&lt;&gt;""),1000*S542*V542/(N542*W542),"")</f>
        <v/>
      </c>
      <c r="Y542" s="502" t="s">
        <v>174</v>
      </c>
      <c r="Z542" s="494" t="s">
        <v>54</v>
      </c>
      <c r="AA542" s="28" t="s">
        <v>17</v>
      </c>
      <c r="AB542" s="27">
        <v>31</v>
      </c>
      <c r="AC542" s="28" t="s">
        <v>2696</v>
      </c>
      <c r="AD542" s="27" t="s">
        <v>54</v>
      </c>
      <c r="AE542" s="28" t="s">
        <v>124</v>
      </c>
      <c r="AF542" s="29" t="s">
        <v>55</v>
      </c>
      <c r="AG542" s="29" t="s">
        <v>55</v>
      </c>
      <c r="AH542" s="27" t="s">
        <v>181</v>
      </c>
      <c r="AI542" s="27" t="s">
        <v>181</v>
      </c>
      <c r="AJ542" s="27" t="s">
        <v>54</v>
      </c>
      <c r="AK542" s="81"/>
      <c r="AL542" s="569"/>
      <c r="AM542" s="28"/>
      <c r="AN542" s="28"/>
      <c r="AO542" s="28">
        <v>2917</v>
      </c>
      <c r="AP542" s="20">
        <v>2018</v>
      </c>
      <c r="AQ542" s="182" t="s">
        <v>2698</v>
      </c>
      <c r="AR542" s="28" t="s">
        <v>1826</v>
      </c>
      <c r="AS542" s="20" t="s">
        <v>2695</v>
      </c>
    </row>
    <row r="543" spans="1:45" ht="14.25" customHeight="1" x14ac:dyDescent="0.25">
      <c r="C543" t="s">
        <v>875</v>
      </c>
      <c r="D543" s="26" t="s">
        <v>3098</v>
      </c>
      <c r="E543" s="435" t="s">
        <v>3099</v>
      </c>
      <c r="F543" s="27" t="s">
        <v>67</v>
      </c>
      <c r="G543" s="28" t="s">
        <v>3102</v>
      </c>
      <c r="H543" s="46" t="s">
        <v>3186</v>
      </c>
      <c r="I543" s="27">
        <v>32</v>
      </c>
      <c r="J543" s="87">
        <v>32</v>
      </c>
      <c r="K543" s="19" t="s">
        <v>3183</v>
      </c>
      <c r="L543" s="52" t="s">
        <v>3102</v>
      </c>
      <c r="M543" s="81"/>
      <c r="N543" s="326" t="s">
        <v>182</v>
      </c>
      <c r="O543" s="972"/>
      <c r="P543" s="29">
        <v>6</v>
      </c>
      <c r="Q543" s="28">
        <v>192</v>
      </c>
      <c r="R543" s="28">
        <v>167</v>
      </c>
      <c r="S543" s="81"/>
      <c r="T543" s="185">
        <v>42370</v>
      </c>
      <c r="U543" s="326" t="s">
        <v>3184</v>
      </c>
      <c r="V543" s="60"/>
      <c r="W543" s="167"/>
      <c r="X543" s="489"/>
      <c r="Y543" s="502" t="s">
        <v>174</v>
      </c>
      <c r="Z543" s="494"/>
      <c r="AA543" s="28" t="s">
        <v>17</v>
      </c>
      <c r="AB543" s="27">
        <v>34</v>
      </c>
      <c r="AC543" s="28" t="s">
        <v>3098</v>
      </c>
      <c r="AD543" s="27" t="s">
        <v>54</v>
      </c>
      <c r="AE543" s="28" t="s">
        <v>124</v>
      </c>
      <c r="AF543" s="29" t="s">
        <v>54</v>
      </c>
      <c r="AG543" s="29"/>
      <c r="AH543" s="27" t="s">
        <v>133</v>
      </c>
      <c r="AI543" s="27" t="s">
        <v>133</v>
      </c>
      <c r="AJ543" s="27" t="s">
        <v>54</v>
      </c>
      <c r="AK543" s="81"/>
      <c r="AL543" s="569"/>
      <c r="AM543" s="28">
        <v>32</v>
      </c>
      <c r="AN543" s="28"/>
      <c r="AO543" s="28">
        <v>2016</v>
      </c>
      <c r="AP543" s="20">
        <v>2017</v>
      </c>
      <c r="AQ543" s="182" t="s">
        <v>3182</v>
      </c>
      <c r="AR543" s="28" t="s">
        <v>3185</v>
      </c>
      <c r="AS543" s="130" t="s">
        <v>3187</v>
      </c>
    </row>
    <row r="544" spans="1:45" ht="14.25" customHeight="1" x14ac:dyDescent="0.25">
      <c r="A544" t="s">
        <v>174</v>
      </c>
      <c r="B544">
        <v>1</v>
      </c>
      <c r="C544" t="s">
        <v>4376</v>
      </c>
      <c r="D544" s="45" t="s">
        <v>394</v>
      </c>
      <c r="E544" s="42"/>
      <c r="F544" s="46" t="s">
        <v>67</v>
      </c>
      <c r="G544" s="42" t="s">
        <v>396</v>
      </c>
      <c r="H544" s="46" t="s">
        <v>143</v>
      </c>
      <c r="I544" s="46">
        <v>8</v>
      </c>
      <c r="J544" s="670">
        <v>8</v>
      </c>
      <c r="K544" s="19" t="s">
        <v>802</v>
      </c>
      <c r="L544" s="52" t="s">
        <v>108</v>
      </c>
      <c r="M544" s="81"/>
      <c r="N544" s="28">
        <v>121</v>
      </c>
      <c r="O544" s="972"/>
      <c r="P544" s="29" t="s">
        <v>744</v>
      </c>
      <c r="Q544" s="28"/>
      <c r="R544" s="28">
        <v>2</v>
      </c>
      <c r="S544" s="81">
        <v>230.52099999999999</v>
      </c>
      <c r="T544" s="185">
        <v>41779</v>
      </c>
      <c r="U544" s="326" t="s">
        <v>1267</v>
      </c>
      <c r="V544" s="60">
        <v>0.33</v>
      </c>
      <c r="W544" s="167">
        <v>1</v>
      </c>
      <c r="X544" s="489">
        <f>IF(AND(N544&lt;&gt;"",S544&lt;&gt;""),1000*S544*V544/(N544*W544),"")</f>
        <v>628.69363636363641</v>
      </c>
      <c r="Y544" s="502" t="s">
        <v>2226</v>
      </c>
      <c r="Z544" s="494"/>
      <c r="AA544" s="28" t="s">
        <v>20</v>
      </c>
      <c r="AB544" s="27">
        <v>1</v>
      </c>
      <c r="AC544" s="28" t="s">
        <v>395</v>
      </c>
      <c r="AD544" s="27" t="s">
        <v>54</v>
      </c>
      <c r="AE544" s="28"/>
      <c r="AF544" s="29" t="s">
        <v>55</v>
      </c>
      <c r="AG544" s="29" t="s">
        <v>54</v>
      </c>
      <c r="AH544" s="27">
        <v>256</v>
      </c>
      <c r="AI544" s="27">
        <v>256</v>
      </c>
      <c r="AJ544" s="27" t="s">
        <v>54</v>
      </c>
      <c r="AK544" s="81">
        <v>16</v>
      </c>
      <c r="AL544" s="569"/>
      <c r="AM544" s="28">
        <v>4</v>
      </c>
      <c r="AN544" s="28"/>
      <c r="AO544" s="28">
        <v>2011</v>
      </c>
      <c r="AP544" s="20">
        <v>2011</v>
      </c>
      <c r="AQ544" s="182" t="s">
        <v>4465</v>
      </c>
      <c r="AR544" s="28" t="s">
        <v>957</v>
      </c>
      <c r="AS544" s="20" t="s">
        <v>6456</v>
      </c>
    </row>
    <row r="545" spans="1:45" ht="14.25" customHeight="1" x14ac:dyDescent="0.25">
      <c r="C545" t="s">
        <v>4376</v>
      </c>
      <c r="D545" s="26" t="s">
        <v>3152</v>
      </c>
      <c r="E545" s="435" t="s">
        <v>2466</v>
      </c>
      <c r="F545" s="27" t="s">
        <v>67</v>
      </c>
      <c r="G545" s="28" t="s">
        <v>2464</v>
      </c>
      <c r="H545" s="46" t="s">
        <v>65</v>
      </c>
      <c r="I545" s="27">
        <v>16</v>
      </c>
      <c r="J545" s="87">
        <v>3</v>
      </c>
      <c r="K545" s="19" t="s">
        <v>800</v>
      </c>
      <c r="L545" s="52" t="s">
        <v>108</v>
      </c>
      <c r="M545" s="81"/>
      <c r="N545" s="28">
        <v>143</v>
      </c>
      <c r="O545" s="972"/>
      <c r="P545" s="29">
        <v>6</v>
      </c>
      <c r="Q545" s="28"/>
      <c r="R545" s="28"/>
      <c r="S545" s="81">
        <v>416.66699999999997</v>
      </c>
      <c r="T545" s="185">
        <v>43185</v>
      </c>
      <c r="U545" s="326">
        <v>14.7</v>
      </c>
      <c r="V545" s="60">
        <v>0.2</v>
      </c>
      <c r="W545" s="167">
        <v>1.2</v>
      </c>
      <c r="X545" s="489">
        <f>IF(AND(N545&lt;&gt;"",S545&lt;&gt;""),1000*S545*V545/(N545*W545),"")</f>
        <v>485.62587412587419</v>
      </c>
      <c r="Y545" s="502" t="s">
        <v>174</v>
      </c>
      <c r="Z545" s="494"/>
      <c r="AA545" s="28" t="s">
        <v>17</v>
      </c>
      <c r="AB545" s="27">
        <v>8</v>
      </c>
      <c r="AC545" s="28" t="s">
        <v>2463</v>
      </c>
      <c r="AD545" s="27" t="s">
        <v>54</v>
      </c>
      <c r="AE545" s="28" t="s">
        <v>124</v>
      </c>
      <c r="AF545" s="29" t="s">
        <v>55</v>
      </c>
      <c r="AG545" s="29" t="s">
        <v>55</v>
      </c>
      <c r="AH545" s="27" t="s">
        <v>181</v>
      </c>
      <c r="AI545" s="27" t="s">
        <v>181</v>
      </c>
      <c r="AJ545" s="27" t="s">
        <v>55</v>
      </c>
      <c r="AK545" s="81">
        <v>8</v>
      </c>
      <c r="AL545" s="569">
        <v>2</v>
      </c>
      <c r="AM545" s="28"/>
      <c r="AN545" s="28"/>
      <c r="AO545" s="28">
        <v>2001</v>
      </c>
      <c r="AP545" s="20">
        <v>2001</v>
      </c>
      <c r="AQ545" s="182" t="s">
        <v>2465</v>
      </c>
      <c r="AR545" s="28" t="s">
        <v>2467</v>
      </c>
      <c r="AS545" s="20" t="s">
        <v>2468</v>
      </c>
    </row>
    <row r="546" spans="1:45" ht="14.25" customHeight="1" x14ac:dyDescent="0.25">
      <c r="D546" s="591" t="s">
        <v>5852</v>
      </c>
      <c r="E546" s="555" t="s">
        <v>5853</v>
      </c>
      <c r="F546" s="592"/>
      <c r="G546" s="593" t="s">
        <v>5854</v>
      </c>
      <c r="H546" s="592" t="s">
        <v>5974</v>
      </c>
      <c r="I546" s="592">
        <v>4</v>
      </c>
      <c r="J546" s="618">
        <v>8</v>
      </c>
      <c r="K546" s="19"/>
      <c r="L546" s="52"/>
      <c r="M546" s="81"/>
      <c r="N546" s="28"/>
      <c r="O546" s="972"/>
      <c r="P546" s="29"/>
      <c r="Q546" s="28"/>
      <c r="R546" s="28"/>
      <c r="S546" s="81"/>
      <c r="T546" s="185"/>
      <c r="U546" s="326"/>
      <c r="V546" s="60"/>
      <c r="W546" s="167"/>
      <c r="X546" s="489"/>
      <c r="Y546" s="502"/>
      <c r="Z546" s="494"/>
      <c r="AA546" s="28" t="s">
        <v>20</v>
      </c>
      <c r="AB546" s="27">
        <v>4</v>
      </c>
      <c r="AC546" s="28" t="s">
        <v>5852</v>
      </c>
      <c r="AD546" s="27" t="s">
        <v>54</v>
      </c>
      <c r="AE546" s="28"/>
      <c r="AF546" s="29" t="s">
        <v>55</v>
      </c>
      <c r="AG546" s="29"/>
      <c r="AH546" s="27">
        <v>64</v>
      </c>
      <c r="AI546" s="27" t="s">
        <v>249</v>
      </c>
      <c r="AJ546" s="27"/>
      <c r="AK546" s="81">
        <v>54</v>
      </c>
      <c r="AL546" s="569"/>
      <c r="AM546" s="28"/>
      <c r="AN546" s="28"/>
      <c r="AO546" s="28">
        <v>2021</v>
      </c>
      <c r="AP546" s="20">
        <v>2021</v>
      </c>
      <c r="AQ546" s="19"/>
      <c r="AR546" s="28" t="s">
        <v>5856</v>
      </c>
      <c r="AS546" s="20" t="s">
        <v>5855</v>
      </c>
    </row>
    <row r="547" spans="1:45" ht="14.25" customHeight="1" x14ac:dyDescent="0.25">
      <c r="A547" t="s">
        <v>745</v>
      </c>
      <c r="B547">
        <v>1</v>
      </c>
      <c r="C547" t="s">
        <v>875</v>
      </c>
      <c r="D547" s="26" t="s">
        <v>697</v>
      </c>
      <c r="E547" s="435" t="s">
        <v>1648</v>
      </c>
      <c r="F547" s="27" t="s">
        <v>67</v>
      </c>
      <c r="G547" s="28" t="s">
        <v>698</v>
      </c>
      <c r="H547" s="46">
        <v>6502</v>
      </c>
      <c r="I547" s="27">
        <v>8</v>
      </c>
      <c r="J547" s="87">
        <v>8</v>
      </c>
      <c r="K547" s="19" t="s">
        <v>802</v>
      </c>
      <c r="L547" s="52" t="s">
        <v>108</v>
      </c>
      <c r="M547" s="81"/>
      <c r="N547" s="28">
        <v>483</v>
      </c>
      <c r="O547" s="972"/>
      <c r="P547" s="29" t="s">
        <v>744</v>
      </c>
      <c r="Q547" s="28"/>
      <c r="R547" s="28"/>
      <c r="S547" s="81">
        <v>110.205</v>
      </c>
      <c r="T547" s="185">
        <v>41739</v>
      </c>
      <c r="U547" s="326" t="s">
        <v>1267</v>
      </c>
      <c r="V547" s="60">
        <v>0.33</v>
      </c>
      <c r="W547" s="167">
        <v>4</v>
      </c>
      <c r="X547" s="489">
        <f>IF(AND(N547&lt;&gt;"",S547&lt;&gt;""),1000*S547*V547/(N547*W547),"")</f>
        <v>18.823835403726708</v>
      </c>
      <c r="Y547" s="502" t="s">
        <v>174</v>
      </c>
      <c r="Z547" s="494"/>
      <c r="AA547" s="28" t="s">
        <v>1117</v>
      </c>
      <c r="AB547" s="27">
        <v>8</v>
      </c>
      <c r="AC547" s="28" t="s">
        <v>699</v>
      </c>
      <c r="AD547" s="27" t="s">
        <v>54</v>
      </c>
      <c r="AE547" s="28" t="s">
        <v>124</v>
      </c>
      <c r="AF547" s="29" t="s">
        <v>55</v>
      </c>
      <c r="AG547" s="29" t="s">
        <v>55</v>
      </c>
      <c r="AH547" s="27" t="s">
        <v>83</v>
      </c>
      <c r="AI547" s="27" t="s">
        <v>83</v>
      </c>
      <c r="AJ547" s="27" t="s">
        <v>54</v>
      </c>
      <c r="AK547" s="81"/>
      <c r="AL547" s="569"/>
      <c r="AM547" s="28"/>
      <c r="AN547" s="28"/>
      <c r="AO547" s="28">
        <v>2001</v>
      </c>
      <c r="AP547" s="20">
        <v>2002</v>
      </c>
      <c r="AQ547" s="142"/>
      <c r="AR547" s="28"/>
      <c r="AS547" s="20"/>
    </row>
    <row r="548" spans="1:45" ht="14.25" customHeight="1" x14ac:dyDescent="0.25">
      <c r="C548" t="s">
        <v>875</v>
      </c>
      <c r="D548" s="26" t="s">
        <v>1658</v>
      </c>
      <c r="E548" s="435" t="s">
        <v>2497</v>
      </c>
      <c r="F548" s="27" t="s">
        <v>741</v>
      </c>
      <c r="G548" s="28" t="s">
        <v>698</v>
      </c>
      <c r="H548" s="46" t="s">
        <v>459</v>
      </c>
      <c r="I548" s="27">
        <v>16</v>
      </c>
      <c r="J548" s="87">
        <v>16</v>
      </c>
      <c r="K548" s="19" t="s">
        <v>1659</v>
      </c>
      <c r="L548" s="52" t="s">
        <v>698</v>
      </c>
      <c r="M548" s="81"/>
      <c r="N548" s="28">
        <v>2687</v>
      </c>
      <c r="O548" s="972"/>
      <c r="P548" s="29">
        <v>4</v>
      </c>
      <c r="Q548" s="28"/>
      <c r="R548" s="28"/>
      <c r="S548" s="81">
        <v>20</v>
      </c>
      <c r="T548" s="185">
        <v>39814</v>
      </c>
      <c r="U548" s="326"/>
      <c r="V548" s="60">
        <v>0.67</v>
      </c>
      <c r="W548" s="167">
        <v>2</v>
      </c>
      <c r="X548" s="489">
        <f>IF(AND(N548&lt;&gt;"",S548&lt;&gt;""),1000*S548*V548/(N548*W548),"")</f>
        <v>2.4934871604019353</v>
      </c>
      <c r="Y548" s="502" t="s">
        <v>2226</v>
      </c>
      <c r="Z548" s="494"/>
      <c r="AA548" s="28" t="s">
        <v>1660</v>
      </c>
      <c r="AB548" s="27">
        <v>17</v>
      </c>
      <c r="AC548" s="28" t="s">
        <v>79</v>
      </c>
      <c r="AD548" s="27" t="s">
        <v>54</v>
      </c>
      <c r="AE548" s="28" t="s">
        <v>124</v>
      </c>
      <c r="AF548" s="29"/>
      <c r="AG548" s="29" t="s">
        <v>55</v>
      </c>
      <c r="AH548" s="27" t="s">
        <v>181</v>
      </c>
      <c r="AI548" s="27" t="s">
        <v>181</v>
      </c>
      <c r="AJ548" s="27" t="s">
        <v>54</v>
      </c>
      <c r="AK548" s="81">
        <v>70</v>
      </c>
      <c r="AL548" s="569">
        <v>13</v>
      </c>
      <c r="AM548" s="28">
        <v>8</v>
      </c>
      <c r="AN548" s="28"/>
      <c r="AO548" s="28">
        <v>2009</v>
      </c>
      <c r="AP548" s="20"/>
      <c r="AQ548" s="182" t="s">
        <v>1648</v>
      </c>
      <c r="AR548" s="28" t="s">
        <v>1661</v>
      </c>
      <c r="AS548" s="20" t="s">
        <v>1662</v>
      </c>
    </row>
    <row r="549" spans="1:45" ht="14.25" customHeight="1" x14ac:dyDescent="0.25">
      <c r="A549" t="s">
        <v>744</v>
      </c>
      <c r="B549">
        <v>1</v>
      </c>
      <c r="C549" t="s">
        <v>875</v>
      </c>
      <c r="D549" s="45" t="s">
        <v>485</v>
      </c>
      <c r="E549" s="555" t="s">
        <v>2514</v>
      </c>
      <c r="F549" s="46" t="s">
        <v>57</v>
      </c>
      <c r="G549" s="42" t="s">
        <v>487</v>
      </c>
      <c r="H549" s="46" t="s">
        <v>178</v>
      </c>
      <c r="I549" s="46">
        <v>8</v>
      </c>
      <c r="J549" s="670">
        <v>16</v>
      </c>
      <c r="K549" s="19" t="s">
        <v>800</v>
      </c>
      <c r="L549" s="52" t="s">
        <v>108</v>
      </c>
      <c r="M549" s="81"/>
      <c r="N549" s="28">
        <v>174</v>
      </c>
      <c r="O549" s="972"/>
      <c r="P549" s="29">
        <v>6</v>
      </c>
      <c r="Q549" s="28"/>
      <c r="R549" s="28"/>
      <c r="S549" s="81">
        <v>417.71100000000001</v>
      </c>
      <c r="T549" s="185">
        <v>41687</v>
      </c>
      <c r="U549" s="326">
        <v>14.7</v>
      </c>
      <c r="V549" s="60">
        <v>0.33</v>
      </c>
      <c r="W549" s="167">
        <v>1</v>
      </c>
      <c r="X549" s="489">
        <f>IF(AND(N549&lt;&gt;"",S549&lt;&gt;""),1000*S549*V549/(N549*W549),"")</f>
        <v>792.21051724137931</v>
      </c>
      <c r="Y549" s="502" t="s">
        <v>174</v>
      </c>
      <c r="Z549" s="494"/>
      <c r="AA549" s="28" t="s">
        <v>20</v>
      </c>
      <c r="AB549" s="27">
        <v>1</v>
      </c>
      <c r="AC549" s="28" t="s">
        <v>488</v>
      </c>
      <c r="AD549" s="27" t="s">
        <v>54</v>
      </c>
      <c r="AE549" s="28" t="s">
        <v>124</v>
      </c>
      <c r="AF549" s="29" t="s">
        <v>55</v>
      </c>
      <c r="AG549" s="29"/>
      <c r="AH549" s="27" t="s">
        <v>181</v>
      </c>
      <c r="AI549" s="27" t="s">
        <v>181</v>
      </c>
      <c r="AJ549" s="27" t="s">
        <v>54</v>
      </c>
      <c r="AK549" s="81">
        <v>17</v>
      </c>
      <c r="AL549" s="569"/>
      <c r="AM549" s="28">
        <v>4</v>
      </c>
      <c r="AN549" s="28"/>
      <c r="AO549" s="28">
        <v>2010</v>
      </c>
      <c r="AP549" s="20">
        <v>2010</v>
      </c>
      <c r="AQ549" s="19"/>
      <c r="AR549" s="28" t="s">
        <v>486</v>
      </c>
      <c r="AS549" s="20" t="s">
        <v>489</v>
      </c>
    </row>
    <row r="550" spans="1:45" ht="14.25" customHeight="1" x14ac:dyDescent="0.25">
      <c r="D550" s="409" t="s">
        <v>5440</v>
      </c>
      <c r="E550" s="435" t="s">
        <v>5441</v>
      </c>
      <c r="F550" s="608" t="s">
        <v>67</v>
      </c>
      <c r="G550" s="28" t="s">
        <v>5442</v>
      </c>
      <c r="H550" s="46" t="s">
        <v>168</v>
      </c>
      <c r="I550" s="412">
        <v>32</v>
      </c>
      <c r="J550" s="415">
        <v>32</v>
      </c>
      <c r="K550" s="19"/>
      <c r="L550" s="52"/>
      <c r="M550" s="81"/>
      <c r="N550" s="28"/>
      <c r="O550" s="972"/>
      <c r="P550" s="29"/>
      <c r="Q550" s="28"/>
      <c r="R550" s="28"/>
      <c r="S550" s="81"/>
      <c r="T550" s="185"/>
      <c r="U550" s="326"/>
      <c r="V550" s="60"/>
      <c r="W550" s="167"/>
      <c r="X550" s="489"/>
      <c r="Y550" s="502"/>
      <c r="Z550" s="494"/>
      <c r="AA550" s="28" t="s">
        <v>17</v>
      </c>
      <c r="AB550" s="27">
        <v>37</v>
      </c>
      <c r="AC550" s="28" t="s">
        <v>4230</v>
      </c>
      <c r="AD550" s="27" t="s">
        <v>54</v>
      </c>
      <c r="AE550" s="28" t="s">
        <v>158</v>
      </c>
      <c r="AF550" s="29" t="s">
        <v>55</v>
      </c>
      <c r="AG550" s="29"/>
      <c r="AH550" s="27" t="s">
        <v>133</v>
      </c>
      <c r="AI550" s="27" t="s">
        <v>133</v>
      </c>
      <c r="AJ550" s="27"/>
      <c r="AK550" s="81"/>
      <c r="AL550" s="569"/>
      <c r="AM550" s="28">
        <v>32</v>
      </c>
      <c r="AN550" s="28"/>
      <c r="AO550" s="28"/>
      <c r="AP550" s="20">
        <v>2019</v>
      </c>
      <c r="AQ550" s="19"/>
      <c r="AR550" s="795" t="s">
        <v>3731</v>
      </c>
      <c r="AS550" s="20" t="s">
        <v>6063</v>
      </c>
    </row>
    <row r="551" spans="1:45" ht="14.25" customHeight="1" x14ac:dyDescent="0.25">
      <c r="A551" t="s">
        <v>744</v>
      </c>
      <c r="B551">
        <v>1</v>
      </c>
      <c r="C551" t="s">
        <v>875</v>
      </c>
      <c r="D551" s="45" t="s">
        <v>412</v>
      </c>
      <c r="E551" s="555" t="s">
        <v>2104</v>
      </c>
      <c r="F551" s="46" t="s">
        <v>67</v>
      </c>
      <c r="G551" s="42" t="s">
        <v>414</v>
      </c>
      <c r="H551" s="46" t="s">
        <v>1031</v>
      </c>
      <c r="I551" s="46">
        <v>16</v>
      </c>
      <c r="J551" s="670">
        <v>8</v>
      </c>
      <c r="K551" s="19" t="s">
        <v>802</v>
      </c>
      <c r="L551" s="52" t="s">
        <v>108</v>
      </c>
      <c r="M551" s="81"/>
      <c r="N551" s="28">
        <v>1966</v>
      </c>
      <c r="O551" s="972"/>
      <c r="P551" s="29" t="s">
        <v>744</v>
      </c>
      <c r="Q551" s="28">
        <v>2</v>
      </c>
      <c r="R551" s="28"/>
      <c r="S551" s="81">
        <v>76.86</v>
      </c>
      <c r="T551" s="185">
        <v>41685</v>
      </c>
      <c r="U551" s="326" t="s">
        <v>1267</v>
      </c>
      <c r="V551" s="60">
        <v>0.67</v>
      </c>
      <c r="W551" s="167">
        <v>2</v>
      </c>
      <c r="X551" s="489">
        <f>IF(AND(N551&lt;&gt;"",S551&lt;&gt;""),1000*S551*V551/(N551*W551),"")</f>
        <v>13.096693794506614</v>
      </c>
      <c r="Y551" s="502" t="s">
        <v>2216</v>
      </c>
      <c r="Z551" s="494"/>
      <c r="AA551" s="28" t="s">
        <v>20</v>
      </c>
      <c r="AB551" s="27">
        <v>4</v>
      </c>
      <c r="AC551" s="28" t="s">
        <v>417</v>
      </c>
      <c r="AD551" s="27" t="s">
        <v>54</v>
      </c>
      <c r="AE551" s="28" t="s">
        <v>124</v>
      </c>
      <c r="AF551" s="29" t="s">
        <v>55</v>
      </c>
      <c r="AG551" s="29" t="s">
        <v>55</v>
      </c>
      <c r="AH551" s="27" t="s">
        <v>129</v>
      </c>
      <c r="AI551" s="27" t="s">
        <v>129</v>
      </c>
      <c r="AJ551" s="27" t="s">
        <v>54</v>
      </c>
      <c r="AK551" s="81"/>
      <c r="AL551" s="569"/>
      <c r="AM551" s="28"/>
      <c r="AN551" s="28"/>
      <c r="AO551" s="28">
        <v>2012</v>
      </c>
      <c r="AP551" s="20">
        <v>2013</v>
      </c>
      <c r="AQ551" s="142"/>
      <c r="AR551" s="28" t="s">
        <v>416</v>
      </c>
      <c r="AS551" s="20"/>
    </row>
    <row r="552" spans="1:45" ht="14.25" customHeight="1" x14ac:dyDescent="0.25">
      <c r="C552" t="s">
        <v>875</v>
      </c>
      <c r="D552" s="26" t="s">
        <v>2102</v>
      </c>
      <c r="E552" s="435" t="s">
        <v>2103</v>
      </c>
      <c r="F552" s="27" t="s">
        <v>67</v>
      </c>
      <c r="G552" s="28" t="s">
        <v>414</v>
      </c>
      <c r="H552" s="46" t="s">
        <v>1031</v>
      </c>
      <c r="I552" s="27">
        <v>16</v>
      </c>
      <c r="J552" s="87">
        <v>8</v>
      </c>
      <c r="K552" s="19" t="s">
        <v>800</v>
      </c>
      <c r="L552" s="52" t="s">
        <v>108</v>
      </c>
      <c r="M552" s="81" t="s">
        <v>1015</v>
      </c>
      <c r="N552" s="28"/>
      <c r="O552" s="972"/>
      <c r="P552" s="29">
        <v>6</v>
      </c>
      <c r="Q552" s="28">
        <v>1</v>
      </c>
      <c r="R552" s="28"/>
      <c r="S552" s="81"/>
      <c r="T552" s="185">
        <v>41773</v>
      </c>
      <c r="U552" s="326">
        <v>14.7</v>
      </c>
      <c r="V552" s="60">
        <v>0.67</v>
      </c>
      <c r="W552" s="167">
        <v>2</v>
      </c>
      <c r="X552" s="489" t="str">
        <f>IF(AND(N552&lt;&gt;"",S552&lt;&gt;""),1000*S552*V552/(N552*W552),"")</f>
        <v/>
      </c>
      <c r="Y552" s="502"/>
      <c r="Z552" s="494" t="s">
        <v>54</v>
      </c>
      <c r="AA552" s="28" t="s">
        <v>20</v>
      </c>
      <c r="AB552" s="27">
        <v>40</v>
      </c>
      <c r="AC552" s="28" t="s">
        <v>1014</v>
      </c>
      <c r="AD552" s="27" t="s">
        <v>54</v>
      </c>
      <c r="AE552" s="28" t="s">
        <v>124</v>
      </c>
      <c r="AF552" s="29" t="s">
        <v>55</v>
      </c>
      <c r="AG552" s="29" t="s">
        <v>55</v>
      </c>
      <c r="AH552" s="27" t="s">
        <v>129</v>
      </c>
      <c r="AI552" s="27" t="s">
        <v>129</v>
      </c>
      <c r="AJ552" s="27" t="s">
        <v>54</v>
      </c>
      <c r="AK552" s="81"/>
      <c r="AL552" s="569"/>
      <c r="AM552" s="28"/>
      <c r="AN552" s="28"/>
      <c r="AO552" s="28">
        <v>2013</v>
      </c>
      <c r="AP552" s="20">
        <v>2019</v>
      </c>
      <c r="AQ552" s="142"/>
      <c r="AR552" s="28" t="s">
        <v>1013</v>
      </c>
      <c r="AS552" s="20" t="s">
        <v>4806</v>
      </c>
    </row>
    <row r="553" spans="1:45" ht="14.25" customHeight="1" x14ac:dyDescent="0.25">
      <c r="C553" t="s">
        <v>875</v>
      </c>
      <c r="D553" s="45" t="s">
        <v>2099</v>
      </c>
      <c r="E553" s="555" t="s">
        <v>2100</v>
      </c>
      <c r="F553" s="46" t="s">
        <v>67</v>
      </c>
      <c r="G553" s="42" t="s">
        <v>414</v>
      </c>
      <c r="H553" s="46" t="s">
        <v>1031</v>
      </c>
      <c r="I553" s="46">
        <v>16</v>
      </c>
      <c r="J553" s="670">
        <v>8</v>
      </c>
      <c r="K553" s="19" t="s">
        <v>800</v>
      </c>
      <c r="L553" s="52"/>
      <c r="M553" s="81"/>
      <c r="N553" s="28"/>
      <c r="O553" s="972"/>
      <c r="P553" s="29">
        <v>6</v>
      </c>
      <c r="Q553" s="28">
        <v>1</v>
      </c>
      <c r="R553" s="28"/>
      <c r="S553" s="81"/>
      <c r="T553" s="185">
        <v>41773</v>
      </c>
      <c r="U553" s="326">
        <v>14.7</v>
      </c>
      <c r="V553" s="60">
        <v>0.67</v>
      </c>
      <c r="W553" s="167">
        <v>2</v>
      </c>
      <c r="X553" s="489" t="str">
        <f>IF(AND(N553&lt;&gt;"",S553&lt;&gt;""),1000*S553*V553/(N553*W553),"")</f>
        <v/>
      </c>
      <c r="Y553" s="502"/>
      <c r="Z553" s="494" t="s">
        <v>54</v>
      </c>
      <c r="AA553" s="28" t="s">
        <v>20</v>
      </c>
      <c r="AB553" s="27">
        <v>16</v>
      </c>
      <c r="AC553" s="28" t="s">
        <v>1014</v>
      </c>
      <c r="AD553" s="27" t="s">
        <v>54</v>
      </c>
      <c r="AE553" s="28" t="s">
        <v>124</v>
      </c>
      <c r="AF553" s="29" t="s">
        <v>55</v>
      </c>
      <c r="AG553" s="29" t="s">
        <v>55</v>
      </c>
      <c r="AH553" s="27" t="s">
        <v>129</v>
      </c>
      <c r="AI553" s="27" t="s">
        <v>129</v>
      </c>
      <c r="AJ553" s="27" t="s">
        <v>54</v>
      </c>
      <c r="AK553" s="81"/>
      <c r="AL553" s="569"/>
      <c r="AM553" s="28"/>
      <c r="AN553" s="28"/>
      <c r="AO553" s="28">
        <v>2013</v>
      </c>
      <c r="AP553" s="20">
        <v>2014</v>
      </c>
      <c r="AQ553" s="142"/>
      <c r="AR553" s="28" t="s">
        <v>1013</v>
      </c>
      <c r="AS553" s="20" t="s">
        <v>2101</v>
      </c>
    </row>
    <row r="554" spans="1:45" ht="14.25" customHeight="1" x14ac:dyDescent="0.25">
      <c r="A554" t="s">
        <v>744</v>
      </c>
      <c r="B554">
        <v>1</v>
      </c>
      <c r="C554" t="s">
        <v>875</v>
      </c>
      <c r="D554" s="26" t="s">
        <v>418</v>
      </c>
      <c r="E554" s="435" t="s">
        <v>2522</v>
      </c>
      <c r="F554" s="27" t="s">
        <v>67</v>
      </c>
      <c r="G554" s="28" t="s">
        <v>414</v>
      </c>
      <c r="H554" s="46" t="s">
        <v>559</v>
      </c>
      <c r="I554" s="27">
        <v>8</v>
      </c>
      <c r="J554" s="87">
        <v>8</v>
      </c>
      <c r="K554" s="19" t="s">
        <v>800</v>
      </c>
      <c r="L554" s="52" t="s">
        <v>108</v>
      </c>
      <c r="M554" s="81"/>
      <c r="N554" s="28">
        <v>854</v>
      </c>
      <c r="O554" s="972"/>
      <c r="P554" s="29">
        <v>6</v>
      </c>
      <c r="Q554" s="28"/>
      <c r="R554" s="28"/>
      <c r="S554" s="81">
        <v>119.048</v>
      </c>
      <c r="T554" s="185">
        <v>43341</v>
      </c>
      <c r="U554" s="326">
        <v>14.7</v>
      </c>
      <c r="V554" s="60">
        <v>0.33</v>
      </c>
      <c r="W554" s="167">
        <v>1</v>
      </c>
      <c r="X554" s="489">
        <f>IF(AND(N554&lt;&gt;"",S554&lt;&gt;""),1000*S554*V554/(N554*W554),"")</f>
        <v>46.002154566744736</v>
      </c>
      <c r="Y554" s="502" t="s">
        <v>174</v>
      </c>
      <c r="Z554" s="494" t="s">
        <v>745</v>
      </c>
      <c r="AA554" s="28" t="s">
        <v>20</v>
      </c>
      <c r="AB554" s="27">
        <v>3</v>
      </c>
      <c r="AC554" s="28" t="s">
        <v>419</v>
      </c>
      <c r="AD554" s="27" t="s">
        <v>54</v>
      </c>
      <c r="AE554" s="28" t="s">
        <v>124</v>
      </c>
      <c r="AF554" s="29" t="s">
        <v>55</v>
      </c>
      <c r="AG554" s="29" t="s">
        <v>55</v>
      </c>
      <c r="AH554" s="27" t="s">
        <v>181</v>
      </c>
      <c r="AI554" s="27" t="s">
        <v>181</v>
      </c>
      <c r="AJ554" s="27" t="s">
        <v>54</v>
      </c>
      <c r="AK554" s="81"/>
      <c r="AL554" s="569"/>
      <c r="AM554" s="28"/>
      <c r="AN554" s="28"/>
      <c r="AO554" s="28">
        <v>2011</v>
      </c>
      <c r="AP554" s="20">
        <v>2019</v>
      </c>
      <c r="AQ554" s="19"/>
      <c r="AR554" s="28"/>
      <c r="AS554" s="20" t="s">
        <v>4545</v>
      </c>
    </row>
    <row r="555" spans="1:45" ht="14.25" customHeight="1" x14ac:dyDescent="0.25">
      <c r="A555" t="s">
        <v>746</v>
      </c>
      <c r="B555">
        <v>1</v>
      </c>
      <c r="C555" t="s">
        <v>875</v>
      </c>
      <c r="D555" s="26" t="s">
        <v>1791</v>
      </c>
      <c r="E555" s="435" t="s">
        <v>1422</v>
      </c>
      <c r="F555" s="27" t="s">
        <v>57</v>
      </c>
      <c r="G555" s="28" t="s">
        <v>414</v>
      </c>
      <c r="H555" s="46" t="s">
        <v>143</v>
      </c>
      <c r="I555" s="27">
        <v>32</v>
      </c>
      <c r="J555" s="87">
        <v>32</v>
      </c>
      <c r="K555" s="19" t="s">
        <v>800</v>
      </c>
      <c r="L555" s="52" t="s">
        <v>108</v>
      </c>
      <c r="M555" s="81"/>
      <c r="N555" s="28">
        <v>2103</v>
      </c>
      <c r="O555" s="972"/>
      <c r="P555" s="29">
        <v>6</v>
      </c>
      <c r="Q555" s="28"/>
      <c r="R555" s="28">
        <v>1</v>
      </c>
      <c r="S555" s="81">
        <v>104.123</v>
      </c>
      <c r="T555" s="185">
        <v>42889</v>
      </c>
      <c r="U555" s="487">
        <v>14.7</v>
      </c>
      <c r="V555" s="60">
        <v>1</v>
      </c>
      <c r="W555" s="167">
        <v>1</v>
      </c>
      <c r="X555" s="489">
        <f>IF(AND(N555&lt;&gt;"",S555&lt;&gt;""),1000*S555*V555/(N555*W555),"")</f>
        <v>49.511650023775559</v>
      </c>
      <c r="Y555" s="502" t="s">
        <v>174</v>
      </c>
      <c r="Z555" s="494"/>
      <c r="AA555" s="28" t="s">
        <v>20</v>
      </c>
      <c r="AB555" s="27">
        <v>16</v>
      </c>
      <c r="AC555" s="28" t="s">
        <v>651</v>
      </c>
      <c r="AD555" s="27" t="s">
        <v>54</v>
      </c>
      <c r="AE555" s="28" t="s">
        <v>124</v>
      </c>
      <c r="AF555" s="29" t="s">
        <v>54</v>
      </c>
      <c r="AG555" s="29"/>
      <c r="AH555" s="27" t="s">
        <v>133</v>
      </c>
      <c r="AI555" s="27" t="s">
        <v>133</v>
      </c>
      <c r="AJ555" s="27"/>
      <c r="AK555" s="81"/>
      <c r="AL555" s="569"/>
      <c r="AM555" s="28">
        <v>16</v>
      </c>
      <c r="AN555" s="28"/>
      <c r="AO555" s="28">
        <v>2013</v>
      </c>
      <c r="AP555" s="20">
        <v>2017</v>
      </c>
      <c r="AQ555" s="142"/>
      <c r="AR555" s="28" t="s">
        <v>652</v>
      </c>
      <c r="AS555" s="20" t="s">
        <v>1792</v>
      </c>
    </row>
    <row r="556" spans="1:45" ht="14.25" customHeight="1" x14ac:dyDescent="0.25">
      <c r="D556" s="409" t="s">
        <v>5865</v>
      </c>
      <c r="E556" s="435" t="s">
        <v>5866</v>
      </c>
      <c r="F556" s="412"/>
      <c r="G556" s="504" t="s">
        <v>5867</v>
      </c>
      <c r="H556" s="46" t="s">
        <v>143</v>
      </c>
      <c r="I556" s="412">
        <v>32</v>
      </c>
      <c r="J556" s="415">
        <v>32</v>
      </c>
      <c r="K556" s="19"/>
      <c r="L556" s="28"/>
      <c r="M556" s="81"/>
      <c r="N556" s="28"/>
      <c r="O556" s="972"/>
      <c r="P556" s="29"/>
      <c r="Q556" s="28"/>
      <c r="R556" s="28"/>
      <c r="S556" s="81"/>
      <c r="T556" s="185"/>
      <c r="U556" s="326"/>
      <c r="V556" s="60"/>
      <c r="W556" s="167"/>
      <c r="X556" s="489"/>
      <c r="Y556" s="502"/>
      <c r="Z556" s="494"/>
      <c r="AA556" s="28" t="s">
        <v>20</v>
      </c>
      <c r="AB556" s="27">
        <v>33</v>
      </c>
      <c r="AC556" s="28" t="s">
        <v>5869</v>
      </c>
      <c r="AD556" s="27" t="s">
        <v>2246</v>
      </c>
      <c r="AE556" s="28"/>
      <c r="AF556" s="29" t="s">
        <v>55</v>
      </c>
      <c r="AG556" s="29"/>
      <c r="AH556" s="27" t="s">
        <v>133</v>
      </c>
      <c r="AI556" s="27" t="s">
        <v>133</v>
      </c>
      <c r="AJ556" s="27"/>
      <c r="AK556" s="81"/>
      <c r="AL556" s="569"/>
      <c r="AM556" s="28">
        <v>32</v>
      </c>
      <c r="AN556" s="28"/>
      <c r="AO556" s="28"/>
      <c r="AP556" s="20">
        <v>2019</v>
      </c>
      <c r="AQ556" s="182"/>
      <c r="AR556" s="28" t="s">
        <v>5868</v>
      </c>
      <c r="AS556" s="130"/>
    </row>
    <row r="557" spans="1:45" ht="14.25" customHeight="1" x14ac:dyDescent="0.25">
      <c r="A557" t="s">
        <v>174</v>
      </c>
      <c r="B557">
        <v>1</v>
      </c>
      <c r="C557" t="s">
        <v>875</v>
      </c>
      <c r="D557" s="45" t="s">
        <v>647</v>
      </c>
      <c r="E557" s="555" t="s">
        <v>2550</v>
      </c>
      <c r="F557" s="46" t="s">
        <v>57</v>
      </c>
      <c r="G557" s="42" t="s">
        <v>648</v>
      </c>
      <c r="H557" s="27" t="s">
        <v>143</v>
      </c>
      <c r="I557" s="46">
        <v>32</v>
      </c>
      <c r="J557" s="670">
        <v>32</v>
      </c>
      <c r="K557" s="19" t="s">
        <v>800</v>
      </c>
      <c r="L557" s="28" t="s">
        <v>108</v>
      </c>
      <c r="M557" s="81"/>
      <c r="N557" s="28">
        <v>1186</v>
      </c>
      <c r="O557" s="972"/>
      <c r="P557" s="29">
        <v>6</v>
      </c>
      <c r="Q557" s="28">
        <v>4</v>
      </c>
      <c r="R557" s="28">
        <v>6</v>
      </c>
      <c r="S557" s="81">
        <v>109.529</v>
      </c>
      <c r="T557" s="185">
        <v>41688</v>
      </c>
      <c r="U557" s="326">
        <v>14.7</v>
      </c>
      <c r="V557" s="60">
        <v>0.67</v>
      </c>
      <c r="W557" s="167">
        <v>1</v>
      </c>
      <c r="X557" s="489">
        <f t="shared" ref="X557:X563" si="27">IF(AND(N557&lt;&gt;"",S557&lt;&gt;""),1000*S557*V557/(N557*W557),"")</f>
        <v>61.875573355817885</v>
      </c>
      <c r="Y557" s="502" t="s">
        <v>174</v>
      </c>
      <c r="Z557" s="494"/>
      <c r="AA557" s="28" t="s">
        <v>20</v>
      </c>
      <c r="AB557" s="27">
        <v>8</v>
      </c>
      <c r="AC557" s="28" t="s">
        <v>649</v>
      </c>
      <c r="AD557" s="27" t="s">
        <v>54</v>
      </c>
      <c r="AE557" s="28" t="s">
        <v>124</v>
      </c>
      <c r="AF557" s="29" t="s">
        <v>55</v>
      </c>
      <c r="AG557" s="29"/>
      <c r="AH557" s="27" t="s">
        <v>133</v>
      </c>
      <c r="AI557" s="27" t="s">
        <v>133</v>
      </c>
      <c r="AJ557" s="27"/>
      <c r="AK557" s="81"/>
      <c r="AL557" s="569"/>
      <c r="AM557" s="28"/>
      <c r="AN557" s="28"/>
      <c r="AO557" s="28">
        <v>2011</v>
      </c>
      <c r="AP557" s="20"/>
      <c r="AQ557" s="37"/>
      <c r="AR557" s="28" t="s">
        <v>650</v>
      </c>
      <c r="AS557" s="20"/>
    </row>
    <row r="558" spans="1:45" ht="14.25" customHeight="1" x14ac:dyDescent="0.25">
      <c r="A558" t="s">
        <v>746</v>
      </c>
      <c r="B558">
        <v>1</v>
      </c>
      <c r="C558" t="s">
        <v>875</v>
      </c>
      <c r="D558" s="26" t="s">
        <v>651</v>
      </c>
      <c r="E558" s="435" t="s">
        <v>2387</v>
      </c>
      <c r="F558" s="27" t="s">
        <v>57</v>
      </c>
      <c r="G558" s="28" t="s">
        <v>648</v>
      </c>
      <c r="H558" s="46" t="s">
        <v>143</v>
      </c>
      <c r="I558" s="27">
        <v>32</v>
      </c>
      <c r="J558" s="87">
        <v>32</v>
      </c>
      <c r="K558" s="19" t="s">
        <v>4805</v>
      </c>
      <c r="L558" s="28" t="s">
        <v>108</v>
      </c>
      <c r="M558" s="81"/>
      <c r="N558" s="28">
        <v>2001</v>
      </c>
      <c r="O558" s="972">
        <v>392</v>
      </c>
      <c r="P558" s="29">
        <v>6</v>
      </c>
      <c r="Q558" s="28">
        <v>4</v>
      </c>
      <c r="R558" s="28"/>
      <c r="S558" s="81">
        <v>176.678</v>
      </c>
      <c r="T558" s="185">
        <v>44064</v>
      </c>
      <c r="U558" s="326" t="s">
        <v>5298</v>
      </c>
      <c r="V558" s="60">
        <v>1</v>
      </c>
      <c r="W558" s="167">
        <v>1</v>
      </c>
      <c r="X558" s="489">
        <f t="shared" si="27"/>
        <v>88.294852573713143</v>
      </c>
      <c r="Y558" s="502" t="s">
        <v>1833</v>
      </c>
      <c r="Z558" s="494"/>
      <c r="AA558" s="28" t="s">
        <v>20</v>
      </c>
      <c r="AB558" s="27">
        <v>8</v>
      </c>
      <c r="AC558" s="28" t="s">
        <v>977</v>
      </c>
      <c r="AD558" s="27" t="s">
        <v>54</v>
      </c>
      <c r="AE558" s="28" t="s">
        <v>124</v>
      </c>
      <c r="AF558" s="29" t="s">
        <v>54</v>
      </c>
      <c r="AG558" s="29"/>
      <c r="AH558" s="27" t="s">
        <v>133</v>
      </c>
      <c r="AI558" s="27" t="s">
        <v>133</v>
      </c>
      <c r="AJ558" s="27"/>
      <c r="AK558" s="81"/>
      <c r="AL558" s="569"/>
      <c r="AM558" s="28">
        <v>16</v>
      </c>
      <c r="AN558" s="28"/>
      <c r="AO558" s="28">
        <v>2013</v>
      </c>
      <c r="AP558" s="20">
        <v>2017</v>
      </c>
      <c r="AQ558" s="182" t="s">
        <v>3408</v>
      </c>
      <c r="AR558" s="28" t="s">
        <v>3409</v>
      </c>
      <c r="AS558" s="20" t="s">
        <v>3407</v>
      </c>
    </row>
    <row r="559" spans="1:45" ht="14.25" customHeight="1" x14ac:dyDescent="0.25">
      <c r="A559" t="s">
        <v>746</v>
      </c>
      <c r="B559">
        <v>1</v>
      </c>
      <c r="C559" t="s">
        <v>875</v>
      </c>
      <c r="D559" s="26" t="s">
        <v>651</v>
      </c>
      <c r="E559" s="435" t="s">
        <v>2387</v>
      </c>
      <c r="F559" s="27" t="s">
        <v>57</v>
      </c>
      <c r="G559" s="28" t="s">
        <v>648</v>
      </c>
      <c r="H559" s="27" t="s">
        <v>143</v>
      </c>
      <c r="I559" s="27">
        <v>32</v>
      </c>
      <c r="J559" s="87">
        <v>32</v>
      </c>
      <c r="K559" s="19" t="s">
        <v>6197</v>
      </c>
      <c r="L559" s="52" t="s">
        <v>108</v>
      </c>
      <c r="M559" s="81"/>
      <c r="N559" s="28">
        <v>1936</v>
      </c>
      <c r="O559" s="972">
        <v>392</v>
      </c>
      <c r="P559" s="29">
        <v>6</v>
      </c>
      <c r="Q559" s="28">
        <v>4</v>
      </c>
      <c r="R559" s="28"/>
      <c r="S559" s="81">
        <v>212.76599999999999</v>
      </c>
      <c r="T559" s="185">
        <v>44543</v>
      </c>
      <c r="U559" s="326" t="s">
        <v>5998</v>
      </c>
      <c r="V559" s="60">
        <v>1</v>
      </c>
      <c r="W559" s="167">
        <v>1</v>
      </c>
      <c r="X559" s="489">
        <f t="shared" si="27"/>
        <v>109.89979338842976</v>
      </c>
      <c r="Y559" s="502" t="s">
        <v>1833</v>
      </c>
      <c r="Z559" s="494"/>
      <c r="AA559" s="28" t="s">
        <v>20</v>
      </c>
      <c r="AB559" s="27">
        <v>8</v>
      </c>
      <c r="AC559" s="28" t="s">
        <v>977</v>
      </c>
      <c r="AD559" s="27" t="s">
        <v>54</v>
      </c>
      <c r="AE559" s="28" t="s">
        <v>124</v>
      </c>
      <c r="AF559" s="29" t="s">
        <v>54</v>
      </c>
      <c r="AG559" s="29"/>
      <c r="AH559" s="27" t="s">
        <v>133</v>
      </c>
      <c r="AI559" s="27" t="s">
        <v>133</v>
      </c>
      <c r="AJ559" s="27"/>
      <c r="AK559" s="81"/>
      <c r="AL559" s="569"/>
      <c r="AM559" s="28">
        <v>16</v>
      </c>
      <c r="AN559" s="28"/>
      <c r="AO559" s="28">
        <v>2013</v>
      </c>
      <c r="AP559" s="20">
        <v>2017</v>
      </c>
      <c r="AQ559" s="182" t="s">
        <v>3408</v>
      </c>
      <c r="AR559" s="28" t="s">
        <v>3409</v>
      </c>
      <c r="AS559" s="20" t="s">
        <v>3407</v>
      </c>
    </row>
    <row r="560" spans="1:45" ht="14.25" customHeight="1" x14ac:dyDescent="0.25">
      <c r="A560" t="s">
        <v>746</v>
      </c>
      <c r="B560">
        <v>1</v>
      </c>
      <c r="C560" t="s">
        <v>875</v>
      </c>
      <c r="D560" s="26" t="s">
        <v>651</v>
      </c>
      <c r="E560" s="435" t="s">
        <v>2387</v>
      </c>
      <c r="F560" s="27" t="s">
        <v>57</v>
      </c>
      <c r="G560" s="28" t="s">
        <v>648</v>
      </c>
      <c r="H560" s="46" t="s">
        <v>143</v>
      </c>
      <c r="I560" s="27">
        <v>32</v>
      </c>
      <c r="J560" s="87">
        <v>32</v>
      </c>
      <c r="K560" s="19" t="s">
        <v>800</v>
      </c>
      <c r="L560" s="52" t="s">
        <v>108</v>
      </c>
      <c r="M560" s="81"/>
      <c r="N560" s="28">
        <v>2441</v>
      </c>
      <c r="O560" s="972"/>
      <c r="P560" s="29">
        <v>6</v>
      </c>
      <c r="Q560" s="28">
        <v>4</v>
      </c>
      <c r="R560" s="28">
        <v>1</v>
      </c>
      <c r="S560" s="81">
        <v>92.191000000000003</v>
      </c>
      <c r="T560" s="185">
        <v>41688</v>
      </c>
      <c r="U560" s="326">
        <v>14.7</v>
      </c>
      <c r="V560" s="60">
        <v>1</v>
      </c>
      <c r="W560" s="167">
        <v>1</v>
      </c>
      <c r="X560" s="489">
        <f t="shared" si="27"/>
        <v>37.767718148299878</v>
      </c>
      <c r="Y560" s="502" t="s">
        <v>1833</v>
      </c>
      <c r="Z560" s="494"/>
      <c r="AA560" s="28" t="s">
        <v>20</v>
      </c>
      <c r="AB560" s="27">
        <v>8</v>
      </c>
      <c r="AC560" s="28" t="s">
        <v>977</v>
      </c>
      <c r="AD560" s="27" t="s">
        <v>54</v>
      </c>
      <c r="AE560" s="28" t="s">
        <v>124</v>
      </c>
      <c r="AF560" s="29" t="s">
        <v>54</v>
      </c>
      <c r="AG560" s="29"/>
      <c r="AH560" s="27" t="s">
        <v>133</v>
      </c>
      <c r="AI560" s="27" t="s">
        <v>133</v>
      </c>
      <c r="AJ560" s="27"/>
      <c r="AK560" s="81"/>
      <c r="AL560" s="569"/>
      <c r="AM560" s="28">
        <v>16</v>
      </c>
      <c r="AN560" s="28"/>
      <c r="AO560" s="28">
        <v>2013</v>
      </c>
      <c r="AP560" s="20">
        <v>2017</v>
      </c>
      <c r="AQ560" s="182" t="s">
        <v>3408</v>
      </c>
      <c r="AR560" s="28" t="s">
        <v>3409</v>
      </c>
      <c r="AS560" s="20" t="s">
        <v>3407</v>
      </c>
    </row>
    <row r="561" spans="1:45" ht="14.25" customHeight="1" x14ac:dyDescent="0.25">
      <c r="A561" s="208" t="s">
        <v>746</v>
      </c>
      <c r="B561" s="208">
        <v>1</v>
      </c>
      <c r="C561" s="208" t="s">
        <v>875</v>
      </c>
      <c r="D561" s="202" t="s">
        <v>651</v>
      </c>
      <c r="E561" s="733" t="s">
        <v>2387</v>
      </c>
      <c r="F561" s="205" t="s">
        <v>57</v>
      </c>
      <c r="G561" s="734" t="s">
        <v>648</v>
      </c>
      <c r="H561" s="762" t="s">
        <v>143</v>
      </c>
      <c r="I561" s="205">
        <v>32</v>
      </c>
      <c r="J561" s="207">
        <v>32</v>
      </c>
      <c r="K561" s="735" t="s">
        <v>6197</v>
      </c>
      <c r="L561" s="736" t="s">
        <v>108</v>
      </c>
      <c r="M561" s="737" t="s">
        <v>6436</v>
      </c>
      <c r="N561" s="734"/>
      <c r="O561" s="973"/>
      <c r="P561" s="204">
        <v>6</v>
      </c>
      <c r="Q561" s="734">
        <v>4</v>
      </c>
      <c r="R561" s="734"/>
      <c r="S561" s="737">
        <v>212.76599999999999</v>
      </c>
      <c r="T561" s="738">
        <v>44543</v>
      </c>
      <c r="U561" s="739" t="s">
        <v>5998</v>
      </c>
      <c r="V561" s="740">
        <v>1</v>
      </c>
      <c r="W561" s="741">
        <v>1</v>
      </c>
      <c r="X561" s="742" t="str">
        <f t="shared" si="27"/>
        <v/>
      </c>
      <c r="Y561" s="743" t="s">
        <v>1833</v>
      </c>
      <c r="Z561" s="744"/>
      <c r="AA561" s="734" t="s">
        <v>20</v>
      </c>
      <c r="AB561" s="205">
        <v>8</v>
      </c>
      <c r="AC561" s="734" t="s">
        <v>5387</v>
      </c>
      <c r="AD561" s="205" t="s">
        <v>54</v>
      </c>
      <c r="AE561" s="734" t="s">
        <v>124</v>
      </c>
      <c r="AF561" s="204" t="s">
        <v>54</v>
      </c>
      <c r="AG561" s="204"/>
      <c r="AH561" s="205" t="s">
        <v>133</v>
      </c>
      <c r="AI561" s="205" t="s">
        <v>133</v>
      </c>
      <c r="AJ561" s="205"/>
      <c r="AK561" s="737"/>
      <c r="AL561" s="745"/>
      <c r="AM561" s="734">
        <v>16</v>
      </c>
      <c r="AN561" s="734"/>
      <c r="AO561" s="734">
        <v>2013</v>
      </c>
      <c r="AP561" s="746">
        <v>2017</v>
      </c>
      <c r="AQ561" s="747" t="s">
        <v>3408</v>
      </c>
      <c r="AR561" s="734" t="s">
        <v>3409</v>
      </c>
      <c r="AS561" s="746" t="s">
        <v>3407</v>
      </c>
    </row>
    <row r="562" spans="1:45" ht="14.25" customHeight="1" x14ac:dyDescent="0.25">
      <c r="A562" t="s">
        <v>746</v>
      </c>
      <c r="B562">
        <v>1</v>
      </c>
      <c r="C562" t="s">
        <v>875</v>
      </c>
      <c r="D562" s="26" t="s">
        <v>651</v>
      </c>
      <c r="E562" s="435" t="s">
        <v>2387</v>
      </c>
      <c r="F562" s="27" t="s">
        <v>57</v>
      </c>
      <c r="G562" s="28" t="s">
        <v>648</v>
      </c>
      <c r="H562" s="46" t="s">
        <v>143</v>
      </c>
      <c r="I562" s="27">
        <v>32</v>
      </c>
      <c r="J562" s="87">
        <v>32</v>
      </c>
      <c r="K562" s="19" t="s">
        <v>5386</v>
      </c>
      <c r="L562" s="52" t="s">
        <v>108</v>
      </c>
      <c r="M562" s="81"/>
      <c r="N562" s="28">
        <v>2913</v>
      </c>
      <c r="O562" s="972"/>
      <c r="P562" s="29">
        <v>6</v>
      </c>
      <c r="Q562" s="28"/>
      <c r="R562" s="28">
        <v>48</v>
      </c>
      <c r="S562" s="81">
        <v>50</v>
      </c>
      <c r="T562" s="185">
        <v>44065</v>
      </c>
      <c r="U562" s="326" t="s">
        <v>5298</v>
      </c>
      <c r="V562" s="60">
        <v>1</v>
      </c>
      <c r="W562" s="167">
        <v>1</v>
      </c>
      <c r="X562" s="489">
        <f t="shared" si="27"/>
        <v>17.164435290078956</v>
      </c>
      <c r="Y562" s="502" t="s">
        <v>1833</v>
      </c>
      <c r="Z562" s="494"/>
      <c r="AA562" s="28" t="s">
        <v>20</v>
      </c>
      <c r="AB562" s="27">
        <v>8</v>
      </c>
      <c r="AC562" s="28" t="s">
        <v>5387</v>
      </c>
      <c r="AD562" s="27" t="s">
        <v>54</v>
      </c>
      <c r="AE562" s="28" t="s">
        <v>124</v>
      </c>
      <c r="AF562" s="29" t="s">
        <v>54</v>
      </c>
      <c r="AG562" s="29"/>
      <c r="AH562" s="27" t="s">
        <v>133</v>
      </c>
      <c r="AI562" s="27" t="s">
        <v>133</v>
      </c>
      <c r="AJ562" s="27"/>
      <c r="AK562" s="81"/>
      <c r="AL562" s="569"/>
      <c r="AM562" s="28">
        <v>16</v>
      </c>
      <c r="AN562" s="28"/>
      <c r="AO562" s="28">
        <v>2013</v>
      </c>
      <c r="AP562" s="20">
        <v>2017</v>
      </c>
      <c r="AQ562" s="182" t="s">
        <v>3408</v>
      </c>
      <c r="AR562" s="28" t="s">
        <v>3409</v>
      </c>
      <c r="AS562" s="20" t="s">
        <v>3407</v>
      </c>
    </row>
    <row r="563" spans="1:45" ht="14.25" customHeight="1" x14ac:dyDescent="0.25">
      <c r="B563">
        <v>1</v>
      </c>
      <c r="C563" t="s">
        <v>875</v>
      </c>
      <c r="D563" s="26" t="s">
        <v>2025</v>
      </c>
      <c r="E563" s="435" t="s">
        <v>2027</v>
      </c>
      <c r="F563" s="27" t="s">
        <v>741</v>
      </c>
      <c r="G563" s="28" t="s">
        <v>2026</v>
      </c>
      <c r="H563" s="46" t="s">
        <v>143</v>
      </c>
      <c r="I563" s="27">
        <v>64</v>
      </c>
      <c r="J563" s="87">
        <v>32</v>
      </c>
      <c r="K563" s="19" t="s">
        <v>800</v>
      </c>
      <c r="L563" s="52" t="s">
        <v>108</v>
      </c>
      <c r="M563" s="81" t="s">
        <v>3162</v>
      </c>
      <c r="N563" s="28">
        <v>135009</v>
      </c>
      <c r="O563" s="972"/>
      <c r="P563" s="29">
        <v>6</v>
      </c>
      <c r="Q563" s="28">
        <v>32</v>
      </c>
      <c r="R563" s="28"/>
      <c r="S563" s="81">
        <v>74.906999999999996</v>
      </c>
      <c r="T563" s="185">
        <v>43185</v>
      </c>
      <c r="U563" s="326">
        <v>14.7</v>
      </c>
      <c r="V563" s="60">
        <v>1</v>
      </c>
      <c r="W563" s="167">
        <v>1</v>
      </c>
      <c r="X563" s="489">
        <f t="shared" si="27"/>
        <v>0.55482967802146521</v>
      </c>
      <c r="Y563" s="502" t="s">
        <v>174</v>
      </c>
      <c r="Z563" s="494"/>
      <c r="AA563" s="28" t="s">
        <v>20</v>
      </c>
      <c r="AB563" s="27">
        <v>28</v>
      </c>
      <c r="AC563" s="28" t="s">
        <v>3147</v>
      </c>
      <c r="AD563" s="27"/>
      <c r="AE563" s="28"/>
      <c r="AF563" s="29" t="s">
        <v>55</v>
      </c>
      <c r="AG563" s="29" t="s">
        <v>54</v>
      </c>
      <c r="AH563" s="27"/>
      <c r="AI563" s="27"/>
      <c r="AJ563" s="27" t="s">
        <v>54</v>
      </c>
      <c r="AK563" s="81">
        <v>137</v>
      </c>
      <c r="AL563" s="569"/>
      <c r="AM563" s="28">
        <v>32</v>
      </c>
      <c r="AN563" s="629" t="s">
        <v>3148</v>
      </c>
      <c r="AO563" s="28">
        <v>2012</v>
      </c>
      <c r="AP563" s="20">
        <v>2012</v>
      </c>
      <c r="AQ563" s="182" t="s">
        <v>3149</v>
      </c>
      <c r="AR563" s="28" t="s">
        <v>3151</v>
      </c>
      <c r="AS563" s="20" t="s">
        <v>3146</v>
      </c>
    </row>
    <row r="564" spans="1:45" ht="14.25" customHeight="1" x14ac:dyDescent="0.25">
      <c r="C564" t="s">
        <v>875</v>
      </c>
      <c r="D564" s="26" t="s">
        <v>1985</v>
      </c>
      <c r="E564" s="435" t="s">
        <v>1987</v>
      </c>
      <c r="F564" s="27" t="s">
        <v>393</v>
      </c>
      <c r="G564" s="28" t="s">
        <v>1988</v>
      </c>
      <c r="H564" s="46"/>
      <c r="I564" s="27"/>
      <c r="J564" s="87">
        <v>8</v>
      </c>
      <c r="K564" s="19"/>
      <c r="L564" s="52"/>
      <c r="M564" s="81"/>
      <c r="N564" s="28"/>
      <c r="O564" s="972"/>
      <c r="P564" s="29"/>
      <c r="Q564" s="28"/>
      <c r="R564" s="28"/>
      <c r="S564" s="81"/>
      <c r="T564" s="185"/>
      <c r="U564" s="326"/>
      <c r="V564" s="60"/>
      <c r="W564" s="167"/>
      <c r="X564" s="489"/>
      <c r="Y564" s="502"/>
      <c r="Z564" s="494"/>
      <c r="AA564" s="28" t="s">
        <v>393</v>
      </c>
      <c r="AB564" s="27"/>
      <c r="AC564" s="28"/>
      <c r="AD564" s="27"/>
      <c r="AE564" s="28"/>
      <c r="AF564" s="29"/>
      <c r="AG564" s="29"/>
      <c r="AH564" s="27"/>
      <c r="AI564" s="27"/>
      <c r="AJ564" s="27"/>
      <c r="AK564" s="81"/>
      <c r="AL564" s="569"/>
      <c r="AM564" s="28"/>
      <c r="AN564" s="28"/>
      <c r="AO564" s="28">
        <v>2013</v>
      </c>
      <c r="AP564" s="20"/>
      <c r="AQ564" s="182" t="s">
        <v>1987</v>
      </c>
      <c r="AR564" s="28" t="s">
        <v>1986</v>
      </c>
      <c r="AS564" s="20"/>
    </row>
    <row r="565" spans="1:45" ht="14.25" customHeight="1" x14ac:dyDescent="0.25">
      <c r="A565" t="s">
        <v>744</v>
      </c>
      <c r="B565">
        <v>1</v>
      </c>
      <c r="C565" t="s">
        <v>875</v>
      </c>
      <c r="D565" s="26" t="s">
        <v>138</v>
      </c>
      <c r="E565" s="435" t="s">
        <v>2221</v>
      </c>
      <c r="F565" s="27" t="s">
        <v>57</v>
      </c>
      <c r="G565" s="28" t="s">
        <v>139</v>
      </c>
      <c r="H565" s="46">
        <v>6502</v>
      </c>
      <c r="I565" s="27">
        <v>8</v>
      </c>
      <c r="J565" s="87">
        <v>8</v>
      </c>
      <c r="K565" s="19" t="s">
        <v>800</v>
      </c>
      <c r="L565" s="52" t="s">
        <v>108</v>
      </c>
      <c r="M565" s="81"/>
      <c r="N565" s="28">
        <v>824</v>
      </c>
      <c r="O565" s="972"/>
      <c r="P565" s="29">
        <v>6</v>
      </c>
      <c r="Q565" s="28"/>
      <c r="R565" s="28"/>
      <c r="S565" s="81">
        <v>176.429</v>
      </c>
      <c r="T565" s="185">
        <v>41739</v>
      </c>
      <c r="U565" s="326">
        <v>14.7</v>
      </c>
      <c r="V565" s="60">
        <v>0.33</v>
      </c>
      <c r="W565" s="167">
        <v>4</v>
      </c>
      <c r="X565" s="489">
        <f t="shared" ref="X565:X570" si="28">IF(AND(N565&lt;&gt;"",S565&lt;&gt;""),1000*S565*V565/(N565*W565),"")</f>
        <v>17.664311286407766</v>
      </c>
      <c r="Y565" s="502" t="s">
        <v>1833</v>
      </c>
      <c r="Z565" s="494"/>
      <c r="AA565" s="28" t="s">
        <v>20</v>
      </c>
      <c r="AB565" s="27">
        <v>2</v>
      </c>
      <c r="AC565" s="28" t="s">
        <v>138</v>
      </c>
      <c r="AD565" s="27"/>
      <c r="AE565" s="28" t="s">
        <v>124</v>
      </c>
      <c r="AF565" s="29" t="s">
        <v>55</v>
      </c>
      <c r="AG565" s="29" t="s">
        <v>55</v>
      </c>
      <c r="AH565" s="27" t="s">
        <v>181</v>
      </c>
      <c r="AI565" s="27" t="s">
        <v>181</v>
      </c>
      <c r="AJ565" s="27" t="s">
        <v>54</v>
      </c>
      <c r="AK565" s="81"/>
      <c r="AL565" s="569"/>
      <c r="AM565" s="28"/>
      <c r="AN565" s="28"/>
      <c r="AO565" s="28">
        <v>2012</v>
      </c>
      <c r="AP565" s="20">
        <v>2012</v>
      </c>
      <c r="AQ565" s="182"/>
      <c r="AR565" s="28" t="s">
        <v>1108</v>
      </c>
      <c r="AS565" s="20"/>
    </row>
    <row r="566" spans="1:45" ht="14.25" customHeight="1" x14ac:dyDescent="0.25">
      <c r="A566" s="208" t="s">
        <v>744</v>
      </c>
      <c r="B566" s="208">
        <v>1</v>
      </c>
      <c r="C566" s="208" t="s">
        <v>875</v>
      </c>
      <c r="D566" s="202" t="s">
        <v>138</v>
      </c>
      <c r="E566" s="733" t="s">
        <v>2221</v>
      </c>
      <c r="F566" s="205" t="s">
        <v>57</v>
      </c>
      <c r="G566" s="734" t="s">
        <v>139</v>
      </c>
      <c r="H566" s="762">
        <v>6502</v>
      </c>
      <c r="I566" s="205">
        <v>8</v>
      </c>
      <c r="J566" s="207">
        <v>8</v>
      </c>
      <c r="K566" s="918" t="s">
        <v>6197</v>
      </c>
      <c r="L566" s="736" t="s">
        <v>108</v>
      </c>
      <c r="M566" s="737" t="s">
        <v>6199</v>
      </c>
      <c r="N566" s="734">
        <v>824</v>
      </c>
      <c r="O566" s="973"/>
      <c r="P566" s="204">
        <v>6</v>
      </c>
      <c r="Q566" s="734"/>
      <c r="R566" s="734"/>
      <c r="S566" s="737">
        <v>176.429</v>
      </c>
      <c r="T566" s="738">
        <v>44489</v>
      </c>
      <c r="U566" s="739" t="s">
        <v>5998</v>
      </c>
      <c r="V566" s="740">
        <v>0.33</v>
      </c>
      <c r="W566" s="741">
        <v>4</v>
      </c>
      <c r="X566" s="742">
        <f t="shared" si="28"/>
        <v>17.664311286407766</v>
      </c>
      <c r="Y566" s="743" t="s">
        <v>1833</v>
      </c>
      <c r="Z566" s="744"/>
      <c r="AA566" s="734" t="s">
        <v>20</v>
      </c>
      <c r="AB566" s="205">
        <v>2</v>
      </c>
      <c r="AC566" s="734" t="s">
        <v>138</v>
      </c>
      <c r="AD566" s="205"/>
      <c r="AE566" s="734" t="s">
        <v>124</v>
      </c>
      <c r="AF566" s="204" t="s">
        <v>55</v>
      </c>
      <c r="AG566" s="204" t="s">
        <v>55</v>
      </c>
      <c r="AH566" s="205" t="s">
        <v>181</v>
      </c>
      <c r="AI566" s="205" t="s">
        <v>181</v>
      </c>
      <c r="AJ566" s="205" t="s">
        <v>54</v>
      </c>
      <c r="AK566" s="737"/>
      <c r="AL566" s="745"/>
      <c r="AM566" s="734"/>
      <c r="AN566" s="734"/>
      <c r="AO566" s="734">
        <v>2012</v>
      </c>
      <c r="AP566" s="746">
        <v>2012</v>
      </c>
      <c r="AQ566" s="747"/>
      <c r="AR566" s="734" t="s">
        <v>1108</v>
      </c>
      <c r="AS566" s="746"/>
    </row>
    <row r="567" spans="1:45" ht="14.25" customHeight="1" x14ac:dyDescent="0.25">
      <c r="A567" t="s">
        <v>744</v>
      </c>
      <c r="B567">
        <v>1</v>
      </c>
      <c r="C567" t="s">
        <v>875</v>
      </c>
      <c r="D567" s="45" t="s">
        <v>441</v>
      </c>
      <c r="E567" s="555" t="s">
        <v>2520</v>
      </c>
      <c r="F567" s="46" t="s">
        <v>67</v>
      </c>
      <c r="G567" s="42" t="s">
        <v>442</v>
      </c>
      <c r="H567" s="46" t="s">
        <v>822</v>
      </c>
      <c r="I567" s="46">
        <v>16</v>
      </c>
      <c r="J567" s="670">
        <v>16</v>
      </c>
      <c r="K567" s="19" t="s">
        <v>771</v>
      </c>
      <c r="L567" s="52" t="s">
        <v>442</v>
      </c>
      <c r="M567" s="81"/>
      <c r="N567" s="28">
        <v>1147</v>
      </c>
      <c r="O567" s="972"/>
      <c r="P567" s="29" t="s">
        <v>744</v>
      </c>
      <c r="Q567" s="28">
        <v>1</v>
      </c>
      <c r="R567" s="28"/>
      <c r="S567" s="81">
        <v>97.68</v>
      </c>
      <c r="T567" s="185"/>
      <c r="U567" s="326"/>
      <c r="V567" s="60">
        <v>0.67</v>
      </c>
      <c r="W567" s="167">
        <v>2</v>
      </c>
      <c r="X567" s="489">
        <f t="shared" si="28"/>
        <v>28.529032258064518</v>
      </c>
      <c r="Y567" s="502" t="s">
        <v>2216</v>
      </c>
      <c r="Z567" s="494"/>
      <c r="AA567" s="28" t="s">
        <v>20</v>
      </c>
      <c r="AB567" s="27">
        <v>30</v>
      </c>
      <c r="AC567" s="28" t="s">
        <v>31</v>
      </c>
      <c r="AD567" s="27" t="s">
        <v>54</v>
      </c>
      <c r="AE567" s="28" t="s">
        <v>124</v>
      </c>
      <c r="AF567" s="29" t="s">
        <v>55</v>
      </c>
      <c r="AG567" s="29" t="s">
        <v>55</v>
      </c>
      <c r="AH567" s="27" t="s">
        <v>181</v>
      </c>
      <c r="AI567" s="27" t="s">
        <v>181</v>
      </c>
      <c r="AJ567" s="27" t="s">
        <v>54</v>
      </c>
      <c r="AK567" s="81"/>
      <c r="AL567" s="569"/>
      <c r="AM567" s="28">
        <v>16</v>
      </c>
      <c r="AN567" s="28"/>
      <c r="AO567" s="28">
        <v>2009</v>
      </c>
      <c r="AP567" s="20">
        <v>2018</v>
      </c>
      <c r="AQ567" s="19"/>
      <c r="AR567" s="28" t="s">
        <v>2521</v>
      </c>
      <c r="AS567" s="20" t="s">
        <v>1076</v>
      </c>
    </row>
    <row r="568" spans="1:45" ht="14.25" customHeight="1" x14ac:dyDescent="0.25">
      <c r="B568">
        <v>1</v>
      </c>
      <c r="C568" t="s">
        <v>875</v>
      </c>
      <c r="D568" s="26" t="s">
        <v>2068</v>
      </c>
      <c r="E568" s="435" t="s">
        <v>2571</v>
      </c>
      <c r="F568" s="412" t="s">
        <v>85</v>
      </c>
      <c r="G568" s="28" t="s">
        <v>2069</v>
      </c>
      <c r="H568" s="46" t="s">
        <v>668</v>
      </c>
      <c r="I568" s="27">
        <v>8</v>
      </c>
      <c r="J568" s="87">
        <v>32</v>
      </c>
      <c r="K568" s="19" t="s">
        <v>800</v>
      </c>
      <c r="L568" s="52" t="s">
        <v>108</v>
      </c>
      <c r="M568" s="81" t="s">
        <v>2764</v>
      </c>
      <c r="N568" s="28">
        <v>895</v>
      </c>
      <c r="O568" s="972"/>
      <c r="P568" s="29">
        <v>6</v>
      </c>
      <c r="Q568" s="28"/>
      <c r="R568" s="28"/>
      <c r="S568" s="81">
        <v>149.25399999999999</v>
      </c>
      <c r="T568" s="185">
        <v>41733</v>
      </c>
      <c r="U568" s="326">
        <v>14.7</v>
      </c>
      <c r="V568" s="60">
        <v>0.33</v>
      </c>
      <c r="W568" s="167">
        <v>1</v>
      </c>
      <c r="X568" s="489">
        <f t="shared" si="28"/>
        <v>55.032201117318436</v>
      </c>
      <c r="Y568" s="502" t="s">
        <v>174</v>
      </c>
      <c r="Z568" s="494"/>
      <c r="AA568" s="28" t="s">
        <v>17</v>
      </c>
      <c r="AB568" s="27">
        <v>19</v>
      </c>
      <c r="AC568" s="28" t="s">
        <v>2762</v>
      </c>
      <c r="AD568" s="27"/>
      <c r="AE568" s="28"/>
      <c r="AF568" s="29" t="s">
        <v>55</v>
      </c>
      <c r="AG568" s="29" t="s">
        <v>54</v>
      </c>
      <c r="AH568" s="27">
        <v>256</v>
      </c>
      <c r="AI568" s="27" t="s">
        <v>249</v>
      </c>
      <c r="AJ568" s="27" t="s">
        <v>54</v>
      </c>
      <c r="AK568" s="81"/>
      <c r="AL568" s="569"/>
      <c r="AM568" s="28"/>
      <c r="AN568" s="28"/>
      <c r="AO568" s="28">
        <v>2013</v>
      </c>
      <c r="AP568" s="20">
        <v>2020</v>
      </c>
      <c r="AQ568" s="19"/>
      <c r="AR568" s="28" t="s">
        <v>2763</v>
      </c>
      <c r="AS568" s="20" t="s">
        <v>2765</v>
      </c>
    </row>
    <row r="569" spans="1:45" ht="14.25" customHeight="1" x14ac:dyDescent="0.25">
      <c r="C569" t="s">
        <v>875</v>
      </c>
      <c r="D569" s="26" t="s">
        <v>1936</v>
      </c>
      <c r="E569" s="435" t="s">
        <v>1937</v>
      </c>
      <c r="F569" s="27" t="s">
        <v>777</v>
      </c>
      <c r="G569" s="28" t="s">
        <v>1933</v>
      </c>
      <c r="H569" s="46" t="s">
        <v>1940</v>
      </c>
      <c r="I569" s="27">
        <v>8</v>
      </c>
      <c r="J569" s="87">
        <v>8</v>
      </c>
      <c r="K569" s="19" t="s">
        <v>794</v>
      </c>
      <c r="L569" s="52" t="s">
        <v>108</v>
      </c>
      <c r="M569" s="81" t="s">
        <v>2920</v>
      </c>
      <c r="N569" s="28"/>
      <c r="O569" s="972"/>
      <c r="P569" s="29">
        <v>4</v>
      </c>
      <c r="Q569" s="28"/>
      <c r="R569" s="28"/>
      <c r="S569" s="81"/>
      <c r="T569" s="185">
        <v>42512</v>
      </c>
      <c r="U569" s="326">
        <v>14.7</v>
      </c>
      <c r="V569" s="60">
        <v>0.33</v>
      </c>
      <c r="W569" s="167">
        <v>2</v>
      </c>
      <c r="X569" s="489" t="str">
        <f t="shared" si="28"/>
        <v/>
      </c>
      <c r="Y569" s="502"/>
      <c r="Z569" s="494"/>
      <c r="AA569" s="28" t="s">
        <v>20</v>
      </c>
      <c r="AB569" s="27">
        <v>85</v>
      </c>
      <c r="AC569" s="28" t="s">
        <v>73</v>
      </c>
      <c r="AD569" s="27"/>
      <c r="AE569" s="28"/>
      <c r="AF569" s="29"/>
      <c r="AG569" s="29"/>
      <c r="AH569" s="27"/>
      <c r="AI569" s="27"/>
      <c r="AJ569" s="27"/>
      <c r="AK569" s="81"/>
      <c r="AL569" s="569"/>
      <c r="AM569" s="28">
        <v>64</v>
      </c>
      <c r="AN569" s="28"/>
      <c r="AO569" s="28">
        <v>2010</v>
      </c>
      <c r="AP569" s="20"/>
      <c r="AQ569" s="182" t="s">
        <v>1938</v>
      </c>
      <c r="AR569" s="28" t="s">
        <v>1939</v>
      </c>
      <c r="AS569" s="130" t="s">
        <v>2919</v>
      </c>
    </row>
    <row r="570" spans="1:45" ht="14.25" customHeight="1" x14ac:dyDescent="0.25">
      <c r="C570" t="s">
        <v>875</v>
      </c>
      <c r="D570" s="45" t="s">
        <v>1932</v>
      </c>
      <c r="E570" s="555" t="s">
        <v>1934</v>
      </c>
      <c r="F570" s="46" t="s">
        <v>57</v>
      </c>
      <c r="G570" s="42" t="s">
        <v>1933</v>
      </c>
      <c r="H570" s="46">
        <v>68000</v>
      </c>
      <c r="I570" s="46">
        <v>32</v>
      </c>
      <c r="J570" s="670">
        <v>16</v>
      </c>
      <c r="K570" s="19" t="s">
        <v>800</v>
      </c>
      <c r="L570" s="52" t="s">
        <v>108</v>
      </c>
      <c r="M570" s="81" t="s">
        <v>777</v>
      </c>
      <c r="N570" s="28">
        <v>4617</v>
      </c>
      <c r="O570" s="972"/>
      <c r="P570" s="29">
        <v>6</v>
      </c>
      <c r="Q570" s="28"/>
      <c r="R570" s="28"/>
      <c r="S570" s="81"/>
      <c r="T570" s="185">
        <v>42321</v>
      </c>
      <c r="U570" s="326">
        <v>14.7</v>
      </c>
      <c r="V570" s="60">
        <v>1</v>
      </c>
      <c r="W570" s="167">
        <v>8</v>
      </c>
      <c r="X570" s="489" t="str">
        <f t="shared" si="28"/>
        <v/>
      </c>
      <c r="Y570" s="502"/>
      <c r="Z570" s="494" t="s">
        <v>54</v>
      </c>
      <c r="AA570" s="28" t="s">
        <v>17</v>
      </c>
      <c r="AB570" s="27">
        <v>10</v>
      </c>
      <c r="AC570" s="28" t="s">
        <v>1932</v>
      </c>
      <c r="AD570" s="27"/>
      <c r="AE570" s="28"/>
      <c r="AF570" s="29"/>
      <c r="AG570" s="29"/>
      <c r="AH570" s="27"/>
      <c r="AI570" s="27"/>
      <c r="AJ570" s="27"/>
      <c r="AK570" s="81"/>
      <c r="AL570" s="569"/>
      <c r="AM570" s="28"/>
      <c r="AN570" s="28"/>
      <c r="AO570" s="28">
        <v>2011</v>
      </c>
      <c r="AP570" s="20"/>
      <c r="AQ570" s="182"/>
      <c r="AR570" s="28" t="s">
        <v>1935</v>
      </c>
      <c r="AS570" s="20"/>
    </row>
    <row r="571" spans="1:45" ht="14.25" customHeight="1" x14ac:dyDescent="0.25">
      <c r="D571" s="409" t="s">
        <v>4691</v>
      </c>
      <c r="E571" s="435" t="s">
        <v>4692</v>
      </c>
      <c r="F571" s="412" t="s">
        <v>1812</v>
      </c>
      <c r="G571" s="504" t="s">
        <v>4694</v>
      </c>
      <c r="H571" s="592" t="s">
        <v>1613</v>
      </c>
      <c r="I571" s="412">
        <v>32</v>
      </c>
      <c r="J571" s="415">
        <v>32</v>
      </c>
      <c r="K571" s="19" t="s">
        <v>4657</v>
      </c>
      <c r="L571" s="52"/>
      <c r="M571" s="81"/>
      <c r="N571" s="28"/>
      <c r="O571" s="972"/>
      <c r="P571" s="29">
        <v>4</v>
      </c>
      <c r="Q571" s="28"/>
      <c r="R571" s="28"/>
      <c r="S571" s="81"/>
      <c r="T571" s="185"/>
      <c r="U571" s="326"/>
      <c r="V571" s="60"/>
      <c r="W571" s="167"/>
      <c r="X571" s="489"/>
      <c r="Y571" s="502" t="s">
        <v>4698</v>
      </c>
      <c r="Z571" s="494"/>
      <c r="AA571" s="28" t="s">
        <v>20</v>
      </c>
      <c r="AB571" s="27">
        <v>17</v>
      </c>
      <c r="AC571" s="28" t="s">
        <v>6119</v>
      </c>
      <c r="AD571" s="27" t="s">
        <v>54</v>
      </c>
      <c r="AE571" s="28" t="s">
        <v>124</v>
      </c>
      <c r="AF571" s="29" t="s">
        <v>55</v>
      </c>
      <c r="AG571" s="29"/>
      <c r="AH571" s="27" t="s">
        <v>133</v>
      </c>
      <c r="AI571" s="27" t="s">
        <v>133</v>
      </c>
      <c r="AJ571" s="27" t="s">
        <v>54</v>
      </c>
      <c r="AK571" s="81">
        <v>45</v>
      </c>
      <c r="AL571" s="569"/>
      <c r="AM571" s="28">
        <v>32</v>
      </c>
      <c r="AN571" s="28"/>
      <c r="AO571" s="28">
        <v>2018</v>
      </c>
      <c r="AP571" s="20">
        <v>2021</v>
      </c>
      <c r="AQ571" s="182" t="s">
        <v>4695</v>
      </c>
      <c r="AR571" s="28" t="s">
        <v>4696</v>
      </c>
      <c r="AS571" s="127" t="s">
        <v>5261</v>
      </c>
    </row>
    <row r="572" spans="1:45" ht="14.25" customHeight="1" x14ac:dyDescent="0.25">
      <c r="D572" s="409" t="s">
        <v>4691</v>
      </c>
      <c r="E572" s="435" t="s">
        <v>4692</v>
      </c>
      <c r="F572" s="412" t="s">
        <v>1812</v>
      </c>
      <c r="G572" s="504" t="s">
        <v>4694</v>
      </c>
      <c r="H572" s="592" t="s">
        <v>1613</v>
      </c>
      <c r="I572" s="412">
        <v>32</v>
      </c>
      <c r="J572" s="415">
        <v>32</v>
      </c>
      <c r="K572" s="19" t="s">
        <v>6117</v>
      </c>
      <c r="L572" s="52" t="s">
        <v>4694</v>
      </c>
      <c r="M572" s="81"/>
      <c r="N572" s="28">
        <v>215</v>
      </c>
      <c r="O572" s="972"/>
      <c r="P572" s="29">
        <v>6</v>
      </c>
      <c r="Q572" s="28"/>
      <c r="R572" s="28">
        <v>0.5</v>
      </c>
      <c r="S572" s="81"/>
      <c r="T572" s="185">
        <v>44466</v>
      </c>
      <c r="U572" s="326"/>
      <c r="V572" s="60">
        <v>1</v>
      </c>
      <c r="W572" s="167">
        <v>32</v>
      </c>
      <c r="X572" s="489"/>
      <c r="Y572" s="502" t="s">
        <v>174</v>
      </c>
      <c r="Z572" s="494"/>
      <c r="AA572" s="28" t="s">
        <v>20</v>
      </c>
      <c r="AB572" s="27">
        <v>52</v>
      </c>
      <c r="AC572" s="28" t="s">
        <v>6119</v>
      </c>
      <c r="AD572" s="27" t="s">
        <v>54</v>
      </c>
      <c r="AE572" s="28" t="s">
        <v>124</v>
      </c>
      <c r="AF572" s="29" t="s">
        <v>55</v>
      </c>
      <c r="AG572" s="29"/>
      <c r="AH572" s="27" t="s">
        <v>133</v>
      </c>
      <c r="AI572" s="27" t="s">
        <v>133</v>
      </c>
      <c r="AJ572" s="27" t="s">
        <v>54</v>
      </c>
      <c r="AK572" s="81">
        <v>45</v>
      </c>
      <c r="AL572" s="569"/>
      <c r="AM572" s="28">
        <v>32</v>
      </c>
      <c r="AN572" s="28"/>
      <c r="AO572" s="28">
        <v>2018</v>
      </c>
      <c r="AP572" s="20">
        <v>2021</v>
      </c>
      <c r="AQ572" s="182" t="s">
        <v>4695</v>
      </c>
      <c r="AR572" s="28" t="s">
        <v>6118</v>
      </c>
      <c r="AS572" s="127" t="s">
        <v>5261</v>
      </c>
    </row>
    <row r="573" spans="1:45" ht="14.25" customHeight="1" x14ac:dyDescent="0.25">
      <c r="D573" s="591" t="s">
        <v>5805</v>
      </c>
      <c r="E573" s="555" t="s">
        <v>5806</v>
      </c>
      <c r="F573" s="592"/>
      <c r="G573" s="593" t="s">
        <v>5807</v>
      </c>
      <c r="H573" s="46" t="s">
        <v>143</v>
      </c>
      <c r="I573" s="592">
        <v>32</v>
      </c>
      <c r="J573" s="618">
        <v>32</v>
      </c>
      <c r="K573" s="19"/>
      <c r="L573" s="52"/>
      <c r="M573" s="81"/>
      <c r="N573" s="28"/>
      <c r="O573" s="972"/>
      <c r="P573" s="29"/>
      <c r="Q573" s="28"/>
      <c r="R573" s="28"/>
      <c r="S573" s="81"/>
      <c r="T573" s="185"/>
      <c r="U573" s="326"/>
      <c r="V573" s="60"/>
      <c r="W573" s="167"/>
      <c r="X573" s="489"/>
      <c r="Y573" s="502"/>
      <c r="Z573" s="494"/>
      <c r="AA573" s="28" t="s">
        <v>17</v>
      </c>
      <c r="AB573" s="27">
        <v>135</v>
      </c>
      <c r="AC573" s="28" t="s">
        <v>5809</v>
      </c>
      <c r="AD573" s="27"/>
      <c r="AE573" s="28" t="s">
        <v>158</v>
      </c>
      <c r="AF573" s="29" t="s">
        <v>55</v>
      </c>
      <c r="AG573" s="29" t="s">
        <v>54</v>
      </c>
      <c r="AH573" s="27"/>
      <c r="AI573" s="27"/>
      <c r="AJ573" s="27"/>
      <c r="AK573" s="81"/>
      <c r="AL573" s="569"/>
      <c r="AM573" s="28"/>
      <c r="AN573" s="28"/>
      <c r="AO573" s="28"/>
      <c r="AP573" s="20">
        <v>2021</v>
      </c>
      <c r="AQ573" s="182"/>
      <c r="AR573" s="28"/>
      <c r="AS573" s="20" t="s">
        <v>5808</v>
      </c>
    </row>
    <row r="574" spans="1:45" ht="14.25" customHeight="1" x14ac:dyDescent="0.25">
      <c r="D574" s="45" t="s">
        <v>6453</v>
      </c>
      <c r="E574" s="555" t="s">
        <v>6452</v>
      </c>
      <c r="F574" s="46" t="s">
        <v>6454</v>
      </c>
      <c r="G574" s="42" t="s">
        <v>6450</v>
      </c>
      <c r="H574" s="46" t="s">
        <v>143</v>
      </c>
      <c r="I574" s="46" t="s">
        <v>6451</v>
      </c>
      <c r="J574" s="670" t="s">
        <v>6451</v>
      </c>
      <c r="K574" s="19"/>
      <c r="L574" s="52"/>
      <c r="M574" s="81"/>
      <c r="N574" s="28"/>
      <c r="O574" s="972"/>
      <c r="P574" s="29"/>
      <c r="Q574" s="28"/>
      <c r="R574" s="28"/>
      <c r="S574" s="81"/>
      <c r="T574" s="185"/>
      <c r="U574" s="326"/>
      <c r="V574" s="60"/>
      <c r="W574" s="167"/>
      <c r="X574" s="489"/>
      <c r="Y574" s="502"/>
      <c r="Z574" s="494"/>
      <c r="AA574" s="28" t="s">
        <v>655</v>
      </c>
      <c r="AB574" s="27"/>
      <c r="AC574" s="28"/>
      <c r="AD574" s="27" t="s">
        <v>54</v>
      </c>
      <c r="AE574" s="28"/>
      <c r="AF574" s="29"/>
      <c r="AG574" s="29" t="s">
        <v>54</v>
      </c>
      <c r="AH574" s="27"/>
      <c r="AI574" s="27"/>
      <c r="AJ574" s="27"/>
      <c r="AK574" s="81"/>
      <c r="AL574" s="569"/>
      <c r="AM574" s="27" t="s">
        <v>6451</v>
      </c>
      <c r="AN574" s="28"/>
      <c r="AO574" s="28">
        <v>2014</v>
      </c>
      <c r="AP574" s="20">
        <v>2021</v>
      </c>
      <c r="AQ574" s="182" t="s">
        <v>4465</v>
      </c>
      <c r="AR574" s="28" t="s">
        <v>6459</v>
      </c>
      <c r="AS574" s="20" t="s">
        <v>6458</v>
      </c>
    </row>
    <row r="575" spans="1:45" ht="14.25" customHeight="1" x14ac:dyDescent="0.25">
      <c r="A575" t="s">
        <v>746</v>
      </c>
      <c r="B575">
        <v>1</v>
      </c>
      <c r="C575" t="s">
        <v>875</v>
      </c>
      <c r="D575" s="26" t="s">
        <v>32</v>
      </c>
      <c r="E575" s="435" t="s">
        <v>2382</v>
      </c>
      <c r="F575" s="27" t="s">
        <v>67</v>
      </c>
      <c r="G575" s="42" t="s">
        <v>604</v>
      </c>
      <c r="H575" s="46" t="s">
        <v>65</v>
      </c>
      <c r="I575" s="27">
        <v>32</v>
      </c>
      <c r="J575" s="87">
        <v>8</v>
      </c>
      <c r="K575" s="19" t="s">
        <v>800</v>
      </c>
      <c r="L575" s="52" t="s">
        <v>108</v>
      </c>
      <c r="M575" s="81"/>
      <c r="N575" s="28">
        <v>1073</v>
      </c>
      <c r="O575" s="972"/>
      <c r="P575" s="29">
        <v>6</v>
      </c>
      <c r="Q575" s="28">
        <v>3</v>
      </c>
      <c r="R575" s="28"/>
      <c r="S575" s="81">
        <v>282.88499999999999</v>
      </c>
      <c r="T575" s="185">
        <v>42139</v>
      </c>
      <c r="U575" s="326">
        <v>14.7</v>
      </c>
      <c r="V575" s="60">
        <v>1</v>
      </c>
      <c r="W575" s="167">
        <v>4</v>
      </c>
      <c r="X575" s="489">
        <f>IF(AND(N575&lt;&gt;"",S575&lt;&gt;""),1000*S575*V575/(N575*W575),"")</f>
        <v>65.909832246039144</v>
      </c>
      <c r="Y575" s="502" t="s">
        <v>174</v>
      </c>
      <c r="Z575" s="494"/>
      <c r="AA575" s="28" t="s">
        <v>17</v>
      </c>
      <c r="AB575" s="27">
        <v>23</v>
      </c>
      <c r="AC575" s="28" t="s">
        <v>605</v>
      </c>
      <c r="AD575" s="27" t="s">
        <v>54</v>
      </c>
      <c r="AE575" s="28" t="s">
        <v>124</v>
      </c>
      <c r="AF575" s="29" t="s">
        <v>55</v>
      </c>
      <c r="AG575" s="29"/>
      <c r="AH575" s="27" t="s">
        <v>133</v>
      </c>
      <c r="AI575" s="27" t="s">
        <v>133</v>
      </c>
      <c r="AJ575" s="27" t="s">
        <v>54</v>
      </c>
      <c r="AK575" s="81">
        <v>37</v>
      </c>
      <c r="AL575" s="569"/>
      <c r="AM575" s="28"/>
      <c r="AN575" s="28"/>
      <c r="AO575" s="28">
        <v>2008</v>
      </c>
      <c r="AP575" s="20">
        <v>2009</v>
      </c>
      <c r="AQ575" s="142"/>
      <c r="AR575" s="28" t="s">
        <v>767</v>
      </c>
      <c r="AS575" s="20" t="s">
        <v>603</v>
      </c>
    </row>
    <row r="576" spans="1:45" ht="14.25" customHeight="1" x14ac:dyDescent="0.25">
      <c r="A576" t="s">
        <v>744</v>
      </c>
      <c r="B576">
        <v>1</v>
      </c>
      <c r="C576" t="s">
        <v>875</v>
      </c>
      <c r="D576" s="26" t="s">
        <v>21</v>
      </c>
      <c r="E576" s="435" t="s">
        <v>3083</v>
      </c>
      <c r="F576" s="27" t="s">
        <v>296</v>
      </c>
      <c r="G576" s="28" t="s">
        <v>353</v>
      </c>
      <c r="H576" s="46" t="s">
        <v>222</v>
      </c>
      <c r="I576" s="27">
        <v>8</v>
      </c>
      <c r="J576" s="87">
        <v>18</v>
      </c>
      <c r="K576" s="19" t="s">
        <v>10</v>
      </c>
      <c r="L576" s="52" t="s">
        <v>353</v>
      </c>
      <c r="M576" s="81"/>
      <c r="N576" s="28">
        <v>177</v>
      </c>
      <c r="O576" s="972"/>
      <c r="P576" s="29">
        <v>4</v>
      </c>
      <c r="Q576" s="28"/>
      <c r="R576" s="28">
        <v>1</v>
      </c>
      <c r="S576" s="81">
        <v>117</v>
      </c>
      <c r="T576" s="185"/>
      <c r="U576" s="326"/>
      <c r="V576" s="60">
        <v>0.33</v>
      </c>
      <c r="W576" s="167">
        <v>2</v>
      </c>
      <c r="X576" s="489">
        <f>IF(AND(N576&lt;&gt;"",S576&lt;&gt;""),1000*S576*V576/(N576*W576),"")</f>
        <v>109.06779661016949</v>
      </c>
      <c r="Y576" s="502" t="s">
        <v>174</v>
      </c>
      <c r="Z576" s="494"/>
      <c r="AA576" s="28" t="s">
        <v>20</v>
      </c>
      <c r="AB576" s="27">
        <v>18</v>
      </c>
      <c r="AC576" s="28" t="s">
        <v>352</v>
      </c>
      <c r="AD576" s="27" t="s">
        <v>54</v>
      </c>
      <c r="AE576" s="28" t="s">
        <v>158</v>
      </c>
      <c r="AF576" s="29" t="s">
        <v>55</v>
      </c>
      <c r="AG576" s="29"/>
      <c r="AH576" s="27">
        <v>256</v>
      </c>
      <c r="AI576" s="27" t="s">
        <v>205</v>
      </c>
      <c r="AJ576" s="27" t="s">
        <v>54</v>
      </c>
      <c r="AK576" s="81">
        <v>57</v>
      </c>
      <c r="AL576" s="569"/>
      <c r="AM576" s="28"/>
      <c r="AN576" s="28">
        <v>2</v>
      </c>
      <c r="AO576" s="28"/>
      <c r="AP576" s="20">
        <v>2006</v>
      </c>
      <c r="AQ576" s="19"/>
      <c r="AR576" s="28" t="s">
        <v>354</v>
      </c>
      <c r="AS576" s="20"/>
    </row>
    <row r="577" spans="1:45" ht="15" customHeight="1" x14ac:dyDescent="0.25">
      <c r="A577" t="s">
        <v>174</v>
      </c>
      <c r="B577">
        <v>1</v>
      </c>
      <c r="C577" t="s">
        <v>4376</v>
      </c>
      <c r="D577" s="26" t="s">
        <v>340</v>
      </c>
      <c r="E577" s="435" t="s">
        <v>2312</v>
      </c>
      <c r="F577" s="27" t="s">
        <v>67</v>
      </c>
      <c r="G577" s="28" t="s">
        <v>341</v>
      </c>
      <c r="H577" s="46" t="s">
        <v>12</v>
      </c>
      <c r="I577" s="27">
        <v>12</v>
      </c>
      <c r="J577" s="87">
        <v>12</v>
      </c>
      <c r="K577" s="19" t="s">
        <v>791</v>
      </c>
      <c r="L577" s="52" t="s">
        <v>792</v>
      </c>
      <c r="M577" s="81"/>
      <c r="N577" s="28">
        <v>48</v>
      </c>
      <c r="O577" s="972"/>
      <c r="P577" s="29">
        <v>4</v>
      </c>
      <c r="Q577" s="28"/>
      <c r="R577" s="28"/>
      <c r="S577" s="81">
        <v>134.37</v>
      </c>
      <c r="T577" s="185"/>
      <c r="U577" s="326" t="s">
        <v>1268</v>
      </c>
      <c r="V577" s="60">
        <v>0.17</v>
      </c>
      <c r="W577" s="167">
        <v>2</v>
      </c>
      <c r="X577" s="489">
        <f>IF(AND(N577&lt;&gt;"",S577&lt;&gt;""),1000*S577*V577/(N577*W577),"")</f>
        <v>237.94687500000001</v>
      </c>
      <c r="Y577" s="502" t="s">
        <v>2226</v>
      </c>
      <c r="Z577" s="494"/>
      <c r="AA577" s="28" t="s">
        <v>17</v>
      </c>
      <c r="AB577" s="27">
        <v>3</v>
      </c>
      <c r="AC577" s="28" t="s">
        <v>342</v>
      </c>
      <c r="AD577" s="27"/>
      <c r="AE577" s="28"/>
      <c r="AF577" s="29" t="s">
        <v>55</v>
      </c>
      <c r="AG577" s="29"/>
      <c r="AH577" s="27">
        <v>512</v>
      </c>
      <c r="AI577" s="27">
        <v>512</v>
      </c>
      <c r="AJ577" s="27"/>
      <c r="AK577" s="81">
        <v>8</v>
      </c>
      <c r="AL577" s="569"/>
      <c r="AM577" s="28"/>
      <c r="AN577" s="28"/>
      <c r="AO577" s="28">
        <v>2011</v>
      </c>
      <c r="AP577" s="20"/>
      <c r="AQ577" s="182" t="s">
        <v>1060</v>
      </c>
      <c r="AR577" s="28" t="s">
        <v>1061</v>
      </c>
      <c r="AS577" s="127"/>
    </row>
    <row r="578" spans="1:45" ht="14.25" customHeight="1" x14ac:dyDescent="0.25">
      <c r="A578" t="s">
        <v>746</v>
      </c>
      <c r="B578">
        <v>1</v>
      </c>
      <c r="C578" t="s">
        <v>875</v>
      </c>
      <c r="D578" s="26" t="s">
        <v>3203</v>
      </c>
      <c r="E578" s="435" t="s">
        <v>3985</v>
      </c>
      <c r="F578" s="27" t="s">
        <v>67</v>
      </c>
      <c r="G578" s="28" t="s">
        <v>3984</v>
      </c>
      <c r="H578" s="46" t="s">
        <v>143</v>
      </c>
      <c r="I578" s="27">
        <v>32</v>
      </c>
      <c r="J578" s="87">
        <v>32</v>
      </c>
      <c r="K578" s="19" t="s">
        <v>800</v>
      </c>
      <c r="L578" s="52" t="s">
        <v>108</v>
      </c>
      <c r="M578" s="81" t="s">
        <v>4021</v>
      </c>
      <c r="N578" s="28">
        <v>7491</v>
      </c>
      <c r="O578" s="972"/>
      <c r="P578" s="29">
        <v>6</v>
      </c>
      <c r="Q578" s="28">
        <v>11</v>
      </c>
      <c r="R578" s="28">
        <v>1</v>
      </c>
      <c r="S578" s="81">
        <v>117.64700000000001</v>
      </c>
      <c r="T578" s="185">
        <v>43286</v>
      </c>
      <c r="U578" s="326">
        <v>14.7</v>
      </c>
      <c r="V578" s="60">
        <v>1</v>
      </c>
      <c r="W578" s="167">
        <v>1</v>
      </c>
      <c r="X578" s="489">
        <f>IF(AND(N578&lt;&gt;"",S578&lt;&gt;""),1000*S578*V578/(N578*W578),"")</f>
        <v>15.705112802029102</v>
      </c>
      <c r="Y578" s="502" t="s">
        <v>174</v>
      </c>
      <c r="Z578" s="494"/>
      <c r="AA578" s="28" t="s">
        <v>17</v>
      </c>
      <c r="AB578" s="27">
        <v>42</v>
      </c>
      <c r="AC578" s="28" t="s">
        <v>79</v>
      </c>
      <c r="AD578" s="27"/>
      <c r="AE578" s="28"/>
      <c r="AF578" s="29" t="s">
        <v>54</v>
      </c>
      <c r="AG578" s="29" t="s">
        <v>55</v>
      </c>
      <c r="AH578" s="27" t="s">
        <v>181</v>
      </c>
      <c r="AI578" s="27" t="s">
        <v>181</v>
      </c>
      <c r="AJ578" s="27" t="s">
        <v>54</v>
      </c>
      <c r="AK578" s="81"/>
      <c r="AL578" s="569"/>
      <c r="AM578" s="28">
        <v>32</v>
      </c>
      <c r="AN578" s="28"/>
      <c r="AO578" s="28">
        <v>2010</v>
      </c>
      <c r="AP578" s="20">
        <v>2011</v>
      </c>
      <c r="AQ578" s="142"/>
      <c r="AR578" s="28" t="s">
        <v>4022</v>
      </c>
      <c r="AS578" s="20" t="s">
        <v>3988</v>
      </c>
    </row>
    <row r="579" spans="1:45" ht="14.25" customHeight="1" x14ac:dyDescent="0.25">
      <c r="D579" s="591" t="s">
        <v>5737</v>
      </c>
      <c r="E579" s="555" t="s">
        <v>5738</v>
      </c>
      <c r="F579" s="592" t="s">
        <v>67</v>
      </c>
      <c r="G579" s="593" t="s">
        <v>5740</v>
      </c>
      <c r="H579" s="592" t="s">
        <v>1613</v>
      </c>
      <c r="I579" s="592">
        <v>32</v>
      </c>
      <c r="J579" s="618">
        <v>32</v>
      </c>
      <c r="K579" s="19"/>
      <c r="L579" s="42"/>
      <c r="M579" s="81"/>
      <c r="N579" s="28"/>
      <c r="O579" s="972"/>
      <c r="P579" s="29"/>
      <c r="Q579" s="28"/>
      <c r="R579" s="28"/>
      <c r="S579" s="81"/>
      <c r="T579" s="185"/>
      <c r="U579" s="326"/>
      <c r="V579" s="60"/>
      <c r="W579" s="167"/>
      <c r="X579" s="489"/>
      <c r="Y579" s="502"/>
      <c r="Z579" s="494"/>
      <c r="AA579" s="28" t="s">
        <v>2608</v>
      </c>
      <c r="AB579" s="27">
        <v>12</v>
      </c>
      <c r="AC579" s="28" t="s">
        <v>5736</v>
      </c>
      <c r="AD579" s="27" t="s">
        <v>54</v>
      </c>
      <c r="AE579" s="28" t="s">
        <v>124</v>
      </c>
      <c r="AF579" s="29" t="s">
        <v>55</v>
      </c>
      <c r="AG579" s="29"/>
      <c r="AH579" s="27" t="s">
        <v>133</v>
      </c>
      <c r="AI579" s="27" t="s">
        <v>133</v>
      </c>
      <c r="AJ579" s="27" t="s">
        <v>54</v>
      </c>
      <c r="AK579" s="81">
        <v>45</v>
      </c>
      <c r="AL579" s="569"/>
      <c r="AM579" s="28">
        <v>32</v>
      </c>
      <c r="AN579" s="28"/>
      <c r="AO579" s="28">
        <v>2017</v>
      </c>
      <c r="AP579" s="20">
        <v>2020</v>
      </c>
      <c r="AQ579" s="182"/>
      <c r="AR579" s="28" t="s">
        <v>5739</v>
      </c>
      <c r="AS579" s="20"/>
    </row>
    <row r="580" spans="1:45" ht="14.25" customHeight="1" x14ac:dyDescent="0.25">
      <c r="C580" t="s">
        <v>875</v>
      </c>
      <c r="D580" s="45" t="s">
        <v>3647</v>
      </c>
      <c r="E580" s="555" t="s">
        <v>2851</v>
      </c>
      <c r="F580" s="46" t="s">
        <v>1812</v>
      </c>
      <c r="G580" s="42" t="s">
        <v>3649</v>
      </c>
      <c r="H580" s="46">
        <v>6502</v>
      </c>
      <c r="I580" s="46">
        <v>8</v>
      </c>
      <c r="J580" s="670">
        <v>8</v>
      </c>
      <c r="K580" s="19" t="s">
        <v>800</v>
      </c>
      <c r="L580" s="42" t="s">
        <v>108</v>
      </c>
      <c r="M580" s="81" t="s">
        <v>3651</v>
      </c>
      <c r="N580" s="28"/>
      <c r="O580" s="972"/>
      <c r="P580" s="29">
        <v>6</v>
      </c>
      <c r="Q580" s="28"/>
      <c r="R580" s="28"/>
      <c r="S580" s="81"/>
      <c r="T580" s="185">
        <v>43236</v>
      </c>
      <c r="U580" s="326">
        <v>14.7</v>
      </c>
      <c r="V580" s="60">
        <v>0.33</v>
      </c>
      <c r="W580" s="167">
        <v>2</v>
      </c>
      <c r="X580" s="489" t="str">
        <f>IF(AND(N580&lt;&gt;"",S580&lt;&gt;""),1000*S580*V580/(N580*W580),"")</f>
        <v/>
      </c>
      <c r="Y580" s="502" t="s">
        <v>174</v>
      </c>
      <c r="Z580" s="494" t="s">
        <v>54</v>
      </c>
      <c r="AA580" s="28" t="s">
        <v>17</v>
      </c>
      <c r="AB580" s="27">
        <v>114</v>
      </c>
      <c r="AC580" s="28" t="s">
        <v>1844</v>
      </c>
      <c r="AD580" s="27" t="s">
        <v>54</v>
      </c>
      <c r="AE580" s="28" t="s">
        <v>124</v>
      </c>
      <c r="AF580" s="29" t="s">
        <v>55</v>
      </c>
      <c r="AG580" s="29" t="s">
        <v>55</v>
      </c>
      <c r="AH580" s="27" t="s">
        <v>181</v>
      </c>
      <c r="AI580" s="27" t="s">
        <v>181</v>
      </c>
      <c r="AJ580" s="27" t="s">
        <v>54</v>
      </c>
      <c r="AK580" s="81"/>
      <c r="AL580" s="569"/>
      <c r="AM580" s="28"/>
      <c r="AN580" s="28"/>
      <c r="AO580" s="28">
        <v>2017</v>
      </c>
      <c r="AP580" s="20">
        <v>2021</v>
      </c>
      <c r="AQ580" s="142"/>
      <c r="AR580" s="28" t="s">
        <v>3648</v>
      </c>
      <c r="AS580" s="20" t="s">
        <v>3650</v>
      </c>
    </row>
    <row r="581" spans="1:45" ht="14.25" customHeight="1" x14ac:dyDescent="0.25">
      <c r="C581" t="s">
        <v>875</v>
      </c>
      <c r="D581" s="26" t="s">
        <v>3647</v>
      </c>
      <c r="E581" s="435" t="s">
        <v>2851</v>
      </c>
      <c r="F581" s="27" t="s">
        <v>1812</v>
      </c>
      <c r="G581" s="28" t="s">
        <v>3649</v>
      </c>
      <c r="H581" s="46">
        <v>6502</v>
      </c>
      <c r="I581" s="27">
        <v>8</v>
      </c>
      <c r="J581" s="87">
        <v>8</v>
      </c>
      <c r="K581" s="19"/>
      <c r="L581" s="52" t="s">
        <v>108</v>
      </c>
      <c r="M581" s="81" t="s">
        <v>5315</v>
      </c>
      <c r="N581" s="28"/>
      <c r="O581" s="972"/>
      <c r="P581" s="29">
        <v>6</v>
      </c>
      <c r="Q581" s="28"/>
      <c r="R581" s="28"/>
      <c r="S581" s="81"/>
      <c r="T581" s="185">
        <v>44017</v>
      </c>
      <c r="U581" s="326" t="s">
        <v>5298</v>
      </c>
      <c r="V581" s="60">
        <v>0.33</v>
      </c>
      <c r="W581" s="167">
        <v>2</v>
      </c>
      <c r="X581" s="489" t="str">
        <f>IF(AND(N581&lt;&gt;"",S581&lt;&gt;""),1000*S581*V581/(N581*W581),"")</f>
        <v/>
      </c>
      <c r="Y581" s="502" t="s">
        <v>174</v>
      </c>
      <c r="Z581" s="494" t="s">
        <v>54</v>
      </c>
      <c r="AA581" s="28" t="s">
        <v>17</v>
      </c>
      <c r="AB581" s="27">
        <v>114</v>
      </c>
      <c r="AC581" s="28" t="s">
        <v>1690</v>
      </c>
      <c r="AD581" s="27" t="s">
        <v>54</v>
      </c>
      <c r="AE581" s="28" t="s">
        <v>124</v>
      </c>
      <c r="AF581" s="29" t="s">
        <v>55</v>
      </c>
      <c r="AG581" s="29" t="s">
        <v>55</v>
      </c>
      <c r="AH581" s="27" t="s">
        <v>181</v>
      </c>
      <c r="AI581" s="27" t="s">
        <v>181</v>
      </c>
      <c r="AJ581" s="27" t="s">
        <v>54</v>
      </c>
      <c r="AK581" s="81"/>
      <c r="AL581" s="569"/>
      <c r="AM581" s="28"/>
      <c r="AN581" s="28"/>
      <c r="AO581" s="28">
        <v>2017</v>
      </c>
      <c r="AP581" s="20">
        <v>2021</v>
      </c>
      <c r="AQ581" s="142"/>
      <c r="AR581" s="28" t="s">
        <v>3648</v>
      </c>
      <c r="AS581" s="20" t="s">
        <v>3650</v>
      </c>
    </row>
    <row r="582" spans="1:45" ht="14.25" customHeight="1" x14ac:dyDescent="0.25">
      <c r="D582" s="409" t="s">
        <v>5688</v>
      </c>
      <c r="E582" s="435" t="s">
        <v>5689</v>
      </c>
      <c r="F582" s="412" t="s">
        <v>296</v>
      </c>
      <c r="G582" s="504" t="s">
        <v>5690</v>
      </c>
      <c r="H582" s="592" t="s">
        <v>222</v>
      </c>
      <c r="I582" s="412">
        <v>8</v>
      </c>
      <c r="J582" s="415">
        <v>18</v>
      </c>
      <c r="K582" s="19"/>
      <c r="L582" s="52"/>
      <c r="M582" s="81"/>
      <c r="N582" s="28"/>
      <c r="O582" s="972"/>
      <c r="P582" s="29"/>
      <c r="Q582" s="28"/>
      <c r="R582" s="28"/>
      <c r="S582" s="81"/>
      <c r="T582" s="185"/>
      <c r="U582" s="326"/>
      <c r="V582" s="60"/>
      <c r="W582" s="167"/>
      <c r="X582" s="489"/>
      <c r="Y582" s="502"/>
      <c r="Z582" s="494"/>
      <c r="AA582" s="28" t="s">
        <v>17</v>
      </c>
      <c r="AB582" s="27">
        <v>7</v>
      </c>
      <c r="AC582" s="28" t="s">
        <v>5692</v>
      </c>
      <c r="AD582" s="27" t="s">
        <v>54</v>
      </c>
      <c r="AE582" s="28" t="s">
        <v>158</v>
      </c>
      <c r="AF582" s="29" t="s">
        <v>55</v>
      </c>
      <c r="AG582" s="29"/>
      <c r="AH582" s="27">
        <v>256</v>
      </c>
      <c r="AI582" s="27" t="s">
        <v>205</v>
      </c>
      <c r="AJ582" s="27" t="s">
        <v>54</v>
      </c>
      <c r="AK582" s="81"/>
      <c r="AL582" s="569"/>
      <c r="AM582" s="28"/>
      <c r="AN582" s="28"/>
      <c r="AO582" s="28">
        <v>2015</v>
      </c>
      <c r="AP582" s="20">
        <v>2021</v>
      </c>
      <c r="AQ582" s="182"/>
      <c r="AR582" s="563" t="s">
        <v>6090</v>
      </c>
      <c r="AS582" s="127"/>
    </row>
    <row r="583" spans="1:45" ht="14.25" customHeight="1" x14ac:dyDescent="0.25">
      <c r="C583" t="s">
        <v>875</v>
      </c>
      <c r="D583" s="45" t="s">
        <v>3202</v>
      </c>
      <c r="E583" s="555" t="s">
        <v>3980</v>
      </c>
      <c r="F583" s="46" t="s">
        <v>85</v>
      </c>
      <c r="G583" s="42" t="s">
        <v>3981</v>
      </c>
      <c r="H583" s="46" t="s">
        <v>12</v>
      </c>
      <c r="I583" s="46">
        <v>8</v>
      </c>
      <c r="J583" s="670">
        <v>8</v>
      </c>
      <c r="K583" s="19"/>
      <c r="L583" s="52"/>
      <c r="M583" s="81"/>
      <c r="N583" s="28"/>
      <c r="O583" s="972"/>
      <c r="P583" s="29"/>
      <c r="Q583" s="28"/>
      <c r="R583" s="28"/>
      <c r="S583" s="81"/>
      <c r="T583" s="185"/>
      <c r="U583" s="326"/>
      <c r="V583" s="60"/>
      <c r="W583" s="167"/>
      <c r="X583" s="489"/>
      <c r="Y583" s="502"/>
      <c r="Z583" s="494"/>
      <c r="AA583" s="28" t="s">
        <v>6195</v>
      </c>
      <c r="AB583" s="27"/>
      <c r="AC583" s="28"/>
      <c r="AD583" s="27" t="s">
        <v>54</v>
      </c>
      <c r="AE583" s="28" t="s">
        <v>158</v>
      </c>
      <c r="AF583" s="29" t="s">
        <v>55</v>
      </c>
      <c r="AG583" s="29" t="s">
        <v>55</v>
      </c>
      <c r="AH583" s="27" t="s">
        <v>181</v>
      </c>
      <c r="AI583" s="27" t="s">
        <v>181</v>
      </c>
      <c r="AJ583" s="27" t="s">
        <v>54</v>
      </c>
      <c r="AK583" s="81">
        <v>24</v>
      </c>
      <c r="AL583" s="569"/>
      <c r="AM583" s="28"/>
      <c r="AN583" s="28"/>
      <c r="AO583" s="28">
        <v>1994</v>
      </c>
      <c r="AP583" s="20">
        <v>2005</v>
      </c>
      <c r="AQ583" s="182" t="s">
        <v>3983</v>
      </c>
      <c r="AR583" s="28" t="s">
        <v>3982</v>
      </c>
      <c r="AS583" s="20" t="s">
        <v>4044</v>
      </c>
    </row>
    <row r="584" spans="1:45" ht="14.25" customHeight="1" x14ac:dyDescent="0.25">
      <c r="D584" s="409" t="s">
        <v>5071</v>
      </c>
      <c r="E584" s="435" t="s">
        <v>5072</v>
      </c>
      <c r="F584" s="412" t="s">
        <v>67</v>
      </c>
      <c r="G584" s="504" t="s">
        <v>5074</v>
      </c>
      <c r="H584" s="46" t="s">
        <v>822</v>
      </c>
      <c r="I584" s="412">
        <v>16</v>
      </c>
      <c r="J584" s="415">
        <v>16</v>
      </c>
      <c r="K584" s="19" t="s">
        <v>1804</v>
      </c>
      <c r="L584" s="52" t="s">
        <v>5074</v>
      </c>
      <c r="M584" s="81"/>
      <c r="N584" s="28">
        <v>449</v>
      </c>
      <c r="O584" s="972"/>
      <c r="P584" s="29">
        <v>6</v>
      </c>
      <c r="Q584" s="28"/>
      <c r="R584" s="28"/>
      <c r="S584" s="81">
        <v>100</v>
      </c>
      <c r="T584" s="185"/>
      <c r="U584" s="326"/>
      <c r="V584" s="60">
        <v>0.67</v>
      </c>
      <c r="W584" s="167">
        <v>9</v>
      </c>
      <c r="X584" s="489">
        <f>IF(AND(N584&lt;&gt;"",S584&lt;&gt;""),1000*S584*V584/(N584*W584),"")</f>
        <v>16.580054441969811</v>
      </c>
      <c r="Y584" s="502"/>
      <c r="Z584" s="494"/>
      <c r="AA584" s="28" t="s">
        <v>17</v>
      </c>
      <c r="AB584" s="27">
        <v>1</v>
      </c>
      <c r="AC584" s="28" t="s">
        <v>5071</v>
      </c>
      <c r="AD584" s="27"/>
      <c r="AE584" s="28"/>
      <c r="AF584" s="29"/>
      <c r="AG584" s="29"/>
      <c r="AH584" s="27" t="s">
        <v>181</v>
      </c>
      <c r="AI584" s="27" t="s">
        <v>181</v>
      </c>
      <c r="AJ584" s="27" t="s">
        <v>54</v>
      </c>
      <c r="AK584" s="81"/>
      <c r="AL584" s="569"/>
      <c r="AM584" s="28"/>
      <c r="AN584" s="28"/>
      <c r="AO584" s="28">
        <v>2019</v>
      </c>
      <c r="AP584" s="20">
        <v>2019</v>
      </c>
      <c r="AQ584" s="182"/>
      <c r="AR584" s="28" t="s">
        <v>5073</v>
      </c>
      <c r="AS584" s="20" t="s">
        <v>5075</v>
      </c>
    </row>
    <row r="585" spans="1:45" ht="14.25" customHeight="1" x14ac:dyDescent="0.25">
      <c r="C585" t="s">
        <v>875</v>
      </c>
      <c r="D585" s="26" t="s">
        <v>2885</v>
      </c>
      <c r="E585" s="28"/>
      <c r="F585" s="27" t="s">
        <v>777</v>
      </c>
      <c r="G585" s="28" t="s">
        <v>665</v>
      </c>
      <c r="H585" s="46" t="s">
        <v>143</v>
      </c>
      <c r="I585" s="27">
        <v>32</v>
      </c>
      <c r="J585" s="87">
        <v>32</v>
      </c>
      <c r="K585" s="19" t="s">
        <v>800</v>
      </c>
      <c r="L585" s="52" t="s">
        <v>108</v>
      </c>
      <c r="M585" s="81" t="s">
        <v>777</v>
      </c>
      <c r="N585" s="28"/>
      <c r="O585" s="972"/>
      <c r="P585" s="29">
        <v>6</v>
      </c>
      <c r="Q585" s="28"/>
      <c r="R585" s="28"/>
      <c r="S585" s="81"/>
      <c r="T585" s="185">
        <v>43172</v>
      </c>
      <c r="U585" s="326">
        <v>14.7</v>
      </c>
      <c r="V585" s="60">
        <v>1</v>
      </c>
      <c r="W585" s="167">
        <v>1</v>
      </c>
      <c r="X585" s="489" t="str">
        <f>IF(AND(N585&lt;&gt;"",S585&lt;&gt;""),1000*S585*V585/(N585*W585),"")</f>
        <v/>
      </c>
      <c r="Y585" s="502"/>
      <c r="Z585" s="494"/>
      <c r="AA585" s="28" t="s">
        <v>17</v>
      </c>
      <c r="AB585" s="27"/>
      <c r="AC585" s="28"/>
      <c r="AD585" s="27"/>
      <c r="AE585" s="28"/>
      <c r="AF585" s="29"/>
      <c r="AG585" s="29"/>
      <c r="AH585" s="27"/>
      <c r="AI585" s="27"/>
      <c r="AJ585" s="27"/>
      <c r="AK585" s="81"/>
      <c r="AL585" s="569"/>
      <c r="AM585" s="28">
        <v>32</v>
      </c>
      <c r="AN585" s="28"/>
      <c r="AO585" s="28">
        <v>2001</v>
      </c>
      <c r="AP585" s="20">
        <v>2001</v>
      </c>
      <c r="AQ585" s="19" t="s">
        <v>2887</v>
      </c>
      <c r="AR585" s="28" t="s">
        <v>2886</v>
      </c>
      <c r="AS585" s="20" t="s">
        <v>2889</v>
      </c>
    </row>
    <row r="586" spans="1:45" ht="14.25" customHeight="1" x14ac:dyDescent="0.25">
      <c r="A586" t="s">
        <v>746</v>
      </c>
      <c r="B586">
        <v>1</v>
      </c>
      <c r="C586" t="s">
        <v>875</v>
      </c>
      <c r="D586" s="45" t="s">
        <v>664</v>
      </c>
      <c r="E586" s="555" t="s">
        <v>1377</v>
      </c>
      <c r="F586" s="46" t="s">
        <v>67</v>
      </c>
      <c r="G586" s="42" t="s">
        <v>665</v>
      </c>
      <c r="H586" s="46" t="s">
        <v>143</v>
      </c>
      <c r="I586" s="46">
        <v>8</v>
      </c>
      <c r="J586" s="670">
        <v>18</v>
      </c>
      <c r="K586" s="19" t="s">
        <v>800</v>
      </c>
      <c r="L586" s="52" t="s">
        <v>108</v>
      </c>
      <c r="M586" s="81"/>
      <c r="N586" s="28">
        <v>388</v>
      </c>
      <c r="O586" s="972"/>
      <c r="P586" s="29">
        <v>6</v>
      </c>
      <c r="Q586" s="28"/>
      <c r="R586" s="28"/>
      <c r="S586" s="81">
        <v>259.471</v>
      </c>
      <c r="T586" s="185">
        <v>41786</v>
      </c>
      <c r="U586" s="326">
        <v>14.7</v>
      </c>
      <c r="V586" s="60">
        <v>0.33</v>
      </c>
      <c r="W586" s="167">
        <v>1</v>
      </c>
      <c r="X586" s="489">
        <f>IF(AND(N586&lt;&gt;"",S586&lt;&gt;""),1000*S586*V586/(N586*W586),"")</f>
        <v>220.68409793814436</v>
      </c>
      <c r="Y586" s="502" t="s">
        <v>2216</v>
      </c>
      <c r="Z586" s="494"/>
      <c r="AA586" s="28" t="s">
        <v>20</v>
      </c>
      <c r="AB586" s="27">
        <v>6</v>
      </c>
      <c r="AC586" s="28" t="s">
        <v>1378</v>
      </c>
      <c r="AD586" s="27" t="s">
        <v>54</v>
      </c>
      <c r="AE586" s="28" t="s">
        <v>158</v>
      </c>
      <c r="AF586" s="29" t="s">
        <v>55</v>
      </c>
      <c r="AG586" s="29" t="s">
        <v>54</v>
      </c>
      <c r="AH586" s="27">
        <v>256</v>
      </c>
      <c r="AI586" s="27" t="s">
        <v>83</v>
      </c>
      <c r="AJ586" s="27" t="s">
        <v>54</v>
      </c>
      <c r="AK586" s="81"/>
      <c r="AL586" s="569"/>
      <c r="AM586" s="28">
        <v>8</v>
      </c>
      <c r="AN586" s="28"/>
      <c r="AO586" s="28">
        <v>2007</v>
      </c>
      <c r="AP586" s="20"/>
      <c r="AQ586" s="182"/>
      <c r="AR586" s="28" t="s">
        <v>666</v>
      </c>
      <c r="AS586" s="20"/>
    </row>
    <row r="587" spans="1:45" ht="14.25" customHeight="1" x14ac:dyDescent="0.25">
      <c r="D587" s="409" t="s">
        <v>1859</v>
      </c>
      <c r="E587" s="435" t="s">
        <v>5508</v>
      </c>
      <c r="F587" s="608"/>
      <c r="G587" s="28" t="s">
        <v>5507</v>
      </c>
      <c r="H587" s="46" t="s">
        <v>12</v>
      </c>
      <c r="I587" s="27">
        <v>16</v>
      </c>
      <c r="J587" s="87">
        <v>16</v>
      </c>
      <c r="K587" s="19"/>
      <c r="L587" s="52"/>
      <c r="M587" s="81"/>
      <c r="N587" s="28"/>
      <c r="O587" s="972"/>
      <c r="P587" s="29"/>
      <c r="Q587" s="28"/>
      <c r="R587" s="28"/>
      <c r="S587" s="81"/>
      <c r="T587" s="185"/>
      <c r="U587" s="326"/>
      <c r="V587" s="60"/>
      <c r="W587" s="167"/>
      <c r="X587" s="489"/>
      <c r="Y587" s="502" t="s">
        <v>174</v>
      </c>
      <c r="Z587" s="494"/>
      <c r="AA587" s="28" t="s">
        <v>20</v>
      </c>
      <c r="AB587" s="27">
        <v>22</v>
      </c>
      <c r="AC587" s="28" t="s">
        <v>73</v>
      </c>
      <c r="AD587" s="27" t="s">
        <v>54</v>
      </c>
      <c r="AE587" s="28"/>
      <c r="AF587" s="29" t="s">
        <v>55</v>
      </c>
      <c r="AG587" s="29" t="s">
        <v>54</v>
      </c>
      <c r="AH587" s="27" t="s">
        <v>465</v>
      </c>
      <c r="AI587" s="27" t="s">
        <v>465</v>
      </c>
      <c r="AJ587" s="27" t="s">
        <v>55</v>
      </c>
      <c r="AK587" s="81"/>
      <c r="AL587" s="569"/>
      <c r="AM587" s="28">
        <v>2</v>
      </c>
      <c r="AN587" s="28"/>
      <c r="AO587" s="28"/>
      <c r="AP587" s="20">
        <v>2016</v>
      </c>
      <c r="AQ587" s="182" t="s">
        <v>5509</v>
      </c>
      <c r="AR587" s="28" t="s">
        <v>5511</v>
      </c>
      <c r="AS587" s="20" t="s">
        <v>5512</v>
      </c>
    </row>
    <row r="588" spans="1:45" ht="14.25" customHeight="1" x14ac:dyDescent="0.25">
      <c r="B588">
        <v>1</v>
      </c>
      <c r="C588" t="s">
        <v>875</v>
      </c>
      <c r="D588" s="45" t="s">
        <v>1742</v>
      </c>
      <c r="E588" s="555" t="s">
        <v>2336</v>
      </c>
      <c r="F588" s="46" t="s">
        <v>57</v>
      </c>
      <c r="G588" s="42" t="s">
        <v>1743</v>
      </c>
      <c r="H588" s="46" t="s">
        <v>822</v>
      </c>
      <c r="I588" s="46">
        <v>16</v>
      </c>
      <c r="J588" s="670">
        <v>16</v>
      </c>
      <c r="K588" s="19" t="s">
        <v>800</v>
      </c>
      <c r="L588" s="52" t="s">
        <v>108</v>
      </c>
      <c r="M588" s="81"/>
      <c r="N588" s="28">
        <v>1735</v>
      </c>
      <c r="O588" s="972"/>
      <c r="P588" s="29">
        <v>6</v>
      </c>
      <c r="Q588" s="28"/>
      <c r="R588" s="28"/>
      <c r="S588" s="81">
        <v>126.711</v>
      </c>
      <c r="T588" s="185">
        <v>42884</v>
      </c>
      <c r="U588" s="326">
        <v>14.7</v>
      </c>
      <c r="V588" s="60">
        <v>0.67</v>
      </c>
      <c r="W588" s="167">
        <v>2</v>
      </c>
      <c r="X588" s="489">
        <f>IF(AND(N588&lt;&gt;"",S588&lt;&gt;""),1000*S588*V588/(N588*W588),"")</f>
        <v>24.465812680115278</v>
      </c>
      <c r="Y588" s="502" t="s">
        <v>2216</v>
      </c>
      <c r="Z588" s="494"/>
      <c r="AA588" s="28" t="s">
        <v>17</v>
      </c>
      <c r="AB588" s="27">
        <v>9</v>
      </c>
      <c r="AC588" s="28" t="s">
        <v>73</v>
      </c>
      <c r="AD588" s="27" t="s">
        <v>54</v>
      </c>
      <c r="AE588" s="28" t="s">
        <v>124</v>
      </c>
      <c r="AF588" s="29" t="s">
        <v>55</v>
      </c>
      <c r="AG588" s="29"/>
      <c r="AH588" s="27" t="s">
        <v>181</v>
      </c>
      <c r="AI588" s="27" t="s">
        <v>181</v>
      </c>
      <c r="AJ588" s="27" t="s">
        <v>54</v>
      </c>
      <c r="AK588" s="81"/>
      <c r="AL588" s="569"/>
      <c r="AM588" s="28">
        <v>16</v>
      </c>
      <c r="AN588" s="28"/>
      <c r="AO588" s="28">
        <v>2014</v>
      </c>
      <c r="AP588" s="20">
        <v>2017</v>
      </c>
      <c r="AQ588" s="19"/>
      <c r="AR588" s="561" t="s">
        <v>2337</v>
      </c>
      <c r="AS588" s="20" t="s">
        <v>1769</v>
      </c>
    </row>
    <row r="589" spans="1:45" ht="14.25" customHeight="1" x14ac:dyDescent="0.25">
      <c r="B589">
        <v>1</v>
      </c>
      <c r="C589" t="s">
        <v>875</v>
      </c>
      <c r="D589" s="26" t="s">
        <v>2170</v>
      </c>
      <c r="E589" s="435" t="s">
        <v>2171</v>
      </c>
      <c r="F589" s="27" t="s">
        <v>67</v>
      </c>
      <c r="G589" s="28" t="s">
        <v>2172</v>
      </c>
      <c r="H589" s="46">
        <v>6502</v>
      </c>
      <c r="I589" s="27">
        <v>8</v>
      </c>
      <c r="J589" s="87">
        <v>8</v>
      </c>
      <c r="K589" s="19" t="s">
        <v>800</v>
      </c>
      <c r="L589" s="52" t="s">
        <v>108</v>
      </c>
      <c r="M589" s="81"/>
      <c r="N589" s="28">
        <v>2210</v>
      </c>
      <c r="O589" s="972"/>
      <c r="P589" s="29">
        <v>6</v>
      </c>
      <c r="Q589" s="28"/>
      <c r="R589" s="28">
        <v>2</v>
      </c>
      <c r="S589" s="81">
        <v>156.26</v>
      </c>
      <c r="T589" s="185">
        <v>42512</v>
      </c>
      <c r="U589" s="326">
        <v>14.7</v>
      </c>
      <c r="V589" s="60">
        <v>0.33</v>
      </c>
      <c r="W589" s="167">
        <v>4</v>
      </c>
      <c r="X589" s="489">
        <f>IF(AND(N589&lt;&gt;"",S589&lt;&gt;""),1000*S589*V589/(N589*W589),"")</f>
        <v>5.8332352941176477</v>
      </c>
      <c r="Y589" s="502" t="s">
        <v>174</v>
      </c>
      <c r="Z589" s="494" t="s">
        <v>54</v>
      </c>
      <c r="AA589" s="28" t="s">
        <v>17</v>
      </c>
      <c r="AB589" s="27">
        <v>26</v>
      </c>
      <c r="AC589" s="28" t="s">
        <v>2914</v>
      </c>
      <c r="AD589" s="27" t="s">
        <v>54</v>
      </c>
      <c r="AE589" s="28" t="s">
        <v>124</v>
      </c>
      <c r="AF589" s="29" t="s">
        <v>55</v>
      </c>
      <c r="AG589" s="29" t="s">
        <v>55</v>
      </c>
      <c r="AH589" s="27" t="s">
        <v>181</v>
      </c>
      <c r="AI589" s="27" t="s">
        <v>181</v>
      </c>
      <c r="AJ589" s="27" t="s">
        <v>54</v>
      </c>
      <c r="AK589" s="81"/>
      <c r="AL589" s="569"/>
      <c r="AM589" s="28">
        <v>26</v>
      </c>
      <c r="AN589" s="28"/>
      <c r="AO589" s="28">
        <v>2005</v>
      </c>
      <c r="AP589" s="20">
        <v>2008</v>
      </c>
      <c r="AQ589" s="142"/>
      <c r="AR589" s="28" t="s">
        <v>2916</v>
      </c>
      <c r="AS589" s="20" t="s">
        <v>2915</v>
      </c>
    </row>
    <row r="590" spans="1:45" ht="14.25" customHeight="1" x14ac:dyDescent="0.25">
      <c r="D590" s="409" t="s">
        <v>6130</v>
      </c>
      <c r="E590" s="435" t="s">
        <v>6131</v>
      </c>
      <c r="F590" s="412"/>
      <c r="G590" s="504" t="s">
        <v>6132</v>
      </c>
      <c r="H590" s="592">
        <v>8080</v>
      </c>
      <c r="I590" s="412">
        <v>8</v>
      </c>
      <c r="J590" s="415">
        <v>8</v>
      </c>
      <c r="K590" s="19"/>
      <c r="L590" s="52"/>
      <c r="M590" s="81"/>
      <c r="N590" s="28"/>
      <c r="O590" s="972"/>
      <c r="P590" s="29"/>
      <c r="Q590" s="28"/>
      <c r="R590" s="28"/>
      <c r="S590" s="81"/>
      <c r="T590" s="185"/>
      <c r="U590" s="326"/>
      <c r="V590" s="60"/>
      <c r="W590" s="167"/>
      <c r="X590" s="489"/>
      <c r="Y590" s="502"/>
      <c r="Z590" s="494" t="s">
        <v>54</v>
      </c>
      <c r="AA590" s="28" t="s">
        <v>479</v>
      </c>
      <c r="AB590" s="27">
        <v>28</v>
      </c>
      <c r="AC590" s="28" t="s">
        <v>6134</v>
      </c>
      <c r="AD590" s="27" t="s">
        <v>54</v>
      </c>
      <c r="AE590" s="28" t="s">
        <v>124</v>
      </c>
      <c r="AF590" s="29" t="s">
        <v>55</v>
      </c>
      <c r="AG590" s="29"/>
      <c r="AH590" s="27" t="s">
        <v>181</v>
      </c>
      <c r="AI590" s="27" t="s">
        <v>181</v>
      </c>
      <c r="AJ590" s="27" t="s">
        <v>54</v>
      </c>
      <c r="AK590" s="81"/>
      <c r="AL590" s="569"/>
      <c r="AM590" s="28"/>
      <c r="AN590" s="28"/>
      <c r="AO590" s="28"/>
      <c r="AP590" s="20">
        <v>2021</v>
      </c>
      <c r="AQ590" s="182" t="s">
        <v>6135</v>
      </c>
      <c r="AR590" s="28" t="s">
        <v>6136</v>
      </c>
      <c r="AS590" s="20"/>
    </row>
    <row r="591" spans="1:45" ht="14.25" customHeight="1" x14ac:dyDescent="0.25">
      <c r="C591" t="s">
        <v>875</v>
      </c>
      <c r="D591" s="26" t="s">
        <v>1889</v>
      </c>
      <c r="E591" s="435" t="s">
        <v>2970</v>
      </c>
      <c r="F591" s="27" t="s">
        <v>737</v>
      </c>
      <c r="G591" s="28" t="s">
        <v>1890</v>
      </c>
      <c r="H591" s="46" t="s">
        <v>1052</v>
      </c>
      <c r="I591" s="27"/>
      <c r="J591" s="87"/>
      <c r="K591" s="19"/>
      <c r="L591" s="52"/>
      <c r="M591" s="81"/>
      <c r="N591" s="28"/>
      <c r="O591" s="972"/>
      <c r="P591" s="29"/>
      <c r="Q591" s="28"/>
      <c r="R591" s="28"/>
      <c r="S591" s="81"/>
      <c r="T591" s="185"/>
      <c r="U591" s="326"/>
      <c r="V591" s="60"/>
      <c r="W591" s="167"/>
      <c r="X591" s="489"/>
      <c r="Y591" s="502"/>
      <c r="Z591" s="494"/>
      <c r="AA591" s="28" t="s">
        <v>107</v>
      </c>
      <c r="AB591" s="27"/>
      <c r="AC591" s="28"/>
      <c r="AD591" s="27"/>
      <c r="AE591" s="28"/>
      <c r="AF591" s="29"/>
      <c r="AG591" s="29"/>
      <c r="AH591" s="27"/>
      <c r="AI591" s="27"/>
      <c r="AJ591" s="27"/>
      <c r="AK591" s="81"/>
      <c r="AL591" s="569"/>
      <c r="AM591" s="28"/>
      <c r="AN591" s="28"/>
      <c r="AO591" s="28"/>
      <c r="AP591" s="20"/>
      <c r="AQ591" s="182" t="s">
        <v>6098</v>
      </c>
      <c r="AR591" s="28" t="s">
        <v>2971</v>
      </c>
      <c r="AS591" s="20" t="s">
        <v>1892</v>
      </c>
    </row>
    <row r="592" spans="1:45" ht="14.25" customHeight="1" x14ac:dyDescent="0.25">
      <c r="A592" t="s">
        <v>174</v>
      </c>
      <c r="B592">
        <v>1</v>
      </c>
      <c r="C592" t="s">
        <v>4376</v>
      </c>
      <c r="D592" s="45" t="s">
        <v>608</v>
      </c>
      <c r="E592" s="42"/>
      <c r="F592" s="46" t="s">
        <v>57</v>
      </c>
      <c r="G592" s="42" t="s">
        <v>609</v>
      </c>
      <c r="H592" s="46" t="s">
        <v>65</v>
      </c>
      <c r="I592" s="46">
        <v>16</v>
      </c>
      <c r="J592" s="670">
        <v>4</v>
      </c>
      <c r="K592" s="19" t="s">
        <v>800</v>
      </c>
      <c r="L592" s="52" t="s">
        <v>108</v>
      </c>
      <c r="M592" s="81"/>
      <c r="N592" s="28">
        <v>303</v>
      </c>
      <c r="O592" s="972"/>
      <c r="P592" s="29">
        <v>6</v>
      </c>
      <c r="Q592" s="28"/>
      <c r="R592" s="28"/>
      <c r="S592" s="81">
        <v>256.14800000000002</v>
      </c>
      <c r="T592" s="185">
        <v>41690</v>
      </c>
      <c r="U592" s="326">
        <v>14.7</v>
      </c>
      <c r="V592" s="60">
        <v>0.67</v>
      </c>
      <c r="W592" s="167">
        <v>1</v>
      </c>
      <c r="X592" s="489">
        <f>IF(AND(N592&lt;&gt;"",S592&lt;&gt;""),1000*S592*V592/(N592*W592),"")</f>
        <v>566.39986798679877</v>
      </c>
      <c r="Y592" s="502" t="s">
        <v>174</v>
      </c>
      <c r="Z592" s="494"/>
      <c r="AA592" s="28" t="s">
        <v>17</v>
      </c>
      <c r="AB592" s="27">
        <v>13</v>
      </c>
      <c r="AC592" s="28" t="s">
        <v>73</v>
      </c>
      <c r="AD592" s="27" t="s">
        <v>54</v>
      </c>
      <c r="AE592" s="28" t="s">
        <v>158</v>
      </c>
      <c r="AF592" s="29" t="s">
        <v>55</v>
      </c>
      <c r="AG592" s="29"/>
      <c r="AH592" s="27">
        <v>256</v>
      </c>
      <c r="AI592" s="27"/>
      <c r="AJ592" s="27"/>
      <c r="AK592" s="81">
        <v>16</v>
      </c>
      <c r="AL592" s="569"/>
      <c r="AM592" s="28"/>
      <c r="AN592" s="28"/>
      <c r="AO592" s="28">
        <v>2001</v>
      </c>
      <c r="AP592" s="20"/>
      <c r="AQ592" s="62"/>
      <c r="AR592" s="28" t="s">
        <v>610</v>
      </c>
      <c r="AS592" s="20"/>
    </row>
    <row r="593" spans="1:45" ht="14.25" customHeight="1" x14ac:dyDescent="0.25">
      <c r="D593" s="409" t="s">
        <v>1859</v>
      </c>
      <c r="E593" s="435" t="s">
        <v>6339</v>
      </c>
      <c r="F593" s="412"/>
      <c r="G593" s="504" t="s">
        <v>6340</v>
      </c>
      <c r="H593" s="592" t="s">
        <v>12</v>
      </c>
      <c r="I593" s="412">
        <v>16</v>
      </c>
      <c r="J593" s="415">
        <v>16</v>
      </c>
      <c r="K593" s="19"/>
      <c r="L593" s="52"/>
      <c r="M593" s="81"/>
      <c r="N593" s="28"/>
      <c r="O593" s="972"/>
      <c r="P593" s="29"/>
      <c r="Q593" s="28"/>
      <c r="R593" s="28"/>
      <c r="S593" s="81"/>
      <c r="T593" s="185"/>
      <c r="U593" s="326"/>
      <c r="V593" s="60"/>
      <c r="W593" s="167"/>
      <c r="X593" s="489"/>
      <c r="Y593" s="502"/>
      <c r="Z593" s="494"/>
      <c r="AA593" s="28" t="s">
        <v>20</v>
      </c>
      <c r="AB593" s="27"/>
      <c r="AC593" s="28"/>
      <c r="AD593" s="27" t="s">
        <v>54</v>
      </c>
      <c r="AE593" s="28"/>
      <c r="AF593" s="29" t="s">
        <v>55</v>
      </c>
      <c r="AG593" s="29" t="s">
        <v>54</v>
      </c>
      <c r="AH593" s="27" t="s">
        <v>465</v>
      </c>
      <c r="AI593" s="27" t="s">
        <v>465</v>
      </c>
      <c r="AJ593" s="27" t="s">
        <v>55</v>
      </c>
      <c r="AK593" s="81"/>
      <c r="AL593" s="569"/>
      <c r="AM593" s="28">
        <v>2</v>
      </c>
      <c r="AN593" s="28"/>
      <c r="AO593" s="28"/>
      <c r="AP593" s="20">
        <v>2021</v>
      </c>
      <c r="AQ593" s="182"/>
      <c r="AR593" s="795" t="s">
        <v>6341</v>
      </c>
      <c r="AS593" s="20"/>
    </row>
    <row r="594" spans="1:45" ht="14.25" customHeight="1" x14ac:dyDescent="0.25">
      <c r="D594" s="409" t="s">
        <v>4879</v>
      </c>
      <c r="E594" s="435" t="s">
        <v>5361</v>
      </c>
      <c r="F594" s="412" t="s">
        <v>67</v>
      </c>
      <c r="G594" s="504" t="s">
        <v>4881</v>
      </c>
      <c r="H594" s="592" t="s">
        <v>1613</v>
      </c>
      <c r="I594" s="412">
        <v>32</v>
      </c>
      <c r="J594" s="415">
        <v>32</v>
      </c>
      <c r="K594" s="19"/>
      <c r="L594" s="52"/>
      <c r="M594" s="81"/>
      <c r="N594" s="28"/>
      <c r="O594" s="972"/>
      <c r="P594" s="29"/>
      <c r="Q594" s="28"/>
      <c r="R594" s="28"/>
      <c r="S594" s="81"/>
      <c r="T594" s="185"/>
      <c r="U594" s="326"/>
      <c r="V594" s="60"/>
      <c r="W594" s="167"/>
      <c r="X594" s="489"/>
      <c r="Y594" s="502"/>
      <c r="Z594" s="494"/>
      <c r="AA594" s="28" t="s">
        <v>479</v>
      </c>
      <c r="AB594" s="27">
        <v>27</v>
      </c>
      <c r="AC594" s="28" t="s">
        <v>5360</v>
      </c>
      <c r="AD594" s="27" t="s">
        <v>54</v>
      </c>
      <c r="AE594" s="28" t="s">
        <v>124</v>
      </c>
      <c r="AF594" s="29" t="s">
        <v>55</v>
      </c>
      <c r="AG594" s="29"/>
      <c r="AH594" s="27" t="s">
        <v>133</v>
      </c>
      <c r="AI594" s="27" t="s">
        <v>133</v>
      </c>
      <c r="AJ594" s="27" t="s">
        <v>54</v>
      </c>
      <c r="AK594" s="81"/>
      <c r="AL594" s="569"/>
      <c r="AM594" s="28">
        <v>32</v>
      </c>
      <c r="AN594" s="28"/>
      <c r="AO594" s="28"/>
      <c r="AP594" s="20">
        <v>2020</v>
      </c>
      <c r="AQ594" s="182" t="s">
        <v>4880</v>
      </c>
      <c r="AR594" s="28" t="s">
        <v>5362</v>
      </c>
      <c r="AS594" s="20" t="s">
        <v>6269</v>
      </c>
    </row>
    <row r="595" spans="1:45" ht="14.25" customHeight="1" x14ac:dyDescent="0.25">
      <c r="C595" t="s">
        <v>875</v>
      </c>
      <c r="D595" s="591" t="s">
        <v>3539</v>
      </c>
      <c r="E595" s="555" t="s">
        <v>3538</v>
      </c>
      <c r="F595" s="592" t="s">
        <v>1812</v>
      </c>
      <c r="G595" s="593" t="s">
        <v>3540</v>
      </c>
      <c r="H595" s="46" t="s">
        <v>143</v>
      </c>
      <c r="I595" s="592">
        <v>16</v>
      </c>
      <c r="J595" s="618">
        <v>16</v>
      </c>
      <c r="K595" s="19" t="s">
        <v>802</v>
      </c>
      <c r="L595" s="52" t="s">
        <v>108</v>
      </c>
      <c r="M595" s="81" t="s">
        <v>3067</v>
      </c>
      <c r="N595" s="28"/>
      <c r="O595" s="972"/>
      <c r="P595" s="29" t="s">
        <v>744</v>
      </c>
      <c r="Q595" s="28"/>
      <c r="R595" s="28"/>
      <c r="S595" s="81"/>
      <c r="T595" s="185">
        <v>43230</v>
      </c>
      <c r="U595" s="326" t="s">
        <v>3562</v>
      </c>
      <c r="V595" s="60">
        <v>0.67</v>
      </c>
      <c r="W595" s="167">
        <v>1</v>
      </c>
      <c r="X595" s="489" t="str">
        <f>IF(AND(N595&lt;&gt;"",S595&lt;&gt;""),1000*S595*V595/(N595*W595),"")</f>
        <v/>
      </c>
      <c r="Y595" s="502"/>
      <c r="Z595" s="494"/>
      <c r="AA595" s="28" t="s">
        <v>17</v>
      </c>
      <c r="AB595" s="27">
        <v>10</v>
      </c>
      <c r="AC595" s="28" t="s">
        <v>386</v>
      </c>
      <c r="AD595" s="27" t="s">
        <v>54</v>
      </c>
      <c r="AE595" s="28"/>
      <c r="AF595" s="29" t="s">
        <v>55</v>
      </c>
      <c r="AG595" s="29" t="s">
        <v>55</v>
      </c>
      <c r="AH595" s="27" t="s">
        <v>181</v>
      </c>
      <c r="AI595" s="27" t="s">
        <v>181</v>
      </c>
      <c r="AJ595" s="27" t="s">
        <v>55</v>
      </c>
      <c r="AK595" s="81"/>
      <c r="AL595" s="569"/>
      <c r="AM595" s="28">
        <v>16</v>
      </c>
      <c r="AN595" s="28"/>
      <c r="AO595" s="28">
        <v>2014</v>
      </c>
      <c r="AP595" s="20">
        <v>2014</v>
      </c>
      <c r="AQ595" s="182"/>
      <c r="AR595" s="28" t="s">
        <v>3541</v>
      </c>
      <c r="AS595" s="20" t="s">
        <v>3542</v>
      </c>
    </row>
    <row r="596" spans="1:45" ht="14.25" customHeight="1" x14ac:dyDescent="0.25">
      <c r="C596" t="s">
        <v>875</v>
      </c>
      <c r="D596" s="409" t="s">
        <v>3539</v>
      </c>
      <c r="E596" s="435" t="s">
        <v>3538</v>
      </c>
      <c r="F596" s="412" t="s">
        <v>1812</v>
      </c>
      <c r="G596" s="504" t="s">
        <v>3540</v>
      </c>
      <c r="H596" s="46" t="s">
        <v>143</v>
      </c>
      <c r="I596" s="412">
        <v>16</v>
      </c>
      <c r="J596" s="415">
        <v>16</v>
      </c>
      <c r="K596" s="19" t="s">
        <v>800</v>
      </c>
      <c r="L596" s="52" t="s">
        <v>108</v>
      </c>
      <c r="M596" s="81" t="s">
        <v>3067</v>
      </c>
      <c r="N596" s="28"/>
      <c r="O596" s="972"/>
      <c r="P596" s="29">
        <v>6</v>
      </c>
      <c r="Q596" s="28"/>
      <c r="R596" s="28"/>
      <c r="S596" s="81"/>
      <c r="T596" s="185">
        <v>43229</v>
      </c>
      <c r="U596" s="326">
        <v>14.7</v>
      </c>
      <c r="V596" s="60">
        <v>0.67</v>
      </c>
      <c r="W596" s="167">
        <v>1</v>
      </c>
      <c r="X596" s="489" t="str">
        <f>IF(AND(N596&lt;&gt;"",S596&lt;&gt;""),1000*S596*V596/(N596*W596),"")</f>
        <v/>
      </c>
      <c r="Y596" s="502"/>
      <c r="Z596" s="494"/>
      <c r="AA596" s="28" t="s">
        <v>17</v>
      </c>
      <c r="AB596" s="27">
        <v>10</v>
      </c>
      <c r="AC596" s="28" t="s">
        <v>386</v>
      </c>
      <c r="AD596" s="27" t="s">
        <v>54</v>
      </c>
      <c r="AE596" s="28"/>
      <c r="AF596" s="29" t="s">
        <v>55</v>
      </c>
      <c r="AG596" s="29" t="s">
        <v>55</v>
      </c>
      <c r="AH596" s="27" t="s">
        <v>181</v>
      </c>
      <c r="AI596" s="27" t="s">
        <v>181</v>
      </c>
      <c r="AJ596" s="27" t="s">
        <v>55</v>
      </c>
      <c r="AK596" s="81"/>
      <c r="AL596" s="569"/>
      <c r="AM596" s="28">
        <v>16</v>
      </c>
      <c r="AN596" s="28"/>
      <c r="AO596" s="28">
        <v>2014</v>
      </c>
      <c r="AP596" s="20">
        <v>2014</v>
      </c>
      <c r="AQ596" s="182"/>
      <c r="AR596" s="28" t="s">
        <v>3541</v>
      </c>
      <c r="AS596" s="20" t="s">
        <v>3542</v>
      </c>
    </row>
    <row r="597" spans="1:45" ht="14.25" customHeight="1" x14ac:dyDescent="0.25">
      <c r="D597" s="409" t="s">
        <v>5444</v>
      </c>
      <c r="E597" s="435" t="s">
        <v>5445</v>
      </c>
      <c r="F597" s="608"/>
      <c r="G597" s="28" t="s">
        <v>5446</v>
      </c>
      <c r="H597" s="46" t="s">
        <v>143</v>
      </c>
      <c r="I597" s="412">
        <v>16</v>
      </c>
      <c r="J597" s="415">
        <v>16</v>
      </c>
      <c r="K597" s="19"/>
      <c r="L597" s="52"/>
      <c r="M597" s="81"/>
      <c r="N597" s="28"/>
      <c r="O597" s="972"/>
      <c r="P597" s="29"/>
      <c r="Q597" s="28"/>
      <c r="R597" s="28"/>
      <c r="S597" s="81"/>
      <c r="T597" s="185"/>
      <c r="U597" s="326"/>
      <c r="V597" s="60"/>
      <c r="W597" s="167"/>
      <c r="X597" s="489"/>
      <c r="Y597" s="502"/>
      <c r="Z597" s="494"/>
      <c r="AA597" s="28" t="s">
        <v>17</v>
      </c>
      <c r="AB597" s="27">
        <v>17</v>
      </c>
      <c r="AC597" s="28" t="s">
        <v>5448</v>
      </c>
      <c r="AD597" s="27"/>
      <c r="AE597" s="28"/>
      <c r="AF597" s="29" t="s">
        <v>55</v>
      </c>
      <c r="AG597" s="29"/>
      <c r="AH597" s="27"/>
      <c r="AI597" s="27"/>
      <c r="AJ597" s="27"/>
      <c r="AK597" s="81"/>
      <c r="AL597" s="569"/>
      <c r="AM597" s="28"/>
      <c r="AN597" s="28"/>
      <c r="AO597" s="28"/>
      <c r="AP597" s="20">
        <v>2020</v>
      </c>
      <c r="AQ597" s="37"/>
      <c r="AR597" s="28" t="s">
        <v>5447</v>
      </c>
      <c r="AS597" s="20" t="s">
        <v>5449</v>
      </c>
    </row>
    <row r="598" spans="1:45" ht="14.25" customHeight="1" x14ac:dyDescent="0.25">
      <c r="D598" s="591" t="s">
        <v>2685</v>
      </c>
      <c r="E598" s="555" t="s">
        <v>2686</v>
      </c>
      <c r="F598" s="592" t="s">
        <v>1812</v>
      </c>
      <c r="G598" s="593" t="s">
        <v>4663</v>
      </c>
      <c r="H598" s="592" t="s">
        <v>1613</v>
      </c>
      <c r="I598" s="592">
        <v>64</v>
      </c>
      <c r="J598" s="618">
        <v>32</v>
      </c>
      <c r="K598" s="19"/>
      <c r="L598" s="52"/>
      <c r="M598" s="81"/>
      <c r="N598" s="28"/>
      <c r="O598" s="972"/>
      <c r="P598" s="29"/>
      <c r="Q598" s="28"/>
      <c r="R598" s="28"/>
      <c r="S598" s="81"/>
      <c r="T598" s="185"/>
      <c r="U598" s="326"/>
      <c r="V598" s="60">
        <v>1</v>
      </c>
      <c r="W598" s="167">
        <v>1</v>
      </c>
      <c r="X598" s="489"/>
      <c r="Y598" s="502"/>
      <c r="Z598" s="494"/>
      <c r="AA598" s="28"/>
      <c r="AB598" s="27"/>
      <c r="AC598" s="28"/>
      <c r="AD598" s="27" t="s">
        <v>54</v>
      </c>
      <c r="AE598" s="28" t="s">
        <v>124</v>
      </c>
      <c r="AF598" s="29" t="s">
        <v>54</v>
      </c>
      <c r="AG598" s="29"/>
      <c r="AH598" s="27" t="s">
        <v>133</v>
      </c>
      <c r="AI598" s="27" t="s">
        <v>133</v>
      </c>
      <c r="AJ598" s="27" t="s">
        <v>54</v>
      </c>
      <c r="AK598" s="81"/>
      <c r="AL598" s="569"/>
      <c r="AM598" s="28">
        <v>32</v>
      </c>
      <c r="AN598" s="28">
        <v>6</v>
      </c>
      <c r="AO598" s="28">
        <v>2018</v>
      </c>
      <c r="AP598" s="20">
        <v>2020</v>
      </c>
      <c r="AQ598" s="182" t="s">
        <v>5359</v>
      </c>
      <c r="AR598" s="28" t="s">
        <v>4664</v>
      </c>
      <c r="AS598" s="20"/>
    </row>
    <row r="599" spans="1:45" ht="14.25" customHeight="1" x14ac:dyDescent="0.25">
      <c r="C599" t="s">
        <v>875</v>
      </c>
      <c r="D599" s="26" t="s">
        <v>1982</v>
      </c>
      <c r="E599" s="435" t="s">
        <v>3449</v>
      </c>
      <c r="F599" s="27" t="s">
        <v>777</v>
      </c>
      <c r="G599" s="28" t="s">
        <v>1983</v>
      </c>
      <c r="H599" s="46">
        <v>8051</v>
      </c>
      <c r="I599" s="27">
        <v>8</v>
      </c>
      <c r="J599" s="87">
        <v>8</v>
      </c>
      <c r="K599" s="19" t="s">
        <v>802</v>
      </c>
      <c r="L599" s="52" t="s">
        <v>108</v>
      </c>
      <c r="M599" s="81" t="s">
        <v>1310</v>
      </c>
      <c r="N599" s="28"/>
      <c r="O599" s="972"/>
      <c r="P599" s="29" t="s">
        <v>744</v>
      </c>
      <c r="Q599" s="28"/>
      <c r="R599" s="28"/>
      <c r="S599" s="81"/>
      <c r="T599" s="185">
        <v>43246</v>
      </c>
      <c r="U599" s="326" t="s">
        <v>3562</v>
      </c>
      <c r="V599" s="60">
        <v>0.33</v>
      </c>
      <c r="W599" s="167">
        <v>3</v>
      </c>
      <c r="X599" s="489" t="str">
        <f>IF(AND(N599&lt;&gt;"",S599&lt;&gt;""),1000*S599*V599/(N599*W599),"")</f>
        <v/>
      </c>
      <c r="Y599" s="502" t="s">
        <v>2226</v>
      </c>
      <c r="Z599" s="494"/>
      <c r="AA599" s="28" t="s">
        <v>479</v>
      </c>
      <c r="AB599" s="27"/>
      <c r="AC599" s="28" t="s">
        <v>3452</v>
      </c>
      <c r="AD599" s="27" t="s">
        <v>54</v>
      </c>
      <c r="AE599" s="28" t="s">
        <v>124</v>
      </c>
      <c r="AF599" s="29" t="s">
        <v>55</v>
      </c>
      <c r="AG599" s="29" t="s">
        <v>54</v>
      </c>
      <c r="AH599" s="27" t="s">
        <v>181</v>
      </c>
      <c r="AI599" s="27" t="s">
        <v>181</v>
      </c>
      <c r="AJ599" s="27" t="s">
        <v>54</v>
      </c>
      <c r="AK599" s="81"/>
      <c r="AL599" s="569"/>
      <c r="AM599" s="28"/>
      <c r="AN599" s="28"/>
      <c r="AO599" s="28">
        <v>2017</v>
      </c>
      <c r="AP599" s="20">
        <v>2018</v>
      </c>
      <c r="AQ599" s="182" t="s">
        <v>1984</v>
      </c>
      <c r="AR599" s="28" t="s">
        <v>3453</v>
      </c>
      <c r="AS599" s="127"/>
    </row>
    <row r="600" spans="1:45" ht="14.25" customHeight="1" x14ac:dyDescent="0.25">
      <c r="B600">
        <v>1</v>
      </c>
      <c r="C600" t="s">
        <v>875</v>
      </c>
      <c r="D600" s="45" t="s">
        <v>1982</v>
      </c>
      <c r="E600" s="555" t="s">
        <v>3450</v>
      </c>
      <c r="F600" s="46" t="s">
        <v>67</v>
      </c>
      <c r="G600" s="42" t="s">
        <v>1983</v>
      </c>
      <c r="H600" s="46">
        <v>8051</v>
      </c>
      <c r="I600" s="46">
        <v>8</v>
      </c>
      <c r="J600" s="670">
        <v>8</v>
      </c>
      <c r="K600" s="19" t="s">
        <v>802</v>
      </c>
      <c r="L600" s="52" t="s">
        <v>108</v>
      </c>
      <c r="M600" s="81" t="s">
        <v>3455</v>
      </c>
      <c r="N600" s="28">
        <v>2376</v>
      </c>
      <c r="O600" s="972"/>
      <c r="P600" s="29" t="s">
        <v>744</v>
      </c>
      <c r="Q600" s="28">
        <v>2</v>
      </c>
      <c r="R600" s="28">
        <v>41</v>
      </c>
      <c r="S600" s="81">
        <v>130.11000000000001</v>
      </c>
      <c r="T600" s="185">
        <v>43246</v>
      </c>
      <c r="U600" s="326" t="s">
        <v>3562</v>
      </c>
      <c r="V600" s="60">
        <v>0.33</v>
      </c>
      <c r="W600" s="167">
        <v>3</v>
      </c>
      <c r="X600" s="489">
        <f>IF(AND(N600&lt;&gt;"",S600&lt;&gt;""),1000*S600*V600/(N600*W600),"")</f>
        <v>6.0236111111111121</v>
      </c>
      <c r="Y600" s="502" t="s">
        <v>2226</v>
      </c>
      <c r="Z600" s="494"/>
      <c r="AA600" s="28" t="s">
        <v>479</v>
      </c>
      <c r="AB600" s="27">
        <v>25</v>
      </c>
      <c r="AC600" s="28" t="s">
        <v>3451</v>
      </c>
      <c r="AD600" s="27" t="s">
        <v>54</v>
      </c>
      <c r="AE600" s="28" t="s">
        <v>124</v>
      </c>
      <c r="AF600" s="29" t="s">
        <v>55</v>
      </c>
      <c r="AG600" s="29" t="s">
        <v>54</v>
      </c>
      <c r="AH600" s="27" t="s">
        <v>181</v>
      </c>
      <c r="AI600" s="27" t="s">
        <v>181</v>
      </c>
      <c r="AJ600" s="27" t="s">
        <v>54</v>
      </c>
      <c r="AK600" s="81"/>
      <c r="AL600" s="569"/>
      <c r="AM600" s="28"/>
      <c r="AN600" s="28"/>
      <c r="AO600" s="28">
        <v>2017</v>
      </c>
      <c r="AP600" s="20">
        <v>2018</v>
      </c>
      <c r="AQ600" s="182" t="s">
        <v>1984</v>
      </c>
      <c r="AR600" s="28" t="s">
        <v>3454</v>
      </c>
      <c r="AS600" s="127"/>
    </row>
    <row r="601" spans="1:45" ht="14.25" customHeight="1" x14ac:dyDescent="0.25">
      <c r="D601" s="409" t="s">
        <v>4700</v>
      </c>
      <c r="E601" s="435" t="s">
        <v>4692</v>
      </c>
      <c r="F601" s="412" t="s">
        <v>1812</v>
      </c>
      <c r="G601" s="504" t="s">
        <v>4701</v>
      </c>
      <c r="H601" s="592" t="s">
        <v>1613</v>
      </c>
      <c r="I601" s="412">
        <v>32</v>
      </c>
      <c r="J601" s="415">
        <v>32</v>
      </c>
      <c r="K601" s="19"/>
      <c r="L601" s="52"/>
      <c r="M601" s="81"/>
      <c r="N601" s="28"/>
      <c r="O601" s="972"/>
      <c r="P601" s="29"/>
      <c r="Q601" s="28"/>
      <c r="R601" s="28"/>
      <c r="S601" s="81"/>
      <c r="T601" s="185"/>
      <c r="U601" s="326"/>
      <c r="V601" s="60"/>
      <c r="W601" s="167"/>
      <c r="X601" s="489"/>
      <c r="Y601" s="502" t="s">
        <v>4656</v>
      </c>
      <c r="Z601" s="494"/>
      <c r="AA601" s="28" t="s">
        <v>20</v>
      </c>
      <c r="AB601" s="27"/>
      <c r="AC601" s="28"/>
      <c r="AD601" s="27" t="s">
        <v>54</v>
      </c>
      <c r="AE601" s="28" t="s">
        <v>124</v>
      </c>
      <c r="AF601" s="29" t="s">
        <v>55</v>
      </c>
      <c r="AG601" s="29"/>
      <c r="AH601" s="27" t="s">
        <v>133</v>
      </c>
      <c r="AI601" s="27" t="s">
        <v>133</v>
      </c>
      <c r="AJ601" s="27" t="s">
        <v>54</v>
      </c>
      <c r="AK601" s="81">
        <v>45</v>
      </c>
      <c r="AL601" s="569"/>
      <c r="AM601" s="28">
        <v>32</v>
      </c>
      <c r="AN601" s="28">
        <v>4</v>
      </c>
      <c r="AO601" s="28">
        <v>2018</v>
      </c>
      <c r="AP601" s="20">
        <v>2018</v>
      </c>
      <c r="AQ601" s="182" t="s">
        <v>4695</v>
      </c>
      <c r="AR601" s="28" t="s">
        <v>4702</v>
      </c>
      <c r="AS601" s="20"/>
    </row>
    <row r="602" spans="1:45" ht="14.25" customHeight="1" x14ac:dyDescent="0.25">
      <c r="C602" t="s">
        <v>875</v>
      </c>
      <c r="D602" s="26" t="s">
        <v>2601</v>
      </c>
      <c r="E602" s="435" t="s">
        <v>2602</v>
      </c>
      <c r="F602" s="27" t="s">
        <v>57</v>
      </c>
      <c r="G602" s="28" t="s">
        <v>2603</v>
      </c>
      <c r="H602" s="46" t="s">
        <v>136</v>
      </c>
      <c r="I602" s="27">
        <v>32</v>
      </c>
      <c r="J602" s="87">
        <v>32</v>
      </c>
      <c r="K602" s="19" t="s">
        <v>800</v>
      </c>
      <c r="L602" s="52" t="s">
        <v>108</v>
      </c>
      <c r="M602" s="81"/>
      <c r="N602" s="28"/>
      <c r="O602" s="972"/>
      <c r="P602" s="29">
        <v>6</v>
      </c>
      <c r="Q602" s="28"/>
      <c r="R602" s="28"/>
      <c r="S602" s="81"/>
      <c r="T602" s="185">
        <v>43176</v>
      </c>
      <c r="U602" s="326">
        <v>14.7</v>
      </c>
      <c r="V602" s="60">
        <v>1</v>
      </c>
      <c r="W602" s="167">
        <v>1</v>
      </c>
      <c r="X602" s="489" t="str">
        <f>IF(AND(N602&lt;&gt;"",S602&lt;&gt;""),1000*S602*V602/(N602*W602),"")</f>
        <v/>
      </c>
      <c r="Y602" s="502"/>
      <c r="Z602" s="494" t="s">
        <v>54</v>
      </c>
      <c r="AA602" s="28" t="s">
        <v>2995</v>
      </c>
      <c r="AB602" s="27"/>
      <c r="AC602" s="28"/>
      <c r="AD602" s="27" t="s">
        <v>54</v>
      </c>
      <c r="AE602" s="28" t="s">
        <v>124</v>
      </c>
      <c r="AF602" s="29" t="s">
        <v>55</v>
      </c>
      <c r="AG602" s="29"/>
      <c r="AH602" s="27" t="s">
        <v>133</v>
      </c>
      <c r="AI602" s="27" t="s">
        <v>133</v>
      </c>
      <c r="AJ602" s="27" t="s">
        <v>54</v>
      </c>
      <c r="AK602" s="81"/>
      <c r="AL602" s="569"/>
      <c r="AM602" s="28">
        <v>32</v>
      </c>
      <c r="AN602" s="28"/>
      <c r="AO602" s="28">
        <v>2006</v>
      </c>
      <c r="AP602" s="20">
        <v>2009</v>
      </c>
      <c r="AQ602" s="182"/>
      <c r="AR602" s="28" t="s">
        <v>2604</v>
      </c>
      <c r="AS602" s="20" t="s">
        <v>2996</v>
      </c>
    </row>
    <row r="603" spans="1:45" ht="14.25" customHeight="1" x14ac:dyDescent="0.25">
      <c r="D603" s="409" t="s">
        <v>5271</v>
      </c>
      <c r="E603" s="435" t="s">
        <v>5272</v>
      </c>
      <c r="F603" s="412"/>
      <c r="G603" s="28" t="s">
        <v>5273</v>
      </c>
      <c r="H603" s="592" t="s">
        <v>1613</v>
      </c>
      <c r="I603" s="412">
        <v>32</v>
      </c>
      <c r="J603" s="415">
        <v>32</v>
      </c>
      <c r="K603" s="856" t="s">
        <v>4805</v>
      </c>
      <c r="L603" s="52" t="s">
        <v>108</v>
      </c>
      <c r="M603" s="81"/>
      <c r="N603" s="28">
        <v>1775</v>
      </c>
      <c r="O603" s="972"/>
      <c r="P603" s="29">
        <v>6</v>
      </c>
      <c r="Q603" s="28"/>
      <c r="R603" s="28"/>
      <c r="S603" s="81">
        <v>208.333</v>
      </c>
      <c r="T603" s="185">
        <v>44008</v>
      </c>
      <c r="U603" s="326" t="s">
        <v>5278</v>
      </c>
      <c r="V603" s="60">
        <v>1</v>
      </c>
      <c r="W603" s="167">
        <v>1</v>
      </c>
      <c r="X603" s="489">
        <f>IF(AND(N603&lt;&gt;"",S603&lt;&gt;""),1000*S603*V603/(N603*W603),"")</f>
        <v>117.37070422535211</v>
      </c>
      <c r="Y603" s="502"/>
      <c r="Z603" s="494"/>
      <c r="AA603" s="28" t="s">
        <v>20</v>
      </c>
      <c r="AB603" s="27">
        <v>21</v>
      </c>
      <c r="AC603" s="28" t="s">
        <v>5275</v>
      </c>
      <c r="AD603" s="27" t="s">
        <v>54</v>
      </c>
      <c r="AE603" s="28" t="s">
        <v>124</v>
      </c>
      <c r="AF603" s="29" t="s">
        <v>55</v>
      </c>
      <c r="AG603" s="29"/>
      <c r="AH603" s="27" t="s">
        <v>133</v>
      </c>
      <c r="AI603" s="27" t="s">
        <v>133</v>
      </c>
      <c r="AJ603" s="27" t="s">
        <v>54</v>
      </c>
      <c r="AK603" s="81"/>
      <c r="AL603" s="569"/>
      <c r="AM603" s="28">
        <v>32</v>
      </c>
      <c r="AN603" s="28">
        <v>3</v>
      </c>
      <c r="AO603" s="28"/>
      <c r="AP603" s="20">
        <v>2020</v>
      </c>
      <c r="AQ603" s="182" t="s">
        <v>5276</v>
      </c>
      <c r="AR603" s="28" t="s">
        <v>5277</v>
      </c>
      <c r="AS603" s="20" t="s">
        <v>5274</v>
      </c>
    </row>
    <row r="604" spans="1:45" ht="14.25" customHeight="1" x14ac:dyDescent="0.25">
      <c r="D604" s="409" t="s">
        <v>5271</v>
      </c>
      <c r="E604" s="435" t="s">
        <v>5272</v>
      </c>
      <c r="F604" s="412"/>
      <c r="G604" s="28" t="s">
        <v>5273</v>
      </c>
      <c r="H604" s="592" t="s">
        <v>1613</v>
      </c>
      <c r="I604" s="412">
        <v>32</v>
      </c>
      <c r="J604" s="415">
        <v>32</v>
      </c>
      <c r="K604" s="19" t="s">
        <v>968</v>
      </c>
      <c r="L604" s="52" t="s">
        <v>108</v>
      </c>
      <c r="M604" s="81"/>
      <c r="N604" s="28">
        <v>1784</v>
      </c>
      <c r="O604" s="972"/>
      <c r="P604" s="29">
        <v>6</v>
      </c>
      <c r="Q604" s="28"/>
      <c r="R604" s="28"/>
      <c r="S604" s="81">
        <v>116</v>
      </c>
      <c r="T604" s="185">
        <v>44007</v>
      </c>
      <c r="U604" s="326" t="s">
        <v>5278</v>
      </c>
      <c r="V604" s="60">
        <v>1</v>
      </c>
      <c r="W604" s="167">
        <v>1</v>
      </c>
      <c r="X604" s="489">
        <f>IF(AND(N604&lt;&gt;"",S604&lt;&gt;""),1000*S604*V604/(N604*W604),"")</f>
        <v>65.02242152466367</v>
      </c>
      <c r="Y604" s="502"/>
      <c r="Z604" s="494"/>
      <c r="AA604" s="28" t="s">
        <v>20</v>
      </c>
      <c r="AB604" s="27">
        <v>21</v>
      </c>
      <c r="AC604" s="28" t="s">
        <v>5275</v>
      </c>
      <c r="AD604" s="27" t="s">
        <v>54</v>
      </c>
      <c r="AE604" s="28" t="s">
        <v>124</v>
      </c>
      <c r="AF604" s="29" t="s">
        <v>55</v>
      </c>
      <c r="AG604" s="29"/>
      <c r="AH604" s="27" t="s">
        <v>133</v>
      </c>
      <c r="AI604" s="27" t="s">
        <v>133</v>
      </c>
      <c r="AJ604" s="27" t="s">
        <v>54</v>
      </c>
      <c r="AK604" s="81"/>
      <c r="AL604" s="569"/>
      <c r="AM604" s="28">
        <v>32</v>
      </c>
      <c r="AN604" s="28">
        <v>3</v>
      </c>
      <c r="AO604" s="28"/>
      <c r="AP604" s="20">
        <v>2020</v>
      </c>
      <c r="AQ604" s="182" t="s">
        <v>5276</v>
      </c>
      <c r="AR604" s="28" t="s">
        <v>5277</v>
      </c>
      <c r="AS604" s="20" t="s">
        <v>5274</v>
      </c>
    </row>
    <row r="605" spans="1:45" ht="14.25" customHeight="1" x14ac:dyDescent="0.25">
      <c r="D605" s="409" t="s">
        <v>5638</v>
      </c>
      <c r="E605" s="435" t="s">
        <v>5637</v>
      </c>
      <c r="F605" s="608" t="s">
        <v>296</v>
      </c>
      <c r="G605" s="504" t="s">
        <v>5639</v>
      </c>
      <c r="H605" s="46" t="s">
        <v>822</v>
      </c>
      <c r="I605" s="412">
        <v>16</v>
      </c>
      <c r="J605" s="415">
        <v>16</v>
      </c>
      <c r="K605" s="19"/>
      <c r="L605" s="52"/>
      <c r="M605" s="81"/>
      <c r="N605" s="28"/>
      <c r="O605" s="972"/>
      <c r="P605" s="29"/>
      <c r="Q605" s="28"/>
      <c r="R605" s="28"/>
      <c r="S605" s="81"/>
      <c r="T605" s="185"/>
      <c r="U605" s="326"/>
      <c r="V605" s="60"/>
      <c r="W605" s="167"/>
      <c r="X605" s="489"/>
      <c r="Y605" s="502"/>
      <c r="Z605" s="494"/>
      <c r="AA605" s="28" t="s">
        <v>17</v>
      </c>
      <c r="AB605" s="27">
        <v>15</v>
      </c>
      <c r="AC605" s="28" t="s">
        <v>5641</v>
      </c>
      <c r="AD605" s="27" t="s">
        <v>54</v>
      </c>
      <c r="AE605" s="28" t="s">
        <v>124</v>
      </c>
      <c r="AF605" s="29" t="s">
        <v>55</v>
      </c>
      <c r="AG605" s="29"/>
      <c r="AH605" s="27" t="s">
        <v>181</v>
      </c>
      <c r="AI605" s="27" t="s">
        <v>181</v>
      </c>
      <c r="AJ605" s="27" t="s">
        <v>55</v>
      </c>
      <c r="AK605" s="81">
        <v>27</v>
      </c>
      <c r="AL605" s="569"/>
      <c r="AM605" s="28">
        <v>16</v>
      </c>
      <c r="AN605" s="28"/>
      <c r="AO605" s="28">
        <v>2018</v>
      </c>
      <c r="AP605" s="20">
        <v>2018</v>
      </c>
      <c r="AQ605" s="182"/>
      <c r="AR605" s="28" t="s">
        <v>5640</v>
      </c>
      <c r="AS605" s="20"/>
    </row>
    <row r="606" spans="1:45" s="208" customFormat="1" ht="14.25" customHeight="1" x14ac:dyDescent="0.25">
      <c r="A606" t="s">
        <v>746</v>
      </c>
      <c r="B606">
        <v>1</v>
      </c>
      <c r="C606" t="s">
        <v>875</v>
      </c>
      <c r="D606" s="26" t="s">
        <v>446</v>
      </c>
      <c r="E606" s="435" t="s">
        <v>2616</v>
      </c>
      <c r="F606" s="27" t="s">
        <v>67</v>
      </c>
      <c r="G606" s="28" t="s">
        <v>447</v>
      </c>
      <c r="H606" s="46" t="s">
        <v>445</v>
      </c>
      <c r="I606" s="27">
        <v>32</v>
      </c>
      <c r="J606" s="87">
        <v>32</v>
      </c>
      <c r="K606" s="19" t="s">
        <v>800</v>
      </c>
      <c r="L606" s="52" t="s">
        <v>108</v>
      </c>
      <c r="M606" s="81"/>
      <c r="N606" s="28">
        <v>4945</v>
      </c>
      <c r="O606" s="972"/>
      <c r="P606" s="29">
        <v>6</v>
      </c>
      <c r="Q606" s="28">
        <v>4</v>
      </c>
      <c r="R606" s="28">
        <v>8</v>
      </c>
      <c r="S606" s="81">
        <v>107.14700000000001</v>
      </c>
      <c r="T606" s="185">
        <v>41690</v>
      </c>
      <c r="U606" s="326">
        <v>14.7</v>
      </c>
      <c r="V606" s="60">
        <v>1</v>
      </c>
      <c r="W606" s="167">
        <v>1</v>
      </c>
      <c r="X606" s="489">
        <f t="shared" ref="X606:X619" si="29">IF(AND(N606&lt;&gt;"",S606&lt;&gt;""),1000*S606*V606/(N606*W606),"")</f>
        <v>21.667745197168859</v>
      </c>
      <c r="Y606" s="502" t="s">
        <v>1833</v>
      </c>
      <c r="Z606" s="494" t="s">
        <v>54</v>
      </c>
      <c r="AA606" s="28" t="s">
        <v>20</v>
      </c>
      <c r="AB606" s="27">
        <v>88</v>
      </c>
      <c r="AC606" s="28" t="s">
        <v>449</v>
      </c>
      <c r="AD606" s="27" t="s">
        <v>54</v>
      </c>
      <c r="AE606" s="28" t="s">
        <v>124</v>
      </c>
      <c r="AF606" s="29" t="s">
        <v>54</v>
      </c>
      <c r="AG606" s="29" t="s">
        <v>875</v>
      </c>
      <c r="AH606" s="27" t="s">
        <v>133</v>
      </c>
      <c r="AI606" s="27" t="s">
        <v>133</v>
      </c>
      <c r="AJ606" s="27" t="s">
        <v>54</v>
      </c>
      <c r="AK606" s="81"/>
      <c r="AL606" s="569"/>
      <c r="AM606" s="28">
        <v>32</v>
      </c>
      <c r="AN606" s="28"/>
      <c r="AO606" s="28">
        <v>2009</v>
      </c>
      <c r="AP606" s="20">
        <v>2013</v>
      </c>
      <c r="AQ606" s="182" t="s">
        <v>2494</v>
      </c>
      <c r="AR606" s="28" t="s">
        <v>448</v>
      </c>
      <c r="AS606" s="20"/>
    </row>
    <row r="607" spans="1:45" ht="14.25" customHeight="1" x14ac:dyDescent="0.25">
      <c r="B607">
        <v>1</v>
      </c>
      <c r="C607" t="s">
        <v>875</v>
      </c>
      <c r="D607" s="26" t="s">
        <v>90</v>
      </c>
      <c r="E607" s="435" t="s">
        <v>2205</v>
      </c>
      <c r="F607" s="27" t="s">
        <v>85</v>
      </c>
      <c r="G607" s="28" t="s">
        <v>92</v>
      </c>
      <c r="H607" s="46">
        <v>4004</v>
      </c>
      <c r="I607" s="27">
        <v>4</v>
      </c>
      <c r="J607" s="87">
        <v>4</v>
      </c>
      <c r="K607" s="19" t="s">
        <v>800</v>
      </c>
      <c r="L607" s="52" t="s">
        <v>108</v>
      </c>
      <c r="M607" s="81"/>
      <c r="N607" s="28">
        <v>228</v>
      </c>
      <c r="O607" s="972"/>
      <c r="P607" s="29">
        <v>6</v>
      </c>
      <c r="Q607" s="28"/>
      <c r="R607" s="28"/>
      <c r="S607" s="81">
        <v>376.22300000000001</v>
      </c>
      <c r="T607" s="185">
        <v>41725</v>
      </c>
      <c r="U607" s="326">
        <v>14.7</v>
      </c>
      <c r="V607" s="60">
        <v>0.16</v>
      </c>
      <c r="W607" s="167">
        <v>4</v>
      </c>
      <c r="X607" s="489">
        <f t="shared" si="29"/>
        <v>66.004035087719302</v>
      </c>
      <c r="Y607" s="502" t="s">
        <v>174</v>
      </c>
      <c r="Z607" s="494"/>
      <c r="AA607" s="28" t="s">
        <v>20</v>
      </c>
      <c r="AB607" s="27">
        <v>7</v>
      </c>
      <c r="AC607" s="28" t="s">
        <v>93</v>
      </c>
      <c r="AD607" s="27"/>
      <c r="AE607" s="28"/>
      <c r="AF607" s="29" t="s">
        <v>55</v>
      </c>
      <c r="AG607" s="29"/>
      <c r="AH607" s="27" t="s">
        <v>83</v>
      </c>
      <c r="AI607" s="27" t="s">
        <v>83</v>
      </c>
      <c r="AJ607" s="27" t="s">
        <v>55</v>
      </c>
      <c r="AK607" s="81"/>
      <c r="AL607" s="569"/>
      <c r="AM607" s="28"/>
      <c r="AN607" s="28"/>
      <c r="AO607" s="28">
        <v>2012</v>
      </c>
      <c r="AP607" s="20">
        <v>2012</v>
      </c>
      <c r="AQ607" s="142"/>
      <c r="AR607" s="28" t="s">
        <v>94</v>
      </c>
      <c r="AS607" s="20" t="s">
        <v>91</v>
      </c>
    </row>
    <row r="608" spans="1:45" ht="14.25" customHeight="1" x14ac:dyDescent="0.25">
      <c r="B608">
        <v>1</v>
      </c>
      <c r="C608" t="s">
        <v>4376</v>
      </c>
      <c r="D608" s="26" t="s">
        <v>2449</v>
      </c>
      <c r="E608" s="435" t="s">
        <v>2451</v>
      </c>
      <c r="F608" s="27" t="s">
        <v>67</v>
      </c>
      <c r="G608" s="28" t="s">
        <v>2450</v>
      </c>
      <c r="H608" s="46" t="s">
        <v>143</v>
      </c>
      <c r="I608" s="27">
        <v>8</v>
      </c>
      <c r="J608" s="87">
        <v>16</v>
      </c>
      <c r="K608" s="19" t="s">
        <v>800</v>
      </c>
      <c r="L608" s="52" t="s">
        <v>108</v>
      </c>
      <c r="M608" s="81" t="s">
        <v>2761</v>
      </c>
      <c r="N608" s="28">
        <v>933</v>
      </c>
      <c r="O608" s="972"/>
      <c r="P608" s="29">
        <v>6</v>
      </c>
      <c r="Q608" s="28"/>
      <c r="R608" s="28"/>
      <c r="S608" s="81">
        <v>117.64700000000001</v>
      </c>
      <c r="T608" s="185">
        <v>43164</v>
      </c>
      <c r="U608" s="326">
        <v>14.7</v>
      </c>
      <c r="V608" s="60">
        <v>0.33</v>
      </c>
      <c r="W608" s="167">
        <v>2</v>
      </c>
      <c r="X608" s="489">
        <f t="shared" si="29"/>
        <v>20.805739549839231</v>
      </c>
      <c r="Y608" s="502" t="s">
        <v>174</v>
      </c>
      <c r="Z608" s="494"/>
      <c r="AA608" s="28" t="s">
        <v>17</v>
      </c>
      <c r="AB608" s="27">
        <v>29</v>
      </c>
      <c r="AC608" s="28" t="s">
        <v>229</v>
      </c>
      <c r="AD608" s="27" t="s">
        <v>54</v>
      </c>
      <c r="AE608" s="28" t="s">
        <v>158</v>
      </c>
      <c r="AF608" s="29" t="s">
        <v>55</v>
      </c>
      <c r="AG608" s="29"/>
      <c r="AH608" s="27">
        <v>256</v>
      </c>
      <c r="AI608" s="27" t="s">
        <v>181</v>
      </c>
      <c r="AJ608" s="27" t="s">
        <v>54</v>
      </c>
      <c r="AK608" s="81">
        <v>12</v>
      </c>
      <c r="AL608" s="569">
        <v>2</v>
      </c>
      <c r="AM608" s="28">
        <v>7</v>
      </c>
      <c r="AN608" s="28"/>
      <c r="AO608" s="28">
        <v>2016</v>
      </c>
      <c r="AP608" s="20">
        <v>2017</v>
      </c>
      <c r="AQ608" s="182" t="s">
        <v>2452</v>
      </c>
      <c r="AR608" s="28" t="s">
        <v>2453</v>
      </c>
      <c r="AS608" s="20" t="s">
        <v>2760</v>
      </c>
    </row>
    <row r="609" spans="1:45" ht="14.25" customHeight="1" x14ac:dyDescent="0.25">
      <c r="A609" t="s">
        <v>744</v>
      </c>
      <c r="B609">
        <v>1</v>
      </c>
      <c r="C609" t="s">
        <v>875</v>
      </c>
      <c r="D609" s="45" t="s">
        <v>1627</v>
      </c>
      <c r="E609" s="42"/>
      <c r="F609" s="46" t="s">
        <v>67</v>
      </c>
      <c r="G609" s="42" t="s">
        <v>1628</v>
      </c>
      <c r="H609" s="46" t="s">
        <v>33</v>
      </c>
      <c r="I609" s="46">
        <v>32</v>
      </c>
      <c r="J609" s="670">
        <v>32</v>
      </c>
      <c r="K609" s="19" t="s">
        <v>800</v>
      </c>
      <c r="L609" s="52" t="s">
        <v>108</v>
      </c>
      <c r="M609" s="81"/>
      <c r="N609" s="28">
        <v>2760</v>
      </c>
      <c r="O609" s="972"/>
      <c r="P609" s="29">
        <v>6</v>
      </c>
      <c r="Q609" s="28">
        <v>4</v>
      </c>
      <c r="R609" s="28">
        <v>5</v>
      </c>
      <c r="S609" s="81">
        <v>244.798</v>
      </c>
      <c r="T609" s="185">
        <v>42209</v>
      </c>
      <c r="U609" s="326">
        <v>14.7</v>
      </c>
      <c r="V609" s="60">
        <v>1</v>
      </c>
      <c r="W609" s="167">
        <v>1</v>
      </c>
      <c r="X609" s="489">
        <f t="shared" si="29"/>
        <v>88.694927536231887</v>
      </c>
      <c r="Y609" s="502" t="s">
        <v>174</v>
      </c>
      <c r="Z609" s="494"/>
      <c r="AA609" s="28" t="s">
        <v>17</v>
      </c>
      <c r="AB609" s="27">
        <v>22</v>
      </c>
      <c r="AC609" s="28" t="s">
        <v>1630</v>
      </c>
      <c r="AD609" s="27" t="s">
        <v>54</v>
      </c>
      <c r="AE609" s="28" t="s">
        <v>124</v>
      </c>
      <c r="AF609" s="29" t="s">
        <v>55</v>
      </c>
      <c r="AG609" s="29" t="s">
        <v>55</v>
      </c>
      <c r="AH609" s="27" t="s">
        <v>133</v>
      </c>
      <c r="AI609" s="27" t="s">
        <v>133</v>
      </c>
      <c r="AJ609" s="27"/>
      <c r="AK609" s="81"/>
      <c r="AL609" s="569"/>
      <c r="AM609" s="28">
        <v>32</v>
      </c>
      <c r="AN609" s="28">
        <v>5</v>
      </c>
      <c r="AO609" s="28">
        <v>2013</v>
      </c>
      <c r="AP609" s="20"/>
      <c r="AQ609" s="19" t="s">
        <v>1632</v>
      </c>
      <c r="AR609" s="28" t="s">
        <v>1629</v>
      </c>
      <c r="AS609" s="20" t="s">
        <v>1631</v>
      </c>
    </row>
    <row r="610" spans="1:45" ht="14.25" customHeight="1" x14ac:dyDescent="0.25">
      <c r="A610" t="s">
        <v>746</v>
      </c>
      <c r="B610">
        <v>1</v>
      </c>
      <c r="C610" t="s">
        <v>4376</v>
      </c>
      <c r="D610" s="409" t="s">
        <v>4848</v>
      </c>
      <c r="E610" s="435" t="s">
        <v>4825</v>
      </c>
      <c r="F610" s="27" t="s">
        <v>67</v>
      </c>
      <c r="G610" s="504" t="s">
        <v>4827</v>
      </c>
      <c r="H610" s="592" t="s">
        <v>12</v>
      </c>
      <c r="I610" s="412">
        <v>8</v>
      </c>
      <c r="J610" s="415">
        <v>16</v>
      </c>
      <c r="K610" s="19" t="s">
        <v>800</v>
      </c>
      <c r="L610" s="52" t="s">
        <v>108</v>
      </c>
      <c r="M610" s="81" t="s">
        <v>4846</v>
      </c>
      <c r="N610" s="28">
        <v>117</v>
      </c>
      <c r="O610" s="972"/>
      <c r="P610" s="29">
        <v>6</v>
      </c>
      <c r="Q610" s="28"/>
      <c r="R610" s="28"/>
      <c r="S610" s="81">
        <v>555.55600000000004</v>
      </c>
      <c r="T610" s="185">
        <v>43532</v>
      </c>
      <c r="U610" s="326">
        <v>14.7</v>
      </c>
      <c r="V610" s="60">
        <v>0.15</v>
      </c>
      <c r="W610" s="167">
        <v>4</v>
      </c>
      <c r="X610" s="489">
        <f t="shared" si="29"/>
        <v>178.06282051282051</v>
      </c>
      <c r="Y610" s="502" t="s">
        <v>174</v>
      </c>
      <c r="Z610" s="494"/>
      <c r="AA610" s="28" t="s">
        <v>20</v>
      </c>
      <c r="AB610" s="27">
        <v>2</v>
      </c>
      <c r="AC610" s="28" t="s">
        <v>4831</v>
      </c>
      <c r="AD610" s="27" t="s">
        <v>54</v>
      </c>
      <c r="AE610" s="28" t="s">
        <v>158</v>
      </c>
      <c r="AF610" s="29" t="s">
        <v>55</v>
      </c>
      <c r="AG610" s="29" t="s">
        <v>55</v>
      </c>
      <c r="AH610" s="27">
        <v>256</v>
      </c>
      <c r="AI610" s="27" t="s">
        <v>249</v>
      </c>
      <c r="AJ610" s="27" t="s">
        <v>54</v>
      </c>
      <c r="AK610" s="81">
        <v>12</v>
      </c>
      <c r="AL610" s="27">
        <v>3</v>
      </c>
      <c r="AM610" s="28"/>
      <c r="AN610" s="28"/>
      <c r="AO610" s="28">
        <v>2017</v>
      </c>
      <c r="AP610" s="20">
        <v>2019</v>
      </c>
      <c r="AQ610" s="182" t="s">
        <v>4828</v>
      </c>
      <c r="AR610" s="28" t="s">
        <v>4845</v>
      </c>
      <c r="AS610" s="20" t="s">
        <v>4829</v>
      </c>
    </row>
    <row r="611" spans="1:45" ht="14.25" customHeight="1" x14ac:dyDescent="0.25">
      <c r="A611" t="s">
        <v>746</v>
      </c>
      <c r="B611">
        <v>1</v>
      </c>
      <c r="C611" t="s">
        <v>875</v>
      </c>
      <c r="D611" s="409" t="s">
        <v>4849</v>
      </c>
      <c r="E611" s="435" t="s">
        <v>4825</v>
      </c>
      <c r="F611" s="27" t="s">
        <v>67</v>
      </c>
      <c r="G611" s="504" t="s">
        <v>4827</v>
      </c>
      <c r="H611" s="592" t="s">
        <v>12</v>
      </c>
      <c r="I611" s="412">
        <v>16</v>
      </c>
      <c r="J611" s="415">
        <v>16</v>
      </c>
      <c r="K611" s="19" t="s">
        <v>800</v>
      </c>
      <c r="L611" s="52" t="s">
        <v>108</v>
      </c>
      <c r="M611" s="81" t="s">
        <v>4846</v>
      </c>
      <c r="N611" s="28">
        <v>174</v>
      </c>
      <c r="O611" s="972"/>
      <c r="P611" s="29">
        <v>6</v>
      </c>
      <c r="Q611" s="28"/>
      <c r="R611" s="28"/>
      <c r="S611" s="81">
        <v>526.31600000000003</v>
      </c>
      <c r="T611" s="185">
        <v>43532</v>
      </c>
      <c r="U611" s="326">
        <v>14.7</v>
      </c>
      <c r="V611" s="60">
        <v>0.3</v>
      </c>
      <c r="W611" s="167">
        <v>4</v>
      </c>
      <c r="X611" s="489">
        <f t="shared" si="29"/>
        <v>226.8603448275862</v>
      </c>
      <c r="Y611" s="502" t="s">
        <v>174</v>
      </c>
      <c r="Z611" s="494"/>
      <c r="AA611" s="28" t="s">
        <v>20</v>
      </c>
      <c r="AB611" s="27">
        <v>2</v>
      </c>
      <c r="AC611" s="28" t="s">
        <v>4833</v>
      </c>
      <c r="AD611" s="27" t="s">
        <v>54</v>
      </c>
      <c r="AE611" s="28" t="s">
        <v>158</v>
      </c>
      <c r="AF611" s="29" t="s">
        <v>55</v>
      </c>
      <c r="AG611" s="29" t="s">
        <v>55</v>
      </c>
      <c r="AH611" s="27" t="s">
        <v>181</v>
      </c>
      <c r="AI611" s="27" t="s">
        <v>181</v>
      </c>
      <c r="AJ611" s="27" t="s">
        <v>55</v>
      </c>
      <c r="AK611" s="81">
        <v>13</v>
      </c>
      <c r="AL611" s="27">
        <v>3</v>
      </c>
      <c r="AM611" s="28"/>
      <c r="AN611" s="28"/>
      <c r="AO611" s="28">
        <v>2017</v>
      </c>
      <c r="AP611" s="20">
        <v>2019</v>
      </c>
      <c r="AQ611" s="182" t="s">
        <v>4828</v>
      </c>
      <c r="AR611" s="28" t="s">
        <v>4844</v>
      </c>
      <c r="AS611" s="20" t="s">
        <v>4829</v>
      </c>
    </row>
    <row r="612" spans="1:45" ht="14.25" customHeight="1" x14ac:dyDescent="0.25">
      <c r="A612" t="s">
        <v>746</v>
      </c>
      <c r="B612">
        <v>1</v>
      </c>
      <c r="C612" t="s">
        <v>4376</v>
      </c>
      <c r="D612" s="409" t="s">
        <v>4850</v>
      </c>
      <c r="E612" s="435" t="s">
        <v>4825</v>
      </c>
      <c r="F612" s="27" t="s">
        <v>67</v>
      </c>
      <c r="G612" s="504" t="s">
        <v>4827</v>
      </c>
      <c r="H612" s="46" t="s">
        <v>143</v>
      </c>
      <c r="I612" s="412">
        <v>16</v>
      </c>
      <c r="J612" s="415">
        <v>16</v>
      </c>
      <c r="K612" s="19" t="s">
        <v>800</v>
      </c>
      <c r="L612" s="52" t="s">
        <v>108</v>
      </c>
      <c r="M612" s="81" t="s">
        <v>4846</v>
      </c>
      <c r="N612" s="28">
        <v>273</v>
      </c>
      <c r="O612" s="972"/>
      <c r="P612" s="29">
        <v>6</v>
      </c>
      <c r="Q612" s="28"/>
      <c r="R612" s="28"/>
      <c r="S612" s="81">
        <v>294.11799999999999</v>
      </c>
      <c r="T612" s="185">
        <v>43532</v>
      </c>
      <c r="U612" s="326">
        <v>14.7</v>
      </c>
      <c r="V612" s="60">
        <v>0.4</v>
      </c>
      <c r="W612" s="167">
        <v>3</v>
      </c>
      <c r="X612" s="489">
        <f t="shared" si="29"/>
        <v>143.64737484737486</v>
      </c>
      <c r="Y612" s="502" t="s">
        <v>174</v>
      </c>
      <c r="Z612" s="494"/>
      <c r="AA612" s="28" t="s">
        <v>20</v>
      </c>
      <c r="AB612" s="27">
        <v>7</v>
      </c>
      <c r="AC612" s="28" t="s">
        <v>4834</v>
      </c>
      <c r="AD612" s="27" t="s">
        <v>54</v>
      </c>
      <c r="AE612" s="28" t="s">
        <v>158</v>
      </c>
      <c r="AF612" s="29" t="s">
        <v>55</v>
      </c>
      <c r="AG612" s="29" t="s">
        <v>55</v>
      </c>
      <c r="AH612" s="27" t="s">
        <v>181</v>
      </c>
      <c r="AI612" s="27" t="s">
        <v>181</v>
      </c>
      <c r="AJ612" s="27" t="s">
        <v>55</v>
      </c>
      <c r="AK612" s="81">
        <v>15</v>
      </c>
      <c r="AL612" s="27">
        <v>4</v>
      </c>
      <c r="AM612" s="28">
        <v>16</v>
      </c>
      <c r="AN612" s="28"/>
      <c r="AO612" s="28">
        <v>2017</v>
      </c>
      <c r="AP612" s="20">
        <v>2019</v>
      </c>
      <c r="AQ612" s="182" t="s">
        <v>4828</v>
      </c>
      <c r="AR612" s="28" t="s">
        <v>4836</v>
      </c>
      <c r="AS612" s="20" t="s">
        <v>4829</v>
      </c>
    </row>
    <row r="613" spans="1:45" ht="14.25" customHeight="1" x14ac:dyDescent="0.25">
      <c r="A613" t="s">
        <v>746</v>
      </c>
      <c r="B613">
        <v>1</v>
      </c>
      <c r="C613" t="s">
        <v>875</v>
      </c>
      <c r="D613" s="409" t="s">
        <v>4851</v>
      </c>
      <c r="E613" s="435" t="s">
        <v>4825</v>
      </c>
      <c r="F613" s="27" t="s">
        <v>67</v>
      </c>
      <c r="G613" s="504" t="s">
        <v>4827</v>
      </c>
      <c r="H613" s="46" t="s">
        <v>143</v>
      </c>
      <c r="I613" s="412">
        <v>16</v>
      </c>
      <c r="J613" s="415">
        <v>16</v>
      </c>
      <c r="K613" s="19" t="s">
        <v>800</v>
      </c>
      <c r="L613" s="52" t="s">
        <v>108</v>
      </c>
      <c r="M613" s="81"/>
      <c r="N613" s="28">
        <v>383</v>
      </c>
      <c r="O613" s="972"/>
      <c r="P613" s="29">
        <v>6</v>
      </c>
      <c r="Q613" s="28"/>
      <c r="R613" s="28"/>
      <c r="S613" s="81">
        <v>246.91399999999999</v>
      </c>
      <c r="T613" s="185">
        <v>43532</v>
      </c>
      <c r="U613" s="326">
        <v>14.7</v>
      </c>
      <c r="V613" s="60">
        <v>0.67</v>
      </c>
      <c r="W613" s="167">
        <v>3</v>
      </c>
      <c r="X613" s="489">
        <f t="shared" si="29"/>
        <v>143.97944299390775</v>
      </c>
      <c r="Y613" s="502" t="s">
        <v>174</v>
      </c>
      <c r="Z613" s="494"/>
      <c r="AA613" s="28" t="s">
        <v>20</v>
      </c>
      <c r="AB613" s="27">
        <v>2</v>
      </c>
      <c r="AC613" s="28" t="s">
        <v>4835</v>
      </c>
      <c r="AD613" s="27" t="s">
        <v>54</v>
      </c>
      <c r="AE613" s="28" t="s">
        <v>158</v>
      </c>
      <c r="AF613" s="29" t="s">
        <v>55</v>
      </c>
      <c r="AG613" s="29" t="s">
        <v>55</v>
      </c>
      <c r="AH613" s="27" t="s">
        <v>181</v>
      </c>
      <c r="AI613" s="27" t="s">
        <v>181</v>
      </c>
      <c r="AJ613" s="27" t="s">
        <v>55</v>
      </c>
      <c r="AK613" s="81">
        <v>18</v>
      </c>
      <c r="AL613" s="27">
        <v>4</v>
      </c>
      <c r="AM613" s="28">
        <v>16</v>
      </c>
      <c r="AN613" s="28"/>
      <c r="AO613" s="28">
        <v>2017</v>
      </c>
      <c r="AP613" s="20">
        <v>2019</v>
      </c>
      <c r="AQ613" s="182" t="s">
        <v>4828</v>
      </c>
      <c r="AR613" s="28" t="s">
        <v>4839</v>
      </c>
      <c r="AS613" s="20" t="s">
        <v>4829</v>
      </c>
    </row>
    <row r="614" spans="1:45" ht="14.25" customHeight="1" x14ac:dyDescent="0.25">
      <c r="A614" t="s">
        <v>746</v>
      </c>
      <c r="B614">
        <v>1</v>
      </c>
      <c r="C614" t="s">
        <v>875</v>
      </c>
      <c r="D614" s="409" t="s">
        <v>4852</v>
      </c>
      <c r="E614" s="435" t="s">
        <v>4825</v>
      </c>
      <c r="F614" s="27" t="s">
        <v>67</v>
      </c>
      <c r="G614" s="504" t="s">
        <v>4827</v>
      </c>
      <c r="H614" s="46" t="s">
        <v>143</v>
      </c>
      <c r="I614" s="412">
        <v>16</v>
      </c>
      <c r="J614" s="415">
        <v>16</v>
      </c>
      <c r="K614" s="19" t="s">
        <v>800</v>
      </c>
      <c r="L614" s="52" t="s">
        <v>108</v>
      </c>
      <c r="M614" s="81"/>
      <c r="N614" s="28">
        <v>450</v>
      </c>
      <c r="O614" s="972"/>
      <c r="P614" s="29">
        <v>6</v>
      </c>
      <c r="Q614" s="28"/>
      <c r="R614" s="28"/>
      <c r="S614" s="81">
        <v>222.22200000000001</v>
      </c>
      <c r="T614" s="185">
        <v>43532</v>
      </c>
      <c r="U614" s="326">
        <v>14.7</v>
      </c>
      <c r="V614" s="60">
        <v>0.67</v>
      </c>
      <c r="W614" s="167">
        <v>2</v>
      </c>
      <c r="X614" s="489">
        <f t="shared" si="29"/>
        <v>165.43193333333335</v>
      </c>
      <c r="Y614" s="502" t="s">
        <v>174</v>
      </c>
      <c r="Z614" s="494"/>
      <c r="AA614" s="28" t="s">
        <v>20</v>
      </c>
      <c r="AB614" s="27">
        <v>2</v>
      </c>
      <c r="AC614" s="28" t="s">
        <v>4838</v>
      </c>
      <c r="AD614" s="27" t="s">
        <v>54</v>
      </c>
      <c r="AE614" s="28" t="s">
        <v>158</v>
      </c>
      <c r="AF614" s="29" t="s">
        <v>55</v>
      </c>
      <c r="AG614" s="29" t="s">
        <v>55</v>
      </c>
      <c r="AH614" s="27" t="s">
        <v>181</v>
      </c>
      <c r="AI614" s="27" t="s">
        <v>181</v>
      </c>
      <c r="AJ614" s="27" t="s">
        <v>55</v>
      </c>
      <c r="AK614" s="81">
        <v>27</v>
      </c>
      <c r="AL614" s="27">
        <v>4</v>
      </c>
      <c r="AM614" s="28">
        <v>16</v>
      </c>
      <c r="AN614" s="28"/>
      <c r="AO614" s="28">
        <v>2017</v>
      </c>
      <c r="AP614" s="20">
        <v>2019</v>
      </c>
      <c r="AQ614" s="182" t="s">
        <v>4828</v>
      </c>
      <c r="AR614" s="28" t="s">
        <v>4837</v>
      </c>
      <c r="AS614" s="20" t="s">
        <v>4829</v>
      </c>
    </row>
    <row r="615" spans="1:45" ht="14.25" customHeight="1" x14ac:dyDescent="0.25">
      <c r="A615" t="s">
        <v>746</v>
      </c>
      <c r="B615">
        <v>1</v>
      </c>
      <c r="C615" t="s">
        <v>875</v>
      </c>
      <c r="D615" s="591" t="s">
        <v>4853</v>
      </c>
      <c r="E615" s="555" t="s">
        <v>4825</v>
      </c>
      <c r="F615" s="46" t="s">
        <v>67</v>
      </c>
      <c r="G615" s="593" t="s">
        <v>4827</v>
      </c>
      <c r="H615" s="46" t="s">
        <v>143</v>
      </c>
      <c r="I615" s="592">
        <v>32</v>
      </c>
      <c r="J615" s="618">
        <v>16</v>
      </c>
      <c r="K615" s="19" t="s">
        <v>800</v>
      </c>
      <c r="L615" s="52" t="s">
        <v>108</v>
      </c>
      <c r="M615" s="81"/>
      <c r="N615" s="28">
        <v>624</v>
      </c>
      <c r="O615" s="972"/>
      <c r="P615" s="29">
        <v>6</v>
      </c>
      <c r="Q615" s="28"/>
      <c r="R615" s="28"/>
      <c r="S615" s="81">
        <v>303.02999999999997</v>
      </c>
      <c r="T615" s="185">
        <v>43532</v>
      </c>
      <c r="U615" s="326">
        <v>14.7</v>
      </c>
      <c r="V615" s="60">
        <v>1</v>
      </c>
      <c r="W615" s="167">
        <v>2</v>
      </c>
      <c r="X615" s="489">
        <f t="shared" si="29"/>
        <v>242.8125</v>
      </c>
      <c r="Y615" s="502" t="s">
        <v>174</v>
      </c>
      <c r="Z615" s="494"/>
      <c r="AA615" s="28" t="s">
        <v>20</v>
      </c>
      <c r="AB615" s="27">
        <v>2</v>
      </c>
      <c r="AC615" s="28" t="s">
        <v>4840</v>
      </c>
      <c r="AD615" s="27" t="s">
        <v>54</v>
      </c>
      <c r="AE615" s="28" t="s">
        <v>158</v>
      </c>
      <c r="AF615" s="29" t="s">
        <v>55</v>
      </c>
      <c r="AG615" s="29" t="s">
        <v>55</v>
      </c>
      <c r="AH615" s="27" t="s">
        <v>129</v>
      </c>
      <c r="AI615" s="27" t="s">
        <v>129</v>
      </c>
      <c r="AJ615" s="27" t="s">
        <v>55</v>
      </c>
      <c r="AK615" s="81">
        <v>32</v>
      </c>
      <c r="AL615" s="27">
        <v>5</v>
      </c>
      <c r="AM615" s="28">
        <v>16</v>
      </c>
      <c r="AN615" s="28"/>
      <c r="AO615" s="28">
        <v>2017</v>
      </c>
      <c r="AP615" s="20">
        <v>2019</v>
      </c>
      <c r="AQ615" s="182" t="s">
        <v>4828</v>
      </c>
      <c r="AR615" s="28" t="s">
        <v>4841</v>
      </c>
      <c r="AS615" s="20" t="s">
        <v>4829</v>
      </c>
    </row>
    <row r="616" spans="1:45" ht="14.25" customHeight="1" x14ac:dyDescent="0.25">
      <c r="A616" t="s">
        <v>746</v>
      </c>
      <c r="B616">
        <v>1</v>
      </c>
      <c r="C616" t="s">
        <v>875</v>
      </c>
      <c r="D616" s="409" t="s">
        <v>4854</v>
      </c>
      <c r="E616" s="435" t="s">
        <v>4825</v>
      </c>
      <c r="F616" s="27" t="s">
        <v>57</v>
      </c>
      <c r="G616" s="504" t="s">
        <v>4827</v>
      </c>
      <c r="H616" s="46" t="s">
        <v>143</v>
      </c>
      <c r="I616" s="412">
        <v>24</v>
      </c>
      <c r="J616" s="415">
        <v>24</v>
      </c>
      <c r="K616" s="19" t="s">
        <v>800</v>
      </c>
      <c r="L616" s="52" t="s">
        <v>108</v>
      </c>
      <c r="M616" s="81" t="s">
        <v>4855</v>
      </c>
      <c r="N616" s="28">
        <v>516</v>
      </c>
      <c r="O616" s="972"/>
      <c r="P616" s="29">
        <v>6</v>
      </c>
      <c r="Q616" s="28"/>
      <c r="R616" s="28"/>
      <c r="S616" s="81">
        <v>322.58100000000002</v>
      </c>
      <c r="T616" s="185">
        <v>43532</v>
      </c>
      <c r="U616" s="326">
        <v>14.7</v>
      </c>
      <c r="V616" s="60">
        <v>0.8</v>
      </c>
      <c r="W616" s="167">
        <v>2</v>
      </c>
      <c r="X616" s="489">
        <f t="shared" si="29"/>
        <v>250.06279069767444</v>
      </c>
      <c r="Y616" s="502" t="s">
        <v>174</v>
      </c>
      <c r="Z616" s="494"/>
      <c r="AA616" s="28" t="s">
        <v>20</v>
      </c>
      <c r="AB616" s="27">
        <v>1</v>
      </c>
      <c r="AC616" s="28" t="s">
        <v>4842</v>
      </c>
      <c r="AD616" s="27" t="s">
        <v>54</v>
      </c>
      <c r="AE616" s="28" t="s">
        <v>158</v>
      </c>
      <c r="AF616" s="29" t="s">
        <v>55</v>
      </c>
      <c r="AG616" s="29" t="s">
        <v>55</v>
      </c>
      <c r="AH616" s="27" t="s">
        <v>718</v>
      </c>
      <c r="AI616" s="27" t="s">
        <v>718</v>
      </c>
      <c r="AJ616" s="27" t="s">
        <v>55</v>
      </c>
      <c r="AK616" s="81">
        <v>32</v>
      </c>
      <c r="AL616" s="27">
        <v>4</v>
      </c>
      <c r="AM616" s="28">
        <v>16</v>
      </c>
      <c r="AN616" s="28"/>
      <c r="AO616" s="28">
        <v>2017</v>
      </c>
      <c r="AP616" s="20">
        <v>2019</v>
      </c>
      <c r="AQ616" s="182" t="s">
        <v>4828</v>
      </c>
      <c r="AR616" s="28" t="s">
        <v>4843</v>
      </c>
      <c r="AS616" s="20" t="s">
        <v>4829</v>
      </c>
    </row>
    <row r="617" spans="1:45" ht="14.25" customHeight="1" x14ac:dyDescent="0.25">
      <c r="A617" t="s">
        <v>746</v>
      </c>
      <c r="B617">
        <v>1</v>
      </c>
      <c r="C617" t="s">
        <v>4376</v>
      </c>
      <c r="D617" s="872" t="s">
        <v>4847</v>
      </c>
      <c r="E617" s="435" t="s">
        <v>4825</v>
      </c>
      <c r="F617" s="27" t="s">
        <v>67</v>
      </c>
      <c r="G617" s="504" t="s">
        <v>4827</v>
      </c>
      <c r="H617" s="592" t="s">
        <v>12</v>
      </c>
      <c r="I617" s="412">
        <v>8</v>
      </c>
      <c r="J617" s="415">
        <v>16</v>
      </c>
      <c r="K617" s="19" t="s">
        <v>800</v>
      </c>
      <c r="L617" s="52" t="s">
        <v>108</v>
      </c>
      <c r="M617" s="81" t="s">
        <v>4846</v>
      </c>
      <c r="N617" s="28">
        <v>101</v>
      </c>
      <c r="O617" s="972"/>
      <c r="P617" s="29">
        <v>6</v>
      </c>
      <c r="Q617" s="28"/>
      <c r="R617" s="28"/>
      <c r="S617" s="81">
        <v>526.31600000000003</v>
      </c>
      <c r="T617" s="185">
        <v>43532</v>
      </c>
      <c r="U617" s="326">
        <v>14.7</v>
      </c>
      <c r="V617" s="60">
        <v>0.15</v>
      </c>
      <c r="W617" s="167">
        <v>4</v>
      </c>
      <c r="X617" s="489">
        <f t="shared" si="29"/>
        <v>195.41435643564355</v>
      </c>
      <c r="Y617" s="502" t="s">
        <v>174</v>
      </c>
      <c r="Z617" s="494"/>
      <c r="AA617" s="28" t="s">
        <v>20</v>
      </c>
      <c r="AB617" s="27">
        <v>2</v>
      </c>
      <c r="AC617" s="28" t="s">
        <v>4832</v>
      </c>
      <c r="AD617" s="27" t="s">
        <v>54</v>
      </c>
      <c r="AE617" s="28" t="s">
        <v>158</v>
      </c>
      <c r="AF617" s="29" t="s">
        <v>55</v>
      </c>
      <c r="AG617" s="29" t="s">
        <v>55</v>
      </c>
      <c r="AH617" s="27">
        <v>256</v>
      </c>
      <c r="AI617" s="27" t="s">
        <v>205</v>
      </c>
      <c r="AJ617" s="27" t="s">
        <v>54</v>
      </c>
      <c r="AK617" s="81">
        <v>13</v>
      </c>
      <c r="AL617" s="27">
        <v>3</v>
      </c>
      <c r="AM617" s="28"/>
      <c r="AN617" s="28"/>
      <c r="AO617" s="28">
        <v>2017</v>
      </c>
      <c r="AP617" s="20">
        <v>2019</v>
      </c>
      <c r="AQ617" s="182" t="s">
        <v>4828</v>
      </c>
      <c r="AR617" s="28" t="s">
        <v>4830</v>
      </c>
      <c r="AS617" s="873" t="s">
        <v>4829</v>
      </c>
    </row>
    <row r="618" spans="1:45" ht="14.25" customHeight="1" x14ac:dyDescent="0.25">
      <c r="B618">
        <v>1</v>
      </c>
      <c r="C618" t="s">
        <v>875</v>
      </c>
      <c r="D618" s="45" t="s">
        <v>1739</v>
      </c>
      <c r="E618" s="555" t="s">
        <v>2593</v>
      </c>
      <c r="F618" s="46" t="s">
        <v>85</v>
      </c>
      <c r="G618" s="42" t="s">
        <v>1740</v>
      </c>
      <c r="H618" s="46" t="s">
        <v>153</v>
      </c>
      <c r="I618" s="46">
        <v>32</v>
      </c>
      <c r="J618" s="670">
        <v>32</v>
      </c>
      <c r="K618" s="19" t="s">
        <v>800</v>
      </c>
      <c r="L618" s="52" t="s">
        <v>108</v>
      </c>
      <c r="M618" s="81"/>
      <c r="N618" s="28">
        <v>7558</v>
      </c>
      <c r="O618" s="972"/>
      <c r="P618" s="29">
        <v>6</v>
      </c>
      <c r="Q618" s="28">
        <v>1</v>
      </c>
      <c r="R618" s="28">
        <v>9</v>
      </c>
      <c r="S618" s="81">
        <v>135.13499999999999</v>
      </c>
      <c r="T618" s="185">
        <v>43238</v>
      </c>
      <c r="U618" s="326">
        <v>14.7</v>
      </c>
      <c r="V618" s="60">
        <v>1</v>
      </c>
      <c r="W618" s="167">
        <v>1</v>
      </c>
      <c r="X618" s="489">
        <f t="shared" si="29"/>
        <v>17.879730087324688</v>
      </c>
      <c r="Y618" s="502" t="s">
        <v>174</v>
      </c>
      <c r="Z618" s="494"/>
      <c r="AA618" s="28" t="s">
        <v>20</v>
      </c>
      <c r="AB618" s="27">
        <v>37</v>
      </c>
      <c r="AC618" s="28" t="s">
        <v>1766</v>
      </c>
      <c r="AD618" s="27" t="s">
        <v>54</v>
      </c>
      <c r="AE618" s="28" t="s">
        <v>124</v>
      </c>
      <c r="AF618" s="29" t="s">
        <v>55</v>
      </c>
      <c r="AG618" s="29" t="s">
        <v>55</v>
      </c>
      <c r="AH618" s="27" t="s">
        <v>133</v>
      </c>
      <c r="AI618" s="27" t="s">
        <v>133</v>
      </c>
      <c r="AJ618" s="27" t="s">
        <v>54</v>
      </c>
      <c r="AK618" s="81"/>
      <c r="AL618" s="569"/>
      <c r="AM618" s="28">
        <v>16</v>
      </c>
      <c r="AN618" s="28"/>
      <c r="AO618" s="28">
        <v>2017</v>
      </c>
      <c r="AP618" s="20">
        <v>2021</v>
      </c>
      <c r="AQ618" s="19" t="s">
        <v>1768</v>
      </c>
      <c r="AR618" s="28" t="s">
        <v>1741</v>
      </c>
      <c r="AS618" s="20" t="s">
        <v>1767</v>
      </c>
    </row>
    <row r="619" spans="1:45" ht="14.25" customHeight="1" x14ac:dyDescent="0.25">
      <c r="C619" t="s">
        <v>875</v>
      </c>
      <c r="D619" s="45" t="s">
        <v>1739</v>
      </c>
      <c r="E619" s="555" t="s">
        <v>2593</v>
      </c>
      <c r="F619" s="46" t="s">
        <v>85</v>
      </c>
      <c r="G619" s="42" t="s">
        <v>1740</v>
      </c>
      <c r="H619" s="46" t="s">
        <v>153</v>
      </c>
      <c r="I619" s="46">
        <v>32</v>
      </c>
      <c r="J619" s="670">
        <v>32</v>
      </c>
      <c r="K619" s="19" t="s">
        <v>802</v>
      </c>
      <c r="L619" s="52" t="s">
        <v>108</v>
      </c>
      <c r="M619" s="81" t="s">
        <v>3652</v>
      </c>
      <c r="N619" s="28">
        <v>10284</v>
      </c>
      <c r="O619" s="972"/>
      <c r="P619" s="29" t="s">
        <v>744</v>
      </c>
      <c r="Q619" s="28">
        <v>2</v>
      </c>
      <c r="R619" s="28">
        <v>38</v>
      </c>
      <c r="S619" s="81">
        <v>111.27</v>
      </c>
      <c r="T619" s="185">
        <v>43238</v>
      </c>
      <c r="U619" s="326" t="s">
        <v>3562</v>
      </c>
      <c r="V619" s="60">
        <v>1</v>
      </c>
      <c r="W619" s="167">
        <v>1</v>
      </c>
      <c r="X619" s="489">
        <f t="shared" si="29"/>
        <v>10.819719953325555</v>
      </c>
      <c r="Y619" s="502" t="s">
        <v>174</v>
      </c>
      <c r="Z619" s="494"/>
      <c r="AA619" s="28" t="s">
        <v>20</v>
      </c>
      <c r="AB619" s="27">
        <v>37</v>
      </c>
      <c r="AC619" s="28" t="s">
        <v>1766</v>
      </c>
      <c r="AD619" s="27" t="s">
        <v>54</v>
      </c>
      <c r="AE619" s="28" t="s">
        <v>124</v>
      </c>
      <c r="AF619" s="29" t="s">
        <v>55</v>
      </c>
      <c r="AG619" s="29" t="s">
        <v>55</v>
      </c>
      <c r="AH619" s="27" t="s">
        <v>133</v>
      </c>
      <c r="AI619" s="27" t="s">
        <v>133</v>
      </c>
      <c r="AJ619" s="27" t="s">
        <v>54</v>
      </c>
      <c r="AK619" s="81"/>
      <c r="AL619" s="569"/>
      <c r="AM619" s="28">
        <v>16</v>
      </c>
      <c r="AN619" s="28"/>
      <c r="AO619" s="28">
        <v>2017</v>
      </c>
      <c r="AP619" s="20">
        <v>2021</v>
      </c>
      <c r="AQ619" s="19" t="s">
        <v>1768</v>
      </c>
      <c r="AR619" s="28" t="s">
        <v>1741</v>
      </c>
      <c r="AS619" s="20" t="s">
        <v>1767</v>
      </c>
    </row>
    <row r="620" spans="1:45" ht="14.25" customHeight="1" x14ac:dyDescent="0.25">
      <c r="C620" t="s">
        <v>875</v>
      </c>
      <c r="D620" s="45" t="s">
        <v>1875</v>
      </c>
      <c r="E620" s="42"/>
      <c r="F620" s="46" t="s">
        <v>2800</v>
      </c>
      <c r="G620" s="42" t="s">
        <v>1876</v>
      </c>
      <c r="H620" s="46" t="s">
        <v>65</v>
      </c>
      <c r="I620" s="46">
        <v>16</v>
      </c>
      <c r="J620" s="670"/>
      <c r="K620" s="19"/>
      <c r="L620" s="52"/>
      <c r="M620" s="81"/>
      <c r="N620" s="28"/>
      <c r="O620" s="972"/>
      <c r="P620" s="29"/>
      <c r="Q620" s="28"/>
      <c r="R620" s="28"/>
      <c r="S620" s="81"/>
      <c r="T620" s="185"/>
      <c r="U620" s="326"/>
      <c r="V620" s="60"/>
      <c r="W620" s="167"/>
      <c r="X620" s="489"/>
      <c r="Y620" s="502"/>
      <c r="Z620" s="494"/>
      <c r="AA620" s="28" t="s">
        <v>107</v>
      </c>
      <c r="AB620" s="27"/>
      <c r="AC620" s="28"/>
      <c r="AD620" s="27"/>
      <c r="AE620" s="28"/>
      <c r="AF620" s="29"/>
      <c r="AG620" s="29"/>
      <c r="AH620" s="27"/>
      <c r="AI620" s="27"/>
      <c r="AJ620" s="27"/>
      <c r="AK620" s="81"/>
      <c r="AL620" s="569"/>
      <c r="AM620" s="28"/>
      <c r="AN620" s="28"/>
      <c r="AO620" s="28"/>
      <c r="AP620" s="20"/>
      <c r="AQ620" s="182"/>
      <c r="AR620" s="28" t="s">
        <v>1877</v>
      </c>
      <c r="AS620" s="130" t="s">
        <v>3481</v>
      </c>
    </row>
    <row r="621" spans="1:45" ht="14.25" customHeight="1" x14ac:dyDescent="0.25">
      <c r="A621" t="s">
        <v>744</v>
      </c>
      <c r="B621">
        <v>1</v>
      </c>
      <c r="C621" t="s">
        <v>875</v>
      </c>
      <c r="D621" s="26" t="s">
        <v>431</v>
      </c>
      <c r="E621" s="435" t="s">
        <v>2539</v>
      </c>
      <c r="F621" s="27" t="s">
        <v>57</v>
      </c>
      <c r="G621" s="28" t="s">
        <v>432</v>
      </c>
      <c r="H621" s="46" t="s">
        <v>1023</v>
      </c>
      <c r="I621" s="27">
        <v>16</v>
      </c>
      <c r="J621" s="87">
        <v>16</v>
      </c>
      <c r="K621" s="19" t="s">
        <v>800</v>
      </c>
      <c r="L621" s="52" t="s">
        <v>108</v>
      </c>
      <c r="M621" s="81"/>
      <c r="N621" s="28">
        <v>2225</v>
      </c>
      <c r="O621" s="972"/>
      <c r="P621" s="29">
        <v>6</v>
      </c>
      <c r="Q621" s="28">
        <v>1</v>
      </c>
      <c r="R621" s="28"/>
      <c r="S621" s="81">
        <v>179.565</v>
      </c>
      <c r="T621" s="185">
        <v>41725</v>
      </c>
      <c r="U621" s="326">
        <v>14.7</v>
      </c>
      <c r="V621" s="60">
        <v>0.67</v>
      </c>
      <c r="W621" s="167">
        <v>1</v>
      </c>
      <c r="X621" s="489">
        <f>IF(AND(N621&lt;&gt;"",S621&lt;&gt;""),1000*S621*V621/(N621*W621),"")</f>
        <v>54.071258426966295</v>
      </c>
      <c r="Y621" s="502" t="s">
        <v>174</v>
      </c>
      <c r="Z621" s="494"/>
      <c r="AA621" s="28" t="s">
        <v>20</v>
      </c>
      <c r="AB621" s="27">
        <v>10</v>
      </c>
      <c r="AC621" s="28" t="s">
        <v>433</v>
      </c>
      <c r="AD621" s="27" t="s">
        <v>54</v>
      </c>
      <c r="AE621" s="28" t="s">
        <v>124</v>
      </c>
      <c r="AF621" s="29" t="s">
        <v>55</v>
      </c>
      <c r="AG621" s="29" t="s">
        <v>54</v>
      </c>
      <c r="AH621" s="27" t="s">
        <v>181</v>
      </c>
      <c r="AI621" s="27" t="s">
        <v>181</v>
      </c>
      <c r="AJ621" s="27"/>
      <c r="AK621" s="81"/>
      <c r="AL621" s="569"/>
      <c r="AM621" s="28"/>
      <c r="AN621" s="28"/>
      <c r="AO621" s="28">
        <v>2002</v>
      </c>
      <c r="AP621" s="20">
        <v>2009</v>
      </c>
      <c r="AQ621" s="19"/>
      <c r="AR621" s="28" t="s">
        <v>1024</v>
      </c>
      <c r="AS621" s="20" t="s">
        <v>1210</v>
      </c>
    </row>
    <row r="622" spans="1:45" ht="14.25" customHeight="1" x14ac:dyDescent="0.25">
      <c r="A622" s="208"/>
      <c r="B622" s="208"/>
      <c r="C622" s="208"/>
      <c r="D622" s="758" t="s">
        <v>5193</v>
      </c>
      <c r="E622" s="759" t="s">
        <v>5194</v>
      </c>
      <c r="F622" s="762"/>
      <c r="G622" s="761" t="s">
        <v>2119</v>
      </c>
      <c r="H622" s="762" t="s">
        <v>12</v>
      </c>
      <c r="I622" s="762">
        <v>16</v>
      </c>
      <c r="J622" s="934">
        <v>16</v>
      </c>
      <c r="K622" s="918" t="s">
        <v>6197</v>
      </c>
      <c r="L622" s="736" t="s">
        <v>108</v>
      </c>
      <c r="M622" s="737" t="s">
        <v>6325</v>
      </c>
      <c r="N622" s="734"/>
      <c r="O622" s="973"/>
      <c r="P622" s="204">
        <v>6</v>
      </c>
      <c r="Q622" s="734"/>
      <c r="R622" s="734"/>
      <c r="S622" s="737"/>
      <c r="T622" s="738">
        <v>44508</v>
      </c>
      <c r="U622" s="205" t="s">
        <v>5998</v>
      </c>
      <c r="V622" s="740">
        <v>0.67</v>
      </c>
      <c r="W622" s="741">
        <v>51</v>
      </c>
      <c r="X622" s="742" t="str">
        <f>IF(AND(N622&lt;&gt;"",S622&lt;&gt;""),1000*S622*V622/(N622*W622),"")</f>
        <v/>
      </c>
      <c r="Y622" s="999"/>
      <c r="Z622" s="204"/>
      <c r="AA622" s="203" t="s">
        <v>17</v>
      </c>
      <c r="AB622" s="204">
        <v>6</v>
      </c>
      <c r="AC622" s="203" t="s">
        <v>79</v>
      </c>
      <c r="AD622" s="204" t="s">
        <v>54</v>
      </c>
      <c r="AE622" s="203"/>
      <c r="AF622" s="204" t="s">
        <v>55</v>
      </c>
      <c r="AG622" s="204"/>
      <c r="AH622" s="204" t="s">
        <v>83</v>
      </c>
      <c r="AI622" s="204" t="s">
        <v>83</v>
      </c>
      <c r="AJ622" s="204" t="s">
        <v>55</v>
      </c>
      <c r="AK622" s="734">
        <v>15</v>
      </c>
      <c r="AL622" s="734"/>
      <c r="AM622" s="734"/>
      <c r="AN622" s="734"/>
      <c r="AO622" s="734">
        <v>2020</v>
      </c>
      <c r="AP622" s="746">
        <v>2021</v>
      </c>
      <c r="AQ622" s="747"/>
      <c r="AR622" s="734" t="s">
        <v>5770</v>
      </c>
      <c r="AS622" s="746" t="s">
        <v>5771</v>
      </c>
    </row>
    <row r="623" spans="1:45" ht="14.25" customHeight="1" x14ac:dyDescent="0.25">
      <c r="D623" s="591" t="s">
        <v>4979</v>
      </c>
      <c r="E623" s="555" t="s">
        <v>4982</v>
      </c>
      <c r="F623" s="592" t="s">
        <v>1812</v>
      </c>
      <c r="G623" s="593" t="s">
        <v>2119</v>
      </c>
      <c r="H623" s="592" t="s">
        <v>65</v>
      </c>
      <c r="I623" s="592">
        <v>16</v>
      </c>
      <c r="J623" s="618">
        <v>16</v>
      </c>
      <c r="K623" s="19"/>
      <c r="L623" s="52"/>
      <c r="M623" s="81"/>
      <c r="N623" s="28"/>
      <c r="O623" s="972"/>
      <c r="P623" s="29"/>
      <c r="Q623" s="28"/>
      <c r="R623" s="28"/>
      <c r="S623" s="81"/>
      <c r="T623" s="185"/>
      <c r="U623" s="326"/>
      <c r="V623" s="60"/>
      <c r="W623" s="167"/>
      <c r="X623" s="489"/>
      <c r="Y623" s="502"/>
      <c r="Z623" s="494"/>
      <c r="AA623" s="28" t="s">
        <v>17</v>
      </c>
      <c r="AB623" s="27">
        <v>11</v>
      </c>
      <c r="AC623" s="28" t="s">
        <v>79</v>
      </c>
      <c r="AD623" s="27"/>
      <c r="AE623" s="28"/>
      <c r="AF623" s="29"/>
      <c r="AG623" s="29"/>
      <c r="AH623" s="27"/>
      <c r="AI623" s="27"/>
      <c r="AJ623" s="27"/>
      <c r="AK623" s="81"/>
      <c r="AL623" s="569"/>
      <c r="AM623" s="28"/>
      <c r="AN623" s="28"/>
      <c r="AO623" s="28">
        <v>2013</v>
      </c>
      <c r="AP623" s="20">
        <v>2020</v>
      </c>
      <c r="AQ623" s="182" t="s">
        <v>4980</v>
      </c>
      <c r="AR623" s="435" t="s">
        <v>3464</v>
      </c>
      <c r="AS623" s="20" t="s">
        <v>5762</v>
      </c>
    </row>
    <row r="624" spans="1:45" ht="14.25" customHeight="1" x14ac:dyDescent="0.25">
      <c r="B624">
        <v>1</v>
      </c>
      <c r="C624" t="s">
        <v>875</v>
      </c>
      <c r="D624" s="45" t="s">
        <v>5772</v>
      </c>
      <c r="E624" s="555" t="s">
        <v>2120</v>
      </c>
      <c r="F624" s="46" t="s">
        <v>67</v>
      </c>
      <c r="G624" s="42" t="s">
        <v>2119</v>
      </c>
      <c r="H624" s="46" t="s">
        <v>65</v>
      </c>
      <c r="I624" s="46">
        <v>16</v>
      </c>
      <c r="J624" s="670">
        <v>16</v>
      </c>
      <c r="K624" s="19" t="s">
        <v>800</v>
      </c>
      <c r="L624" s="52" t="s">
        <v>108</v>
      </c>
      <c r="M624" s="81"/>
      <c r="N624" s="28">
        <v>1858</v>
      </c>
      <c r="O624" s="972"/>
      <c r="P624" s="29">
        <v>6</v>
      </c>
      <c r="Q624" s="28"/>
      <c r="R624" s="28">
        <v>9</v>
      </c>
      <c r="S624" s="81">
        <v>149.25399999999999</v>
      </c>
      <c r="T624" s="185">
        <v>42512</v>
      </c>
      <c r="U624" s="326">
        <v>14.7</v>
      </c>
      <c r="V624" s="60">
        <v>0.67</v>
      </c>
      <c r="W624" s="167">
        <v>1</v>
      </c>
      <c r="X624" s="489">
        <f>IF(AND(N624&lt;&gt;"",S624&lt;&gt;""),1000*S624*V624/(N624*W624),"")</f>
        <v>53.821410118406895</v>
      </c>
      <c r="Y624" s="502" t="s">
        <v>174</v>
      </c>
      <c r="Z624" s="494" t="s">
        <v>54</v>
      </c>
      <c r="AA624" s="28" t="s">
        <v>17</v>
      </c>
      <c r="AB624" s="27">
        <v>11</v>
      </c>
      <c r="AC624" s="28" t="s">
        <v>79</v>
      </c>
      <c r="AD624" s="27"/>
      <c r="AE624" s="28"/>
      <c r="AF624" s="29"/>
      <c r="AG624" s="29"/>
      <c r="AH624" s="27" t="s">
        <v>181</v>
      </c>
      <c r="AI624" s="27" t="s">
        <v>181</v>
      </c>
      <c r="AJ624" s="27"/>
      <c r="AK624" s="81">
        <v>25</v>
      </c>
      <c r="AL624" s="569"/>
      <c r="AM624" s="28"/>
      <c r="AN624" s="28"/>
      <c r="AO624" s="28">
        <v>2017</v>
      </c>
      <c r="AP624" s="20">
        <v>2020</v>
      </c>
      <c r="AQ624" s="182" t="s">
        <v>3464</v>
      </c>
      <c r="AR624" s="28" t="s">
        <v>2912</v>
      </c>
      <c r="AS624" s="20" t="s">
        <v>2913</v>
      </c>
    </row>
    <row r="625" spans="1:45" ht="14.25" customHeight="1" x14ac:dyDescent="0.25">
      <c r="D625" s="409" t="s">
        <v>5060</v>
      </c>
      <c r="E625" s="435" t="s">
        <v>5061</v>
      </c>
      <c r="F625" s="412" t="s">
        <v>67</v>
      </c>
      <c r="G625" s="504" t="s">
        <v>5062</v>
      </c>
      <c r="H625" s="46" t="s">
        <v>33</v>
      </c>
      <c r="I625" s="412">
        <v>32</v>
      </c>
      <c r="J625" s="415">
        <v>32</v>
      </c>
      <c r="K625" s="19"/>
      <c r="L625" s="52"/>
      <c r="M625" s="81"/>
      <c r="N625" s="28"/>
      <c r="O625" s="972"/>
      <c r="P625" s="29"/>
      <c r="Q625" s="28"/>
      <c r="R625" s="28"/>
      <c r="S625" s="81"/>
      <c r="T625" s="185"/>
      <c r="U625" s="326"/>
      <c r="V625" s="60">
        <v>1</v>
      </c>
      <c r="W625" s="167">
        <v>1</v>
      </c>
      <c r="X625" s="489"/>
      <c r="Y625" s="502"/>
      <c r="Z625" s="494"/>
      <c r="AA625" s="28" t="s">
        <v>20</v>
      </c>
      <c r="AB625" s="27">
        <v>25</v>
      </c>
      <c r="AC625" s="28"/>
      <c r="AD625" s="27" t="s">
        <v>54</v>
      </c>
      <c r="AE625" s="28" t="s">
        <v>124</v>
      </c>
      <c r="AF625" s="29" t="s">
        <v>55</v>
      </c>
      <c r="AG625" s="29"/>
      <c r="AH625" s="27" t="s">
        <v>133</v>
      </c>
      <c r="AI625" s="27" t="s">
        <v>133</v>
      </c>
      <c r="AJ625" s="27" t="s">
        <v>54</v>
      </c>
      <c r="AK625" s="81">
        <v>100</v>
      </c>
      <c r="AL625" s="569"/>
      <c r="AM625" s="28">
        <v>32</v>
      </c>
      <c r="AN625" s="28">
        <v>5</v>
      </c>
      <c r="AO625" s="28">
        <v>2019</v>
      </c>
      <c r="AP625" s="20">
        <v>2019</v>
      </c>
      <c r="AQ625" s="37"/>
      <c r="AR625" s="28" t="s">
        <v>5065</v>
      </c>
      <c r="AS625" s="20" t="s">
        <v>5064</v>
      </c>
    </row>
    <row r="626" spans="1:45" ht="14.25" customHeight="1" x14ac:dyDescent="0.25">
      <c r="D626" s="591" t="s">
        <v>5326</v>
      </c>
      <c r="E626" s="555" t="s">
        <v>5327</v>
      </c>
      <c r="F626" s="592"/>
      <c r="G626" s="42" t="s">
        <v>5328</v>
      </c>
      <c r="H626" s="592" t="s">
        <v>1613</v>
      </c>
      <c r="I626" s="592">
        <v>32</v>
      </c>
      <c r="J626" s="618">
        <v>32</v>
      </c>
      <c r="K626" s="19"/>
      <c r="L626" s="66"/>
      <c r="M626" s="81"/>
      <c r="N626" s="28"/>
      <c r="O626" s="972"/>
      <c r="P626" s="29"/>
      <c r="Q626" s="28"/>
      <c r="R626" s="28"/>
      <c r="S626" s="81"/>
      <c r="T626" s="185"/>
      <c r="U626" s="326"/>
      <c r="V626" s="60"/>
      <c r="W626" s="167"/>
      <c r="X626" s="489"/>
      <c r="Y626" s="502"/>
      <c r="Z626" s="494"/>
      <c r="AA626" s="28" t="s">
        <v>4478</v>
      </c>
      <c r="AB626" s="27"/>
      <c r="AC626" s="28"/>
      <c r="AD626" s="27" t="s">
        <v>54</v>
      </c>
      <c r="AE626" s="28" t="s">
        <v>124</v>
      </c>
      <c r="AF626" s="29" t="s">
        <v>54</v>
      </c>
      <c r="AG626" s="29"/>
      <c r="AH626" s="27" t="s">
        <v>133</v>
      </c>
      <c r="AI626" s="27" t="s">
        <v>133</v>
      </c>
      <c r="AJ626" s="27" t="s">
        <v>54</v>
      </c>
      <c r="AK626" s="81">
        <v>45</v>
      </c>
      <c r="AL626" s="569"/>
      <c r="AM626" s="28">
        <v>32</v>
      </c>
      <c r="AN626" s="28">
        <v>5</v>
      </c>
      <c r="AO626" s="28"/>
      <c r="AP626" s="20">
        <v>2020</v>
      </c>
      <c r="AQ626" s="182" t="s">
        <v>5330</v>
      </c>
      <c r="AR626" s="28" t="s">
        <v>5329</v>
      </c>
      <c r="AS626" s="20" t="s">
        <v>5334</v>
      </c>
    </row>
    <row r="627" spans="1:45" ht="14.25" customHeight="1" x14ac:dyDescent="0.25">
      <c r="D627" s="591" t="s">
        <v>5958</v>
      </c>
      <c r="E627" s="555" t="s">
        <v>5959</v>
      </c>
      <c r="F627" s="592" t="s">
        <v>85</v>
      </c>
      <c r="G627" s="593" t="s">
        <v>5960</v>
      </c>
      <c r="H627" s="46" t="s">
        <v>143</v>
      </c>
      <c r="I627" s="592">
        <v>16</v>
      </c>
      <c r="J627" s="618">
        <v>16</v>
      </c>
      <c r="K627" s="19"/>
      <c r="L627" s="66"/>
      <c r="M627" s="81"/>
      <c r="N627" s="28"/>
      <c r="O627" s="972"/>
      <c r="P627" s="29"/>
      <c r="Q627" s="28"/>
      <c r="R627" s="28"/>
      <c r="S627" s="81"/>
      <c r="T627" s="185"/>
      <c r="U627" s="326"/>
      <c r="V627" s="60"/>
      <c r="W627" s="167"/>
      <c r="X627" s="489"/>
      <c r="Y627" s="502"/>
      <c r="Z627" s="494"/>
      <c r="AA627" s="28" t="s">
        <v>20</v>
      </c>
      <c r="AB627" s="27">
        <v>8</v>
      </c>
      <c r="AC627" s="28" t="s">
        <v>79</v>
      </c>
      <c r="AD627" s="27" t="s">
        <v>54</v>
      </c>
      <c r="AE627" s="28" t="s">
        <v>158</v>
      </c>
      <c r="AF627" s="29" t="s">
        <v>55</v>
      </c>
      <c r="AG627" s="29"/>
      <c r="AH627" s="27" t="s">
        <v>181</v>
      </c>
      <c r="AI627" s="27" t="s">
        <v>181</v>
      </c>
      <c r="AJ627" s="27" t="s">
        <v>54</v>
      </c>
      <c r="AK627" s="81">
        <v>32</v>
      </c>
      <c r="AL627" s="569"/>
      <c r="AM627" s="28">
        <v>16</v>
      </c>
      <c r="AN627" s="28"/>
      <c r="AO627" s="28">
        <v>2013</v>
      </c>
      <c r="AP627" s="20">
        <v>2021</v>
      </c>
      <c r="AQ627" s="19"/>
      <c r="AR627" s="28"/>
      <c r="AS627" s="20" t="s">
        <v>5961</v>
      </c>
    </row>
    <row r="628" spans="1:45" ht="14.25" customHeight="1" x14ac:dyDescent="0.25">
      <c r="C628" t="s">
        <v>875</v>
      </c>
      <c r="D628" s="45" t="s">
        <v>2010</v>
      </c>
      <c r="E628" s="555" t="s">
        <v>2391</v>
      </c>
      <c r="F628" s="46" t="s">
        <v>1812</v>
      </c>
      <c r="G628" s="42" t="s">
        <v>4369</v>
      </c>
      <c r="H628" s="592" t="s">
        <v>1613</v>
      </c>
      <c r="I628" s="46">
        <v>32</v>
      </c>
      <c r="J628" s="670">
        <v>32</v>
      </c>
      <c r="K628" s="19" t="s">
        <v>802</v>
      </c>
      <c r="L628" s="42" t="s">
        <v>108</v>
      </c>
      <c r="M628" s="81"/>
      <c r="N628" s="28"/>
      <c r="O628" s="972"/>
      <c r="P628" s="29" t="s">
        <v>744</v>
      </c>
      <c r="Q628" s="28"/>
      <c r="R628" s="28"/>
      <c r="S628" s="81"/>
      <c r="T628" s="185">
        <v>43186</v>
      </c>
      <c r="U628" s="326" t="s">
        <v>3562</v>
      </c>
      <c r="V628" s="60"/>
      <c r="W628" s="167"/>
      <c r="X628" s="489"/>
      <c r="Y628" s="502"/>
      <c r="Z628" s="494"/>
      <c r="AA628" s="28" t="s">
        <v>479</v>
      </c>
      <c r="AB628" s="27"/>
      <c r="AC628" s="28"/>
      <c r="AD628" s="27" t="s">
        <v>54</v>
      </c>
      <c r="AE628" s="28" t="s">
        <v>124</v>
      </c>
      <c r="AF628" s="29" t="s">
        <v>55</v>
      </c>
      <c r="AG628" s="29"/>
      <c r="AH628" s="27" t="s">
        <v>133</v>
      </c>
      <c r="AI628" s="27" t="s">
        <v>133</v>
      </c>
      <c r="AJ628" s="27" t="s">
        <v>54</v>
      </c>
      <c r="AK628" s="81"/>
      <c r="AL628" s="569"/>
      <c r="AM628" s="28">
        <v>32</v>
      </c>
      <c r="AN628" s="28"/>
      <c r="AO628" s="28"/>
      <c r="AP628" s="20"/>
      <c r="AQ628" s="182" t="s">
        <v>2392</v>
      </c>
      <c r="AR628" s="28"/>
      <c r="AS628" s="20"/>
    </row>
    <row r="629" spans="1:45" ht="14.25" customHeight="1" x14ac:dyDescent="0.25">
      <c r="A629" t="s">
        <v>174</v>
      </c>
      <c r="B629">
        <v>1</v>
      </c>
      <c r="C629" t="s">
        <v>875</v>
      </c>
      <c r="D629" s="45" t="s">
        <v>60</v>
      </c>
      <c r="E629" s="555" t="s">
        <v>3348</v>
      </c>
      <c r="F629" s="46" t="s">
        <v>57</v>
      </c>
      <c r="G629" s="42" t="s">
        <v>617</v>
      </c>
      <c r="H629" s="46" t="s">
        <v>65</v>
      </c>
      <c r="I629" s="46">
        <v>8</v>
      </c>
      <c r="J629" s="670">
        <v>8</v>
      </c>
      <c r="K629" s="856" t="s">
        <v>6197</v>
      </c>
      <c r="L629" s="66" t="s">
        <v>108</v>
      </c>
      <c r="M629" s="81" t="s">
        <v>6199</v>
      </c>
      <c r="N629" s="28">
        <v>132</v>
      </c>
      <c r="O629" s="972">
        <v>63</v>
      </c>
      <c r="P629" s="29">
        <v>6</v>
      </c>
      <c r="Q629" s="28"/>
      <c r="R629" s="28"/>
      <c r="S629" s="81">
        <v>304.87799999999999</v>
      </c>
      <c r="T629" s="185">
        <v>44489</v>
      </c>
      <c r="U629" s="326" t="s">
        <v>5998</v>
      </c>
      <c r="V629" s="60">
        <v>0.33</v>
      </c>
      <c r="W629" s="167">
        <v>1</v>
      </c>
      <c r="X629" s="489">
        <f>IF(AND(N629&lt;&gt;"",S629&lt;&gt;""),1000*S629*V629/(N629*W629),"")</f>
        <v>762.19500000000005</v>
      </c>
      <c r="Y629" s="502" t="s">
        <v>1833</v>
      </c>
      <c r="Z629" s="494"/>
      <c r="AA629" s="28" t="s">
        <v>17</v>
      </c>
      <c r="AB629" s="27">
        <v>10</v>
      </c>
      <c r="AC629" s="28" t="s">
        <v>1399</v>
      </c>
      <c r="AD629" s="27" t="s">
        <v>54</v>
      </c>
      <c r="AE629" s="28"/>
      <c r="AF629" s="29" t="s">
        <v>55</v>
      </c>
      <c r="AG629" s="29"/>
      <c r="AH629" s="27">
        <v>256</v>
      </c>
      <c r="AI629" s="27">
        <v>256</v>
      </c>
      <c r="AJ629" s="27" t="s">
        <v>54</v>
      </c>
      <c r="AK629" s="81">
        <v>24</v>
      </c>
      <c r="AL629" s="569"/>
      <c r="AM629" s="28"/>
      <c r="AN629" s="28"/>
      <c r="AO629" s="28">
        <v>1998</v>
      </c>
      <c r="AP629" s="20">
        <v>1998</v>
      </c>
      <c r="AQ629" s="142"/>
      <c r="AR629" s="28" t="s">
        <v>618</v>
      </c>
      <c r="AS629" s="20"/>
    </row>
    <row r="630" spans="1:45" ht="14.25" customHeight="1" x14ac:dyDescent="0.25">
      <c r="A630" t="s">
        <v>174</v>
      </c>
      <c r="B630">
        <v>1</v>
      </c>
      <c r="C630" t="s">
        <v>875</v>
      </c>
      <c r="D630" s="45" t="s">
        <v>60</v>
      </c>
      <c r="E630" s="555" t="s">
        <v>3348</v>
      </c>
      <c r="F630" s="46" t="s">
        <v>57</v>
      </c>
      <c r="G630" s="42" t="s">
        <v>617</v>
      </c>
      <c r="H630" s="46" t="s">
        <v>65</v>
      </c>
      <c r="I630" s="46">
        <v>8</v>
      </c>
      <c r="J630" s="670">
        <v>8</v>
      </c>
      <c r="K630" s="19" t="s">
        <v>800</v>
      </c>
      <c r="L630" s="66" t="s">
        <v>108</v>
      </c>
      <c r="M630" s="81"/>
      <c r="N630" s="28">
        <v>176</v>
      </c>
      <c r="O630" s="972"/>
      <c r="P630" s="29">
        <v>6</v>
      </c>
      <c r="Q630" s="28"/>
      <c r="R630" s="28"/>
      <c r="S630" s="81">
        <v>130.90700000000001</v>
      </c>
      <c r="T630" s="185">
        <v>41787</v>
      </c>
      <c r="U630" s="326">
        <v>14.7</v>
      </c>
      <c r="V630" s="60">
        <v>0.33</v>
      </c>
      <c r="W630" s="167">
        <v>1</v>
      </c>
      <c r="X630" s="489">
        <f>IF(AND(N630&lt;&gt;"",S630&lt;&gt;""),1000*S630*V630/(N630*W630),"")</f>
        <v>245.45062500000003</v>
      </c>
      <c r="Y630" s="502" t="s">
        <v>1833</v>
      </c>
      <c r="Z630" s="494"/>
      <c r="AA630" s="28" t="s">
        <v>17</v>
      </c>
      <c r="AB630" s="27">
        <v>10</v>
      </c>
      <c r="AC630" s="28" t="s">
        <v>1399</v>
      </c>
      <c r="AD630" s="27" t="s">
        <v>54</v>
      </c>
      <c r="AE630" s="28"/>
      <c r="AF630" s="29" t="s">
        <v>55</v>
      </c>
      <c r="AG630" s="29"/>
      <c r="AH630" s="27">
        <v>256</v>
      </c>
      <c r="AI630" s="27">
        <v>256</v>
      </c>
      <c r="AJ630" s="27" t="s">
        <v>54</v>
      </c>
      <c r="AK630" s="81">
        <v>24</v>
      </c>
      <c r="AL630" s="569"/>
      <c r="AM630" s="28"/>
      <c r="AN630" s="28"/>
      <c r="AO630" s="28">
        <v>1998</v>
      </c>
      <c r="AP630" s="20">
        <v>1998</v>
      </c>
      <c r="AQ630" s="142"/>
      <c r="AR630" s="28" t="s">
        <v>618</v>
      </c>
      <c r="AS630" s="20"/>
    </row>
    <row r="631" spans="1:45" ht="14.25" customHeight="1" x14ac:dyDescent="0.25">
      <c r="A631" t="s">
        <v>174</v>
      </c>
      <c r="C631" t="s">
        <v>875</v>
      </c>
      <c r="D631" s="45" t="s">
        <v>642</v>
      </c>
      <c r="E631" s="555" t="s">
        <v>2255</v>
      </c>
      <c r="F631" s="46" t="s">
        <v>85</v>
      </c>
      <c r="G631" s="42" t="s">
        <v>617</v>
      </c>
      <c r="H631" s="46" t="s">
        <v>65</v>
      </c>
      <c r="I631" s="46">
        <v>16</v>
      </c>
      <c r="J631" s="670">
        <v>16</v>
      </c>
      <c r="K631" s="19" t="s">
        <v>800</v>
      </c>
      <c r="L631" s="42" t="s">
        <v>108</v>
      </c>
      <c r="M631" s="81" t="s">
        <v>834</v>
      </c>
      <c r="N631" s="28"/>
      <c r="O631" s="972"/>
      <c r="P631" s="29">
        <v>6</v>
      </c>
      <c r="Q631" s="28"/>
      <c r="R631" s="28"/>
      <c r="S631" s="81"/>
      <c r="T631" s="185"/>
      <c r="U631" s="326">
        <v>14.7</v>
      </c>
      <c r="V631" s="60">
        <v>0.33</v>
      </c>
      <c r="W631" s="167">
        <v>1</v>
      </c>
      <c r="X631" s="489" t="str">
        <f>IF(AND(N631&lt;&gt;"",S631&lt;&gt;""),1000*S631*V631/(N631*W631),"")</f>
        <v/>
      </c>
      <c r="Y631" s="502"/>
      <c r="Z631" s="494"/>
      <c r="AA631" s="28" t="s">
        <v>17</v>
      </c>
      <c r="AB631" s="27">
        <v>27</v>
      </c>
      <c r="AC631" s="28" t="s">
        <v>641</v>
      </c>
      <c r="AD631" s="27" t="s">
        <v>54</v>
      </c>
      <c r="AE631" s="28"/>
      <c r="AF631" s="29" t="s">
        <v>55</v>
      </c>
      <c r="AG631" s="29"/>
      <c r="AH631" s="27">
        <v>256</v>
      </c>
      <c r="AI631" s="27">
        <v>256</v>
      </c>
      <c r="AJ631" s="27"/>
      <c r="AK631" s="81"/>
      <c r="AL631" s="569"/>
      <c r="AM631" s="28"/>
      <c r="AN631" s="28"/>
      <c r="AO631" s="28">
        <v>2003</v>
      </c>
      <c r="AP631" s="20"/>
      <c r="AQ631" s="142"/>
      <c r="AR631" s="28" t="s">
        <v>618</v>
      </c>
      <c r="AS631" s="20"/>
    </row>
    <row r="632" spans="1:45" ht="14.25" customHeight="1" x14ac:dyDescent="0.25">
      <c r="B632">
        <v>1</v>
      </c>
      <c r="C632" t="s">
        <v>875</v>
      </c>
      <c r="D632" s="45" t="s">
        <v>1444</v>
      </c>
      <c r="E632" s="555" t="s">
        <v>1449</v>
      </c>
      <c r="F632" s="46" t="s">
        <v>85</v>
      </c>
      <c r="G632" s="42" t="s">
        <v>1447</v>
      </c>
      <c r="H632" s="46" t="s">
        <v>1445</v>
      </c>
      <c r="I632" s="46">
        <v>36</v>
      </c>
      <c r="J632" s="670">
        <v>36</v>
      </c>
      <c r="K632" s="19" t="s">
        <v>1446</v>
      </c>
      <c r="L632" s="42" t="s">
        <v>1447</v>
      </c>
      <c r="M632" s="81"/>
      <c r="N632" s="28">
        <v>4427</v>
      </c>
      <c r="O632" s="972"/>
      <c r="P632" s="29">
        <v>6</v>
      </c>
      <c r="Q632" s="28"/>
      <c r="R632" s="28">
        <v>15</v>
      </c>
      <c r="S632" s="81">
        <v>50</v>
      </c>
      <c r="T632" s="185">
        <v>41644</v>
      </c>
      <c r="U632" s="326">
        <v>14.7</v>
      </c>
      <c r="V632" s="60">
        <v>1</v>
      </c>
      <c r="W632" s="167">
        <v>2</v>
      </c>
      <c r="X632" s="489">
        <f>IF(AND(N632&lt;&gt;"",S632&lt;&gt;""),1000*S632*V632/(N632*W632),"")</f>
        <v>5.6471651231081994</v>
      </c>
      <c r="Y632" s="502" t="s">
        <v>174</v>
      </c>
      <c r="Z632" s="494"/>
      <c r="AA632" s="28" t="s">
        <v>20</v>
      </c>
      <c r="AB632" s="27">
        <v>39</v>
      </c>
      <c r="AC632" s="28" t="s">
        <v>1448</v>
      </c>
      <c r="AD632" s="27" t="s">
        <v>54</v>
      </c>
      <c r="AE632" s="28" t="s">
        <v>124</v>
      </c>
      <c r="AF632" s="29" t="s">
        <v>54</v>
      </c>
      <c r="AG632" s="29" t="s">
        <v>55</v>
      </c>
      <c r="AH632" s="27"/>
      <c r="AI632" s="27"/>
      <c r="AJ632" s="27" t="s">
        <v>55</v>
      </c>
      <c r="AK632" s="81"/>
      <c r="AL632" s="569"/>
      <c r="AM632" s="28"/>
      <c r="AN632" s="28"/>
      <c r="AO632" s="28">
        <v>2011</v>
      </c>
      <c r="AP632" s="20">
        <v>2014</v>
      </c>
      <c r="AQ632" s="142"/>
      <c r="AR632" s="28" t="s">
        <v>1451</v>
      </c>
      <c r="AS632" s="20" t="s">
        <v>1450</v>
      </c>
    </row>
    <row r="633" spans="1:45" ht="14.25" customHeight="1" x14ac:dyDescent="0.25">
      <c r="D633" s="409" t="s">
        <v>5563</v>
      </c>
      <c r="E633" s="435" t="s">
        <v>5564</v>
      </c>
      <c r="F633" s="608" t="s">
        <v>5566</v>
      </c>
      <c r="G633" s="28" t="s">
        <v>2175</v>
      </c>
      <c r="H633" s="592" t="s">
        <v>1613</v>
      </c>
      <c r="I633" s="412">
        <v>32</v>
      </c>
      <c r="J633" s="415">
        <v>32</v>
      </c>
      <c r="K633" s="19"/>
      <c r="L633" s="52"/>
      <c r="M633" s="81"/>
      <c r="N633" s="28"/>
      <c r="O633" s="972"/>
      <c r="P633" s="29"/>
      <c r="Q633" s="28"/>
      <c r="R633" s="28"/>
      <c r="S633" s="81"/>
      <c r="T633" s="185"/>
      <c r="U633" s="326"/>
      <c r="V633" s="60"/>
      <c r="W633" s="167"/>
      <c r="X633" s="489"/>
      <c r="Y633" s="502"/>
      <c r="Z633" s="494"/>
      <c r="AA633" s="28" t="s">
        <v>5568</v>
      </c>
      <c r="AB633" s="27">
        <v>8</v>
      </c>
      <c r="AC633" s="28"/>
      <c r="AD633" s="27" t="s">
        <v>54</v>
      </c>
      <c r="AE633" s="28" t="s">
        <v>124</v>
      </c>
      <c r="AF633" s="29" t="s">
        <v>55</v>
      </c>
      <c r="AG633" s="29"/>
      <c r="AH633" s="27" t="s">
        <v>133</v>
      </c>
      <c r="AI633" s="27" t="s">
        <v>133</v>
      </c>
      <c r="AJ633" s="27" t="s">
        <v>54</v>
      </c>
      <c r="AK633" s="81">
        <v>45</v>
      </c>
      <c r="AL633" s="569"/>
      <c r="AM633" s="28">
        <v>32</v>
      </c>
      <c r="AN633" s="28"/>
      <c r="AO633" s="28"/>
      <c r="AP633" s="20">
        <v>2020</v>
      </c>
      <c r="AQ633" s="182" t="s">
        <v>5567</v>
      </c>
      <c r="AR633" s="28" t="s">
        <v>5565</v>
      </c>
      <c r="AS633" s="20"/>
    </row>
    <row r="634" spans="1:45" ht="14.25" customHeight="1" x14ac:dyDescent="0.25">
      <c r="C634" t="s">
        <v>875</v>
      </c>
      <c r="D634" s="45" t="s">
        <v>2177</v>
      </c>
      <c r="E634" s="555" t="s">
        <v>3381</v>
      </c>
      <c r="F634" s="46" t="s">
        <v>479</v>
      </c>
      <c r="G634" s="42" t="s">
        <v>2175</v>
      </c>
      <c r="H634" s="46" t="s">
        <v>568</v>
      </c>
      <c r="I634" s="46">
        <v>8</v>
      </c>
      <c r="J634" s="670">
        <v>8</v>
      </c>
      <c r="K634" s="19" t="s">
        <v>802</v>
      </c>
      <c r="L634" s="52" t="s">
        <v>108</v>
      </c>
      <c r="M634" s="81"/>
      <c r="N634" s="28"/>
      <c r="O634" s="972"/>
      <c r="P634" s="29" t="s">
        <v>744</v>
      </c>
      <c r="Q634" s="28"/>
      <c r="R634" s="28"/>
      <c r="S634" s="81"/>
      <c r="T634" s="185">
        <v>43230</v>
      </c>
      <c r="U634" s="326" t="s">
        <v>3562</v>
      </c>
      <c r="V634" s="60">
        <v>0.33</v>
      </c>
      <c r="W634" s="167">
        <v>3</v>
      </c>
      <c r="X634" s="489" t="str">
        <f t="shared" ref="X634:X641" si="30">IF(AND(N634&lt;&gt;"",S634&lt;&gt;""),1000*S634*V634/(N634*W634),"")</f>
        <v/>
      </c>
      <c r="Y634" s="502" t="s">
        <v>2226</v>
      </c>
      <c r="Z634" s="494"/>
      <c r="AA634" s="28" t="s">
        <v>479</v>
      </c>
      <c r="AB634" s="27">
        <v>15</v>
      </c>
      <c r="AC634" s="28" t="s">
        <v>2178</v>
      </c>
      <c r="AD634" s="27" t="s">
        <v>54</v>
      </c>
      <c r="AE634" s="28"/>
      <c r="AF634" s="29" t="s">
        <v>55</v>
      </c>
      <c r="AG634" s="29"/>
      <c r="AH634" s="27"/>
      <c r="AI634" s="27"/>
      <c r="AJ634" s="27"/>
      <c r="AK634" s="81"/>
      <c r="AL634" s="569"/>
      <c r="AM634" s="28"/>
      <c r="AN634" s="28"/>
      <c r="AO634" s="28">
        <v>2016</v>
      </c>
      <c r="AP634" s="20"/>
      <c r="AQ634" s="182" t="s">
        <v>2624</v>
      </c>
      <c r="AR634" s="28" t="s">
        <v>2622</v>
      </c>
      <c r="AS634" s="127" t="s">
        <v>2621</v>
      </c>
    </row>
    <row r="635" spans="1:45" ht="14.25" customHeight="1" x14ac:dyDescent="0.25">
      <c r="C635" t="s">
        <v>875</v>
      </c>
      <c r="D635" s="45" t="s">
        <v>2006</v>
      </c>
      <c r="E635" s="555" t="s">
        <v>2395</v>
      </c>
      <c r="F635" s="46" t="s">
        <v>67</v>
      </c>
      <c r="G635" s="42" t="s">
        <v>4277</v>
      </c>
      <c r="H635" s="592" t="s">
        <v>1613</v>
      </c>
      <c r="I635" s="46">
        <v>32</v>
      </c>
      <c r="J635" s="670">
        <v>32</v>
      </c>
      <c r="K635" s="19" t="s">
        <v>802</v>
      </c>
      <c r="L635" s="52" t="s">
        <v>108</v>
      </c>
      <c r="M635" s="81" t="s">
        <v>4279</v>
      </c>
      <c r="N635" s="28">
        <v>2616</v>
      </c>
      <c r="O635" s="972"/>
      <c r="P635" s="29" t="s">
        <v>744</v>
      </c>
      <c r="Q635" s="28"/>
      <c r="R635" s="28"/>
      <c r="S635" s="81">
        <v>178.44</v>
      </c>
      <c r="T635" s="185">
        <v>43296</v>
      </c>
      <c r="U635" s="326" t="s">
        <v>3562</v>
      </c>
      <c r="V635" s="60">
        <v>1</v>
      </c>
      <c r="W635" s="167">
        <v>1</v>
      </c>
      <c r="X635" s="489">
        <f t="shared" si="30"/>
        <v>68.211009174311926</v>
      </c>
      <c r="Y635" s="502" t="s">
        <v>2226</v>
      </c>
      <c r="Z635" s="494" t="s">
        <v>745</v>
      </c>
      <c r="AA635" s="28" t="s">
        <v>479</v>
      </c>
      <c r="AB635" s="27">
        <v>7</v>
      </c>
      <c r="AC635" s="28" t="s">
        <v>4278</v>
      </c>
      <c r="AD635" s="27" t="s">
        <v>54</v>
      </c>
      <c r="AE635" s="28" t="s">
        <v>124</v>
      </c>
      <c r="AF635" s="29" t="s">
        <v>55</v>
      </c>
      <c r="AG635" s="29"/>
      <c r="AH635" s="27" t="s">
        <v>133</v>
      </c>
      <c r="AI635" s="27" t="s">
        <v>133</v>
      </c>
      <c r="AJ635" s="27" t="s">
        <v>54</v>
      </c>
      <c r="AK635" s="81"/>
      <c r="AL635" s="569"/>
      <c r="AM635" s="28">
        <v>32</v>
      </c>
      <c r="AN635" s="28">
        <v>6</v>
      </c>
      <c r="AO635" s="28">
        <v>2016</v>
      </c>
      <c r="AP635" s="20">
        <v>2017</v>
      </c>
      <c r="AQ635" s="182" t="s">
        <v>5381</v>
      </c>
      <c r="AR635" s="28" t="s">
        <v>3189</v>
      </c>
      <c r="AS635" s="20" t="s">
        <v>4280</v>
      </c>
    </row>
    <row r="636" spans="1:45" ht="14.25" customHeight="1" x14ac:dyDescent="0.25">
      <c r="A636" s="208"/>
      <c r="B636" s="208"/>
      <c r="C636" s="208"/>
      <c r="D636" s="202" t="s">
        <v>5717</v>
      </c>
      <c r="E636" s="733" t="s">
        <v>5718</v>
      </c>
      <c r="F636" s="205" t="s">
        <v>5719</v>
      </c>
      <c r="G636" s="734" t="s">
        <v>311</v>
      </c>
      <c r="H636" s="762" t="s">
        <v>143</v>
      </c>
      <c r="I636" s="205">
        <v>64</v>
      </c>
      <c r="J636" s="207">
        <v>36</v>
      </c>
      <c r="K636" s="918" t="s">
        <v>6197</v>
      </c>
      <c r="L636" s="736" t="s">
        <v>108</v>
      </c>
      <c r="M636" s="737" t="s">
        <v>777</v>
      </c>
      <c r="N636" s="734"/>
      <c r="O636" s="973"/>
      <c r="P636" s="204"/>
      <c r="Q636" s="734"/>
      <c r="R636" s="734"/>
      <c r="S636" s="737"/>
      <c r="T636" s="738">
        <v>44494</v>
      </c>
      <c r="U636" s="739" t="s">
        <v>5998</v>
      </c>
      <c r="V636" s="740">
        <v>2</v>
      </c>
      <c r="W636" s="741">
        <v>1</v>
      </c>
      <c r="X636" s="742" t="str">
        <f t="shared" si="30"/>
        <v/>
      </c>
      <c r="Y636" s="743" t="s">
        <v>174</v>
      </c>
      <c r="Z636" s="744"/>
      <c r="AA636" s="734" t="s">
        <v>479</v>
      </c>
      <c r="AB636" s="205">
        <v>83</v>
      </c>
      <c r="AC636" s="734" t="s">
        <v>6222</v>
      </c>
      <c r="AD636" s="205" t="s">
        <v>54</v>
      </c>
      <c r="AE636" s="734"/>
      <c r="AF636" s="204" t="s">
        <v>54</v>
      </c>
      <c r="AG636" s="204"/>
      <c r="AH636" s="205"/>
      <c r="AI636" s="205"/>
      <c r="AJ636" s="205"/>
      <c r="AK636" s="737">
        <v>128</v>
      </c>
      <c r="AL636" s="745"/>
      <c r="AM636" s="734">
        <v>64</v>
      </c>
      <c r="AN636" s="734"/>
      <c r="AO636" s="734">
        <v>2021</v>
      </c>
      <c r="AP636" s="746">
        <v>2021</v>
      </c>
      <c r="AQ636" s="747" t="s">
        <v>5957</v>
      </c>
      <c r="AR636" s="734" t="s">
        <v>5956</v>
      </c>
      <c r="AS636" s="746" t="s">
        <v>6223</v>
      </c>
    </row>
    <row r="637" spans="1:45" s="7" customFormat="1" ht="14.25" customHeight="1" x14ac:dyDescent="0.25">
      <c r="A637" t="s">
        <v>746</v>
      </c>
      <c r="B637">
        <v>1</v>
      </c>
      <c r="C637" t="s">
        <v>875</v>
      </c>
      <c r="D637" s="26" t="s">
        <v>1460</v>
      </c>
      <c r="E637" s="435" t="s">
        <v>2362</v>
      </c>
      <c r="F637" s="27" t="s">
        <v>57</v>
      </c>
      <c r="G637" s="28" t="s">
        <v>311</v>
      </c>
      <c r="H637" s="46">
        <v>6502</v>
      </c>
      <c r="I637" s="27">
        <v>8</v>
      </c>
      <c r="J637" s="87">
        <v>8</v>
      </c>
      <c r="K637" s="19" t="s">
        <v>800</v>
      </c>
      <c r="L637" s="52" t="s">
        <v>108</v>
      </c>
      <c r="M637" s="81"/>
      <c r="N637" s="28">
        <v>619</v>
      </c>
      <c r="O637" s="972"/>
      <c r="P637" s="29">
        <v>6</v>
      </c>
      <c r="Q637" s="28"/>
      <c r="R637" s="28"/>
      <c r="S637" s="81">
        <v>196.50200000000001</v>
      </c>
      <c r="T637" s="185">
        <v>41826</v>
      </c>
      <c r="U637" s="326">
        <v>14.7</v>
      </c>
      <c r="V637" s="60">
        <v>0.33</v>
      </c>
      <c r="W637" s="167">
        <v>4</v>
      </c>
      <c r="X637" s="489">
        <f t="shared" si="30"/>
        <v>26.189684975767367</v>
      </c>
      <c r="Y637" s="502" t="s">
        <v>174</v>
      </c>
      <c r="Z637" s="494"/>
      <c r="AA637" s="28" t="s">
        <v>20</v>
      </c>
      <c r="AB637" s="27">
        <v>18</v>
      </c>
      <c r="AC637" s="28" t="s">
        <v>1460</v>
      </c>
      <c r="AD637" s="27"/>
      <c r="AE637" s="28" t="s">
        <v>124</v>
      </c>
      <c r="AF637" s="29" t="s">
        <v>55</v>
      </c>
      <c r="AG637" s="29" t="s">
        <v>55</v>
      </c>
      <c r="AH637" s="27" t="s">
        <v>181</v>
      </c>
      <c r="AI637" s="27" t="s">
        <v>181</v>
      </c>
      <c r="AJ637" s="27" t="s">
        <v>54</v>
      </c>
      <c r="AK637" s="81"/>
      <c r="AL637" s="569"/>
      <c r="AM637" s="28"/>
      <c r="AN637" s="28"/>
      <c r="AO637" s="28">
        <v>2012</v>
      </c>
      <c r="AP637" s="20">
        <v>2012</v>
      </c>
      <c r="AQ637" s="182"/>
      <c r="AR637" s="28"/>
      <c r="AS637" s="20" t="s">
        <v>1461</v>
      </c>
    </row>
    <row r="638" spans="1:45" ht="14.25" customHeight="1" x14ac:dyDescent="0.25">
      <c r="A638" t="s">
        <v>746</v>
      </c>
      <c r="B638">
        <v>1</v>
      </c>
      <c r="C638" t="s">
        <v>875</v>
      </c>
      <c r="D638" s="26" t="s">
        <v>1460</v>
      </c>
      <c r="E638" s="435" t="s">
        <v>2362</v>
      </c>
      <c r="F638" s="27" t="s">
        <v>57</v>
      </c>
      <c r="G638" s="28" t="s">
        <v>311</v>
      </c>
      <c r="H638" s="46">
        <v>6502</v>
      </c>
      <c r="I638" s="27">
        <v>8</v>
      </c>
      <c r="J638" s="87">
        <v>8</v>
      </c>
      <c r="K638" s="856" t="s">
        <v>6197</v>
      </c>
      <c r="L638" s="52" t="s">
        <v>108</v>
      </c>
      <c r="M638" s="81" t="s">
        <v>6199</v>
      </c>
      <c r="N638" s="28">
        <v>583</v>
      </c>
      <c r="O638" s="972"/>
      <c r="P638" s="29">
        <v>6</v>
      </c>
      <c r="Q638" s="28"/>
      <c r="R638" s="28"/>
      <c r="S638" s="81">
        <v>285.714</v>
      </c>
      <c r="T638" s="185">
        <v>44508</v>
      </c>
      <c r="U638" s="27" t="s">
        <v>5998</v>
      </c>
      <c r="V638" s="60">
        <v>0.33</v>
      </c>
      <c r="W638" s="167">
        <v>4</v>
      </c>
      <c r="X638" s="489">
        <f t="shared" si="30"/>
        <v>40.431226415094343</v>
      </c>
      <c r="Y638" s="502" t="s">
        <v>174</v>
      </c>
      <c r="Z638" s="494"/>
      <c r="AA638" s="28" t="s">
        <v>20</v>
      </c>
      <c r="AB638" s="27">
        <v>18</v>
      </c>
      <c r="AC638" s="28" t="s">
        <v>1460</v>
      </c>
      <c r="AD638" s="27"/>
      <c r="AE638" s="28" t="s">
        <v>124</v>
      </c>
      <c r="AF638" s="29" t="s">
        <v>55</v>
      </c>
      <c r="AG638" s="29" t="s">
        <v>55</v>
      </c>
      <c r="AH638" s="27" t="s">
        <v>181</v>
      </c>
      <c r="AI638" s="27" t="s">
        <v>181</v>
      </c>
      <c r="AJ638" s="27" t="s">
        <v>54</v>
      </c>
      <c r="AK638" s="81"/>
      <c r="AL638" s="569"/>
      <c r="AM638" s="28"/>
      <c r="AN638" s="28"/>
      <c r="AO638" s="28">
        <v>2012</v>
      </c>
      <c r="AP638" s="20">
        <v>2012</v>
      </c>
      <c r="AQ638" s="182"/>
      <c r="AR638" s="28"/>
      <c r="AS638" s="20" t="s">
        <v>1461</v>
      </c>
    </row>
    <row r="639" spans="1:45" ht="14.25" customHeight="1" x14ac:dyDescent="0.25">
      <c r="A639" t="s">
        <v>746</v>
      </c>
      <c r="B639">
        <v>1</v>
      </c>
      <c r="C639" t="s">
        <v>875</v>
      </c>
      <c r="D639" s="45" t="s">
        <v>1530</v>
      </c>
      <c r="E639" s="42" t="s">
        <v>1842</v>
      </c>
      <c r="F639" s="46" t="s">
        <v>67</v>
      </c>
      <c r="G639" s="42" t="s">
        <v>311</v>
      </c>
      <c r="H639" s="46" t="s">
        <v>143</v>
      </c>
      <c r="I639" s="46">
        <v>16</v>
      </c>
      <c r="J639" s="670">
        <v>16</v>
      </c>
      <c r="K639" s="19" t="s">
        <v>800</v>
      </c>
      <c r="L639" s="52" t="s">
        <v>108</v>
      </c>
      <c r="M639" s="81"/>
      <c r="N639" s="28">
        <v>780</v>
      </c>
      <c r="O639" s="972"/>
      <c r="P639" s="29">
        <v>6</v>
      </c>
      <c r="Q639" s="28"/>
      <c r="R639" s="28"/>
      <c r="S639" s="81">
        <v>313.185</v>
      </c>
      <c r="T639" s="185">
        <v>42095</v>
      </c>
      <c r="U639" s="326">
        <v>14.7</v>
      </c>
      <c r="V639" s="60">
        <v>0.67</v>
      </c>
      <c r="W639" s="167">
        <v>1</v>
      </c>
      <c r="X639" s="489">
        <f t="shared" si="30"/>
        <v>269.01788461538462</v>
      </c>
      <c r="Y639" s="502" t="s">
        <v>174</v>
      </c>
      <c r="Z639" s="494"/>
      <c r="AA639" s="28" t="s">
        <v>20</v>
      </c>
      <c r="AB639" s="27">
        <v>1</v>
      </c>
      <c r="AC639" s="28" t="s">
        <v>1531</v>
      </c>
      <c r="AD639" s="27" t="s">
        <v>54</v>
      </c>
      <c r="AE639" s="28"/>
      <c r="AF639" s="29" t="s">
        <v>55</v>
      </c>
      <c r="AG639" s="29" t="s">
        <v>54</v>
      </c>
      <c r="AH639" s="27"/>
      <c r="AI639" s="27"/>
      <c r="AJ639" s="27"/>
      <c r="AK639" s="81"/>
      <c r="AL639" s="569"/>
      <c r="AM639" s="28">
        <v>8</v>
      </c>
      <c r="AN639" s="28"/>
      <c r="AO639" s="28"/>
      <c r="AP639" s="20"/>
      <c r="AQ639" s="182" t="s">
        <v>2558</v>
      </c>
      <c r="AR639" s="28" t="s">
        <v>1536</v>
      </c>
      <c r="AS639" s="20" t="s">
        <v>1532</v>
      </c>
    </row>
    <row r="640" spans="1:45" ht="14.25" customHeight="1" x14ac:dyDescent="0.25">
      <c r="A640" t="s">
        <v>746</v>
      </c>
      <c r="B640">
        <v>1</v>
      </c>
      <c r="C640" t="s">
        <v>875</v>
      </c>
      <c r="D640" s="45" t="s">
        <v>1528</v>
      </c>
      <c r="E640" s="555" t="s">
        <v>2906</v>
      </c>
      <c r="F640" s="46" t="s">
        <v>57</v>
      </c>
      <c r="G640" s="42" t="s">
        <v>311</v>
      </c>
      <c r="H640" s="46" t="s">
        <v>143</v>
      </c>
      <c r="I640" s="46">
        <v>32</v>
      </c>
      <c r="J640" s="670">
        <v>32</v>
      </c>
      <c r="K640" s="19" t="s">
        <v>800</v>
      </c>
      <c r="L640" s="52" t="s">
        <v>108</v>
      </c>
      <c r="M640" s="81"/>
      <c r="N640" s="28">
        <v>3479</v>
      </c>
      <c r="O640" s="972"/>
      <c r="P640" s="29">
        <v>6</v>
      </c>
      <c r="Q640" s="28">
        <v>3</v>
      </c>
      <c r="R640" s="28">
        <v>2</v>
      </c>
      <c r="S640" s="81">
        <v>151.88300000000001</v>
      </c>
      <c r="T640" s="185">
        <v>42095</v>
      </c>
      <c r="U640" s="326">
        <v>14.7</v>
      </c>
      <c r="V640" s="60">
        <v>1</v>
      </c>
      <c r="W640" s="167">
        <v>1</v>
      </c>
      <c r="X640" s="489">
        <f t="shared" si="30"/>
        <v>43.65708536935901</v>
      </c>
      <c r="Y640" s="502" t="s">
        <v>174</v>
      </c>
      <c r="Z640" s="494"/>
      <c r="AA640" s="28" t="s">
        <v>20</v>
      </c>
      <c r="AB640" s="27">
        <v>1</v>
      </c>
      <c r="AC640" s="28" t="s">
        <v>1529</v>
      </c>
      <c r="AD640" s="27" t="s">
        <v>54</v>
      </c>
      <c r="AE640" s="28"/>
      <c r="AF640" s="29" t="s">
        <v>55</v>
      </c>
      <c r="AG640" s="29" t="s">
        <v>54</v>
      </c>
      <c r="AH640" s="27"/>
      <c r="AI640" s="27"/>
      <c r="AJ640" s="27"/>
      <c r="AK640" s="81"/>
      <c r="AL640" s="569"/>
      <c r="AM640" s="28">
        <v>32</v>
      </c>
      <c r="AN640" s="28"/>
      <c r="AO640" s="28">
        <v>2014</v>
      </c>
      <c r="AP640" s="20">
        <v>2014</v>
      </c>
      <c r="AQ640" s="182" t="s">
        <v>2558</v>
      </c>
      <c r="AR640" s="28"/>
      <c r="AS640" s="20"/>
    </row>
    <row r="641" spans="1:45" ht="14.25" customHeight="1" x14ac:dyDescent="0.25">
      <c r="A641" t="s">
        <v>746</v>
      </c>
      <c r="B641">
        <v>1</v>
      </c>
      <c r="C641" t="s">
        <v>875</v>
      </c>
      <c r="D641" s="45" t="s">
        <v>1533</v>
      </c>
      <c r="E641" s="555" t="s">
        <v>2907</v>
      </c>
      <c r="F641" s="46" t="s">
        <v>57</v>
      </c>
      <c r="G641" s="42" t="s">
        <v>311</v>
      </c>
      <c r="H641" s="46" t="s">
        <v>143</v>
      </c>
      <c r="I641" s="46">
        <v>64</v>
      </c>
      <c r="J641" s="670">
        <v>32</v>
      </c>
      <c r="K641" s="19" t="s">
        <v>800</v>
      </c>
      <c r="L641" s="52" t="s">
        <v>108</v>
      </c>
      <c r="M641" s="81"/>
      <c r="N641" s="28">
        <v>10404</v>
      </c>
      <c r="O641" s="972"/>
      <c r="P641" s="29">
        <v>6</v>
      </c>
      <c r="Q641" s="28">
        <v>12</v>
      </c>
      <c r="R641" s="28">
        <v>7</v>
      </c>
      <c r="S641" s="81">
        <v>64.935000000000002</v>
      </c>
      <c r="T641" s="185">
        <v>42095</v>
      </c>
      <c r="U641" s="326">
        <v>14.7</v>
      </c>
      <c r="V641" s="60">
        <v>1.5</v>
      </c>
      <c r="W641" s="167">
        <v>1</v>
      </c>
      <c r="X641" s="489">
        <f t="shared" si="30"/>
        <v>9.3620242214532876</v>
      </c>
      <c r="Y641" s="502" t="s">
        <v>174</v>
      </c>
      <c r="Z641" s="494"/>
      <c r="AA641" s="28" t="s">
        <v>20</v>
      </c>
      <c r="AB641" s="27">
        <v>1</v>
      </c>
      <c r="AC641" s="28" t="s">
        <v>1535</v>
      </c>
      <c r="AD641" s="27" t="s">
        <v>54</v>
      </c>
      <c r="AE641" s="28"/>
      <c r="AF641" s="29" t="s">
        <v>55</v>
      </c>
      <c r="AG641" s="29" t="s">
        <v>54</v>
      </c>
      <c r="AH641" s="27"/>
      <c r="AI641" s="27"/>
      <c r="AJ641" s="27"/>
      <c r="AK641" s="81"/>
      <c r="AL641" s="569"/>
      <c r="AM641" s="28"/>
      <c r="AN641" s="28"/>
      <c r="AO641" s="28">
        <v>2015</v>
      </c>
      <c r="AP641" s="20">
        <v>2015</v>
      </c>
      <c r="AQ641" s="182" t="s">
        <v>2558</v>
      </c>
      <c r="AR641" s="28"/>
      <c r="AS641" s="20" t="s">
        <v>1534</v>
      </c>
    </row>
    <row r="642" spans="1:45" ht="14.25" customHeight="1" x14ac:dyDescent="0.25">
      <c r="C642" t="s">
        <v>875</v>
      </c>
      <c r="D642" s="45" t="s">
        <v>4346</v>
      </c>
      <c r="E642" s="555" t="s">
        <v>4347</v>
      </c>
      <c r="F642" s="46" t="s">
        <v>85</v>
      </c>
      <c r="G642" s="42" t="s">
        <v>311</v>
      </c>
      <c r="H642" s="46" t="s">
        <v>143</v>
      </c>
      <c r="I642" s="46">
        <v>64</v>
      </c>
      <c r="J642" s="670">
        <v>32</v>
      </c>
      <c r="K642" s="19"/>
      <c r="L642" s="52"/>
      <c r="M642" s="81"/>
      <c r="N642" s="28"/>
      <c r="O642" s="972"/>
      <c r="P642" s="29"/>
      <c r="Q642" s="28"/>
      <c r="R642" s="28"/>
      <c r="S642" s="81"/>
      <c r="T642" s="185"/>
      <c r="U642" s="326"/>
      <c r="V642" s="60"/>
      <c r="W642" s="167"/>
      <c r="X642" s="489"/>
      <c r="Y642" s="502"/>
      <c r="Z642" s="494"/>
      <c r="AA642" s="28" t="s">
        <v>20</v>
      </c>
      <c r="AB642" s="27"/>
      <c r="AC642" s="28" t="s">
        <v>4348</v>
      </c>
      <c r="AD642" s="27" t="s">
        <v>54</v>
      </c>
      <c r="AE642" s="28" t="s">
        <v>124</v>
      </c>
      <c r="AF642" s="29" t="s">
        <v>54</v>
      </c>
      <c r="AG642" s="29"/>
      <c r="AH642" s="27" t="s">
        <v>4002</v>
      </c>
      <c r="AI642" s="27" t="s">
        <v>4002</v>
      </c>
      <c r="AJ642" s="27" t="s">
        <v>54</v>
      </c>
      <c r="AK642" s="81"/>
      <c r="AL642" s="569"/>
      <c r="AM642" s="28"/>
      <c r="AN642" s="28"/>
      <c r="AO642" s="28">
        <v>2017</v>
      </c>
      <c r="AP642" s="20">
        <v>2018</v>
      </c>
      <c r="AQ642" s="182" t="s">
        <v>4350</v>
      </c>
      <c r="AR642" s="28" t="s">
        <v>4349</v>
      </c>
      <c r="AS642" s="20" t="s">
        <v>4351</v>
      </c>
    </row>
    <row r="643" spans="1:45" ht="14.25" customHeight="1" x14ac:dyDescent="0.25">
      <c r="B643">
        <v>1</v>
      </c>
      <c r="C643" t="s">
        <v>875</v>
      </c>
      <c r="D643" s="26" t="s">
        <v>309</v>
      </c>
      <c r="E643" s="435" t="s">
        <v>2291</v>
      </c>
      <c r="F643" s="27" t="s">
        <v>96</v>
      </c>
      <c r="G643" s="28" t="s">
        <v>311</v>
      </c>
      <c r="H643" s="46" t="s">
        <v>143</v>
      </c>
      <c r="I643" s="27">
        <v>32</v>
      </c>
      <c r="J643" s="87">
        <v>32</v>
      </c>
      <c r="K643" s="19" t="s">
        <v>800</v>
      </c>
      <c r="L643" s="52" t="s">
        <v>108</v>
      </c>
      <c r="M643" s="81"/>
      <c r="N643" s="28">
        <v>3790</v>
      </c>
      <c r="O643" s="972"/>
      <c r="P643" s="29">
        <v>6</v>
      </c>
      <c r="Q643" s="28">
        <v>4</v>
      </c>
      <c r="R643" s="28">
        <v>1</v>
      </c>
      <c r="S643" s="81">
        <v>200</v>
      </c>
      <c r="T643" s="185">
        <v>43175</v>
      </c>
      <c r="U643" s="326">
        <v>14.7</v>
      </c>
      <c r="V643" s="60">
        <v>1</v>
      </c>
      <c r="W643" s="167">
        <v>4</v>
      </c>
      <c r="X643" s="489">
        <f>IF(AND(N643&lt;&gt;"",S643&lt;&gt;""),1000*S643*V643/(N643*W643),"")</f>
        <v>13.192612137203167</v>
      </c>
      <c r="Y643" s="502" t="s">
        <v>174</v>
      </c>
      <c r="Z643" s="494"/>
      <c r="AA643" s="28" t="s">
        <v>20</v>
      </c>
      <c r="AB643" s="27">
        <v>25</v>
      </c>
      <c r="AC643" s="28" t="s">
        <v>310</v>
      </c>
      <c r="AD643" s="27" t="s">
        <v>54</v>
      </c>
      <c r="AE643" s="28"/>
      <c r="AF643" s="29" t="s">
        <v>55</v>
      </c>
      <c r="AG643" s="29"/>
      <c r="AH643" s="27" t="s">
        <v>133</v>
      </c>
      <c r="AI643" s="27" t="s">
        <v>133</v>
      </c>
      <c r="AJ643" s="27" t="s">
        <v>54</v>
      </c>
      <c r="AK643" s="81"/>
      <c r="AL643" s="569"/>
      <c r="AM643" s="28">
        <v>32</v>
      </c>
      <c r="AN643" s="28"/>
      <c r="AO643" s="28">
        <v>2011</v>
      </c>
      <c r="AP643" s="20">
        <v>2012</v>
      </c>
      <c r="AQ643" s="182" t="s">
        <v>2558</v>
      </c>
      <c r="AR643" s="28" t="s">
        <v>2938</v>
      </c>
      <c r="AS643" s="20"/>
    </row>
    <row r="644" spans="1:45" ht="14.25" customHeight="1" x14ac:dyDescent="0.25">
      <c r="D644" s="26" t="s">
        <v>481</v>
      </c>
      <c r="E644" s="435" t="s">
        <v>4726</v>
      </c>
      <c r="F644" s="27" t="s">
        <v>85</v>
      </c>
      <c r="G644" s="28" t="s">
        <v>311</v>
      </c>
      <c r="H644" s="46" t="s">
        <v>143</v>
      </c>
      <c r="I644" s="27">
        <v>64</v>
      </c>
      <c r="J644" s="87">
        <v>32</v>
      </c>
      <c r="K644" s="19"/>
      <c r="L644" s="52"/>
      <c r="M644" s="81"/>
      <c r="N644" s="28"/>
      <c r="O644" s="972"/>
      <c r="P644" s="29"/>
      <c r="Q644" s="28"/>
      <c r="R644" s="28"/>
      <c r="S644" s="81"/>
      <c r="T644" s="185"/>
      <c r="U644" s="326"/>
      <c r="V644" s="60"/>
      <c r="W644" s="167"/>
      <c r="X644" s="489"/>
      <c r="Y644" s="502"/>
      <c r="Z644" s="494"/>
      <c r="AA644" s="28" t="s">
        <v>20</v>
      </c>
      <c r="AB644" s="27">
        <v>63</v>
      </c>
      <c r="AC644" s="28" t="s">
        <v>481</v>
      </c>
      <c r="AD644" s="27" t="s">
        <v>54</v>
      </c>
      <c r="AE644" s="28"/>
      <c r="AF644" s="29" t="s">
        <v>54</v>
      </c>
      <c r="AG644" s="29" t="s">
        <v>54</v>
      </c>
      <c r="AH644" s="27" t="s">
        <v>133</v>
      </c>
      <c r="AI644" s="27" t="s">
        <v>133</v>
      </c>
      <c r="AJ644" s="27" t="s">
        <v>54</v>
      </c>
      <c r="AK644" s="81">
        <v>105</v>
      </c>
      <c r="AL644" s="569">
        <v>2</v>
      </c>
      <c r="AM644" s="28">
        <v>96</v>
      </c>
      <c r="AN644" s="28">
        <v>9</v>
      </c>
      <c r="AO644" s="28">
        <v>2005</v>
      </c>
      <c r="AP644" s="20">
        <v>2013</v>
      </c>
      <c r="AQ644" s="182"/>
      <c r="AR644" s="28" t="s">
        <v>4727</v>
      </c>
      <c r="AS644" s="20" t="s">
        <v>4728</v>
      </c>
    </row>
    <row r="645" spans="1:45" ht="14.25" customHeight="1" x14ac:dyDescent="0.25">
      <c r="D645" s="591" t="s">
        <v>5572</v>
      </c>
      <c r="E645" s="555" t="s">
        <v>2558</v>
      </c>
      <c r="F645" s="617" t="s">
        <v>85</v>
      </c>
      <c r="G645" s="593" t="s">
        <v>311</v>
      </c>
      <c r="H645" s="46" t="s">
        <v>143</v>
      </c>
      <c r="I645" s="592">
        <v>64</v>
      </c>
      <c r="J645" s="618">
        <v>8</v>
      </c>
      <c r="K645" s="19"/>
      <c r="L645" s="52"/>
      <c r="M645" s="81"/>
      <c r="N645" s="28"/>
      <c r="O645" s="972"/>
      <c r="P645" s="29"/>
      <c r="Q645" s="28"/>
      <c r="R645" s="28"/>
      <c r="S645" s="81"/>
      <c r="T645" s="185"/>
      <c r="U645" s="326"/>
      <c r="V645" s="60"/>
      <c r="W645" s="167"/>
      <c r="X645" s="489"/>
      <c r="Y645" s="502"/>
      <c r="Z645" s="494"/>
      <c r="AA645" s="28" t="s">
        <v>479</v>
      </c>
      <c r="AB645" s="27">
        <v>3</v>
      </c>
      <c r="AC645" s="28" t="s">
        <v>5572</v>
      </c>
      <c r="AD645" s="27" t="s">
        <v>54</v>
      </c>
      <c r="AE645" s="28" t="s">
        <v>124</v>
      </c>
      <c r="AF645" s="29" t="s">
        <v>54</v>
      </c>
      <c r="AG645" s="29"/>
      <c r="AH645" s="27"/>
      <c r="AI645" s="27"/>
      <c r="AJ645" s="27" t="s">
        <v>54</v>
      </c>
      <c r="AK645" s="81"/>
      <c r="AL645" s="569"/>
      <c r="AM645" s="28">
        <v>32</v>
      </c>
      <c r="AN645" s="28"/>
      <c r="AO645" s="28">
        <v>2020</v>
      </c>
      <c r="AP645" s="20">
        <v>2021</v>
      </c>
      <c r="AQ645" s="182"/>
      <c r="AR645" s="28" t="s">
        <v>5574</v>
      </c>
      <c r="AS645" s="20" t="s">
        <v>5575</v>
      </c>
    </row>
    <row r="646" spans="1:45" ht="14.25" customHeight="1" x14ac:dyDescent="0.25">
      <c r="A646" t="s">
        <v>746</v>
      </c>
      <c r="B646">
        <v>1</v>
      </c>
      <c r="C646" t="s">
        <v>875</v>
      </c>
      <c r="D646" s="45" t="s">
        <v>503</v>
      </c>
      <c r="E646" s="555" t="s">
        <v>2555</v>
      </c>
      <c r="F646" s="46" t="s">
        <v>85</v>
      </c>
      <c r="G646" s="42" t="s">
        <v>311</v>
      </c>
      <c r="H646" s="46" t="s">
        <v>12</v>
      </c>
      <c r="I646" s="46">
        <v>32</v>
      </c>
      <c r="J646" s="670">
        <v>8</v>
      </c>
      <c r="K646" s="19" t="s">
        <v>800</v>
      </c>
      <c r="L646" s="66" t="s">
        <v>108</v>
      </c>
      <c r="M646" s="81"/>
      <c r="N646" s="28">
        <v>11216</v>
      </c>
      <c r="O646" s="972"/>
      <c r="P646" s="29">
        <v>6</v>
      </c>
      <c r="Q646" s="28">
        <v>4</v>
      </c>
      <c r="R646" s="28">
        <v>6</v>
      </c>
      <c r="S646" s="81">
        <v>123.45699999999999</v>
      </c>
      <c r="T646" s="185">
        <v>41764</v>
      </c>
      <c r="U646" s="326" t="s">
        <v>1255</v>
      </c>
      <c r="V646" s="60">
        <v>0.67</v>
      </c>
      <c r="W646" s="167">
        <v>2</v>
      </c>
      <c r="X646" s="489">
        <f t="shared" ref="X646:X651" si="31">IF(AND(N646&lt;&gt;"",S646&lt;&gt;""),1000*S646*V646/(N646*W646),"")</f>
        <v>3.6874193116975751</v>
      </c>
      <c r="Y646" s="502" t="s">
        <v>174</v>
      </c>
      <c r="Z646" s="494"/>
      <c r="AA646" s="28" t="s">
        <v>20</v>
      </c>
      <c r="AB646" s="27">
        <v>10</v>
      </c>
      <c r="AC646" s="28" t="s">
        <v>1244</v>
      </c>
      <c r="AD646" s="27" t="s">
        <v>54</v>
      </c>
      <c r="AE646" s="28"/>
      <c r="AF646" s="29" t="s">
        <v>55</v>
      </c>
      <c r="AG646" s="29"/>
      <c r="AH646" s="27" t="s">
        <v>133</v>
      </c>
      <c r="AI646" s="27" t="s">
        <v>133</v>
      </c>
      <c r="AJ646" s="27" t="s">
        <v>54</v>
      </c>
      <c r="AK646" s="81"/>
      <c r="AL646" s="569"/>
      <c r="AM646" s="28">
        <v>16</v>
      </c>
      <c r="AN646" s="28"/>
      <c r="AO646" s="28">
        <v>2013</v>
      </c>
      <c r="AP646" s="20">
        <v>2013</v>
      </c>
      <c r="AQ646" s="182" t="s">
        <v>2558</v>
      </c>
      <c r="AR646" s="28" t="s">
        <v>504</v>
      </c>
      <c r="AS646" s="20" t="s">
        <v>1243</v>
      </c>
    </row>
    <row r="647" spans="1:45" ht="14.25" customHeight="1" x14ac:dyDescent="0.25">
      <c r="B647">
        <v>1</v>
      </c>
      <c r="C647" t="s">
        <v>875</v>
      </c>
      <c r="D647" s="45" t="s">
        <v>2017</v>
      </c>
      <c r="E647" s="555" t="s">
        <v>3127</v>
      </c>
      <c r="F647" s="46" t="s">
        <v>85</v>
      </c>
      <c r="G647" s="42" t="s">
        <v>311</v>
      </c>
      <c r="H647" s="46">
        <v>6809</v>
      </c>
      <c r="I647" s="46">
        <v>8</v>
      </c>
      <c r="J647" s="670">
        <v>8</v>
      </c>
      <c r="K647" s="19" t="s">
        <v>800</v>
      </c>
      <c r="L647" s="42" t="s">
        <v>108</v>
      </c>
      <c r="M647" s="81" t="s">
        <v>3129</v>
      </c>
      <c r="N647" s="28">
        <v>7506</v>
      </c>
      <c r="O647" s="972"/>
      <c r="P647" s="29">
        <v>6</v>
      </c>
      <c r="Q647" s="28">
        <v>1</v>
      </c>
      <c r="R647" s="28">
        <v>2</v>
      </c>
      <c r="S647" s="81">
        <v>106.383</v>
      </c>
      <c r="T647" s="185">
        <v>43184</v>
      </c>
      <c r="U647" s="326">
        <v>14.7</v>
      </c>
      <c r="V647" s="60">
        <v>0.33</v>
      </c>
      <c r="W647" s="167">
        <v>4</v>
      </c>
      <c r="X647" s="489">
        <f t="shared" si="31"/>
        <v>1.1692775779376499</v>
      </c>
      <c r="Y647" s="502" t="s">
        <v>174</v>
      </c>
      <c r="Z647" s="494"/>
      <c r="AA647" s="28" t="s">
        <v>20</v>
      </c>
      <c r="AB647" s="27">
        <v>4</v>
      </c>
      <c r="AC647" s="28" t="s">
        <v>2017</v>
      </c>
      <c r="AD647" s="27" t="s">
        <v>54</v>
      </c>
      <c r="AE647" s="28" t="s">
        <v>124</v>
      </c>
      <c r="AF647" s="29" t="s">
        <v>55</v>
      </c>
      <c r="AG647" s="29" t="s">
        <v>55</v>
      </c>
      <c r="AH647" s="27" t="s">
        <v>133</v>
      </c>
      <c r="AI647" s="27" t="s">
        <v>133</v>
      </c>
      <c r="AJ647" s="27" t="s">
        <v>54</v>
      </c>
      <c r="AK647" s="81"/>
      <c r="AL647" s="569"/>
      <c r="AM647" s="28">
        <v>8</v>
      </c>
      <c r="AN647" s="28"/>
      <c r="AO647" s="28">
        <v>2012</v>
      </c>
      <c r="AP647" s="20">
        <v>2015</v>
      </c>
      <c r="AQ647" s="182" t="s">
        <v>3130</v>
      </c>
      <c r="AR647" s="28" t="s">
        <v>3128</v>
      </c>
      <c r="AS647" s="130" t="s">
        <v>3134</v>
      </c>
    </row>
    <row r="648" spans="1:45" ht="14.25" customHeight="1" x14ac:dyDescent="0.25">
      <c r="A648" t="s">
        <v>745</v>
      </c>
      <c r="C648" t="s">
        <v>875</v>
      </c>
      <c r="D648" s="45" t="s">
        <v>999</v>
      </c>
      <c r="E648" s="555" t="s">
        <v>2610</v>
      </c>
      <c r="F648" s="46" t="s">
        <v>85</v>
      </c>
      <c r="G648" s="42" t="s">
        <v>311</v>
      </c>
      <c r="H648" s="46">
        <v>68000</v>
      </c>
      <c r="I648" s="46">
        <v>16</v>
      </c>
      <c r="J648" s="670">
        <v>16</v>
      </c>
      <c r="K648" s="19" t="s">
        <v>967</v>
      </c>
      <c r="L648" s="66" t="s">
        <v>108</v>
      </c>
      <c r="M648" s="81" t="s">
        <v>1002</v>
      </c>
      <c r="N648" s="28">
        <v>13639</v>
      </c>
      <c r="O648" s="972"/>
      <c r="P648" s="29">
        <v>4</v>
      </c>
      <c r="Q648" s="28">
        <v>12</v>
      </c>
      <c r="R648" s="28">
        <v>17</v>
      </c>
      <c r="S648" s="81"/>
      <c r="T648" s="185">
        <v>41724</v>
      </c>
      <c r="U648" s="326">
        <v>14.7</v>
      </c>
      <c r="V648" s="60">
        <v>0.67</v>
      </c>
      <c r="W648" s="167">
        <v>4</v>
      </c>
      <c r="X648" s="489" t="str">
        <f t="shared" si="31"/>
        <v/>
      </c>
      <c r="Y648" s="502" t="s">
        <v>174</v>
      </c>
      <c r="Z648" s="494" t="s">
        <v>54</v>
      </c>
      <c r="AA648" s="28" t="s">
        <v>20</v>
      </c>
      <c r="AB648" s="27">
        <v>49</v>
      </c>
      <c r="AC648" s="28" t="s">
        <v>1000</v>
      </c>
      <c r="AD648" s="27" t="s">
        <v>54</v>
      </c>
      <c r="AE648" s="28" t="s">
        <v>124</v>
      </c>
      <c r="AF648" s="29" t="s">
        <v>55</v>
      </c>
      <c r="AG648" s="29" t="s">
        <v>55</v>
      </c>
      <c r="AH648" s="27" t="s">
        <v>133</v>
      </c>
      <c r="AI648" s="27" t="s">
        <v>133</v>
      </c>
      <c r="AJ648" s="27" t="s">
        <v>54</v>
      </c>
      <c r="AK648" s="81"/>
      <c r="AL648" s="569"/>
      <c r="AM648" s="28">
        <v>16</v>
      </c>
      <c r="AN648" s="28"/>
      <c r="AO648" s="28">
        <v>2011</v>
      </c>
      <c r="AP648" s="20">
        <v>2011</v>
      </c>
      <c r="AQ648" s="182" t="s">
        <v>2558</v>
      </c>
      <c r="AR648" s="28" t="s">
        <v>1001</v>
      </c>
      <c r="AS648" s="20"/>
    </row>
    <row r="649" spans="1:45" ht="14.25" customHeight="1" x14ac:dyDescent="0.25">
      <c r="A649" t="s">
        <v>745</v>
      </c>
      <c r="B649">
        <v>1</v>
      </c>
      <c r="C649" t="s">
        <v>875</v>
      </c>
      <c r="D649" s="45" t="s">
        <v>505</v>
      </c>
      <c r="E649" s="555" t="s">
        <v>2556</v>
      </c>
      <c r="F649" s="46" t="s">
        <v>96</v>
      </c>
      <c r="G649" s="42" t="s">
        <v>311</v>
      </c>
      <c r="H649" s="46" t="s">
        <v>1031</v>
      </c>
      <c r="I649" s="46">
        <v>16</v>
      </c>
      <c r="J649" s="670">
        <v>8</v>
      </c>
      <c r="K649" s="19" t="s">
        <v>800</v>
      </c>
      <c r="L649" s="66" t="s">
        <v>108</v>
      </c>
      <c r="M649" s="81"/>
      <c r="N649" s="28">
        <v>4514</v>
      </c>
      <c r="O649" s="972"/>
      <c r="P649" s="29">
        <v>6</v>
      </c>
      <c r="Q649" s="28">
        <v>4</v>
      </c>
      <c r="R649" s="28"/>
      <c r="S649" s="81">
        <v>173.61099999999999</v>
      </c>
      <c r="T649" s="185">
        <v>41688</v>
      </c>
      <c r="U649" s="326">
        <v>14.7</v>
      </c>
      <c r="V649" s="60">
        <v>0.67</v>
      </c>
      <c r="W649" s="167">
        <v>3</v>
      </c>
      <c r="X649" s="489">
        <f t="shared" si="31"/>
        <v>8.5895266578053473</v>
      </c>
      <c r="Y649" s="502" t="s">
        <v>174</v>
      </c>
      <c r="Z649" s="494"/>
      <c r="AA649" s="28" t="s">
        <v>20</v>
      </c>
      <c r="AB649" s="27">
        <v>57</v>
      </c>
      <c r="AC649" s="28" t="s">
        <v>505</v>
      </c>
      <c r="AD649" s="27" t="s">
        <v>54</v>
      </c>
      <c r="AE649" s="28" t="s">
        <v>124</v>
      </c>
      <c r="AF649" s="29" t="s">
        <v>55</v>
      </c>
      <c r="AG649" s="29" t="s">
        <v>55</v>
      </c>
      <c r="AH649" s="27" t="s">
        <v>129</v>
      </c>
      <c r="AI649" s="27" t="s">
        <v>129</v>
      </c>
      <c r="AJ649" s="27" t="s">
        <v>54</v>
      </c>
      <c r="AK649" s="81"/>
      <c r="AL649" s="569"/>
      <c r="AM649" s="28"/>
      <c r="AN649" s="28"/>
      <c r="AO649" s="28">
        <v>2012</v>
      </c>
      <c r="AP649" s="20">
        <v>2013</v>
      </c>
      <c r="AQ649" s="182" t="s">
        <v>2558</v>
      </c>
      <c r="AR649" s="28" t="s">
        <v>1156</v>
      </c>
      <c r="AS649" s="20"/>
    </row>
    <row r="650" spans="1:45" ht="14.25" customHeight="1" x14ac:dyDescent="0.25">
      <c r="B650">
        <v>1</v>
      </c>
      <c r="C650" t="s">
        <v>875</v>
      </c>
      <c r="D650" s="45" t="s">
        <v>3158</v>
      </c>
      <c r="E650" s="555" t="s">
        <v>2558</v>
      </c>
      <c r="F650" s="46" t="s">
        <v>85</v>
      </c>
      <c r="G650" s="42" t="s">
        <v>311</v>
      </c>
      <c r="H650" s="46" t="s">
        <v>143</v>
      </c>
      <c r="I650" s="46">
        <v>16</v>
      </c>
      <c r="J650" s="670">
        <v>16</v>
      </c>
      <c r="K650" s="19" t="s">
        <v>800</v>
      </c>
      <c r="L650" s="66" t="s">
        <v>108</v>
      </c>
      <c r="M650" s="81"/>
      <c r="N650" s="28">
        <v>643</v>
      </c>
      <c r="O650" s="972"/>
      <c r="P650" s="29">
        <v>6</v>
      </c>
      <c r="Q650" s="28"/>
      <c r="R650" s="28">
        <v>2</v>
      </c>
      <c r="S650" s="81">
        <v>208.333</v>
      </c>
      <c r="T650" s="185">
        <v>43185</v>
      </c>
      <c r="U650" s="326">
        <v>14.7</v>
      </c>
      <c r="V650" s="60">
        <v>0.67</v>
      </c>
      <c r="W650" s="167">
        <v>1</v>
      </c>
      <c r="X650" s="489">
        <f t="shared" si="31"/>
        <v>217.08104199066875</v>
      </c>
      <c r="Y650" s="502" t="s">
        <v>174</v>
      </c>
      <c r="Z650" s="494"/>
      <c r="AA650" s="28" t="s">
        <v>20</v>
      </c>
      <c r="AB650" s="27">
        <v>2</v>
      </c>
      <c r="AC650" s="28" t="s">
        <v>3159</v>
      </c>
      <c r="AD650" s="27" t="s">
        <v>54</v>
      </c>
      <c r="AE650" s="28"/>
      <c r="AF650" s="29" t="s">
        <v>55</v>
      </c>
      <c r="AG650" s="29" t="s">
        <v>55</v>
      </c>
      <c r="AH650" s="27" t="s">
        <v>181</v>
      </c>
      <c r="AI650" s="27" t="s">
        <v>181</v>
      </c>
      <c r="AJ650" s="27"/>
      <c r="AK650" s="81">
        <v>28</v>
      </c>
      <c r="AL650" s="569"/>
      <c r="AM650" s="28">
        <v>8</v>
      </c>
      <c r="AN650" s="28"/>
      <c r="AO650" s="28">
        <v>2014</v>
      </c>
      <c r="AP650" s="20">
        <v>2016</v>
      </c>
      <c r="AQ650" s="182"/>
      <c r="AR650" s="28"/>
      <c r="AS650" s="20" t="s">
        <v>3160</v>
      </c>
    </row>
    <row r="651" spans="1:45" ht="14.25" customHeight="1" x14ac:dyDescent="0.25">
      <c r="B651">
        <v>1</v>
      </c>
      <c r="C651" t="s">
        <v>875</v>
      </c>
      <c r="D651" s="45" t="s">
        <v>2049</v>
      </c>
      <c r="E651" s="555" t="s">
        <v>2558</v>
      </c>
      <c r="F651" s="46" t="s">
        <v>85</v>
      </c>
      <c r="G651" s="42" t="s">
        <v>311</v>
      </c>
      <c r="H651" s="46" t="s">
        <v>143</v>
      </c>
      <c r="I651" s="46">
        <v>32</v>
      </c>
      <c r="J651" s="670">
        <v>16</v>
      </c>
      <c r="K651" s="19" t="s">
        <v>800</v>
      </c>
      <c r="L651" s="66" t="s">
        <v>108</v>
      </c>
      <c r="M651" s="81"/>
      <c r="N651" s="28">
        <v>5756</v>
      </c>
      <c r="O651" s="972"/>
      <c r="P651" s="29">
        <v>6</v>
      </c>
      <c r="Q651" s="28">
        <v>9</v>
      </c>
      <c r="R651" s="28">
        <v>6</v>
      </c>
      <c r="S651" s="81">
        <v>136.98599999999999</v>
      </c>
      <c r="T651" s="185">
        <v>43185</v>
      </c>
      <c r="U651" s="326">
        <v>14.7</v>
      </c>
      <c r="V651" s="60">
        <v>2</v>
      </c>
      <c r="W651" s="167">
        <v>1</v>
      </c>
      <c r="X651" s="489">
        <f t="shared" si="31"/>
        <v>47.597637248088951</v>
      </c>
      <c r="Y651" s="502" t="s">
        <v>174</v>
      </c>
      <c r="Z651" s="494"/>
      <c r="AA651" s="28" t="s">
        <v>20</v>
      </c>
      <c r="AB651" s="27">
        <v>3</v>
      </c>
      <c r="AC651" s="28" t="s">
        <v>2049</v>
      </c>
      <c r="AD651" s="27" t="s">
        <v>149</v>
      </c>
      <c r="AE651" s="28"/>
      <c r="AF651" s="29"/>
      <c r="AG651" s="29"/>
      <c r="AH651" s="27" t="s">
        <v>133</v>
      </c>
      <c r="AI651" s="27" t="s">
        <v>133</v>
      </c>
      <c r="AJ651" s="27" t="s">
        <v>54</v>
      </c>
      <c r="AK651" s="81">
        <v>130</v>
      </c>
      <c r="AL651" s="569"/>
      <c r="AM651" s="28">
        <v>8</v>
      </c>
      <c r="AN651" s="28"/>
      <c r="AO651" s="28">
        <v>2014</v>
      </c>
      <c r="AP651" s="20">
        <v>2016</v>
      </c>
      <c r="AQ651" s="182"/>
      <c r="AR651" s="28" t="s">
        <v>3161</v>
      </c>
      <c r="AS651" s="20" t="s">
        <v>3157</v>
      </c>
    </row>
    <row r="652" spans="1:45" ht="14.25" customHeight="1" x14ac:dyDescent="0.25">
      <c r="A652" s="177"/>
      <c r="B652" s="177"/>
      <c r="C652" t="s">
        <v>875</v>
      </c>
      <c r="D652" s="409" t="s">
        <v>1918</v>
      </c>
      <c r="E652" s="435" t="s">
        <v>2060</v>
      </c>
      <c r="F652" s="412" t="s">
        <v>296</v>
      </c>
      <c r="G652" s="504" t="s">
        <v>311</v>
      </c>
      <c r="H652" s="46" t="s">
        <v>143</v>
      </c>
      <c r="I652" s="412">
        <v>32</v>
      </c>
      <c r="J652" s="415">
        <v>32</v>
      </c>
      <c r="K652" s="48"/>
      <c r="L652" s="465" t="s">
        <v>311</v>
      </c>
      <c r="M652" s="546"/>
      <c r="N652" s="504">
        <v>90000</v>
      </c>
      <c r="O652" s="977"/>
      <c r="P652" s="411"/>
      <c r="Q652" s="504"/>
      <c r="R652" s="504">
        <v>306</v>
      </c>
      <c r="S652" s="546"/>
      <c r="T652" s="575"/>
      <c r="U652" s="576"/>
      <c r="V652" s="577"/>
      <c r="W652" s="466"/>
      <c r="X652" s="490"/>
      <c r="Y652" s="957"/>
      <c r="Z652" s="466"/>
      <c r="AA652" s="504" t="s">
        <v>20</v>
      </c>
      <c r="AB652" s="412"/>
      <c r="AC652" s="504" t="s">
        <v>1918</v>
      </c>
      <c r="AD652" s="27" t="s">
        <v>54</v>
      </c>
      <c r="AE652" s="504" t="s">
        <v>158</v>
      </c>
      <c r="AF652" s="411" t="s">
        <v>54</v>
      </c>
      <c r="AG652" s="411"/>
      <c r="AH652" s="412" t="s">
        <v>133</v>
      </c>
      <c r="AI652" s="412" t="s">
        <v>133</v>
      </c>
      <c r="AJ652" s="412" t="s">
        <v>54</v>
      </c>
      <c r="AK652" s="546"/>
      <c r="AL652" s="570"/>
      <c r="AM652" s="504">
        <v>64</v>
      </c>
      <c r="AN652" s="504"/>
      <c r="AO652" s="504">
        <v>2015</v>
      </c>
      <c r="AP652" s="505">
        <v>2021</v>
      </c>
      <c r="AQ652" s="182" t="s">
        <v>6190</v>
      </c>
      <c r="AR652" s="504"/>
      <c r="AS652" s="505" t="s">
        <v>5574</v>
      </c>
    </row>
    <row r="653" spans="1:45" ht="14.25" customHeight="1" x14ac:dyDescent="0.25">
      <c r="A653" s="177"/>
      <c r="B653" s="177"/>
      <c r="C653" t="s">
        <v>875</v>
      </c>
      <c r="D653" s="591" t="s">
        <v>1918</v>
      </c>
      <c r="E653" s="555" t="s">
        <v>2060</v>
      </c>
      <c r="F653" s="592" t="s">
        <v>296</v>
      </c>
      <c r="G653" s="593" t="s">
        <v>311</v>
      </c>
      <c r="H653" s="46" t="s">
        <v>143</v>
      </c>
      <c r="I653" s="592">
        <v>64</v>
      </c>
      <c r="J653" s="618">
        <v>32</v>
      </c>
      <c r="K653" s="48"/>
      <c r="L653" s="465" t="s">
        <v>311</v>
      </c>
      <c r="M653" s="546"/>
      <c r="N653" s="504">
        <v>210000</v>
      </c>
      <c r="O653" s="977"/>
      <c r="P653" s="411"/>
      <c r="Q653" s="504"/>
      <c r="R653" s="504">
        <v>306</v>
      </c>
      <c r="S653" s="546"/>
      <c r="T653" s="575"/>
      <c r="U653" s="576"/>
      <c r="V653" s="577"/>
      <c r="W653" s="466"/>
      <c r="X653" s="490"/>
      <c r="Y653" s="957"/>
      <c r="Z653" s="466"/>
      <c r="AA653" s="504" t="s">
        <v>20</v>
      </c>
      <c r="AB653" s="412"/>
      <c r="AC653" s="504" t="s">
        <v>4589</v>
      </c>
      <c r="AD653" s="27" t="s">
        <v>54</v>
      </c>
      <c r="AE653" s="504" t="s">
        <v>158</v>
      </c>
      <c r="AF653" s="411" t="s">
        <v>54</v>
      </c>
      <c r="AG653" s="411"/>
      <c r="AH653" s="412" t="s">
        <v>133</v>
      </c>
      <c r="AI653" s="412" t="s">
        <v>133</v>
      </c>
      <c r="AJ653" s="412" t="s">
        <v>54</v>
      </c>
      <c r="AK653" s="546"/>
      <c r="AL653" s="570"/>
      <c r="AM653" s="504">
        <v>64</v>
      </c>
      <c r="AN653" s="504"/>
      <c r="AO653" s="504">
        <v>2015</v>
      </c>
      <c r="AP653" s="505">
        <v>2021</v>
      </c>
      <c r="AQ653" s="182" t="s">
        <v>6190</v>
      </c>
      <c r="AR653" s="504" t="s">
        <v>1919</v>
      </c>
      <c r="AS653" s="505"/>
    </row>
    <row r="654" spans="1:45" ht="14.25" customHeight="1" x14ac:dyDescent="0.25">
      <c r="A654" s="177"/>
      <c r="B654" s="177"/>
      <c r="C654" t="s">
        <v>875</v>
      </c>
      <c r="D654" s="591" t="s">
        <v>1918</v>
      </c>
      <c r="E654" s="555" t="s">
        <v>2060</v>
      </c>
      <c r="F654" s="592" t="s">
        <v>296</v>
      </c>
      <c r="G654" s="593" t="s">
        <v>311</v>
      </c>
      <c r="H654" s="46" t="s">
        <v>143</v>
      </c>
      <c r="I654" s="592">
        <v>64</v>
      </c>
      <c r="J654" s="618">
        <v>16</v>
      </c>
      <c r="K654" s="48"/>
      <c r="L654" s="465" t="s">
        <v>311</v>
      </c>
      <c r="M654" s="546"/>
      <c r="N654" s="504">
        <v>210000</v>
      </c>
      <c r="O654" s="977"/>
      <c r="P654" s="411"/>
      <c r="Q654" s="504"/>
      <c r="R654" s="504">
        <v>306</v>
      </c>
      <c r="S654" s="546"/>
      <c r="T654" s="575"/>
      <c r="U654" s="576"/>
      <c r="V654" s="577"/>
      <c r="W654" s="466"/>
      <c r="X654" s="490"/>
      <c r="Y654" s="957"/>
      <c r="Z654" s="466"/>
      <c r="AA654" s="504" t="s">
        <v>20</v>
      </c>
      <c r="AB654" s="412"/>
      <c r="AC654" s="504" t="s">
        <v>4588</v>
      </c>
      <c r="AD654" s="27" t="s">
        <v>54</v>
      </c>
      <c r="AE654" s="504" t="s">
        <v>158</v>
      </c>
      <c r="AF654" s="411" t="s">
        <v>54</v>
      </c>
      <c r="AG654" s="411"/>
      <c r="AH654" s="412" t="s">
        <v>133</v>
      </c>
      <c r="AI654" s="412" t="s">
        <v>133</v>
      </c>
      <c r="AJ654" s="412" t="s">
        <v>54</v>
      </c>
      <c r="AK654" s="546"/>
      <c r="AL654" s="570"/>
      <c r="AM654" s="504">
        <v>64</v>
      </c>
      <c r="AN654" s="504"/>
      <c r="AO654" s="504">
        <v>2015</v>
      </c>
      <c r="AP654" s="505">
        <v>2021</v>
      </c>
      <c r="AQ654" s="182" t="s">
        <v>6190</v>
      </c>
      <c r="AR654" s="504" t="s">
        <v>4587</v>
      </c>
      <c r="AS654" s="505" t="s">
        <v>4590</v>
      </c>
    </row>
    <row r="655" spans="1:45" ht="14.25" customHeight="1" x14ac:dyDescent="0.25">
      <c r="A655" s="208"/>
      <c r="B655" s="208"/>
      <c r="C655" s="208" t="s">
        <v>875</v>
      </c>
      <c r="D655" s="202" t="s">
        <v>1918</v>
      </c>
      <c r="E655" s="733" t="s">
        <v>2060</v>
      </c>
      <c r="F655" s="205" t="s">
        <v>296</v>
      </c>
      <c r="G655" s="734" t="s">
        <v>311</v>
      </c>
      <c r="H655" s="762" t="s">
        <v>143</v>
      </c>
      <c r="I655" s="205">
        <v>64</v>
      </c>
      <c r="J655" s="207">
        <v>16</v>
      </c>
      <c r="K655" s="918" t="s">
        <v>6272</v>
      </c>
      <c r="L655" s="736" t="s">
        <v>108</v>
      </c>
      <c r="M655" s="737" t="s">
        <v>5625</v>
      </c>
      <c r="N655" s="734"/>
      <c r="O655" s="978"/>
      <c r="P655" s="204"/>
      <c r="Q655" s="734"/>
      <c r="R655" s="734"/>
      <c r="S655" s="737"/>
      <c r="T655" s="738">
        <v>44504</v>
      </c>
      <c r="U655" s="739" t="s">
        <v>5998</v>
      </c>
      <c r="V655" s="740">
        <v>2</v>
      </c>
      <c r="W655" s="741">
        <v>1</v>
      </c>
      <c r="X655" s="742" t="str">
        <f>IF(AND(N655&lt;&gt;"",S655&lt;&gt;""),1000*S655*V655/(N655*W655),"")</f>
        <v/>
      </c>
      <c r="Y655" s="958"/>
      <c r="Z655" s="741"/>
      <c r="AA655" s="734" t="s">
        <v>479</v>
      </c>
      <c r="AB655" s="205">
        <v>27</v>
      </c>
      <c r="AC655" s="734" t="s">
        <v>6274</v>
      </c>
      <c r="AD655" s="205" t="s">
        <v>54</v>
      </c>
      <c r="AE655" s="734" t="s">
        <v>158</v>
      </c>
      <c r="AF655" s="204" t="s">
        <v>54</v>
      </c>
      <c r="AG655" s="204"/>
      <c r="AH655" s="205" t="s">
        <v>4002</v>
      </c>
      <c r="AI655" s="205" t="s">
        <v>4002</v>
      </c>
      <c r="AJ655" s="205" t="s">
        <v>54</v>
      </c>
      <c r="AK655" s="737"/>
      <c r="AL655" s="745"/>
      <c r="AM655" s="734">
        <v>64</v>
      </c>
      <c r="AN655" s="734"/>
      <c r="AO655" s="734">
        <v>2015</v>
      </c>
      <c r="AP655" s="746">
        <v>2021</v>
      </c>
      <c r="AQ655" s="747" t="s">
        <v>6190</v>
      </c>
      <c r="AR655" s="734" t="s">
        <v>4587</v>
      </c>
      <c r="AS655" s="746" t="s">
        <v>4590</v>
      </c>
    </row>
    <row r="656" spans="1:45" ht="14.25" customHeight="1" x14ac:dyDescent="0.25">
      <c r="B656">
        <v>1</v>
      </c>
      <c r="C656" t="s">
        <v>875</v>
      </c>
      <c r="D656" s="26" t="s">
        <v>2075</v>
      </c>
      <c r="E656" s="435" t="s">
        <v>2143</v>
      </c>
      <c r="F656" s="27" t="s">
        <v>85</v>
      </c>
      <c r="G656" s="28" t="s">
        <v>2140</v>
      </c>
      <c r="H656" s="46" t="s">
        <v>143</v>
      </c>
      <c r="I656" s="27">
        <v>16</v>
      </c>
      <c r="J656" s="87">
        <v>16</v>
      </c>
      <c r="K656" s="19" t="s">
        <v>800</v>
      </c>
      <c r="L656" s="52" t="s">
        <v>108</v>
      </c>
      <c r="M656" s="81"/>
      <c r="N656" s="28">
        <v>2778</v>
      </c>
      <c r="O656" s="972"/>
      <c r="P656" s="29">
        <v>6</v>
      </c>
      <c r="Q656" s="28"/>
      <c r="R656" s="28"/>
      <c r="S656" s="81">
        <v>158.72999999999999</v>
      </c>
      <c r="T656" s="185">
        <v>43164</v>
      </c>
      <c r="U656" s="326">
        <v>14.7</v>
      </c>
      <c r="V656" s="60">
        <v>0.67</v>
      </c>
      <c r="W656" s="167">
        <v>1</v>
      </c>
      <c r="X656" s="489">
        <f>IF(AND(N656&lt;&gt;"",S656&lt;&gt;""),1000*S656*V656/(N656*W656),"")</f>
        <v>38.282613390928731</v>
      </c>
      <c r="Y656" s="502" t="s">
        <v>174</v>
      </c>
      <c r="Z656" s="494"/>
      <c r="AA656" s="28" t="s">
        <v>20</v>
      </c>
      <c r="AB656" s="27">
        <v>7</v>
      </c>
      <c r="AC656" s="28" t="s">
        <v>2141</v>
      </c>
      <c r="AD656" s="27" t="s">
        <v>54</v>
      </c>
      <c r="AE656" s="28"/>
      <c r="AF656" s="29" t="s">
        <v>55</v>
      </c>
      <c r="AG656" s="29"/>
      <c r="AH656" s="27"/>
      <c r="AI656" s="27"/>
      <c r="AJ656" s="27"/>
      <c r="AK656" s="81">
        <v>42</v>
      </c>
      <c r="AL656" s="569"/>
      <c r="AM656" s="28">
        <v>16</v>
      </c>
      <c r="AN656" s="28"/>
      <c r="AO656" s="28">
        <v>2009</v>
      </c>
      <c r="AP656" s="20">
        <v>2013</v>
      </c>
      <c r="AQ656" s="182"/>
      <c r="AR656" s="28" t="s">
        <v>2730</v>
      </c>
      <c r="AS656" s="20" t="s">
        <v>2142</v>
      </c>
    </row>
    <row r="657" spans="1:45" ht="14.25" customHeight="1" x14ac:dyDescent="0.25">
      <c r="D657" s="409" t="s">
        <v>5600</v>
      </c>
      <c r="E657" s="435" t="s">
        <v>5604</v>
      </c>
      <c r="F657" s="608" t="s">
        <v>296</v>
      </c>
      <c r="G657" s="504" t="s">
        <v>5603</v>
      </c>
      <c r="H657" s="46" t="s">
        <v>33</v>
      </c>
      <c r="I657" s="412">
        <v>32</v>
      </c>
      <c r="J657" s="415">
        <v>32</v>
      </c>
      <c r="K657" s="19"/>
      <c r="L657" s="52"/>
      <c r="M657" s="81"/>
      <c r="N657" s="28"/>
      <c r="O657" s="972"/>
      <c r="P657" s="29"/>
      <c r="Q657" s="28"/>
      <c r="R657" s="28"/>
      <c r="S657" s="81"/>
      <c r="T657" s="185"/>
      <c r="U657" s="326"/>
      <c r="V657" s="60"/>
      <c r="W657" s="167"/>
      <c r="X657" s="489"/>
      <c r="Y657" s="502" t="s">
        <v>2226</v>
      </c>
      <c r="Z657" s="494"/>
      <c r="AA657" s="28" t="s">
        <v>17</v>
      </c>
      <c r="AB657" s="27">
        <v>22</v>
      </c>
      <c r="AC657" s="28" t="s">
        <v>229</v>
      </c>
      <c r="AD657" s="27" t="s">
        <v>54</v>
      </c>
      <c r="AE657" s="28" t="s">
        <v>124</v>
      </c>
      <c r="AF657" s="29" t="s">
        <v>55</v>
      </c>
      <c r="AG657" s="29" t="s">
        <v>55</v>
      </c>
      <c r="AH657" s="27" t="s">
        <v>133</v>
      </c>
      <c r="AI657" s="27" t="s">
        <v>133</v>
      </c>
      <c r="AJ657" s="27" t="s">
        <v>54</v>
      </c>
      <c r="AK657" s="81"/>
      <c r="AL657" s="569"/>
      <c r="AM657" s="28">
        <v>32</v>
      </c>
      <c r="AN657" s="28">
        <v>5</v>
      </c>
      <c r="AO657" s="28">
        <v>2017</v>
      </c>
      <c r="AP657" s="20">
        <v>2019</v>
      </c>
      <c r="AQ657" s="182" t="s">
        <v>5601</v>
      </c>
      <c r="AR657" s="28" t="s">
        <v>5602</v>
      </c>
      <c r="AS657" s="20"/>
    </row>
    <row r="658" spans="1:45" ht="14.25" customHeight="1" x14ac:dyDescent="0.25">
      <c r="A658" t="s">
        <v>746</v>
      </c>
      <c r="B658">
        <v>1</v>
      </c>
      <c r="C658" t="s">
        <v>875</v>
      </c>
      <c r="D658" s="26" t="s">
        <v>519</v>
      </c>
      <c r="E658" s="435" t="s">
        <v>2508</v>
      </c>
      <c r="F658" s="27" t="s">
        <v>67</v>
      </c>
      <c r="G658" s="28" t="s">
        <v>521</v>
      </c>
      <c r="H658" s="46" t="s">
        <v>65</v>
      </c>
      <c r="I658" s="27">
        <v>8</v>
      </c>
      <c r="J658" s="87">
        <v>9</v>
      </c>
      <c r="K658" s="19" t="s">
        <v>30</v>
      </c>
      <c r="L658" s="52" t="s">
        <v>521</v>
      </c>
      <c r="M658" s="81"/>
      <c r="N658" s="28">
        <v>196</v>
      </c>
      <c r="O658" s="972"/>
      <c r="P658" s="29">
        <v>6</v>
      </c>
      <c r="Q658" s="28"/>
      <c r="R658" s="28"/>
      <c r="S658" s="81">
        <v>473.9</v>
      </c>
      <c r="T658" s="185"/>
      <c r="U658" s="326">
        <v>14.7</v>
      </c>
      <c r="V658" s="60">
        <v>0.33</v>
      </c>
      <c r="W658" s="167">
        <v>1</v>
      </c>
      <c r="X658" s="489">
        <f t="shared" ref="X658:X667" si="32">IF(AND(N658&lt;&gt;"",S658&lt;&gt;""),1000*S658*V658/(N658*W658),"")</f>
        <v>797.89285714285711</v>
      </c>
      <c r="Y658" s="502" t="s">
        <v>1833</v>
      </c>
      <c r="Z658" s="494"/>
      <c r="AA658" s="28" t="s">
        <v>20</v>
      </c>
      <c r="AB658" s="27">
        <v>3</v>
      </c>
      <c r="AC658" s="28" t="s">
        <v>229</v>
      </c>
      <c r="AD658" s="27" t="s">
        <v>54</v>
      </c>
      <c r="AE658" s="28" t="s">
        <v>158</v>
      </c>
      <c r="AF658" s="29" t="s">
        <v>55</v>
      </c>
      <c r="AG658" s="29" t="s">
        <v>54</v>
      </c>
      <c r="AH658" s="27" t="s">
        <v>249</v>
      </c>
      <c r="AI658" s="27" t="s">
        <v>364</v>
      </c>
      <c r="AJ658" s="27" t="s">
        <v>54</v>
      </c>
      <c r="AK658" s="81">
        <v>41</v>
      </c>
      <c r="AL658" s="569"/>
      <c r="AM658" s="28">
        <v>3</v>
      </c>
      <c r="AN658" s="28"/>
      <c r="AO658" s="28">
        <v>2012</v>
      </c>
      <c r="AP658" s="20">
        <v>2014</v>
      </c>
      <c r="AQ658" s="182" t="s">
        <v>2509</v>
      </c>
      <c r="AR658" s="28" t="s">
        <v>522</v>
      </c>
      <c r="AS658" s="20" t="s">
        <v>1457</v>
      </c>
    </row>
    <row r="659" spans="1:45" ht="14.25" customHeight="1" x14ac:dyDescent="0.25">
      <c r="A659" t="s">
        <v>746</v>
      </c>
      <c r="B659">
        <v>1</v>
      </c>
      <c r="C659" t="s">
        <v>875</v>
      </c>
      <c r="D659" s="45" t="s">
        <v>259</v>
      </c>
      <c r="E659" s="555" t="s">
        <v>2255</v>
      </c>
      <c r="F659" s="46" t="s">
        <v>67</v>
      </c>
      <c r="G659" s="42" t="s">
        <v>260</v>
      </c>
      <c r="H659" s="46" t="s">
        <v>65</v>
      </c>
      <c r="I659" s="46">
        <v>8</v>
      </c>
      <c r="J659" s="670">
        <v>8</v>
      </c>
      <c r="K659" s="19" t="s">
        <v>800</v>
      </c>
      <c r="L659" s="52" t="s">
        <v>108</v>
      </c>
      <c r="M659" s="81"/>
      <c r="N659" s="28">
        <v>297</v>
      </c>
      <c r="O659" s="972"/>
      <c r="P659" s="29">
        <v>6</v>
      </c>
      <c r="Q659" s="28"/>
      <c r="R659" s="28"/>
      <c r="S659" s="81">
        <v>191.86500000000001</v>
      </c>
      <c r="T659" s="185">
        <v>41733</v>
      </c>
      <c r="U659" s="326">
        <v>14.7</v>
      </c>
      <c r="V659" s="60">
        <v>0.33</v>
      </c>
      <c r="W659" s="167">
        <v>1</v>
      </c>
      <c r="X659" s="489">
        <f t="shared" si="32"/>
        <v>213.18333333333334</v>
      </c>
      <c r="Y659" s="502" t="s">
        <v>174</v>
      </c>
      <c r="Z659" s="494"/>
      <c r="AA659" s="28" t="s">
        <v>17</v>
      </c>
      <c r="AB659" s="27">
        <v>25</v>
      </c>
      <c r="AC659" s="28" t="s">
        <v>641</v>
      </c>
      <c r="AD659" s="27" t="s">
        <v>54</v>
      </c>
      <c r="AE659" s="28"/>
      <c r="AF659" s="29"/>
      <c r="AG659" s="29"/>
      <c r="AH659" s="27"/>
      <c r="AI659" s="27"/>
      <c r="AJ659" s="27"/>
      <c r="AK659" s="81"/>
      <c r="AL659" s="569"/>
      <c r="AM659" s="28"/>
      <c r="AN659" s="28"/>
      <c r="AO659" s="28">
        <v>2003</v>
      </c>
      <c r="AP659" s="20">
        <v>2009</v>
      </c>
      <c r="AQ659" s="142"/>
      <c r="AR659" s="28" t="s">
        <v>796</v>
      </c>
      <c r="AS659" s="20"/>
    </row>
    <row r="660" spans="1:45" ht="14.25" customHeight="1" x14ac:dyDescent="0.25">
      <c r="A660" t="s">
        <v>744</v>
      </c>
      <c r="B660">
        <v>1</v>
      </c>
      <c r="C660" t="s">
        <v>875</v>
      </c>
      <c r="D660" s="45" t="s">
        <v>990</v>
      </c>
      <c r="E660" s="555" t="s">
        <v>2158</v>
      </c>
      <c r="F660" s="46" t="s">
        <v>67</v>
      </c>
      <c r="G660" s="42" t="s">
        <v>992</v>
      </c>
      <c r="H660" s="46" t="s">
        <v>559</v>
      </c>
      <c r="I660" s="46">
        <v>8</v>
      </c>
      <c r="J660" s="670">
        <v>8</v>
      </c>
      <c r="K660" s="19" t="s">
        <v>993</v>
      </c>
      <c r="L660" s="52" t="s">
        <v>108</v>
      </c>
      <c r="M660" s="81"/>
      <c r="N660" s="28">
        <v>2474</v>
      </c>
      <c r="O660" s="972"/>
      <c r="P660" s="29">
        <v>4</v>
      </c>
      <c r="Q660" s="28">
        <v>2</v>
      </c>
      <c r="R660" s="28">
        <v>19</v>
      </c>
      <c r="S660" s="81">
        <v>77.513000000000005</v>
      </c>
      <c r="T660" s="185">
        <v>41724</v>
      </c>
      <c r="U660" s="326">
        <v>14.7</v>
      </c>
      <c r="V660" s="60">
        <v>0.33</v>
      </c>
      <c r="W660" s="167">
        <v>3</v>
      </c>
      <c r="X660" s="489">
        <f t="shared" si="32"/>
        <v>3.44641471301536</v>
      </c>
      <c r="Y660" s="502" t="s">
        <v>2216</v>
      </c>
      <c r="Z660" s="494" t="s">
        <v>54</v>
      </c>
      <c r="AA660" s="28" t="s">
        <v>17</v>
      </c>
      <c r="AB660" s="27">
        <v>19</v>
      </c>
      <c r="AC660" s="28" t="s">
        <v>991</v>
      </c>
      <c r="AD660" s="27" t="s">
        <v>54</v>
      </c>
      <c r="AE660" s="28" t="s">
        <v>124</v>
      </c>
      <c r="AF660" s="29" t="s">
        <v>55</v>
      </c>
      <c r="AG660" s="29" t="s">
        <v>55</v>
      </c>
      <c r="AH660" s="27" t="s">
        <v>181</v>
      </c>
      <c r="AI660" s="27" t="s">
        <v>181</v>
      </c>
      <c r="AJ660" s="27" t="s">
        <v>54</v>
      </c>
      <c r="AK660" s="81"/>
      <c r="AL660" s="569"/>
      <c r="AM660" s="28"/>
      <c r="AN660" s="28"/>
      <c r="AO660" s="28">
        <v>2008</v>
      </c>
      <c r="AP660" s="554">
        <v>2016</v>
      </c>
      <c r="AQ660" s="142"/>
      <c r="AR660" s="28" t="s">
        <v>994</v>
      </c>
      <c r="AS660" s="20"/>
    </row>
    <row r="661" spans="1:45" ht="14.25" customHeight="1" x14ac:dyDescent="0.25">
      <c r="A661" t="s">
        <v>744</v>
      </c>
      <c r="B661">
        <v>1</v>
      </c>
      <c r="C661" t="s">
        <v>875</v>
      </c>
      <c r="D661" s="45" t="s">
        <v>343</v>
      </c>
      <c r="E661" s="555" t="s">
        <v>2313</v>
      </c>
      <c r="F661" s="46" t="s">
        <v>67</v>
      </c>
      <c r="G661" s="42" t="s">
        <v>344</v>
      </c>
      <c r="H661" s="46" t="s">
        <v>199</v>
      </c>
      <c r="I661" s="46">
        <v>8</v>
      </c>
      <c r="J661" s="670">
        <v>14</v>
      </c>
      <c r="K661" s="19" t="s">
        <v>10</v>
      </c>
      <c r="L661" s="52" t="s">
        <v>344</v>
      </c>
      <c r="M661" s="81"/>
      <c r="N661" s="28">
        <v>460</v>
      </c>
      <c r="O661" s="972"/>
      <c r="P661" s="29">
        <v>4</v>
      </c>
      <c r="Q661" s="28"/>
      <c r="R661" s="28"/>
      <c r="S661" s="81">
        <v>80</v>
      </c>
      <c r="T661" s="185"/>
      <c r="U661" s="326"/>
      <c r="V661" s="60">
        <v>0.33</v>
      </c>
      <c r="W661" s="167">
        <v>1</v>
      </c>
      <c r="X661" s="489">
        <f t="shared" si="32"/>
        <v>57.391304347826086</v>
      </c>
      <c r="Y661" s="502" t="s">
        <v>174</v>
      </c>
      <c r="Z661" s="494"/>
      <c r="AA661" s="28" t="s">
        <v>20</v>
      </c>
      <c r="AB661" s="27">
        <v>7</v>
      </c>
      <c r="AC661" s="28" t="s">
        <v>345</v>
      </c>
      <c r="AD661" s="27" t="s">
        <v>54</v>
      </c>
      <c r="AE661" s="28" t="s">
        <v>124</v>
      </c>
      <c r="AF661" s="29" t="s">
        <v>55</v>
      </c>
      <c r="AG661" s="29" t="s">
        <v>54</v>
      </c>
      <c r="AH661" s="27">
        <v>256</v>
      </c>
      <c r="AI661" s="27" t="s">
        <v>83</v>
      </c>
      <c r="AJ661" s="27" t="s">
        <v>54</v>
      </c>
      <c r="AK661" s="81"/>
      <c r="AL661" s="569"/>
      <c r="AM661" s="28"/>
      <c r="AN661" s="28"/>
      <c r="AO661" s="28">
        <v>2001</v>
      </c>
      <c r="AP661" s="20">
        <v>2012</v>
      </c>
      <c r="AQ661" s="19"/>
      <c r="AR661" s="28"/>
      <c r="AS661" s="20"/>
    </row>
    <row r="662" spans="1:45" ht="14.25" customHeight="1" x14ac:dyDescent="0.25">
      <c r="A662" t="s">
        <v>744</v>
      </c>
      <c r="B662">
        <v>1</v>
      </c>
      <c r="C662" t="s">
        <v>875</v>
      </c>
      <c r="D662" s="26" t="s">
        <v>176</v>
      </c>
      <c r="E662" s="435" t="s">
        <v>2234</v>
      </c>
      <c r="F662" s="27" t="s">
        <v>67</v>
      </c>
      <c r="G662" s="28" t="s">
        <v>177</v>
      </c>
      <c r="H662" s="46" t="s">
        <v>178</v>
      </c>
      <c r="I662" s="27">
        <v>8</v>
      </c>
      <c r="J662" s="87">
        <v>16</v>
      </c>
      <c r="K662" s="856" t="s">
        <v>6197</v>
      </c>
      <c r="L662" s="52" t="s">
        <v>108</v>
      </c>
      <c r="M662" s="81" t="s">
        <v>6199</v>
      </c>
      <c r="N662" s="28">
        <v>1624</v>
      </c>
      <c r="O662" s="972">
        <v>519</v>
      </c>
      <c r="P662" s="29">
        <v>6</v>
      </c>
      <c r="Q662" s="28"/>
      <c r="R662" s="28"/>
      <c r="S662" s="81">
        <v>250</v>
      </c>
      <c r="T662" s="185">
        <v>44495</v>
      </c>
      <c r="U662" s="326" t="s">
        <v>5998</v>
      </c>
      <c r="V662" s="60">
        <v>0.33</v>
      </c>
      <c r="W662" s="167">
        <v>1</v>
      </c>
      <c r="X662" s="489">
        <f t="shared" si="32"/>
        <v>50.800492610837438</v>
      </c>
      <c r="Y662" s="502" t="s">
        <v>174</v>
      </c>
      <c r="Z662" s="494"/>
      <c r="AA662" s="28" t="s">
        <v>20</v>
      </c>
      <c r="AB662" s="27">
        <v>70</v>
      </c>
      <c r="AC662" s="28" t="s">
        <v>176</v>
      </c>
      <c r="AD662" s="27" t="s">
        <v>54</v>
      </c>
      <c r="AE662" s="28" t="s">
        <v>124</v>
      </c>
      <c r="AF662" s="29" t="s">
        <v>55</v>
      </c>
      <c r="AG662" s="29"/>
      <c r="AH662" s="27" t="s">
        <v>181</v>
      </c>
      <c r="AI662" s="27" t="s">
        <v>182</v>
      </c>
      <c r="AJ662" s="27" t="s">
        <v>54</v>
      </c>
      <c r="AK662" s="81">
        <v>72</v>
      </c>
      <c r="AL662" s="569"/>
      <c r="AM662" s="28">
        <v>32</v>
      </c>
      <c r="AN662" s="28"/>
      <c r="AO662" s="28">
        <v>2002</v>
      </c>
      <c r="AP662" s="20">
        <v>2017</v>
      </c>
      <c r="AQ662" s="142"/>
      <c r="AR662" s="28" t="s">
        <v>3002</v>
      </c>
      <c r="AS662" s="20"/>
    </row>
    <row r="663" spans="1:45" ht="14.25" customHeight="1" x14ac:dyDescent="0.25">
      <c r="A663" t="s">
        <v>744</v>
      </c>
      <c r="B663">
        <v>1</v>
      </c>
      <c r="C663" t="s">
        <v>875</v>
      </c>
      <c r="D663" s="45" t="s">
        <v>176</v>
      </c>
      <c r="E663" s="555" t="s">
        <v>2234</v>
      </c>
      <c r="F663" s="46" t="s">
        <v>67</v>
      </c>
      <c r="G663" s="42" t="s">
        <v>177</v>
      </c>
      <c r="H663" s="46" t="s">
        <v>178</v>
      </c>
      <c r="I663" s="46">
        <v>8</v>
      </c>
      <c r="J663" s="87">
        <v>16</v>
      </c>
      <c r="K663" s="19" t="s">
        <v>800</v>
      </c>
      <c r="L663" s="42" t="s">
        <v>108</v>
      </c>
      <c r="M663" s="81"/>
      <c r="N663" s="28">
        <v>2135</v>
      </c>
      <c r="O663" s="972"/>
      <c r="P663" s="29">
        <v>6</v>
      </c>
      <c r="Q663" s="28"/>
      <c r="R663" s="28"/>
      <c r="S663" s="81">
        <v>127.42100000000001</v>
      </c>
      <c r="T663" s="185">
        <v>41688</v>
      </c>
      <c r="U663" s="326">
        <v>14.7</v>
      </c>
      <c r="V663" s="60">
        <v>0.33</v>
      </c>
      <c r="W663" s="167">
        <v>1</v>
      </c>
      <c r="X663" s="489">
        <f t="shared" si="32"/>
        <v>19.695049180327867</v>
      </c>
      <c r="Y663" s="502" t="s">
        <v>174</v>
      </c>
      <c r="Z663" s="494"/>
      <c r="AA663" s="28" t="s">
        <v>20</v>
      </c>
      <c r="AB663" s="27">
        <v>15</v>
      </c>
      <c r="AC663" s="28" t="s">
        <v>176</v>
      </c>
      <c r="AD663" s="27" t="s">
        <v>54</v>
      </c>
      <c r="AE663" s="28" t="s">
        <v>124</v>
      </c>
      <c r="AF663" s="29" t="s">
        <v>55</v>
      </c>
      <c r="AG663" s="29"/>
      <c r="AH663" s="27" t="s">
        <v>181</v>
      </c>
      <c r="AI663" s="27" t="s">
        <v>182</v>
      </c>
      <c r="AJ663" s="27" t="s">
        <v>54</v>
      </c>
      <c r="AK663" s="81">
        <v>72</v>
      </c>
      <c r="AL663" s="569"/>
      <c r="AM663" s="28">
        <v>32</v>
      </c>
      <c r="AN663" s="28"/>
      <c r="AO663" s="28">
        <v>2002</v>
      </c>
      <c r="AP663" s="20">
        <v>2017</v>
      </c>
      <c r="AQ663" s="142"/>
      <c r="AR663" s="28" t="s">
        <v>3002</v>
      </c>
      <c r="AS663" s="20"/>
    </row>
    <row r="664" spans="1:45" ht="14.25" customHeight="1" x14ac:dyDescent="0.25">
      <c r="D664" s="591" t="s">
        <v>6224</v>
      </c>
      <c r="E664" s="555" t="s">
        <v>5107</v>
      </c>
      <c r="F664" s="617"/>
      <c r="G664" s="593" t="s">
        <v>5108</v>
      </c>
      <c r="H664" s="592" t="s">
        <v>3200</v>
      </c>
      <c r="I664" s="592">
        <v>32</v>
      </c>
      <c r="J664" s="618">
        <v>32</v>
      </c>
      <c r="K664" s="856" t="s">
        <v>6197</v>
      </c>
      <c r="L664" s="52" t="s">
        <v>108</v>
      </c>
      <c r="M664" s="81" t="s">
        <v>6242</v>
      </c>
      <c r="N664" s="28">
        <v>2360</v>
      </c>
      <c r="O664" s="972">
        <v>4815</v>
      </c>
      <c r="P664" s="29">
        <v>6</v>
      </c>
      <c r="Q664" s="28"/>
      <c r="R664" s="28"/>
      <c r="S664" s="81">
        <v>200</v>
      </c>
      <c r="T664" s="185">
        <v>44495</v>
      </c>
      <c r="U664" s="326" t="s">
        <v>5998</v>
      </c>
      <c r="V664" s="60">
        <v>1</v>
      </c>
      <c r="W664" s="167">
        <v>1</v>
      </c>
      <c r="X664" s="489">
        <f t="shared" si="32"/>
        <v>84.745762711864401</v>
      </c>
      <c r="Y664" s="502"/>
      <c r="Z664" s="494"/>
      <c r="AA664" s="28" t="s">
        <v>479</v>
      </c>
      <c r="AB664" s="27">
        <v>6</v>
      </c>
      <c r="AC664" s="28" t="s">
        <v>6231</v>
      </c>
      <c r="AD664" s="27" t="s">
        <v>54</v>
      </c>
      <c r="AE664" s="28" t="s">
        <v>124</v>
      </c>
      <c r="AF664" s="29" t="s">
        <v>54</v>
      </c>
      <c r="AG664" s="29"/>
      <c r="AH664" s="27" t="s">
        <v>133</v>
      </c>
      <c r="AI664" s="27" t="s">
        <v>133</v>
      </c>
      <c r="AJ664" s="27" t="s">
        <v>54</v>
      </c>
      <c r="AK664" s="81"/>
      <c r="AL664" s="569"/>
      <c r="AM664" s="28">
        <v>16</v>
      </c>
      <c r="AN664" s="28"/>
      <c r="AO664" s="28"/>
      <c r="AP664" s="20">
        <v>2019</v>
      </c>
      <c r="AQ664" s="142"/>
      <c r="AR664" s="28" t="s">
        <v>5109</v>
      </c>
      <c r="AS664" s="20" t="s">
        <v>6225</v>
      </c>
    </row>
    <row r="665" spans="1:45" ht="14.25" customHeight="1" x14ac:dyDescent="0.25">
      <c r="A665" s="208"/>
      <c r="B665" s="208"/>
      <c r="C665" s="208"/>
      <c r="D665" s="758" t="s">
        <v>6224</v>
      </c>
      <c r="E665" s="759" t="s">
        <v>5107</v>
      </c>
      <c r="F665" s="938"/>
      <c r="G665" s="761" t="s">
        <v>5108</v>
      </c>
      <c r="H665" s="762" t="s">
        <v>3200</v>
      </c>
      <c r="I665" s="762">
        <v>32</v>
      </c>
      <c r="J665" s="934">
        <v>32</v>
      </c>
      <c r="K665" s="918" t="s">
        <v>6197</v>
      </c>
      <c r="L665" s="736" t="s">
        <v>108</v>
      </c>
      <c r="M665" s="737" t="s">
        <v>6242</v>
      </c>
      <c r="N665" s="734">
        <v>392</v>
      </c>
      <c r="O665" s="973"/>
      <c r="P665" s="204">
        <v>6</v>
      </c>
      <c r="Q665" s="734"/>
      <c r="R665" s="734"/>
      <c r="S665" s="737"/>
      <c r="T665" s="738">
        <v>44495</v>
      </c>
      <c r="U665" s="739" t="s">
        <v>5998</v>
      </c>
      <c r="V665" s="740">
        <v>1</v>
      </c>
      <c r="W665" s="741">
        <v>1</v>
      </c>
      <c r="X665" s="742" t="str">
        <f t="shared" si="32"/>
        <v/>
      </c>
      <c r="Y665" s="743"/>
      <c r="Z665" s="744"/>
      <c r="AA665" s="734" t="s">
        <v>479</v>
      </c>
      <c r="AB665" s="205"/>
      <c r="AC665" s="734" t="s">
        <v>6233</v>
      </c>
      <c r="AD665" s="205" t="s">
        <v>54</v>
      </c>
      <c r="AE665" s="734" t="s">
        <v>124</v>
      </c>
      <c r="AF665" s="204" t="s">
        <v>54</v>
      </c>
      <c r="AG665" s="204"/>
      <c r="AH665" s="205" t="s">
        <v>133</v>
      </c>
      <c r="AI665" s="205" t="s">
        <v>133</v>
      </c>
      <c r="AJ665" s="205" t="s">
        <v>54</v>
      </c>
      <c r="AK665" s="737"/>
      <c r="AL665" s="745"/>
      <c r="AM665" s="734">
        <v>16</v>
      </c>
      <c r="AN665" s="734"/>
      <c r="AO665" s="734"/>
      <c r="AP665" s="746">
        <v>2019</v>
      </c>
      <c r="AQ665" s="735"/>
      <c r="AR665" s="734" t="s">
        <v>5109</v>
      </c>
      <c r="AS665" s="746" t="s">
        <v>6232</v>
      </c>
    </row>
    <row r="666" spans="1:45" ht="14.25" customHeight="1" x14ac:dyDescent="0.25">
      <c r="D666" s="591" t="s">
        <v>6224</v>
      </c>
      <c r="E666" s="555" t="s">
        <v>5107</v>
      </c>
      <c r="F666" s="617"/>
      <c r="G666" s="593" t="s">
        <v>5108</v>
      </c>
      <c r="H666" s="592" t="s">
        <v>3200</v>
      </c>
      <c r="I666" s="592">
        <v>32</v>
      </c>
      <c r="J666" s="618">
        <v>32</v>
      </c>
      <c r="K666" s="856" t="s">
        <v>6197</v>
      </c>
      <c r="L666" s="42" t="s">
        <v>108</v>
      </c>
      <c r="M666" s="81" t="s">
        <v>6242</v>
      </c>
      <c r="N666" s="28">
        <v>3563</v>
      </c>
      <c r="O666" s="972"/>
      <c r="P666" s="29">
        <v>6</v>
      </c>
      <c r="Q666" s="28"/>
      <c r="R666" s="28"/>
      <c r="S666" s="81">
        <v>146.62799999999999</v>
      </c>
      <c r="T666" s="185">
        <v>44495</v>
      </c>
      <c r="U666" s="326" t="s">
        <v>5998</v>
      </c>
      <c r="V666" s="60">
        <v>1</v>
      </c>
      <c r="W666" s="167">
        <v>1</v>
      </c>
      <c r="X666" s="489">
        <f t="shared" si="32"/>
        <v>41.152960987931522</v>
      </c>
      <c r="Y666" s="502"/>
      <c r="Z666" s="494"/>
      <c r="AA666" s="28" t="s">
        <v>479</v>
      </c>
      <c r="AB666" s="27"/>
      <c r="AC666" s="28" t="s">
        <v>6234</v>
      </c>
      <c r="AD666" s="27" t="s">
        <v>54</v>
      </c>
      <c r="AE666" s="28" t="s">
        <v>124</v>
      </c>
      <c r="AF666" s="29" t="s">
        <v>54</v>
      </c>
      <c r="AG666" s="29"/>
      <c r="AH666" s="27" t="s">
        <v>133</v>
      </c>
      <c r="AI666" s="27" t="s">
        <v>133</v>
      </c>
      <c r="AJ666" s="27" t="s">
        <v>54</v>
      </c>
      <c r="AK666" s="81"/>
      <c r="AL666" s="569"/>
      <c r="AM666" s="28">
        <v>16</v>
      </c>
      <c r="AN666" s="28"/>
      <c r="AO666" s="28"/>
      <c r="AP666" s="20">
        <v>2019</v>
      </c>
      <c r="AQ666" s="142"/>
      <c r="AR666" s="28" t="s">
        <v>5109</v>
      </c>
      <c r="AS666" s="20" t="s">
        <v>6226</v>
      </c>
    </row>
    <row r="667" spans="1:45" ht="14.25" customHeight="1" x14ac:dyDescent="0.25">
      <c r="B667">
        <v>1</v>
      </c>
      <c r="C667" t="s">
        <v>875</v>
      </c>
      <c r="D667" s="26" t="s">
        <v>2416</v>
      </c>
      <c r="E667" s="435" t="s">
        <v>3125</v>
      </c>
      <c r="F667" s="27" t="s">
        <v>67</v>
      </c>
      <c r="G667" s="28" t="s">
        <v>2004</v>
      </c>
      <c r="H667" s="46" t="s">
        <v>222</v>
      </c>
      <c r="I667" s="27">
        <v>8</v>
      </c>
      <c r="J667" s="87">
        <v>14</v>
      </c>
      <c r="K667" s="19" t="s">
        <v>800</v>
      </c>
      <c r="L667" s="52" t="s">
        <v>108</v>
      </c>
      <c r="M667" s="81"/>
      <c r="N667" s="28">
        <v>109</v>
      </c>
      <c r="O667" s="972"/>
      <c r="P667" s="29">
        <v>6</v>
      </c>
      <c r="Q667" s="28"/>
      <c r="R667" s="28"/>
      <c r="S667" s="81">
        <v>370.37</v>
      </c>
      <c r="T667" s="185">
        <v>43184</v>
      </c>
      <c r="U667" s="326">
        <v>14.7</v>
      </c>
      <c r="V667" s="60">
        <v>0.33</v>
      </c>
      <c r="W667" s="167">
        <v>2</v>
      </c>
      <c r="X667" s="489">
        <f t="shared" si="32"/>
        <v>560.65183486238539</v>
      </c>
      <c r="Y667" s="502" t="s">
        <v>174</v>
      </c>
      <c r="Z667" s="494"/>
      <c r="AA667" s="28" t="s">
        <v>20</v>
      </c>
      <c r="AB667" s="27">
        <v>1</v>
      </c>
      <c r="AC667" s="28" t="s">
        <v>2416</v>
      </c>
      <c r="AD667" s="27" t="s">
        <v>149</v>
      </c>
      <c r="AE667" s="28"/>
      <c r="AF667" s="29" t="s">
        <v>55</v>
      </c>
      <c r="AG667" s="29" t="s">
        <v>54</v>
      </c>
      <c r="AH667" s="27">
        <v>256</v>
      </c>
      <c r="AI667" s="27" t="s">
        <v>249</v>
      </c>
      <c r="AJ667" s="27" t="s">
        <v>54</v>
      </c>
      <c r="AK667" s="81">
        <v>35</v>
      </c>
      <c r="AL667" s="569"/>
      <c r="AM667" s="28"/>
      <c r="AN667" s="28"/>
      <c r="AO667" s="28">
        <v>2006</v>
      </c>
      <c r="AP667" s="20">
        <v>2006</v>
      </c>
      <c r="AQ667" s="182" t="s">
        <v>3124</v>
      </c>
      <c r="AR667" s="28" t="s">
        <v>957</v>
      </c>
      <c r="AS667" s="20" t="s">
        <v>3126</v>
      </c>
    </row>
    <row r="668" spans="1:45" ht="14.25" customHeight="1" x14ac:dyDescent="0.25">
      <c r="D668" s="409" t="s">
        <v>5830</v>
      </c>
      <c r="E668" s="435" t="s">
        <v>5831</v>
      </c>
      <c r="F668" s="412"/>
      <c r="G668" s="504" t="s">
        <v>5833</v>
      </c>
      <c r="H668" s="592">
        <v>68000</v>
      </c>
      <c r="I668" s="412">
        <v>32</v>
      </c>
      <c r="J668" s="415">
        <v>16</v>
      </c>
      <c r="K668" s="19"/>
      <c r="L668" s="52"/>
      <c r="M668" s="81"/>
      <c r="N668" s="28"/>
      <c r="O668" s="972"/>
      <c r="P668" s="29"/>
      <c r="Q668" s="28"/>
      <c r="R668" s="28"/>
      <c r="S668" s="81"/>
      <c r="T668" s="185"/>
      <c r="U668" s="326"/>
      <c r="V668" s="60"/>
      <c r="W668" s="167"/>
      <c r="X668" s="489"/>
      <c r="Y668" s="502"/>
      <c r="Z668" s="494"/>
      <c r="AA668" s="28" t="s">
        <v>17</v>
      </c>
      <c r="AB668" s="27">
        <v>13</v>
      </c>
      <c r="AC668" s="28" t="s">
        <v>5834</v>
      </c>
      <c r="AD668" s="27"/>
      <c r="AE668" s="28"/>
      <c r="AF668" s="29"/>
      <c r="AG668" s="29"/>
      <c r="AH668" s="27"/>
      <c r="AI668" s="27"/>
      <c r="AJ668" s="27"/>
      <c r="AK668" s="81"/>
      <c r="AL668" s="569"/>
      <c r="AM668" s="28"/>
      <c r="AN668" s="28"/>
      <c r="AO668" s="28"/>
      <c r="AP668" s="20">
        <v>2018</v>
      </c>
      <c r="AQ668" s="182"/>
      <c r="AR668" s="28" t="s">
        <v>5832</v>
      </c>
      <c r="AS668" s="20"/>
    </row>
    <row r="669" spans="1:45" ht="14.25" customHeight="1" x14ac:dyDescent="0.25">
      <c r="A669" t="s">
        <v>746</v>
      </c>
      <c r="C669" t="s">
        <v>875</v>
      </c>
      <c r="D669" s="45" t="s">
        <v>531</v>
      </c>
      <c r="E669" s="555" t="s">
        <v>2511</v>
      </c>
      <c r="F669" s="46" t="s">
        <v>57</v>
      </c>
      <c r="G669" s="42" t="s">
        <v>532</v>
      </c>
      <c r="H669" s="46" t="s">
        <v>143</v>
      </c>
      <c r="I669" s="46">
        <v>32</v>
      </c>
      <c r="J669" s="670">
        <v>32</v>
      </c>
      <c r="K669" s="19"/>
      <c r="L669" s="52"/>
      <c r="M669" s="81" t="s">
        <v>828</v>
      </c>
      <c r="N669" s="28"/>
      <c r="O669" s="972"/>
      <c r="P669" s="29"/>
      <c r="Q669" s="28"/>
      <c r="R669" s="28"/>
      <c r="S669" s="81"/>
      <c r="T669" s="185"/>
      <c r="U669" s="326"/>
      <c r="V669" s="60"/>
      <c r="W669" s="167"/>
      <c r="X669" s="489" t="str">
        <f>IF(AND(N669&lt;&gt;"",S669&lt;&gt;""),1000*S669*V669/(N669*W669),"")</f>
        <v/>
      </c>
      <c r="Y669" s="502"/>
      <c r="Z669" s="494"/>
      <c r="AA669" s="28" t="s">
        <v>20</v>
      </c>
      <c r="AB669" s="27">
        <v>12</v>
      </c>
      <c r="AC669" s="28" t="s">
        <v>531</v>
      </c>
      <c r="AD669" s="27"/>
      <c r="AE669" s="28"/>
      <c r="AF669" s="29" t="s">
        <v>55</v>
      </c>
      <c r="AG669" s="29"/>
      <c r="AH669" s="27" t="s">
        <v>133</v>
      </c>
      <c r="AI669" s="27" t="s">
        <v>133</v>
      </c>
      <c r="AJ669" s="27"/>
      <c r="AK669" s="81"/>
      <c r="AL669" s="569"/>
      <c r="AM669" s="28">
        <v>32</v>
      </c>
      <c r="AN669" s="28"/>
      <c r="AO669" s="28">
        <v>2001</v>
      </c>
      <c r="AP669" s="20">
        <v>2009</v>
      </c>
      <c r="AQ669" s="19"/>
      <c r="AR669" s="28" t="s">
        <v>533</v>
      </c>
      <c r="AS669" s="20" t="s">
        <v>828</v>
      </c>
    </row>
    <row r="670" spans="1:45" ht="14.25" customHeight="1" x14ac:dyDescent="0.25">
      <c r="A670" t="s">
        <v>746</v>
      </c>
      <c r="B670">
        <v>1</v>
      </c>
      <c r="C670" t="s">
        <v>875</v>
      </c>
      <c r="D670" s="591" t="s">
        <v>4357</v>
      </c>
      <c r="E670" s="555" t="s">
        <v>4355</v>
      </c>
      <c r="F670" s="592" t="s">
        <v>741</v>
      </c>
      <c r="G670" s="593" t="s">
        <v>1911</v>
      </c>
      <c r="H670" s="592" t="s">
        <v>1613</v>
      </c>
      <c r="I670" s="592">
        <v>64</v>
      </c>
      <c r="J670" s="618">
        <v>32</v>
      </c>
      <c r="K670" s="19" t="s">
        <v>800</v>
      </c>
      <c r="L670" s="52" t="s">
        <v>108</v>
      </c>
      <c r="M670" s="81" t="s">
        <v>4363</v>
      </c>
      <c r="N670" s="28">
        <v>2455</v>
      </c>
      <c r="O670" s="972"/>
      <c r="P670" s="29">
        <v>6</v>
      </c>
      <c r="Q670" s="28"/>
      <c r="R670" s="28"/>
      <c r="S670" s="81">
        <v>175.43899999999999</v>
      </c>
      <c r="T670" s="185">
        <v>43304</v>
      </c>
      <c r="U670" s="326">
        <v>14.7</v>
      </c>
      <c r="V670" s="60">
        <v>2</v>
      </c>
      <c r="W670" s="167">
        <v>1</v>
      </c>
      <c r="X670" s="489">
        <f>IF(AND(N670&lt;&gt;"",S670&lt;&gt;""),1000*S670*V670/(N670*W670),"")</f>
        <v>142.92382892057026</v>
      </c>
      <c r="Y670" s="502" t="s">
        <v>174</v>
      </c>
      <c r="Z670" s="494" t="s">
        <v>745</v>
      </c>
      <c r="AA670" s="28" t="s">
        <v>20</v>
      </c>
      <c r="AB670" s="27">
        <v>4</v>
      </c>
      <c r="AC670" s="28" t="s">
        <v>4362</v>
      </c>
      <c r="AD670" s="27" t="s">
        <v>54</v>
      </c>
      <c r="AE670" s="28" t="s">
        <v>124</v>
      </c>
      <c r="AF670" s="29" t="s">
        <v>55</v>
      </c>
      <c r="AG670" s="29" t="s">
        <v>54</v>
      </c>
      <c r="AH670" s="27" t="s">
        <v>4002</v>
      </c>
      <c r="AI670" s="27" t="s">
        <v>4002</v>
      </c>
      <c r="AJ670" s="27" t="s">
        <v>54</v>
      </c>
      <c r="AK670" s="81"/>
      <c r="AL670" s="569"/>
      <c r="AM670" s="28">
        <v>32</v>
      </c>
      <c r="AN670" s="28"/>
      <c r="AO670" s="28">
        <v>2016</v>
      </c>
      <c r="AP670" s="20">
        <v>2017</v>
      </c>
      <c r="AQ670" s="182" t="s">
        <v>4365</v>
      </c>
      <c r="AR670" s="28" t="s">
        <v>4356</v>
      </c>
      <c r="AS670" s="20" t="s">
        <v>4364</v>
      </c>
    </row>
    <row r="671" spans="1:45" ht="14.25" customHeight="1" x14ac:dyDescent="0.25">
      <c r="B671">
        <v>1</v>
      </c>
      <c r="C671" t="s">
        <v>4376</v>
      </c>
      <c r="D671" s="26" t="s">
        <v>1910</v>
      </c>
      <c r="E671" s="435" t="s">
        <v>1912</v>
      </c>
      <c r="F671" s="27" t="s">
        <v>67</v>
      </c>
      <c r="G671" s="28" t="s">
        <v>1911</v>
      </c>
      <c r="H671" s="46" t="s">
        <v>65</v>
      </c>
      <c r="I671" s="27">
        <v>16</v>
      </c>
      <c r="J671" s="87">
        <v>16</v>
      </c>
      <c r="K671" s="19" t="s">
        <v>800</v>
      </c>
      <c r="L671" s="52" t="s">
        <v>108</v>
      </c>
      <c r="M671" s="81"/>
      <c r="N671" s="28">
        <v>735</v>
      </c>
      <c r="O671" s="972"/>
      <c r="P671" s="29">
        <v>6</v>
      </c>
      <c r="Q671" s="28"/>
      <c r="R671" s="28">
        <v>8</v>
      </c>
      <c r="S671" s="81">
        <v>172.41399999999999</v>
      </c>
      <c r="T671" s="185">
        <v>43174</v>
      </c>
      <c r="U671" s="326">
        <v>14.7</v>
      </c>
      <c r="V671" s="60">
        <v>0.67</v>
      </c>
      <c r="W671" s="167">
        <v>1</v>
      </c>
      <c r="X671" s="489">
        <f>IF(AND(N671&lt;&gt;"",S671&lt;&gt;""),1000*S671*V671/(N671*W671),"")</f>
        <v>157.16650340136056</v>
      </c>
      <c r="Y671" s="502" t="s">
        <v>174</v>
      </c>
      <c r="Z671" s="494" t="s">
        <v>54</v>
      </c>
      <c r="AA671" s="28" t="s">
        <v>20</v>
      </c>
      <c r="AB671" s="27">
        <v>27</v>
      </c>
      <c r="AC671" s="28" t="s">
        <v>2936</v>
      </c>
      <c r="AD671" s="27" t="s">
        <v>54</v>
      </c>
      <c r="AE671" s="28" t="s">
        <v>124</v>
      </c>
      <c r="AF671" s="29" t="s">
        <v>55</v>
      </c>
      <c r="AG671" s="29"/>
      <c r="AH671" s="27" t="s">
        <v>181</v>
      </c>
      <c r="AI671" s="27" t="s">
        <v>181</v>
      </c>
      <c r="AJ671" s="27"/>
      <c r="AK671" s="81">
        <v>20</v>
      </c>
      <c r="AL671" s="569"/>
      <c r="AM671" s="28"/>
      <c r="AN671" s="28">
        <v>2</v>
      </c>
      <c r="AO671" s="28">
        <v>2012</v>
      </c>
      <c r="AP671" s="20">
        <v>2015</v>
      </c>
      <c r="AQ671" s="182" t="s">
        <v>2366</v>
      </c>
      <c r="AR671" s="28" t="s">
        <v>4360</v>
      </c>
      <c r="AS671" s="130" t="s">
        <v>2937</v>
      </c>
    </row>
    <row r="672" spans="1:45" ht="14.25" customHeight="1" x14ac:dyDescent="0.25">
      <c r="A672" t="s">
        <v>746</v>
      </c>
      <c r="B672">
        <v>1</v>
      </c>
      <c r="C672" t="s">
        <v>4376</v>
      </c>
      <c r="D672" s="409" t="s">
        <v>4353</v>
      </c>
      <c r="E672" s="435" t="s">
        <v>4354</v>
      </c>
      <c r="F672" s="412" t="s">
        <v>67</v>
      </c>
      <c r="G672" s="504" t="s">
        <v>1911</v>
      </c>
      <c r="H672" s="592" t="s">
        <v>65</v>
      </c>
      <c r="I672" s="412">
        <v>16</v>
      </c>
      <c r="J672" s="415">
        <v>4</v>
      </c>
      <c r="K672" s="19" t="s">
        <v>800</v>
      </c>
      <c r="L672" s="52" t="s">
        <v>108</v>
      </c>
      <c r="M672" s="81"/>
      <c r="N672" s="28">
        <v>514</v>
      </c>
      <c r="O672" s="972"/>
      <c r="P672" s="29">
        <v>6</v>
      </c>
      <c r="Q672" s="28"/>
      <c r="R672" s="28"/>
      <c r="S672" s="81">
        <v>476.19</v>
      </c>
      <c r="T672" s="185">
        <v>43304</v>
      </c>
      <c r="U672" s="326">
        <v>14.7</v>
      </c>
      <c r="V672" s="60">
        <v>0.67</v>
      </c>
      <c r="W672" s="167">
        <v>1</v>
      </c>
      <c r="X672" s="489">
        <f>IF(AND(N672&lt;&gt;"",S672&lt;&gt;""),1000*S672*V672/(N672*W672),"")</f>
        <v>620.71459143968877</v>
      </c>
      <c r="Y672" s="502" t="s">
        <v>174</v>
      </c>
      <c r="Z672" s="494" t="s">
        <v>745</v>
      </c>
      <c r="AA672" s="28" t="s">
        <v>20</v>
      </c>
      <c r="AB672" s="27">
        <v>1</v>
      </c>
      <c r="AC672" s="28" t="s">
        <v>4353</v>
      </c>
      <c r="AD672" s="27" t="s">
        <v>54</v>
      </c>
      <c r="AE672" s="28"/>
      <c r="AF672" s="29" t="s">
        <v>55</v>
      </c>
      <c r="AG672" s="29" t="s">
        <v>55</v>
      </c>
      <c r="AH672" s="27" t="s">
        <v>181</v>
      </c>
      <c r="AI672" s="27" t="s">
        <v>181</v>
      </c>
      <c r="AJ672" s="27" t="s">
        <v>54</v>
      </c>
      <c r="AK672" s="81">
        <v>12</v>
      </c>
      <c r="AL672" s="569"/>
      <c r="AM672" s="28"/>
      <c r="AN672" s="28"/>
      <c r="AO672" s="28">
        <v>2012</v>
      </c>
      <c r="AP672" s="20">
        <v>2017</v>
      </c>
      <c r="AQ672" s="182"/>
      <c r="AR672" s="28" t="s">
        <v>4359</v>
      </c>
      <c r="AS672" s="20" t="s">
        <v>4366</v>
      </c>
    </row>
    <row r="673" spans="1:45" ht="14.25" customHeight="1" x14ac:dyDescent="0.25">
      <c r="D673" s="591" t="s">
        <v>5645</v>
      </c>
      <c r="E673" s="555" t="s">
        <v>5646</v>
      </c>
      <c r="F673" s="592" t="s">
        <v>67</v>
      </c>
      <c r="G673" s="593" t="s">
        <v>1911</v>
      </c>
      <c r="H673" s="592" t="s">
        <v>65</v>
      </c>
      <c r="I673" s="592">
        <v>64</v>
      </c>
      <c r="J673" s="618">
        <v>8</v>
      </c>
      <c r="K673" s="19"/>
      <c r="L673" s="52"/>
      <c r="M673" s="81"/>
      <c r="N673" s="28"/>
      <c r="O673" s="972"/>
      <c r="P673" s="29"/>
      <c r="Q673" s="28"/>
      <c r="R673" s="28"/>
      <c r="S673" s="81"/>
      <c r="T673" s="185"/>
      <c r="U673" s="326"/>
      <c r="V673" s="60"/>
      <c r="W673" s="167"/>
      <c r="X673" s="489"/>
      <c r="Y673" s="502"/>
      <c r="Z673" s="494"/>
      <c r="AA673" s="28" t="s">
        <v>20</v>
      </c>
      <c r="AB673" s="27">
        <v>4</v>
      </c>
      <c r="AC673" s="28" t="s">
        <v>5645</v>
      </c>
      <c r="AD673" s="27"/>
      <c r="AE673" s="28"/>
      <c r="AF673" s="29"/>
      <c r="AG673" s="29"/>
      <c r="AH673" s="27" t="s">
        <v>4002</v>
      </c>
      <c r="AI673" s="27" t="s">
        <v>4002</v>
      </c>
      <c r="AJ673" s="27" t="s">
        <v>54</v>
      </c>
      <c r="AK673" s="81">
        <v>56</v>
      </c>
      <c r="AL673" s="569"/>
      <c r="AM673" s="28"/>
      <c r="AN673" s="28"/>
      <c r="AO673" s="28"/>
      <c r="AP673" s="20">
        <v>2017</v>
      </c>
      <c r="AQ673" s="182"/>
      <c r="AR673" s="28" t="s">
        <v>5648</v>
      </c>
      <c r="AS673" s="20" t="s">
        <v>5647</v>
      </c>
    </row>
    <row r="674" spans="1:45" ht="14.25" customHeight="1" x14ac:dyDescent="0.25">
      <c r="A674" t="s">
        <v>744</v>
      </c>
      <c r="B674">
        <v>1</v>
      </c>
      <c r="C674" t="s">
        <v>875</v>
      </c>
      <c r="D674" s="45" t="s">
        <v>350</v>
      </c>
      <c r="E674" s="555" t="s">
        <v>2315</v>
      </c>
      <c r="F674" s="46" t="s">
        <v>67</v>
      </c>
      <c r="G674" s="42" t="s">
        <v>4731</v>
      </c>
      <c r="H674" s="46" t="s">
        <v>143</v>
      </c>
      <c r="I674" s="46">
        <v>32</v>
      </c>
      <c r="J674" s="670">
        <v>32</v>
      </c>
      <c r="K674" s="19" t="s">
        <v>800</v>
      </c>
      <c r="L674" s="52" t="s">
        <v>108</v>
      </c>
      <c r="M674" s="81"/>
      <c r="N674" s="28">
        <v>2939</v>
      </c>
      <c r="O674" s="972"/>
      <c r="P674" s="29">
        <v>6</v>
      </c>
      <c r="Q674" s="28">
        <v>8</v>
      </c>
      <c r="R674" s="28"/>
      <c r="S674" s="81">
        <v>117.911</v>
      </c>
      <c r="T674" s="185">
        <v>41687</v>
      </c>
      <c r="U674" s="326">
        <v>14.7</v>
      </c>
      <c r="V674" s="60">
        <v>1</v>
      </c>
      <c r="W674" s="167">
        <v>1</v>
      </c>
      <c r="X674" s="489">
        <f>IF(AND(N674&lt;&gt;"",S674&lt;&gt;""),1000*S674*V674/(N674*W674),"")</f>
        <v>40.119428376998982</v>
      </c>
      <c r="Y674" s="502" t="s">
        <v>174</v>
      </c>
      <c r="Z674" s="494"/>
      <c r="AA674" s="28" t="s">
        <v>17</v>
      </c>
      <c r="AB674" s="27">
        <v>12</v>
      </c>
      <c r="AC674" s="28" t="s">
        <v>350</v>
      </c>
      <c r="AD674" s="27" t="s">
        <v>54</v>
      </c>
      <c r="AE674" s="28" t="s">
        <v>124</v>
      </c>
      <c r="AF674" s="29" t="s">
        <v>55</v>
      </c>
      <c r="AG674" s="29" t="s">
        <v>55</v>
      </c>
      <c r="AH674" s="27" t="s">
        <v>133</v>
      </c>
      <c r="AI674" s="27" t="s">
        <v>133</v>
      </c>
      <c r="AJ674" s="27"/>
      <c r="AK674" s="81"/>
      <c r="AL674" s="569"/>
      <c r="AM674" s="28">
        <v>32</v>
      </c>
      <c r="AN674" s="28">
        <v>5</v>
      </c>
      <c r="AO674" s="28">
        <v>2004</v>
      </c>
      <c r="AP674" s="20">
        <v>2018</v>
      </c>
      <c r="AQ674" s="19"/>
      <c r="AR674" s="28" t="s">
        <v>2316</v>
      </c>
      <c r="AS674" s="20"/>
    </row>
    <row r="675" spans="1:45" ht="14.25" customHeight="1" x14ac:dyDescent="0.25">
      <c r="A675" t="s">
        <v>174</v>
      </c>
      <c r="C675" t="s">
        <v>875</v>
      </c>
      <c r="D675" s="45" t="s">
        <v>700</v>
      </c>
      <c r="E675" s="555" t="s">
        <v>2493</v>
      </c>
      <c r="F675" s="46" t="s">
        <v>67</v>
      </c>
      <c r="G675" s="42" t="s">
        <v>701</v>
      </c>
      <c r="H675" s="46" t="s">
        <v>143</v>
      </c>
      <c r="I675" s="46">
        <v>32</v>
      </c>
      <c r="J675" s="670">
        <v>32</v>
      </c>
      <c r="K675" s="19" t="s">
        <v>800</v>
      </c>
      <c r="L675" s="52" t="s">
        <v>108</v>
      </c>
      <c r="M675" s="81" t="s">
        <v>1099</v>
      </c>
      <c r="N675" s="28"/>
      <c r="O675" s="972"/>
      <c r="P675" s="29">
        <v>6</v>
      </c>
      <c r="Q675" s="28"/>
      <c r="R675" s="28"/>
      <c r="S675" s="81"/>
      <c r="T675" s="185"/>
      <c r="U675" s="326">
        <v>14.7</v>
      </c>
      <c r="V675" s="60">
        <v>0.33</v>
      </c>
      <c r="W675" s="167">
        <v>1</v>
      </c>
      <c r="X675" s="489" t="str">
        <f>IF(AND(N675&lt;&gt;"",S675&lt;&gt;""),1000*S675*V675/(N675*W675),"")</f>
        <v/>
      </c>
      <c r="Y675" s="502"/>
      <c r="Z675" s="494"/>
      <c r="AA675" s="28" t="s">
        <v>17</v>
      </c>
      <c r="AB675" s="27">
        <v>45</v>
      </c>
      <c r="AC675" s="28" t="s">
        <v>702</v>
      </c>
      <c r="AD675" s="27" t="s">
        <v>54</v>
      </c>
      <c r="AE675" s="28" t="s">
        <v>124</v>
      </c>
      <c r="AF675" s="29" t="s">
        <v>55</v>
      </c>
      <c r="AG675" s="29"/>
      <c r="AH675" s="27" t="s">
        <v>83</v>
      </c>
      <c r="AI675" s="27" t="s">
        <v>83</v>
      </c>
      <c r="AJ675" s="27" t="s">
        <v>54</v>
      </c>
      <c r="AK675" s="81"/>
      <c r="AL675" s="569"/>
      <c r="AM675" s="28">
        <v>16</v>
      </c>
      <c r="AN675" s="28"/>
      <c r="AO675" s="28">
        <v>2002</v>
      </c>
      <c r="AP675" s="20">
        <v>2006</v>
      </c>
      <c r="AQ675" s="37" t="s">
        <v>703</v>
      </c>
      <c r="AR675" s="28" t="s">
        <v>692</v>
      </c>
      <c r="AS675" s="20" t="s">
        <v>2492</v>
      </c>
    </row>
    <row r="676" spans="1:45" ht="14.25" customHeight="1" x14ac:dyDescent="0.25">
      <c r="D676" s="409" t="s">
        <v>5749</v>
      </c>
      <c r="E676" s="435" t="s">
        <v>5751</v>
      </c>
      <c r="F676" s="412" t="s">
        <v>67</v>
      </c>
      <c r="G676" s="504" t="s">
        <v>5752</v>
      </c>
      <c r="H676" s="592" t="s">
        <v>12</v>
      </c>
      <c r="I676" s="412">
        <v>8</v>
      </c>
      <c r="J676" s="415">
        <v>8</v>
      </c>
      <c r="K676" s="19"/>
      <c r="L676" s="52"/>
      <c r="M676" s="81"/>
      <c r="N676" s="28"/>
      <c r="O676" s="972"/>
      <c r="P676" s="29"/>
      <c r="Q676" s="28"/>
      <c r="R676" s="28"/>
      <c r="S676" s="81"/>
      <c r="T676" s="185"/>
      <c r="U676" s="326"/>
      <c r="V676" s="60"/>
      <c r="W676" s="167"/>
      <c r="X676" s="489"/>
      <c r="Y676" s="502"/>
      <c r="Z676" s="494"/>
      <c r="AA676" s="28" t="s">
        <v>17</v>
      </c>
      <c r="AB676" s="27">
        <v>29</v>
      </c>
      <c r="AC676" s="28" t="s">
        <v>386</v>
      </c>
      <c r="AD676" s="27" t="s">
        <v>54</v>
      </c>
      <c r="AE676" s="28" t="s">
        <v>158</v>
      </c>
      <c r="AF676" s="29" t="s">
        <v>55</v>
      </c>
      <c r="AG676" s="29"/>
      <c r="AH676" s="27" t="s">
        <v>181</v>
      </c>
      <c r="AI676" s="27" t="s">
        <v>181</v>
      </c>
      <c r="AJ676" s="27" t="s">
        <v>54</v>
      </c>
      <c r="AK676" s="81">
        <v>31</v>
      </c>
      <c r="AL676" s="569"/>
      <c r="AM676" s="28"/>
      <c r="AN676" s="28"/>
      <c r="AO676" s="28"/>
      <c r="AP676" s="20">
        <v>2018</v>
      </c>
      <c r="AQ676" s="182"/>
      <c r="AR676" s="28" t="s">
        <v>5750</v>
      </c>
      <c r="AS676" s="130"/>
    </row>
    <row r="677" spans="1:45" ht="14.25" customHeight="1" x14ac:dyDescent="0.25">
      <c r="B677">
        <v>1</v>
      </c>
      <c r="C677" t="s">
        <v>875</v>
      </c>
      <c r="D677" s="26" t="s">
        <v>2147</v>
      </c>
      <c r="E677" s="435" t="s">
        <v>2149</v>
      </c>
      <c r="F677" s="27" t="s">
        <v>67</v>
      </c>
      <c r="G677" s="28" t="s">
        <v>2148</v>
      </c>
      <c r="H677" s="46" t="s">
        <v>1023</v>
      </c>
      <c r="I677" s="27">
        <v>16</v>
      </c>
      <c r="J677" s="87">
        <v>16</v>
      </c>
      <c r="K677" s="19" t="s">
        <v>800</v>
      </c>
      <c r="L677" s="52" t="s">
        <v>108</v>
      </c>
      <c r="M677" s="81"/>
      <c r="N677" s="28">
        <v>332</v>
      </c>
      <c r="O677" s="972"/>
      <c r="P677" s="29">
        <v>6</v>
      </c>
      <c r="Q677" s="28"/>
      <c r="R677" s="28"/>
      <c r="S677" s="81">
        <v>317.45999999999998</v>
      </c>
      <c r="T677" s="185">
        <v>43172</v>
      </c>
      <c r="U677" s="326">
        <v>14.7</v>
      </c>
      <c r="V677" s="60">
        <v>0.67</v>
      </c>
      <c r="W677" s="167">
        <v>1</v>
      </c>
      <c r="X677" s="489">
        <f>IF(AND(N677&lt;&gt;"",S677&lt;&gt;""),1000*S677*V677/(N677*W677),"")</f>
        <v>640.6572289156627</v>
      </c>
      <c r="Y677" s="502" t="s">
        <v>174</v>
      </c>
      <c r="Z677" s="494"/>
      <c r="AA677" s="28" t="s">
        <v>20</v>
      </c>
      <c r="AB677" s="27">
        <v>1</v>
      </c>
      <c r="AC677" s="28" t="s">
        <v>2147</v>
      </c>
      <c r="AD677" s="27"/>
      <c r="AE677" s="28" t="s">
        <v>158</v>
      </c>
      <c r="AF677" s="29" t="s">
        <v>55</v>
      </c>
      <c r="AG677" s="29" t="s">
        <v>54</v>
      </c>
      <c r="AH677" s="27">
        <v>256</v>
      </c>
      <c r="AI677" s="27" t="s">
        <v>83</v>
      </c>
      <c r="AJ677" s="27"/>
      <c r="AK677" s="81">
        <v>40</v>
      </c>
      <c r="AL677" s="569"/>
      <c r="AM677" s="28">
        <v>16</v>
      </c>
      <c r="AN677" s="28"/>
      <c r="AO677" s="28">
        <v>2001</v>
      </c>
      <c r="AP677" s="20">
        <v>2004</v>
      </c>
      <c r="AQ677" s="182" t="s">
        <v>5260</v>
      </c>
      <c r="AR677" s="28" t="s">
        <v>2890</v>
      </c>
      <c r="AS677" s="20" t="s">
        <v>2146</v>
      </c>
    </row>
    <row r="678" spans="1:45" ht="14.25" customHeight="1" x14ac:dyDescent="0.25">
      <c r="B678">
        <v>1</v>
      </c>
      <c r="C678" t="s">
        <v>875</v>
      </c>
      <c r="D678" s="26" t="s">
        <v>2167</v>
      </c>
      <c r="E678" s="435" t="s">
        <v>3387</v>
      </c>
      <c r="F678" s="27" t="s">
        <v>67</v>
      </c>
      <c r="G678" s="28" t="s">
        <v>2148</v>
      </c>
      <c r="H678" s="46" t="s">
        <v>143</v>
      </c>
      <c r="I678" s="27">
        <v>8</v>
      </c>
      <c r="J678" s="87">
        <v>16</v>
      </c>
      <c r="K678" s="19" t="s">
        <v>800</v>
      </c>
      <c r="L678" s="52" t="s">
        <v>108</v>
      </c>
      <c r="M678" s="81"/>
      <c r="N678" s="28">
        <v>220</v>
      </c>
      <c r="O678" s="972"/>
      <c r="P678" s="29">
        <v>6</v>
      </c>
      <c r="Q678" s="28"/>
      <c r="R678" s="28"/>
      <c r="S678" s="81">
        <v>243.90199999999999</v>
      </c>
      <c r="T678" s="185">
        <v>43164</v>
      </c>
      <c r="U678" s="326">
        <v>14.7</v>
      </c>
      <c r="V678" s="60">
        <v>0.33</v>
      </c>
      <c r="W678" s="167">
        <v>3</v>
      </c>
      <c r="X678" s="489">
        <f>IF(AND(N678&lt;&gt;"",S678&lt;&gt;""),1000*S678*V678/(N678*W678),"")</f>
        <v>121.95100000000001</v>
      </c>
      <c r="Y678" s="502" t="s">
        <v>174</v>
      </c>
      <c r="Z678" s="494"/>
      <c r="AA678" s="28" t="s">
        <v>17</v>
      </c>
      <c r="AB678" s="27">
        <v>3</v>
      </c>
      <c r="AC678" s="28" t="s">
        <v>2168</v>
      </c>
      <c r="AD678" s="27"/>
      <c r="AE678" s="28"/>
      <c r="AF678" s="29" t="s">
        <v>55</v>
      </c>
      <c r="AG678" s="29"/>
      <c r="AH678" s="27" t="s">
        <v>181</v>
      </c>
      <c r="AI678" s="27" t="s">
        <v>181</v>
      </c>
      <c r="AJ678" s="27" t="s">
        <v>54</v>
      </c>
      <c r="AK678" s="81">
        <v>33</v>
      </c>
      <c r="AL678" s="569">
        <v>2</v>
      </c>
      <c r="AM678" s="28">
        <v>32</v>
      </c>
      <c r="AN678" s="28"/>
      <c r="AO678" s="28">
        <v>2000</v>
      </c>
      <c r="AP678" s="20">
        <v>2000</v>
      </c>
      <c r="AQ678" s="19"/>
      <c r="AR678" s="28" t="s">
        <v>2759</v>
      </c>
      <c r="AS678" s="20" t="s">
        <v>2169</v>
      </c>
    </row>
    <row r="679" spans="1:45" ht="14.25" customHeight="1" x14ac:dyDescent="0.25">
      <c r="D679" s="409" t="s">
        <v>5981</v>
      </c>
      <c r="E679" s="435" t="s">
        <v>5982</v>
      </c>
      <c r="F679" s="412"/>
      <c r="G679" s="504" t="s">
        <v>4669</v>
      </c>
      <c r="H679" s="46" t="s">
        <v>349</v>
      </c>
      <c r="I679" s="412">
        <v>12</v>
      </c>
      <c r="J679" s="415">
        <v>12</v>
      </c>
      <c r="K679" s="19"/>
      <c r="L679" s="52"/>
      <c r="M679" s="81"/>
      <c r="N679" s="28"/>
      <c r="O679" s="972"/>
      <c r="P679" s="29"/>
      <c r="Q679" s="28"/>
      <c r="R679" s="28"/>
      <c r="S679" s="81"/>
      <c r="T679" s="185"/>
      <c r="U679" s="326"/>
      <c r="V679" s="60"/>
      <c r="W679" s="167"/>
      <c r="X679" s="489"/>
      <c r="Y679" s="502"/>
      <c r="Z679" s="494" t="s">
        <v>54</v>
      </c>
      <c r="AA679" s="28" t="s">
        <v>17</v>
      </c>
      <c r="AB679" s="27">
        <v>15</v>
      </c>
      <c r="AC679" s="28" t="s">
        <v>1034</v>
      </c>
      <c r="AD679" s="27" t="s">
        <v>54</v>
      </c>
      <c r="AE679" s="28" t="s">
        <v>124</v>
      </c>
      <c r="AF679" s="29" t="s">
        <v>55</v>
      </c>
      <c r="AG679" s="29" t="s">
        <v>55</v>
      </c>
      <c r="AH679" s="27" t="s">
        <v>83</v>
      </c>
      <c r="AI679" s="27" t="s">
        <v>83</v>
      </c>
      <c r="AJ679" s="27"/>
      <c r="AK679" s="81"/>
      <c r="AL679" s="569"/>
      <c r="AM679" s="28"/>
      <c r="AN679" s="28"/>
      <c r="AO679" s="28">
        <v>2016</v>
      </c>
      <c r="AP679" s="20">
        <v>2020</v>
      </c>
      <c r="AQ679" s="19"/>
      <c r="AR679" s="28" t="s">
        <v>5984</v>
      </c>
      <c r="AS679" s="130" t="s">
        <v>5985</v>
      </c>
    </row>
    <row r="680" spans="1:45" ht="14.25" customHeight="1" x14ac:dyDescent="0.25">
      <c r="A680" t="s">
        <v>744</v>
      </c>
      <c r="B680">
        <v>1</v>
      </c>
      <c r="C680" t="s">
        <v>875</v>
      </c>
      <c r="D680" s="45" t="s">
        <v>120</v>
      </c>
      <c r="E680" s="555" t="s">
        <v>2215</v>
      </c>
      <c r="F680" s="46" t="s">
        <v>67</v>
      </c>
      <c r="G680" s="42" t="s">
        <v>121</v>
      </c>
      <c r="H680" s="46">
        <v>8080</v>
      </c>
      <c r="I680" s="46">
        <v>8</v>
      </c>
      <c r="J680" s="670">
        <v>8</v>
      </c>
      <c r="K680" s="19" t="s">
        <v>800</v>
      </c>
      <c r="L680" s="52" t="s">
        <v>108</v>
      </c>
      <c r="M680" s="81"/>
      <c r="N680" s="28">
        <v>1179</v>
      </c>
      <c r="O680" s="972"/>
      <c r="P680" s="29">
        <v>6</v>
      </c>
      <c r="Q680" s="28"/>
      <c r="R680" s="28"/>
      <c r="S680" s="81">
        <v>299.04300000000001</v>
      </c>
      <c r="T680" s="185">
        <v>43149</v>
      </c>
      <c r="U680" s="326">
        <v>14.7</v>
      </c>
      <c r="V680" s="60">
        <v>0.33</v>
      </c>
      <c r="W680" s="167">
        <v>9</v>
      </c>
      <c r="X680" s="489">
        <f>IF(AND(N680&lt;&gt;"",S680&lt;&gt;""),1000*S680*V680/(N680*W680),"")</f>
        <v>9.3001781170483468</v>
      </c>
      <c r="Y680" s="502" t="s">
        <v>174</v>
      </c>
      <c r="Z680" s="494"/>
      <c r="AA680" s="28" t="s">
        <v>20</v>
      </c>
      <c r="AB680" s="916">
        <v>1</v>
      </c>
      <c r="AC680" s="54" t="s">
        <v>122</v>
      </c>
      <c r="AD680" s="27" t="s">
        <v>54</v>
      </c>
      <c r="AE680" s="28" t="s">
        <v>124</v>
      </c>
      <c r="AF680" s="29" t="s">
        <v>55</v>
      </c>
      <c r="AG680" s="29" t="s">
        <v>55</v>
      </c>
      <c r="AH680" s="27" t="s">
        <v>181</v>
      </c>
      <c r="AI680" s="27" t="s">
        <v>181</v>
      </c>
      <c r="AJ680" s="27" t="s">
        <v>54</v>
      </c>
      <c r="AK680" s="81"/>
      <c r="AL680" s="569"/>
      <c r="AM680" s="28"/>
      <c r="AN680" s="28"/>
      <c r="AO680" s="28">
        <v>2006</v>
      </c>
      <c r="AP680" s="20">
        <v>2016</v>
      </c>
      <c r="AQ680" s="142"/>
      <c r="AR680" s="28" t="s">
        <v>784</v>
      </c>
      <c r="AS680" s="20"/>
    </row>
    <row r="681" spans="1:45" ht="14.25" customHeight="1" x14ac:dyDescent="0.25">
      <c r="D681" s="591" t="s">
        <v>5589</v>
      </c>
      <c r="E681" s="555" t="s">
        <v>4885</v>
      </c>
      <c r="F681" s="617" t="s">
        <v>296</v>
      </c>
      <c r="G681" s="593" t="s">
        <v>406</v>
      </c>
      <c r="H681" s="46" t="s">
        <v>4311</v>
      </c>
      <c r="I681" s="592">
        <v>32</v>
      </c>
      <c r="J681" s="618">
        <v>32</v>
      </c>
      <c r="K681" s="19"/>
      <c r="L681" s="52"/>
      <c r="M681" s="81"/>
      <c r="N681" s="28"/>
      <c r="O681" s="972"/>
      <c r="P681" s="29"/>
      <c r="Q681" s="28"/>
      <c r="R681" s="28"/>
      <c r="S681" s="81"/>
      <c r="T681" s="185"/>
      <c r="U681" s="487"/>
      <c r="V681" s="60"/>
      <c r="W681" s="167"/>
      <c r="X681" s="489"/>
      <c r="Y681" s="502"/>
      <c r="Z681" s="494"/>
      <c r="AA681" s="28" t="s">
        <v>20</v>
      </c>
      <c r="AB681" s="27">
        <v>24</v>
      </c>
      <c r="AC681" s="28" t="s">
        <v>5591</v>
      </c>
      <c r="AD681" s="27" t="s">
        <v>54</v>
      </c>
      <c r="AE681" s="28" t="s">
        <v>124</v>
      </c>
      <c r="AF681" s="29" t="s">
        <v>55</v>
      </c>
      <c r="AG681" s="29" t="s">
        <v>54</v>
      </c>
      <c r="AH681" s="27" t="s">
        <v>133</v>
      </c>
      <c r="AI681" s="27" t="s">
        <v>133</v>
      </c>
      <c r="AJ681" s="27" t="s">
        <v>54</v>
      </c>
      <c r="AK681" s="81"/>
      <c r="AL681" s="569"/>
      <c r="AM681" s="28">
        <v>32</v>
      </c>
      <c r="AN681" s="28">
        <v>6</v>
      </c>
      <c r="AO681" s="28"/>
      <c r="AP681" s="20">
        <v>2014</v>
      </c>
      <c r="AQ681" s="142"/>
      <c r="AR681" s="28" t="s">
        <v>5590</v>
      </c>
      <c r="AS681" s="20"/>
    </row>
    <row r="682" spans="1:45" ht="14.25" customHeight="1" x14ac:dyDescent="0.25">
      <c r="B682">
        <v>1</v>
      </c>
      <c r="C682" t="s">
        <v>875</v>
      </c>
      <c r="D682" s="45" t="s">
        <v>4192</v>
      </c>
      <c r="E682" s="555" t="s">
        <v>4193</v>
      </c>
      <c r="F682" s="46" t="s">
        <v>67</v>
      </c>
      <c r="G682" s="42" t="s">
        <v>406</v>
      </c>
      <c r="H682" s="46" t="s">
        <v>4311</v>
      </c>
      <c r="I682" s="46">
        <v>32</v>
      </c>
      <c r="J682" s="670">
        <v>32</v>
      </c>
      <c r="K682" s="19" t="s">
        <v>9</v>
      </c>
      <c r="L682" s="52" t="s">
        <v>108</v>
      </c>
      <c r="M682" s="81" t="s">
        <v>4313</v>
      </c>
      <c r="N682" s="28">
        <v>13531</v>
      </c>
      <c r="O682" s="972"/>
      <c r="P682" s="29">
        <v>6</v>
      </c>
      <c r="Q682" s="28">
        <v>31</v>
      </c>
      <c r="R682" s="28">
        <v>78</v>
      </c>
      <c r="S682" s="81">
        <v>50</v>
      </c>
      <c r="T682" s="185">
        <v>43297</v>
      </c>
      <c r="U682" s="326">
        <v>14.7</v>
      </c>
      <c r="V682" s="60">
        <v>0.8</v>
      </c>
      <c r="W682" s="167">
        <v>1</v>
      </c>
      <c r="X682" s="489">
        <f t="shared" ref="X682:X693" si="33">IF(AND(N682&lt;&gt;"",S682&lt;&gt;""),1000*S682*V682/(N682*W682),"")</f>
        <v>2.9561747099253566</v>
      </c>
      <c r="Y682" s="502" t="s">
        <v>174</v>
      </c>
      <c r="Z682" s="494" t="s">
        <v>54</v>
      </c>
      <c r="AA682" s="28" t="s">
        <v>20</v>
      </c>
      <c r="AB682" s="27">
        <v>169</v>
      </c>
      <c r="AC682" s="28" t="s">
        <v>2630</v>
      </c>
      <c r="AD682" s="27" t="s">
        <v>54</v>
      </c>
      <c r="AE682" s="28" t="s">
        <v>124</v>
      </c>
      <c r="AF682" s="29" t="s">
        <v>55</v>
      </c>
      <c r="AG682" s="29" t="s">
        <v>54</v>
      </c>
      <c r="AH682" s="27" t="s">
        <v>133</v>
      </c>
      <c r="AI682" s="27" t="s">
        <v>133</v>
      </c>
      <c r="AJ682" s="27" t="s">
        <v>54</v>
      </c>
      <c r="AK682" s="81"/>
      <c r="AL682" s="569"/>
      <c r="AM682" s="28">
        <v>32</v>
      </c>
      <c r="AN682" s="28">
        <v>6</v>
      </c>
      <c r="AO682" s="28">
        <v>2007</v>
      </c>
      <c r="AP682" s="20">
        <v>2014</v>
      </c>
      <c r="AQ682" s="37"/>
      <c r="AR682" s="28" t="s">
        <v>4314</v>
      </c>
      <c r="AS682" s="20" t="s">
        <v>4313</v>
      </c>
    </row>
    <row r="683" spans="1:45" ht="14.25" customHeight="1" x14ac:dyDescent="0.25">
      <c r="A683" t="s">
        <v>744</v>
      </c>
      <c r="B683">
        <v>1</v>
      </c>
      <c r="C683" t="s">
        <v>875</v>
      </c>
      <c r="D683" s="45" t="s">
        <v>404</v>
      </c>
      <c r="E683" s="555" t="s">
        <v>2341</v>
      </c>
      <c r="F683" s="46" t="s">
        <v>67</v>
      </c>
      <c r="G683" s="42" t="s">
        <v>406</v>
      </c>
      <c r="H683" s="46" t="s">
        <v>178</v>
      </c>
      <c r="I683" s="46">
        <v>8</v>
      </c>
      <c r="J683" s="670">
        <v>16</v>
      </c>
      <c r="K683" s="19" t="s">
        <v>800</v>
      </c>
      <c r="L683" s="42" t="s">
        <v>108</v>
      </c>
      <c r="M683" s="81"/>
      <c r="N683" s="28">
        <v>990</v>
      </c>
      <c r="O683" s="972"/>
      <c r="P683" s="29">
        <v>6</v>
      </c>
      <c r="Q683" s="28"/>
      <c r="R683" s="28"/>
      <c r="S683" s="81">
        <v>206.95400000000001</v>
      </c>
      <c r="T683" s="185">
        <v>41685</v>
      </c>
      <c r="U683" s="326">
        <v>14.7</v>
      </c>
      <c r="V683" s="60">
        <v>0.33</v>
      </c>
      <c r="W683" s="167">
        <v>1</v>
      </c>
      <c r="X683" s="489">
        <f t="shared" si="33"/>
        <v>68.984666666666669</v>
      </c>
      <c r="Y683" s="502" t="s">
        <v>2342</v>
      </c>
      <c r="Z683" s="494"/>
      <c r="AA683" s="28" t="s">
        <v>20</v>
      </c>
      <c r="AB683" s="27">
        <v>1</v>
      </c>
      <c r="AC683" s="28" t="s">
        <v>408</v>
      </c>
      <c r="AD683" s="27" t="s">
        <v>54</v>
      </c>
      <c r="AE683" s="28" t="s">
        <v>124</v>
      </c>
      <c r="AF683" s="29" t="s">
        <v>55</v>
      </c>
      <c r="AG683" s="29"/>
      <c r="AH683" s="27" t="s">
        <v>181</v>
      </c>
      <c r="AI683" s="27" t="s">
        <v>181</v>
      </c>
      <c r="AJ683" s="27" t="s">
        <v>54</v>
      </c>
      <c r="AK683" s="81">
        <v>72</v>
      </c>
      <c r="AL683" s="569"/>
      <c r="AM683" s="28">
        <v>32</v>
      </c>
      <c r="AN683" s="28">
        <v>2</v>
      </c>
      <c r="AO683" s="28">
        <v>2010</v>
      </c>
      <c r="AP683" s="20">
        <v>2013</v>
      </c>
      <c r="AQ683" s="182" t="s">
        <v>2343</v>
      </c>
      <c r="AR683" s="28" t="s">
        <v>407</v>
      </c>
      <c r="AS683" s="20"/>
    </row>
    <row r="684" spans="1:45" ht="14.25" customHeight="1" x14ac:dyDescent="0.25">
      <c r="A684" t="s">
        <v>744</v>
      </c>
      <c r="C684" t="s">
        <v>875</v>
      </c>
      <c r="D684" s="26" t="s">
        <v>590</v>
      </c>
      <c r="E684" s="435" t="s">
        <v>2582</v>
      </c>
      <c r="F684" s="27" t="s">
        <v>67</v>
      </c>
      <c r="G684" s="28" t="s">
        <v>591</v>
      </c>
      <c r="H684" s="46" t="s">
        <v>559</v>
      </c>
      <c r="I684" s="27">
        <v>8</v>
      </c>
      <c r="J684" s="87">
        <v>8</v>
      </c>
      <c r="K684" s="19" t="s">
        <v>4999</v>
      </c>
      <c r="L684" s="52" t="s">
        <v>591</v>
      </c>
      <c r="M684" s="81"/>
      <c r="N684" s="28">
        <v>2557</v>
      </c>
      <c r="O684" s="972"/>
      <c r="P684" s="29">
        <v>4</v>
      </c>
      <c r="Q684" s="28"/>
      <c r="R684" s="28"/>
      <c r="S684" s="81"/>
      <c r="T684" s="185">
        <v>43164</v>
      </c>
      <c r="U684" s="326">
        <v>14.7</v>
      </c>
      <c r="V684" s="60">
        <v>1</v>
      </c>
      <c r="W684" s="167">
        <v>3</v>
      </c>
      <c r="X684" s="489" t="str">
        <f t="shared" si="33"/>
        <v/>
      </c>
      <c r="Y684" s="502"/>
      <c r="Z684" s="494"/>
      <c r="AA684" s="28" t="s">
        <v>20</v>
      </c>
      <c r="AB684" s="27">
        <v>15</v>
      </c>
      <c r="AC684" s="28" t="s">
        <v>1365</v>
      </c>
      <c r="AD684" s="27" t="s">
        <v>54</v>
      </c>
      <c r="AE684" s="28" t="s">
        <v>124</v>
      </c>
      <c r="AF684" s="29" t="s">
        <v>55</v>
      </c>
      <c r="AG684" s="29" t="s">
        <v>55</v>
      </c>
      <c r="AH684" s="27" t="s">
        <v>181</v>
      </c>
      <c r="AI684" s="27" t="s">
        <v>181</v>
      </c>
      <c r="AJ684" s="27" t="s">
        <v>54</v>
      </c>
      <c r="AK684" s="81"/>
      <c r="AL684" s="569"/>
      <c r="AM684" s="28"/>
      <c r="AN684" s="28"/>
      <c r="AO684" s="28">
        <v>2013</v>
      </c>
      <c r="AP684" s="20">
        <v>2019</v>
      </c>
      <c r="AQ684" s="19"/>
      <c r="AR684" s="28" t="s">
        <v>2583</v>
      </c>
      <c r="AS684" s="20" t="s">
        <v>592</v>
      </c>
    </row>
    <row r="685" spans="1:45" ht="14.25" customHeight="1" x14ac:dyDescent="0.25">
      <c r="C685" t="s">
        <v>875</v>
      </c>
      <c r="D685" s="45" t="s">
        <v>2015</v>
      </c>
      <c r="E685" s="555" t="s">
        <v>2596</v>
      </c>
      <c r="F685" s="46" t="s">
        <v>777</v>
      </c>
      <c r="G685" s="42" t="s">
        <v>2595</v>
      </c>
      <c r="H685" s="592" t="s">
        <v>1613</v>
      </c>
      <c r="I685" s="46">
        <v>64</v>
      </c>
      <c r="J685" s="670">
        <v>32</v>
      </c>
      <c r="K685" s="19" t="s">
        <v>800</v>
      </c>
      <c r="L685" s="52" t="s">
        <v>108</v>
      </c>
      <c r="M685" s="81" t="s">
        <v>3212</v>
      </c>
      <c r="N685" s="28"/>
      <c r="O685" s="972"/>
      <c r="P685" s="29">
        <v>6</v>
      </c>
      <c r="Q685" s="28"/>
      <c r="R685" s="28"/>
      <c r="S685" s="81"/>
      <c r="T685" s="185">
        <v>43187</v>
      </c>
      <c r="U685" s="326">
        <v>14.7</v>
      </c>
      <c r="V685" s="60">
        <v>1</v>
      </c>
      <c r="W685" s="167">
        <v>1</v>
      </c>
      <c r="X685" s="489" t="str">
        <f t="shared" si="33"/>
        <v/>
      </c>
      <c r="Y685" s="502"/>
      <c r="Z685" s="494" t="s">
        <v>54</v>
      </c>
      <c r="AA685" s="28" t="s">
        <v>357</v>
      </c>
      <c r="AB685" s="27"/>
      <c r="AC685" s="28"/>
      <c r="AD685" s="27" t="s">
        <v>54</v>
      </c>
      <c r="AE685" s="28" t="s">
        <v>124</v>
      </c>
      <c r="AF685" s="29" t="s">
        <v>55</v>
      </c>
      <c r="AG685" s="29"/>
      <c r="AH685" s="27" t="s">
        <v>133</v>
      </c>
      <c r="AI685" s="27" t="s">
        <v>133</v>
      </c>
      <c r="AJ685" s="27" t="s">
        <v>54</v>
      </c>
      <c r="AK685" s="81"/>
      <c r="AL685" s="569"/>
      <c r="AM685" s="28">
        <v>32</v>
      </c>
      <c r="AN685" s="28"/>
      <c r="AO685" s="28">
        <v>2016</v>
      </c>
      <c r="AP685" s="20">
        <v>2018</v>
      </c>
      <c r="AQ685" s="182" t="s">
        <v>2399</v>
      </c>
      <c r="AR685" s="28" t="s">
        <v>2597</v>
      </c>
      <c r="AS685" s="20" t="s">
        <v>3196</v>
      </c>
    </row>
    <row r="686" spans="1:45" ht="14.25" customHeight="1" x14ac:dyDescent="0.25">
      <c r="A686" t="s">
        <v>744</v>
      </c>
      <c r="B686">
        <v>1</v>
      </c>
      <c r="C686" t="s">
        <v>875</v>
      </c>
      <c r="D686" s="45" t="s">
        <v>1597</v>
      </c>
      <c r="E686" s="555" t="s">
        <v>2277</v>
      </c>
      <c r="F686" s="46" t="s">
        <v>67</v>
      </c>
      <c r="G686" s="42" t="s">
        <v>1598</v>
      </c>
      <c r="H686" s="46" t="s">
        <v>33</v>
      </c>
      <c r="I686" s="46">
        <v>32</v>
      </c>
      <c r="J686" s="670">
        <v>32</v>
      </c>
      <c r="K686" s="19" t="s">
        <v>800</v>
      </c>
      <c r="L686" s="52" t="s">
        <v>108</v>
      </c>
      <c r="M686" s="81"/>
      <c r="N686" s="28">
        <v>1446</v>
      </c>
      <c r="O686" s="972"/>
      <c r="P686" s="29">
        <v>6</v>
      </c>
      <c r="Q686" s="28"/>
      <c r="R686" s="28">
        <v>4</v>
      </c>
      <c r="S686" s="81">
        <v>114.56100000000001</v>
      </c>
      <c r="T686" s="185">
        <v>42488</v>
      </c>
      <c r="U686" s="326">
        <v>14.7</v>
      </c>
      <c r="V686" s="60">
        <v>1</v>
      </c>
      <c r="W686" s="167">
        <v>1</v>
      </c>
      <c r="X686" s="489">
        <f t="shared" si="33"/>
        <v>79.226141078838168</v>
      </c>
      <c r="Y686" s="502" t="s">
        <v>174</v>
      </c>
      <c r="Z686" s="494"/>
      <c r="AA686" s="28" t="s">
        <v>17</v>
      </c>
      <c r="AB686" s="27">
        <v>9</v>
      </c>
      <c r="AC686" s="28" t="s">
        <v>1599</v>
      </c>
      <c r="AD686" s="27"/>
      <c r="AE686" s="28" t="s">
        <v>124</v>
      </c>
      <c r="AF686" s="29" t="s">
        <v>55</v>
      </c>
      <c r="AG686" s="29" t="s">
        <v>55</v>
      </c>
      <c r="AH686" s="27" t="s">
        <v>133</v>
      </c>
      <c r="AI686" s="27" t="s">
        <v>133</v>
      </c>
      <c r="AJ686" s="27" t="s">
        <v>54</v>
      </c>
      <c r="AK686" s="81">
        <v>41</v>
      </c>
      <c r="AL686" s="569"/>
      <c r="AM686" s="28">
        <v>32</v>
      </c>
      <c r="AN686" s="28"/>
      <c r="AO686" s="28">
        <v>2016</v>
      </c>
      <c r="AP686" s="20"/>
      <c r="AQ686" s="182" t="s">
        <v>2278</v>
      </c>
      <c r="AR686" s="28" t="s">
        <v>1600</v>
      </c>
      <c r="AS686" s="127"/>
    </row>
    <row r="687" spans="1:45" ht="14.25" customHeight="1" x14ac:dyDescent="0.25">
      <c r="A687" t="s">
        <v>174</v>
      </c>
      <c r="B687">
        <v>1</v>
      </c>
      <c r="C687" t="s">
        <v>4376</v>
      </c>
      <c r="D687" s="26" t="s">
        <v>273</v>
      </c>
      <c r="E687" s="435" t="s">
        <v>2261</v>
      </c>
      <c r="F687" s="27" t="s">
        <v>67</v>
      </c>
      <c r="G687" s="28" t="s">
        <v>274</v>
      </c>
      <c r="H687" s="46" t="s">
        <v>143</v>
      </c>
      <c r="I687" s="27">
        <v>8</v>
      </c>
      <c r="J687" s="87">
        <v>16</v>
      </c>
      <c r="K687" s="19" t="s">
        <v>794</v>
      </c>
      <c r="L687" s="52" t="s">
        <v>108</v>
      </c>
      <c r="M687" s="81"/>
      <c r="N687" s="28">
        <v>366</v>
      </c>
      <c r="O687" s="972"/>
      <c r="P687" s="29">
        <v>4</v>
      </c>
      <c r="Q687" s="28">
        <v>1</v>
      </c>
      <c r="R687" s="28">
        <v>1</v>
      </c>
      <c r="S687" s="81">
        <v>70.412999999999997</v>
      </c>
      <c r="T687" s="185">
        <v>41696</v>
      </c>
      <c r="U687" s="326">
        <v>14.7</v>
      </c>
      <c r="V687" s="60">
        <v>0.33</v>
      </c>
      <c r="W687" s="167">
        <v>1</v>
      </c>
      <c r="X687" s="489">
        <f t="shared" si="33"/>
        <v>63.487131147540985</v>
      </c>
      <c r="Y687" s="502" t="s">
        <v>174</v>
      </c>
      <c r="Z687" s="494"/>
      <c r="AA687" s="28" t="s">
        <v>20</v>
      </c>
      <c r="AB687" s="27">
        <v>1</v>
      </c>
      <c r="AC687" s="28" t="s">
        <v>275</v>
      </c>
      <c r="AD687" s="27" t="s">
        <v>54</v>
      </c>
      <c r="AE687" s="28"/>
      <c r="AF687" s="29"/>
      <c r="AG687" s="29"/>
      <c r="AH687" s="27"/>
      <c r="AI687" s="27"/>
      <c r="AJ687" s="27"/>
      <c r="AK687" s="81">
        <v>15</v>
      </c>
      <c r="AL687" s="569"/>
      <c r="AM687" s="28">
        <v>6</v>
      </c>
      <c r="AN687" s="28"/>
      <c r="AO687" s="28">
        <v>2004</v>
      </c>
      <c r="AP687" s="20">
        <v>2014</v>
      </c>
      <c r="AQ687" s="142"/>
      <c r="AR687" s="28" t="s">
        <v>276</v>
      </c>
      <c r="AS687" s="20"/>
    </row>
    <row r="688" spans="1:45" ht="14.25" customHeight="1" x14ac:dyDescent="0.25">
      <c r="A688" t="s">
        <v>744</v>
      </c>
      <c r="B688">
        <v>1</v>
      </c>
      <c r="C688" t="s">
        <v>875</v>
      </c>
      <c r="D688" s="45" t="s">
        <v>125</v>
      </c>
      <c r="E688" s="555" t="s">
        <v>2219</v>
      </c>
      <c r="F688" s="46" t="s">
        <v>57</v>
      </c>
      <c r="G688" s="42" t="s">
        <v>126</v>
      </c>
      <c r="H688" s="46" t="s">
        <v>515</v>
      </c>
      <c r="I688" s="46">
        <v>8</v>
      </c>
      <c r="J688" s="670">
        <v>16</v>
      </c>
      <c r="K688" s="19" t="s">
        <v>802</v>
      </c>
      <c r="L688" s="42" t="s">
        <v>108</v>
      </c>
      <c r="M688" s="81"/>
      <c r="N688" s="28">
        <v>1084</v>
      </c>
      <c r="O688" s="972"/>
      <c r="P688" s="29" t="s">
        <v>744</v>
      </c>
      <c r="Q688" s="28">
        <v>1</v>
      </c>
      <c r="R688" s="28"/>
      <c r="S688" s="81">
        <v>207.34</v>
      </c>
      <c r="T688" s="185">
        <v>41685</v>
      </c>
      <c r="U688" s="326" t="s">
        <v>1267</v>
      </c>
      <c r="V688" s="60">
        <v>0.33</v>
      </c>
      <c r="W688" s="167">
        <v>1</v>
      </c>
      <c r="X688" s="489">
        <f t="shared" si="33"/>
        <v>63.120110701107009</v>
      </c>
      <c r="Y688" s="502" t="s">
        <v>1833</v>
      </c>
      <c r="Z688" s="494"/>
      <c r="AA688" s="28" t="s">
        <v>20</v>
      </c>
      <c r="AB688" s="27">
        <v>1</v>
      </c>
      <c r="AC688" s="28" t="s">
        <v>127</v>
      </c>
      <c r="AD688" s="27"/>
      <c r="AE688" s="28" t="s">
        <v>124</v>
      </c>
      <c r="AF688" s="29" t="s">
        <v>55</v>
      </c>
      <c r="AG688" s="29" t="s">
        <v>54</v>
      </c>
      <c r="AH688" s="27" t="s">
        <v>83</v>
      </c>
      <c r="AI688" s="27" t="s">
        <v>129</v>
      </c>
      <c r="AJ688" s="27"/>
      <c r="AK688" s="81"/>
      <c r="AL688" s="569"/>
      <c r="AM688" s="28"/>
      <c r="AN688" s="28"/>
      <c r="AO688" s="28">
        <v>2003</v>
      </c>
      <c r="AP688" s="20">
        <v>2009</v>
      </c>
      <c r="AQ688" s="182" t="s">
        <v>1784</v>
      </c>
      <c r="AR688" s="28" t="s">
        <v>135</v>
      </c>
      <c r="AS688" s="20" t="s">
        <v>805</v>
      </c>
    </row>
    <row r="689" spans="1:45" s="208" customFormat="1" ht="14.25" customHeight="1" x14ac:dyDescent="0.25">
      <c r="A689" t="s">
        <v>744</v>
      </c>
      <c r="B689">
        <v>1</v>
      </c>
      <c r="C689" t="s">
        <v>875</v>
      </c>
      <c r="D689" s="45" t="s">
        <v>125</v>
      </c>
      <c r="E689" s="555" t="s">
        <v>2219</v>
      </c>
      <c r="F689" s="46" t="s">
        <v>57</v>
      </c>
      <c r="G689" s="42" t="s">
        <v>126</v>
      </c>
      <c r="H689" s="46" t="s">
        <v>515</v>
      </c>
      <c r="I689" s="46">
        <v>8</v>
      </c>
      <c r="J689" s="670">
        <v>16</v>
      </c>
      <c r="K689" s="856" t="s">
        <v>6197</v>
      </c>
      <c r="L689" s="42" t="s">
        <v>108</v>
      </c>
      <c r="M689" s="81" t="s">
        <v>6199</v>
      </c>
      <c r="N689" s="28">
        <v>954</v>
      </c>
      <c r="O689" s="972">
        <v>501</v>
      </c>
      <c r="P689" s="29">
        <v>6</v>
      </c>
      <c r="Q689" s="28"/>
      <c r="R689" s="28"/>
      <c r="S689" s="81">
        <v>208.333</v>
      </c>
      <c r="T689" s="185">
        <v>44489</v>
      </c>
      <c r="U689" s="326" t="s">
        <v>5998</v>
      </c>
      <c r="V689" s="60">
        <v>0.33</v>
      </c>
      <c r="W689" s="167">
        <v>1</v>
      </c>
      <c r="X689" s="489">
        <f t="shared" si="33"/>
        <v>72.064874213836475</v>
      </c>
      <c r="Y689" s="502" t="s">
        <v>1833</v>
      </c>
      <c r="Z689" s="494"/>
      <c r="AA689" s="28" t="s">
        <v>20</v>
      </c>
      <c r="AB689" s="27">
        <v>1</v>
      </c>
      <c r="AC689" s="28" t="s">
        <v>127</v>
      </c>
      <c r="AD689" s="27"/>
      <c r="AE689" s="28" t="s">
        <v>124</v>
      </c>
      <c r="AF689" s="29" t="s">
        <v>55</v>
      </c>
      <c r="AG689" s="29" t="s">
        <v>54</v>
      </c>
      <c r="AH689" s="27" t="s">
        <v>83</v>
      </c>
      <c r="AI689" s="27" t="s">
        <v>129</v>
      </c>
      <c r="AJ689" s="27"/>
      <c r="AK689" s="81"/>
      <c r="AL689" s="569"/>
      <c r="AM689" s="28"/>
      <c r="AN689" s="28"/>
      <c r="AO689" s="28">
        <v>2003</v>
      </c>
      <c r="AP689" s="20">
        <v>2009</v>
      </c>
      <c r="AQ689" s="182" t="s">
        <v>1784</v>
      </c>
      <c r="AR689" s="28" t="s">
        <v>135</v>
      </c>
      <c r="AS689" s="20" t="s">
        <v>805</v>
      </c>
    </row>
    <row r="690" spans="1:45" ht="14.25" customHeight="1" x14ac:dyDescent="0.25">
      <c r="A690" t="s">
        <v>744</v>
      </c>
      <c r="B690">
        <v>1</v>
      </c>
      <c r="C690" t="s">
        <v>875</v>
      </c>
      <c r="D690" s="26" t="s">
        <v>130</v>
      </c>
      <c r="E690" s="435" t="s">
        <v>2220</v>
      </c>
      <c r="F690" s="27" t="s">
        <v>57</v>
      </c>
      <c r="G690" s="28" t="s">
        <v>126</v>
      </c>
      <c r="H690" s="46" t="s">
        <v>136</v>
      </c>
      <c r="I690" s="27">
        <v>32</v>
      </c>
      <c r="J690" s="87">
        <v>32</v>
      </c>
      <c r="K690" s="19" t="s">
        <v>800</v>
      </c>
      <c r="L690" s="52" t="s">
        <v>108</v>
      </c>
      <c r="M690" s="81"/>
      <c r="N690" s="28">
        <v>1018</v>
      </c>
      <c r="O690" s="972"/>
      <c r="P690" s="29">
        <v>6</v>
      </c>
      <c r="Q690" s="28">
        <v>3</v>
      </c>
      <c r="R690" s="28"/>
      <c r="S690" s="81">
        <v>130.85599999999999</v>
      </c>
      <c r="T690" s="185">
        <v>41688</v>
      </c>
      <c r="U690" s="326">
        <v>14.7</v>
      </c>
      <c r="V690" s="60">
        <v>1</v>
      </c>
      <c r="W690" s="167">
        <v>1</v>
      </c>
      <c r="X690" s="489">
        <f t="shared" si="33"/>
        <v>128.54223968565816</v>
      </c>
      <c r="Y690" s="502" t="s">
        <v>1833</v>
      </c>
      <c r="Z690" s="494"/>
      <c r="AA690" s="28" t="s">
        <v>20</v>
      </c>
      <c r="AB690" s="27">
        <v>7</v>
      </c>
      <c r="AC690" s="28" t="s">
        <v>132</v>
      </c>
      <c r="AD690" s="27" t="s">
        <v>54</v>
      </c>
      <c r="AE690" s="28" t="s">
        <v>124</v>
      </c>
      <c r="AF690" s="29" t="s">
        <v>55</v>
      </c>
      <c r="AG690" s="29"/>
      <c r="AH690" s="27" t="s">
        <v>133</v>
      </c>
      <c r="AI690" s="27" t="s">
        <v>133</v>
      </c>
      <c r="AJ690" s="27" t="s">
        <v>54</v>
      </c>
      <c r="AK690" s="81"/>
      <c r="AL690" s="569"/>
      <c r="AM690" s="28"/>
      <c r="AN690" s="28"/>
      <c r="AO690" s="28">
        <v>2004</v>
      </c>
      <c r="AP690" s="20">
        <v>2009</v>
      </c>
      <c r="AQ690" s="142"/>
      <c r="AR690" s="28" t="s">
        <v>135</v>
      </c>
      <c r="AS690" s="20"/>
    </row>
    <row r="691" spans="1:45" ht="14.25" customHeight="1" x14ac:dyDescent="0.25">
      <c r="A691" t="s">
        <v>744</v>
      </c>
      <c r="B691">
        <v>1</v>
      </c>
      <c r="C691" t="s">
        <v>875</v>
      </c>
      <c r="D691" s="26" t="s">
        <v>130</v>
      </c>
      <c r="E691" s="435" t="s">
        <v>2220</v>
      </c>
      <c r="F691" s="27" t="s">
        <v>57</v>
      </c>
      <c r="G691" s="28" t="s">
        <v>126</v>
      </c>
      <c r="H691" s="46" t="s">
        <v>136</v>
      </c>
      <c r="I691" s="27">
        <v>32</v>
      </c>
      <c r="J691" s="87">
        <v>32</v>
      </c>
      <c r="K691" s="856" t="s">
        <v>6197</v>
      </c>
      <c r="L691" s="52" t="s">
        <v>108</v>
      </c>
      <c r="M691" s="81" t="s">
        <v>6199</v>
      </c>
      <c r="N691" s="28">
        <v>997</v>
      </c>
      <c r="O691" s="972">
        <v>434</v>
      </c>
      <c r="P691" s="29">
        <v>6</v>
      </c>
      <c r="Q691" s="28">
        <v>3</v>
      </c>
      <c r="R691" s="28"/>
      <c r="S691" s="81">
        <v>250</v>
      </c>
      <c r="T691" s="185">
        <v>44489</v>
      </c>
      <c r="U691" s="326" t="s">
        <v>5998</v>
      </c>
      <c r="V691" s="60">
        <v>1</v>
      </c>
      <c r="W691" s="167">
        <v>1</v>
      </c>
      <c r="X691" s="489">
        <f t="shared" si="33"/>
        <v>250.75225677031094</v>
      </c>
      <c r="Y691" s="502" t="s">
        <v>1833</v>
      </c>
      <c r="Z691" s="494"/>
      <c r="AA691" s="28" t="s">
        <v>20</v>
      </c>
      <c r="AB691" s="27">
        <v>7</v>
      </c>
      <c r="AC691" s="28" t="s">
        <v>132</v>
      </c>
      <c r="AD691" s="27" t="s">
        <v>54</v>
      </c>
      <c r="AE691" s="28" t="s">
        <v>124</v>
      </c>
      <c r="AF691" s="29" t="s">
        <v>55</v>
      </c>
      <c r="AG691" s="29"/>
      <c r="AH691" s="27" t="s">
        <v>133</v>
      </c>
      <c r="AI691" s="27" t="s">
        <v>133</v>
      </c>
      <c r="AJ691" s="27" t="s">
        <v>54</v>
      </c>
      <c r="AK691" s="81"/>
      <c r="AL691" s="569"/>
      <c r="AM691" s="28"/>
      <c r="AN691" s="28"/>
      <c r="AO691" s="28">
        <v>2004</v>
      </c>
      <c r="AP691" s="20">
        <v>2009</v>
      </c>
      <c r="AQ691" s="142"/>
      <c r="AR691" s="28" t="s">
        <v>135</v>
      </c>
      <c r="AS691" s="20"/>
    </row>
    <row r="692" spans="1:45" ht="14.25" customHeight="1" x14ac:dyDescent="0.25">
      <c r="A692" t="s">
        <v>744</v>
      </c>
      <c r="B692">
        <v>1</v>
      </c>
      <c r="C692" t="s">
        <v>875</v>
      </c>
      <c r="D692" s="26" t="s">
        <v>306</v>
      </c>
      <c r="E692" s="435" t="s">
        <v>2290</v>
      </c>
      <c r="F692" s="27" t="s">
        <v>85</v>
      </c>
      <c r="G692" s="28" t="s">
        <v>126</v>
      </c>
      <c r="H692" s="46">
        <v>68000</v>
      </c>
      <c r="I692" s="27">
        <v>16</v>
      </c>
      <c r="J692" s="87">
        <v>16</v>
      </c>
      <c r="K692" s="19" t="s">
        <v>800</v>
      </c>
      <c r="L692" s="52" t="s">
        <v>108</v>
      </c>
      <c r="M692" s="81"/>
      <c r="N692" s="28">
        <v>2392</v>
      </c>
      <c r="O692" s="972"/>
      <c r="P692" s="29">
        <v>6</v>
      </c>
      <c r="Q692" s="28"/>
      <c r="R692" s="28"/>
      <c r="S692" s="81">
        <v>23.914999999999999</v>
      </c>
      <c r="T692" s="185">
        <v>41725</v>
      </c>
      <c r="U692" s="326">
        <v>14.7</v>
      </c>
      <c r="V692" s="60">
        <v>0.67</v>
      </c>
      <c r="W692" s="167">
        <v>4</v>
      </c>
      <c r="X692" s="489">
        <f t="shared" si="33"/>
        <v>1.6746498745819398</v>
      </c>
      <c r="Y692" s="502" t="s">
        <v>174</v>
      </c>
      <c r="Z692" s="494"/>
      <c r="AA692" s="28" t="s">
        <v>20</v>
      </c>
      <c r="AB692" s="27">
        <v>15</v>
      </c>
      <c r="AC692" s="28" t="s">
        <v>308</v>
      </c>
      <c r="AD692" s="27" t="s">
        <v>54</v>
      </c>
      <c r="AE692" s="28" t="s">
        <v>124</v>
      </c>
      <c r="AF692" s="29" t="s">
        <v>55</v>
      </c>
      <c r="AG692" s="29" t="s">
        <v>55</v>
      </c>
      <c r="AH692" s="27" t="s">
        <v>83</v>
      </c>
      <c r="AI692" s="27" t="s">
        <v>133</v>
      </c>
      <c r="AJ692" s="27" t="s">
        <v>54</v>
      </c>
      <c r="AK692" s="81"/>
      <c r="AL692" s="569"/>
      <c r="AM692" s="28">
        <v>16</v>
      </c>
      <c r="AN692" s="28"/>
      <c r="AO692" s="28">
        <v>2003</v>
      </c>
      <c r="AP692" s="20">
        <v>2009</v>
      </c>
      <c r="AQ692" s="142"/>
      <c r="AR692" s="28" t="s">
        <v>307</v>
      </c>
      <c r="AS692" s="20"/>
    </row>
    <row r="693" spans="1:45" ht="14.25" customHeight="1" x14ac:dyDescent="0.25">
      <c r="A693" t="s">
        <v>746</v>
      </c>
      <c r="B693">
        <v>1</v>
      </c>
      <c r="C693" t="s">
        <v>875</v>
      </c>
      <c r="D693" s="26" t="s">
        <v>980</v>
      </c>
      <c r="E693" s="435" t="s">
        <v>982</v>
      </c>
      <c r="F693" s="27" t="s">
        <v>57</v>
      </c>
      <c r="G693" s="28" t="s">
        <v>1419</v>
      </c>
      <c r="H693" s="46" t="s">
        <v>143</v>
      </c>
      <c r="I693" s="27">
        <v>16</v>
      </c>
      <c r="J693" s="87">
        <v>16</v>
      </c>
      <c r="K693" s="19" t="s">
        <v>800</v>
      </c>
      <c r="L693" s="28" t="s">
        <v>108</v>
      </c>
      <c r="M693" s="81"/>
      <c r="N693" s="28">
        <v>662</v>
      </c>
      <c r="O693" s="972"/>
      <c r="P693" s="29">
        <v>6</v>
      </c>
      <c r="Q693" s="28">
        <v>1</v>
      </c>
      <c r="R693" s="28"/>
      <c r="S693" s="81">
        <v>317.76299999999998</v>
      </c>
      <c r="T693" s="185">
        <v>41719</v>
      </c>
      <c r="U693" s="326">
        <v>14.7</v>
      </c>
      <c r="V693" s="60">
        <v>0.67</v>
      </c>
      <c r="W693" s="167">
        <v>4</v>
      </c>
      <c r="X693" s="489">
        <f t="shared" si="33"/>
        <v>80.400759063444113</v>
      </c>
      <c r="Y693" s="502" t="s">
        <v>174</v>
      </c>
      <c r="Z693" s="494"/>
      <c r="AA693" s="28" t="s">
        <v>357</v>
      </c>
      <c r="AB693" s="27">
        <v>5</v>
      </c>
      <c r="AC693" s="28" t="s">
        <v>979</v>
      </c>
      <c r="AD693" s="27" t="s">
        <v>54</v>
      </c>
      <c r="AE693" s="28" t="s">
        <v>158</v>
      </c>
      <c r="AF693" s="29" t="s">
        <v>55</v>
      </c>
      <c r="AG693" s="29" t="s">
        <v>55</v>
      </c>
      <c r="AH693" s="27" t="s">
        <v>181</v>
      </c>
      <c r="AI693" s="27" t="s">
        <v>181</v>
      </c>
      <c r="AJ693" s="27" t="s">
        <v>55</v>
      </c>
      <c r="AK693" s="81">
        <v>37</v>
      </c>
      <c r="AL693" s="569"/>
      <c r="AM693" s="28">
        <v>8</v>
      </c>
      <c r="AN693" s="28"/>
      <c r="AO693" s="28">
        <v>2009</v>
      </c>
      <c r="AP693" s="20">
        <v>2012</v>
      </c>
      <c r="AQ693" s="182" t="s">
        <v>2665</v>
      </c>
      <c r="AR693" s="28" t="s">
        <v>981</v>
      </c>
      <c r="AS693" s="20" t="s">
        <v>983</v>
      </c>
    </row>
    <row r="694" spans="1:45" ht="14.25" customHeight="1" x14ac:dyDescent="0.25">
      <c r="D694" s="409" t="s">
        <v>4628</v>
      </c>
      <c r="E694" s="435" t="s">
        <v>4629</v>
      </c>
      <c r="F694" s="412" t="s">
        <v>1812</v>
      </c>
      <c r="G694" s="825" t="s">
        <v>4630</v>
      </c>
      <c r="H694" s="592" t="s">
        <v>58</v>
      </c>
      <c r="I694" s="412">
        <v>32</v>
      </c>
      <c r="J694" s="415">
        <v>16</v>
      </c>
      <c r="K694" s="19"/>
      <c r="L694" s="52"/>
      <c r="M694" s="81"/>
      <c r="N694" s="28"/>
      <c r="O694" s="972"/>
      <c r="P694" s="29"/>
      <c r="Q694" s="28"/>
      <c r="R694" s="28"/>
      <c r="S694" s="81"/>
      <c r="T694" s="185"/>
      <c r="U694" s="326"/>
      <c r="V694" s="60"/>
      <c r="W694" s="167"/>
      <c r="X694" s="489"/>
      <c r="Y694" s="502"/>
      <c r="Z694" s="494"/>
      <c r="AA694" s="28"/>
      <c r="AB694" s="27"/>
      <c r="AC694" s="28"/>
      <c r="AD694" s="27"/>
      <c r="AE694" s="28"/>
      <c r="AF694" s="29"/>
      <c r="AG694" s="29"/>
      <c r="AH694" s="27"/>
      <c r="AI694" s="27"/>
      <c r="AJ694" s="27"/>
      <c r="AK694" s="81"/>
      <c r="AL694" s="569"/>
      <c r="AM694" s="28"/>
      <c r="AN694" s="28"/>
      <c r="AO694" s="28"/>
      <c r="AP694" s="20"/>
      <c r="AQ694" s="37"/>
      <c r="AR694" s="28" t="s">
        <v>4631</v>
      </c>
      <c r="AS694" s="20"/>
    </row>
    <row r="695" spans="1:45" ht="14.25" customHeight="1" x14ac:dyDescent="0.25">
      <c r="D695" s="409" t="s">
        <v>4527</v>
      </c>
      <c r="E695" s="435" t="s">
        <v>5012</v>
      </c>
      <c r="F695" s="412" t="s">
        <v>67</v>
      </c>
      <c r="G695" s="504" t="s">
        <v>4523</v>
      </c>
      <c r="H695" s="46" t="s">
        <v>143</v>
      </c>
      <c r="I695" s="412">
        <v>16</v>
      </c>
      <c r="J695" s="415">
        <v>16</v>
      </c>
      <c r="K695" s="19"/>
      <c r="L695" s="52"/>
      <c r="M695" s="81"/>
      <c r="N695" s="28"/>
      <c r="O695" s="972"/>
      <c r="P695" s="29"/>
      <c r="Q695" s="28"/>
      <c r="R695" s="28"/>
      <c r="S695" s="81"/>
      <c r="T695" s="185"/>
      <c r="U695" s="326"/>
      <c r="V695" s="60"/>
      <c r="W695" s="167"/>
      <c r="X695" s="489"/>
      <c r="Y695" s="502"/>
      <c r="Z695" s="494"/>
      <c r="AA695" s="28" t="s">
        <v>20</v>
      </c>
      <c r="AB695" s="27"/>
      <c r="AC695" s="28"/>
      <c r="AD695" s="27"/>
      <c r="AE695" s="28"/>
      <c r="AF695" s="29"/>
      <c r="AG695" s="29"/>
      <c r="AH695" s="27"/>
      <c r="AI695" s="27"/>
      <c r="AJ695" s="27"/>
      <c r="AK695" s="81"/>
      <c r="AL695" s="569"/>
      <c r="AM695" s="28">
        <v>8</v>
      </c>
      <c r="AN695" s="28"/>
      <c r="AO695" s="28">
        <v>2007</v>
      </c>
      <c r="AP695" s="20">
        <v>2017</v>
      </c>
      <c r="AQ695" s="182" t="s">
        <v>5013</v>
      </c>
      <c r="AR695" s="28" t="s">
        <v>5014</v>
      </c>
      <c r="AS695" s="20"/>
    </row>
    <row r="696" spans="1:45" ht="14.25" customHeight="1" x14ac:dyDescent="0.25">
      <c r="A696" t="s">
        <v>174</v>
      </c>
      <c r="C696" t="s">
        <v>875</v>
      </c>
      <c r="D696" s="45" t="s">
        <v>723</v>
      </c>
      <c r="E696" s="555" t="s">
        <v>3385</v>
      </c>
      <c r="F696" s="46" t="s">
        <v>67</v>
      </c>
      <c r="G696" s="42" t="s">
        <v>724</v>
      </c>
      <c r="H696" s="46" t="s">
        <v>65</v>
      </c>
      <c r="I696" s="46">
        <v>32</v>
      </c>
      <c r="J696" s="670">
        <v>8</v>
      </c>
      <c r="K696" s="19" t="s">
        <v>800</v>
      </c>
      <c r="L696" s="52" t="s">
        <v>108</v>
      </c>
      <c r="M696" s="81" t="s">
        <v>896</v>
      </c>
      <c r="N696" s="28"/>
      <c r="O696" s="972"/>
      <c r="P696" s="29">
        <v>6</v>
      </c>
      <c r="Q696" s="28"/>
      <c r="R696" s="28"/>
      <c r="S696" s="81"/>
      <c r="T696" s="185">
        <v>41770</v>
      </c>
      <c r="U696" s="326">
        <v>14.7</v>
      </c>
      <c r="V696" s="60">
        <v>1</v>
      </c>
      <c r="W696" s="167">
        <v>1</v>
      </c>
      <c r="X696" s="489" t="str">
        <f t="shared" ref="X696:X702" si="34">IF(AND(N696&lt;&gt;"",S696&lt;&gt;""),1000*S696*V696/(N696*W696),"")</f>
        <v/>
      </c>
      <c r="Y696" s="502"/>
      <c r="Z696" s="494"/>
      <c r="AA696" s="28" t="s">
        <v>17</v>
      </c>
      <c r="AB696" s="27">
        <v>32</v>
      </c>
      <c r="AC696" s="28" t="s">
        <v>229</v>
      </c>
      <c r="AD696" s="27" t="s">
        <v>54</v>
      </c>
      <c r="AE696" s="28" t="s">
        <v>124</v>
      </c>
      <c r="AF696" s="29" t="s">
        <v>55</v>
      </c>
      <c r="AG696" s="29"/>
      <c r="AH696" s="27" t="s">
        <v>133</v>
      </c>
      <c r="AI696" s="27" t="s">
        <v>133</v>
      </c>
      <c r="AJ696" s="27" t="s">
        <v>54</v>
      </c>
      <c r="AK696" s="81"/>
      <c r="AL696" s="569"/>
      <c r="AM696" s="28"/>
      <c r="AN696" s="28"/>
      <c r="AO696" s="28">
        <v>2006</v>
      </c>
      <c r="AP696" s="20">
        <v>2007</v>
      </c>
      <c r="AQ696" s="182" t="s">
        <v>2731</v>
      </c>
      <c r="AR696" s="28" t="s">
        <v>725</v>
      </c>
      <c r="AS696" s="20" t="s">
        <v>2728</v>
      </c>
    </row>
    <row r="697" spans="1:45" ht="14.25" customHeight="1" x14ac:dyDescent="0.25">
      <c r="A697" t="s">
        <v>744</v>
      </c>
      <c r="B697">
        <v>1</v>
      </c>
      <c r="C697" t="s">
        <v>875</v>
      </c>
      <c r="D697" s="648" t="s">
        <v>2801</v>
      </c>
      <c r="E697" s="435" t="s">
        <v>3215</v>
      </c>
      <c r="F697" s="27" t="s">
        <v>67</v>
      </c>
      <c r="G697" s="28" t="s">
        <v>2802</v>
      </c>
      <c r="H697" s="46" t="s">
        <v>143</v>
      </c>
      <c r="I697" s="27">
        <v>16</v>
      </c>
      <c r="J697" s="87">
        <v>16</v>
      </c>
      <c r="K697" s="19" t="s">
        <v>802</v>
      </c>
      <c r="L697" s="52" t="s">
        <v>108</v>
      </c>
      <c r="M697" s="81"/>
      <c r="N697" s="28">
        <v>7193</v>
      </c>
      <c r="O697" s="972"/>
      <c r="P697" s="29" t="s">
        <v>744</v>
      </c>
      <c r="Q697" s="28"/>
      <c r="R697" s="28"/>
      <c r="S697" s="81">
        <v>393.39</v>
      </c>
      <c r="T697" s="185">
        <v>43228</v>
      </c>
      <c r="U697" s="326" t="s">
        <v>3562</v>
      </c>
      <c r="V697" s="60">
        <v>0.67</v>
      </c>
      <c r="W697" s="167">
        <v>1</v>
      </c>
      <c r="X697" s="489">
        <f t="shared" si="34"/>
        <v>36.64274989573196</v>
      </c>
      <c r="Y697" s="502" t="s">
        <v>2226</v>
      </c>
      <c r="Z697" s="494"/>
      <c r="AA697" s="28" t="s">
        <v>20</v>
      </c>
      <c r="AB697" s="27">
        <v>7</v>
      </c>
      <c r="AC697" s="28" t="s">
        <v>3244</v>
      </c>
      <c r="AD697" s="27" t="s">
        <v>54</v>
      </c>
      <c r="AE697" s="28" t="s">
        <v>124</v>
      </c>
      <c r="AF697" s="29"/>
      <c r="AG697" s="29" t="s">
        <v>54</v>
      </c>
      <c r="AH697" s="27" t="s">
        <v>181</v>
      </c>
      <c r="AI697" s="27" t="s">
        <v>718</v>
      </c>
      <c r="AJ697" s="27" t="s">
        <v>54</v>
      </c>
      <c r="AK697" s="81"/>
      <c r="AL697" s="569"/>
      <c r="AM697" s="28">
        <v>64</v>
      </c>
      <c r="AN697" s="28"/>
      <c r="AO697" s="28">
        <v>2015</v>
      </c>
      <c r="AP697" s="20">
        <v>2016</v>
      </c>
      <c r="AQ697" s="182" t="s">
        <v>2798</v>
      </c>
      <c r="AR697" s="28" t="s">
        <v>3216</v>
      </c>
      <c r="AS697" s="20" t="s">
        <v>3214</v>
      </c>
    </row>
    <row r="698" spans="1:45" ht="14.25" customHeight="1" x14ac:dyDescent="0.25">
      <c r="C698" t="s">
        <v>875</v>
      </c>
      <c r="D698" s="648" t="s">
        <v>2801</v>
      </c>
      <c r="E698" s="435" t="s">
        <v>3215</v>
      </c>
      <c r="F698" s="27" t="s">
        <v>67</v>
      </c>
      <c r="G698" s="28" t="s">
        <v>2802</v>
      </c>
      <c r="H698" s="46" t="s">
        <v>143</v>
      </c>
      <c r="I698" s="27">
        <v>16</v>
      </c>
      <c r="J698" s="87">
        <v>16</v>
      </c>
      <c r="K698" s="19" t="s">
        <v>3243</v>
      </c>
      <c r="L698" s="52" t="s">
        <v>108</v>
      </c>
      <c r="M698" s="81"/>
      <c r="N698" s="28">
        <v>10630</v>
      </c>
      <c r="O698" s="972"/>
      <c r="P698" s="29">
        <v>4</v>
      </c>
      <c r="Q698" s="28"/>
      <c r="R698" s="28"/>
      <c r="S698" s="81">
        <v>305.81</v>
      </c>
      <c r="T698" s="185">
        <v>43228</v>
      </c>
      <c r="U698" s="326" t="s">
        <v>3562</v>
      </c>
      <c r="V698" s="60">
        <v>0.67</v>
      </c>
      <c r="W698" s="167">
        <v>1</v>
      </c>
      <c r="X698" s="489">
        <f t="shared" si="34"/>
        <v>19.274948259642521</v>
      </c>
      <c r="Y698" s="502" t="s">
        <v>2226</v>
      </c>
      <c r="Z698" s="494"/>
      <c r="AA698" s="28" t="s">
        <v>20</v>
      </c>
      <c r="AB698" s="27">
        <v>7</v>
      </c>
      <c r="AC698" s="28" t="s">
        <v>3244</v>
      </c>
      <c r="AD698" s="27" t="s">
        <v>54</v>
      </c>
      <c r="AE698" s="28" t="s">
        <v>124</v>
      </c>
      <c r="AF698" s="29"/>
      <c r="AG698" s="29" t="s">
        <v>54</v>
      </c>
      <c r="AH698" s="27" t="s">
        <v>181</v>
      </c>
      <c r="AI698" s="27" t="s">
        <v>718</v>
      </c>
      <c r="AJ698" s="27" t="s">
        <v>54</v>
      </c>
      <c r="AK698" s="81"/>
      <c r="AL698" s="569"/>
      <c r="AM698" s="28">
        <v>64</v>
      </c>
      <c r="AN698" s="28"/>
      <c r="AO698" s="28">
        <v>2015</v>
      </c>
      <c r="AP698" s="20">
        <v>2016</v>
      </c>
      <c r="AQ698" s="182" t="s">
        <v>2798</v>
      </c>
      <c r="AR698" s="28" t="s">
        <v>3216</v>
      </c>
      <c r="AS698" s="20" t="s">
        <v>3214</v>
      </c>
    </row>
    <row r="699" spans="1:45" ht="14.25" customHeight="1" x14ac:dyDescent="0.25">
      <c r="C699" t="s">
        <v>4376</v>
      </c>
      <c r="D699" s="26" t="s">
        <v>2680</v>
      </c>
      <c r="E699" s="435" t="s">
        <v>2681</v>
      </c>
      <c r="F699" s="27"/>
      <c r="G699" s="28" t="s">
        <v>3938</v>
      </c>
      <c r="H699" s="46" t="s">
        <v>143</v>
      </c>
      <c r="I699" s="27">
        <v>32</v>
      </c>
      <c r="J699" s="87">
        <v>32</v>
      </c>
      <c r="K699" s="19" t="s">
        <v>3935</v>
      </c>
      <c r="L699" s="52" t="s">
        <v>108</v>
      </c>
      <c r="M699" s="81" t="s">
        <v>3936</v>
      </c>
      <c r="N699" s="28">
        <v>35</v>
      </c>
      <c r="O699" s="972"/>
      <c r="P699" s="29" t="s">
        <v>744</v>
      </c>
      <c r="Q699" s="28"/>
      <c r="R699" s="28"/>
      <c r="S699" s="81"/>
      <c r="T699" s="185">
        <v>43275</v>
      </c>
      <c r="U699" s="326" t="s">
        <v>3562</v>
      </c>
      <c r="V699" s="60">
        <v>0.67</v>
      </c>
      <c r="W699" s="167">
        <v>1</v>
      </c>
      <c r="X699" s="489" t="str">
        <f t="shared" si="34"/>
        <v/>
      </c>
      <c r="Y699" s="502"/>
      <c r="Z699" s="494"/>
      <c r="AA699" s="28" t="s">
        <v>479</v>
      </c>
      <c r="AB699" s="27">
        <v>1</v>
      </c>
      <c r="AC699" s="28" t="s">
        <v>3937</v>
      </c>
      <c r="AD699" s="27" t="s">
        <v>54</v>
      </c>
      <c r="AE699" s="28" t="s">
        <v>158</v>
      </c>
      <c r="AF699" s="29" t="s">
        <v>55</v>
      </c>
      <c r="AG699" s="29" t="s">
        <v>54</v>
      </c>
      <c r="AH699" s="27" t="s">
        <v>249</v>
      </c>
      <c r="AI699" s="27" t="s">
        <v>249</v>
      </c>
      <c r="AJ699" s="27" t="s">
        <v>55</v>
      </c>
      <c r="AK699" s="81">
        <v>13</v>
      </c>
      <c r="AL699" s="569"/>
      <c r="AM699" s="28">
        <v>128</v>
      </c>
      <c r="AN699" s="28"/>
      <c r="AO699" s="28">
        <v>2007</v>
      </c>
      <c r="AP699" s="20">
        <v>2011</v>
      </c>
      <c r="AQ699" s="182" t="s">
        <v>2683</v>
      </c>
      <c r="AR699" s="28" t="s">
        <v>3940</v>
      </c>
      <c r="AS699" s="20"/>
    </row>
    <row r="700" spans="1:45" ht="14.25" customHeight="1" x14ac:dyDescent="0.25">
      <c r="B700">
        <v>1</v>
      </c>
      <c r="C700" t="s">
        <v>875</v>
      </c>
      <c r="D700" s="26" t="s">
        <v>2083</v>
      </c>
      <c r="E700" s="435" t="s">
        <v>2085</v>
      </c>
      <c r="F700" s="27" t="s">
        <v>85</v>
      </c>
      <c r="G700" s="28" t="s">
        <v>3078</v>
      </c>
      <c r="H700" s="46">
        <v>8051</v>
      </c>
      <c r="I700" s="27">
        <v>8</v>
      </c>
      <c r="J700" s="87">
        <v>8</v>
      </c>
      <c r="K700" s="19" t="s">
        <v>800</v>
      </c>
      <c r="L700" s="52" t="s">
        <v>108</v>
      </c>
      <c r="M700" s="81"/>
      <c r="N700" s="28">
        <v>1991</v>
      </c>
      <c r="O700" s="972"/>
      <c r="P700" s="29">
        <v>6</v>
      </c>
      <c r="Q700" s="28">
        <v>1</v>
      </c>
      <c r="R700" s="28">
        <v>32</v>
      </c>
      <c r="S700" s="81">
        <v>132.857</v>
      </c>
      <c r="T700" s="185">
        <v>43183</v>
      </c>
      <c r="U700" s="326">
        <v>14.7</v>
      </c>
      <c r="V700" s="60">
        <v>0.33</v>
      </c>
      <c r="W700" s="167">
        <v>5</v>
      </c>
      <c r="X700" s="489">
        <f t="shared" si="34"/>
        <v>4.4040994475138122</v>
      </c>
      <c r="Y700" s="502" t="s">
        <v>174</v>
      </c>
      <c r="Z700" s="494" t="s">
        <v>54</v>
      </c>
      <c r="AA700" s="28" t="s">
        <v>20</v>
      </c>
      <c r="AB700" s="27">
        <v>66</v>
      </c>
      <c r="AC700" s="28" t="s">
        <v>2084</v>
      </c>
      <c r="AD700" s="27" t="s">
        <v>54</v>
      </c>
      <c r="AE700" s="28" t="s">
        <v>124</v>
      </c>
      <c r="AF700" s="29" t="s">
        <v>55</v>
      </c>
      <c r="AG700" s="29"/>
      <c r="AH700" s="27" t="s">
        <v>181</v>
      </c>
      <c r="AI700" s="27" t="s">
        <v>181</v>
      </c>
      <c r="AJ700" s="27" t="s">
        <v>54</v>
      </c>
      <c r="AK700" s="81"/>
      <c r="AL700" s="569"/>
      <c r="AM700" s="28"/>
      <c r="AN700" s="28"/>
      <c r="AO700" s="28">
        <v>2000</v>
      </c>
      <c r="AP700" s="20">
        <v>2018</v>
      </c>
      <c r="AQ700" s="142"/>
      <c r="AR700" s="28"/>
      <c r="AS700" s="20"/>
    </row>
    <row r="701" spans="1:45" ht="14.25" customHeight="1" x14ac:dyDescent="0.25">
      <c r="A701" t="s">
        <v>745</v>
      </c>
      <c r="B701">
        <v>1</v>
      </c>
      <c r="C701" t="s">
        <v>875</v>
      </c>
      <c r="D701" s="26">
        <v>8051</v>
      </c>
      <c r="E701" s="669" t="s">
        <v>2213</v>
      </c>
      <c r="F701" s="27" t="s">
        <v>85</v>
      </c>
      <c r="G701" s="28" t="s">
        <v>117</v>
      </c>
      <c r="H701" s="46">
        <v>8051</v>
      </c>
      <c r="I701" s="27">
        <v>8</v>
      </c>
      <c r="J701" s="87">
        <v>8</v>
      </c>
      <c r="K701" s="856" t="s">
        <v>6197</v>
      </c>
      <c r="L701" s="52" t="s">
        <v>108</v>
      </c>
      <c r="M701" s="81" t="s">
        <v>5299</v>
      </c>
      <c r="N701" s="28">
        <v>1424</v>
      </c>
      <c r="O701" s="972">
        <v>645</v>
      </c>
      <c r="P701" s="29">
        <v>6</v>
      </c>
      <c r="Q701" s="28"/>
      <c r="R701" s="28"/>
      <c r="S701" s="81">
        <v>241.54599999999999</v>
      </c>
      <c r="T701" s="185">
        <v>44489</v>
      </c>
      <c r="U701" s="326" t="s">
        <v>5998</v>
      </c>
      <c r="V701" s="60">
        <v>0.33</v>
      </c>
      <c r="W701" s="167">
        <v>4</v>
      </c>
      <c r="X701" s="489">
        <f t="shared" si="34"/>
        <v>13.994062500000002</v>
      </c>
      <c r="Y701" s="502" t="s">
        <v>1833</v>
      </c>
      <c r="Z701" s="494"/>
      <c r="AA701" s="28" t="s">
        <v>20</v>
      </c>
      <c r="AB701" s="27">
        <v>32</v>
      </c>
      <c r="AC701" s="28" t="s">
        <v>118</v>
      </c>
      <c r="AD701" s="27" t="s">
        <v>54</v>
      </c>
      <c r="AE701" s="28" t="s">
        <v>124</v>
      </c>
      <c r="AF701" s="29" t="s">
        <v>55</v>
      </c>
      <c r="AG701" s="29"/>
      <c r="AH701" s="27" t="s">
        <v>181</v>
      </c>
      <c r="AI701" s="27" t="s">
        <v>181</v>
      </c>
      <c r="AJ701" s="27" t="s">
        <v>54</v>
      </c>
      <c r="AK701" s="81"/>
      <c r="AL701" s="569"/>
      <c r="AM701" s="28"/>
      <c r="AN701" s="28"/>
      <c r="AO701" s="28">
        <v>2001</v>
      </c>
      <c r="AP701" s="20">
        <v>2016</v>
      </c>
      <c r="AQ701" s="182"/>
      <c r="AR701" s="28" t="s">
        <v>5282</v>
      </c>
      <c r="AS701" s="20"/>
    </row>
    <row r="702" spans="1:45" ht="14.25" customHeight="1" x14ac:dyDescent="0.25">
      <c r="A702" t="s">
        <v>745</v>
      </c>
      <c r="B702">
        <v>1</v>
      </c>
      <c r="C702" t="s">
        <v>875</v>
      </c>
      <c r="D702" s="45">
        <v>8051</v>
      </c>
      <c r="E702" s="861" t="s">
        <v>2213</v>
      </c>
      <c r="F702" s="46" t="s">
        <v>85</v>
      </c>
      <c r="G702" s="42" t="s">
        <v>117</v>
      </c>
      <c r="H702" s="46">
        <v>8051</v>
      </c>
      <c r="I702" s="46">
        <v>8</v>
      </c>
      <c r="J702" s="670">
        <v>8</v>
      </c>
      <c r="K702" s="19" t="s">
        <v>800</v>
      </c>
      <c r="L702" s="52" t="s">
        <v>108</v>
      </c>
      <c r="M702" s="81" t="s">
        <v>2214</v>
      </c>
      <c r="N702" s="28">
        <v>1744</v>
      </c>
      <c r="O702" s="972"/>
      <c r="P702" s="29">
        <v>6</v>
      </c>
      <c r="Q702" s="28">
        <v>1</v>
      </c>
      <c r="R702" s="28"/>
      <c r="S702" s="81">
        <v>111.148</v>
      </c>
      <c r="T702" s="185">
        <v>43149</v>
      </c>
      <c r="U702" s="326">
        <v>14.7</v>
      </c>
      <c r="V702" s="60">
        <v>0.33</v>
      </c>
      <c r="W702" s="167">
        <v>4</v>
      </c>
      <c r="X702" s="489">
        <f t="shared" si="34"/>
        <v>5.2578612385321106</v>
      </c>
      <c r="Y702" s="502" t="s">
        <v>1833</v>
      </c>
      <c r="Z702" s="494"/>
      <c r="AA702" s="28" t="s">
        <v>20</v>
      </c>
      <c r="AB702" s="27">
        <v>32</v>
      </c>
      <c r="AC702" s="28" t="s">
        <v>118</v>
      </c>
      <c r="AD702" s="27" t="s">
        <v>54</v>
      </c>
      <c r="AE702" s="28" t="s">
        <v>124</v>
      </c>
      <c r="AF702" s="29" t="s">
        <v>55</v>
      </c>
      <c r="AG702" s="29"/>
      <c r="AH702" s="27" t="s">
        <v>181</v>
      </c>
      <c r="AI702" s="27" t="s">
        <v>181</v>
      </c>
      <c r="AJ702" s="27" t="s">
        <v>54</v>
      </c>
      <c r="AK702" s="81"/>
      <c r="AL702" s="569"/>
      <c r="AM702" s="28"/>
      <c r="AN702" s="28"/>
      <c r="AO702" s="28">
        <v>2001</v>
      </c>
      <c r="AP702" s="20">
        <v>2016</v>
      </c>
      <c r="AQ702" s="182"/>
      <c r="AR702" s="28" t="s">
        <v>5282</v>
      </c>
      <c r="AS702" s="20"/>
    </row>
    <row r="703" spans="1:45" ht="14.25" customHeight="1" x14ac:dyDescent="0.25">
      <c r="D703" s="409" t="s">
        <v>6159</v>
      </c>
      <c r="E703" s="435" t="s">
        <v>6160</v>
      </c>
      <c r="F703" s="412"/>
      <c r="G703" s="504" t="s">
        <v>6161</v>
      </c>
      <c r="H703" s="592" t="s">
        <v>3987</v>
      </c>
      <c r="I703" s="412">
        <v>8</v>
      </c>
      <c r="J703" s="415">
        <v>9</v>
      </c>
      <c r="K703" s="19"/>
      <c r="L703" s="52"/>
      <c r="M703" s="81"/>
      <c r="N703" s="28"/>
      <c r="O703" s="972"/>
      <c r="P703" s="29"/>
      <c r="Q703" s="28"/>
      <c r="R703" s="28"/>
      <c r="S703" s="81"/>
      <c r="T703" s="185"/>
      <c r="U703" s="326"/>
      <c r="V703" s="60"/>
      <c r="W703" s="167"/>
      <c r="X703" s="489"/>
      <c r="Y703" s="502"/>
      <c r="Z703" s="494"/>
      <c r="AA703" s="28" t="s">
        <v>479</v>
      </c>
      <c r="AB703" s="27">
        <v>24</v>
      </c>
      <c r="AC703" s="28" t="s">
        <v>1365</v>
      </c>
      <c r="AD703" s="27" t="s">
        <v>54</v>
      </c>
      <c r="AE703" s="28" t="s">
        <v>158</v>
      </c>
      <c r="AF703" s="29" t="s">
        <v>55</v>
      </c>
      <c r="AG703" s="29"/>
      <c r="AH703" s="27">
        <v>256</v>
      </c>
      <c r="AI703" s="27">
        <v>256</v>
      </c>
      <c r="AJ703" s="27" t="s">
        <v>54</v>
      </c>
      <c r="AK703" s="81">
        <v>13</v>
      </c>
      <c r="AL703" s="569"/>
      <c r="AM703" s="28">
        <v>16</v>
      </c>
      <c r="AN703" s="28"/>
      <c r="AO703" s="28">
        <v>2016</v>
      </c>
      <c r="AP703" s="20">
        <v>2017</v>
      </c>
      <c r="AQ703" s="182"/>
      <c r="AR703" s="28" t="s">
        <v>6162</v>
      </c>
      <c r="AS703" s="20"/>
    </row>
    <row r="704" spans="1:45" ht="14.25" customHeight="1" x14ac:dyDescent="0.25">
      <c r="A704" t="s">
        <v>744</v>
      </c>
      <c r="B704">
        <v>1</v>
      </c>
      <c r="C704" t="s">
        <v>875</v>
      </c>
      <c r="D704" s="26" t="s">
        <v>5388</v>
      </c>
      <c r="E704" s="435" t="s">
        <v>5390</v>
      </c>
      <c r="F704" s="27" t="s">
        <v>57</v>
      </c>
      <c r="G704" s="28" t="s">
        <v>5399</v>
      </c>
      <c r="H704" s="46" t="s">
        <v>1031</v>
      </c>
      <c r="I704" s="27">
        <v>32</v>
      </c>
      <c r="J704" s="87">
        <v>8</v>
      </c>
      <c r="K704" s="856" t="s">
        <v>6197</v>
      </c>
      <c r="L704" s="52" t="s">
        <v>108</v>
      </c>
      <c r="M704" s="81" t="s">
        <v>6199</v>
      </c>
      <c r="N704" s="28"/>
      <c r="O704" s="972"/>
      <c r="P704" s="29">
        <v>6</v>
      </c>
      <c r="Q704" s="28"/>
      <c r="R704" s="28"/>
      <c r="S704" s="81"/>
      <c r="T704" s="185"/>
      <c r="U704" s="326"/>
      <c r="V704" s="60">
        <v>1</v>
      </c>
      <c r="W704" s="167">
        <v>1</v>
      </c>
      <c r="X704" s="489" t="str">
        <f>IF(AND(N704&lt;&gt;"",S704&lt;&gt;""),1000*S704*V704/(N704*W704),"")</f>
        <v/>
      </c>
      <c r="Y704" s="502" t="s">
        <v>2226</v>
      </c>
      <c r="Z704" s="494" t="s">
        <v>54</v>
      </c>
      <c r="AA704" s="28" t="s">
        <v>479</v>
      </c>
      <c r="AB704" s="27">
        <v>85</v>
      </c>
      <c r="AC704" s="28" t="s">
        <v>1030</v>
      </c>
      <c r="AD704" s="27" t="s">
        <v>54</v>
      </c>
      <c r="AE704" s="28" t="s">
        <v>124</v>
      </c>
      <c r="AF704" s="29"/>
      <c r="AG704" s="29"/>
      <c r="AH704" s="27" t="s">
        <v>133</v>
      </c>
      <c r="AI704" s="27" t="s">
        <v>133</v>
      </c>
      <c r="AJ704" s="27" t="s">
        <v>54</v>
      </c>
      <c r="AK704" s="81"/>
      <c r="AL704" s="569"/>
      <c r="AM704" s="28"/>
      <c r="AN704" s="28"/>
      <c r="AO704" s="28">
        <v>2020</v>
      </c>
      <c r="AP704" s="20">
        <v>2021</v>
      </c>
      <c r="AQ704" s="142"/>
      <c r="AR704" s="28" t="s">
        <v>1033</v>
      </c>
      <c r="AS704" s="20" t="s">
        <v>5389</v>
      </c>
    </row>
    <row r="705" spans="1:45" ht="14.25" customHeight="1" x14ac:dyDescent="0.25">
      <c r="A705" t="s">
        <v>744</v>
      </c>
      <c r="B705">
        <v>1</v>
      </c>
      <c r="C705" t="s">
        <v>875</v>
      </c>
      <c r="D705" s="26" t="s">
        <v>166</v>
      </c>
      <c r="E705" s="435" t="s">
        <v>2231</v>
      </c>
      <c r="F705" s="27" t="s">
        <v>67</v>
      </c>
      <c r="G705" s="28" t="s">
        <v>167</v>
      </c>
      <c r="H705" s="46" t="s">
        <v>168</v>
      </c>
      <c r="I705" s="27">
        <v>32</v>
      </c>
      <c r="J705" s="87">
        <v>32</v>
      </c>
      <c r="K705" s="856" t="s">
        <v>4805</v>
      </c>
      <c r="L705" s="28" t="s">
        <v>108</v>
      </c>
      <c r="M705" s="81" t="s">
        <v>5323</v>
      </c>
      <c r="N705" s="28"/>
      <c r="O705" s="972"/>
      <c r="P705" s="29">
        <v>6</v>
      </c>
      <c r="Q705" s="28"/>
      <c r="R705" s="28"/>
      <c r="S705" s="81"/>
      <c r="T705" s="185">
        <v>44020</v>
      </c>
      <c r="U705" s="326" t="s">
        <v>5298</v>
      </c>
      <c r="V705" s="60">
        <v>1</v>
      </c>
      <c r="W705" s="167">
        <v>1</v>
      </c>
      <c r="X705" s="489" t="str">
        <f>IF(AND(N705&lt;&gt;"",S705&lt;&gt;""),1000*S705*V705/(N705*W705),"")</f>
        <v/>
      </c>
      <c r="Y705" s="502" t="s">
        <v>174</v>
      </c>
      <c r="Z705" s="494"/>
      <c r="AA705" s="28" t="s">
        <v>20</v>
      </c>
      <c r="AB705" s="27">
        <v>10</v>
      </c>
      <c r="AC705" s="28" t="s">
        <v>169</v>
      </c>
      <c r="AD705" s="27" t="s">
        <v>54</v>
      </c>
      <c r="AE705" s="28" t="s">
        <v>124</v>
      </c>
      <c r="AF705" s="29"/>
      <c r="AG705" s="29"/>
      <c r="AH705" s="27" t="s">
        <v>133</v>
      </c>
      <c r="AI705" s="27" t="s">
        <v>133</v>
      </c>
      <c r="AJ705" s="27"/>
      <c r="AK705" s="81"/>
      <c r="AL705" s="569"/>
      <c r="AM705" s="28"/>
      <c r="AN705" s="28"/>
      <c r="AO705" s="28">
        <v>2002</v>
      </c>
      <c r="AP705" s="20">
        <v>2009</v>
      </c>
      <c r="AQ705" s="182"/>
      <c r="AR705" s="28" t="s">
        <v>168</v>
      </c>
      <c r="AS705" s="20" t="s">
        <v>830</v>
      </c>
    </row>
    <row r="706" spans="1:45" ht="14.25" customHeight="1" x14ac:dyDescent="0.25">
      <c r="A706" t="s">
        <v>744</v>
      </c>
      <c r="B706">
        <v>1</v>
      </c>
      <c r="C706" t="s">
        <v>875</v>
      </c>
      <c r="D706" s="26" t="s">
        <v>166</v>
      </c>
      <c r="E706" s="435" t="s">
        <v>2231</v>
      </c>
      <c r="F706" s="27" t="s">
        <v>67</v>
      </c>
      <c r="G706" s="28" t="s">
        <v>167</v>
      </c>
      <c r="H706" s="46" t="s">
        <v>168</v>
      </c>
      <c r="I706" s="27">
        <v>32</v>
      </c>
      <c r="J706" s="87">
        <v>32</v>
      </c>
      <c r="K706" s="19" t="s">
        <v>800</v>
      </c>
      <c r="L706" s="52" t="s">
        <v>108</v>
      </c>
      <c r="M706" s="81" t="s">
        <v>5323</v>
      </c>
      <c r="N706" s="28">
        <v>3586</v>
      </c>
      <c r="O706" s="972"/>
      <c r="P706" s="29">
        <v>6</v>
      </c>
      <c r="Q706" s="28"/>
      <c r="R706" s="28"/>
      <c r="S706" s="81">
        <v>257.26799999999997</v>
      </c>
      <c r="T706" s="185">
        <v>41688</v>
      </c>
      <c r="U706" s="326">
        <v>14.7</v>
      </c>
      <c r="V706" s="60">
        <v>1</v>
      </c>
      <c r="W706" s="167">
        <v>1</v>
      </c>
      <c r="X706" s="489">
        <f>IF(AND(N706&lt;&gt;"",S706&lt;&gt;""),1000*S706*V706/(N706*W706),"")</f>
        <v>71.74233128834355</v>
      </c>
      <c r="Y706" s="502" t="s">
        <v>174</v>
      </c>
      <c r="Z706" s="494"/>
      <c r="AA706" s="28" t="s">
        <v>20</v>
      </c>
      <c r="AB706" s="27">
        <v>10</v>
      </c>
      <c r="AC706" s="28" t="s">
        <v>169</v>
      </c>
      <c r="AD706" s="27" t="s">
        <v>54</v>
      </c>
      <c r="AE706" s="28" t="s">
        <v>124</v>
      </c>
      <c r="AF706" s="29"/>
      <c r="AG706" s="29"/>
      <c r="AH706" s="27" t="s">
        <v>133</v>
      </c>
      <c r="AI706" s="27" t="s">
        <v>133</v>
      </c>
      <c r="AJ706" s="27"/>
      <c r="AK706" s="81"/>
      <c r="AL706" s="569"/>
      <c r="AM706" s="28"/>
      <c r="AN706" s="28"/>
      <c r="AO706" s="28">
        <v>2002</v>
      </c>
      <c r="AP706" s="20">
        <v>2009</v>
      </c>
      <c r="AQ706" s="182"/>
      <c r="AR706" s="28" t="s">
        <v>168</v>
      </c>
      <c r="AS706" s="20" t="s">
        <v>830</v>
      </c>
    </row>
    <row r="707" spans="1:45" ht="14.25" customHeight="1" x14ac:dyDescent="0.25">
      <c r="D707" s="591" t="s">
        <v>6373</v>
      </c>
      <c r="E707" s="555" t="s">
        <v>6370</v>
      </c>
      <c r="F707" s="592"/>
      <c r="G707" s="593" t="s">
        <v>6372</v>
      </c>
      <c r="H707" s="592" t="s">
        <v>1613</v>
      </c>
      <c r="I707" s="592">
        <v>32</v>
      </c>
      <c r="J707" s="618">
        <v>32</v>
      </c>
      <c r="K707" s="19"/>
      <c r="L707" s="52"/>
      <c r="M707" s="81"/>
      <c r="N707" s="28"/>
      <c r="O707" s="972"/>
      <c r="P707" s="29"/>
      <c r="Q707" s="28"/>
      <c r="R707" s="28"/>
      <c r="S707" s="81"/>
      <c r="T707" s="185"/>
      <c r="U707" s="326"/>
      <c r="V707" s="60"/>
      <c r="W707" s="167"/>
      <c r="X707" s="489"/>
      <c r="Y707" s="502"/>
      <c r="Z707" s="494"/>
      <c r="AA707" s="28" t="s">
        <v>20</v>
      </c>
      <c r="AB707" s="27">
        <v>17</v>
      </c>
      <c r="AC707" s="28" t="s">
        <v>6374</v>
      </c>
      <c r="AD707" s="27" t="s">
        <v>54</v>
      </c>
      <c r="AE707" s="28" t="s">
        <v>124</v>
      </c>
      <c r="AF707" s="29" t="s">
        <v>55</v>
      </c>
      <c r="AG707" s="29"/>
      <c r="AH707" s="27" t="s">
        <v>133</v>
      </c>
      <c r="AI707" s="27" t="s">
        <v>133</v>
      </c>
      <c r="AJ707" s="27" t="s">
        <v>54</v>
      </c>
      <c r="AK707" s="81"/>
      <c r="AL707" s="569"/>
      <c r="AM707" s="28">
        <v>32</v>
      </c>
      <c r="AN707" s="28"/>
      <c r="AO707" s="28"/>
      <c r="AP707" s="20">
        <v>2021</v>
      </c>
      <c r="AQ707" s="182"/>
      <c r="AR707" s="28" t="s">
        <v>6371</v>
      </c>
      <c r="AS707" s="20"/>
    </row>
    <row r="708" spans="1:45" ht="14.25" customHeight="1" x14ac:dyDescent="0.25">
      <c r="A708" t="s">
        <v>174</v>
      </c>
      <c r="B708">
        <v>1</v>
      </c>
      <c r="C708" t="s">
        <v>875</v>
      </c>
      <c r="D708" s="26" t="s">
        <v>621</v>
      </c>
      <c r="E708" s="28"/>
      <c r="F708" s="27" t="s">
        <v>57</v>
      </c>
      <c r="G708" s="28" t="s">
        <v>622</v>
      </c>
      <c r="H708" s="46" t="s">
        <v>1023</v>
      </c>
      <c r="I708" s="27">
        <v>16</v>
      </c>
      <c r="J708" s="87">
        <v>24</v>
      </c>
      <c r="K708" s="19" t="s">
        <v>800</v>
      </c>
      <c r="L708" s="52" t="s">
        <v>108</v>
      </c>
      <c r="M708" s="81"/>
      <c r="N708" s="28">
        <v>1622</v>
      </c>
      <c r="O708" s="972"/>
      <c r="P708" s="29">
        <v>6</v>
      </c>
      <c r="Q708" s="28">
        <v>1</v>
      </c>
      <c r="R708" s="28"/>
      <c r="S708" s="81">
        <v>106.56399999999999</v>
      </c>
      <c r="T708" s="185">
        <v>41688</v>
      </c>
      <c r="U708" s="326">
        <v>14.7</v>
      </c>
      <c r="V708" s="60">
        <v>0.67</v>
      </c>
      <c r="W708" s="167">
        <v>1</v>
      </c>
      <c r="X708" s="489">
        <f>IF(AND(N708&lt;&gt;"",S708&lt;&gt;""),1000*S708*V708/(N708*W708),"")</f>
        <v>44.018421701602961</v>
      </c>
      <c r="Y708" s="502" t="s">
        <v>174</v>
      </c>
      <c r="Z708" s="494"/>
      <c r="AA708" s="28" t="s">
        <v>17</v>
      </c>
      <c r="AB708" s="27">
        <v>30</v>
      </c>
      <c r="AC708" s="28" t="s">
        <v>2824</v>
      </c>
      <c r="AD708" s="27" t="s">
        <v>54</v>
      </c>
      <c r="AE708" s="28"/>
      <c r="AF708" s="29" t="s">
        <v>55</v>
      </c>
      <c r="AG708" s="29"/>
      <c r="AH708" s="27" t="s">
        <v>181</v>
      </c>
      <c r="AI708" s="27" t="s">
        <v>181</v>
      </c>
      <c r="AJ708" s="27"/>
      <c r="AK708" s="81"/>
      <c r="AL708" s="569"/>
      <c r="AM708" s="28"/>
      <c r="AN708" s="28"/>
      <c r="AO708" s="28">
        <v>1998</v>
      </c>
      <c r="AP708" s="20">
        <v>2000</v>
      </c>
      <c r="AQ708" s="62"/>
      <c r="AR708" s="28"/>
      <c r="AS708" s="20" t="s">
        <v>3392</v>
      </c>
    </row>
    <row r="709" spans="1:45" ht="14.25" customHeight="1" x14ac:dyDescent="0.25">
      <c r="D709" s="45" t="s">
        <v>5773</v>
      </c>
      <c r="E709" s="555" t="s">
        <v>5774</v>
      </c>
      <c r="F709" s="46" t="s">
        <v>67</v>
      </c>
      <c r="G709" s="42" t="s">
        <v>5777</v>
      </c>
      <c r="H709" s="46" t="s">
        <v>12</v>
      </c>
      <c r="I709" s="46">
        <v>32</v>
      </c>
      <c r="J709" s="670">
        <v>32</v>
      </c>
      <c r="K709" s="19"/>
      <c r="L709" s="42"/>
      <c r="M709" s="81"/>
      <c r="N709" s="28"/>
      <c r="O709" s="972"/>
      <c r="P709" s="29"/>
      <c r="Q709" s="28"/>
      <c r="R709" s="28"/>
      <c r="S709" s="81"/>
      <c r="T709" s="185"/>
      <c r="U709" s="326"/>
      <c r="V709" s="60"/>
      <c r="W709" s="167"/>
      <c r="X709" s="489"/>
      <c r="Y709" s="502"/>
      <c r="Z709" s="494" t="s">
        <v>54</v>
      </c>
      <c r="AA709" s="28" t="s">
        <v>17</v>
      </c>
      <c r="AB709" s="27">
        <v>42</v>
      </c>
      <c r="AC709" s="28" t="s">
        <v>5776</v>
      </c>
      <c r="AD709" s="27" t="s">
        <v>54</v>
      </c>
      <c r="AE709" s="28" t="s">
        <v>124</v>
      </c>
      <c r="AF709" s="29" t="s">
        <v>55</v>
      </c>
      <c r="AG709" s="29"/>
      <c r="AH709" s="27" t="s">
        <v>83</v>
      </c>
      <c r="AI709" s="27" t="s">
        <v>83</v>
      </c>
      <c r="AJ709" s="27" t="s">
        <v>55</v>
      </c>
      <c r="AK709" s="81"/>
      <c r="AL709" s="569"/>
      <c r="AM709" s="28">
        <v>3</v>
      </c>
      <c r="AN709" s="28"/>
      <c r="AO709" s="28"/>
      <c r="AP709" s="20">
        <v>2017</v>
      </c>
      <c r="AQ709" s="182"/>
      <c r="AR709" s="28" t="s">
        <v>5778</v>
      </c>
      <c r="AS709" s="20"/>
    </row>
    <row r="710" spans="1:45" ht="14.25" customHeight="1" x14ac:dyDescent="0.25">
      <c r="C710" t="s">
        <v>875</v>
      </c>
      <c r="D710" s="45" t="s">
        <v>527</v>
      </c>
      <c r="E710" s="555" t="s">
        <v>2562</v>
      </c>
      <c r="F710" s="27" t="s">
        <v>67</v>
      </c>
      <c r="G710" s="28" t="s">
        <v>528</v>
      </c>
      <c r="H710" s="46" t="s">
        <v>222</v>
      </c>
      <c r="I710" s="46">
        <v>13</v>
      </c>
      <c r="J710" s="670">
        <v>13</v>
      </c>
      <c r="K710" s="19" t="s">
        <v>800</v>
      </c>
      <c r="L710" s="52" t="s">
        <v>108</v>
      </c>
      <c r="M710" s="81" t="s">
        <v>2750</v>
      </c>
      <c r="N710" s="28"/>
      <c r="O710" s="972"/>
      <c r="P710" s="29">
        <v>6</v>
      </c>
      <c r="Q710" s="28"/>
      <c r="R710" s="28"/>
      <c r="S710" s="81"/>
      <c r="T710" s="185">
        <v>43164</v>
      </c>
      <c r="U710" s="326">
        <v>14.7</v>
      </c>
      <c r="V710" s="60">
        <v>0.33</v>
      </c>
      <c r="W710" s="167">
        <v>3</v>
      </c>
      <c r="X710" s="489" t="str">
        <f t="shared" ref="X710:X715" si="35">IF(AND(N710&lt;&gt;"",S710&lt;&gt;""),1000*S710*V710/(N710*W710),"")</f>
        <v/>
      </c>
      <c r="Y710" s="502"/>
      <c r="Z710" s="494" t="s">
        <v>54</v>
      </c>
      <c r="AA710" s="28" t="s">
        <v>2741</v>
      </c>
      <c r="AB710" s="27">
        <v>14</v>
      </c>
      <c r="AC710" s="28" t="s">
        <v>2742</v>
      </c>
      <c r="AD710" s="27"/>
      <c r="AE710" s="28"/>
      <c r="AF710" s="29"/>
      <c r="AG710" s="29" t="s">
        <v>54</v>
      </c>
      <c r="AH710" s="27"/>
      <c r="AI710" s="27"/>
      <c r="AJ710" s="27"/>
      <c r="AK710" s="81"/>
      <c r="AL710" s="569"/>
      <c r="AM710" s="28"/>
      <c r="AN710" s="28"/>
      <c r="AO710" s="28">
        <v>2010</v>
      </c>
      <c r="AP710" s="20">
        <v>2013</v>
      </c>
      <c r="AQ710" s="182" t="s">
        <v>2544</v>
      </c>
      <c r="AR710" s="28" t="s">
        <v>2743</v>
      </c>
      <c r="AS710" s="20" t="s">
        <v>2749</v>
      </c>
    </row>
    <row r="711" spans="1:45" ht="14.25" customHeight="1" x14ac:dyDescent="0.25">
      <c r="B711">
        <v>1</v>
      </c>
      <c r="C711" t="s">
        <v>875</v>
      </c>
      <c r="D711" s="45" t="s">
        <v>527</v>
      </c>
      <c r="E711" s="555" t="s">
        <v>2562</v>
      </c>
      <c r="F711" s="46" t="s">
        <v>67</v>
      </c>
      <c r="G711" s="42" t="s">
        <v>528</v>
      </c>
      <c r="H711" s="46" t="s">
        <v>222</v>
      </c>
      <c r="I711" s="46">
        <v>13</v>
      </c>
      <c r="J711" s="670">
        <v>13</v>
      </c>
      <c r="K711" s="19" t="s">
        <v>10</v>
      </c>
      <c r="L711" s="52" t="s">
        <v>528</v>
      </c>
      <c r="M711" s="81"/>
      <c r="N711" s="28">
        <v>309</v>
      </c>
      <c r="O711" s="972"/>
      <c r="P711" s="29">
        <v>4</v>
      </c>
      <c r="Q711" s="28"/>
      <c r="R711" s="28">
        <v>1</v>
      </c>
      <c r="S711" s="81">
        <v>101.64700000000001</v>
      </c>
      <c r="T711" s="185">
        <v>43164</v>
      </c>
      <c r="U711" s="326">
        <v>14.7</v>
      </c>
      <c r="V711" s="60">
        <v>0.33</v>
      </c>
      <c r="W711" s="167">
        <v>3</v>
      </c>
      <c r="X711" s="489">
        <f t="shared" si="35"/>
        <v>36.185016181229777</v>
      </c>
      <c r="Y711" s="502" t="s">
        <v>174</v>
      </c>
      <c r="Z711" s="494" t="s">
        <v>54</v>
      </c>
      <c r="AA711" s="28" t="s">
        <v>2741</v>
      </c>
      <c r="AB711" s="27">
        <v>14</v>
      </c>
      <c r="AC711" s="28" t="s">
        <v>2742</v>
      </c>
      <c r="AD711" s="27"/>
      <c r="AE711" s="28"/>
      <c r="AF711" s="29"/>
      <c r="AG711" s="29" t="s">
        <v>54</v>
      </c>
      <c r="AH711" s="27"/>
      <c r="AI711" s="27"/>
      <c r="AJ711" s="27"/>
      <c r="AK711" s="81"/>
      <c r="AL711" s="569"/>
      <c r="AM711" s="28"/>
      <c r="AN711" s="28"/>
      <c r="AO711" s="28">
        <v>2010</v>
      </c>
      <c r="AP711" s="20">
        <v>2013</v>
      </c>
      <c r="AQ711" s="182" t="s">
        <v>2544</v>
      </c>
      <c r="AR711" s="28" t="s">
        <v>2743</v>
      </c>
      <c r="AS711" s="20" t="s">
        <v>2748</v>
      </c>
    </row>
    <row r="712" spans="1:45" ht="14.25" customHeight="1" x14ac:dyDescent="0.25">
      <c r="B712">
        <v>1</v>
      </c>
      <c r="C712" t="s">
        <v>4376</v>
      </c>
      <c r="D712" s="26" t="s">
        <v>409</v>
      </c>
      <c r="E712" s="435" t="s">
        <v>2344</v>
      </c>
      <c r="F712" s="27" t="s">
        <v>85</v>
      </c>
      <c r="G712" s="28" t="s">
        <v>411</v>
      </c>
      <c r="H712" s="46" t="s">
        <v>12</v>
      </c>
      <c r="I712" s="27">
        <v>16</v>
      </c>
      <c r="J712" s="87">
        <v>8</v>
      </c>
      <c r="K712" s="19" t="s">
        <v>800</v>
      </c>
      <c r="L712" s="52" t="s">
        <v>108</v>
      </c>
      <c r="M712" s="81"/>
      <c r="N712" s="28">
        <v>223</v>
      </c>
      <c r="O712" s="972"/>
      <c r="P712" s="29">
        <v>6</v>
      </c>
      <c r="Q712" s="28"/>
      <c r="R712" s="28"/>
      <c r="S712" s="81">
        <v>105.26300000000001</v>
      </c>
      <c r="T712" s="185">
        <v>41685</v>
      </c>
      <c r="U712" s="326">
        <v>14.7</v>
      </c>
      <c r="V712" s="60">
        <v>0.67</v>
      </c>
      <c r="W712" s="167">
        <v>1</v>
      </c>
      <c r="X712" s="489">
        <f t="shared" si="35"/>
        <v>316.26103139013458</v>
      </c>
      <c r="Y712" s="502" t="s">
        <v>174</v>
      </c>
      <c r="Z712" s="494"/>
      <c r="AA712" s="28" t="s">
        <v>20</v>
      </c>
      <c r="AB712" s="27">
        <v>3</v>
      </c>
      <c r="AC712" s="28" t="s">
        <v>410</v>
      </c>
      <c r="AD712" s="27" t="s">
        <v>54</v>
      </c>
      <c r="AE712" s="28"/>
      <c r="AF712" s="29" t="s">
        <v>55</v>
      </c>
      <c r="AG712" s="29"/>
      <c r="AH712" s="27" t="s">
        <v>182</v>
      </c>
      <c r="AI712" s="27" t="s">
        <v>181</v>
      </c>
      <c r="AJ712" s="27"/>
      <c r="AK712" s="81">
        <v>16</v>
      </c>
      <c r="AL712" s="569"/>
      <c r="AM712" s="28">
        <v>16</v>
      </c>
      <c r="AN712" s="28"/>
      <c r="AO712" s="28">
        <v>2006</v>
      </c>
      <c r="AP712" s="20">
        <v>2018</v>
      </c>
      <c r="AQ712" s="19"/>
      <c r="AR712" s="28" t="s">
        <v>2345</v>
      </c>
      <c r="AS712" s="20"/>
    </row>
    <row r="713" spans="1:45" ht="14.25" customHeight="1" x14ac:dyDescent="0.25">
      <c r="B713">
        <v>1</v>
      </c>
      <c r="C713" t="s">
        <v>875</v>
      </c>
      <c r="D713" s="26" t="s">
        <v>3827</v>
      </c>
      <c r="E713" s="435" t="s">
        <v>3829</v>
      </c>
      <c r="F713" s="27" t="s">
        <v>67</v>
      </c>
      <c r="G713" s="28" t="s">
        <v>3828</v>
      </c>
      <c r="H713" s="46" t="s">
        <v>143</v>
      </c>
      <c r="I713" s="27">
        <v>32</v>
      </c>
      <c r="J713" s="87">
        <v>32</v>
      </c>
      <c r="K713" s="19" t="s">
        <v>800</v>
      </c>
      <c r="L713" s="52" t="s">
        <v>108</v>
      </c>
      <c r="M713" s="81"/>
      <c r="N713" s="28">
        <v>3845</v>
      </c>
      <c r="O713" s="972"/>
      <c r="P713" s="29">
        <v>6</v>
      </c>
      <c r="Q713" s="28">
        <v>3</v>
      </c>
      <c r="R713" s="28">
        <v>4</v>
      </c>
      <c r="S713" s="81">
        <v>123.45699999999999</v>
      </c>
      <c r="T713" s="185">
        <v>43246</v>
      </c>
      <c r="U713" s="326">
        <v>14.7</v>
      </c>
      <c r="V713" s="60">
        <v>1</v>
      </c>
      <c r="W713" s="167">
        <v>1</v>
      </c>
      <c r="X713" s="489">
        <f t="shared" si="35"/>
        <v>32.108452535760726</v>
      </c>
      <c r="Y713" s="502" t="s">
        <v>174</v>
      </c>
      <c r="Z713" s="494"/>
      <c r="AA713" s="28" t="s">
        <v>20</v>
      </c>
      <c r="AB713" s="27">
        <v>12</v>
      </c>
      <c r="AC713" s="28" t="s">
        <v>3827</v>
      </c>
      <c r="AD713" s="27" t="s">
        <v>54</v>
      </c>
      <c r="AE713" s="28" t="s">
        <v>124</v>
      </c>
      <c r="AF713" s="29" t="s">
        <v>55</v>
      </c>
      <c r="AG713" s="29"/>
      <c r="AH713" s="27" t="s">
        <v>798</v>
      </c>
      <c r="AI713" s="27" t="s">
        <v>799</v>
      </c>
      <c r="AJ713" s="27" t="s">
        <v>54</v>
      </c>
      <c r="AK713" s="81">
        <v>61</v>
      </c>
      <c r="AL713" s="569"/>
      <c r="AM713" s="28">
        <v>32</v>
      </c>
      <c r="AN713" s="28">
        <v>6</v>
      </c>
      <c r="AO713" s="28">
        <v>2014</v>
      </c>
      <c r="AP713" s="20">
        <v>2014</v>
      </c>
      <c r="AQ713" s="182"/>
      <c r="AR713" s="28" t="s">
        <v>3831</v>
      </c>
      <c r="AS713" s="20" t="s">
        <v>3832</v>
      </c>
    </row>
    <row r="714" spans="1:45" ht="14.25" customHeight="1" x14ac:dyDescent="0.25">
      <c r="B714">
        <v>1</v>
      </c>
      <c r="C714" t="s">
        <v>875</v>
      </c>
      <c r="D714" s="26" t="s">
        <v>3297</v>
      </c>
      <c r="E714" s="435" t="s">
        <v>3296</v>
      </c>
      <c r="F714" s="27" t="s">
        <v>67</v>
      </c>
      <c r="G714" s="28" t="s">
        <v>1415</v>
      </c>
      <c r="H714" s="46" t="s">
        <v>445</v>
      </c>
      <c r="I714" s="27">
        <v>32</v>
      </c>
      <c r="J714" s="87">
        <v>32</v>
      </c>
      <c r="K714" s="19" t="s">
        <v>800</v>
      </c>
      <c r="L714" s="52" t="s">
        <v>108</v>
      </c>
      <c r="M714" s="81"/>
      <c r="N714" s="28">
        <v>4960</v>
      </c>
      <c r="O714" s="972"/>
      <c r="P714" s="29">
        <v>6</v>
      </c>
      <c r="Q714" s="28">
        <v>4</v>
      </c>
      <c r="R714" s="28">
        <v>8</v>
      </c>
      <c r="S714" s="81">
        <v>111.111</v>
      </c>
      <c r="T714" s="185">
        <v>43194</v>
      </c>
      <c r="U714" s="326">
        <v>14.7</v>
      </c>
      <c r="V714" s="60">
        <v>1</v>
      </c>
      <c r="W714" s="167">
        <v>1</v>
      </c>
      <c r="X714" s="489">
        <f t="shared" si="35"/>
        <v>22.401411290322581</v>
      </c>
      <c r="Y714" s="502" t="s">
        <v>174</v>
      </c>
      <c r="Z714" s="494"/>
      <c r="AA714" s="28" t="s">
        <v>20</v>
      </c>
      <c r="AB714" s="27">
        <v>104</v>
      </c>
      <c r="AC714" s="28" t="s">
        <v>449</v>
      </c>
      <c r="AD714" s="27" t="s">
        <v>54</v>
      </c>
      <c r="AE714" s="28" t="s">
        <v>124</v>
      </c>
      <c r="AF714" s="29" t="s">
        <v>54</v>
      </c>
      <c r="AG714" s="29" t="s">
        <v>875</v>
      </c>
      <c r="AH714" s="27" t="s">
        <v>133</v>
      </c>
      <c r="AI714" s="27" t="s">
        <v>133</v>
      </c>
      <c r="AJ714" s="27" t="s">
        <v>54</v>
      </c>
      <c r="AK714" s="81"/>
      <c r="AL714" s="569"/>
      <c r="AM714" s="28">
        <v>32</v>
      </c>
      <c r="AN714" s="28"/>
      <c r="AO714" s="28">
        <v>2012</v>
      </c>
      <c r="AP714" s="20">
        <v>2012</v>
      </c>
      <c r="AQ714" s="182" t="s">
        <v>3294</v>
      </c>
      <c r="AR714" s="28" t="s">
        <v>3310</v>
      </c>
      <c r="AS714" s="20"/>
    </row>
    <row r="715" spans="1:45" ht="14.25" customHeight="1" x14ac:dyDescent="0.25">
      <c r="B715">
        <v>1</v>
      </c>
      <c r="C715" t="s">
        <v>875</v>
      </c>
      <c r="D715" s="26" t="s">
        <v>2009</v>
      </c>
      <c r="E715" s="435" t="s">
        <v>2397</v>
      </c>
      <c r="F715" s="27" t="s">
        <v>67</v>
      </c>
      <c r="G715" s="28" t="s">
        <v>2018</v>
      </c>
      <c r="H715" s="592" t="s">
        <v>1613</v>
      </c>
      <c r="I715" s="27">
        <v>32</v>
      </c>
      <c r="J715" s="87">
        <v>32</v>
      </c>
      <c r="K715" s="19" t="s">
        <v>800</v>
      </c>
      <c r="L715" s="52" t="s">
        <v>108</v>
      </c>
      <c r="M715" s="81"/>
      <c r="N715" s="28">
        <v>13997</v>
      </c>
      <c r="O715" s="972"/>
      <c r="P715" s="29">
        <v>6</v>
      </c>
      <c r="Q715" s="28">
        <v>4</v>
      </c>
      <c r="R715" s="28">
        <v>62</v>
      </c>
      <c r="S715" s="81">
        <v>129.87</v>
      </c>
      <c r="T715" s="185">
        <v>43186</v>
      </c>
      <c r="U715" s="326">
        <v>14.7</v>
      </c>
      <c r="V715" s="60">
        <v>1</v>
      </c>
      <c r="W715" s="167">
        <v>1</v>
      </c>
      <c r="X715" s="489">
        <f t="shared" si="35"/>
        <v>9.2784168036007717</v>
      </c>
      <c r="Y715" s="502" t="s">
        <v>174</v>
      </c>
      <c r="Z715" s="494"/>
      <c r="AA715" s="28" t="s">
        <v>17</v>
      </c>
      <c r="AB715" s="27">
        <v>65</v>
      </c>
      <c r="AC715" s="28" t="s">
        <v>3191</v>
      </c>
      <c r="AD715" s="27" t="s">
        <v>54</v>
      </c>
      <c r="AE715" s="28" t="s">
        <v>124</v>
      </c>
      <c r="AF715" s="29" t="s">
        <v>55</v>
      </c>
      <c r="AG715" s="29"/>
      <c r="AH715" s="27" t="s">
        <v>133</v>
      </c>
      <c r="AI715" s="27" t="s">
        <v>133</v>
      </c>
      <c r="AJ715" s="27" t="s">
        <v>54</v>
      </c>
      <c r="AK715" s="81"/>
      <c r="AL715" s="569"/>
      <c r="AM715" s="28">
        <v>32</v>
      </c>
      <c r="AN715" s="28"/>
      <c r="AO715" s="28">
        <v>2015</v>
      </c>
      <c r="AP715" s="20">
        <v>2017</v>
      </c>
      <c r="AQ715" s="182"/>
      <c r="AR715" s="28" t="s">
        <v>3192</v>
      </c>
      <c r="AS715" s="20" t="s">
        <v>3193</v>
      </c>
    </row>
    <row r="716" spans="1:45" ht="14.25" customHeight="1" x14ac:dyDescent="0.25">
      <c r="C716" t="s">
        <v>875</v>
      </c>
      <c r="D716" s="26" t="s">
        <v>1886</v>
      </c>
      <c r="E716" s="435" t="s">
        <v>2925</v>
      </c>
      <c r="F716" s="27" t="s">
        <v>2401</v>
      </c>
      <c r="G716" s="28" t="s">
        <v>1887</v>
      </c>
      <c r="H716" s="27" t="s">
        <v>65</v>
      </c>
      <c r="I716" s="27">
        <v>32</v>
      </c>
      <c r="J716" s="87">
        <v>16</v>
      </c>
      <c r="K716" s="19"/>
      <c r="L716" s="52"/>
      <c r="M716" s="81"/>
      <c r="N716" s="28"/>
      <c r="O716" s="972"/>
      <c r="P716" s="29"/>
      <c r="Q716" s="28"/>
      <c r="R716" s="28"/>
      <c r="S716" s="81"/>
      <c r="T716" s="185"/>
      <c r="U716" s="326"/>
      <c r="V716" s="60"/>
      <c r="W716" s="167"/>
      <c r="X716" s="489"/>
      <c r="Y716" s="502"/>
      <c r="Z716" s="494"/>
      <c r="AA716" s="28" t="s">
        <v>2401</v>
      </c>
      <c r="AB716" s="27">
        <v>11</v>
      </c>
      <c r="AC716" s="28" t="s">
        <v>356</v>
      </c>
      <c r="AD716" s="27" t="s">
        <v>54</v>
      </c>
      <c r="AE716" s="28" t="s">
        <v>65</v>
      </c>
      <c r="AF716" s="29" t="s">
        <v>55</v>
      </c>
      <c r="AG716" s="29"/>
      <c r="AH716" s="27" t="s">
        <v>181</v>
      </c>
      <c r="AI716" s="27" t="s">
        <v>181</v>
      </c>
      <c r="AJ716" s="27"/>
      <c r="AK716" s="81">
        <v>20</v>
      </c>
      <c r="AL716" s="569"/>
      <c r="AM716" s="28"/>
      <c r="AN716" s="28"/>
      <c r="AO716" s="28">
        <v>2017</v>
      </c>
      <c r="AP716" s="20">
        <v>2018</v>
      </c>
      <c r="AQ716" s="19"/>
      <c r="AR716" s="28" t="s">
        <v>1888</v>
      </c>
      <c r="AS716" s="20"/>
    </row>
    <row r="717" spans="1:45" ht="14.25" customHeight="1" x14ac:dyDescent="0.25">
      <c r="A717" t="s">
        <v>746</v>
      </c>
      <c r="B717">
        <v>1</v>
      </c>
      <c r="C717" t="s">
        <v>875</v>
      </c>
      <c r="D717" s="26" t="s">
        <v>1103</v>
      </c>
      <c r="E717" s="435" t="s">
        <v>2232</v>
      </c>
      <c r="F717" s="27" t="s">
        <v>57</v>
      </c>
      <c r="G717" s="28" t="s">
        <v>173</v>
      </c>
      <c r="H717" s="27" t="s">
        <v>143</v>
      </c>
      <c r="I717" s="27">
        <v>16</v>
      </c>
      <c r="J717" s="87">
        <v>16</v>
      </c>
      <c r="K717" s="856" t="s">
        <v>6197</v>
      </c>
      <c r="L717" s="52" t="s">
        <v>108</v>
      </c>
      <c r="M717" s="81" t="s">
        <v>6199</v>
      </c>
      <c r="N717" s="28">
        <v>1222</v>
      </c>
      <c r="O717" s="972">
        <v>1160</v>
      </c>
      <c r="P717" s="29">
        <v>6</v>
      </c>
      <c r="Q717" s="28">
        <v>1</v>
      </c>
      <c r="R717" s="28">
        <v>5</v>
      </c>
      <c r="S717" s="81">
        <v>261.77999999999997</v>
      </c>
      <c r="T717" s="185">
        <v>44495</v>
      </c>
      <c r="U717" s="326" t="s">
        <v>5998</v>
      </c>
      <c r="V717" s="60">
        <v>0.8</v>
      </c>
      <c r="W717" s="167">
        <v>1</v>
      </c>
      <c r="X717" s="489">
        <f t="shared" ref="X717:X735" si="36">IF(AND(N717&lt;&gt;"",S717&lt;&gt;""),1000*S717*V717/(N717*W717),"")</f>
        <v>171.37806873977087</v>
      </c>
      <c r="Y717" s="502" t="s">
        <v>1833</v>
      </c>
      <c r="Z717" s="494"/>
      <c r="AA717" s="28" t="s">
        <v>17</v>
      </c>
      <c r="AB717" s="27">
        <v>19</v>
      </c>
      <c r="AC717" s="28" t="s">
        <v>1102</v>
      </c>
      <c r="AD717" s="27" t="s">
        <v>54</v>
      </c>
      <c r="AE717" s="28" t="s">
        <v>158</v>
      </c>
      <c r="AF717" s="29" t="s">
        <v>55</v>
      </c>
      <c r="AG717" s="29" t="s">
        <v>54</v>
      </c>
      <c r="AH717" s="27" t="s">
        <v>181</v>
      </c>
      <c r="AI717" s="27" t="s">
        <v>181</v>
      </c>
      <c r="AJ717" s="27" t="s">
        <v>875</v>
      </c>
      <c r="AK717" s="81">
        <v>80</v>
      </c>
      <c r="AL717" s="569"/>
      <c r="AM717" s="28">
        <v>8</v>
      </c>
      <c r="AN717" s="28"/>
      <c r="AO717" s="28">
        <v>2013</v>
      </c>
      <c r="AP717" s="20">
        <v>2015</v>
      </c>
      <c r="AQ717" s="19"/>
      <c r="AR717" s="28" t="s">
        <v>807</v>
      </c>
      <c r="AS717" s="20" t="s">
        <v>806</v>
      </c>
    </row>
    <row r="718" spans="1:45" ht="14.25" customHeight="1" x14ac:dyDescent="0.25">
      <c r="A718" t="s">
        <v>746</v>
      </c>
      <c r="B718">
        <v>1</v>
      </c>
      <c r="C718" t="s">
        <v>875</v>
      </c>
      <c r="D718" s="26" t="s">
        <v>1103</v>
      </c>
      <c r="E718" s="435" t="s">
        <v>2232</v>
      </c>
      <c r="F718" s="27" t="s">
        <v>57</v>
      </c>
      <c r="G718" s="28" t="s">
        <v>173</v>
      </c>
      <c r="H718" s="27" t="s">
        <v>143</v>
      </c>
      <c r="I718" s="27">
        <v>16</v>
      </c>
      <c r="J718" s="87">
        <v>16</v>
      </c>
      <c r="K718" s="19" t="s">
        <v>800</v>
      </c>
      <c r="L718" s="52" t="s">
        <v>108</v>
      </c>
      <c r="M718" s="81"/>
      <c r="N718" s="28">
        <v>1595</v>
      </c>
      <c r="O718" s="972"/>
      <c r="P718" s="29">
        <v>6</v>
      </c>
      <c r="Q718" s="28">
        <v>1</v>
      </c>
      <c r="R718" s="28">
        <v>5</v>
      </c>
      <c r="S718" s="81">
        <v>151.24</v>
      </c>
      <c r="T718" s="185">
        <v>41933</v>
      </c>
      <c r="U718" s="326">
        <v>14.7</v>
      </c>
      <c r="V718" s="60">
        <v>0.8</v>
      </c>
      <c r="W718" s="167">
        <v>1</v>
      </c>
      <c r="X718" s="489">
        <f t="shared" si="36"/>
        <v>75.857053291536047</v>
      </c>
      <c r="Y718" s="502" t="s">
        <v>1833</v>
      </c>
      <c r="Z718" s="494"/>
      <c r="AA718" s="28" t="s">
        <v>17</v>
      </c>
      <c r="AB718" s="27">
        <v>19</v>
      </c>
      <c r="AC718" s="28" t="s">
        <v>1102</v>
      </c>
      <c r="AD718" s="27" t="s">
        <v>54</v>
      </c>
      <c r="AE718" s="28" t="s">
        <v>158</v>
      </c>
      <c r="AF718" s="29" t="s">
        <v>55</v>
      </c>
      <c r="AG718" s="29" t="s">
        <v>54</v>
      </c>
      <c r="AH718" s="27" t="s">
        <v>181</v>
      </c>
      <c r="AI718" s="27" t="s">
        <v>181</v>
      </c>
      <c r="AJ718" s="27" t="s">
        <v>875</v>
      </c>
      <c r="AK718" s="81">
        <v>80</v>
      </c>
      <c r="AL718" s="569"/>
      <c r="AM718" s="28">
        <v>8</v>
      </c>
      <c r="AN718" s="28"/>
      <c r="AO718" s="28">
        <v>2013</v>
      </c>
      <c r="AP718" s="20">
        <v>2015</v>
      </c>
      <c r="AQ718" s="19"/>
      <c r="AR718" s="28" t="s">
        <v>807</v>
      </c>
      <c r="AS718" s="20" t="s">
        <v>806</v>
      </c>
    </row>
    <row r="719" spans="1:45" ht="14.25" customHeight="1" x14ac:dyDescent="0.25">
      <c r="A719" t="s">
        <v>746</v>
      </c>
      <c r="B719">
        <v>1</v>
      </c>
      <c r="C719" t="s">
        <v>875</v>
      </c>
      <c r="D719" s="26" t="s">
        <v>171</v>
      </c>
      <c r="E719" s="435" t="s">
        <v>2232</v>
      </c>
      <c r="F719" s="27" t="s">
        <v>57</v>
      </c>
      <c r="G719" s="28" t="s">
        <v>173</v>
      </c>
      <c r="H719" s="27" t="s">
        <v>143</v>
      </c>
      <c r="I719" s="27">
        <v>16</v>
      </c>
      <c r="J719" s="87">
        <v>16</v>
      </c>
      <c r="K719" s="856" t="s">
        <v>6197</v>
      </c>
      <c r="L719" s="52" t="s">
        <v>108</v>
      </c>
      <c r="M719" s="81" t="s">
        <v>6199</v>
      </c>
      <c r="N719" s="28">
        <v>611</v>
      </c>
      <c r="O719" s="972">
        <v>285</v>
      </c>
      <c r="P719" s="29">
        <v>6</v>
      </c>
      <c r="Q719" s="28">
        <v>1</v>
      </c>
      <c r="R719" s="28"/>
      <c r="S719" s="81">
        <v>333.33300000000003</v>
      </c>
      <c r="T719" s="185">
        <v>44495</v>
      </c>
      <c r="U719" s="326" t="s">
        <v>5998</v>
      </c>
      <c r="V719" s="60">
        <v>0.8</v>
      </c>
      <c r="W719" s="167">
        <v>1</v>
      </c>
      <c r="X719" s="489">
        <f t="shared" si="36"/>
        <v>436.44255319148942</v>
      </c>
      <c r="Y719" s="502" t="s">
        <v>2216</v>
      </c>
      <c r="Z719" s="494"/>
      <c r="AA719" s="28" t="s">
        <v>17</v>
      </c>
      <c r="AB719" s="27">
        <v>8</v>
      </c>
      <c r="AC719" s="28" t="s">
        <v>985</v>
      </c>
      <c r="AD719" s="27" t="s">
        <v>54</v>
      </c>
      <c r="AE719" s="28" t="s">
        <v>158</v>
      </c>
      <c r="AF719" s="29" t="s">
        <v>55</v>
      </c>
      <c r="AG719" s="29" t="s">
        <v>54</v>
      </c>
      <c r="AH719" s="27" t="s">
        <v>181</v>
      </c>
      <c r="AI719" s="27" t="s">
        <v>181</v>
      </c>
      <c r="AJ719" s="27" t="s">
        <v>54</v>
      </c>
      <c r="AK719" s="81">
        <v>80</v>
      </c>
      <c r="AL719" s="569"/>
      <c r="AM719" s="28">
        <v>8</v>
      </c>
      <c r="AN719" s="28"/>
      <c r="AO719" s="28">
        <v>2013</v>
      </c>
      <c r="AP719" s="20">
        <v>2015</v>
      </c>
      <c r="AQ719" s="142"/>
      <c r="AR719" s="28" t="s">
        <v>807</v>
      </c>
      <c r="AS719" s="20" t="s">
        <v>1045</v>
      </c>
    </row>
    <row r="720" spans="1:45" ht="14.25" customHeight="1" x14ac:dyDescent="0.25">
      <c r="A720" t="s">
        <v>746</v>
      </c>
      <c r="B720">
        <v>1</v>
      </c>
      <c r="C720" t="s">
        <v>875</v>
      </c>
      <c r="D720" s="45" t="s">
        <v>171</v>
      </c>
      <c r="E720" s="555" t="s">
        <v>2232</v>
      </c>
      <c r="F720" s="46" t="s">
        <v>57</v>
      </c>
      <c r="G720" s="42" t="s">
        <v>173</v>
      </c>
      <c r="H720" s="46" t="s">
        <v>143</v>
      </c>
      <c r="I720" s="46">
        <v>16</v>
      </c>
      <c r="J720" s="670">
        <v>16</v>
      </c>
      <c r="K720" s="19" t="s">
        <v>800</v>
      </c>
      <c r="L720" s="52" t="s">
        <v>108</v>
      </c>
      <c r="M720" s="81"/>
      <c r="N720" s="28">
        <v>559</v>
      </c>
      <c r="O720" s="972"/>
      <c r="P720" s="29">
        <v>6</v>
      </c>
      <c r="Q720" s="28">
        <v>1</v>
      </c>
      <c r="R720" s="28"/>
      <c r="S720" s="81">
        <v>200</v>
      </c>
      <c r="T720" s="185">
        <v>41738</v>
      </c>
      <c r="U720" s="326" t="s">
        <v>1255</v>
      </c>
      <c r="V720" s="60">
        <v>0.8</v>
      </c>
      <c r="W720" s="167">
        <v>1</v>
      </c>
      <c r="X720" s="489">
        <f t="shared" si="36"/>
        <v>286.2254025044723</v>
      </c>
      <c r="Y720" s="502" t="s">
        <v>2216</v>
      </c>
      <c r="Z720" s="494"/>
      <c r="AA720" s="28" t="s">
        <v>17</v>
      </c>
      <c r="AB720" s="27">
        <v>8</v>
      </c>
      <c r="AC720" s="28" t="s">
        <v>985</v>
      </c>
      <c r="AD720" s="27" t="s">
        <v>54</v>
      </c>
      <c r="AE720" s="28" t="s">
        <v>158</v>
      </c>
      <c r="AF720" s="29" t="s">
        <v>55</v>
      </c>
      <c r="AG720" s="29" t="s">
        <v>54</v>
      </c>
      <c r="AH720" s="27" t="s">
        <v>181</v>
      </c>
      <c r="AI720" s="27" t="s">
        <v>181</v>
      </c>
      <c r="AJ720" s="27" t="s">
        <v>54</v>
      </c>
      <c r="AK720" s="81">
        <v>80</v>
      </c>
      <c r="AL720" s="569"/>
      <c r="AM720" s="28">
        <v>8</v>
      </c>
      <c r="AN720" s="28"/>
      <c r="AO720" s="28">
        <v>2013</v>
      </c>
      <c r="AP720" s="20">
        <v>2015</v>
      </c>
      <c r="AQ720" s="142"/>
      <c r="AR720" s="28" t="s">
        <v>807</v>
      </c>
      <c r="AS720" s="20" t="s">
        <v>1045</v>
      </c>
    </row>
    <row r="721" spans="1:45" ht="14.25" customHeight="1" x14ac:dyDescent="0.25">
      <c r="A721" t="s">
        <v>744</v>
      </c>
      <c r="B721">
        <v>1</v>
      </c>
      <c r="C721" t="s">
        <v>875</v>
      </c>
      <c r="D721" s="26" t="s">
        <v>1571</v>
      </c>
      <c r="E721" s="435" t="s">
        <v>2346</v>
      </c>
      <c r="F721" s="27" t="s">
        <v>85</v>
      </c>
      <c r="G721" s="28" t="s">
        <v>173</v>
      </c>
      <c r="H721" s="27" t="s">
        <v>822</v>
      </c>
      <c r="I721" s="27">
        <v>16</v>
      </c>
      <c r="J721" s="87">
        <v>16</v>
      </c>
      <c r="K721" s="19" t="s">
        <v>7</v>
      </c>
      <c r="L721" s="52" t="s">
        <v>173</v>
      </c>
      <c r="M721" s="81"/>
      <c r="N721" s="28">
        <v>402</v>
      </c>
      <c r="O721" s="972"/>
      <c r="P721" s="29">
        <v>6</v>
      </c>
      <c r="Q721" s="28"/>
      <c r="R721" s="28">
        <v>2</v>
      </c>
      <c r="S721" s="81">
        <v>204</v>
      </c>
      <c r="T721" s="185">
        <v>43250</v>
      </c>
      <c r="U721" s="326">
        <v>14.7</v>
      </c>
      <c r="V721" s="60">
        <v>0.67</v>
      </c>
      <c r="W721" s="167">
        <v>8</v>
      </c>
      <c r="X721" s="489">
        <f t="shared" si="36"/>
        <v>42.5</v>
      </c>
      <c r="Y721" s="502" t="s">
        <v>2216</v>
      </c>
      <c r="Z721" s="494"/>
      <c r="AA721" s="28" t="s">
        <v>17</v>
      </c>
      <c r="AB721" s="27">
        <v>19</v>
      </c>
      <c r="AC721" s="28" t="s">
        <v>1574</v>
      </c>
      <c r="AD721" s="27" t="s">
        <v>54</v>
      </c>
      <c r="AE721" s="28" t="s">
        <v>124</v>
      </c>
      <c r="AF721" s="29" t="s">
        <v>55</v>
      </c>
      <c r="AG721" s="29"/>
      <c r="AH721" s="27" t="s">
        <v>2349</v>
      </c>
      <c r="AI721" s="27" t="s">
        <v>465</v>
      </c>
      <c r="AJ721" s="27" t="s">
        <v>54</v>
      </c>
      <c r="AK721" s="81"/>
      <c r="AL721" s="569"/>
      <c r="AM721" s="28">
        <v>16</v>
      </c>
      <c r="AN721" s="28"/>
      <c r="AO721" s="28">
        <v>2015</v>
      </c>
      <c r="AP721" s="20">
        <v>2021</v>
      </c>
      <c r="AQ721" s="182" t="s">
        <v>2347</v>
      </c>
      <c r="AR721" s="28" t="s">
        <v>5036</v>
      </c>
      <c r="AS721" s="20" t="s">
        <v>3842</v>
      </c>
    </row>
    <row r="722" spans="1:45" ht="14.25" customHeight="1" x14ac:dyDescent="0.25">
      <c r="A722" t="s">
        <v>744</v>
      </c>
      <c r="B722">
        <v>1</v>
      </c>
      <c r="C722" t="s">
        <v>875</v>
      </c>
      <c r="D722" s="45" t="s">
        <v>1571</v>
      </c>
      <c r="E722" s="555" t="s">
        <v>2346</v>
      </c>
      <c r="F722" s="46" t="s">
        <v>85</v>
      </c>
      <c r="G722" s="42" t="s">
        <v>173</v>
      </c>
      <c r="H722" s="27" t="s">
        <v>822</v>
      </c>
      <c r="I722" s="46">
        <v>16</v>
      </c>
      <c r="J722" s="670">
        <v>16</v>
      </c>
      <c r="K722" s="19" t="s">
        <v>1575</v>
      </c>
      <c r="L722" s="52" t="s">
        <v>108</v>
      </c>
      <c r="M722" s="81" t="s">
        <v>2350</v>
      </c>
      <c r="N722" s="28">
        <v>947</v>
      </c>
      <c r="O722" s="972"/>
      <c r="P722" s="29">
        <v>6</v>
      </c>
      <c r="Q722" s="28"/>
      <c r="R722" s="28">
        <v>2</v>
      </c>
      <c r="S722" s="81">
        <v>202.76599999999999</v>
      </c>
      <c r="T722" s="185">
        <v>43150</v>
      </c>
      <c r="U722" s="326">
        <v>14.7</v>
      </c>
      <c r="V722" s="60">
        <v>0.67</v>
      </c>
      <c r="W722" s="167">
        <v>8</v>
      </c>
      <c r="X722" s="489">
        <f t="shared" si="36"/>
        <v>17.932051214361142</v>
      </c>
      <c r="Y722" s="502" t="s">
        <v>2216</v>
      </c>
      <c r="Z722" s="494" t="s">
        <v>54</v>
      </c>
      <c r="AA722" s="28" t="s">
        <v>17</v>
      </c>
      <c r="AB722" s="27">
        <v>19</v>
      </c>
      <c r="AC722" s="28" t="s">
        <v>2351</v>
      </c>
      <c r="AD722" s="27" t="s">
        <v>54</v>
      </c>
      <c r="AE722" s="28" t="s">
        <v>124</v>
      </c>
      <c r="AF722" s="29" t="s">
        <v>55</v>
      </c>
      <c r="AG722" s="29"/>
      <c r="AH722" s="27" t="s">
        <v>2349</v>
      </c>
      <c r="AI722" s="27" t="s">
        <v>465</v>
      </c>
      <c r="AJ722" s="27" t="s">
        <v>54</v>
      </c>
      <c r="AK722" s="81"/>
      <c r="AL722" s="569"/>
      <c r="AM722" s="28">
        <v>16</v>
      </c>
      <c r="AN722" s="28"/>
      <c r="AO722" s="28">
        <v>2015</v>
      </c>
      <c r="AP722" s="20">
        <v>2021</v>
      </c>
      <c r="AQ722" s="182" t="s">
        <v>2347</v>
      </c>
      <c r="AR722" s="28" t="s">
        <v>2352</v>
      </c>
      <c r="AS722" s="20" t="s">
        <v>2348</v>
      </c>
    </row>
    <row r="723" spans="1:45" ht="14.25" customHeight="1" x14ac:dyDescent="0.25">
      <c r="A723" t="s">
        <v>744</v>
      </c>
      <c r="C723" t="s">
        <v>875</v>
      </c>
      <c r="D723" s="560" t="s">
        <v>1571</v>
      </c>
      <c r="E723" s="435" t="s">
        <v>2346</v>
      </c>
      <c r="F723" s="27" t="s">
        <v>85</v>
      </c>
      <c r="G723" s="28" t="s">
        <v>173</v>
      </c>
      <c r="H723" s="27" t="s">
        <v>822</v>
      </c>
      <c r="I723" s="27">
        <v>16</v>
      </c>
      <c r="J723" s="87">
        <v>16</v>
      </c>
      <c r="K723" s="19" t="s">
        <v>3243</v>
      </c>
      <c r="L723" s="52" t="s">
        <v>173</v>
      </c>
      <c r="M723" s="81"/>
      <c r="N723" s="28">
        <v>626</v>
      </c>
      <c r="O723" s="972"/>
      <c r="P723" s="29">
        <v>6</v>
      </c>
      <c r="Q723" s="28"/>
      <c r="R723" s="28">
        <v>2</v>
      </c>
      <c r="S723" s="81">
        <v>117</v>
      </c>
      <c r="T723" s="185">
        <v>43250</v>
      </c>
      <c r="U723" s="326">
        <v>14.7</v>
      </c>
      <c r="V723" s="60">
        <v>0.67</v>
      </c>
      <c r="W723" s="167">
        <v>8</v>
      </c>
      <c r="X723" s="489">
        <f t="shared" si="36"/>
        <v>15.652955271565496</v>
      </c>
      <c r="Y723" s="502" t="s">
        <v>2216</v>
      </c>
      <c r="Z723" s="494"/>
      <c r="AA723" s="28" t="s">
        <v>17</v>
      </c>
      <c r="AB723" s="27">
        <v>19</v>
      </c>
      <c r="AC723" s="28" t="s">
        <v>1574</v>
      </c>
      <c r="AD723" s="27" t="s">
        <v>54</v>
      </c>
      <c r="AE723" s="28" t="s">
        <v>124</v>
      </c>
      <c r="AF723" s="29" t="s">
        <v>55</v>
      </c>
      <c r="AG723" s="29"/>
      <c r="AH723" s="27" t="s">
        <v>2349</v>
      </c>
      <c r="AI723" s="27" t="s">
        <v>465</v>
      </c>
      <c r="AJ723" s="27" t="s">
        <v>54</v>
      </c>
      <c r="AK723" s="81"/>
      <c r="AL723" s="569"/>
      <c r="AM723" s="28">
        <v>16</v>
      </c>
      <c r="AN723" s="28"/>
      <c r="AO723" s="28">
        <v>2015</v>
      </c>
      <c r="AP723" s="20">
        <v>2021</v>
      </c>
      <c r="AQ723" s="182" t="s">
        <v>2347</v>
      </c>
      <c r="AR723" s="871" t="s">
        <v>5036</v>
      </c>
      <c r="AS723" s="20" t="s">
        <v>3842</v>
      </c>
    </row>
    <row r="724" spans="1:45" ht="14.25" customHeight="1" x14ac:dyDescent="0.25">
      <c r="D724" s="708" t="s">
        <v>5262</v>
      </c>
      <c r="E724" s="555" t="s">
        <v>5263</v>
      </c>
      <c r="F724" s="592" t="s">
        <v>67</v>
      </c>
      <c r="G724" s="42" t="s">
        <v>173</v>
      </c>
      <c r="H724" s="412" t="s">
        <v>1613</v>
      </c>
      <c r="I724" s="592">
        <v>32</v>
      </c>
      <c r="J724" s="618">
        <v>32</v>
      </c>
      <c r="K724" s="19" t="s">
        <v>5264</v>
      </c>
      <c r="L724" s="52" t="s">
        <v>173</v>
      </c>
      <c r="M724" s="81" t="s">
        <v>5270</v>
      </c>
      <c r="N724" s="28">
        <v>848</v>
      </c>
      <c r="O724" s="972"/>
      <c r="P724" s="29">
        <v>4</v>
      </c>
      <c r="Q724" s="28"/>
      <c r="R724" s="28"/>
      <c r="S724" s="81">
        <v>111</v>
      </c>
      <c r="T724" s="185">
        <v>44005</v>
      </c>
      <c r="U724" s="326" t="s">
        <v>5265</v>
      </c>
      <c r="V724" s="60">
        <v>1</v>
      </c>
      <c r="W724" s="167">
        <v>4</v>
      </c>
      <c r="X724" s="489">
        <f t="shared" si="36"/>
        <v>32.724056603773583</v>
      </c>
      <c r="Y724" s="502" t="s">
        <v>4656</v>
      </c>
      <c r="Z724" s="494" t="s">
        <v>54</v>
      </c>
      <c r="AA724" s="28" t="s">
        <v>17</v>
      </c>
      <c r="AB724" s="27">
        <v>25</v>
      </c>
      <c r="AC724" s="28" t="s">
        <v>5268</v>
      </c>
      <c r="AD724" s="27" t="s">
        <v>54</v>
      </c>
      <c r="AE724" s="28" t="s">
        <v>124</v>
      </c>
      <c r="AF724" s="29" t="s">
        <v>55</v>
      </c>
      <c r="AG724" s="29"/>
      <c r="AH724" s="27" t="s">
        <v>133</v>
      </c>
      <c r="AI724" s="27" t="s">
        <v>133</v>
      </c>
      <c r="AJ724" s="27" t="s">
        <v>54</v>
      </c>
      <c r="AK724" s="81"/>
      <c r="AL724" s="569"/>
      <c r="AM724" s="28">
        <v>32</v>
      </c>
      <c r="AN724" s="28"/>
      <c r="AO724" s="28">
        <v>2020</v>
      </c>
      <c r="AP724" s="20">
        <v>2021</v>
      </c>
      <c r="AQ724" s="182" t="s">
        <v>5269</v>
      </c>
      <c r="AR724" s="871" t="s">
        <v>5708</v>
      </c>
      <c r="AS724" s="873" t="s">
        <v>5266</v>
      </c>
    </row>
    <row r="725" spans="1:45" ht="14.25" customHeight="1" x14ac:dyDescent="0.25">
      <c r="A725" t="s">
        <v>744</v>
      </c>
      <c r="B725">
        <v>1</v>
      </c>
      <c r="C725" t="s">
        <v>875</v>
      </c>
      <c r="D725" s="26" t="s">
        <v>529</v>
      </c>
      <c r="E725" s="435" t="s">
        <v>2561</v>
      </c>
      <c r="F725" s="27" t="s">
        <v>57</v>
      </c>
      <c r="G725" s="28" t="s">
        <v>173</v>
      </c>
      <c r="H725" s="27" t="s">
        <v>153</v>
      </c>
      <c r="I725" s="27">
        <v>32</v>
      </c>
      <c r="J725" s="87">
        <v>32</v>
      </c>
      <c r="K725" s="19" t="s">
        <v>800</v>
      </c>
      <c r="L725" s="52" t="s">
        <v>108</v>
      </c>
      <c r="M725" s="81"/>
      <c r="N725" s="28">
        <v>2312</v>
      </c>
      <c r="O725" s="972"/>
      <c r="P725" s="29">
        <v>6</v>
      </c>
      <c r="Q725" s="28">
        <v>3</v>
      </c>
      <c r="R725" s="28"/>
      <c r="S725" s="81">
        <v>178.98699999999999</v>
      </c>
      <c r="T725" s="185">
        <v>41690</v>
      </c>
      <c r="U725" s="326">
        <v>14.7</v>
      </c>
      <c r="V725" s="60">
        <v>1</v>
      </c>
      <c r="W725" s="167">
        <v>1</v>
      </c>
      <c r="X725" s="489">
        <f t="shared" si="36"/>
        <v>77.416522491349482</v>
      </c>
      <c r="Y725" s="502" t="s">
        <v>2216</v>
      </c>
      <c r="Z725" s="494"/>
      <c r="AA725" s="28" t="s">
        <v>17</v>
      </c>
      <c r="AB725" s="27">
        <v>16</v>
      </c>
      <c r="AC725" s="28" t="s">
        <v>229</v>
      </c>
      <c r="AD725" s="27" t="s">
        <v>54</v>
      </c>
      <c r="AE725" s="28" t="s">
        <v>124</v>
      </c>
      <c r="AF725" s="29" t="s">
        <v>55</v>
      </c>
      <c r="AG725" s="29"/>
      <c r="AH725" s="27" t="s">
        <v>133</v>
      </c>
      <c r="AI725" s="27" t="s">
        <v>133</v>
      </c>
      <c r="AJ725" s="27" t="s">
        <v>54</v>
      </c>
      <c r="AK725" s="81"/>
      <c r="AL725" s="569"/>
      <c r="AM725" s="28">
        <v>32</v>
      </c>
      <c r="AN725" s="28">
        <v>8</v>
      </c>
      <c r="AO725" s="28">
        <v>2011</v>
      </c>
      <c r="AP725" s="20">
        <v>2014</v>
      </c>
      <c r="AQ725" s="19"/>
      <c r="AR725" s="28" t="s">
        <v>530</v>
      </c>
      <c r="AS725" s="20" t="s">
        <v>895</v>
      </c>
    </row>
    <row r="726" spans="1:45" ht="14.25" customHeight="1" x14ac:dyDescent="0.25">
      <c r="B726">
        <v>1</v>
      </c>
      <c r="C726" t="s">
        <v>875</v>
      </c>
      <c r="D726" s="45" t="s">
        <v>2598</v>
      </c>
      <c r="E726" s="555" t="s">
        <v>2599</v>
      </c>
      <c r="F726" s="46" t="s">
        <v>57</v>
      </c>
      <c r="G726" s="42" t="s">
        <v>173</v>
      </c>
      <c r="H726" s="27" t="s">
        <v>153</v>
      </c>
      <c r="I726" s="46">
        <v>32</v>
      </c>
      <c r="J726" s="670">
        <v>32</v>
      </c>
      <c r="K726" s="19" t="s">
        <v>800</v>
      </c>
      <c r="L726" s="52" t="s">
        <v>108</v>
      </c>
      <c r="M726" s="81"/>
      <c r="N726" s="28">
        <v>3514</v>
      </c>
      <c r="O726" s="972"/>
      <c r="P726" s="29">
        <v>6</v>
      </c>
      <c r="Q726" s="28">
        <v>3</v>
      </c>
      <c r="R726" s="28">
        <v>4</v>
      </c>
      <c r="S726" s="81">
        <v>158.72999999999999</v>
      </c>
      <c r="T726" s="185">
        <v>43218</v>
      </c>
      <c r="U726" s="326">
        <v>14.7</v>
      </c>
      <c r="V726" s="60">
        <v>1</v>
      </c>
      <c r="W726" s="167">
        <v>1</v>
      </c>
      <c r="X726" s="489">
        <f t="shared" si="36"/>
        <v>45.170745589072283</v>
      </c>
      <c r="Y726" s="502" t="s">
        <v>174</v>
      </c>
      <c r="Z726" s="494" t="s">
        <v>54</v>
      </c>
      <c r="AA726" s="28" t="s">
        <v>17</v>
      </c>
      <c r="AB726" s="27">
        <v>40</v>
      </c>
      <c r="AC726" s="28" t="s">
        <v>3509</v>
      </c>
      <c r="AD726" s="27" t="s">
        <v>54</v>
      </c>
      <c r="AE726" s="28" t="s">
        <v>124</v>
      </c>
      <c r="AF726" s="29" t="s">
        <v>55</v>
      </c>
      <c r="AG726" s="29"/>
      <c r="AH726" s="27" t="s">
        <v>133</v>
      </c>
      <c r="AI726" s="27" t="s">
        <v>133</v>
      </c>
      <c r="AJ726" s="27" t="s">
        <v>54</v>
      </c>
      <c r="AK726" s="81"/>
      <c r="AL726" s="569"/>
      <c r="AM726" s="28">
        <v>32</v>
      </c>
      <c r="AN726" s="28">
        <v>8</v>
      </c>
      <c r="AO726" s="28">
        <v>2012</v>
      </c>
      <c r="AP726" s="20">
        <v>2015</v>
      </c>
      <c r="AQ726" s="19"/>
      <c r="AR726" s="28" t="s">
        <v>2600</v>
      </c>
      <c r="AS726" s="20" t="s">
        <v>3510</v>
      </c>
    </row>
    <row r="727" spans="1:45" ht="14.25" customHeight="1" x14ac:dyDescent="0.25">
      <c r="B727">
        <v>1</v>
      </c>
      <c r="C727" t="s">
        <v>875</v>
      </c>
      <c r="D727" s="45" t="s">
        <v>2194</v>
      </c>
      <c r="E727" s="555" t="s">
        <v>2515</v>
      </c>
      <c r="F727" s="46" t="s">
        <v>67</v>
      </c>
      <c r="G727" s="42" t="s">
        <v>1828</v>
      </c>
      <c r="H727" s="27">
        <v>6502</v>
      </c>
      <c r="I727" s="46">
        <v>8</v>
      </c>
      <c r="J727" s="670">
        <v>8</v>
      </c>
      <c r="K727" s="856" t="s">
        <v>6197</v>
      </c>
      <c r="L727" s="52" t="s">
        <v>108</v>
      </c>
      <c r="M727" s="81" t="s">
        <v>6199</v>
      </c>
      <c r="N727" s="28">
        <v>1238</v>
      </c>
      <c r="O727" s="972">
        <v>706</v>
      </c>
      <c r="P727" s="29">
        <v>6</v>
      </c>
      <c r="Q727" s="28"/>
      <c r="R727" s="28">
        <v>7</v>
      </c>
      <c r="S727" s="81">
        <v>195.31299999999999</v>
      </c>
      <c r="T727" s="185">
        <v>44494</v>
      </c>
      <c r="U727" s="326" t="s">
        <v>5998</v>
      </c>
      <c r="V727" s="60">
        <v>0.33</v>
      </c>
      <c r="W727" s="167">
        <v>4</v>
      </c>
      <c r="X727" s="489">
        <f t="shared" si="36"/>
        <v>13.015607835218093</v>
      </c>
      <c r="Y727" s="502" t="s">
        <v>2216</v>
      </c>
      <c r="Z727" s="494" t="s">
        <v>54</v>
      </c>
      <c r="AA727" s="28" t="s">
        <v>17</v>
      </c>
      <c r="AB727" s="27">
        <v>19</v>
      </c>
      <c r="AC727" s="28" t="s">
        <v>2702</v>
      </c>
      <c r="AD727" s="27" t="s">
        <v>54</v>
      </c>
      <c r="AE727" s="28" t="s">
        <v>124</v>
      </c>
      <c r="AF727" s="29" t="s">
        <v>55</v>
      </c>
      <c r="AG727" s="29" t="s">
        <v>54</v>
      </c>
      <c r="AH727" s="27" t="s">
        <v>181</v>
      </c>
      <c r="AI727" s="27" t="s">
        <v>181</v>
      </c>
      <c r="AJ727" s="27" t="s">
        <v>54</v>
      </c>
      <c r="AK727" s="81"/>
      <c r="AL727" s="569"/>
      <c r="AM727" s="28"/>
      <c r="AN727" s="28"/>
      <c r="AO727" s="28">
        <v>2007</v>
      </c>
      <c r="AP727" s="20">
        <v>2009</v>
      </c>
      <c r="AQ727" s="142"/>
      <c r="AR727" s="28" t="s">
        <v>1827</v>
      </c>
      <c r="AS727" s="20" t="s">
        <v>2701</v>
      </c>
    </row>
    <row r="728" spans="1:45" ht="14.25" customHeight="1" x14ac:dyDescent="0.25">
      <c r="B728">
        <v>1</v>
      </c>
      <c r="C728" t="s">
        <v>875</v>
      </c>
      <c r="D728" s="45" t="s">
        <v>2194</v>
      </c>
      <c r="E728" s="555" t="s">
        <v>2515</v>
      </c>
      <c r="F728" s="46" t="s">
        <v>67</v>
      </c>
      <c r="G728" s="42" t="s">
        <v>1828</v>
      </c>
      <c r="H728" s="27">
        <v>6502</v>
      </c>
      <c r="I728" s="46">
        <v>8</v>
      </c>
      <c r="J728" s="670">
        <v>8</v>
      </c>
      <c r="K728" s="19" t="s">
        <v>800</v>
      </c>
      <c r="L728" s="52" t="s">
        <v>108</v>
      </c>
      <c r="M728" s="81" t="s">
        <v>2703</v>
      </c>
      <c r="N728" s="28">
        <v>1417</v>
      </c>
      <c r="O728" s="972"/>
      <c r="P728" s="29">
        <v>6</v>
      </c>
      <c r="Q728" s="28"/>
      <c r="R728" s="28">
        <v>9</v>
      </c>
      <c r="S728" s="81">
        <v>158.72999999999999</v>
      </c>
      <c r="T728" s="185">
        <v>43162</v>
      </c>
      <c r="U728" s="326">
        <v>14.7</v>
      </c>
      <c r="V728" s="60">
        <v>0.33</v>
      </c>
      <c r="W728" s="167">
        <v>4</v>
      </c>
      <c r="X728" s="489">
        <f t="shared" si="36"/>
        <v>9.2415137614678908</v>
      </c>
      <c r="Y728" s="502" t="s">
        <v>2216</v>
      </c>
      <c r="Z728" s="494" t="s">
        <v>54</v>
      </c>
      <c r="AA728" s="28" t="s">
        <v>17</v>
      </c>
      <c r="AB728" s="27">
        <v>19</v>
      </c>
      <c r="AC728" s="28" t="s">
        <v>2702</v>
      </c>
      <c r="AD728" s="27" t="s">
        <v>54</v>
      </c>
      <c r="AE728" s="28" t="s">
        <v>124</v>
      </c>
      <c r="AF728" s="29" t="s">
        <v>55</v>
      </c>
      <c r="AG728" s="29" t="s">
        <v>54</v>
      </c>
      <c r="AH728" s="27" t="s">
        <v>181</v>
      </c>
      <c r="AI728" s="27" t="s">
        <v>181</v>
      </c>
      <c r="AJ728" s="27" t="s">
        <v>54</v>
      </c>
      <c r="AK728" s="81"/>
      <c r="AL728" s="569"/>
      <c r="AM728" s="28"/>
      <c r="AN728" s="28"/>
      <c r="AO728" s="28">
        <v>2007</v>
      </c>
      <c r="AP728" s="20">
        <v>2009</v>
      </c>
      <c r="AQ728" s="142"/>
      <c r="AR728" s="28" t="s">
        <v>1827</v>
      </c>
      <c r="AS728" s="20" t="s">
        <v>2701</v>
      </c>
    </row>
    <row r="729" spans="1:45" ht="14.25" customHeight="1" x14ac:dyDescent="0.25">
      <c r="A729" t="s">
        <v>174</v>
      </c>
      <c r="B729">
        <v>1</v>
      </c>
      <c r="C729" t="s">
        <v>875</v>
      </c>
      <c r="D729" s="26" t="s">
        <v>1516</v>
      </c>
      <c r="E729" s="435" t="s">
        <v>1521</v>
      </c>
      <c r="F729" s="27" t="s">
        <v>67</v>
      </c>
      <c r="G729" s="28" t="s">
        <v>1517</v>
      </c>
      <c r="H729" s="27" t="s">
        <v>568</v>
      </c>
      <c r="I729" s="27">
        <v>16</v>
      </c>
      <c r="J729" s="87">
        <v>16</v>
      </c>
      <c r="K729" s="19" t="s">
        <v>800</v>
      </c>
      <c r="L729" s="28" t="s">
        <v>108</v>
      </c>
      <c r="M729" s="81"/>
      <c r="N729" s="28">
        <v>590</v>
      </c>
      <c r="O729" s="972"/>
      <c r="P729" s="29">
        <v>6</v>
      </c>
      <c r="Q729" s="28"/>
      <c r="R729" s="28"/>
      <c r="S729" s="81">
        <v>318.87799999999999</v>
      </c>
      <c r="T729" s="185">
        <v>42004</v>
      </c>
      <c r="U729" s="326">
        <v>14.7</v>
      </c>
      <c r="V729" s="60">
        <v>1.4</v>
      </c>
      <c r="W729" s="167">
        <v>2.7</v>
      </c>
      <c r="X729" s="489">
        <f t="shared" si="36"/>
        <v>280.24431889516632</v>
      </c>
      <c r="Y729" s="502" t="s">
        <v>174</v>
      </c>
      <c r="Z729" s="494"/>
      <c r="AA729" s="28" t="s">
        <v>17</v>
      </c>
      <c r="AB729" s="27">
        <v>1</v>
      </c>
      <c r="AC729" s="28" t="s">
        <v>1516</v>
      </c>
      <c r="AD729" s="27" t="s">
        <v>54</v>
      </c>
      <c r="AE729" s="28" t="s">
        <v>124</v>
      </c>
      <c r="AF729" s="29" t="s">
        <v>55</v>
      </c>
      <c r="AG729" s="29" t="s">
        <v>55</v>
      </c>
      <c r="AH729" s="27" t="s">
        <v>181</v>
      </c>
      <c r="AI729" s="27" t="s">
        <v>181</v>
      </c>
      <c r="AJ729" s="27" t="s">
        <v>55</v>
      </c>
      <c r="AK729" s="81"/>
      <c r="AL729" s="569"/>
      <c r="AM729" s="28"/>
      <c r="AN729" s="28"/>
      <c r="AO729" s="28">
        <v>2004</v>
      </c>
      <c r="AP729" s="20"/>
      <c r="AQ729" s="182"/>
      <c r="AR729" s="28" t="s">
        <v>1520</v>
      </c>
      <c r="AS729" s="20" t="s">
        <v>1518</v>
      </c>
    </row>
    <row r="730" spans="1:45" ht="14.25" customHeight="1" x14ac:dyDescent="0.25">
      <c r="A730" t="s">
        <v>744</v>
      </c>
      <c r="B730">
        <v>1</v>
      </c>
      <c r="C730" t="s">
        <v>875</v>
      </c>
      <c r="D730" s="45" t="s">
        <v>471</v>
      </c>
      <c r="E730" s="555" t="s">
        <v>2541</v>
      </c>
      <c r="F730" s="46" t="s">
        <v>67</v>
      </c>
      <c r="G730" s="42" t="s">
        <v>472</v>
      </c>
      <c r="H730" s="27" t="s">
        <v>33</v>
      </c>
      <c r="I730" s="46">
        <v>32</v>
      </c>
      <c r="J730" s="670">
        <v>32</v>
      </c>
      <c r="K730" s="19" t="s">
        <v>800</v>
      </c>
      <c r="L730" s="52" t="s">
        <v>108</v>
      </c>
      <c r="M730" s="81"/>
      <c r="N730" s="28">
        <v>2462</v>
      </c>
      <c r="O730" s="972"/>
      <c r="P730" s="29">
        <v>6</v>
      </c>
      <c r="Q730" s="28"/>
      <c r="R730" s="28">
        <v>3</v>
      </c>
      <c r="S730" s="81">
        <v>97.257000000000005</v>
      </c>
      <c r="T730" s="185">
        <v>41687</v>
      </c>
      <c r="U730" s="326">
        <v>14.7</v>
      </c>
      <c r="V730" s="60">
        <v>1</v>
      </c>
      <c r="W730" s="167">
        <v>1</v>
      </c>
      <c r="X730" s="489">
        <f t="shared" si="36"/>
        <v>39.503249390739235</v>
      </c>
      <c r="Y730" s="502" t="s">
        <v>174</v>
      </c>
      <c r="Z730" s="494"/>
      <c r="AA730" s="28" t="s">
        <v>17</v>
      </c>
      <c r="AB730" s="27">
        <v>22</v>
      </c>
      <c r="AC730" s="28" t="s">
        <v>471</v>
      </c>
      <c r="AD730" s="27" t="s">
        <v>54</v>
      </c>
      <c r="AE730" s="28" t="s">
        <v>124</v>
      </c>
      <c r="AF730" s="29" t="s">
        <v>55</v>
      </c>
      <c r="AG730" s="29"/>
      <c r="AH730" s="27" t="s">
        <v>133</v>
      </c>
      <c r="AI730" s="27" t="s">
        <v>133</v>
      </c>
      <c r="AJ730" s="27" t="s">
        <v>54</v>
      </c>
      <c r="AK730" s="81"/>
      <c r="AL730" s="569"/>
      <c r="AM730" s="28">
        <v>32</v>
      </c>
      <c r="AN730" s="28"/>
      <c r="AO730" s="28">
        <v>2001</v>
      </c>
      <c r="AP730" s="20">
        <v>2016</v>
      </c>
      <c r="AQ730" s="182" t="s">
        <v>3400</v>
      </c>
      <c r="AR730" s="28" t="s">
        <v>473</v>
      </c>
      <c r="AS730" s="20"/>
    </row>
    <row r="731" spans="1:45" ht="14.25" customHeight="1" x14ac:dyDescent="0.25">
      <c r="D731" s="591" t="s">
        <v>4577</v>
      </c>
      <c r="E731" s="555" t="s">
        <v>4578</v>
      </c>
      <c r="F731" s="592" t="s">
        <v>57</v>
      </c>
      <c r="G731" s="593" t="s">
        <v>4579</v>
      </c>
      <c r="H731" s="412">
        <v>1802</v>
      </c>
      <c r="I731" s="592">
        <v>8</v>
      </c>
      <c r="J731" s="618">
        <v>8</v>
      </c>
      <c r="K731" s="856" t="s">
        <v>6197</v>
      </c>
      <c r="L731" s="52" t="s">
        <v>108</v>
      </c>
      <c r="M731" s="81" t="s">
        <v>5299</v>
      </c>
      <c r="N731" s="28">
        <v>247</v>
      </c>
      <c r="O731" s="972">
        <v>136</v>
      </c>
      <c r="P731" s="29">
        <v>6</v>
      </c>
      <c r="Q731" s="28"/>
      <c r="R731" s="28">
        <v>2</v>
      </c>
      <c r="S731" s="81">
        <v>427.35</v>
      </c>
      <c r="T731" s="185">
        <v>44489</v>
      </c>
      <c r="U731" s="326" t="s">
        <v>5998</v>
      </c>
      <c r="V731" s="60">
        <v>0.33</v>
      </c>
      <c r="W731" s="167">
        <v>12</v>
      </c>
      <c r="X731" s="489">
        <f t="shared" si="36"/>
        <v>47.579453441295549</v>
      </c>
      <c r="Y731" s="502" t="s">
        <v>3284</v>
      </c>
      <c r="Z731" s="494"/>
      <c r="AA731" s="28" t="s">
        <v>17</v>
      </c>
      <c r="AB731" s="27">
        <v>6</v>
      </c>
      <c r="AC731" s="28" t="s">
        <v>4582</v>
      </c>
      <c r="AD731" s="27" t="s">
        <v>54</v>
      </c>
      <c r="AE731" s="28" t="s">
        <v>124</v>
      </c>
      <c r="AF731" s="29" t="s">
        <v>55</v>
      </c>
      <c r="AG731" s="29"/>
      <c r="AH731" s="27" t="s">
        <v>181</v>
      </c>
      <c r="AI731" s="27" t="s">
        <v>181</v>
      </c>
      <c r="AJ731" s="27" t="s">
        <v>54</v>
      </c>
      <c r="AK731" s="81">
        <v>52</v>
      </c>
      <c r="AL731" s="569"/>
      <c r="AM731" s="28">
        <v>16</v>
      </c>
      <c r="AN731" s="28"/>
      <c r="AO731" s="28">
        <v>2016</v>
      </c>
      <c r="AP731" s="20">
        <v>2016</v>
      </c>
      <c r="AQ731" s="182" t="s">
        <v>4584</v>
      </c>
      <c r="AR731" s="28" t="s">
        <v>4581</v>
      </c>
      <c r="AS731" s="20" t="s">
        <v>4583</v>
      </c>
    </row>
    <row r="732" spans="1:45" ht="14.25" customHeight="1" x14ac:dyDescent="0.25">
      <c r="D732" s="45" t="s">
        <v>6479</v>
      </c>
      <c r="E732" s="555" t="s">
        <v>6480</v>
      </c>
      <c r="F732" s="46"/>
      <c r="G732" s="42" t="s">
        <v>4579</v>
      </c>
      <c r="H732" s="27" t="s">
        <v>12</v>
      </c>
      <c r="I732" s="46">
        <v>16</v>
      </c>
      <c r="J732" s="670">
        <v>16</v>
      </c>
      <c r="K732" s="856" t="s">
        <v>6197</v>
      </c>
      <c r="L732" s="593" t="s">
        <v>108</v>
      </c>
      <c r="M732" s="81"/>
      <c r="N732" s="28">
        <v>197</v>
      </c>
      <c r="O732" s="972">
        <v>78</v>
      </c>
      <c r="P732" s="29">
        <v>6</v>
      </c>
      <c r="Q732" s="28"/>
      <c r="R732" s="28"/>
      <c r="S732" s="81">
        <v>500</v>
      </c>
      <c r="T732" s="185">
        <v>44563</v>
      </c>
      <c r="U732" s="326" t="s">
        <v>6495</v>
      </c>
      <c r="V732" s="60">
        <v>0.22</v>
      </c>
      <c r="W732" s="167">
        <v>1</v>
      </c>
      <c r="X732" s="489">
        <f t="shared" si="36"/>
        <v>558.37563451776646</v>
      </c>
      <c r="Y732" s="502" t="s">
        <v>174</v>
      </c>
      <c r="Z732" s="494" t="s">
        <v>745</v>
      </c>
      <c r="AA732" s="28" t="s">
        <v>17</v>
      </c>
      <c r="AB732" s="27">
        <v>1</v>
      </c>
      <c r="AC732" s="28" t="s">
        <v>6486</v>
      </c>
      <c r="AD732" s="27" t="s">
        <v>54</v>
      </c>
      <c r="AE732" s="28" t="s">
        <v>124</v>
      </c>
      <c r="AF732" s="29" t="s">
        <v>55</v>
      </c>
      <c r="AG732" s="29"/>
      <c r="AH732" s="27" t="s">
        <v>181</v>
      </c>
      <c r="AI732" s="27" t="s">
        <v>181</v>
      </c>
      <c r="AJ732" s="27" t="s">
        <v>55</v>
      </c>
      <c r="AK732" s="81">
        <v>10</v>
      </c>
      <c r="AL732" s="569"/>
      <c r="AM732" s="28"/>
      <c r="AN732" s="28"/>
      <c r="AO732" s="28"/>
      <c r="AP732" s="20">
        <v>2021</v>
      </c>
      <c r="AQ732" s="19"/>
      <c r="AR732" s="28" t="s">
        <v>6481</v>
      </c>
      <c r="AS732" s="20"/>
    </row>
    <row r="733" spans="1:45" ht="14.25" customHeight="1" x14ac:dyDescent="0.25">
      <c r="D733" s="45" t="s">
        <v>6497</v>
      </c>
      <c r="E733" s="555" t="s">
        <v>6498</v>
      </c>
      <c r="F733" s="46"/>
      <c r="G733" s="42" t="s">
        <v>4579</v>
      </c>
      <c r="H733" s="46">
        <v>6502</v>
      </c>
      <c r="I733" s="46">
        <v>8</v>
      </c>
      <c r="J733" s="670">
        <v>8</v>
      </c>
      <c r="K733" s="856" t="s">
        <v>6197</v>
      </c>
      <c r="L733" s="593" t="s">
        <v>108</v>
      </c>
      <c r="M733" s="81"/>
      <c r="N733" s="28">
        <v>485</v>
      </c>
      <c r="O733" s="972">
        <v>148</v>
      </c>
      <c r="P733" s="29">
        <v>6</v>
      </c>
      <c r="Q733" s="28"/>
      <c r="R733" s="28">
        <v>2</v>
      </c>
      <c r="S733" s="81">
        <v>370.37</v>
      </c>
      <c r="T733" s="185">
        <v>44563</v>
      </c>
      <c r="U733" s="326" t="s">
        <v>6495</v>
      </c>
      <c r="V733" s="60">
        <v>0.33</v>
      </c>
      <c r="W733" s="167">
        <v>4</v>
      </c>
      <c r="X733" s="489">
        <f>IF(AND(N733&lt;&gt;"",S733&lt;&gt;""),1000*S733*V733/(N733*W733),"")</f>
        <v>63.001082474226806</v>
      </c>
      <c r="Y733" s="502"/>
      <c r="Z733" s="494"/>
      <c r="AA733" s="28" t="s">
        <v>17</v>
      </c>
      <c r="AB733" s="27">
        <v>5</v>
      </c>
      <c r="AC733" s="28" t="s">
        <v>6500</v>
      </c>
      <c r="AD733" s="27" t="s">
        <v>54</v>
      </c>
      <c r="AE733" s="28" t="s">
        <v>124</v>
      </c>
      <c r="AF733" s="29" t="s">
        <v>55</v>
      </c>
      <c r="AG733" s="29"/>
      <c r="AH733" s="27" t="s">
        <v>181</v>
      </c>
      <c r="AI733" s="27" t="s">
        <v>181</v>
      </c>
      <c r="AJ733" s="27" t="s">
        <v>54</v>
      </c>
      <c r="AK733" s="81"/>
      <c r="AL733" s="569"/>
      <c r="AM733" s="28"/>
      <c r="AN733" s="28"/>
      <c r="AO733" s="28"/>
      <c r="AP733" s="20">
        <v>2022</v>
      </c>
      <c r="AQ733" s="182"/>
      <c r="AR733" s="129" t="s">
        <v>6499</v>
      </c>
      <c r="AS733" s="20"/>
    </row>
    <row r="734" spans="1:45" ht="14.25" customHeight="1" x14ac:dyDescent="0.25">
      <c r="D734" s="26" t="s">
        <v>6483</v>
      </c>
      <c r="E734" s="435" t="s">
        <v>6484</v>
      </c>
      <c r="F734" s="27"/>
      <c r="G734" s="28" t="s">
        <v>4579</v>
      </c>
      <c r="H734" s="27" t="s">
        <v>12</v>
      </c>
      <c r="I734" s="27">
        <v>16</v>
      </c>
      <c r="J734" s="87">
        <v>16</v>
      </c>
      <c r="K734" s="856" t="s">
        <v>6197</v>
      </c>
      <c r="L734" s="465" t="s">
        <v>108</v>
      </c>
      <c r="M734" s="81"/>
      <c r="N734" s="28">
        <v>166</v>
      </c>
      <c r="O734" s="972">
        <v>67</v>
      </c>
      <c r="P734" s="29">
        <v>6</v>
      </c>
      <c r="Q734" s="28"/>
      <c r="R734" s="28"/>
      <c r="S734" s="81">
        <v>625</v>
      </c>
      <c r="T734" s="185">
        <v>44563</v>
      </c>
      <c r="U734" s="326" t="s">
        <v>6495</v>
      </c>
      <c r="V734" s="60">
        <v>0.67</v>
      </c>
      <c r="W734" s="167">
        <v>2</v>
      </c>
      <c r="X734" s="996">
        <f t="shared" si="36"/>
        <v>1261.2951807228915</v>
      </c>
      <c r="Y734" s="502"/>
      <c r="Z734" s="494"/>
      <c r="AA734" s="28" t="s">
        <v>17</v>
      </c>
      <c r="AB734" s="27">
        <v>6</v>
      </c>
      <c r="AC734" s="28" t="s">
        <v>6491</v>
      </c>
      <c r="AD734" s="27" t="s">
        <v>54</v>
      </c>
      <c r="AE734" s="28" t="s">
        <v>158</v>
      </c>
      <c r="AF734" s="29" t="s">
        <v>55</v>
      </c>
      <c r="AG734" s="29"/>
      <c r="AH734" s="27" t="s">
        <v>83</v>
      </c>
      <c r="AI734" s="27" t="s">
        <v>83</v>
      </c>
      <c r="AJ734" s="27"/>
      <c r="AK734" s="81">
        <v>14</v>
      </c>
      <c r="AL734" s="569"/>
      <c r="AM734" s="28"/>
      <c r="AN734" s="28"/>
      <c r="AO734" s="28"/>
      <c r="AP734" s="20">
        <v>2020</v>
      </c>
      <c r="AQ734" s="182"/>
      <c r="AR734" s="28" t="s">
        <v>6487</v>
      </c>
      <c r="AS734" s="130" t="s">
        <v>6493</v>
      </c>
    </row>
    <row r="735" spans="1:45" ht="14.25" customHeight="1" x14ac:dyDescent="0.25">
      <c r="D735" s="26" t="s">
        <v>6483</v>
      </c>
      <c r="E735" s="435" t="s">
        <v>6484</v>
      </c>
      <c r="F735" s="27"/>
      <c r="G735" s="28" t="s">
        <v>4579</v>
      </c>
      <c r="H735" s="27" t="s">
        <v>12</v>
      </c>
      <c r="I735" s="27">
        <v>16</v>
      </c>
      <c r="J735" s="87">
        <v>16</v>
      </c>
      <c r="K735" s="856" t="s">
        <v>6197</v>
      </c>
      <c r="L735" s="465" t="s">
        <v>108</v>
      </c>
      <c r="M735" s="81"/>
      <c r="N735" s="28">
        <v>230</v>
      </c>
      <c r="O735" s="972">
        <v>131</v>
      </c>
      <c r="P735" s="29">
        <v>6</v>
      </c>
      <c r="Q735" s="28"/>
      <c r="R735" s="28">
        <v>1</v>
      </c>
      <c r="S735" s="81">
        <v>450.45</v>
      </c>
      <c r="T735" s="185">
        <v>44563</v>
      </c>
      <c r="U735" s="326" t="s">
        <v>6495</v>
      </c>
      <c r="V735" s="60">
        <v>0.67</v>
      </c>
      <c r="W735" s="167">
        <v>2</v>
      </c>
      <c r="X735" s="996">
        <f t="shared" si="36"/>
        <v>656.09021739130435</v>
      </c>
      <c r="Y735" s="502"/>
      <c r="Z735" s="494"/>
      <c r="AA735" s="28" t="s">
        <v>17</v>
      </c>
      <c r="AB735" s="27">
        <v>6</v>
      </c>
      <c r="AC735" s="28" t="s">
        <v>6492</v>
      </c>
      <c r="AD735" s="27" t="s">
        <v>54</v>
      </c>
      <c r="AE735" s="28" t="s">
        <v>158</v>
      </c>
      <c r="AF735" s="29" t="s">
        <v>55</v>
      </c>
      <c r="AG735" s="29"/>
      <c r="AH735" s="27" t="s">
        <v>83</v>
      </c>
      <c r="AI735" s="27" t="s">
        <v>83</v>
      </c>
      <c r="AJ735" s="27"/>
      <c r="AK735" s="81">
        <v>14</v>
      </c>
      <c r="AL735" s="569"/>
      <c r="AM735" s="28"/>
      <c r="AN735" s="28"/>
      <c r="AO735" s="28"/>
      <c r="AP735" s="20">
        <v>2020</v>
      </c>
      <c r="AQ735" s="182"/>
      <c r="AR735" s="28" t="s">
        <v>6487</v>
      </c>
      <c r="AS735" s="130" t="s">
        <v>6494</v>
      </c>
    </row>
    <row r="736" spans="1:45" ht="15" customHeight="1" x14ac:dyDescent="0.25">
      <c r="D736" s="409" t="s">
        <v>4741</v>
      </c>
      <c r="E736" s="435" t="s">
        <v>4742</v>
      </c>
      <c r="F736" s="412" t="s">
        <v>1812</v>
      </c>
      <c r="G736" s="504" t="s">
        <v>4743</v>
      </c>
      <c r="H736" s="27" t="s">
        <v>143</v>
      </c>
      <c r="I736" s="412">
        <v>32</v>
      </c>
      <c r="J736" s="415">
        <v>32</v>
      </c>
      <c r="K736" s="19"/>
      <c r="L736" s="52"/>
      <c r="M736" s="81"/>
      <c r="N736" s="28"/>
      <c r="O736" s="972"/>
      <c r="P736" s="29"/>
      <c r="Q736" s="28"/>
      <c r="R736" s="28"/>
      <c r="S736" s="81"/>
      <c r="T736" s="185"/>
      <c r="U736" s="326"/>
      <c r="V736" s="60"/>
      <c r="W736" s="167"/>
      <c r="X736" s="489"/>
      <c r="Y736" s="502"/>
      <c r="Z736" s="494"/>
      <c r="AA736" s="28" t="s">
        <v>17</v>
      </c>
      <c r="AB736" s="27"/>
      <c r="AC736" s="28"/>
      <c r="AD736" s="27" t="s">
        <v>54</v>
      </c>
      <c r="AE736" s="28"/>
      <c r="AF736" s="29" t="s">
        <v>55</v>
      </c>
      <c r="AG736" s="29" t="s">
        <v>55</v>
      </c>
      <c r="AH736" s="27" t="s">
        <v>133</v>
      </c>
      <c r="AI736" s="27" t="s">
        <v>133</v>
      </c>
      <c r="AJ736" s="27"/>
      <c r="AK736" s="81">
        <v>16</v>
      </c>
      <c r="AL736" s="569"/>
      <c r="AM736" s="28">
        <v>32</v>
      </c>
      <c r="AN736" s="28"/>
      <c r="AO736" s="28">
        <v>2018</v>
      </c>
      <c r="AP736" s="20">
        <v>2018</v>
      </c>
      <c r="AQ736" s="19"/>
      <c r="AR736" s="28" t="s">
        <v>4744</v>
      </c>
      <c r="AS736" s="20" t="s">
        <v>4745</v>
      </c>
    </row>
    <row r="737" spans="1:45" ht="15" customHeight="1" x14ac:dyDescent="0.25">
      <c r="A737" t="s">
        <v>744</v>
      </c>
      <c r="B737">
        <v>1</v>
      </c>
      <c r="C737" t="s">
        <v>875</v>
      </c>
      <c r="D737" s="45" t="s">
        <v>183</v>
      </c>
      <c r="E737" s="555" t="s">
        <v>2233</v>
      </c>
      <c r="F737" s="46" t="s">
        <v>67</v>
      </c>
      <c r="G737" s="42" t="s">
        <v>184</v>
      </c>
      <c r="H737" s="27" t="s">
        <v>178</v>
      </c>
      <c r="I737" s="46">
        <v>8</v>
      </c>
      <c r="J737" s="670">
        <v>16</v>
      </c>
      <c r="K737" s="65" t="s">
        <v>800</v>
      </c>
      <c r="L737" s="66" t="s">
        <v>108</v>
      </c>
      <c r="M737" s="82" t="s">
        <v>814</v>
      </c>
      <c r="N737" s="42">
        <v>1554</v>
      </c>
      <c r="O737" s="974"/>
      <c r="P737" s="43">
        <v>6</v>
      </c>
      <c r="Q737" s="42"/>
      <c r="R737" s="42"/>
      <c r="S737" s="82">
        <v>223.16399999999999</v>
      </c>
      <c r="T737" s="186">
        <v>41687</v>
      </c>
      <c r="U737" s="395">
        <v>14.7</v>
      </c>
      <c r="V737" s="67">
        <v>0.33</v>
      </c>
      <c r="W737" s="583">
        <v>1</v>
      </c>
      <c r="X737" s="584">
        <f>IF(AND(N737&lt;&gt;"",S737&lt;&gt;""),1000*S737*V737/(N737*W737),"")</f>
        <v>47.390038610038616</v>
      </c>
      <c r="Y737" s="585" t="s">
        <v>174</v>
      </c>
      <c r="Z737" s="586"/>
      <c r="AA737" s="42" t="s">
        <v>17</v>
      </c>
      <c r="AB737" s="46">
        <v>10</v>
      </c>
      <c r="AC737" s="42" t="s">
        <v>816</v>
      </c>
      <c r="AD737" s="46" t="s">
        <v>149</v>
      </c>
      <c r="AE737" s="42" t="s">
        <v>124</v>
      </c>
      <c r="AF737" s="43" t="s">
        <v>55</v>
      </c>
      <c r="AG737" s="43"/>
      <c r="AH737" s="46" t="s">
        <v>181</v>
      </c>
      <c r="AI737" s="46" t="s">
        <v>182</v>
      </c>
      <c r="AJ737" s="46" t="s">
        <v>54</v>
      </c>
      <c r="AK737" s="82">
        <v>72</v>
      </c>
      <c r="AL737" s="587"/>
      <c r="AM737" s="42">
        <v>32</v>
      </c>
      <c r="AN737" s="42"/>
      <c r="AO737" s="42">
        <v>2010</v>
      </c>
      <c r="AP737" s="53">
        <v>2012</v>
      </c>
      <c r="AQ737" s="551"/>
      <c r="AR737" s="42" t="s">
        <v>185</v>
      </c>
      <c r="AS737" s="53"/>
    </row>
    <row r="738" spans="1:45" ht="14.25" customHeight="1" x14ac:dyDescent="0.25">
      <c r="A738" t="s">
        <v>746</v>
      </c>
      <c r="B738">
        <v>1</v>
      </c>
      <c r="C738" t="s">
        <v>875</v>
      </c>
      <c r="D738" s="45" t="s">
        <v>450</v>
      </c>
      <c r="E738" s="843" t="s">
        <v>2523</v>
      </c>
      <c r="F738" s="46" t="s">
        <v>67</v>
      </c>
      <c r="G738" s="42" t="s">
        <v>184</v>
      </c>
      <c r="H738" s="27" t="s">
        <v>445</v>
      </c>
      <c r="I738" s="46">
        <v>32</v>
      </c>
      <c r="J738" s="670">
        <v>32</v>
      </c>
      <c r="K738" s="65" t="s">
        <v>19</v>
      </c>
      <c r="L738" s="66" t="s">
        <v>184</v>
      </c>
      <c r="M738" s="82" t="s">
        <v>815</v>
      </c>
      <c r="N738" s="42">
        <v>5602</v>
      </c>
      <c r="O738" s="974"/>
      <c r="P738" s="43">
        <v>6</v>
      </c>
      <c r="Q738" s="42"/>
      <c r="R738" s="42"/>
      <c r="S738" s="82">
        <v>185.25399999999999</v>
      </c>
      <c r="T738" s="186">
        <v>41577</v>
      </c>
      <c r="U738" s="395"/>
      <c r="V738" s="67">
        <v>1</v>
      </c>
      <c r="W738" s="583">
        <v>1</v>
      </c>
      <c r="X738" s="584">
        <f>IF(AND(N738&lt;&gt;"",S738&lt;&gt;""),1000*S738*V738/(N738*W738),"")</f>
        <v>33.069260978222061</v>
      </c>
      <c r="Y738" s="585" t="s">
        <v>174</v>
      </c>
      <c r="Z738" s="586"/>
      <c r="AA738" s="42" t="s">
        <v>20</v>
      </c>
      <c r="AB738" s="46">
        <v>39</v>
      </c>
      <c r="AC738" s="42" t="s">
        <v>888</v>
      </c>
      <c r="AD738" s="46" t="s">
        <v>54</v>
      </c>
      <c r="AE738" s="42" t="s">
        <v>124</v>
      </c>
      <c r="AF738" s="43" t="s">
        <v>54</v>
      </c>
      <c r="AG738" s="43" t="s">
        <v>875</v>
      </c>
      <c r="AH738" s="46" t="s">
        <v>133</v>
      </c>
      <c r="AI738" s="46" t="s">
        <v>133</v>
      </c>
      <c r="AJ738" s="46" t="s">
        <v>54</v>
      </c>
      <c r="AK738" s="82"/>
      <c r="AL738" s="587"/>
      <c r="AM738" s="42">
        <v>32</v>
      </c>
      <c r="AN738" s="42"/>
      <c r="AO738" s="42">
        <v>2010</v>
      </c>
      <c r="AP738" s="53">
        <v>2013</v>
      </c>
      <c r="AQ738" s="193" t="s">
        <v>3294</v>
      </c>
      <c r="AR738" s="42" t="s">
        <v>889</v>
      </c>
      <c r="AS738" s="53" t="s">
        <v>1285</v>
      </c>
    </row>
    <row r="739" spans="1:45" ht="14.25" customHeight="1" x14ac:dyDescent="0.25">
      <c r="D739" s="591" t="s">
        <v>5129</v>
      </c>
      <c r="E739" s="555" t="s">
        <v>5130</v>
      </c>
      <c r="F739" s="592"/>
      <c r="G739" s="593" t="s">
        <v>5131</v>
      </c>
      <c r="H739" s="27" t="s">
        <v>143</v>
      </c>
      <c r="I739" s="592">
        <v>16</v>
      </c>
      <c r="J739" s="802">
        <v>16</v>
      </c>
      <c r="K739" s="19"/>
      <c r="L739" s="52"/>
      <c r="M739" s="81"/>
      <c r="N739" s="28"/>
      <c r="O739" s="974"/>
      <c r="P739" s="29"/>
      <c r="Q739" s="28"/>
      <c r="R739" s="28"/>
      <c r="S739" s="81"/>
      <c r="T739" s="185"/>
      <c r="U739" s="326"/>
      <c r="V739" s="60"/>
      <c r="W739" s="167"/>
      <c r="X739" s="489"/>
      <c r="Y739" s="585"/>
      <c r="Z739" s="586"/>
      <c r="AA739" s="42" t="s">
        <v>17</v>
      </c>
      <c r="AB739" s="46"/>
      <c r="AC739" s="42"/>
      <c r="AD739" s="46" t="s">
        <v>54</v>
      </c>
      <c r="AE739" s="42" t="s">
        <v>158</v>
      </c>
      <c r="AF739" s="43" t="s">
        <v>55</v>
      </c>
      <c r="AG739" s="43"/>
      <c r="AH739" s="46" t="s">
        <v>181</v>
      </c>
      <c r="AI739" s="46" t="s">
        <v>181</v>
      </c>
      <c r="AJ739" s="46" t="s">
        <v>54</v>
      </c>
      <c r="AK739" s="82">
        <v>16</v>
      </c>
      <c r="AL739" s="587"/>
      <c r="AM739" s="42">
        <v>8</v>
      </c>
      <c r="AN739" s="42"/>
      <c r="AO739" s="42"/>
      <c r="AP739" s="53">
        <v>2017</v>
      </c>
      <c r="AQ739" s="193" t="s">
        <v>5132</v>
      </c>
      <c r="AR739" s="42" t="s">
        <v>2943</v>
      </c>
      <c r="AS739" s="627" t="s">
        <v>5133</v>
      </c>
    </row>
    <row r="740" spans="1:45" ht="15" customHeight="1" x14ac:dyDescent="0.25">
      <c r="D740" s="409" t="s">
        <v>5426</v>
      </c>
      <c r="E740" s="435" t="s">
        <v>5427</v>
      </c>
      <c r="F740" s="608" t="s">
        <v>741</v>
      </c>
      <c r="G740" s="28" t="s">
        <v>5428</v>
      </c>
      <c r="H740" s="27" t="s">
        <v>143</v>
      </c>
      <c r="I740" s="412">
        <v>16</v>
      </c>
      <c r="J740" s="415">
        <v>16</v>
      </c>
      <c r="K740" s="856" t="s">
        <v>6197</v>
      </c>
      <c r="L740" s="52" t="s">
        <v>108</v>
      </c>
      <c r="M740" s="81" t="s">
        <v>3607</v>
      </c>
      <c r="N740" s="28"/>
      <c r="O740" s="972"/>
      <c r="P740" s="29"/>
      <c r="Q740" s="28"/>
      <c r="R740" s="28"/>
      <c r="S740" s="81"/>
      <c r="T740" s="185">
        <v>44495</v>
      </c>
      <c r="U740" s="326" t="s">
        <v>5998</v>
      </c>
      <c r="V740" s="60">
        <v>1</v>
      </c>
      <c r="W740" s="167">
        <v>1</v>
      </c>
      <c r="X740" s="489" t="str">
        <f t="shared" ref="X740:X749" si="37">IF(AND(N740&lt;&gt;"",S740&lt;&gt;""),1000*S740*V740/(N740*W740),"")</f>
        <v/>
      </c>
      <c r="Y740" s="502"/>
      <c r="Z740" s="494"/>
      <c r="AA740" s="28" t="s">
        <v>20</v>
      </c>
      <c r="AB740" s="27">
        <v>9</v>
      </c>
      <c r="AC740" s="28" t="s">
        <v>5431</v>
      </c>
      <c r="AD740" s="27" t="s">
        <v>54</v>
      </c>
      <c r="AE740" s="28" t="s">
        <v>158</v>
      </c>
      <c r="AF740" s="29" t="s">
        <v>55</v>
      </c>
      <c r="AG740" s="29"/>
      <c r="AH740" s="27"/>
      <c r="AI740" s="27"/>
      <c r="AJ740" s="27" t="s">
        <v>55</v>
      </c>
      <c r="AK740" s="81">
        <v>18</v>
      </c>
      <c r="AL740" s="569"/>
      <c r="AM740" s="28">
        <v>8</v>
      </c>
      <c r="AN740" s="28"/>
      <c r="AO740" s="28">
        <v>2018</v>
      </c>
      <c r="AP740" s="20">
        <v>2020</v>
      </c>
      <c r="AQ740" s="182" t="s">
        <v>5430</v>
      </c>
      <c r="AR740" s="28" t="s">
        <v>5429</v>
      </c>
      <c r="AS740" s="20" t="s">
        <v>1773</v>
      </c>
    </row>
    <row r="741" spans="1:45" ht="14.25" customHeight="1" x14ac:dyDescent="0.25">
      <c r="A741" t="s">
        <v>745</v>
      </c>
      <c r="C741" t="s">
        <v>875</v>
      </c>
      <c r="D741" s="26" t="s">
        <v>1040</v>
      </c>
      <c r="E741" s="435" t="s">
        <v>1042</v>
      </c>
      <c r="F741" s="27" t="s">
        <v>67</v>
      </c>
      <c r="G741" s="28" t="s">
        <v>1041</v>
      </c>
      <c r="H741" s="27" t="s">
        <v>199</v>
      </c>
      <c r="I741" s="27">
        <v>8</v>
      </c>
      <c r="J741" s="87">
        <v>14</v>
      </c>
      <c r="K741" s="19" t="s">
        <v>802</v>
      </c>
      <c r="L741" s="52" t="s">
        <v>108</v>
      </c>
      <c r="M741" s="81" t="s">
        <v>1043</v>
      </c>
      <c r="N741" s="28"/>
      <c r="O741" s="972"/>
      <c r="P741" s="29" t="s">
        <v>744</v>
      </c>
      <c r="Q741" s="28"/>
      <c r="R741" s="28"/>
      <c r="S741" s="81"/>
      <c r="T741" s="185">
        <v>41733</v>
      </c>
      <c r="U741" s="326" t="s">
        <v>1267</v>
      </c>
      <c r="V741" s="60">
        <v>0.67</v>
      </c>
      <c r="W741" s="167">
        <v>1</v>
      </c>
      <c r="X741" s="489" t="str">
        <f t="shared" si="37"/>
        <v/>
      </c>
      <c r="Y741" s="502" t="s">
        <v>2226</v>
      </c>
      <c r="Z741" s="494"/>
      <c r="AA741" s="28" t="s">
        <v>357</v>
      </c>
      <c r="AB741" s="27">
        <v>5</v>
      </c>
      <c r="AC741" s="28" t="s">
        <v>1044</v>
      </c>
      <c r="AD741" s="27" t="s">
        <v>54</v>
      </c>
      <c r="AE741" s="28" t="s">
        <v>124</v>
      </c>
      <c r="AF741" s="29" t="s">
        <v>55</v>
      </c>
      <c r="AG741" s="29" t="s">
        <v>54</v>
      </c>
      <c r="AH741" s="27">
        <v>256</v>
      </c>
      <c r="AI741" s="27" t="s">
        <v>83</v>
      </c>
      <c r="AJ741" s="27" t="s">
        <v>54</v>
      </c>
      <c r="AK741" s="81"/>
      <c r="AL741" s="569"/>
      <c r="AM741" s="28"/>
      <c r="AN741" s="28"/>
      <c r="AO741" s="28">
        <v>1999</v>
      </c>
      <c r="AP741" s="20">
        <v>2004</v>
      </c>
      <c r="AQ741" s="19"/>
      <c r="AR741" s="28" t="s">
        <v>958</v>
      </c>
      <c r="AS741" s="127"/>
    </row>
    <row r="742" spans="1:45" ht="14.25" customHeight="1" x14ac:dyDescent="0.25">
      <c r="B742">
        <v>1</v>
      </c>
      <c r="C742" t="s">
        <v>875</v>
      </c>
      <c r="D742" s="26" t="s">
        <v>2163</v>
      </c>
      <c r="E742" s="435" t="s">
        <v>2164</v>
      </c>
      <c r="F742" s="27" t="s">
        <v>67</v>
      </c>
      <c r="G742" s="28" t="s">
        <v>2165</v>
      </c>
      <c r="H742" s="27" t="s">
        <v>143</v>
      </c>
      <c r="I742" s="27">
        <v>16</v>
      </c>
      <c r="J742" s="87">
        <v>16</v>
      </c>
      <c r="K742" s="19" t="s">
        <v>794</v>
      </c>
      <c r="L742" s="52" t="s">
        <v>108</v>
      </c>
      <c r="M742" s="81" t="s">
        <v>2870</v>
      </c>
      <c r="N742" s="28">
        <v>752</v>
      </c>
      <c r="O742" s="972"/>
      <c r="P742" s="29">
        <v>4</v>
      </c>
      <c r="Q742" s="28"/>
      <c r="R742" s="28">
        <v>3</v>
      </c>
      <c r="S742" s="81">
        <v>100</v>
      </c>
      <c r="T742" s="185">
        <v>43172</v>
      </c>
      <c r="U742" s="326">
        <v>14.7</v>
      </c>
      <c r="V742" s="60">
        <v>0.67</v>
      </c>
      <c r="W742" s="167">
        <v>2</v>
      </c>
      <c r="X742" s="489">
        <f t="shared" si="37"/>
        <v>44.547872340425535</v>
      </c>
      <c r="Y742" s="502" t="s">
        <v>174</v>
      </c>
      <c r="Z742" s="494"/>
      <c r="AA742" s="28" t="s">
        <v>20</v>
      </c>
      <c r="AB742" s="27">
        <v>6</v>
      </c>
      <c r="AC742" s="28" t="s">
        <v>1034</v>
      </c>
      <c r="AD742" s="27" t="s">
        <v>149</v>
      </c>
      <c r="AE742" s="28" t="s">
        <v>158</v>
      </c>
      <c r="AF742" s="29" t="s">
        <v>55</v>
      </c>
      <c r="AG742" s="29" t="s">
        <v>55</v>
      </c>
      <c r="AH742" s="27" t="s">
        <v>181</v>
      </c>
      <c r="AI742" s="27" t="s">
        <v>181</v>
      </c>
      <c r="AJ742" s="27" t="s">
        <v>54</v>
      </c>
      <c r="AK742" s="81">
        <v>22</v>
      </c>
      <c r="AL742" s="569"/>
      <c r="AM742" s="28">
        <v>15</v>
      </c>
      <c r="AN742" s="28"/>
      <c r="AO742" s="28">
        <v>2003</v>
      </c>
      <c r="AP742" s="20">
        <v>2004</v>
      </c>
      <c r="AQ742" s="182"/>
      <c r="AR742" s="28" t="s">
        <v>2166</v>
      </c>
      <c r="AS742" s="20"/>
    </row>
    <row r="743" spans="1:45" ht="14.25" customHeight="1" x14ac:dyDescent="0.25">
      <c r="A743" s="208"/>
      <c r="B743" s="208"/>
      <c r="C743" s="208"/>
      <c r="D743" s="758" t="s">
        <v>5436</v>
      </c>
      <c r="E743" s="759" t="s">
        <v>5437</v>
      </c>
      <c r="F743" s="938" t="s">
        <v>67</v>
      </c>
      <c r="G743" s="761" t="s">
        <v>5438</v>
      </c>
      <c r="H743" s="205" t="s">
        <v>178</v>
      </c>
      <c r="I743" s="762">
        <v>8</v>
      </c>
      <c r="J743" s="934">
        <v>16</v>
      </c>
      <c r="K743" s="918" t="s">
        <v>6197</v>
      </c>
      <c r="L743" s="736" t="s">
        <v>108</v>
      </c>
      <c r="M743" s="737" t="s">
        <v>6321</v>
      </c>
      <c r="N743" s="734"/>
      <c r="O743" s="973"/>
      <c r="P743" s="204">
        <v>6</v>
      </c>
      <c r="Q743" s="734"/>
      <c r="R743" s="734"/>
      <c r="S743" s="737"/>
      <c r="T743" s="738">
        <v>44507</v>
      </c>
      <c r="U743" s="739" t="s">
        <v>5998</v>
      </c>
      <c r="V743" s="740">
        <v>0.33</v>
      </c>
      <c r="W743" s="741">
        <v>1</v>
      </c>
      <c r="X743" s="742" t="str">
        <f t="shared" si="37"/>
        <v/>
      </c>
      <c r="Y743" s="743"/>
      <c r="Z743" s="744"/>
      <c r="AA743" s="734" t="s">
        <v>17</v>
      </c>
      <c r="AB743" s="205">
        <v>15</v>
      </c>
      <c r="AC743" s="734" t="s">
        <v>6320</v>
      </c>
      <c r="AD743" s="205" t="s">
        <v>54</v>
      </c>
      <c r="AE743" s="734" t="s">
        <v>124</v>
      </c>
      <c r="AF743" s="204" t="s">
        <v>55</v>
      </c>
      <c r="AG743" s="204"/>
      <c r="AH743" s="205" t="s">
        <v>181</v>
      </c>
      <c r="AI743" s="205" t="s">
        <v>182</v>
      </c>
      <c r="AJ743" s="205" t="s">
        <v>54</v>
      </c>
      <c r="AK743" s="737">
        <v>72</v>
      </c>
      <c r="AL743" s="745"/>
      <c r="AM743" s="734">
        <v>32</v>
      </c>
      <c r="AN743" s="734"/>
      <c r="AO743" s="734"/>
      <c r="AP743" s="746">
        <v>2019</v>
      </c>
      <c r="AQ743" s="735"/>
      <c r="AR743" s="734"/>
      <c r="AS743" s="746"/>
    </row>
    <row r="744" spans="1:45" ht="14.25" customHeight="1" x14ac:dyDescent="0.25">
      <c r="A744" t="s">
        <v>746</v>
      </c>
      <c r="B744">
        <v>1</v>
      </c>
      <c r="C744" t="s">
        <v>875</v>
      </c>
      <c r="D744" s="26" t="s">
        <v>678</v>
      </c>
      <c r="E744" s="28"/>
      <c r="F744" s="27" t="s">
        <v>67</v>
      </c>
      <c r="G744" s="28" t="s">
        <v>681</v>
      </c>
      <c r="H744" s="27" t="s">
        <v>143</v>
      </c>
      <c r="I744" s="27">
        <v>4</v>
      </c>
      <c r="J744" s="87">
        <v>8</v>
      </c>
      <c r="K744" s="19" t="s">
        <v>800</v>
      </c>
      <c r="L744" s="52" t="s">
        <v>108</v>
      </c>
      <c r="M744" s="81"/>
      <c r="N744" s="28">
        <v>723</v>
      </c>
      <c r="O744" s="972"/>
      <c r="P744" s="29">
        <v>6</v>
      </c>
      <c r="Q744" s="28"/>
      <c r="R744" s="28"/>
      <c r="S744" s="81">
        <v>178.25299999999999</v>
      </c>
      <c r="T744" s="185">
        <v>41687</v>
      </c>
      <c r="U744" s="326">
        <v>14.7</v>
      </c>
      <c r="V744" s="60">
        <v>0.33</v>
      </c>
      <c r="W744" s="167">
        <v>1</v>
      </c>
      <c r="X744" s="489">
        <f t="shared" si="37"/>
        <v>81.360290456431542</v>
      </c>
      <c r="Y744" s="502" t="s">
        <v>174</v>
      </c>
      <c r="Z744" s="494"/>
      <c r="AA744" s="28" t="s">
        <v>17</v>
      </c>
      <c r="AB744" s="27">
        <v>3</v>
      </c>
      <c r="AC744" s="28" t="s">
        <v>679</v>
      </c>
      <c r="AD744" s="27" t="s">
        <v>54</v>
      </c>
      <c r="AE744" s="28"/>
      <c r="AF744" s="29"/>
      <c r="AG744" s="29"/>
      <c r="AH744" s="27"/>
      <c r="AI744" s="27"/>
      <c r="AJ744" s="27"/>
      <c r="AK744" s="81">
        <v>27</v>
      </c>
      <c r="AL744" s="569"/>
      <c r="AM744" s="28">
        <v>16</v>
      </c>
      <c r="AN744" s="28"/>
      <c r="AO744" s="28">
        <v>2002</v>
      </c>
      <c r="AP744" s="20"/>
      <c r="AQ744" s="37"/>
      <c r="AR744" s="28" t="s">
        <v>680</v>
      </c>
      <c r="AS744" s="20"/>
    </row>
    <row r="745" spans="1:45" ht="14.25" customHeight="1" x14ac:dyDescent="0.25">
      <c r="C745" t="s">
        <v>875</v>
      </c>
      <c r="D745" s="26" t="s">
        <v>1930</v>
      </c>
      <c r="E745" s="435" t="s">
        <v>2964</v>
      </c>
      <c r="F745" s="27" t="s">
        <v>67</v>
      </c>
      <c r="G745" s="28" t="s">
        <v>1931</v>
      </c>
      <c r="H745" s="27" t="s">
        <v>12</v>
      </c>
      <c r="I745" s="27">
        <v>16</v>
      </c>
      <c r="J745" s="87">
        <v>16</v>
      </c>
      <c r="K745" s="19" t="s">
        <v>800</v>
      </c>
      <c r="L745" s="52" t="s">
        <v>108</v>
      </c>
      <c r="M745" s="81" t="s">
        <v>2969</v>
      </c>
      <c r="N745" s="28">
        <v>364</v>
      </c>
      <c r="O745" s="972"/>
      <c r="P745" s="29">
        <v>6</v>
      </c>
      <c r="Q745" s="28"/>
      <c r="R745" s="28"/>
      <c r="S745" s="81"/>
      <c r="T745" s="185">
        <v>43175</v>
      </c>
      <c r="U745" s="326">
        <v>14.7</v>
      </c>
      <c r="V745" s="60">
        <v>0.67</v>
      </c>
      <c r="W745" s="167">
        <v>2</v>
      </c>
      <c r="X745" s="489" t="str">
        <f t="shared" si="37"/>
        <v/>
      </c>
      <c r="Y745" s="502"/>
      <c r="Z745" s="494"/>
      <c r="AA745" s="28" t="s">
        <v>17</v>
      </c>
      <c r="AB745" s="27">
        <v>5</v>
      </c>
      <c r="AC745" s="28" t="s">
        <v>2965</v>
      </c>
      <c r="AD745" s="27" t="s">
        <v>54</v>
      </c>
      <c r="AE745" s="28"/>
      <c r="AF745" s="29" t="s">
        <v>55</v>
      </c>
      <c r="AG745" s="29"/>
      <c r="AH745" s="27" t="s">
        <v>83</v>
      </c>
      <c r="AI745" s="27" t="s">
        <v>83</v>
      </c>
      <c r="AJ745" s="27" t="s">
        <v>55</v>
      </c>
      <c r="AK745" s="81">
        <v>25</v>
      </c>
      <c r="AL745" s="569"/>
      <c r="AM745" s="28"/>
      <c r="AN745" s="28"/>
      <c r="AO745" s="28">
        <v>2005</v>
      </c>
      <c r="AP745" s="20">
        <v>2016</v>
      </c>
      <c r="AQ745" s="142" t="s">
        <v>2966</v>
      </c>
      <c r="AR745" s="28" t="s">
        <v>2967</v>
      </c>
      <c r="AS745" s="20" t="s">
        <v>2968</v>
      </c>
    </row>
    <row r="746" spans="1:45" ht="14.25" customHeight="1" x14ac:dyDescent="0.25">
      <c r="A746" t="s">
        <v>174</v>
      </c>
      <c r="B746">
        <v>1</v>
      </c>
      <c r="C746" t="s">
        <v>4376</v>
      </c>
      <c r="D746" s="45" t="s">
        <v>394</v>
      </c>
      <c r="E746" s="555" t="s">
        <v>2964</v>
      </c>
      <c r="F746" s="46" t="s">
        <v>67</v>
      </c>
      <c r="G746" s="42" t="s">
        <v>1931</v>
      </c>
      <c r="H746" s="27" t="s">
        <v>143</v>
      </c>
      <c r="I746" s="46">
        <v>8</v>
      </c>
      <c r="J746" s="670">
        <v>8</v>
      </c>
      <c r="K746" s="19"/>
      <c r="L746" s="52"/>
      <c r="M746" s="81"/>
      <c r="N746" s="28"/>
      <c r="O746" s="972"/>
      <c r="P746" s="29"/>
      <c r="Q746" s="28"/>
      <c r="R746" s="28"/>
      <c r="S746" s="81"/>
      <c r="T746" s="185"/>
      <c r="U746" s="326"/>
      <c r="V746" s="60">
        <v>0.33</v>
      </c>
      <c r="W746" s="167">
        <v>1</v>
      </c>
      <c r="X746" s="489" t="str">
        <f t="shared" si="37"/>
        <v/>
      </c>
      <c r="Y746" s="502" t="s">
        <v>2226</v>
      </c>
      <c r="Z746" s="494"/>
      <c r="AA746" s="28" t="s">
        <v>17</v>
      </c>
      <c r="AB746" s="27">
        <v>5</v>
      </c>
      <c r="AC746" s="28" t="s">
        <v>2965</v>
      </c>
      <c r="AD746" s="27" t="s">
        <v>54</v>
      </c>
      <c r="AE746" s="28"/>
      <c r="AF746" s="29" t="s">
        <v>55</v>
      </c>
      <c r="AG746" s="29" t="s">
        <v>54</v>
      </c>
      <c r="AH746" s="27">
        <v>256</v>
      </c>
      <c r="AI746" s="27">
        <v>256</v>
      </c>
      <c r="AJ746" s="27" t="s">
        <v>54</v>
      </c>
      <c r="AK746" s="81">
        <v>16</v>
      </c>
      <c r="AL746" s="569"/>
      <c r="AM746" s="28">
        <v>4</v>
      </c>
      <c r="AN746" s="28"/>
      <c r="AO746" s="28">
        <v>2005</v>
      </c>
      <c r="AP746" s="20">
        <v>2016</v>
      </c>
      <c r="AQ746" s="182" t="s">
        <v>4465</v>
      </c>
      <c r="AR746" s="28" t="s">
        <v>6457</v>
      </c>
      <c r="AS746" s="20" t="s">
        <v>6456</v>
      </c>
    </row>
    <row r="747" spans="1:45" ht="14.25" customHeight="1" x14ac:dyDescent="0.25">
      <c r="D747" s="409" t="s">
        <v>5210</v>
      </c>
      <c r="E747" s="435" t="s">
        <v>5211</v>
      </c>
      <c r="F747" s="412"/>
      <c r="G747" s="28" t="s">
        <v>5212</v>
      </c>
      <c r="H747" s="412" t="s">
        <v>1613</v>
      </c>
      <c r="I747" s="412">
        <v>32</v>
      </c>
      <c r="J747" s="415">
        <v>32</v>
      </c>
      <c r="K747" s="19" t="s">
        <v>2408</v>
      </c>
      <c r="L747" s="52" t="s">
        <v>5212</v>
      </c>
      <c r="M747" s="81"/>
      <c r="N747" s="28">
        <v>28166</v>
      </c>
      <c r="O747" s="972"/>
      <c r="P747" s="29">
        <v>6</v>
      </c>
      <c r="Q747" s="28"/>
      <c r="R747" s="28"/>
      <c r="S747" s="81">
        <v>89.8</v>
      </c>
      <c r="T747" s="185"/>
      <c r="U747" s="326"/>
      <c r="V747" s="60">
        <v>1</v>
      </c>
      <c r="W747" s="167">
        <v>1</v>
      </c>
      <c r="X747" s="489">
        <f t="shared" si="37"/>
        <v>3.1882411418021728</v>
      </c>
      <c r="Y747" s="502"/>
      <c r="Z747" s="494"/>
      <c r="AA747" s="28" t="s">
        <v>479</v>
      </c>
      <c r="AB747" s="27"/>
      <c r="AC747" s="28"/>
      <c r="AD747" s="27" t="s">
        <v>54</v>
      </c>
      <c r="AE747" s="28" t="s">
        <v>124</v>
      </c>
      <c r="AF747" s="29" t="s">
        <v>55</v>
      </c>
      <c r="AG747" s="29"/>
      <c r="AH747" s="27" t="s">
        <v>133</v>
      </c>
      <c r="AI747" s="27" t="s">
        <v>133</v>
      </c>
      <c r="AJ747" s="27" t="s">
        <v>54</v>
      </c>
      <c r="AK747" s="81"/>
      <c r="AL747" s="569"/>
      <c r="AM747" s="28">
        <v>32</v>
      </c>
      <c r="AN747" s="28"/>
      <c r="AO747" s="28"/>
      <c r="AP747" s="20">
        <v>2020</v>
      </c>
      <c r="AQ747" s="182"/>
      <c r="AR747" s="28" t="s">
        <v>5213</v>
      </c>
      <c r="AS747" s="20" t="s">
        <v>5214</v>
      </c>
    </row>
    <row r="748" spans="1:45" ht="14.25" customHeight="1" x14ac:dyDescent="0.25">
      <c r="C748" t="s">
        <v>875</v>
      </c>
      <c r="D748" s="26" t="s">
        <v>256</v>
      </c>
      <c r="E748" s="435" t="s">
        <v>2704</v>
      </c>
      <c r="F748" s="27" t="s">
        <v>107</v>
      </c>
      <c r="G748" s="28" t="s">
        <v>257</v>
      </c>
      <c r="H748" s="27" t="s">
        <v>256</v>
      </c>
      <c r="I748" s="27">
        <v>32</v>
      </c>
      <c r="J748" s="87">
        <v>16</v>
      </c>
      <c r="K748" s="19" t="s">
        <v>2771</v>
      </c>
      <c r="L748" s="52"/>
      <c r="M748" s="81"/>
      <c r="N748" s="28"/>
      <c r="O748" s="972"/>
      <c r="P748" s="29"/>
      <c r="Q748" s="28"/>
      <c r="R748" s="28"/>
      <c r="S748" s="81"/>
      <c r="T748" s="185"/>
      <c r="U748" s="326"/>
      <c r="V748" s="60"/>
      <c r="W748" s="167">
        <v>1</v>
      </c>
      <c r="X748" s="489" t="str">
        <f t="shared" si="37"/>
        <v/>
      </c>
      <c r="Y748" s="502"/>
      <c r="Z748" s="494"/>
      <c r="AA748" s="28" t="s">
        <v>107</v>
      </c>
      <c r="AB748" s="27"/>
      <c r="AC748" s="28"/>
      <c r="AD748" s="27" t="s">
        <v>54</v>
      </c>
      <c r="AE748" s="28" t="s">
        <v>124</v>
      </c>
      <c r="AF748" s="29"/>
      <c r="AG748" s="29"/>
      <c r="AH748" s="27" t="s">
        <v>133</v>
      </c>
      <c r="AI748" s="27" t="s">
        <v>133</v>
      </c>
      <c r="AJ748" s="27"/>
      <c r="AK748" s="81"/>
      <c r="AL748" s="569"/>
      <c r="AM748" s="28"/>
      <c r="AN748" s="28"/>
      <c r="AO748" s="28"/>
      <c r="AP748" s="20"/>
      <c r="AQ748" s="182" t="s">
        <v>4240</v>
      </c>
      <c r="AR748" s="28" t="s">
        <v>2712</v>
      </c>
      <c r="AS748" s="20" t="s">
        <v>4239</v>
      </c>
    </row>
    <row r="749" spans="1:45" ht="14.25" customHeight="1" x14ac:dyDescent="0.25">
      <c r="A749" t="s">
        <v>174</v>
      </c>
      <c r="C749" t="s">
        <v>875</v>
      </c>
      <c r="D749" s="26" t="s">
        <v>253</v>
      </c>
      <c r="E749" s="28"/>
      <c r="F749" s="27" t="s">
        <v>67</v>
      </c>
      <c r="G749" s="28" t="s">
        <v>254</v>
      </c>
      <c r="H749" s="27" t="s">
        <v>143</v>
      </c>
      <c r="I749" s="27">
        <v>8</v>
      </c>
      <c r="J749" s="87">
        <v>12</v>
      </c>
      <c r="K749" s="19" t="s">
        <v>800</v>
      </c>
      <c r="L749" s="52" t="s">
        <v>108</v>
      </c>
      <c r="M749" s="81" t="s">
        <v>835</v>
      </c>
      <c r="N749" s="28"/>
      <c r="O749" s="972"/>
      <c r="P749" s="29">
        <v>6</v>
      </c>
      <c r="Q749" s="28"/>
      <c r="R749" s="28"/>
      <c r="S749" s="81"/>
      <c r="T749" s="185"/>
      <c r="U749" s="326">
        <v>14.7</v>
      </c>
      <c r="V749" s="60">
        <v>0.67</v>
      </c>
      <c r="W749" s="167">
        <v>1</v>
      </c>
      <c r="X749" s="489" t="str">
        <f t="shared" si="37"/>
        <v/>
      </c>
      <c r="Y749" s="502"/>
      <c r="Z749" s="494"/>
      <c r="AA749" s="28" t="s">
        <v>17</v>
      </c>
      <c r="AB749" s="27">
        <v>10</v>
      </c>
      <c r="AC749" s="28" t="s">
        <v>253</v>
      </c>
      <c r="AD749" s="27"/>
      <c r="AE749" s="28"/>
      <c r="AF749" s="29"/>
      <c r="AG749" s="29"/>
      <c r="AH749" s="27"/>
      <c r="AI749" s="27" t="s">
        <v>205</v>
      </c>
      <c r="AJ749" s="27" t="s">
        <v>54</v>
      </c>
      <c r="AK749" s="81"/>
      <c r="AL749" s="569"/>
      <c r="AM749" s="28">
        <v>32</v>
      </c>
      <c r="AN749" s="28"/>
      <c r="AO749" s="28">
        <v>2000</v>
      </c>
      <c r="AP749" s="20">
        <v>2000</v>
      </c>
      <c r="AQ749" s="19"/>
      <c r="AR749" s="28" t="s">
        <v>255</v>
      </c>
      <c r="AS749" s="20"/>
    </row>
    <row r="750" spans="1:45" ht="14.25" customHeight="1" x14ac:dyDescent="0.25">
      <c r="C750" t="s">
        <v>875</v>
      </c>
      <c r="D750" s="26" t="s">
        <v>2396</v>
      </c>
      <c r="E750" s="435" t="s">
        <v>2393</v>
      </c>
      <c r="F750" s="27" t="s">
        <v>1812</v>
      </c>
      <c r="G750" s="28" t="s">
        <v>4370</v>
      </c>
      <c r="H750" s="412" t="s">
        <v>1613</v>
      </c>
      <c r="I750" s="27">
        <v>32</v>
      </c>
      <c r="J750" s="87">
        <v>32</v>
      </c>
      <c r="K750" s="19" t="s">
        <v>802</v>
      </c>
      <c r="L750" s="52" t="s">
        <v>108</v>
      </c>
      <c r="M750" s="81"/>
      <c r="N750" s="28"/>
      <c r="O750" s="972"/>
      <c r="P750" s="29" t="s">
        <v>744</v>
      </c>
      <c r="Q750" s="28"/>
      <c r="R750" s="28"/>
      <c r="S750" s="81"/>
      <c r="T750" s="185">
        <v>43212</v>
      </c>
      <c r="U750" s="326" t="s">
        <v>3562</v>
      </c>
      <c r="V750" s="60"/>
      <c r="W750" s="167"/>
      <c r="X750" s="489"/>
      <c r="Y750" s="502"/>
      <c r="Z750" s="494"/>
      <c r="AA750" s="28" t="s">
        <v>479</v>
      </c>
      <c r="AB750" s="27">
        <v>47</v>
      </c>
      <c r="AC750" s="28" t="s">
        <v>3606</v>
      </c>
      <c r="AD750" s="27" t="s">
        <v>54</v>
      </c>
      <c r="AE750" s="28" t="s">
        <v>124</v>
      </c>
      <c r="AF750" s="29" t="s">
        <v>55</v>
      </c>
      <c r="AG750" s="29"/>
      <c r="AH750" s="27" t="s">
        <v>133</v>
      </c>
      <c r="AI750" s="27" t="s">
        <v>133</v>
      </c>
      <c r="AJ750" s="27" t="s">
        <v>54</v>
      </c>
      <c r="AK750" s="81"/>
      <c r="AL750" s="569"/>
      <c r="AM750" s="28">
        <v>32</v>
      </c>
      <c r="AN750" s="28"/>
      <c r="AO750" s="28">
        <v>2017</v>
      </c>
      <c r="AP750" s="20">
        <v>2018</v>
      </c>
      <c r="AQ750" s="182" t="s">
        <v>2394</v>
      </c>
      <c r="AR750" s="28"/>
      <c r="AS750" s="20"/>
    </row>
    <row r="751" spans="1:45" ht="14.25" customHeight="1" x14ac:dyDescent="0.25">
      <c r="C751" t="s">
        <v>875</v>
      </c>
      <c r="D751" s="26" t="s">
        <v>2396</v>
      </c>
      <c r="E751" s="435" t="s">
        <v>2393</v>
      </c>
      <c r="F751" s="27" t="s">
        <v>1812</v>
      </c>
      <c r="G751" s="28" t="s">
        <v>4370</v>
      </c>
      <c r="H751" s="412" t="s">
        <v>1613</v>
      </c>
      <c r="I751" s="27">
        <v>32</v>
      </c>
      <c r="J751" s="87">
        <v>32</v>
      </c>
      <c r="K751" s="19"/>
      <c r="L751" s="52"/>
      <c r="M751" s="81"/>
      <c r="N751" s="28"/>
      <c r="O751" s="972"/>
      <c r="P751" s="29"/>
      <c r="Q751" s="28"/>
      <c r="R751" s="28"/>
      <c r="S751" s="81"/>
      <c r="T751" s="185"/>
      <c r="U751" s="326"/>
      <c r="V751" s="60"/>
      <c r="W751" s="167"/>
      <c r="X751" s="489"/>
      <c r="Y751" s="502"/>
      <c r="Z751" s="494"/>
      <c r="AA751" s="28" t="s">
        <v>479</v>
      </c>
      <c r="AB751" s="27">
        <v>47</v>
      </c>
      <c r="AC751" s="28" t="s">
        <v>3605</v>
      </c>
      <c r="AD751" s="27" t="s">
        <v>54</v>
      </c>
      <c r="AE751" s="28" t="s">
        <v>124</v>
      </c>
      <c r="AF751" s="29" t="s">
        <v>55</v>
      </c>
      <c r="AG751" s="29"/>
      <c r="AH751" s="27" t="s">
        <v>133</v>
      </c>
      <c r="AI751" s="27" t="s">
        <v>133</v>
      </c>
      <c r="AJ751" s="27" t="s">
        <v>54</v>
      </c>
      <c r="AK751" s="81"/>
      <c r="AL751" s="569"/>
      <c r="AM751" s="28">
        <v>32</v>
      </c>
      <c r="AN751" s="28"/>
      <c r="AO751" s="28">
        <v>2017</v>
      </c>
      <c r="AP751" s="20">
        <v>2021</v>
      </c>
      <c r="AQ751" s="182" t="s">
        <v>2394</v>
      </c>
      <c r="AR751" s="28"/>
      <c r="AS751" s="20"/>
    </row>
    <row r="752" spans="1:45" ht="14.25" customHeight="1" x14ac:dyDescent="0.25">
      <c r="A752" t="s">
        <v>744</v>
      </c>
      <c r="B752">
        <v>1</v>
      </c>
      <c r="C752" t="s">
        <v>875</v>
      </c>
      <c r="D752" s="26" t="s">
        <v>1236</v>
      </c>
      <c r="E752" s="435" t="s">
        <v>1237</v>
      </c>
      <c r="F752" s="27" t="s">
        <v>67</v>
      </c>
      <c r="G752" s="28" t="s">
        <v>1239</v>
      </c>
      <c r="H752" s="27" t="s">
        <v>459</v>
      </c>
      <c r="I752" s="27">
        <v>16</v>
      </c>
      <c r="J752" s="87">
        <v>16</v>
      </c>
      <c r="K752" s="19" t="s">
        <v>800</v>
      </c>
      <c r="L752" s="28" t="s">
        <v>108</v>
      </c>
      <c r="M752" s="81"/>
      <c r="N752" s="28">
        <v>5060</v>
      </c>
      <c r="O752" s="972"/>
      <c r="P752" s="29">
        <v>6</v>
      </c>
      <c r="Q752" s="28">
        <v>1</v>
      </c>
      <c r="R752" s="28"/>
      <c r="S752" s="81">
        <v>204.834</v>
      </c>
      <c r="T752" s="185">
        <v>41762</v>
      </c>
      <c r="U752" s="326">
        <v>14.7</v>
      </c>
      <c r="V752" s="60">
        <v>0.67</v>
      </c>
      <c r="W752" s="167">
        <v>2</v>
      </c>
      <c r="X752" s="489">
        <f t="shared" ref="X752:X763" si="38">IF(AND(N752&lt;&gt;"",S752&lt;&gt;""),1000*S752*V752/(N752*W752),"")</f>
        <v>13.561144268774703</v>
      </c>
      <c r="Y752" s="502" t="s">
        <v>2216</v>
      </c>
      <c r="Z752" s="494" t="s">
        <v>54</v>
      </c>
      <c r="AA752" s="28" t="s">
        <v>17</v>
      </c>
      <c r="AB752" s="27">
        <v>3</v>
      </c>
      <c r="AC752" s="28" t="s">
        <v>73</v>
      </c>
      <c r="AD752" s="27" t="s">
        <v>54</v>
      </c>
      <c r="AE752" s="28" t="s">
        <v>124</v>
      </c>
      <c r="AF752" s="29" t="s">
        <v>54</v>
      </c>
      <c r="AG752" s="29" t="s">
        <v>55</v>
      </c>
      <c r="AH752" s="27" t="s">
        <v>181</v>
      </c>
      <c r="AI752" s="27" t="s">
        <v>181</v>
      </c>
      <c r="AJ752" s="27"/>
      <c r="AK752" s="81">
        <v>70</v>
      </c>
      <c r="AL752" s="569">
        <v>13</v>
      </c>
      <c r="AM752" s="28">
        <v>8</v>
      </c>
      <c r="AN752" s="28"/>
      <c r="AO752" s="28">
        <v>2008</v>
      </c>
      <c r="AP752" s="20">
        <v>2019</v>
      </c>
      <c r="AQ752" s="182" t="s">
        <v>1237</v>
      </c>
      <c r="AR752" s="28" t="s">
        <v>1238</v>
      </c>
      <c r="AS752" s="130" t="s">
        <v>4860</v>
      </c>
    </row>
    <row r="753" spans="1:45" ht="14.25" customHeight="1" x14ac:dyDescent="0.25">
      <c r="C753" t="s">
        <v>875</v>
      </c>
      <c r="D753" s="45" t="s">
        <v>2442</v>
      </c>
      <c r="E753" s="42"/>
      <c r="F753" s="46" t="s">
        <v>777</v>
      </c>
      <c r="G753" s="42" t="s">
        <v>2443</v>
      </c>
      <c r="H753" s="27" t="s">
        <v>12</v>
      </c>
      <c r="I753" s="46">
        <v>8</v>
      </c>
      <c r="J753" s="670">
        <v>8</v>
      </c>
      <c r="K753" s="19" t="s">
        <v>1409</v>
      </c>
      <c r="L753" s="52" t="s">
        <v>108</v>
      </c>
      <c r="M753" s="81" t="s">
        <v>1310</v>
      </c>
      <c r="N753" s="28"/>
      <c r="O753" s="972"/>
      <c r="P753" s="29">
        <v>6</v>
      </c>
      <c r="Q753" s="28"/>
      <c r="R753" s="28"/>
      <c r="S753" s="81"/>
      <c r="T753" s="185">
        <v>43183</v>
      </c>
      <c r="U753" s="326">
        <v>14.7</v>
      </c>
      <c r="V753" s="60">
        <v>0.33</v>
      </c>
      <c r="W753" s="167">
        <v>3</v>
      </c>
      <c r="X753" s="489" t="str">
        <f t="shared" si="38"/>
        <v/>
      </c>
      <c r="Y753" s="502"/>
      <c r="Z753" s="494"/>
      <c r="AA753" s="28" t="s">
        <v>17</v>
      </c>
      <c r="AB753" s="27">
        <v>2</v>
      </c>
      <c r="AC753" s="28" t="s">
        <v>2442</v>
      </c>
      <c r="AD753" s="27" t="s">
        <v>54</v>
      </c>
      <c r="AE753" s="28" t="s">
        <v>124</v>
      </c>
      <c r="AF753" s="29" t="s">
        <v>55</v>
      </c>
      <c r="AG753" s="29" t="s">
        <v>55</v>
      </c>
      <c r="AH753" s="412" t="s">
        <v>83</v>
      </c>
      <c r="AI753" s="412" t="s">
        <v>83</v>
      </c>
      <c r="AJ753" s="27" t="s">
        <v>54</v>
      </c>
      <c r="AK753" s="81"/>
      <c r="AL753" s="569"/>
      <c r="AM753" s="28"/>
      <c r="AN753" s="28"/>
      <c r="AO753" s="28">
        <v>1992</v>
      </c>
      <c r="AP753" s="20"/>
      <c r="AQ753" s="19"/>
      <c r="AR753" s="28" t="s">
        <v>2444</v>
      </c>
      <c r="AS753" s="20"/>
    </row>
    <row r="754" spans="1:45" ht="14.25" customHeight="1" x14ac:dyDescent="0.25">
      <c r="A754" t="s">
        <v>744</v>
      </c>
      <c r="C754" t="s">
        <v>875</v>
      </c>
      <c r="D754" s="45" t="s">
        <v>593</v>
      </c>
      <c r="E754" s="555" t="s">
        <v>2584</v>
      </c>
      <c r="F754" s="46" t="s">
        <v>67</v>
      </c>
      <c r="G754" s="42" t="s">
        <v>595</v>
      </c>
      <c r="H754" s="46" t="s">
        <v>33</v>
      </c>
      <c r="I754" s="46">
        <v>32</v>
      </c>
      <c r="J754" s="670">
        <v>32</v>
      </c>
      <c r="K754" s="19" t="s">
        <v>800</v>
      </c>
      <c r="L754" s="52" t="s">
        <v>108</v>
      </c>
      <c r="M754" s="81" t="s">
        <v>1318</v>
      </c>
      <c r="N754" s="28">
        <v>2220</v>
      </c>
      <c r="O754" s="972"/>
      <c r="P754" s="29">
        <v>6</v>
      </c>
      <c r="Q754" s="28">
        <v>6</v>
      </c>
      <c r="R754" s="28"/>
      <c r="S754" s="81"/>
      <c r="T754" s="185">
        <v>41778</v>
      </c>
      <c r="U754" s="326">
        <v>14.7</v>
      </c>
      <c r="V754" s="60">
        <v>1</v>
      </c>
      <c r="W754" s="167">
        <v>1</v>
      </c>
      <c r="X754" s="489" t="str">
        <f t="shared" si="38"/>
        <v/>
      </c>
      <c r="Y754" s="502" t="s">
        <v>2216</v>
      </c>
      <c r="Z754" s="494"/>
      <c r="AA754" s="28" t="s">
        <v>20</v>
      </c>
      <c r="AB754" s="27">
        <v>10</v>
      </c>
      <c r="AC754" s="28" t="s">
        <v>596</v>
      </c>
      <c r="AD754" s="27" t="s">
        <v>54</v>
      </c>
      <c r="AE754" s="28" t="s">
        <v>124</v>
      </c>
      <c r="AF754" s="29" t="s">
        <v>55</v>
      </c>
      <c r="AG754" s="29"/>
      <c r="AH754" s="27" t="s">
        <v>133</v>
      </c>
      <c r="AI754" s="27" t="s">
        <v>133</v>
      </c>
      <c r="AJ754" s="27" t="s">
        <v>54</v>
      </c>
      <c r="AK754" s="81"/>
      <c r="AL754" s="569"/>
      <c r="AM754" s="28">
        <v>32</v>
      </c>
      <c r="AN754" s="28">
        <v>5</v>
      </c>
      <c r="AO754" s="28">
        <v>2005</v>
      </c>
      <c r="AP754" s="20">
        <v>2009</v>
      </c>
      <c r="AQ754" s="19"/>
      <c r="AR754" s="28" t="s">
        <v>597</v>
      </c>
      <c r="AS754" s="20" t="s">
        <v>594</v>
      </c>
    </row>
    <row r="755" spans="1:45" ht="14.25" customHeight="1" x14ac:dyDescent="0.25">
      <c r="C755" t="s">
        <v>875</v>
      </c>
      <c r="D755" s="26" t="s">
        <v>3587</v>
      </c>
      <c r="E755" s="435" t="s">
        <v>2992</v>
      </c>
      <c r="F755" s="27" t="s">
        <v>777</v>
      </c>
      <c r="G755" s="28" t="s">
        <v>2991</v>
      </c>
      <c r="H755" s="27" t="s">
        <v>143</v>
      </c>
      <c r="I755" s="27">
        <v>32</v>
      </c>
      <c r="J755" s="87">
        <v>32</v>
      </c>
      <c r="K755" s="19" t="s">
        <v>1241</v>
      </c>
      <c r="L755" s="52" t="s">
        <v>108</v>
      </c>
      <c r="M755" s="81" t="s">
        <v>3582</v>
      </c>
      <c r="N755" s="28"/>
      <c r="O755" s="972"/>
      <c r="P755" s="29" t="s">
        <v>744</v>
      </c>
      <c r="Q755" s="28"/>
      <c r="R755" s="28"/>
      <c r="S755" s="81"/>
      <c r="T755" s="185">
        <v>43229</v>
      </c>
      <c r="U755" s="326" t="s">
        <v>3562</v>
      </c>
      <c r="V755" s="60">
        <v>1</v>
      </c>
      <c r="W755" s="167">
        <v>1</v>
      </c>
      <c r="X755" s="489" t="str">
        <f t="shared" si="38"/>
        <v/>
      </c>
      <c r="Y755" s="502"/>
      <c r="Z755" s="494"/>
      <c r="AA755" s="28" t="s">
        <v>20</v>
      </c>
      <c r="AB755" s="27">
        <v>87</v>
      </c>
      <c r="AC755" s="28" t="s">
        <v>2993</v>
      </c>
      <c r="AD755" s="27"/>
      <c r="AE755" s="28"/>
      <c r="AF755" s="29"/>
      <c r="AG755" s="29"/>
      <c r="AH755" s="27" t="s">
        <v>133</v>
      </c>
      <c r="AI755" s="27" t="s">
        <v>133</v>
      </c>
      <c r="AJ755" s="27" t="s">
        <v>54</v>
      </c>
      <c r="AK755" s="81"/>
      <c r="AL755" s="569"/>
      <c r="AM755" s="28">
        <v>64</v>
      </c>
      <c r="AN755" s="28"/>
      <c r="AO755" s="28"/>
      <c r="AP755" s="20">
        <v>2014</v>
      </c>
      <c r="AQ755" s="182"/>
      <c r="AR755" s="28" t="s">
        <v>3586</v>
      </c>
      <c r="AS755" s="130" t="s">
        <v>3588</v>
      </c>
    </row>
    <row r="756" spans="1:45" ht="14.25" customHeight="1" x14ac:dyDescent="0.25">
      <c r="B756">
        <v>1</v>
      </c>
      <c r="C756" t="s">
        <v>875</v>
      </c>
      <c r="D756" s="45" t="s">
        <v>3587</v>
      </c>
      <c r="E756" s="555" t="s">
        <v>2994</v>
      </c>
      <c r="F756" s="46" t="s">
        <v>67</v>
      </c>
      <c r="G756" s="42" t="s">
        <v>2991</v>
      </c>
      <c r="H756" s="27" t="s">
        <v>143</v>
      </c>
      <c r="I756" s="27">
        <v>32</v>
      </c>
      <c r="J756" s="87">
        <v>32</v>
      </c>
      <c r="K756" s="19" t="s">
        <v>1241</v>
      </c>
      <c r="L756" s="52" t="s">
        <v>108</v>
      </c>
      <c r="M756" s="81" t="s">
        <v>3582</v>
      </c>
      <c r="N756" s="28">
        <v>10801</v>
      </c>
      <c r="O756" s="972"/>
      <c r="P756" s="29" t="s">
        <v>744</v>
      </c>
      <c r="Q756" s="28">
        <v>4</v>
      </c>
      <c r="R756" s="28">
        <v>125</v>
      </c>
      <c r="S756" s="81">
        <v>98.17</v>
      </c>
      <c r="T756" s="185">
        <v>43229</v>
      </c>
      <c r="U756" s="326" t="s">
        <v>3562</v>
      </c>
      <c r="V756" s="60">
        <v>1</v>
      </c>
      <c r="W756" s="167">
        <v>1</v>
      </c>
      <c r="X756" s="489">
        <f t="shared" si="38"/>
        <v>9.08897324321822</v>
      </c>
      <c r="Y756" s="502"/>
      <c r="Z756" s="494"/>
      <c r="AA756" s="28" t="s">
        <v>479</v>
      </c>
      <c r="AB756" s="27">
        <v>50</v>
      </c>
      <c r="AC756" s="28" t="s">
        <v>3583</v>
      </c>
      <c r="AD756" s="27" t="s">
        <v>54</v>
      </c>
      <c r="AE756" s="28"/>
      <c r="AF756" s="29"/>
      <c r="AG756" s="29"/>
      <c r="AH756" s="27" t="s">
        <v>133</v>
      </c>
      <c r="AI756" s="27" t="s">
        <v>133</v>
      </c>
      <c r="AJ756" s="27" t="s">
        <v>54</v>
      </c>
      <c r="AK756" s="81"/>
      <c r="AL756" s="569"/>
      <c r="AM756" s="28">
        <v>64</v>
      </c>
      <c r="AN756" s="28"/>
      <c r="AO756" s="28"/>
      <c r="AP756" s="20">
        <v>2014</v>
      </c>
      <c r="AQ756" s="182"/>
      <c r="AR756" s="28" t="s">
        <v>3584</v>
      </c>
      <c r="AS756" s="127"/>
    </row>
    <row r="757" spans="1:45" ht="14.25" customHeight="1" x14ac:dyDescent="0.25">
      <c r="C757" t="s">
        <v>875</v>
      </c>
      <c r="D757" s="26" t="s">
        <v>3587</v>
      </c>
      <c r="E757" s="435" t="s">
        <v>1952</v>
      </c>
      <c r="F757" s="27" t="s">
        <v>777</v>
      </c>
      <c r="G757" s="28" t="s">
        <v>2991</v>
      </c>
      <c r="H757" s="27" t="s">
        <v>143</v>
      </c>
      <c r="I757" s="27">
        <v>32</v>
      </c>
      <c r="J757" s="87">
        <v>32</v>
      </c>
      <c r="K757" s="19" t="s">
        <v>3570</v>
      </c>
      <c r="L757" s="52" t="s">
        <v>108</v>
      </c>
      <c r="M757" s="81" t="s">
        <v>3582</v>
      </c>
      <c r="N757" s="28">
        <v>33251</v>
      </c>
      <c r="O757" s="972"/>
      <c r="P757" s="29">
        <v>4</v>
      </c>
      <c r="Q757" s="28">
        <v>4</v>
      </c>
      <c r="R757" s="28">
        <v>138</v>
      </c>
      <c r="S757" s="81">
        <v>32.43</v>
      </c>
      <c r="T757" s="185">
        <v>43229</v>
      </c>
      <c r="U757" s="326" t="s">
        <v>3562</v>
      </c>
      <c r="V757" s="60">
        <v>1</v>
      </c>
      <c r="W757" s="167">
        <v>1</v>
      </c>
      <c r="X757" s="489">
        <f t="shared" si="38"/>
        <v>0.97530901326275898</v>
      </c>
      <c r="Y757" s="502"/>
      <c r="Z757" s="494"/>
      <c r="AA757" s="28" t="s">
        <v>20</v>
      </c>
      <c r="AB757" s="27">
        <v>100</v>
      </c>
      <c r="AC757" s="28" t="s">
        <v>1951</v>
      </c>
      <c r="AD757" s="27"/>
      <c r="AE757" s="28"/>
      <c r="AF757" s="29"/>
      <c r="AG757" s="29"/>
      <c r="AH757" s="27" t="s">
        <v>133</v>
      </c>
      <c r="AI757" s="27" t="s">
        <v>133</v>
      </c>
      <c r="AJ757" s="27" t="s">
        <v>54</v>
      </c>
      <c r="AK757" s="81"/>
      <c r="AL757" s="569"/>
      <c r="AM757" s="28">
        <v>64</v>
      </c>
      <c r="AN757" s="28"/>
      <c r="AO757" s="28"/>
      <c r="AP757" s="20">
        <v>2015</v>
      </c>
      <c r="AQ757" s="182"/>
      <c r="AR757" s="28" t="s">
        <v>3585</v>
      </c>
      <c r="AS757" s="130" t="s">
        <v>2730</v>
      </c>
    </row>
    <row r="758" spans="1:45" ht="14.25" customHeight="1" x14ac:dyDescent="0.25">
      <c r="A758" t="s">
        <v>744</v>
      </c>
      <c r="B758">
        <v>1</v>
      </c>
      <c r="C758" t="s">
        <v>875</v>
      </c>
      <c r="D758" s="45" t="s">
        <v>358</v>
      </c>
      <c r="E758" s="555" t="s">
        <v>2304</v>
      </c>
      <c r="F758" s="46" t="s">
        <v>57</v>
      </c>
      <c r="G758" s="42" t="s">
        <v>360</v>
      </c>
      <c r="H758" s="27" t="s">
        <v>136</v>
      </c>
      <c r="I758" s="46">
        <v>32</v>
      </c>
      <c r="J758" s="670">
        <v>32</v>
      </c>
      <c r="K758" s="19" t="s">
        <v>800</v>
      </c>
      <c r="L758" s="52" t="s">
        <v>108</v>
      </c>
      <c r="M758" s="81"/>
      <c r="N758" s="28">
        <v>941</v>
      </c>
      <c r="O758" s="972"/>
      <c r="P758" s="29">
        <v>6</v>
      </c>
      <c r="Q758" s="28"/>
      <c r="R758" s="28">
        <v>2</v>
      </c>
      <c r="S758" s="81">
        <v>226.655</v>
      </c>
      <c r="T758" s="185">
        <v>41786</v>
      </c>
      <c r="U758" s="326">
        <v>14.7</v>
      </c>
      <c r="V758" s="60">
        <v>1</v>
      </c>
      <c r="W758" s="167">
        <v>1</v>
      </c>
      <c r="X758" s="489">
        <f t="shared" si="38"/>
        <v>240.86609989373008</v>
      </c>
      <c r="Y758" s="502" t="s">
        <v>2216</v>
      </c>
      <c r="Z758" s="494"/>
      <c r="AA758" s="28" t="s">
        <v>17</v>
      </c>
      <c r="AB758" s="27">
        <v>18</v>
      </c>
      <c r="AC758" s="28" t="s">
        <v>1372</v>
      </c>
      <c r="AD758" s="27" t="s">
        <v>54</v>
      </c>
      <c r="AE758" s="28" t="s">
        <v>124</v>
      </c>
      <c r="AF758" s="29" t="s">
        <v>55</v>
      </c>
      <c r="AG758" s="29"/>
      <c r="AH758" s="27" t="s">
        <v>133</v>
      </c>
      <c r="AI758" s="27" t="s">
        <v>133</v>
      </c>
      <c r="AJ758" s="27" t="s">
        <v>54</v>
      </c>
      <c r="AK758" s="81">
        <v>86</v>
      </c>
      <c r="AL758" s="569"/>
      <c r="AM758" s="28">
        <v>32</v>
      </c>
      <c r="AN758" s="28"/>
      <c r="AO758" s="28">
        <v>2009</v>
      </c>
      <c r="AP758" s="20">
        <v>2017</v>
      </c>
      <c r="AQ758" s="142"/>
      <c r="AR758" s="28" t="s">
        <v>359</v>
      </c>
      <c r="AS758" s="20" t="s">
        <v>1374</v>
      </c>
    </row>
    <row r="759" spans="1:45" ht="14.25" customHeight="1" x14ac:dyDescent="0.25">
      <c r="B759">
        <v>1</v>
      </c>
      <c r="C759" t="s">
        <v>875</v>
      </c>
      <c r="D759" s="45" t="s">
        <v>1850</v>
      </c>
      <c r="E759" s="555" t="s">
        <v>2911</v>
      </c>
      <c r="F759" s="46" t="s">
        <v>67</v>
      </c>
      <c r="G759" s="42" t="s">
        <v>1852</v>
      </c>
      <c r="H759" s="27" t="s">
        <v>65</v>
      </c>
      <c r="I759" s="46">
        <v>32</v>
      </c>
      <c r="J759" s="670">
        <v>6</v>
      </c>
      <c r="K759" s="19" t="s">
        <v>800</v>
      </c>
      <c r="L759" s="52" t="s">
        <v>108</v>
      </c>
      <c r="M759" s="81" t="s">
        <v>2909</v>
      </c>
      <c r="N759" s="28">
        <v>1719</v>
      </c>
      <c r="O759" s="972"/>
      <c r="P759" s="29">
        <v>6</v>
      </c>
      <c r="Q759" s="28">
        <v>4</v>
      </c>
      <c r="R759" s="28">
        <v>4</v>
      </c>
      <c r="S759" s="81">
        <v>172.41399999999999</v>
      </c>
      <c r="T759" s="185">
        <v>42512</v>
      </c>
      <c r="U759" s="326">
        <v>14.7</v>
      </c>
      <c r="V759" s="60">
        <v>1</v>
      </c>
      <c r="W759" s="167">
        <v>1</v>
      </c>
      <c r="X759" s="489">
        <f t="shared" si="38"/>
        <v>100.29901105293776</v>
      </c>
      <c r="Y759" s="502" t="s">
        <v>174</v>
      </c>
      <c r="Z759" s="494"/>
      <c r="AA759" s="28" t="s">
        <v>17</v>
      </c>
      <c r="AB759" s="27">
        <v>1</v>
      </c>
      <c r="AC759" s="28" t="s">
        <v>1851</v>
      </c>
      <c r="AD759" s="27" t="s">
        <v>55</v>
      </c>
      <c r="AE759" s="28"/>
      <c r="AF759" s="29" t="s">
        <v>55</v>
      </c>
      <c r="AG759" s="29" t="s">
        <v>54</v>
      </c>
      <c r="AH759" s="27" t="s">
        <v>249</v>
      </c>
      <c r="AI759" s="27" t="s">
        <v>365</v>
      </c>
      <c r="AJ759" s="27"/>
      <c r="AK759" s="81"/>
      <c r="AL759" s="569"/>
      <c r="AM759" s="28"/>
      <c r="AN759" s="28"/>
      <c r="AO759" s="28">
        <v>2013</v>
      </c>
      <c r="AP759" s="20">
        <v>2013</v>
      </c>
      <c r="AQ759" s="182"/>
      <c r="AR759" s="28" t="s">
        <v>2910</v>
      </c>
      <c r="AS759" s="20"/>
    </row>
    <row r="760" spans="1:45" ht="14.25" customHeight="1" x14ac:dyDescent="0.25">
      <c r="A760" t="s">
        <v>744</v>
      </c>
      <c r="B760">
        <v>1</v>
      </c>
      <c r="C760" t="s">
        <v>875</v>
      </c>
      <c r="D760" s="560" t="s">
        <v>1626</v>
      </c>
      <c r="E760" s="435" t="s">
        <v>1943</v>
      </c>
      <c r="F760" s="27" t="s">
        <v>67</v>
      </c>
      <c r="G760" s="28" t="s">
        <v>1942</v>
      </c>
      <c r="H760" s="27">
        <v>8051</v>
      </c>
      <c r="I760" s="27">
        <v>8</v>
      </c>
      <c r="J760" s="87">
        <v>8</v>
      </c>
      <c r="K760" s="19" t="s">
        <v>1585</v>
      </c>
      <c r="L760" s="52" t="s">
        <v>1942</v>
      </c>
      <c r="M760" s="81"/>
      <c r="N760" s="28">
        <v>312</v>
      </c>
      <c r="O760" s="972"/>
      <c r="P760" s="29">
        <v>6</v>
      </c>
      <c r="Q760" s="28"/>
      <c r="R760" s="28">
        <v>2</v>
      </c>
      <c r="S760" s="81">
        <v>180</v>
      </c>
      <c r="T760" s="185"/>
      <c r="U760" s="326"/>
      <c r="V760" s="60">
        <v>0.33</v>
      </c>
      <c r="W760" s="167">
        <v>8</v>
      </c>
      <c r="X760" s="489">
        <f t="shared" si="38"/>
        <v>23.798076923076923</v>
      </c>
      <c r="Y760" s="502" t="s">
        <v>174</v>
      </c>
      <c r="Z760" s="494"/>
      <c r="AA760" s="28" t="s">
        <v>107</v>
      </c>
      <c r="AB760" s="27"/>
      <c r="AC760" s="28"/>
      <c r="AD760" s="27" t="s">
        <v>54</v>
      </c>
      <c r="AE760" s="28" t="s">
        <v>124</v>
      </c>
      <c r="AF760" s="29" t="s">
        <v>55</v>
      </c>
      <c r="AG760" s="29" t="s">
        <v>55</v>
      </c>
      <c r="AH760" s="27" t="s">
        <v>181</v>
      </c>
      <c r="AI760" s="27" t="s">
        <v>181</v>
      </c>
      <c r="AJ760" s="27" t="s">
        <v>54</v>
      </c>
      <c r="AK760" s="81"/>
      <c r="AL760" s="569"/>
      <c r="AM760" s="28"/>
      <c r="AN760" s="28"/>
      <c r="AO760" s="28">
        <v>2016</v>
      </c>
      <c r="AP760" s="20"/>
      <c r="AQ760" s="19"/>
      <c r="AR760" s="400" t="s">
        <v>1146</v>
      </c>
      <c r="AS760" s="137"/>
    </row>
    <row r="761" spans="1:45" ht="14.25" customHeight="1" x14ac:dyDescent="0.25">
      <c r="A761" t="s">
        <v>744</v>
      </c>
      <c r="B761">
        <v>1</v>
      </c>
      <c r="C761" t="s">
        <v>875</v>
      </c>
      <c r="D761" s="560" t="s">
        <v>1941</v>
      </c>
      <c r="E761" s="435" t="s">
        <v>1944</v>
      </c>
      <c r="F761" s="27" t="s">
        <v>67</v>
      </c>
      <c r="G761" s="28" t="s">
        <v>1942</v>
      </c>
      <c r="H761" s="27">
        <v>6502</v>
      </c>
      <c r="I761" s="27">
        <v>8</v>
      </c>
      <c r="J761" s="87">
        <v>8</v>
      </c>
      <c r="K761" s="19" t="s">
        <v>968</v>
      </c>
      <c r="L761" s="52" t="s">
        <v>1942</v>
      </c>
      <c r="M761" s="81"/>
      <c r="N761" s="28">
        <v>252</v>
      </c>
      <c r="O761" s="972"/>
      <c r="P761" s="29">
        <v>6</v>
      </c>
      <c r="Q761" s="28"/>
      <c r="R761" s="28">
        <v>2</v>
      </c>
      <c r="S761" s="81">
        <v>196.078</v>
      </c>
      <c r="T761" s="185">
        <v>43175</v>
      </c>
      <c r="U761" s="326">
        <v>14.7</v>
      </c>
      <c r="V761" s="60">
        <v>0.33</v>
      </c>
      <c r="W761" s="167">
        <v>4</v>
      </c>
      <c r="X761" s="489">
        <f t="shared" si="38"/>
        <v>64.192202380952381</v>
      </c>
      <c r="Y761" s="502" t="s">
        <v>174</v>
      </c>
      <c r="Z761" s="494"/>
      <c r="AA761" s="28" t="s">
        <v>20</v>
      </c>
      <c r="AB761" s="27">
        <v>1</v>
      </c>
      <c r="AC761" s="28" t="s">
        <v>1941</v>
      </c>
      <c r="AD761" s="27" t="s">
        <v>54</v>
      </c>
      <c r="AE761" s="28" t="s">
        <v>124</v>
      </c>
      <c r="AF761" s="29" t="s">
        <v>55</v>
      </c>
      <c r="AG761" s="29" t="s">
        <v>55</v>
      </c>
      <c r="AH761" s="27" t="s">
        <v>181</v>
      </c>
      <c r="AI761" s="27" t="s">
        <v>181</v>
      </c>
      <c r="AJ761" s="27" t="s">
        <v>54</v>
      </c>
      <c r="AK761" s="81"/>
      <c r="AL761" s="569"/>
      <c r="AM761" s="28"/>
      <c r="AN761" s="28"/>
      <c r="AO761" s="28">
        <v>2017</v>
      </c>
      <c r="AP761" s="20"/>
      <c r="AQ761" s="37"/>
      <c r="AR761" s="400" t="s">
        <v>1945</v>
      </c>
      <c r="AS761" s="873" t="s">
        <v>2978</v>
      </c>
    </row>
    <row r="762" spans="1:45" ht="14.25" customHeight="1" x14ac:dyDescent="0.25">
      <c r="C762" t="s">
        <v>875</v>
      </c>
      <c r="D762" s="560" t="s">
        <v>1941</v>
      </c>
      <c r="E762" s="435" t="s">
        <v>1944</v>
      </c>
      <c r="F762" s="27" t="s">
        <v>67</v>
      </c>
      <c r="G762" s="28" t="s">
        <v>1942</v>
      </c>
      <c r="H762" s="27">
        <v>6502</v>
      </c>
      <c r="I762" s="27">
        <v>8</v>
      </c>
      <c r="J762" s="87">
        <v>8</v>
      </c>
      <c r="K762" s="19" t="s">
        <v>800</v>
      </c>
      <c r="L762" s="52" t="s">
        <v>108</v>
      </c>
      <c r="M762" s="81" t="s">
        <v>2977</v>
      </c>
      <c r="N762" s="28">
        <v>326</v>
      </c>
      <c r="O762" s="972"/>
      <c r="P762" s="29">
        <v>6</v>
      </c>
      <c r="Q762" s="28"/>
      <c r="R762" s="28">
        <v>2</v>
      </c>
      <c r="S762" s="81">
        <v>196.078</v>
      </c>
      <c r="T762" s="185">
        <v>43175</v>
      </c>
      <c r="U762" s="326">
        <v>14.7</v>
      </c>
      <c r="V762" s="60">
        <v>0.33</v>
      </c>
      <c r="W762" s="167">
        <v>4</v>
      </c>
      <c r="X762" s="489">
        <f t="shared" si="38"/>
        <v>49.620966257668712</v>
      </c>
      <c r="Y762" s="502" t="s">
        <v>174</v>
      </c>
      <c r="Z762" s="494"/>
      <c r="AA762" s="28" t="s">
        <v>20</v>
      </c>
      <c r="AB762" s="27">
        <v>1</v>
      </c>
      <c r="AC762" s="28" t="s">
        <v>1941</v>
      </c>
      <c r="AD762" s="27" t="s">
        <v>54</v>
      </c>
      <c r="AE762" s="28" t="s">
        <v>124</v>
      </c>
      <c r="AF762" s="29" t="s">
        <v>55</v>
      </c>
      <c r="AG762" s="29" t="s">
        <v>55</v>
      </c>
      <c r="AH762" s="27" t="s">
        <v>181</v>
      </c>
      <c r="AI762" s="27" t="s">
        <v>181</v>
      </c>
      <c r="AJ762" s="27" t="s">
        <v>54</v>
      </c>
      <c r="AK762" s="81"/>
      <c r="AL762" s="569"/>
      <c r="AM762" s="28"/>
      <c r="AN762" s="28"/>
      <c r="AO762" s="28">
        <v>2017</v>
      </c>
      <c r="AP762" s="20"/>
      <c r="AQ762" s="182"/>
      <c r="AR762" s="400" t="s">
        <v>1945</v>
      </c>
      <c r="AS762" s="873" t="s">
        <v>2978</v>
      </c>
    </row>
    <row r="763" spans="1:45" ht="14.25" customHeight="1" x14ac:dyDescent="0.25">
      <c r="A763" t="s">
        <v>744</v>
      </c>
      <c r="B763">
        <v>1</v>
      </c>
      <c r="C763" t="s">
        <v>875</v>
      </c>
      <c r="D763" s="560" t="s">
        <v>1587</v>
      </c>
      <c r="E763" s="435" t="s">
        <v>2975</v>
      </c>
      <c r="F763" s="27" t="s">
        <v>67</v>
      </c>
      <c r="G763" s="28" t="s">
        <v>1942</v>
      </c>
      <c r="H763" s="27" t="s">
        <v>1031</v>
      </c>
      <c r="I763" s="27">
        <v>16</v>
      </c>
      <c r="J763" s="87">
        <v>8</v>
      </c>
      <c r="K763" s="19" t="s">
        <v>800</v>
      </c>
      <c r="L763" s="52" t="s">
        <v>1942</v>
      </c>
      <c r="M763" s="81"/>
      <c r="N763" s="28">
        <v>308</v>
      </c>
      <c r="O763" s="972"/>
      <c r="P763" s="29">
        <v>6</v>
      </c>
      <c r="Q763" s="28"/>
      <c r="R763" s="28">
        <v>4</v>
      </c>
      <c r="S763" s="81">
        <v>180</v>
      </c>
      <c r="T763" s="185"/>
      <c r="U763" s="326"/>
      <c r="V763" s="60">
        <v>0.67</v>
      </c>
      <c r="W763" s="167">
        <v>20</v>
      </c>
      <c r="X763" s="489">
        <f t="shared" si="38"/>
        <v>19.577922077922079</v>
      </c>
      <c r="Y763" s="502" t="s">
        <v>174</v>
      </c>
      <c r="Z763" s="494"/>
      <c r="AA763" s="28" t="s">
        <v>107</v>
      </c>
      <c r="AB763" s="27"/>
      <c r="AC763" s="28"/>
      <c r="AD763" s="27" t="s">
        <v>54</v>
      </c>
      <c r="AE763" s="28" t="s">
        <v>124</v>
      </c>
      <c r="AF763" s="29" t="s">
        <v>55</v>
      </c>
      <c r="AG763" s="29" t="s">
        <v>55</v>
      </c>
      <c r="AH763" s="27" t="s">
        <v>129</v>
      </c>
      <c r="AI763" s="27" t="s">
        <v>129</v>
      </c>
      <c r="AJ763" s="27" t="s">
        <v>54</v>
      </c>
      <c r="AK763" s="81"/>
      <c r="AL763" s="569"/>
      <c r="AM763" s="28"/>
      <c r="AN763" s="28"/>
      <c r="AO763" s="28">
        <v>2016</v>
      </c>
      <c r="AP763" s="20"/>
      <c r="AQ763" s="182" t="s">
        <v>1589</v>
      </c>
      <c r="AR763" s="400" t="s">
        <v>2976</v>
      </c>
      <c r="AS763" s="137"/>
    </row>
    <row r="764" spans="1:45" ht="14.25" customHeight="1" x14ac:dyDescent="0.25">
      <c r="C764" t="s">
        <v>875</v>
      </c>
      <c r="D764" s="26" t="s">
        <v>1490</v>
      </c>
      <c r="E764" s="435" t="s">
        <v>4241</v>
      </c>
      <c r="F764" s="27" t="s">
        <v>107</v>
      </c>
      <c r="G764" s="28" t="s">
        <v>1491</v>
      </c>
      <c r="H764" s="27" t="s">
        <v>143</v>
      </c>
      <c r="I764" s="27">
        <v>16</v>
      </c>
      <c r="J764" s="87" t="s">
        <v>1493</v>
      </c>
      <c r="K764" s="19" t="s">
        <v>107</v>
      </c>
      <c r="L764" s="52"/>
      <c r="M764" s="81"/>
      <c r="N764" s="28"/>
      <c r="O764" s="972"/>
      <c r="P764" s="29"/>
      <c r="Q764" s="28"/>
      <c r="R764" s="28"/>
      <c r="S764" s="81"/>
      <c r="T764" s="185"/>
      <c r="U764" s="28"/>
      <c r="V764" s="60"/>
      <c r="W764" s="167"/>
      <c r="X764" s="489"/>
      <c r="Y764" s="502"/>
      <c r="Z764" s="494"/>
      <c r="AA764" s="28" t="s">
        <v>107</v>
      </c>
      <c r="AB764" s="27"/>
      <c r="AC764" s="28"/>
      <c r="AD764" s="27"/>
      <c r="AE764" s="28"/>
      <c r="AF764" s="29"/>
      <c r="AG764" s="29"/>
      <c r="AH764" s="27" t="s">
        <v>133</v>
      </c>
      <c r="AI764" s="27" t="s">
        <v>133</v>
      </c>
      <c r="AJ764" s="27"/>
      <c r="AK764" s="81"/>
      <c r="AL764" s="569"/>
      <c r="AM764" s="28">
        <v>32</v>
      </c>
      <c r="AN764" s="28" t="s">
        <v>1492</v>
      </c>
      <c r="AO764" s="28"/>
      <c r="AP764" s="20"/>
      <c r="AQ764" s="37" t="s">
        <v>4242</v>
      </c>
      <c r="AR764" s="28" t="s">
        <v>1494</v>
      </c>
      <c r="AS764" s="20" t="s">
        <v>1495</v>
      </c>
    </row>
    <row r="765" spans="1:45" ht="14.25" customHeight="1" x14ac:dyDescent="0.25">
      <c r="D765" s="409" t="s">
        <v>6212</v>
      </c>
      <c r="E765" s="435" t="s">
        <v>6210</v>
      </c>
      <c r="F765" s="412"/>
      <c r="G765" s="504" t="s">
        <v>6211</v>
      </c>
      <c r="H765" s="412" t="s">
        <v>1613</v>
      </c>
      <c r="I765" s="412">
        <v>32</v>
      </c>
      <c r="J765" s="415">
        <v>32</v>
      </c>
      <c r="K765" s="19"/>
      <c r="L765" s="52"/>
      <c r="M765" s="81"/>
      <c r="N765" s="28"/>
      <c r="O765" s="972"/>
      <c r="P765" s="29"/>
      <c r="Q765" s="28"/>
      <c r="R765" s="28"/>
      <c r="S765" s="81"/>
      <c r="T765" s="185"/>
      <c r="U765" s="326"/>
      <c r="V765" s="60"/>
      <c r="W765" s="167"/>
      <c r="X765" s="489"/>
      <c r="Y765" s="502"/>
      <c r="Z765" s="494"/>
      <c r="AA765" s="28" t="s">
        <v>20</v>
      </c>
      <c r="AB765" s="27"/>
      <c r="AC765" s="28"/>
      <c r="AD765" s="27" t="s">
        <v>54</v>
      </c>
      <c r="AE765" s="28" t="s">
        <v>124</v>
      </c>
      <c r="AF765" s="29" t="s">
        <v>55</v>
      </c>
      <c r="AG765" s="29"/>
      <c r="AH765" s="27" t="s">
        <v>133</v>
      </c>
      <c r="AI765" s="27" t="s">
        <v>133</v>
      </c>
      <c r="AJ765" s="27" t="s">
        <v>54</v>
      </c>
      <c r="AK765" s="81"/>
      <c r="AL765" s="569"/>
      <c r="AM765" s="28">
        <v>32</v>
      </c>
      <c r="AN765" s="28"/>
      <c r="AO765" s="28"/>
      <c r="AP765" s="20">
        <v>2021</v>
      </c>
      <c r="AQ765" s="182" t="s">
        <v>6213</v>
      </c>
      <c r="AR765" s="28" t="s">
        <v>6214</v>
      </c>
      <c r="AS765" s="873"/>
    </row>
    <row r="766" spans="1:45" ht="14.25" customHeight="1" x14ac:dyDescent="0.25">
      <c r="C766" t="s">
        <v>875</v>
      </c>
      <c r="D766" s="26" t="s">
        <v>225</v>
      </c>
      <c r="E766" s="435" t="s">
        <v>2251</v>
      </c>
      <c r="F766" s="27" t="s">
        <v>777</v>
      </c>
      <c r="G766" s="28" t="s">
        <v>226</v>
      </c>
      <c r="H766" s="27" t="s">
        <v>143</v>
      </c>
      <c r="I766" s="27">
        <v>16</v>
      </c>
      <c r="J766" s="87">
        <v>16</v>
      </c>
      <c r="K766" s="19" t="s">
        <v>800</v>
      </c>
      <c r="L766" s="52" t="s">
        <v>108</v>
      </c>
      <c r="M766" s="81" t="s">
        <v>3607</v>
      </c>
      <c r="N766" s="28"/>
      <c r="O766" s="972"/>
      <c r="P766" s="29">
        <v>6</v>
      </c>
      <c r="Q766" s="28"/>
      <c r="R766" s="28"/>
      <c r="S766" s="81"/>
      <c r="T766" s="185"/>
      <c r="U766" s="326">
        <v>14.7</v>
      </c>
      <c r="V766" s="60">
        <v>0.67</v>
      </c>
      <c r="W766" s="167">
        <v>1</v>
      </c>
      <c r="X766" s="489" t="str">
        <f>IF(AND(N766&lt;&gt;"",S766&lt;&gt;""),1000*S766*V766/(N766*W766),"")</f>
        <v/>
      </c>
      <c r="Y766" s="502"/>
      <c r="Z766" s="494"/>
      <c r="AA766" s="28" t="s">
        <v>17</v>
      </c>
      <c r="AB766" s="27">
        <v>14</v>
      </c>
      <c r="AC766" s="28" t="s">
        <v>225</v>
      </c>
      <c r="AD766" s="27"/>
      <c r="AE766" s="28"/>
      <c r="AF766" s="29"/>
      <c r="AG766" s="29"/>
      <c r="AH766" s="27"/>
      <c r="AI766" s="27" t="s">
        <v>181</v>
      </c>
      <c r="AJ766" s="27"/>
      <c r="AK766" s="81"/>
      <c r="AL766" s="569"/>
      <c r="AM766" s="28">
        <v>8</v>
      </c>
      <c r="AN766" s="28"/>
      <c r="AO766" s="28">
        <v>2006</v>
      </c>
      <c r="AP766" s="20">
        <v>2009</v>
      </c>
      <c r="AQ766" s="142"/>
      <c r="AR766" s="28" t="s">
        <v>3607</v>
      </c>
      <c r="AS766" s="20"/>
    </row>
    <row r="767" spans="1:45" ht="14.25" customHeight="1" x14ac:dyDescent="0.25">
      <c r="D767" s="409" t="s">
        <v>5883</v>
      </c>
      <c r="E767" s="435" t="s">
        <v>5884</v>
      </c>
      <c r="F767" s="412"/>
      <c r="G767" s="504" t="s">
        <v>5885</v>
      </c>
      <c r="H767" s="412" t="s">
        <v>65</v>
      </c>
      <c r="I767" s="412">
        <v>32</v>
      </c>
      <c r="J767" s="415">
        <v>16</v>
      </c>
      <c r="K767" s="19"/>
      <c r="L767" s="52"/>
      <c r="M767" s="81"/>
      <c r="N767" s="28"/>
      <c r="O767" s="972"/>
      <c r="P767" s="29"/>
      <c r="Q767" s="28"/>
      <c r="R767" s="28"/>
      <c r="S767" s="81"/>
      <c r="T767" s="185"/>
      <c r="U767" s="326"/>
      <c r="V767" s="60"/>
      <c r="W767" s="167"/>
      <c r="X767" s="489"/>
      <c r="Y767" s="502" t="s">
        <v>2226</v>
      </c>
      <c r="Z767" s="494"/>
      <c r="AA767" s="28" t="s">
        <v>17</v>
      </c>
      <c r="AB767" s="27">
        <v>5</v>
      </c>
      <c r="AC767" s="28" t="s">
        <v>5883</v>
      </c>
      <c r="AD767" s="27" t="s">
        <v>54</v>
      </c>
      <c r="AE767" s="28" t="s">
        <v>65</v>
      </c>
      <c r="AF767" s="29" t="s">
        <v>55</v>
      </c>
      <c r="AG767" s="29"/>
      <c r="AH767" s="27" t="s">
        <v>181</v>
      </c>
      <c r="AI767" s="27" t="s">
        <v>181</v>
      </c>
      <c r="AJ767" s="27"/>
      <c r="AK767" s="81">
        <v>20</v>
      </c>
      <c r="AL767" s="569"/>
      <c r="AM767" s="28"/>
      <c r="AN767" s="28"/>
      <c r="AO767" s="28"/>
      <c r="AP767" s="20">
        <v>2019</v>
      </c>
      <c r="AQ767" s="19"/>
      <c r="AR767" s="28" t="s">
        <v>5886</v>
      </c>
      <c r="AS767" s="20" t="s">
        <v>3976</v>
      </c>
    </row>
    <row r="768" spans="1:45" ht="14.25" customHeight="1" x14ac:dyDescent="0.25">
      <c r="D768" s="26" t="s">
        <v>5050</v>
      </c>
      <c r="E768" s="435" t="s">
        <v>5051</v>
      </c>
      <c r="F768" s="27"/>
      <c r="G768" s="28" t="s">
        <v>5053</v>
      </c>
      <c r="H768" s="27" t="s">
        <v>143</v>
      </c>
      <c r="I768" s="27">
        <v>16</v>
      </c>
      <c r="J768" s="87"/>
      <c r="K768" s="19"/>
      <c r="L768" s="52"/>
      <c r="M768" s="81"/>
      <c r="N768" s="28"/>
      <c r="O768" s="972"/>
      <c r="P768" s="29"/>
      <c r="Q768" s="28"/>
      <c r="R768" s="28"/>
      <c r="S768" s="81"/>
      <c r="T768" s="185"/>
      <c r="U768" s="326"/>
      <c r="V768" s="60"/>
      <c r="W768" s="167"/>
      <c r="X768" s="489"/>
      <c r="Y768" s="502" t="s">
        <v>2226</v>
      </c>
      <c r="Z768" s="494" t="s">
        <v>54</v>
      </c>
      <c r="AA768" s="28" t="s">
        <v>17</v>
      </c>
      <c r="AB768" s="27">
        <v>7</v>
      </c>
      <c r="AC768" s="28" t="s">
        <v>5055</v>
      </c>
      <c r="AD768" s="27" t="s">
        <v>54</v>
      </c>
      <c r="AE768" s="28" t="s">
        <v>124</v>
      </c>
      <c r="AF768" s="29" t="s">
        <v>55</v>
      </c>
      <c r="AG768" s="27"/>
      <c r="AH768" s="27" t="s">
        <v>181</v>
      </c>
      <c r="AI768" s="27" t="s">
        <v>181</v>
      </c>
      <c r="AJ768" s="27" t="s">
        <v>54</v>
      </c>
      <c r="AK768" s="81"/>
      <c r="AL768" s="569"/>
      <c r="AM768" s="28">
        <v>8</v>
      </c>
      <c r="AN768" s="28"/>
      <c r="AO768" s="28">
        <v>2015</v>
      </c>
      <c r="AP768" s="20">
        <v>2019</v>
      </c>
      <c r="AQ768" s="182" t="s">
        <v>5052</v>
      </c>
      <c r="AR768" s="28" t="s">
        <v>5054</v>
      </c>
      <c r="AS768" s="20" t="s">
        <v>5056</v>
      </c>
    </row>
    <row r="769" spans="1:45" ht="14.25" customHeight="1" x14ac:dyDescent="0.25">
      <c r="D769" s="26" t="s">
        <v>5050</v>
      </c>
      <c r="E769" s="435" t="s">
        <v>6423</v>
      </c>
      <c r="F769" s="27"/>
      <c r="G769" s="28" t="s">
        <v>5053</v>
      </c>
      <c r="H769" s="27" t="s">
        <v>143</v>
      </c>
      <c r="I769" s="27">
        <v>16</v>
      </c>
      <c r="J769" s="87"/>
      <c r="K769" s="19"/>
      <c r="L769" s="52"/>
      <c r="M769" s="81"/>
      <c r="N769" s="28"/>
      <c r="O769" s="972"/>
      <c r="P769" s="29"/>
      <c r="Q769" s="28"/>
      <c r="R769" s="28"/>
      <c r="S769" s="81"/>
      <c r="T769" s="185"/>
      <c r="U769" s="326"/>
      <c r="V769" s="60"/>
      <c r="W769" s="167"/>
      <c r="X769" s="489"/>
      <c r="Y769" s="502" t="s">
        <v>2226</v>
      </c>
      <c r="Z769" s="494" t="s">
        <v>54</v>
      </c>
      <c r="AA769" s="28" t="s">
        <v>17</v>
      </c>
      <c r="AB769" s="27">
        <v>7</v>
      </c>
      <c r="AC769" s="28" t="s">
        <v>5055</v>
      </c>
      <c r="AD769" s="27" t="s">
        <v>54</v>
      </c>
      <c r="AE769" s="28" t="s">
        <v>124</v>
      </c>
      <c r="AF769" s="29" t="s">
        <v>55</v>
      </c>
      <c r="AG769" s="27"/>
      <c r="AH769" s="27" t="s">
        <v>181</v>
      </c>
      <c r="AI769" s="27" t="s">
        <v>181</v>
      </c>
      <c r="AJ769" s="27" t="s">
        <v>54</v>
      </c>
      <c r="AK769" s="81"/>
      <c r="AL769" s="569"/>
      <c r="AM769" s="28">
        <v>8</v>
      </c>
      <c r="AN769" s="28"/>
      <c r="AO769" s="28">
        <v>2015</v>
      </c>
      <c r="AP769" s="20">
        <v>2021</v>
      </c>
      <c r="AQ769" s="182" t="s">
        <v>6426</v>
      </c>
      <c r="AR769" s="28" t="s">
        <v>5054</v>
      </c>
      <c r="AS769" s="20" t="s">
        <v>6429</v>
      </c>
    </row>
    <row r="770" spans="1:45" s="177" customFormat="1" ht="14.25" customHeight="1" x14ac:dyDescent="0.25">
      <c r="A770"/>
      <c r="B770"/>
      <c r="C770"/>
      <c r="D770" s="26" t="s">
        <v>5050</v>
      </c>
      <c r="E770" s="435" t="s">
        <v>6424</v>
      </c>
      <c r="F770" s="27"/>
      <c r="G770" s="28" t="s">
        <v>5053</v>
      </c>
      <c r="H770" s="27" t="s">
        <v>143</v>
      </c>
      <c r="I770" s="27">
        <v>32</v>
      </c>
      <c r="J770" s="87"/>
      <c r="K770" s="19"/>
      <c r="L770" s="52"/>
      <c r="M770" s="81"/>
      <c r="N770" s="28"/>
      <c r="O770" s="972"/>
      <c r="P770" s="29"/>
      <c r="Q770" s="28"/>
      <c r="R770" s="28"/>
      <c r="S770" s="81"/>
      <c r="T770" s="185"/>
      <c r="U770" s="326"/>
      <c r="V770" s="60"/>
      <c r="W770" s="167"/>
      <c r="X770" s="489"/>
      <c r="Y770" s="502" t="s">
        <v>2226</v>
      </c>
      <c r="Z770" s="494" t="s">
        <v>54</v>
      </c>
      <c r="AA770" s="28" t="s">
        <v>17</v>
      </c>
      <c r="AB770" s="27">
        <v>7</v>
      </c>
      <c r="AC770" s="28" t="s">
        <v>6428</v>
      </c>
      <c r="AD770" s="27" t="s">
        <v>54</v>
      </c>
      <c r="AE770" s="28" t="s">
        <v>124</v>
      </c>
      <c r="AF770" s="29" t="s">
        <v>55</v>
      </c>
      <c r="AG770" s="27"/>
      <c r="AH770" s="27" t="s">
        <v>129</v>
      </c>
      <c r="AI770" s="27" t="s">
        <v>129</v>
      </c>
      <c r="AJ770" s="27" t="s">
        <v>54</v>
      </c>
      <c r="AK770" s="81"/>
      <c r="AL770" s="569"/>
      <c r="AM770" s="28">
        <v>8</v>
      </c>
      <c r="AN770" s="28"/>
      <c r="AO770" s="28">
        <v>2015</v>
      </c>
      <c r="AP770" s="20">
        <v>2021</v>
      </c>
      <c r="AQ770" s="182" t="s">
        <v>6426</v>
      </c>
      <c r="AR770" s="28" t="s">
        <v>6425</v>
      </c>
      <c r="AS770" s="20" t="s">
        <v>6430</v>
      </c>
    </row>
    <row r="771" spans="1:45" s="177" customFormat="1" ht="14.25" customHeight="1" x14ac:dyDescent="0.25">
      <c r="A771"/>
      <c r="B771"/>
      <c r="C771" t="s">
        <v>875</v>
      </c>
      <c r="D771" s="26" t="s">
        <v>3778</v>
      </c>
      <c r="E771" s="435" t="s">
        <v>4166</v>
      </c>
      <c r="F771" s="29"/>
      <c r="G771" s="28" t="s">
        <v>4165</v>
      </c>
      <c r="H771" s="27" t="s">
        <v>668</v>
      </c>
      <c r="I771" s="27">
        <v>32</v>
      </c>
      <c r="J771" s="87">
        <v>128</v>
      </c>
      <c r="K771" s="19" t="s">
        <v>800</v>
      </c>
      <c r="L771" s="52" t="s">
        <v>108</v>
      </c>
      <c r="M771" s="81" t="s">
        <v>4167</v>
      </c>
      <c r="N771" s="28">
        <v>1660</v>
      </c>
      <c r="O771" s="972"/>
      <c r="P771" s="29">
        <v>6</v>
      </c>
      <c r="Q771" s="28"/>
      <c r="R771" s="28">
        <v>1</v>
      </c>
      <c r="S771" s="81">
        <v>232.55799999999999</v>
      </c>
      <c r="T771" s="185">
        <v>43288</v>
      </c>
      <c r="U771" s="326">
        <v>14.7</v>
      </c>
      <c r="V771" s="60">
        <v>1</v>
      </c>
      <c r="W771" s="167">
        <v>1</v>
      </c>
      <c r="X771" s="489">
        <f>IF(AND(N771&lt;&gt;"",S771&lt;&gt;""),1000*S771*V771/(N771*W771),"")</f>
        <v>140.09518072289157</v>
      </c>
      <c r="Y771" s="502"/>
      <c r="Z771" s="494"/>
      <c r="AA771" s="28" t="s">
        <v>17</v>
      </c>
      <c r="AB771" s="27">
        <v>26</v>
      </c>
      <c r="AC771" s="28" t="s">
        <v>2630</v>
      </c>
      <c r="AD771" s="27" t="s">
        <v>54</v>
      </c>
      <c r="AE771" s="28" t="s">
        <v>124</v>
      </c>
      <c r="AF771" s="29" t="s">
        <v>55</v>
      </c>
      <c r="AG771" s="29"/>
      <c r="AH771" s="27"/>
      <c r="AI771" s="27"/>
      <c r="AJ771" s="27"/>
      <c r="AK771" s="81">
        <v>73</v>
      </c>
      <c r="AL771" s="569"/>
      <c r="AM771" s="28">
        <v>32</v>
      </c>
      <c r="AN771" s="28">
        <v>4</v>
      </c>
      <c r="AO771" s="61">
        <v>2005</v>
      </c>
      <c r="AP771" s="20">
        <v>2015</v>
      </c>
      <c r="AQ771" s="182" t="s">
        <v>4164</v>
      </c>
      <c r="AR771" s="28" t="s">
        <v>4168</v>
      </c>
      <c r="AS771" s="20" t="s">
        <v>4169</v>
      </c>
    </row>
    <row r="772" spans="1:45" s="177" customFormat="1" ht="14.25" customHeight="1" x14ac:dyDescent="0.25">
      <c r="A772" t="s">
        <v>744</v>
      </c>
      <c r="B772">
        <v>1</v>
      </c>
      <c r="C772" t="s">
        <v>875</v>
      </c>
      <c r="D772" s="26" t="s">
        <v>657</v>
      </c>
      <c r="E772" s="435" t="s">
        <v>3119</v>
      </c>
      <c r="F772" s="27" t="s">
        <v>67</v>
      </c>
      <c r="G772" s="28" t="s">
        <v>656</v>
      </c>
      <c r="H772" s="27" t="s">
        <v>199</v>
      </c>
      <c r="I772" s="27">
        <v>8</v>
      </c>
      <c r="J772" s="87">
        <v>14</v>
      </c>
      <c r="K772" s="19" t="s">
        <v>800</v>
      </c>
      <c r="L772" s="52" t="s">
        <v>108</v>
      </c>
      <c r="M772" s="81"/>
      <c r="N772" s="28">
        <v>355</v>
      </c>
      <c r="O772" s="972"/>
      <c r="P772" s="29">
        <v>6</v>
      </c>
      <c r="Q772" s="28"/>
      <c r="R772" s="28"/>
      <c r="S772" s="81">
        <v>142.167</v>
      </c>
      <c r="T772" s="185">
        <v>41688</v>
      </c>
      <c r="U772" s="326">
        <v>14.7</v>
      </c>
      <c r="V772" s="60">
        <v>0.33</v>
      </c>
      <c r="W772" s="167">
        <v>1</v>
      </c>
      <c r="X772" s="489">
        <f>IF(AND(N772&lt;&gt;"",S772&lt;&gt;""),1000*S772*V772/(N772*W772),"")</f>
        <v>132.15523943661972</v>
      </c>
      <c r="Y772" s="502" t="s">
        <v>174</v>
      </c>
      <c r="Z772" s="494"/>
      <c r="AA772" s="28" t="s">
        <v>20</v>
      </c>
      <c r="AB772" s="27">
        <v>8</v>
      </c>
      <c r="AC772" s="28" t="s">
        <v>73</v>
      </c>
      <c r="AD772" s="27" t="s">
        <v>54</v>
      </c>
      <c r="AE772" s="28" t="s">
        <v>124</v>
      </c>
      <c r="AF772" s="29" t="s">
        <v>55</v>
      </c>
      <c r="AG772" s="29"/>
      <c r="AH772" s="27">
        <v>256</v>
      </c>
      <c r="AI772" s="27" t="s">
        <v>83</v>
      </c>
      <c r="AJ772" s="27" t="s">
        <v>54</v>
      </c>
      <c r="AK772" s="81"/>
      <c r="AL772" s="569"/>
      <c r="AM772" s="28"/>
      <c r="AN772" s="28"/>
      <c r="AO772" s="61">
        <v>2002</v>
      </c>
      <c r="AP772" s="20">
        <v>2011</v>
      </c>
      <c r="AQ772" s="182" t="s">
        <v>3356</v>
      </c>
      <c r="AR772" s="28"/>
      <c r="AS772" s="20"/>
    </row>
    <row r="773" spans="1:45" s="177" customFormat="1" ht="14.25" customHeight="1" x14ac:dyDescent="0.25">
      <c r="A773" t="s">
        <v>746</v>
      </c>
      <c r="B773">
        <v>1</v>
      </c>
      <c r="C773" t="s">
        <v>875</v>
      </c>
      <c r="D773" s="26" t="s">
        <v>250</v>
      </c>
      <c r="E773" s="669" t="s">
        <v>5279</v>
      </c>
      <c r="F773" s="27" t="s">
        <v>107</v>
      </c>
      <c r="G773" s="28" t="s">
        <v>5280</v>
      </c>
      <c r="H773" s="27" t="s">
        <v>65</v>
      </c>
      <c r="I773" s="27">
        <v>9</v>
      </c>
      <c r="J773" s="87">
        <v>8</v>
      </c>
      <c r="K773" s="19" t="s">
        <v>770</v>
      </c>
      <c r="L773" s="52" t="s">
        <v>1341</v>
      </c>
      <c r="M773" s="81"/>
      <c r="N773" s="28">
        <v>110</v>
      </c>
      <c r="O773" s="972"/>
      <c r="P773" s="29">
        <v>4</v>
      </c>
      <c r="Q773" s="28" t="s">
        <v>202</v>
      </c>
      <c r="R773" s="28"/>
      <c r="S773" s="81">
        <v>60</v>
      </c>
      <c r="T773" s="185"/>
      <c r="U773" s="326"/>
      <c r="V773" s="60">
        <v>0.42</v>
      </c>
      <c r="W773" s="167">
        <v>1</v>
      </c>
      <c r="X773" s="489">
        <f>IF(AND(N773&lt;&gt;"",S773&lt;&gt;""),1000*S773*V773/(N773*W773),"")</f>
        <v>229.09090909090909</v>
      </c>
      <c r="Y773" s="502" t="s">
        <v>2226</v>
      </c>
      <c r="Z773" s="494"/>
      <c r="AA773" s="28" t="s">
        <v>107</v>
      </c>
      <c r="AB773" s="27"/>
      <c r="AC773" s="28"/>
      <c r="AD773" s="27"/>
      <c r="AE773" s="28"/>
      <c r="AF773" s="29"/>
      <c r="AG773" s="29"/>
      <c r="AH773" s="27">
        <v>512</v>
      </c>
      <c r="AI773" s="27" t="s">
        <v>249</v>
      </c>
      <c r="AJ773" s="27"/>
      <c r="AK773" s="81"/>
      <c r="AL773" s="569"/>
      <c r="AM773" s="64" t="s">
        <v>252</v>
      </c>
      <c r="AN773" s="28"/>
      <c r="AO773" s="61">
        <v>2005</v>
      </c>
      <c r="AP773" s="20">
        <v>2011</v>
      </c>
      <c r="AQ773" s="19"/>
      <c r="AR773" s="28" t="s">
        <v>251</v>
      </c>
      <c r="AS773" s="20"/>
    </row>
    <row r="774" spans="1:45" x14ac:dyDescent="0.25">
      <c r="C774" t="s">
        <v>875</v>
      </c>
      <c r="D774" s="26" t="s">
        <v>3457</v>
      </c>
      <c r="E774" s="435" t="s">
        <v>3458</v>
      </c>
      <c r="F774" s="27" t="s">
        <v>1773</v>
      </c>
      <c r="G774" s="28" t="s">
        <v>3460</v>
      </c>
      <c r="H774" s="412" t="s">
        <v>1613</v>
      </c>
      <c r="I774" s="27">
        <v>32</v>
      </c>
      <c r="J774" s="87">
        <v>32</v>
      </c>
      <c r="K774" s="19" t="s">
        <v>30</v>
      </c>
      <c r="L774" s="52" t="s">
        <v>108</v>
      </c>
      <c r="M774" s="81"/>
      <c r="N774" s="28"/>
      <c r="O774" s="972"/>
      <c r="P774" s="29">
        <v>6</v>
      </c>
      <c r="Q774" s="28"/>
      <c r="R774" s="28"/>
      <c r="S774" s="81"/>
      <c r="T774" s="185">
        <v>43191</v>
      </c>
      <c r="U774" s="326">
        <v>14.7</v>
      </c>
      <c r="V774" s="60">
        <v>1</v>
      </c>
      <c r="W774" s="167">
        <v>1</v>
      </c>
      <c r="X774" s="489"/>
      <c r="Y774" s="502"/>
      <c r="Z774" s="494"/>
      <c r="AA774" s="28" t="s">
        <v>17</v>
      </c>
      <c r="AB774" s="27"/>
      <c r="AC774" s="28" t="s">
        <v>3483</v>
      </c>
      <c r="AD774" s="27" t="s">
        <v>54</v>
      </c>
      <c r="AE774" s="28" t="s">
        <v>124</v>
      </c>
      <c r="AF774" s="29"/>
      <c r="AG774" s="29"/>
      <c r="AH774" s="27" t="s">
        <v>133</v>
      </c>
      <c r="AI774" s="27" t="s">
        <v>133</v>
      </c>
      <c r="AJ774" s="27" t="s">
        <v>54</v>
      </c>
      <c r="AK774" s="81"/>
      <c r="AL774" s="569"/>
      <c r="AM774" s="28">
        <v>32</v>
      </c>
      <c r="AN774" s="28"/>
      <c r="AO774" s="28"/>
      <c r="AP774" s="20">
        <v>2018</v>
      </c>
      <c r="AQ774" s="182" t="s">
        <v>3461</v>
      </c>
      <c r="AR774" s="28" t="s">
        <v>4585</v>
      </c>
      <c r="AS774" s="20" t="s">
        <v>3484</v>
      </c>
    </row>
    <row r="775" spans="1:45" s="177" customFormat="1" ht="14.25" customHeight="1" x14ac:dyDescent="0.25">
      <c r="A775" t="s">
        <v>744</v>
      </c>
      <c r="B775">
        <v>1</v>
      </c>
      <c r="C775" t="s">
        <v>875</v>
      </c>
      <c r="D775" s="26" t="s">
        <v>1467</v>
      </c>
      <c r="E775" s="435" t="s">
        <v>2495</v>
      </c>
      <c r="F775" s="27" t="s">
        <v>67</v>
      </c>
      <c r="G775" s="28" t="s">
        <v>1465</v>
      </c>
      <c r="H775" s="27">
        <v>6502</v>
      </c>
      <c r="I775" s="27">
        <v>8</v>
      </c>
      <c r="J775" s="87">
        <v>8</v>
      </c>
      <c r="K775" s="19" t="s">
        <v>800</v>
      </c>
      <c r="L775" s="52" t="s">
        <v>108</v>
      </c>
      <c r="M775" s="81"/>
      <c r="N775" s="28">
        <v>1052</v>
      </c>
      <c r="O775" s="972"/>
      <c r="P775" s="29">
        <v>6</v>
      </c>
      <c r="Q775" s="28"/>
      <c r="R775" s="28"/>
      <c r="S775" s="81">
        <v>242.18899999999999</v>
      </c>
      <c r="T775" s="185">
        <v>41826</v>
      </c>
      <c r="U775" s="326">
        <v>14.7</v>
      </c>
      <c r="V775" s="60">
        <v>0.33</v>
      </c>
      <c r="W775" s="167">
        <v>4</v>
      </c>
      <c r="X775" s="489">
        <f t="shared" ref="X775:X784" si="39">IF(AND(N775&lt;&gt;"",S775&lt;&gt;""),1000*S775*V775/(N775*W775),"")</f>
        <v>18.992958650190115</v>
      </c>
      <c r="Y775" s="502" t="s">
        <v>174</v>
      </c>
      <c r="Z775" s="494"/>
      <c r="AA775" s="28" t="s">
        <v>20</v>
      </c>
      <c r="AB775" s="27">
        <v>1</v>
      </c>
      <c r="AC775" s="28" t="s">
        <v>1464</v>
      </c>
      <c r="AD775" s="27" t="s">
        <v>54</v>
      </c>
      <c r="AE775" s="28" t="s">
        <v>124</v>
      </c>
      <c r="AF775" s="29" t="s">
        <v>55</v>
      </c>
      <c r="AG775" s="29" t="s">
        <v>55</v>
      </c>
      <c r="AH775" s="27" t="s">
        <v>181</v>
      </c>
      <c r="AI775" s="27" t="s">
        <v>181</v>
      </c>
      <c r="AJ775" s="27" t="s">
        <v>54</v>
      </c>
      <c r="AK775" s="81"/>
      <c r="AL775" s="569"/>
      <c r="AM775" s="28"/>
      <c r="AN775" s="28"/>
      <c r="AO775" s="61">
        <v>2007</v>
      </c>
      <c r="AP775" s="20">
        <v>2011</v>
      </c>
      <c r="AQ775" s="182" t="s">
        <v>2496</v>
      </c>
      <c r="AR775" s="28" t="s">
        <v>1466</v>
      </c>
      <c r="AS775" s="20"/>
    </row>
    <row r="776" spans="1:45" s="177" customFormat="1" ht="14.25" customHeight="1" x14ac:dyDescent="0.25">
      <c r="A776" t="s">
        <v>744</v>
      </c>
      <c r="B776">
        <v>1</v>
      </c>
      <c r="C776" t="s">
        <v>875</v>
      </c>
      <c r="D776" s="26" t="s">
        <v>163</v>
      </c>
      <c r="E776" s="435" t="s">
        <v>2230</v>
      </c>
      <c r="F776" s="27" t="s">
        <v>67</v>
      </c>
      <c r="G776" s="28" t="s">
        <v>164</v>
      </c>
      <c r="H776" s="27" t="s">
        <v>162</v>
      </c>
      <c r="I776" s="27">
        <v>32</v>
      </c>
      <c r="J776" s="87">
        <v>16</v>
      </c>
      <c r="K776" s="856" t="s">
        <v>6197</v>
      </c>
      <c r="L776" s="52" t="s">
        <v>108</v>
      </c>
      <c r="M776" s="81" t="s">
        <v>6199</v>
      </c>
      <c r="N776" s="28">
        <v>3563</v>
      </c>
      <c r="O776" s="972">
        <v>1384</v>
      </c>
      <c r="P776" s="29">
        <v>6</v>
      </c>
      <c r="Q776" s="28">
        <v>2</v>
      </c>
      <c r="R776" s="28">
        <v>16</v>
      </c>
      <c r="S776" s="81">
        <v>146.62799999999999</v>
      </c>
      <c r="T776" s="185">
        <v>44494</v>
      </c>
      <c r="U776" s="326" t="s">
        <v>5998</v>
      </c>
      <c r="V776" s="60">
        <v>1</v>
      </c>
      <c r="W776" s="167">
        <v>1</v>
      </c>
      <c r="X776" s="489">
        <f t="shared" si="39"/>
        <v>41.152960987931522</v>
      </c>
      <c r="Y776" s="502" t="s">
        <v>1833</v>
      </c>
      <c r="Z776" s="494"/>
      <c r="AA776" s="28" t="s">
        <v>20</v>
      </c>
      <c r="AB776" s="27">
        <v>21</v>
      </c>
      <c r="AC776" s="28" t="s">
        <v>79</v>
      </c>
      <c r="AD776" s="27" t="s">
        <v>54</v>
      </c>
      <c r="AE776" s="28" t="s">
        <v>124</v>
      </c>
      <c r="AF776" s="29" t="s">
        <v>55</v>
      </c>
      <c r="AG776" s="29"/>
      <c r="AH776" s="27" t="s">
        <v>133</v>
      </c>
      <c r="AI776" s="27" t="s">
        <v>133</v>
      </c>
      <c r="AJ776" s="27" t="s">
        <v>54</v>
      </c>
      <c r="AK776" s="81"/>
      <c r="AL776" s="569"/>
      <c r="AM776" s="28"/>
      <c r="AN776" s="28"/>
      <c r="AO776" s="61">
        <v>2003</v>
      </c>
      <c r="AP776" s="20">
        <v>2015</v>
      </c>
      <c r="AQ776" s="182" t="s">
        <v>4429</v>
      </c>
      <c r="AR776" s="28" t="s">
        <v>4428</v>
      </c>
      <c r="AS776" s="20" t="s">
        <v>4430</v>
      </c>
    </row>
    <row r="777" spans="1:45" s="177" customFormat="1" ht="14.25" customHeight="1" x14ac:dyDescent="0.25">
      <c r="A777" t="s">
        <v>744</v>
      </c>
      <c r="B777">
        <v>1</v>
      </c>
      <c r="C777" t="s">
        <v>875</v>
      </c>
      <c r="D777" s="26" t="s">
        <v>163</v>
      </c>
      <c r="E777" s="435" t="s">
        <v>2230</v>
      </c>
      <c r="F777" s="27" t="s">
        <v>67</v>
      </c>
      <c r="G777" s="28" t="s">
        <v>164</v>
      </c>
      <c r="H777" s="27" t="s">
        <v>162</v>
      </c>
      <c r="I777" s="27">
        <v>32</v>
      </c>
      <c r="J777" s="87">
        <v>16</v>
      </c>
      <c r="K777" s="19" t="s">
        <v>800</v>
      </c>
      <c r="L777" s="52" t="s">
        <v>108</v>
      </c>
      <c r="M777" s="81"/>
      <c r="N777" s="28">
        <v>4071</v>
      </c>
      <c r="O777" s="972"/>
      <c r="P777" s="29">
        <v>6</v>
      </c>
      <c r="Q777" s="28">
        <v>2</v>
      </c>
      <c r="R777" s="28">
        <v>10</v>
      </c>
      <c r="S777" s="81">
        <v>96.561999999999998</v>
      </c>
      <c r="T777" s="185">
        <v>41773</v>
      </c>
      <c r="U777" s="326">
        <v>14.7</v>
      </c>
      <c r="V777" s="60">
        <v>1</v>
      </c>
      <c r="W777" s="167">
        <v>1</v>
      </c>
      <c r="X777" s="489">
        <f t="shared" si="39"/>
        <v>23.719479243429134</v>
      </c>
      <c r="Y777" s="502" t="s">
        <v>1833</v>
      </c>
      <c r="Z777" s="494"/>
      <c r="AA777" s="28" t="s">
        <v>20</v>
      </c>
      <c r="AB777" s="27">
        <v>21</v>
      </c>
      <c r="AC777" s="28" t="s">
        <v>79</v>
      </c>
      <c r="AD777" s="27" t="s">
        <v>54</v>
      </c>
      <c r="AE777" s="28" t="s">
        <v>124</v>
      </c>
      <c r="AF777" s="29" t="s">
        <v>55</v>
      </c>
      <c r="AG777" s="29"/>
      <c r="AH777" s="27" t="s">
        <v>133</v>
      </c>
      <c r="AI777" s="27" t="s">
        <v>133</v>
      </c>
      <c r="AJ777" s="27" t="s">
        <v>54</v>
      </c>
      <c r="AK777" s="81"/>
      <c r="AL777" s="569"/>
      <c r="AM777" s="28"/>
      <c r="AN777" s="28"/>
      <c r="AO777" s="61">
        <v>2003</v>
      </c>
      <c r="AP777" s="20">
        <v>2015</v>
      </c>
      <c r="AQ777" s="182" t="s">
        <v>4429</v>
      </c>
      <c r="AR777" s="28" t="s">
        <v>4428</v>
      </c>
      <c r="AS777" s="20" t="s">
        <v>4430</v>
      </c>
    </row>
    <row r="778" spans="1:45" ht="14.25" customHeight="1" x14ac:dyDescent="0.25">
      <c r="C778" t="s">
        <v>4376</v>
      </c>
      <c r="D778" s="26" t="s">
        <v>366</v>
      </c>
      <c r="E778" s="435" t="s">
        <v>2307</v>
      </c>
      <c r="F778" s="27" t="s">
        <v>67</v>
      </c>
      <c r="G778" s="28" t="s">
        <v>368</v>
      </c>
      <c r="H778" s="27" t="s">
        <v>12</v>
      </c>
      <c r="I778" s="27">
        <v>8</v>
      </c>
      <c r="J778" s="87">
        <v>8</v>
      </c>
      <c r="K778" s="19" t="s">
        <v>775</v>
      </c>
      <c r="L778" s="52" t="s">
        <v>108</v>
      </c>
      <c r="M778" s="81"/>
      <c r="N778" s="28">
        <v>41</v>
      </c>
      <c r="O778" s="972"/>
      <c r="P778" s="29">
        <v>6</v>
      </c>
      <c r="Q778" s="28"/>
      <c r="R778" s="28"/>
      <c r="S778" s="81">
        <v>383.87700000000001</v>
      </c>
      <c r="T778" s="185">
        <v>41684</v>
      </c>
      <c r="U778" s="326">
        <v>14.7</v>
      </c>
      <c r="V778" s="60">
        <v>0.08</v>
      </c>
      <c r="W778" s="167">
        <v>1</v>
      </c>
      <c r="X778" s="489">
        <f t="shared" si="39"/>
        <v>749.0282926829268</v>
      </c>
      <c r="Y778" s="502" t="s">
        <v>174</v>
      </c>
      <c r="Z778" s="494"/>
      <c r="AA778" s="28" t="s">
        <v>17</v>
      </c>
      <c r="AB778" s="27">
        <v>1</v>
      </c>
      <c r="AC778" s="28" t="s">
        <v>369</v>
      </c>
      <c r="AD778" s="27" t="s">
        <v>54</v>
      </c>
      <c r="AE778" s="28" t="s">
        <v>158</v>
      </c>
      <c r="AF778" s="29" t="s">
        <v>55</v>
      </c>
      <c r="AG778" s="29"/>
      <c r="AH778" s="27">
        <v>64</v>
      </c>
      <c r="AI778" s="27">
        <v>64</v>
      </c>
      <c r="AJ778" s="27" t="s">
        <v>54</v>
      </c>
      <c r="AK778" s="81">
        <v>4</v>
      </c>
      <c r="AL778" s="569"/>
      <c r="AM778" s="28"/>
      <c r="AN778" s="28"/>
      <c r="AO778" s="28">
        <v>2007</v>
      </c>
      <c r="AP778" s="20">
        <v>2018</v>
      </c>
      <c r="AQ778" s="182" t="s">
        <v>5893</v>
      </c>
      <c r="AR778" s="28" t="s">
        <v>367</v>
      </c>
      <c r="AS778" s="20" t="s">
        <v>790</v>
      </c>
    </row>
    <row r="779" spans="1:45" ht="14.25" customHeight="1" x14ac:dyDescent="0.25">
      <c r="A779" t="s">
        <v>746</v>
      </c>
      <c r="B779">
        <v>1</v>
      </c>
      <c r="C779" t="s">
        <v>875</v>
      </c>
      <c r="D779" s="26" t="s">
        <v>1482</v>
      </c>
      <c r="E779" s="435" t="s">
        <v>2384</v>
      </c>
      <c r="F779" s="27" t="s">
        <v>85</v>
      </c>
      <c r="G779" s="28" t="s">
        <v>1483</v>
      </c>
      <c r="H779" s="27" t="s">
        <v>65</v>
      </c>
      <c r="I779" s="27">
        <v>16</v>
      </c>
      <c r="J779" s="87"/>
      <c r="K779" s="19" t="s">
        <v>800</v>
      </c>
      <c r="L779" s="52" t="s">
        <v>108</v>
      </c>
      <c r="M779" s="81"/>
      <c r="N779" s="28">
        <v>617</v>
      </c>
      <c r="O779" s="972"/>
      <c r="P779" s="29">
        <v>6</v>
      </c>
      <c r="Q779" s="28"/>
      <c r="R779" s="28">
        <v>4</v>
      </c>
      <c r="S779" s="81">
        <v>247.21899999999999</v>
      </c>
      <c r="T779" s="185">
        <v>41873</v>
      </c>
      <c r="U779" s="326">
        <v>14.7</v>
      </c>
      <c r="V779" s="60">
        <v>0.67</v>
      </c>
      <c r="W779" s="167">
        <v>1</v>
      </c>
      <c r="X779" s="489">
        <f t="shared" si="39"/>
        <v>268.4549918962723</v>
      </c>
      <c r="Y779" s="502" t="s">
        <v>174</v>
      </c>
      <c r="Z779" s="494"/>
      <c r="AA779" s="28" t="s">
        <v>17</v>
      </c>
      <c r="AB779" s="27">
        <v>20</v>
      </c>
      <c r="AC779" s="28" t="s">
        <v>73</v>
      </c>
      <c r="AD779" s="27"/>
      <c r="AE779" s="28" t="s">
        <v>158</v>
      </c>
      <c r="AF779" s="29" t="s">
        <v>55</v>
      </c>
      <c r="AG779" s="29" t="s">
        <v>54</v>
      </c>
      <c r="AH779" s="27" t="s">
        <v>364</v>
      </c>
      <c r="AI779" s="27" t="s">
        <v>364</v>
      </c>
      <c r="AJ779" s="27"/>
      <c r="AK779" s="81">
        <v>26</v>
      </c>
      <c r="AL779" s="569"/>
      <c r="AM779" s="28"/>
      <c r="AN779" s="28"/>
      <c r="AO779" s="28"/>
      <c r="AP779" s="20">
        <v>2014</v>
      </c>
      <c r="AQ779" s="182"/>
      <c r="AR779" s="28"/>
      <c r="AS779" s="20" t="s">
        <v>1484</v>
      </c>
    </row>
    <row r="780" spans="1:45" ht="14.25" customHeight="1" x14ac:dyDescent="0.25">
      <c r="A780" t="s">
        <v>744</v>
      </c>
      <c r="B780">
        <v>1</v>
      </c>
      <c r="C780" t="s">
        <v>875</v>
      </c>
      <c r="D780" s="26" t="s">
        <v>560</v>
      </c>
      <c r="E780" s="435" t="s">
        <v>4998</v>
      </c>
      <c r="F780" s="27" t="s">
        <v>67</v>
      </c>
      <c r="G780" s="28" t="s">
        <v>561</v>
      </c>
      <c r="H780" s="27">
        <v>68000</v>
      </c>
      <c r="I780" s="27">
        <v>16</v>
      </c>
      <c r="J780" s="87">
        <v>16</v>
      </c>
      <c r="K780" s="19" t="s">
        <v>800</v>
      </c>
      <c r="L780" s="52" t="s">
        <v>108</v>
      </c>
      <c r="M780" s="81"/>
      <c r="N780" s="28">
        <v>2331</v>
      </c>
      <c r="O780" s="972"/>
      <c r="P780" s="29">
        <v>6</v>
      </c>
      <c r="Q780" s="28"/>
      <c r="R780" s="28"/>
      <c r="S780" s="81">
        <v>43.887</v>
      </c>
      <c r="T780" s="185">
        <v>41690</v>
      </c>
      <c r="U780" s="326">
        <v>14.7</v>
      </c>
      <c r="V780" s="60">
        <v>0.67</v>
      </c>
      <c r="W780" s="167">
        <v>4</v>
      </c>
      <c r="X780" s="489">
        <f t="shared" si="39"/>
        <v>3.1536132561132564</v>
      </c>
      <c r="Y780" s="502" t="s">
        <v>174</v>
      </c>
      <c r="Z780" s="494"/>
      <c r="AA780" s="28" t="s">
        <v>17</v>
      </c>
      <c r="AB780" s="27">
        <v>2</v>
      </c>
      <c r="AC780" s="28" t="s">
        <v>894</v>
      </c>
      <c r="AD780" s="27" t="s">
        <v>54</v>
      </c>
      <c r="AE780" s="28" t="s">
        <v>124</v>
      </c>
      <c r="AF780" s="29" t="s">
        <v>55</v>
      </c>
      <c r="AG780" s="29" t="s">
        <v>55</v>
      </c>
      <c r="AH780" s="27" t="s">
        <v>133</v>
      </c>
      <c r="AI780" s="27" t="s">
        <v>133</v>
      </c>
      <c r="AJ780" s="27" t="s">
        <v>54</v>
      </c>
      <c r="AK780" s="81"/>
      <c r="AL780" s="569"/>
      <c r="AM780" s="28">
        <v>16</v>
      </c>
      <c r="AN780" s="28"/>
      <c r="AO780" s="28">
        <v>2007</v>
      </c>
      <c r="AP780" s="20">
        <v>2012</v>
      </c>
      <c r="AQ780" s="19"/>
      <c r="AR780" s="28" t="s">
        <v>2568</v>
      </c>
      <c r="AS780" s="20" t="s">
        <v>562</v>
      </c>
    </row>
    <row r="781" spans="1:45" ht="14.25" customHeight="1" x14ac:dyDescent="0.25">
      <c r="A781" t="s">
        <v>744</v>
      </c>
      <c r="B781">
        <v>1</v>
      </c>
      <c r="C781" t="s">
        <v>875</v>
      </c>
      <c r="D781" s="26" t="s">
        <v>4993</v>
      </c>
      <c r="E781" s="435" t="s">
        <v>4997</v>
      </c>
      <c r="F781" s="27" t="s">
        <v>67</v>
      </c>
      <c r="G781" s="28" t="s">
        <v>561</v>
      </c>
      <c r="H781" s="27">
        <v>68000</v>
      </c>
      <c r="I781" s="27">
        <v>16</v>
      </c>
      <c r="J781" s="87">
        <v>16</v>
      </c>
      <c r="K781" s="19" t="s">
        <v>800</v>
      </c>
      <c r="L781" s="52" t="s">
        <v>108</v>
      </c>
      <c r="M781" s="81"/>
      <c r="N781" s="28"/>
      <c r="O781" s="972"/>
      <c r="P781" s="29"/>
      <c r="Q781" s="28"/>
      <c r="R781" s="28"/>
      <c r="S781" s="81"/>
      <c r="T781" s="185"/>
      <c r="U781" s="326"/>
      <c r="V781" s="60">
        <v>0.67</v>
      </c>
      <c r="W781" s="167">
        <v>4</v>
      </c>
      <c r="X781" s="489" t="str">
        <f t="shared" si="39"/>
        <v/>
      </c>
      <c r="Y781" s="502" t="s">
        <v>174</v>
      </c>
      <c r="Z781" s="494"/>
      <c r="AA781" s="28" t="s">
        <v>17</v>
      </c>
      <c r="AB781" s="27">
        <v>3</v>
      </c>
      <c r="AC781" s="28" t="s">
        <v>4996</v>
      </c>
      <c r="AD781" s="27" t="s">
        <v>54</v>
      </c>
      <c r="AE781" s="28" t="s">
        <v>124</v>
      </c>
      <c r="AF781" s="29" t="s">
        <v>55</v>
      </c>
      <c r="AG781" s="29" t="s">
        <v>55</v>
      </c>
      <c r="AH781" s="27" t="s">
        <v>133</v>
      </c>
      <c r="AI781" s="27" t="s">
        <v>133</v>
      </c>
      <c r="AJ781" s="27" t="s">
        <v>54</v>
      </c>
      <c r="AK781" s="81"/>
      <c r="AL781" s="569"/>
      <c r="AM781" s="28">
        <v>16</v>
      </c>
      <c r="AN781" s="28"/>
      <c r="AO781" s="28">
        <v>2013</v>
      </c>
      <c r="AP781" s="20">
        <v>2021</v>
      </c>
      <c r="AQ781" s="19"/>
      <c r="AR781" s="28" t="s">
        <v>6380</v>
      </c>
      <c r="AS781" s="20"/>
    </row>
    <row r="782" spans="1:45" ht="14.25" customHeight="1" x14ac:dyDescent="0.25">
      <c r="C782" t="s">
        <v>875</v>
      </c>
      <c r="D782" s="26" t="s">
        <v>233</v>
      </c>
      <c r="E782" s="435" t="s">
        <v>2875</v>
      </c>
      <c r="F782" s="27" t="s">
        <v>107</v>
      </c>
      <c r="G782" s="28" t="s">
        <v>2908</v>
      </c>
      <c r="H782" s="27" t="s">
        <v>58</v>
      </c>
      <c r="I782" s="27">
        <v>32</v>
      </c>
      <c r="J782" s="87">
        <v>16</v>
      </c>
      <c r="K782" s="19"/>
      <c r="L782" s="52"/>
      <c r="M782" s="81"/>
      <c r="N782" s="28"/>
      <c r="O782" s="972"/>
      <c r="P782" s="29"/>
      <c r="Q782" s="28"/>
      <c r="R782" s="28"/>
      <c r="S782" s="81"/>
      <c r="T782" s="185"/>
      <c r="U782" s="326"/>
      <c r="V782" s="60"/>
      <c r="W782" s="167"/>
      <c r="X782" s="489" t="str">
        <f t="shared" si="39"/>
        <v/>
      </c>
      <c r="Y782" s="502"/>
      <c r="Z782" s="494"/>
      <c r="AA782" s="28" t="s">
        <v>107</v>
      </c>
      <c r="AB782" s="27"/>
      <c r="AC782" s="28"/>
      <c r="AD782" s="27"/>
      <c r="AE782" s="28"/>
      <c r="AF782" s="29"/>
      <c r="AG782" s="29"/>
      <c r="AH782" s="27"/>
      <c r="AI782" s="27"/>
      <c r="AJ782" s="27"/>
      <c r="AK782" s="81"/>
      <c r="AL782" s="569"/>
      <c r="AM782" s="28">
        <v>16</v>
      </c>
      <c r="AN782" s="28"/>
      <c r="AO782" s="28">
        <v>2013</v>
      </c>
      <c r="AP782" s="20"/>
      <c r="AQ782" s="19" t="s">
        <v>324</v>
      </c>
      <c r="AR782" s="28" t="s">
        <v>234</v>
      </c>
      <c r="AS782" s="20" t="s">
        <v>2876</v>
      </c>
    </row>
    <row r="783" spans="1:45" ht="14.25" customHeight="1" x14ac:dyDescent="0.25">
      <c r="A783" t="s">
        <v>745</v>
      </c>
      <c r="B783">
        <v>1</v>
      </c>
      <c r="C783" t="s">
        <v>875</v>
      </c>
      <c r="D783" s="26" t="s">
        <v>623</v>
      </c>
      <c r="E783" s="28"/>
      <c r="F783" s="27" t="s">
        <v>85</v>
      </c>
      <c r="G783" s="28" t="s">
        <v>624</v>
      </c>
      <c r="H783" s="27" t="s">
        <v>199</v>
      </c>
      <c r="I783" s="27">
        <v>8</v>
      </c>
      <c r="J783" s="87">
        <v>14</v>
      </c>
      <c r="K783" s="19" t="s">
        <v>800</v>
      </c>
      <c r="L783" s="52" t="s">
        <v>108</v>
      </c>
      <c r="M783" s="81"/>
      <c r="N783" s="28">
        <v>328</v>
      </c>
      <c r="O783" s="972"/>
      <c r="P783" s="29">
        <v>6</v>
      </c>
      <c r="Q783" s="28"/>
      <c r="R783" s="28">
        <v>1</v>
      </c>
      <c r="S783" s="81">
        <v>165.04400000000001</v>
      </c>
      <c r="T783" s="185">
        <v>41725</v>
      </c>
      <c r="U783" s="326">
        <v>14.7</v>
      </c>
      <c r="V783" s="60">
        <v>0.33</v>
      </c>
      <c r="W783" s="167">
        <v>1</v>
      </c>
      <c r="X783" s="489">
        <f t="shared" si="39"/>
        <v>166.05036585365855</v>
      </c>
      <c r="Y783" s="502" t="s">
        <v>174</v>
      </c>
      <c r="Z783" s="494"/>
      <c r="AA783" s="28" t="s">
        <v>20</v>
      </c>
      <c r="AB783" s="27">
        <v>7</v>
      </c>
      <c r="AC783" s="28" t="s">
        <v>1022</v>
      </c>
      <c r="AD783" s="27" t="s">
        <v>54</v>
      </c>
      <c r="AE783" s="28" t="s">
        <v>124</v>
      </c>
      <c r="AF783" s="29" t="s">
        <v>55</v>
      </c>
      <c r="AG783" s="29" t="s">
        <v>54</v>
      </c>
      <c r="AH783" s="27">
        <v>256</v>
      </c>
      <c r="AI783" s="27" t="s">
        <v>83</v>
      </c>
      <c r="AJ783" s="27" t="s">
        <v>54</v>
      </c>
      <c r="AK783" s="81"/>
      <c r="AL783" s="569"/>
      <c r="AM783" s="28"/>
      <c r="AN783" s="28"/>
      <c r="AO783" s="28">
        <v>1999</v>
      </c>
      <c r="AP783" s="20"/>
      <c r="AQ783" s="19"/>
      <c r="AR783" s="28"/>
      <c r="AS783" s="20" t="s">
        <v>3391</v>
      </c>
    </row>
    <row r="784" spans="1:45" ht="14.25" customHeight="1" x14ac:dyDescent="0.25">
      <c r="B784">
        <v>1</v>
      </c>
      <c r="C784" t="s">
        <v>875</v>
      </c>
      <c r="D784" s="26" t="s">
        <v>1999</v>
      </c>
      <c r="E784" s="435" t="s">
        <v>3119</v>
      </c>
      <c r="F784" s="27" t="s">
        <v>67</v>
      </c>
      <c r="G784" s="28" t="s">
        <v>624</v>
      </c>
      <c r="H784" s="27" t="s">
        <v>199</v>
      </c>
      <c r="I784" s="27">
        <v>8</v>
      </c>
      <c r="J784" s="87">
        <v>12</v>
      </c>
      <c r="K784" s="19" t="s">
        <v>800</v>
      </c>
      <c r="L784" s="52" t="s">
        <v>108</v>
      </c>
      <c r="M784" s="81"/>
      <c r="N784" s="28">
        <v>355</v>
      </c>
      <c r="O784" s="972"/>
      <c r="P784" s="29">
        <v>6</v>
      </c>
      <c r="Q784" s="28"/>
      <c r="R784" s="28"/>
      <c r="S784" s="81">
        <v>153.846</v>
      </c>
      <c r="T784" s="185">
        <v>43184</v>
      </c>
      <c r="U784" s="326">
        <v>14.7</v>
      </c>
      <c r="V784" s="60">
        <v>0.33</v>
      </c>
      <c r="W784" s="167">
        <v>2</v>
      </c>
      <c r="X784" s="489">
        <f t="shared" si="39"/>
        <v>71.505887323943668</v>
      </c>
      <c r="Y784" s="502" t="s">
        <v>174</v>
      </c>
      <c r="Z784" s="494"/>
      <c r="AA784" s="28" t="s">
        <v>20</v>
      </c>
      <c r="AB784" s="27">
        <v>8</v>
      </c>
      <c r="AC784" s="28" t="s">
        <v>73</v>
      </c>
      <c r="AD784" s="27" t="s">
        <v>54</v>
      </c>
      <c r="AE784" s="28" t="s">
        <v>124</v>
      </c>
      <c r="AF784" s="29" t="s">
        <v>55</v>
      </c>
      <c r="AG784" s="29" t="s">
        <v>54</v>
      </c>
      <c r="AH784" s="27">
        <v>256</v>
      </c>
      <c r="AI784" s="27" t="s">
        <v>205</v>
      </c>
      <c r="AJ784" s="27" t="s">
        <v>54</v>
      </c>
      <c r="AK784" s="81"/>
      <c r="AL784" s="569"/>
      <c r="AM784" s="28"/>
      <c r="AN784" s="28"/>
      <c r="AO784" s="28">
        <v>1999</v>
      </c>
      <c r="AP784" s="20">
        <v>1999</v>
      </c>
      <c r="AQ784" s="182" t="s">
        <v>3121</v>
      </c>
      <c r="AR784" s="28" t="s">
        <v>2000</v>
      </c>
      <c r="AS784" s="20" t="s">
        <v>3120</v>
      </c>
    </row>
    <row r="785" spans="1:45" ht="14.25" customHeight="1" x14ac:dyDescent="0.25">
      <c r="C785" t="s">
        <v>875</v>
      </c>
      <c r="D785" s="26" t="s">
        <v>1900</v>
      </c>
      <c r="E785" s="435" t="s">
        <v>1913</v>
      </c>
      <c r="F785" s="27" t="s">
        <v>737</v>
      </c>
      <c r="G785" s="28" t="s">
        <v>1901</v>
      </c>
      <c r="H785" s="27" t="s">
        <v>65</v>
      </c>
      <c r="I785" s="27">
        <v>16</v>
      </c>
      <c r="J785" s="87">
        <v>16</v>
      </c>
      <c r="K785" s="19"/>
      <c r="L785" s="52"/>
      <c r="M785" s="81"/>
      <c r="N785" s="28"/>
      <c r="O785" s="972"/>
      <c r="P785" s="29"/>
      <c r="Q785" s="28"/>
      <c r="R785" s="28"/>
      <c r="S785" s="81"/>
      <c r="T785" s="185"/>
      <c r="U785" s="326"/>
      <c r="V785" s="60"/>
      <c r="W785" s="167"/>
      <c r="X785" s="489"/>
      <c r="Y785" s="502"/>
      <c r="Z785" s="494"/>
      <c r="AA785" s="28" t="s">
        <v>107</v>
      </c>
      <c r="AB785" s="27"/>
      <c r="AC785" s="28"/>
      <c r="AD785" s="27"/>
      <c r="AE785" s="28"/>
      <c r="AF785" s="29"/>
      <c r="AG785" s="29"/>
      <c r="AH785" s="27"/>
      <c r="AI785" s="27"/>
      <c r="AJ785" s="27"/>
      <c r="AK785" s="81"/>
      <c r="AL785" s="569"/>
      <c r="AM785" s="28"/>
      <c r="AN785" s="28"/>
      <c r="AO785" s="28"/>
      <c r="AP785" s="20"/>
      <c r="AQ785" s="19"/>
      <c r="AR785" s="28" t="s">
        <v>1914</v>
      </c>
      <c r="AS785" s="127"/>
    </row>
    <row r="786" spans="1:45" s="208" customFormat="1" ht="14.25" customHeight="1" x14ac:dyDescent="0.25">
      <c r="A786"/>
      <c r="B786"/>
      <c r="C786" t="s">
        <v>875</v>
      </c>
      <c r="D786" s="26" t="s">
        <v>191</v>
      </c>
      <c r="E786" s="435" t="s">
        <v>2238</v>
      </c>
      <c r="F786" s="27" t="s">
        <v>67</v>
      </c>
      <c r="G786" s="28" t="s">
        <v>193</v>
      </c>
      <c r="H786" s="27" t="s">
        <v>170</v>
      </c>
      <c r="I786" s="27"/>
      <c r="J786" s="87"/>
      <c r="K786" s="19"/>
      <c r="L786" s="52"/>
      <c r="M786" s="81"/>
      <c r="N786" s="28"/>
      <c r="O786" s="972"/>
      <c r="P786" s="29"/>
      <c r="Q786" s="28"/>
      <c r="R786" s="28"/>
      <c r="S786" s="81"/>
      <c r="T786" s="185"/>
      <c r="U786" s="326"/>
      <c r="V786" s="60"/>
      <c r="W786" s="167"/>
      <c r="X786" s="489" t="str">
        <f>IF(AND(N786&lt;&gt;"",S786&lt;&gt;""),1000*S786*V786/(N786*W786),"")</f>
        <v/>
      </c>
      <c r="Y786" s="502"/>
      <c r="Z786" s="494"/>
      <c r="AA786" s="28" t="s">
        <v>241</v>
      </c>
      <c r="AB786" s="27"/>
      <c r="AC786" s="28"/>
      <c r="AD786" s="27" t="s">
        <v>54</v>
      </c>
      <c r="AE786" s="28"/>
      <c r="AF786" s="29" t="s">
        <v>55</v>
      </c>
      <c r="AG786" s="29"/>
      <c r="AH786" s="27"/>
      <c r="AI786" s="27"/>
      <c r="AJ786" s="27"/>
      <c r="AK786" s="81"/>
      <c r="AL786" s="569"/>
      <c r="AM786" s="28"/>
      <c r="AN786" s="28"/>
      <c r="AO786" s="28">
        <v>2003</v>
      </c>
      <c r="AP786" s="20">
        <v>2009</v>
      </c>
      <c r="AQ786" s="182"/>
      <c r="AR786" s="28" t="s">
        <v>194</v>
      </c>
      <c r="AS786" s="20" t="s">
        <v>192</v>
      </c>
    </row>
    <row r="787" spans="1:45" ht="14.25" customHeight="1" x14ac:dyDescent="0.25">
      <c r="C787" t="s">
        <v>875</v>
      </c>
      <c r="D787" s="26" t="s">
        <v>2013</v>
      </c>
      <c r="E787" s="435" t="s">
        <v>2402</v>
      </c>
      <c r="F787" s="27" t="s">
        <v>3213</v>
      </c>
      <c r="G787" s="28" t="s">
        <v>2410</v>
      </c>
      <c r="H787" s="412" t="s">
        <v>1613</v>
      </c>
      <c r="I787" s="27">
        <v>32</v>
      </c>
      <c r="J787" s="87">
        <v>32</v>
      </c>
      <c r="K787" s="19" t="s">
        <v>800</v>
      </c>
      <c r="L787" s="52" t="s">
        <v>108</v>
      </c>
      <c r="M787" s="81" t="s">
        <v>1310</v>
      </c>
      <c r="N787" s="28"/>
      <c r="O787" s="972"/>
      <c r="P787" s="29"/>
      <c r="Q787" s="28"/>
      <c r="R787" s="28"/>
      <c r="S787" s="81"/>
      <c r="T787" s="185">
        <v>43187</v>
      </c>
      <c r="U787" s="326">
        <v>14.7</v>
      </c>
      <c r="V787" s="60">
        <v>1</v>
      </c>
      <c r="W787" s="167">
        <v>1</v>
      </c>
      <c r="X787" s="489"/>
      <c r="Y787" s="502"/>
      <c r="Z787" s="494"/>
      <c r="AA787" s="28" t="s">
        <v>20</v>
      </c>
      <c r="AB787" s="27"/>
      <c r="AC787" s="28"/>
      <c r="AD787" s="27" t="s">
        <v>54</v>
      </c>
      <c r="AE787" s="28" t="s">
        <v>124</v>
      </c>
      <c r="AF787" s="29" t="s">
        <v>55</v>
      </c>
      <c r="AG787" s="29"/>
      <c r="AH787" s="27" t="s">
        <v>133</v>
      </c>
      <c r="AI787" s="27" t="s">
        <v>133</v>
      </c>
      <c r="AJ787" s="27" t="s">
        <v>54</v>
      </c>
      <c r="AK787" s="81"/>
      <c r="AL787" s="569"/>
      <c r="AM787" s="28">
        <v>32</v>
      </c>
      <c r="AN787" s="28"/>
      <c r="AO787" s="28">
        <v>2015</v>
      </c>
      <c r="AP787" s="20">
        <v>2015</v>
      </c>
      <c r="AQ787" s="182"/>
      <c r="AR787" s="28"/>
      <c r="AS787" s="20"/>
    </row>
    <row r="788" spans="1:45" ht="14.25" customHeight="1" x14ac:dyDescent="0.25">
      <c r="A788" t="s">
        <v>744</v>
      </c>
      <c r="B788">
        <v>1</v>
      </c>
      <c r="C788" t="s">
        <v>875</v>
      </c>
      <c r="D788" s="45" t="s">
        <v>713</v>
      </c>
      <c r="E788" s="555" t="s">
        <v>2666</v>
      </c>
      <c r="F788" s="46" t="s">
        <v>67</v>
      </c>
      <c r="G788" s="42" t="s">
        <v>714</v>
      </c>
      <c r="H788" s="27" t="s">
        <v>1157</v>
      </c>
      <c r="I788" s="46">
        <v>64</v>
      </c>
      <c r="J788" s="670">
        <v>32</v>
      </c>
      <c r="K788" s="19" t="s">
        <v>802</v>
      </c>
      <c r="L788" s="52" t="s">
        <v>108</v>
      </c>
      <c r="M788" s="81"/>
      <c r="N788" s="28">
        <v>11605</v>
      </c>
      <c r="O788" s="972"/>
      <c r="P788" s="29" t="s">
        <v>744</v>
      </c>
      <c r="Q788" s="28">
        <v>8</v>
      </c>
      <c r="R788" s="28">
        <v>10</v>
      </c>
      <c r="S788" s="81">
        <v>93.923000000000002</v>
      </c>
      <c r="T788" s="185">
        <v>41742</v>
      </c>
      <c r="U788" s="326" t="s">
        <v>1267</v>
      </c>
      <c r="V788" s="60">
        <v>1.5</v>
      </c>
      <c r="W788" s="167">
        <v>4</v>
      </c>
      <c r="X788" s="489">
        <f t="shared" ref="X788:X793" si="40">IF(AND(N788&lt;&gt;"",S788&lt;&gt;""),1000*S788*V788/(N788*W788),"")</f>
        <v>3.0349956915122793</v>
      </c>
      <c r="Y788" s="502" t="s">
        <v>2226</v>
      </c>
      <c r="Z788" s="494"/>
      <c r="AA788" s="28" t="s">
        <v>479</v>
      </c>
      <c r="AB788" s="27">
        <v>3</v>
      </c>
      <c r="AC788" s="28" t="s">
        <v>229</v>
      </c>
      <c r="AD788" s="27" t="s">
        <v>54</v>
      </c>
      <c r="AE788" s="28" t="s">
        <v>124</v>
      </c>
      <c r="AF788" s="29" t="s">
        <v>54</v>
      </c>
      <c r="AG788" s="29" t="s">
        <v>54</v>
      </c>
      <c r="AH788" s="27" t="s">
        <v>2668</v>
      </c>
      <c r="AI788" s="27" t="s">
        <v>2668</v>
      </c>
      <c r="AJ788" s="27" t="s">
        <v>54</v>
      </c>
      <c r="AK788" s="81">
        <v>256</v>
      </c>
      <c r="AL788" s="569"/>
      <c r="AM788" s="28">
        <v>288</v>
      </c>
      <c r="AN788" s="28"/>
      <c r="AO788" s="28">
        <v>2006</v>
      </c>
      <c r="AP788" s="20">
        <v>2014</v>
      </c>
      <c r="AQ788" s="182" t="s">
        <v>2667</v>
      </c>
      <c r="AR788" s="28" t="s">
        <v>715</v>
      </c>
      <c r="AS788" s="20" t="s">
        <v>1146</v>
      </c>
    </row>
    <row r="789" spans="1:45" s="7" customFormat="1" ht="14.25" customHeight="1" x14ac:dyDescent="0.25">
      <c r="A789"/>
      <c r="B789">
        <v>1</v>
      </c>
      <c r="C789" t="s">
        <v>875</v>
      </c>
      <c r="D789" s="26" t="s">
        <v>2076</v>
      </c>
      <c r="E789" s="435" t="s">
        <v>2734</v>
      </c>
      <c r="F789" s="27" t="s">
        <v>67</v>
      </c>
      <c r="G789" s="28" t="s">
        <v>714</v>
      </c>
      <c r="H789" s="27" t="s">
        <v>33</v>
      </c>
      <c r="I789" s="27">
        <v>32</v>
      </c>
      <c r="J789" s="87">
        <v>32</v>
      </c>
      <c r="K789" s="19" t="s">
        <v>800</v>
      </c>
      <c r="L789" s="52" t="s">
        <v>108</v>
      </c>
      <c r="M789" s="81"/>
      <c r="N789" s="28">
        <v>3610</v>
      </c>
      <c r="O789" s="972"/>
      <c r="P789" s="29">
        <v>6</v>
      </c>
      <c r="Q789" s="28"/>
      <c r="R789" s="28">
        <v>15</v>
      </c>
      <c r="S789" s="81">
        <f>1000/5.3</f>
        <v>188.67924528301887</v>
      </c>
      <c r="T789" s="185">
        <v>43190</v>
      </c>
      <c r="U789" s="326">
        <v>14.7</v>
      </c>
      <c r="V789" s="60">
        <v>1</v>
      </c>
      <c r="W789" s="167">
        <v>1</v>
      </c>
      <c r="X789" s="489">
        <f t="shared" si="40"/>
        <v>52.265718914963678</v>
      </c>
      <c r="Y789" s="502" t="s">
        <v>174</v>
      </c>
      <c r="Z789" s="494" t="s">
        <v>54</v>
      </c>
      <c r="AA789" s="28" t="s">
        <v>20</v>
      </c>
      <c r="AB789" s="27">
        <v>8</v>
      </c>
      <c r="AC789" s="28" t="s">
        <v>79</v>
      </c>
      <c r="AD789" s="27"/>
      <c r="AE789" s="28"/>
      <c r="AF789" s="29"/>
      <c r="AG789" s="29"/>
      <c r="AH789" s="27" t="s">
        <v>613</v>
      </c>
      <c r="AI789" s="27" t="s">
        <v>613</v>
      </c>
      <c r="AJ789" s="27"/>
      <c r="AK789" s="81"/>
      <c r="AL789" s="569"/>
      <c r="AM789" s="28">
        <v>32</v>
      </c>
      <c r="AN789" s="28"/>
      <c r="AO789" s="28">
        <v>2004</v>
      </c>
      <c r="AP789" s="20">
        <v>2008</v>
      </c>
      <c r="AQ789" s="142"/>
      <c r="AR789" s="28" t="s">
        <v>2078</v>
      </c>
      <c r="AS789" s="20"/>
    </row>
    <row r="790" spans="1:45" ht="15" customHeight="1" x14ac:dyDescent="0.25">
      <c r="A790" t="s">
        <v>746</v>
      </c>
      <c r="B790">
        <v>1</v>
      </c>
      <c r="C790" t="s">
        <v>875</v>
      </c>
      <c r="D790" s="45" t="s">
        <v>1486</v>
      </c>
      <c r="E790" s="555" t="s">
        <v>1489</v>
      </c>
      <c r="F790" s="46" t="s">
        <v>57</v>
      </c>
      <c r="G790" s="42" t="s">
        <v>714</v>
      </c>
      <c r="H790" s="412" t="s">
        <v>1613</v>
      </c>
      <c r="I790" s="46">
        <v>32</v>
      </c>
      <c r="J790" s="670">
        <v>32</v>
      </c>
      <c r="K790" s="19" t="s">
        <v>800</v>
      </c>
      <c r="L790" s="52" t="s">
        <v>108</v>
      </c>
      <c r="M790" s="81"/>
      <c r="N790" s="28">
        <v>2152</v>
      </c>
      <c r="O790" s="972"/>
      <c r="P790" s="29">
        <v>6</v>
      </c>
      <c r="Q790" s="28"/>
      <c r="R790" s="28">
        <v>17</v>
      </c>
      <c r="S790" s="81">
        <v>121.95099999999999</v>
      </c>
      <c r="T790" s="185">
        <v>43218</v>
      </c>
      <c r="U790" s="326">
        <v>14.7</v>
      </c>
      <c r="V790" s="60">
        <v>1</v>
      </c>
      <c r="W790" s="167">
        <v>2</v>
      </c>
      <c r="X790" s="489">
        <f t="shared" si="40"/>
        <v>28.334340148698885</v>
      </c>
      <c r="Y790" s="502" t="s">
        <v>174</v>
      </c>
      <c r="Z790" s="494"/>
      <c r="AA790" s="28" t="s">
        <v>20</v>
      </c>
      <c r="AB790" s="27">
        <v>3</v>
      </c>
      <c r="AC790" s="28" t="s">
        <v>3508</v>
      </c>
      <c r="AD790" s="27" t="s">
        <v>54</v>
      </c>
      <c r="AE790" s="28" t="s">
        <v>124</v>
      </c>
      <c r="AF790" s="29" t="s">
        <v>55</v>
      </c>
      <c r="AG790" s="29" t="s">
        <v>55</v>
      </c>
      <c r="AH790" s="27" t="s">
        <v>133</v>
      </c>
      <c r="AI790" s="27" t="s">
        <v>133</v>
      </c>
      <c r="AJ790" s="27"/>
      <c r="AK790" s="81"/>
      <c r="AL790" s="569"/>
      <c r="AM790" s="28">
        <v>32</v>
      </c>
      <c r="AN790" s="28">
        <v>3</v>
      </c>
      <c r="AO790" s="28"/>
      <c r="AP790" s="20">
        <v>2016</v>
      </c>
      <c r="AQ790" s="96"/>
      <c r="AR790" s="28" t="s">
        <v>1488</v>
      </c>
      <c r="AS790" s="20" t="s">
        <v>1487</v>
      </c>
    </row>
    <row r="791" spans="1:45" ht="14.25" customHeight="1" x14ac:dyDescent="0.25">
      <c r="A791" t="s">
        <v>744</v>
      </c>
      <c r="B791">
        <v>1</v>
      </c>
      <c r="C791" t="s">
        <v>875</v>
      </c>
      <c r="D791" s="26" t="s">
        <v>637</v>
      </c>
      <c r="E791" s="435" t="s">
        <v>640</v>
      </c>
      <c r="F791" s="27" t="s">
        <v>67</v>
      </c>
      <c r="G791" s="28" t="s">
        <v>638</v>
      </c>
      <c r="H791" s="27">
        <v>8051</v>
      </c>
      <c r="I791" s="27">
        <v>8</v>
      </c>
      <c r="J791" s="87">
        <v>8</v>
      </c>
      <c r="K791" s="19" t="s">
        <v>800</v>
      </c>
      <c r="L791" s="52" t="s">
        <v>108</v>
      </c>
      <c r="M791" s="81"/>
      <c r="N791" s="28">
        <v>2725</v>
      </c>
      <c r="O791" s="972"/>
      <c r="P791" s="29">
        <v>6</v>
      </c>
      <c r="Q791" s="28">
        <v>1</v>
      </c>
      <c r="R791" s="28">
        <v>1</v>
      </c>
      <c r="S791" s="81">
        <v>104.66800000000001</v>
      </c>
      <c r="T791" s="185">
        <v>41687</v>
      </c>
      <c r="U791" s="326">
        <v>14.7</v>
      </c>
      <c r="V791" s="60">
        <v>0.33</v>
      </c>
      <c r="W791" s="167">
        <v>1</v>
      </c>
      <c r="X791" s="489">
        <f t="shared" si="40"/>
        <v>12.675390825688075</v>
      </c>
      <c r="Y791" s="502" t="s">
        <v>174</v>
      </c>
      <c r="Z791" s="494"/>
      <c r="AA791" s="28" t="s">
        <v>17</v>
      </c>
      <c r="AB791" s="27">
        <v>7</v>
      </c>
      <c r="AC791" s="28" t="s">
        <v>639</v>
      </c>
      <c r="AD791" s="27" t="s">
        <v>54</v>
      </c>
      <c r="AE791" s="28" t="s">
        <v>124</v>
      </c>
      <c r="AF791" s="29" t="s">
        <v>55</v>
      </c>
      <c r="AG791" s="29" t="s">
        <v>55</v>
      </c>
      <c r="AH791" s="27" t="s">
        <v>181</v>
      </c>
      <c r="AI791" s="27" t="s">
        <v>181</v>
      </c>
      <c r="AJ791" s="27" t="s">
        <v>54</v>
      </c>
      <c r="AK791" s="81"/>
      <c r="AL791" s="569"/>
      <c r="AM791" s="28"/>
      <c r="AN791" s="28"/>
      <c r="AO791" s="28">
        <v>1999</v>
      </c>
      <c r="AP791" s="20">
        <v>2003</v>
      </c>
      <c r="AQ791" s="182"/>
      <c r="AR791" s="28" t="s">
        <v>56</v>
      </c>
      <c r="AS791" s="63"/>
    </row>
    <row r="792" spans="1:45" ht="14.25" customHeight="1" x14ac:dyDescent="0.25">
      <c r="B792">
        <v>1</v>
      </c>
      <c r="C792" t="s">
        <v>875</v>
      </c>
      <c r="D792" s="26" t="s">
        <v>2625</v>
      </c>
      <c r="E792" s="435"/>
      <c r="F792" s="27" t="s">
        <v>67</v>
      </c>
      <c r="G792" s="28" t="s">
        <v>638</v>
      </c>
      <c r="H792" s="27">
        <v>8051</v>
      </c>
      <c r="I792" s="27">
        <v>8</v>
      </c>
      <c r="J792" s="87">
        <v>8</v>
      </c>
      <c r="K792" s="19" t="s">
        <v>800</v>
      </c>
      <c r="L792" s="52" t="s">
        <v>108</v>
      </c>
      <c r="M792" s="81"/>
      <c r="N792" s="28">
        <v>2690</v>
      </c>
      <c r="O792" s="972"/>
      <c r="P792" s="29">
        <v>6</v>
      </c>
      <c r="Q792" s="28">
        <v>1</v>
      </c>
      <c r="R792" s="28">
        <v>1</v>
      </c>
      <c r="S792" s="81">
        <v>105.26300000000001</v>
      </c>
      <c r="T792" s="185">
        <v>42512</v>
      </c>
      <c r="U792" s="326">
        <v>14.7</v>
      </c>
      <c r="V792" s="60">
        <v>0.33</v>
      </c>
      <c r="W792" s="167">
        <v>4</v>
      </c>
      <c r="X792" s="489">
        <f t="shared" si="40"/>
        <v>3.228326208178439</v>
      </c>
      <c r="Y792" s="502" t="s">
        <v>174</v>
      </c>
      <c r="Z792" s="494"/>
      <c r="AA792" s="28" t="s">
        <v>17</v>
      </c>
      <c r="AB792" s="27">
        <v>9</v>
      </c>
      <c r="AC792" s="28" t="s">
        <v>639</v>
      </c>
      <c r="AD792" s="27" t="s">
        <v>54</v>
      </c>
      <c r="AE792" s="28" t="s">
        <v>124</v>
      </c>
      <c r="AF792" s="29" t="s">
        <v>55</v>
      </c>
      <c r="AG792" s="29"/>
      <c r="AH792" s="27" t="s">
        <v>181</v>
      </c>
      <c r="AI792" s="27" t="s">
        <v>181</v>
      </c>
      <c r="AJ792" s="27" t="s">
        <v>54</v>
      </c>
      <c r="AK792" s="81"/>
      <c r="AL792" s="569"/>
      <c r="AM792" s="28"/>
      <c r="AN792" s="28"/>
      <c r="AO792" s="28">
        <v>1999</v>
      </c>
      <c r="AP792" s="20">
        <v>1999</v>
      </c>
      <c r="AQ792" s="182"/>
      <c r="AR792" s="28" t="s">
        <v>2626</v>
      </c>
      <c r="AS792" s="574" t="s">
        <v>2627</v>
      </c>
    </row>
    <row r="793" spans="1:45" ht="14.25" customHeight="1" x14ac:dyDescent="0.25">
      <c r="B793">
        <v>1</v>
      </c>
      <c r="C793" t="s">
        <v>875</v>
      </c>
      <c r="D793" s="45" t="s">
        <v>2652</v>
      </c>
      <c r="E793" s="555" t="s">
        <v>3143</v>
      </c>
      <c r="F793" s="46" t="s">
        <v>67</v>
      </c>
      <c r="G793" s="42" t="s">
        <v>2653</v>
      </c>
      <c r="H793" s="46" t="s">
        <v>143</v>
      </c>
      <c r="I793" s="46">
        <v>32</v>
      </c>
      <c r="J793" s="670">
        <v>32</v>
      </c>
      <c r="K793" s="19" t="s">
        <v>800</v>
      </c>
      <c r="L793" s="52" t="s">
        <v>108</v>
      </c>
      <c r="M793" s="81"/>
      <c r="N793" s="28">
        <v>1604</v>
      </c>
      <c r="O793" s="972"/>
      <c r="P793" s="29">
        <v>6</v>
      </c>
      <c r="Q793" s="28"/>
      <c r="R793" s="28"/>
      <c r="S793" s="81">
        <v>208.333</v>
      </c>
      <c r="T793" s="185">
        <v>43185</v>
      </c>
      <c r="U793" s="326">
        <v>14.7</v>
      </c>
      <c r="V793" s="60">
        <v>1</v>
      </c>
      <c r="W793" s="167">
        <v>1</v>
      </c>
      <c r="X793" s="489">
        <f t="shared" si="40"/>
        <v>129.88341645885288</v>
      </c>
      <c r="Y793" s="502" t="s">
        <v>174</v>
      </c>
      <c r="Z793" s="494"/>
      <c r="AA793" s="28" t="s">
        <v>17</v>
      </c>
      <c r="AB793" s="27">
        <v>13</v>
      </c>
      <c r="AC793" s="28" t="s">
        <v>2654</v>
      </c>
      <c r="AD793" s="27"/>
      <c r="AE793" s="28"/>
      <c r="AF793" s="29"/>
      <c r="AG793" s="29" t="s">
        <v>54</v>
      </c>
      <c r="AH793" s="27" t="s">
        <v>133</v>
      </c>
      <c r="AI793" s="27" t="s">
        <v>133</v>
      </c>
      <c r="AJ793" s="27"/>
      <c r="AK793" s="81"/>
      <c r="AL793" s="569"/>
      <c r="AM793" s="28">
        <v>32</v>
      </c>
      <c r="AN793" s="28"/>
      <c r="AO793" s="28">
        <v>2000</v>
      </c>
      <c r="AP793" s="20">
        <v>2000</v>
      </c>
      <c r="AQ793" s="19"/>
      <c r="AR793" s="28" t="s">
        <v>3144</v>
      </c>
      <c r="AS793" s="20" t="s">
        <v>3145</v>
      </c>
    </row>
    <row r="794" spans="1:45" ht="14.25" customHeight="1" x14ac:dyDescent="0.25">
      <c r="D794" s="26" t="s">
        <v>5335</v>
      </c>
      <c r="E794" s="435" t="s">
        <v>5336</v>
      </c>
      <c r="F794" s="27"/>
      <c r="G794" s="28" t="s">
        <v>5337</v>
      </c>
      <c r="H794" s="27" t="s">
        <v>178</v>
      </c>
      <c r="I794" s="27">
        <v>8</v>
      </c>
      <c r="J794" s="87">
        <v>16</v>
      </c>
      <c r="K794" s="19"/>
      <c r="L794" s="52"/>
      <c r="M794" s="81"/>
      <c r="N794" s="28"/>
      <c r="O794" s="972"/>
      <c r="P794" s="29"/>
      <c r="Q794" s="28"/>
      <c r="R794" s="28"/>
      <c r="S794" s="81"/>
      <c r="T794" s="185"/>
      <c r="U794" s="326"/>
      <c r="V794" s="60"/>
      <c r="W794" s="167"/>
      <c r="X794" s="489"/>
      <c r="Y794" s="502"/>
      <c r="Z794" s="494"/>
      <c r="AA794" s="28" t="s">
        <v>20</v>
      </c>
      <c r="AB794" s="27">
        <v>6</v>
      </c>
      <c r="AC794" s="28" t="s">
        <v>5340</v>
      </c>
      <c r="AD794" s="27" t="s">
        <v>54</v>
      </c>
      <c r="AE794" s="28" t="s">
        <v>124</v>
      </c>
      <c r="AF794" s="29" t="s">
        <v>55</v>
      </c>
      <c r="AG794" s="29" t="s">
        <v>54</v>
      </c>
      <c r="AH794" s="27" t="s">
        <v>181</v>
      </c>
      <c r="AI794" s="27" t="s">
        <v>181</v>
      </c>
      <c r="AJ794" s="27" t="s">
        <v>54</v>
      </c>
      <c r="AK794" s="81"/>
      <c r="AL794" s="569"/>
      <c r="AM794" s="28"/>
      <c r="AN794" s="28"/>
      <c r="AO794" s="28">
        <v>2020</v>
      </c>
      <c r="AP794" s="20">
        <v>2020</v>
      </c>
      <c r="AQ794" s="182"/>
      <c r="AR794" s="28" t="s">
        <v>5339</v>
      </c>
      <c r="AS794" s="20"/>
    </row>
    <row r="795" spans="1:45" ht="14.25" customHeight="1" x14ac:dyDescent="0.25">
      <c r="A795" t="s">
        <v>744</v>
      </c>
      <c r="B795">
        <v>1</v>
      </c>
      <c r="C795" t="s">
        <v>875</v>
      </c>
      <c r="D795" s="45" t="s">
        <v>285</v>
      </c>
      <c r="E795" s="555" t="s">
        <v>2276</v>
      </c>
      <c r="F795" s="46" t="s">
        <v>96</v>
      </c>
      <c r="G795" s="42" t="s">
        <v>286</v>
      </c>
      <c r="H795" s="46">
        <v>6801</v>
      </c>
      <c r="I795" s="46">
        <v>8</v>
      </c>
      <c r="J795" s="670">
        <v>8</v>
      </c>
      <c r="K795" s="19" t="s">
        <v>775</v>
      </c>
      <c r="L795" s="52" t="s">
        <v>108</v>
      </c>
      <c r="M795" s="81"/>
      <c r="N795" s="28">
        <v>1412</v>
      </c>
      <c r="O795" s="972"/>
      <c r="P795" s="29">
        <v>6</v>
      </c>
      <c r="Q795" s="28">
        <v>1</v>
      </c>
      <c r="R795" s="28">
        <v>3</v>
      </c>
      <c r="S795" s="81">
        <v>31.207000000000001</v>
      </c>
      <c r="T795" s="185">
        <v>41685</v>
      </c>
      <c r="U795" s="326">
        <v>14.7</v>
      </c>
      <c r="V795" s="60">
        <v>0.33</v>
      </c>
      <c r="W795" s="167">
        <v>4</v>
      </c>
      <c r="X795" s="489">
        <f>IF(AND(N795&lt;&gt;"",S795&lt;&gt;""),1000*S795*V795/(N795*W795),"")</f>
        <v>1.8233551699716717</v>
      </c>
      <c r="Y795" s="502" t="s">
        <v>174</v>
      </c>
      <c r="Z795" s="494"/>
      <c r="AA795" s="28" t="s">
        <v>20</v>
      </c>
      <c r="AB795" s="27">
        <v>6</v>
      </c>
      <c r="AC795" s="28" t="s">
        <v>797</v>
      </c>
      <c r="AD795" s="27"/>
      <c r="AE795" s="28"/>
      <c r="AF795" s="29" t="s">
        <v>55</v>
      </c>
      <c r="AG795" s="29" t="s">
        <v>55</v>
      </c>
      <c r="AH795" s="27" t="s">
        <v>181</v>
      </c>
      <c r="AI795" s="27" t="s">
        <v>181</v>
      </c>
      <c r="AJ795" s="27" t="s">
        <v>54</v>
      </c>
      <c r="AK795" s="81"/>
      <c r="AL795" s="569"/>
      <c r="AM795" s="28"/>
      <c r="AN795" s="28"/>
      <c r="AO795" s="28">
        <v>2014</v>
      </c>
      <c r="AP795" s="20"/>
      <c r="AQ795" s="142"/>
      <c r="AR795" s="28" t="s">
        <v>801</v>
      </c>
      <c r="AS795" s="20"/>
    </row>
    <row r="796" spans="1:45" ht="14.25" customHeight="1" x14ac:dyDescent="0.25">
      <c r="B796">
        <v>1</v>
      </c>
      <c r="C796" t="s">
        <v>875</v>
      </c>
      <c r="D796" s="26" t="s">
        <v>2589</v>
      </c>
      <c r="E796" s="435" t="s">
        <v>2590</v>
      </c>
      <c r="F796" s="27" t="s">
        <v>85</v>
      </c>
      <c r="G796" s="28" t="s">
        <v>2591</v>
      </c>
      <c r="H796" s="27" t="s">
        <v>559</v>
      </c>
      <c r="I796" s="27">
        <v>8</v>
      </c>
      <c r="J796" s="87">
        <v>8</v>
      </c>
      <c r="K796" s="19" t="s">
        <v>800</v>
      </c>
      <c r="L796" s="52" t="s">
        <v>108</v>
      </c>
      <c r="M796" s="81"/>
      <c r="N796" s="28">
        <v>1483</v>
      </c>
      <c r="O796" s="972"/>
      <c r="P796" s="29">
        <v>6</v>
      </c>
      <c r="Q796" s="28"/>
      <c r="R796" s="28"/>
      <c r="S796" s="81">
        <v>188.679</v>
      </c>
      <c r="T796" s="185">
        <v>43164</v>
      </c>
      <c r="U796" s="326">
        <v>14.7</v>
      </c>
      <c r="V796" s="60">
        <v>0.33</v>
      </c>
      <c r="W796" s="167">
        <v>3</v>
      </c>
      <c r="X796" s="489">
        <f>IF(AND(N796&lt;&gt;"",S796&lt;&gt;""),1000*S796*V796/(N796*W796),"")</f>
        <v>13.995070802427511</v>
      </c>
      <c r="Y796" s="502" t="s">
        <v>174</v>
      </c>
      <c r="Z796" s="494" t="s">
        <v>54</v>
      </c>
      <c r="AA796" s="28" t="s">
        <v>20</v>
      </c>
      <c r="AB796" s="27">
        <v>55</v>
      </c>
      <c r="AC796" s="28" t="s">
        <v>2721</v>
      </c>
      <c r="AD796" s="27" t="s">
        <v>54</v>
      </c>
      <c r="AE796" s="28" t="s">
        <v>124</v>
      </c>
      <c r="AF796" s="29" t="s">
        <v>55</v>
      </c>
      <c r="AG796" s="29" t="s">
        <v>55</v>
      </c>
      <c r="AH796" s="27" t="s">
        <v>181</v>
      </c>
      <c r="AI796" s="27" t="s">
        <v>181</v>
      </c>
      <c r="AJ796" s="27" t="s">
        <v>54</v>
      </c>
      <c r="AK796" s="81"/>
      <c r="AL796" s="569"/>
      <c r="AM796" s="28"/>
      <c r="AN796" s="28"/>
      <c r="AO796" s="28">
        <v>2010</v>
      </c>
      <c r="AP796" s="20">
        <v>2012</v>
      </c>
      <c r="AQ796" s="182"/>
      <c r="AR796" s="28" t="s">
        <v>2592</v>
      </c>
      <c r="AS796" s="130" t="s">
        <v>2722</v>
      </c>
    </row>
    <row r="797" spans="1:45" ht="14.25" customHeight="1" x14ac:dyDescent="0.25">
      <c r="D797" s="591" t="s">
        <v>4925</v>
      </c>
      <c r="E797" s="555" t="s">
        <v>4926</v>
      </c>
      <c r="F797" s="592" t="s">
        <v>1812</v>
      </c>
      <c r="G797" s="593" t="s">
        <v>3015</v>
      </c>
      <c r="H797" s="592" t="s">
        <v>1613</v>
      </c>
      <c r="I797" s="592">
        <v>32</v>
      </c>
      <c r="J797" s="618">
        <v>32</v>
      </c>
      <c r="K797" s="19"/>
      <c r="L797" s="52"/>
      <c r="M797" s="81"/>
      <c r="N797" s="28"/>
      <c r="O797" s="972"/>
      <c r="P797" s="29"/>
      <c r="Q797" s="28"/>
      <c r="R797" s="28"/>
      <c r="S797" s="81"/>
      <c r="T797" s="185"/>
      <c r="U797" s="326"/>
      <c r="V797" s="60"/>
      <c r="W797" s="167"/>
      <c r="X797" s="489"/>
      <c r="Y797" s="502"/>
      <c r="Z797" s="494"/>
      <c r="AA797" s="28" t="s">
        <v>2401</v>
      </c>
      <c r="AB797" s="27"/>
      <c r="AC797" s="28"/>
      <c r="AD797" s="27" t="s">
        <v>54</v>
      </c>
      <c r="AE797" s="28" t="s">
        <v>124</v>
      </c>
      <c r="AF797" s="29" t="s">
        <v>54</v>
      </c>
      <c r="AG797" s="29"/>
      <c r="AH797" s="27" t="s">
        <v>133</v>
      </c>
      <c r="AI797" s="27" t="s">
        <v>133</v>
      </c>
      <c r="AJ797" s="27" t="s">
        <v>54</v>
      </c>
      <c r="AK797" s="81">
        <v>45</v>
      </c>
      <c r="AL797" s="569"/>
      <c r="AM797" s="28">
        <v>32</v>
      </c>
      <c r="AN797" s="28"/>
      <c r="AO797" s="28"/>
      <c r="AP797" s="20"/>
      <c r="AQ797" s="182" t="s">
        <v>4927</v>
      </c>
      <c r="AR797" s="28" t="s">
        <v>4928</v>
      </c>
      <c r="AS797" s="20"/>
    </row>
    <row r="798" spans="1:45" ht="14.25" customHeight="1" x14ac:dyDescent="0.25">
      <c r="C798" t="s">
        <v>875</v>
      </c>
      <c r="D798" s="45" t="s">
        <v>2011</v>
      </c>
      <c r="E798" s="555" t="s">
        <v>2398</v>
      </c>
      <c r="F798" s="46" t="s">
        <v>2401</v>
      </c>
      <c r="G798" s="42" t="s">
        <v>3015</v>
      </c>
      <c r="H798" s="592" t="s">
        <v>1613</v>
      </c>
      <c r="I798" s="46">
        <v>32</v>
      </c>
      <c r="J798" s="670">
        <v>32</v>
      </c>
      <c r="K798" s="19"/>
      <c r="L798" s="52"/>
      <c r="M798" s="81"/>
      <c r="N798" s="28"/>
      <c r="O798" s="972"/>
      <c r="P798" s="29"/>
      <c r="Q798" s="28"/>
      <c r="R798" s="28"/>
      <c r="S798" s="81"/>
      <c r="T798" s="185"/>
      <c r="U798" s="326"/>
      <c r="V798" s="60"/>
      <c r="W798" s="167"/>
      <c r="X798" s="489"/>
      <c r="Y798" s="502"/>
      <c r="Z798" s="494"/>
      <c r="AA798" s="28" t="s">
        <v>2401</v>
      </c>
      <c r="AB798" s="27"/>
      <c r="AC798" s="28"/>
      <c r="AD798" s="27" t="s">
        <v>54</v>
      </c>
      <c r="AE798" s="28" t="s">
        <v>124</v>
      </c>
      <c r="AF798" s="29" t="s">
        <v>55</v>
      </c>
      <c r="AG798" s="29"/>
      <c r="AH798" s="27" t="s">
        <v>133</v>
      </c>
      <c r="AI798" s="27" t="s">
        <v>133</v>
      </c>
      <c r="AJ798" s="27" t="s">
        <v>54</v>
      </c>
      <c r="AK798" s="81"/>
      <c r="AL798" s="569"/>
      <c r="AM798" s="28">
        <v>32</v>
      </c>
      <c r="AN798" s="28"/>
      <c r="AO798" s="28"/>
      <c r="AP798" s="20"/>
      <c r="AQ798" s="182"/>
      <c r="AR798" s="28" t="s">
        <v>3195</v>
      </c>
      <c r="AS798" s="20"/>
    </row>
    <row r="799" spans="1:45" ht="14.25" customHeight="1" x14ac:dyDescent="0.25">
      <c r="C799" t="s">
        <v>875</v>
      </c>
      <c r="D799" s="26" t="s">
        <v>2016</v>
      </c>
      <c r="E799" s="435" t="s">
        <v>2403</v>
      </c>
      <c r="F799" s="27" t="s">
        <v>2401</v>
      </c>
      <c r="G799" s="28" t="s">
        <v>3015</v>
      </c>
      <c r="H799" s="412" t="s">
        <v>1613</v>
      </c>
      <c r="I799" s="27">
        <v>32</v>
      </c>
      <c r="J799" s="87">
        <v>32</v>
      </c>
      <c r="K799" s="19"/>
      <c r="L799" s="28"/>
      <c r="M799" s="81"/>
      <c r="N799" s="28"/>
      <c r="O799" s="972"/>
      <c r="P799" s="29"/>
      <c r="Q799" s="28"/>
      <c r="R799" s="28"/>
      <c r="S799" s="81"/>
      <c r="T799" s="185"/>
      <c r="U799" s="326"/>
      <c r="V799" s="60"/>
      <c r="W799" s="167"/>
      <c r="X799" s="489"/>
      <c r="Y799" s="502"/>
      <c r="Z799" s="494"/>
      <c r="AA799" s="28" t="s">
        <v>2401</v>
      </c>
      <c r="AB799" s="27"/>
      <c r="AC799" s="28"/>
      <c r="AD799" s="27" t="s">
        <v>54</v>
      </c>
      <c r="AE799" s="28" t="s">
        <v>124</v>
      </c>
      <c r="AF799" s="29" t="s">
        <v>55</v>
      </c>
      <c r="AG799" s="29"/>
      <c r="AH799" s="27" t="s">
        <v>133</v>
      </c>
      <c r="AI799" s="27" t="s">
        <v>133</v>
      </c>
      <c r="AJ799" s="27" t="s">
        <v>54</v>
      </c>
      <c r="AK799" s="81"/>
      <c r="AL799" s="569"/>
      <c r="AM799" s="28">
        <v>32</v>
      </c>
      <c r="AN799" s="28"/>
      <c r="AO799" s="28">
        <v>2015</v>
      </c>
      <c r="AP799" s="20">
        <v>2017</v>
      </c>
      <c r="AQ799" s="182"/>
      <c r="AR799" s="28" t="s">
        <v>2404</v>
      </c>
      <c r="AS799" s="20"/>
    </row>
    <row r="800" spans="1:45" ht="14.25" customHeight="1" x14ac:dyDescent="0.25">
      <c r="B800">
        <v>1</v>
      </c>
      <c r="C800" t="s">
        <v>875</v>
      </c>
      <c r="D800" s="45" t="s">
        <v>2071</v>
      </c>
      <c r="E800" s="555" t="s">
        <v>2753</v>
      </c>
      <c r="F800" s="46" t="s">
        <v>67</v>
      </c>
      <c r="G800" s="42" t="s">
        <v>3015</v>
      </c>
      <c r="H800" s="592" t="s">
        <v>1613</v>
      </c>
      <c r="I800" s="46">
        <v>32</v>
      </c>
      <c r="J800" s="670">
        <v>32</v>
      </c>
      <c r="K800" s="19" t="s">
        <v>800</v>
      </c>
      <c r="L800" s="52" t="s">
        <v>108</v>
      </c>
      <c r="M800" s="81"/>
      <c r="N800" s="28">
        <v>3072</v>
      </c>
      <c r="O800" s="972"/>
      <c r="P800" s="29">
        <v>6</v>
      </c>
      <c r="Q800" s="28"/>
      <c r="R800" s="28"/>
      <c r="S800" s="81">
        <v>126.58199999999999</v>
      </c>
      <c r="T800" s="185">
        <v>43164</v>
      </c>
      <c r="U800" s="326">
        <v>14.7</v>
      </c>
      <c r="V800" s="60">
        <v>1</v>
      </c>
      <c r="W800" s="167">
        <v>1</v>
      </c>
      <c r="X800" s="489">
        <f t="shared" ref="X800:X809" si="41">IF(AND(N800&lt;&gt;"",S800&lt;&gt;""),1000*S800*V800/(N800*W800),"")</f>
        <v>41.205078125</v>
      </c>
      <c r="Y800" s="502" t="s">
        <v>174</v>
      </c>
      <c r="Z800" s="494"/>
      <c r="AA800" s="28" t="s">
        <v>20</v>
      </c>
      <c r="AB800" s="27">
        <v>23</v>
      </c>
      <c r="AC800" s="28" t="s">
        <v>2072</v>
      </c>
      <c r="AD800" s="27"/>
      <c r="AE800" s="28"/>
      <c r="AF800" s="29" t="s">
        <v>55</v>
      </c>
      <c r="AG800" s="29"/>
      <c r="AH800" s="27"/>
      <c r="AI800" s="27"/>
      <c r="AJ800" s="27"/>
      <c r="AK800" s="81"/>
      <c r="AL800" s="569"/>
      <c r="AM800" s="28">
        <v>32</v>
      </c>
      <c r="AN800" s="28"/>
      <c r="AO800" s="28">
        <v>2016</v>
      </c>
      <c r="AP800" s="20">
        <v>2017</v>
      </c>
      <c r="AQ800" s="182"/>
      <c r="AR800" s="28" t="s">
        <v>2754</v>
      </c>
      <c r="AS800" s="20" t="s">
        <v>4368</v>
      </c>
    </row>
    <row r="801" spans="1:45" ht="14.25" customHeight="1" x14ac:dyDescent="0.25">
      <c r="A801" t="s">
        <v>744</v>
      </c>
      <c r="B801">
        <v>1</v>
      </c>
      <c r="C801" t="s">
        <v>875</v>
      </c>
      <c r="D801" s="26" t="s">
        <v>1541</v>
      </c>
      <c r="E801" s="435" t="s">
        <v>2301</v>
      </c>
      <c r="F801" s="27" t="s">
        <v>67</v>
      </c>
      <c r="G801" s="28" t="s">
        <v>1542</v>
      </c>
      <c r="H801" s="27" t="s">
        <v>1543</v>
      </c>
      <c r="I801" s="27">
        <v>32</v>
      </c>
      <c r="J801" s="87">
        <v>8</v>
      </c>
      <c r="K801" s="19" t="s">
        <v>800</v>
      </c>
      <c r="L801" s="52" t="s">
        <v>108</v>
      </c>
      <c r="M801" s="81"/>
      <c r="N801" s="28">
        <v>10167</v>
      </c>
      <c r="O801" s="972"/>
      <c r="P801" s="29">
        <v>6</v>
      </c>
      <c r="Q801" s="28">
        <v>19</v>
      </c>
      <c r="R801" s="28">
        <v>16</v>
      </c>
      <c r="S801" s="81">
        <v>82.966999999999999</v>
      </c>
      <c r="T801" s="185">
        <v>42206</v>
      </c>
      <c r="U801" s="326">
        <v>14.7</v>
      </c>
      <c r="V801" s="60">
        <v>1</v>
      </c>
      <c r="W801" s="167">
        <v>1</v>
      </c>
      <c r="X801" s="489">
        <f t="shared" si="41"/>
        <v>8.1604209698042691</v>
      </c>
      <c r="Y801" s="502" t="s">
        <v>2216</v>
      </c>
      <c r="Z801" s="494"/>
      <c r="AA801" s="28" t="s">
        <v>20</v>
      </c>
      <c r="AB801" s="27">
        <v>18</v>
      </c>
      <c r="AC801" s="28" t="s">
        <v>1545</v>
      </c>
      <c r="AD801" s="27" t="s">
        <v>54</v>
      </c>
      <c r="AE801" s="28" t="s">
        <v>124</v>
      </c>
      <c r="AF801" s="29" t="s">
        <v>54</v>
      </c>
      <c r="AG801" s="29" t="s">
        <v>54</v>
      </c>
      <c r="AH801" s="27" t="s">
        <v>133</v>
      </c>
      <c r="AI801" s="27" t="s">
        <v>133</v>
      </c>
      <c r="AJ801" s="27" t="s">
        <v>54</v>
      </c>
      <c r="AK801" s="81">
        <v>200</v>
      </c>
      <c r="AL801" s="569"/>
      <c r="AM801" s="28">
        <v>24</v>
      </c>
      <c r="AN801" s="28">
        <v>3</v>
      </c>
      <c r="AO801" s="28">
        <v>2009</v>
      </c>
      <c r="AP801" s="20">
        <v>2019</v>
      </c>
      <c r="AQ801" s="182" t="s">
        <v>1544</v>
      </c>
      <c r="AR801" s="435"/>
      <c r="AS801" s="20" t="s">
        <v>4859</v>
      </c>
    </row>
    <row r="802" spans="1:45" ht="14.25" customHeight="1" x14ac:dyDescent="0.25">
      <c r="A802" t="s">
        <v>745</v>
      </c>
      <c r="B802">
        <v>1</v>
      </c>
      <c r="C802" t="s">
        <v>875</v>
      </c>
      <c r="D802" s="45" t="s">
        <v>105</v>
      </c>
      <c r="E802" s="555" t="s">
        <v>2209</v>
      </c>
      <c r="F802" s="46" t="s">
        <v>67</v>
      </c>
      <c r="G802" s="42" t="s">
        <v>106</v>
      </c>
      <c r="H802" s="46">
        <v>6805</v>
      </c>
      <c r="I802" s="46">
        <v>8</v>
      </c>
      <c r="J802" s="670">
        <v>8</v>
      </c>
      <c r="K802" s="856" t="s">
        <v>6197</v>
      </c>
      <c r="L802" s="52" t="s">
        <v>108</v>
      </c>
      <c r="M802" s="81" t="s">
        <v>6199</v>
      </c>
      <c r="N802" s="28">
        <v>1106</v>
      </c>
      <c r="O802" s="972">
        <v>117</v>
      </c>
      <c r="P802" s="29">
        <v>6</v>
      </c>
      <c r="Q802" s="28"/>
      <c r="R802" s="28"/>
      <c r="S802" s="81">
        <v>485.43700000000001</v>
      </c>
      <c r="T802" s="185">
        <v>44489</v>
      </c>
      <c r="U802" s="326" t="s">
        <v>5998</v>
      </c>
      <c r="V802" s="60">
        <v>0.33</v>
      </c>
      <c r="W802" s="167">
        <v>4</v>
      </c>
      <c r="X802" s="489">
        <f t="shared" si="41"/>
        <v>36.210264466546114</v>
      </c>
      <c r="Y802" s="502" t="s">
        <v>174</v>
      </c>
      <c r="Z802" s="494"/>
      <c r="AA802" s="28" t="s">
        <v>17</v>
      </c>
      <c r="AB802" s="27">
        <v>1</v>
      </c>
      <c r="AC802" s="59">
        <v>6805</v>
      </c>
      <c r="AD802" s="27"/>
      <c r="AE802" s="28" t="s">
        <v>124</v>
      </c>
      <c r="AF802" s="29" t="s">
        <v>55</v>
      </c>
      <c r="AG802" s="29" t="s">
        <v>55</v>
      </c>
      <c r="AH802" s="27" t="s">
        <v>181</v>
      </c>
      <c r="AI802" s="27" t="s">
        <v>181</v>
      </c>
      <c r="AJ802" s="27" t="s">
        <v>54</v>
      </c>
      <c r="AK802" s="81"/>
      <c r="AL802" s="569"/>
      <c r="AM802" s="28"/>
      <c r="AN802" s="28"/>
      <c r="AO802" s="28">
        <v>2007</v>
      </c>
      <c r="AP802" s="20">
        <v>2009</v>
      </c>
      <c r="AQ802" s="142"/>
      <c r="AR802" s="28"/>
      <c r="AS802" s="20" t="s">
        <v>6202</v>
      </c>
    </row>
    <row r="803" spans="1:45" ht="14.25" customHeight="1" x14ac:dyDescent="0.25">
      <c r="A803" t="s">
        <v>745</v>
      </c>
      <c r="B803">
        <v>1</v>
      </c>
      <c r="C803" t="s">
        <v>875</v>
      </c>
      <c r="D803" s="26" t="s">
        <v>105</v>
      </c>
      <c r="E803" s="435" t="s">
        <v>2209</v>
      </c>
      <c r="F803" s="27" t="s">
        <v>67</v>
      </c>
      <c r="G803" s="28" t="s">
        <v>106</v>
      </c>
      <c r="H803" s="27">
        <v>6805</v>
      </c>
      <c r="I803" s="27">
        <v>8</v>
      </c>
      <c r="J803" s="87">
        <v>8</v>
      </c>
      <c r="K803" s="19" t="s">
        <v>800</v>
      </c>
      <c r="L803" s="52" t="s">
        <v>108</v>
      </c>
      <c r="M803" s="81"/>
      <c r="N803" s="28">
        <v>1112</v>
      </c>
      <c r="O803" s="972"/>
      <c r="P803" s="29">
        <v>6</v>
      </c>
      <c r="Q803" s="28"/>
      <c r="R803" s="28"/>
      <c r="S803" s="81">
        <v>299.76</v>
      </c>
      <c r="T803" s="185">
        <v>41688</v>
      </c>
      <c r="U803" s="326">
        <v>14.7</v>
      </c>
      <c r="V803" s="60">
        <v>0.33</v>
      </c>
      <c r="W803" s="167">
        <v>4</v>
      </c>
      <c r="X803" s="489">
        <f t="shared" si="41"/>
        <v>22.239388489208633</v>
      </c>
      <c r="Y803" s="502" t="s">
        <v>174</v>
      </c>
      <c r="Z803" s="494"/>
      <c r="AA803" s="28" t="s">
        <v>17</v>
      </c>
      <c r="AB803" s="27">
        <v>1</v>
      </c>
      <c r="AC803" s="59">
        <v>6805</v>
      </c>
      <c r="AD803" s="27"/>
      <c r="AE803" s="28" t="s">
        <v>124</v>
      </c>
      <c r="AF803" s="29" t="s">
        <v>55</v>
      </c>
      <c r="AG803" s="29" t="s">
        <v>55</v>
      </c>
      <c r="AH803" s="27" t="s">
        <v>181</v>
      </c>
      <c r="AI803" s="27" t="s">
        <v>181</v>
      </c>
      <c r="AJ803" s="27" t="s">
        <v>54</v>
      </c>
      <c r="AK803" s="81"/>
      <c r="AL803" s="569"/>
      <c r="AM803" s="28"/>
      <c r="AN803" s="28"/>
      <c r="AO803" s="28">
        <v>2007</v>
      </c>
      <c r="AP803" s="20">
        <v>2009</v>
      </c>
      <c r="AQ803" s="142"/>
      <c r="AR803" s="28"/>
      <c r="AS803" s="20"/>
    </row>
    <row r="804" spans="1:45" ht="15" customHeight="1" x14ac:dyDescent="0.25">
      <c r="A804" t="s">
        <v>745</v>
      </c>
      <c r="B804">
        <v>1</v>
      </c>
      <c r="C804" t="s">
        <v>875</v>
      </c>
      <c r="D804" s="26" t="s">
        <v>112</v>
      </c>
      <c r="E804" s="435" t="s">
        <v>2210</v>
      </c>
      <c r="F804" s="27" t="s">
        <v>67</v>
      </c>
      <c r="G804" s="28" t="s">
        <v>106</v>
      </c>
      <c r="H804" s="27">
        <v>6808</v>
      </c>
      <c r="I804" s="27">
        <v>8</v>
      </c>
      <c r="J804" s="87">
        <v>8</v>
      </c>
      <c r="K804" s="856" t="s">
        <v>6197</v>
      </c>
      <c r="L804" s="52" t="s">
        <v>108</v>
      </c>
      <c r="M804" s="81" t="s">
        <v>6199</v>
      </c>
      <c r="N804" s="28">
        <v>1875</v>
      </c>
      <c r="O804" s="972">
        <v>128</v>
      </c>
      <c r="P804" s="29">
        <v>6</v>
      </c>
      <c r="Q804" s="28"/>
      <c r="R804" s="28"/>
      <c r="S804" s="81">
        <v>164.47399999999999</v>
      </c>
      <c r="T804" s="185">
        <v>44489</v>
      </c>
      <c r="U804" s="326" t="s">
        <v>5998</v>
      </c>
      <c r="V804" s="60">
        <v>0.33</v>
      </c>
      <c r="W804" s="167">
        <v>4</v>
      </c>
      <c r="X804" s="489">
        <f t="shared" si="41"/>
        <v>7.2368560000000004</v>
      </c>
      <c r="Y804" s="502" t="s">
        <v>174</v>
      </c>
      <c r="Z804" s="494"/>
      <c r="AA804" s="28" t="s">
        <v>17</v>
      </c>
      <c r="AB804" s="27">
        <v>1</v>
      </c>
      <c r="AC804" s="28" t="s">
        <v>113</v>
      </c>
      <c r="AD804" s="27"/>
      <c r="AE804" s="28" t="s">
        <v>124</v>
      </c>
      <c r="AF804" s="29" t="s">
        <v>55</v>
      </c>
      <c r="AG804" s="29" t="s">
        <v>55</v>
      </c>
      <c r="AH804" s="27" t="s">
        <v>181</v>
      </c>
      <c r="AI804" s="27" t="s">
        <v>181</v>
      </c>
      <c r="AJ804" s="27" t="s">
        <v>54</v>
      </c>
      <c r="AK804" s="81"/>
      <c r="AL804" s="569"/>
      <c r="AM804" s="28"/>
      <c r="AN804" s="28"/>
      <c r="AO804" s="28">
        <v>2007</v>
      </c>
      <c r="AP804" s="20">
        <v>2009</v>
      </c>
      <c r="AQ804" s="142"/>
      <c r="AR804" s="28"/>
      <c r="AS804" s="20" t="s">
        <v>6202</v>
      </c>
    </row>
    <row r="805" spans="1:45" ht="14.25" customHeight="1" x14ac:dyDescent="0.25">
      <c r="A805" t="s">
        <v>745</v>
      </c>
      <c r="B805">
        <v>1</v>
      </c>
      <c r="C805" t="s">
        <v>875</v>
      </c>
      <c r="D805" s="26" t="s">
        <v>112</v>
      </c>
      <c r="E805" s="435" t="s">
        <v>2210</v>
      </c>
      <c r="F805" s="27" t="s">
        <v>67</v>
      </c>
      <c r="G805" s="28" t="s">
        <v>106</v>
      </c>
      <c r="H805" s="27">
        <v>6808</v>
      </c>
      <c r="I805" s="27">
        <v>8</v>
      </c>
      <c r="J805" s="87">
        <v>8</v>
      </c>
      <c r="K805" s="19" t="s">
        <v>800</v>
      </c>
      <c r="L805" s="52" t="s">
        <v>108</v>
      </c>
      <c r="M805" s="81"/>
      <c r="N805" s="28">
        <v>2290</v>
      </c>
      <c r="O805" s="972"/>
      <c r="P805" s="29">
        <v>6</v>
      </c>
      <c r="Q805" s="28"/>
      <c r="R805" s="28"/>
      <c r="S805" s="81">
        <v>101.22499999999999</v>
      </c>
      <c r="T805" s="185">
        <v>41688</v>
      </c>
      <c r="U805" s="326">
        <v>14.7</v>
      </c>
      <c r="V805" s="60">
        <v>0.33</v>
      </c>
      <c r="W805" s="167">
        <v>4</v>
      </c>
      <c r="X805" s="489">
        <f t="shared" si="41"/>
        <v>3.6467521834061136</v>
      </c>
      <c r="Y805" s="502" t="s">
        <v>174</v>
      </c>
      <c r="Z805" s="494"/>
      <c r="AA805" s="28" t="s">
        <v>17</v>
      </c>
      <c r="AB805" s="27">
        <v>1</v>
      </c>
      <c r="AC805" s="28" t="s">
        <v>113</v>
      </c>
      <c r="AD805" s="27"/>
      <c r="AE805" s="28" t="s">
        <v>124</v>
      </c>
      <c r="AF805" s="29" t="s">
        <v>55</v>
      </c>
      <c r="AG805" s="29" t="s">
        <v>55</v>
      </c>
      <c r="AH805" s="27" t="s">
        <v>181</v>
      </c>
      <c r="AI805" s="27" t="s">
        <v>181</v>
      </c>
      <c r="AJ805" s="27" t="s">
        <v>54</v>
      </c>
      <c r="AK805" s="81"/>
      <c r="AL805" s="569"/>
      <c r="AM805" s="28"/>
      <c r="AN805" s="28"/>
      <c r="AO805" s="28">
        <v>2007</v>
      </c>
      <c r="AP805" s="20">
        <v>2009</v>
      </c>
      <c r="AQ805" s="142"/>
      <c r="AR805" s="28"/>
      <c r="AS805" s="20"/>
    </row>
    <row r="806" spans="1:45" ht="14.25" customHeight="1" x14ac:dyDescent="0.25">
      <c r="A806" s="177"/>
      <c r="B806" s="177">
        <v>1</v>
      </c>
      <c r="C806" t="s">
        <v>4376</v>
      </c>
      <c r="D806" s="409" t="s">
        <v>2064</v>
      </c>
      <c r="E806" s="435" t="s">
        <v>2065</v>
      </c>
      <c r="F806" s="412" t="s">
        <v>67</v>
      </c>
      <c r="G806" s="504" t="s">
        <v>106</v>
      </c>
      <c r="H806" s="27" t="s">
        <v>143</v>
      </c>
      <c r="I806" s="412">
        <v>32</v>
      </c>
      <c r="J806" s="415">
        <v>32</v>
      </c>
      <c r="K806" s="19" t="s">
        <v>800</v>
      </c>
      <c r="L806" s="52" t="s">
        <v>108</v>
      </c>
      <c r="M806" s="81"/>
      <c r="N806" s="28">
        <v>874</v>
      </c>
      <c r="O806" s="977"/>
      <c r="P806" s="29">
        <v>6</v>
      </c>
      <c r="Q806" s="28"/>
      <c r="R806" s="28"/>
      <c r="S806" s="81">
        <v>188.679</v>
      </c>
      <c r="T806" s="185">
        <v>43164</v>
      </c>
      <c r="U806" s="326">
        <v>14.7</v>
      </c>
      <c r="V806" s="60">
        <v>1</v>
      </c>
      <c r="W806" s="167">
        <v>2</v>
      </c>
      <c r="X806" s="489">
        <f t="shared" si="41"/>
        <v>107.93993135011442</v>
      </c>
      <c r="Y806" s="957" t="s">
        <v>174</v>
      </c>
      <c r="Z806" s="466"/>
      <c r="AA806" s="504" t="s">
        <v>17</v>
      </c>
      <c r="AB806" s="412">
        <v>6</v>
      </c>
      <c r="AC806" s="504" t="s">
        <v>2766</v>
      </c>
      <c r="AD806" s="412"/>
      <c r="AE806" s="504"/>
      <c r="AF806" s="411"/>
      <c r="AG806" s="411"/>
      <c r="AH806" s="412" t="s">
        <v>181</v>
      </c>
      <c r="AI806" s="412" t="s">
        <v>181</v>
      </c>
      <c r="AJ806" s="412"/>
      <c r="AK806" s="546">
        <v>14</v>
      </c>
      <c r="AL806" s="570"/>
      <c r="AM806" s="504">
        <v>8</v>
      </c>
      <c r="AN806" s="504"/>
      <c r="AO806" s="504">
        <v>2004</v>
      </c>
      <c r="AP806" s="505">
        <v>2007</v>
      </c>
      <c r="AQ806" s="142"/>
      <c r="AR806" s="504" t="s">
        <v>2066</v>
      </c>
      <c r="AS806" s="505" t="s">
        <v>2767</v>
      </c>
    </row>
    <row r="807" spans="1:45" ht="14.25" customHeight="1" x14ac:dyDescent="0.25">
      <c r="A807" s="177"/>
      <c r="B807" s="177"/>
      <c r="C807" t="s">
        <v>875</v>
      </c>
      <c r="D807" s="409" t="s">
        <v>2061</v>
      </c>
      <c r="E807" s="435" t="s">
        <v>2067</v>
      </c>
      <c r="F807" s="412" t="s">
        <v>3077</v>
      </c>
      <c r="G807" s="504" t="s">
        <v>106</v>
      </c>
      <c r="H807" s="412" t="s">
        <v>12</v>
      </c>
      <c r="I807" s="412">
        <v>8</v>
      </c>
      <c r="J807" s="415">
        <v>8</v>
      </c>
      <c r="K807" s="19" t="s">
        <v>802</v>
      </c>
      <c r="L807" s="52" t="s">
        <v>108</v>
      </c>
      <c r="M807" s="81" t="s">
        <v>3613</v>
      </c>
      <c r="N807" s="28"/>
      <c r="O807" s="977"/>
      <c r="P807" s="29" t="s">
        <v>744</v>
      </c>
      <c r="Q807" s="28"/>
      <c r="R807" s="28"/>
      <c r="S807" s="81"/>
      <c r="T807" s="185">
        <v>43231</v>
      </c>
      <c r="U807" s="326" t="s">
        <v>3562</v>
      </c>
      <c r="V807" s="60">
        <v>0.33</v>
      </c>
      <c r="W807" s="167">
        <v>3</v>
      </c>
      <c r="X807" s="489" t="str">
        <f t="shared" si="41"/>
        <v/>
      </c>
      <c r="Y807" s="957" t="s">
        <v>2226</v>
      </c>
      <c r="Z807" s="466"/>
      <c r="AA807" s="504" t="s">
        <v>2063</v>
      </c>
      <c r="AB807" s="412"/>
      <c r="AC807" s="504"/>
      <c r="AD807" s="412"/>
      <c r="AE807" s="504"/>
      <c r="AF807" s="411"/>
      <c r="AG807" s="411"/>
      <c r="AH807" s="412">
        <v>256</v>
      </c>
      <c r="AI807" s="412" t="s">
        <v>181</v>
      </c>
      <c r="AJ807" s="412" t="s">
        <v>54</v>
      </c>
      <c r="AK807" s="546"/>
      <c r="AL807" s="570"/>
      <c r="AM807" s="504">
        <v>256</v>
      </c>
      <c r="AN807" s="504"/>
      <c r="AO807" s="504">
        <v>2002</v>
      </c>
      <c r="AP807" s="505">
        <v>2009</v>
      </c>
      <c r="AQ807" s="142"/>
      <c r="AR807" s="504" t="s">
        <v>2062</v>
      </c>
      <c r="AS807" s="505"/>
    </row>
    <row r="808" spans="1:45" ht="14.25" customHeight="1" x14ac:dyDescent="0.25">
      <c r="A808" t="s">
        <v>746</v>
      </c>
      <c r="B808">
        <v>1</v>
      </c>
      <c r="C808" t="s">
        <v>875</v>
      </c>
      <c r="D808" s="26" t="s">
        <v>140</v>
      </c>
      <c r="E808" s="435" t="s">
        <v>2222</v>
      </c>
      <c r="F808" s="27" t="s">
        <v>67</v>
      </c>
      <c r="G808" s="28" t="s">
        <v>142</v>
      </c>
      <c r="H808" s="27" t="s">
        <v>445</v>
      </c>
      <c r="I808" s="27">
        <v>32</v>
      </c>
      <c r="J808" s="87">
        <v>32</v>
      </c>
      <c r="K808" s="19" t="s">
        <v>800</v>
      </c>
      <c r="L808" s="52" t="s">
        <v>108</v>
      </c>
      <c r="M808" s="81"/>
      <c r="N808" s="28">
        <v>2505</v>
      </c>
      <c r="O808" s="972"/>
      <c r="P808" s="29">
        <v>6</v>
      </c>
      <c r="Q808" s="28"/>
      <c r="R808" s="28">
        <v>5</v>
      </c>
      <c r="S808" s="81">
        <v>192.30799999999999</v>
      </c>
      <c r="T808" s="185">
        <v>41818</v>
      </c>
      <c r="U808" s="326">
        <v>14.7</v>
      </c>
      <c r="V808" s="60">
        <v>1</v>
      </c>
      <c r="W808" s="167">
        <v>1</v>
      </c>
      <c r="X808" s="489">
        <f t="shared" si="41"/>
        <v>76.769660678642708</v>
      </c>
      <c r="Y808" s="502" t="s">
        <v>1833</v>
      </c>
      <c r="Z808" s="494"/>
      <c r="AA808" s="28" t="s">
        <v>20</v>
      </c>
      <c r="AB808" s="27">
        <v>16</v>
      </c>
      <c r="AC808" s="28" t="s">
        <v>140</v>
      </c>
      <c r="AD808" s="27" t="s">
        <v>54</v>
      </c>
      <c r="AE808" s="28" t="s">
        <v>124</v>
      </c>
      <c r="AF808" s="29" t="s">
        <v>55</v>
      </c>
      <c r="AG808" s="29" t="s">
        <v>54</v>
      </c>
      <c r="AH808" s="27" t="s">
        <v>133</v>
      </c>
      <c r="AI808" s="27" t="s">
        <v>133</v>
      </c>
      <c r="AJ808" s="27" t="s">
        <v>54</v>
      </c>
      <c r="AK808" s="81"/>
      <c r="AL808" s="569"/>
      <c r="AM808" s="28"/>
      <c r="AN808" s="28"/>
      <c r="AO808" s="28">
        <v>2012</v>
      </c>
      <c r="AP808" s="20">
        <v>2015</v>
      </c>
      <c r="AQ808" s="182" t="s">
        <v>3294</v>
      </c>
      <c r="AR808" s="28" t="s">
        <v>144</v>
      </c>
      <c r="AS808" s="20" t="s">
        <v>1287</v>
      </c>
    </row>
    <row r="809" spans="1:45" ht="14.25" customHeight="1" x14ac:dyDescent="0.25">
      <c r="A809" t="s">
        <v>746</v>
      </c>
      <c r="B809">
        <v>1</v>
      </c>
      <c r="C809" t="s">
        <v>875</v>
      </c>
      <c r="D809" s="45" t="s">
        <v>1145</v>
      </c>
      <c r="E809" s="555" t="s">
        <v>2222</v>
      </c>
      <c r="F809" s="46" t="s">
        <v>67</v>
      </c>
      <c r="G809" s="42" t="s">
        <v>142</v>
      </c>
      <c r="H809" s="46" t="s">
        <v>445</v>
      </c>
      <c r="I809" s="46">
        <v>32</v>
      </c>
      <c r="J809" s="670">
        <v>32</v>
      </c>
      <c r="K809" s="19" t="s">
        <v>800</v>
      </c>
      <c r="L809" s="52" t="s">
        <v>108</v>
      </c>
      <c r="M809" s="81"/>
      <c r="N809" s="28">
        <v>1928</v>
      </c>
      <c r="O809" s="972"/>
      <c r="P809" s="29">
        <v>6</v>
      </c>
      <c r="Q809" s="28"/>
      <c r="R809" s="28"/>
      <c r="S809" s="81">
        <v>236.351</v>
      </c>
      <c r="T809" s="185">
        <v>41770</v>
      </c>
      <c r="U809" s="326">
        <v>14.7</v>
      </c>
      <c r="V809" s="60">
        <v>1</v>
      </c>
      <c r="W809" s="167">
        <v>2</v>
      </c>
      <c r="X809" s="489">
        <f t="shared" si="41"/>
        <v>61.294346473029044</v>
      </c>
      <c r="Y809" s="502" t="s">
        <v>1833</v>
      </c>
      <c r="Z809" s="494"/>
      <c r="AA809" s="28" t="s">
        <v>20</v>
      </c>
      <c r="AB809" s="27">
        <v>7</v>
      </c>
      <c r="AC809" s="28" t="s">
        <v>140</v>
      </c>
      <c r="AD809" s="27" t="s">
        <v>54</v>
      </c>
      <c r="AE809" s="28" t="s">
        <v>124</v>
      </c>
      <c r="AF809" s="29" t="s">
        <v>55</v>
      </c>
      <c r="AG809" s="29" t="s">
        <v>54</v>
      </c>
      <c r="AH809" s="27" t="s">
        <v>133</v>
      </c>
      <c r="AI809" s="27" t="s">
        <v>133</v>
      </c>
      <c r="AJ809" s="27" t="s">
        <v>54</v>
      </c>
      <c r="AK809" s="81"/>
      <c r="AL809" s="569"/>
      <c r="AM809" s="28"/>
      <c r="AN809" s="28"/>
      <c r="AO809" s="28">
        <v>2012</v>
      </c>
      <c r="AP809" s="20">
        <v>2014</v>
      </c>
      <c r="AQ809" s="182" t="s">
        <v>3294</v>
      </c>
      <c r="AR809" s="28" t="s">
        <v>1226</v>
      </c>
      <c r="AS809" s="20" t="s">
        <v>1287</v>
      </c>
    </row>
    <row r="810" spans="1:45" ht="14.25" customHeight="1" x14ac:dyDescent="0.25">
      <c r="D810" s="409" t="s">
        <v>5491</v>
      </c>
      <c r="E810" s="435" t="s">
        <v>5139</v>
      </c>
      <c r="F810" s="412"/>
      <c r="G810" s="504" t="s">
        <v>142</v>
      </c>
      <c r="H810" s="412" t="s">
        <v>1613</v>
      </c>
      <c r="I810" s="412">
        <v>32</v>
      </c>
      <c r="J810" s="415">
        <v>32</v>
      </c>
      <c r="K810" s="19"/>
      <c r="L810" s="52"/>
      <c r="M810" s="81"/>
      <c r="N810" s="28"/>
      <c r="O810" s="972"/>
      <c r="P810" s="29"/>
      <c r="Q810" s="28"/>
      <c r="R810" s="28"/>
      <c r="S810" s="81"/>
      <c r="T810" s="185"/>
      <c r="U810" s="326"/>
      <c r="V810" s="60"/>
      <c r="W810" s="167"/>
      <c r="X810" s="489"/>
      <c r="Y810" s="502"/>
      <c r="Z810" s="494"/>
      <c r="AA810" s="28" t="s">
        <v>20</v>
      </c>
      <c r="AB810" s="27"/>
      <c r="AC810" s="28"/>
      <c r="AD810" s="27" t="s">
        <v>54</v>
      </c>
      <c r="AE810" s="28" t="s">
        <v>124</v>
      </c>
      <c r="AF810" s="29"/>
      <c r="AG810" s="29"/>
      <c r="AH810" s="27" t="s">
        <v>133</v>
      </c>
      <c r="AI810" s="27" t="s">
        <v>133</v>
      </c>
      <c r="AJ810" s="27" t="s">
        <v>54</v>
      </c>
      <c r="AK810" s="81"/>
      <c r="AL810" s="569"/>
      <c r="AM810" s="28">
        <v>32</v>
      </c>
      <c r="AN810" s="28"/>
      <c r="AO810" s="28"/>
      <c r="AP810" s="20">
        <v>2020</v>
      </c>
      <c r="AQ810" s="182" t="s">
        <v>5494</v>
      </c>
      <c r="AR810" s="28" t="s">
        <v>5495</v>
      </c>
      <c r="AS810" s="20" t="s">
        <v>5497</v>
      </c>
    </row>
    <row r="811" spans="1:45" ht="14.25" customHeight="1" x14ac:dyDescent="0.25">
      <c r="D811" s="409" t="s">
        <v>6028</v>
      </c>
      <c r="E811" s="435" t="s">
        <v>6029</v>
      </c>
      <c r="F811" s="412"/>
      <c r="G811" s="504" t="s">
        <v>6031</v>
      </c>
      <c r="H811" s="412" t="s">
        <v>1613</v>
      </c>
      <c r="I811" s="412">
        <v>32</v>
      </c>
      <c r="J811" s="415">
        <v>32</v>
      </c>
      <c r="K811" s="19"/>
      <c r="L811" s="52"/>
      <c r="M811" s="81"/>
      <c r="N811" s="28"/>
      <c r="O811" s="972"/>
      <c r="P811" s="29"/>
      <c r="Q811" s="28"/>
      <c r="R811" s="28"/>
      <c r="S811" s="81"/>
      <c r="T811" s="185"/>
      <c r="U811" s="326"/>
      <c r="V811" s="60">
        <v>1</v>
      </c>
      <c r="W811" s="167">
        <v>2</v>
      </c>
      <c r="X811" s="489"/>
      <c r="Y811" s="502"/>
      <c r="Z811" s="494"/>
      <c r="AA811" s="28" t="s">
        <v>20</v>
      </c>
      <c r="AB811" s="27">
        <v>7</v>
      </c>
      <c r="AC811" s="28" t="s">
        <v>6032</v>
      </c>
      <c r="AD811" s="27" t="s">
        <v>54</v>
      </c>
      <c r="AE811" s="28" t="s">
        <v>124</v>
      </c>
      <c r="AF811" s="29" t="s">
        <v>55</v>
      </c>
      <c r="AG811" s="29"/>
      <c r="AH811" s="27" t="s">
        <v>133</v>
      </c>
      <c r="AI811" s="27" t="s">
        <v>133</v>
      </c>
      <c r="AJ811" s="27" t="s">
        <v>54</v>
      </c>
      <c r="AK811" s="81"/>
      <c r="AL811" s="569"/>
      <c r="AM811" s="28">
        <v>32</v>
      </c>
      <c r="AN811" s="28"/>
      <c r="AO811" s="28"/>
      <c r="AP811" s="20">
        <v>2021</v>
      </c>
      <c r="AQ811" s="182" t="s">
        <v>6033</v>
      </c>
      <c r="AR811" s="28" t="s">
        <v>6030</v>
      </c>
      <c r="AS811" s="20"/>
    </row>
    <row r="812" spans="1:45" ht="14.25" customHeight="1" x14ac:dyDescent="0.25">
      <c r="A812" t="s">
        <v>174</v>
      </c>
      <c r="B812">
        <v>1</v>
      </c>
      <c r="C812" t="s">
        <v>875</v>
      </c>
      <c r="D812" s="26" t="s">
        <v>291</v>
      </c>
      <c r="E812" s="435" t="s">
        <v>2280</v>
      </c>
      <c r="F812" s="27" t="s">
        <v>57</v>
      </c>
      <c r="G812" s="28" t="s">
        <v>292</v>
      </c>
      <c r="H812" s="27" t="s">
        <v>143</v>
      </c>
      <c r="I812" s="27">
        <v>16</v>
      </c>
      <c r="J812" s="87">
        <v>16</v>
      </c>
      <c r="K812" s="19" t="s">
        <v>800</v>
      </c>
      <c r="L812" s="52" t="s">
        <v>108</v>
      </c>
      <c r="M812" s="81"/>
      <c r="N812" s="28">
        <v>871</v>
      </c>
      <c r="O812" s="972"/>
      <c r="P812" s="29">
        <v>6</v>
      </c>
      <c r="Q812" s="28"/>
      <c r="R812" s="28"/>
      <c r="S812" s="81">
        <v>151.51499999999999</v>
      </c>
      <c r="T812" s="185">
        <v>43173</v>
      </c>
      <c r="U812" s="326">
        <v>14.7</v>
      </c>
      <c r="V812" s="60">
        <v>0.67</v>
      </c>
      <c r="W812" s="167">
        <v>1</v>
      </c>
      <c r="X812" s="489">
        <f t="shared" ref="X812:X822" si="42">IF(AND(N812&lt;&gt;"",S812&lt;&gt;""),1000*S812*V812/(N812*W812),"")</f>
        <v>116.55</v>
      </c>
      <c r="Y812" s="502" t="s">
        <v>174</v>
      </c>
      <c r="Z812" s="494"/>
      <c r="AA812" s="28" t="s">
        <v>17</v>
      </c>
      <c r="AB812" s="27">
        <v>20</v>
      </c>
      <c r="AC812" s="28" t="s">
        <v>73</v>
      </c>
      <c r="AD812" s="27" t="s">
        <v>54</v>
      </c>
      <c r="AE812" s="28" t="s">
        <v>158</v>
      </c>
      <c r="AF812" s="29" t="s">
        <v>55</v>
      </c>
      <c r="AG812" s="29"/>
      <c r="AH812" s="27" t="s">
        <v>181</v>
      </c>
      <c r="AI812" s="27" t="s">
        <v>181</v>
      </c>
      <c r="AJ812" s="27"/>
      <c r="AK812" s="81"/>
      <c r="AL812" s="569"/>
      <c r="AM812" s="28">
        <v>16</v>
      </c>
      <c r="AN812" s="28"/>
      <c r="AO812" s="28">
        <v>2005</v>
      </c>
      <c r="AP812" s="20">
        <v>2015</v>
      </c>
      <c r="AQ812" s="182"/>
      <c r="AR812" s="28"/>
      <c r="AS812" s="20"/>
    </row>
    <row r="813" spans="1:45" ht="14.25" customHeight="1" x14ac:dyDescent="0.25">
      <c r="C813" t="s">
        <v>875</v>
      </c>
      <c r="D813" s="26" t="s">
        <v>1509</v>
      </c>
      <c r="E813" s="435" t="s">
        <v>2510</v>
      </c>
      <c r="F813" s="27" t="s">
        <v>85</v>
      </c>
      <c r="G813" s="28" t="s">
        <v>1512</v>
      </c>
      <c r="H813" s="27" t="s">
        <v>33</v>
      </c>
      <c r="I813" s="27">
        <v>32</v>
      </c>
      <c r="J813" s="87">
        <v>16</v>
      </c>
      <c r="K813" s="19" t="s">
        <v>800</v>
      </c>
      <c r="L813" s="52" t="s">
        <v>108</v>
      </c>
      <c r="M813" s="81"/>
      <c r="N813" s="28">
        <v>1050</v>
      </c>
      <c r="O813" s="972"/>
      <c r="P813" s="29">
        <v>6</v>
      </c>
      <c r="Q813" s="28">
        <v>1</v>
      </c>
      <c r="R813" s="28"/>
      <c r="S813" s="81">
        <v>141.82400000000001</v>
      </c>
      <c r="T813" s="185">
        <v>41957</v>
      </c>
      <c r="U813" s="326">
        <v>14.7</v>
      </c>
      <c r="V813" s="60">
        <v>1</v>
      </c>
      <c r="W813" s="167">
        <v>1</v>
      </c>
      <c r="X813" s="489">
        <f t="shared" si="42"/>
        <v>135.0704761904762</v>
      </c>
      <c r="Y813" s="502" t="s">
        <v>174</v>
      </c>
      <c r="Z813" s="494" t="s">
        <v>745</v>
      </c>
      <c r="AA813" s="28" t="s">
        <v>17</v>
      </c>
      <c r="AB813" s="27">
        <v>2</v>
      </c>
      <c r="AC813" s="28" t="s">
        <v>1510</v>
      </c>
      <c r="AD813" s="27" t="s">
        <v>54</v>
      </c>
      <c r="AE813" s="28" t="s">
        <v>124</v>
      </c>
      <c r="AF813" s="29" t="s">
        <v>55</v>
      </c>
      <c r="AG813" s="29" t="s">
        <v>55</v>
      </c>
      <c r="AH813" s="27" t="s">
        <v>133</v>
      </c>
      <c r="AI813" s="27" t="s">
        <v>133</v>
      </c>
      <c r="AJ813" s="27" t="s">
        <v>54</v>
      </c>
      <c r="AK813" s="81">
        <v>26</v>
      </c>
      <c r="AL813" s="569"/>
      <c r="AM813" s="28">
        <v>16</v>
      </c>
      <c r="AN813" s="28"/>
      <c r="AO813" s="28">
        <v>2014</v>
      </c>
      <c r="AP813" s="20">
        <v>2015</v>
      </c>
      <c r="AQ813" s="19"/>
      <c r="AR813" s="28" t="s">
        <v>4319</v>
      </c>
      <c r="AS813" s="20"/>
    </row>
    <row r="814" spans="1:45" ht="14.25" customHeight="1" x14ac:dyDescent="0.25">
      <c r="A814" t="s">
        <v>746</v>
      </c>
      <c r="B814">
        <v>1</v>
      </c>
      <c r="C814" t="s">
        <v>875</v>
      </c>
      <c r="D814" s="26" t="s">
        <v>1509</v>
      </c>
      <c r="E814" s="435" t="s">
        <v>2510</v>
      </c>
      <c r="F814" s="27" t="s">
        <v>85</v>
      </c>
      <c r="G814" s="28" t="s">
        <v>1512</v>
      </c>
      <c r="H814" s="27" t="s">
        <v>33</v>
      </c>
      <c r="I814" s="27">
        <v>32</v>
      </c>
      <c r="J814" s="87">
        <v>16</v>
      </c>
      <c r="K814" s="19" t="s">
        <v>800</v>
      </c>
      <c r="L814" s="52" t="s">
        <v>108</v>
      </c>
      <c r="M814" s="81"/>
      <c r="N814" s="28">
        <v>1797</v>
      </c>
      <c r="O814" s="972"/>
      <c r="P814" s="29">
        <v>6</v>
      </c>
      <c r="Q814" s="28">
        <v>1</v>
      </c>
      <c r="R814" s="28">
        <v>2</v>
      </c>
      <c r="S814" s="81">
        <v>185.185</v>
      </c>
      <c r="T814" s="185">
        <v>43297</v>
      </c>
      <c r="U814" s="326">
        <v>14.7</v>
      </c>
      <c r="V814" s="60">
        <v>1</v>
      </c>
      <c r="W814" s="167">
        <v>1</v>
      </c>
      <c r="X814" s="489">
        <f t="shared" si="42"/>
        <v>103.05230940456316</v>
      </c>
      <c r="Y814" s="502" t="s">
        <v>174</v>
      </c>
      <c r="Z814" s="494" t="s">
        <v>54</v>
      </c>
      <c r="AA814" s="28" t="s">
        <v>17</v>
      </c>
      <c r="AB814" s="27">
        <v>28</v>
      </c>
      <c r="AC814" s="28" t="s">
        <v>4318</v>
      </c>
      <c r="AD814" s="27" t="s">
        <v>54</v>
      </c>
      <c r="AE814" s="28" t="s">
        <v>124</v>
      </c>
      <c r="AF814" s="29" t="s">
        <v>55</v>
      </c>
      <c r="AG814" s="29" t="s">
        <v>55</v>
      </c>
      <c r="AH814" s="27" t="s">
        <v>133</v>
      </c>
      <c r="AI814" s="27" t="s">
        <v>133</v>
      </c>
      <c r="AJ814" s="27" t="s">
        <v>54</v>
      </c>
      <c r="AK814" s="81">
        <v>26</v>
      </c>
      <c r="AL814" s="569"/>
      <c r="AM814" s="28">
        <v>16</v>
      </c>
      <c r="AN814" s="28"/>
      <c r="AO814" s="28">
        <v>2014</v>
      </c>
      <c r="AP814" s="20">
        <v>2015</v>
      </c>
      <c r="AQ814" s="19"/>
      <c r="AR814" s="28" t="s">
        <v>4320</v>
      </c>
      <c r="AS814" s="20" t="s">
        <v>4321</v>
      </c>
    </row>
    <row r="815" spans="1:45" ht="14.25" customHeight="1" x14ac:dyDescent="0.25">
      <c r="C815" t="s">
        <v>875</v>
      </c>
      <c r="D815" s="26" t="s">
        <v>1509</v>
      </c>
      <c r="E815" s="435" t="s">
        <v>2510</v>
      </c>
      <c r="F815" s="27" t="s">
        <v>85</v>
      </c>
      <c r="G815" s="28" t="s">
        <v>1512</v>
      </c>
      <c r="H815" s="27" t="s">
        <v>33</v>
      </c>
      <c r="I815" s="27">
        <v>32</v>
      </c>
      <c r="J815" s="87">
        <v>16</v>
      </c>
      <c r="K815" s="19" t="s">
        <v>800</v>
      </c>
      <c r="L815" s="52" t="s">
        <v>108</v>
      </c>
      <c r="M815" s="81"/>
      <c r="N815" s="28">
        <v>1177</v>
      </c>
      <c r="O815" s="972"/>
      <c r="P815" s="29">
        <v>6</v>
      </c>
      <c r="Q815" s="28">
        <v>1</v>
      </c>
      <c r="R815" s="28"/>
      <c r="S815" s="81">
        <v>116.279</v>
      </c>
      <c r="T815" s="185">
        <v>41957</v>
      </c>
      <c r="U815" s="326">
        <v>14.7</v>
      </c>
      <c r="V815" s="60">
        <v>1</v>
      </c>
      <c r="W815" s="167">
        <v>1</v>
      </c>
      <c r="X815" s="489">
        <f t="shared" si="42"/>
        <v>98.792693288020388</v>
      </c>
      <c r="Y815" s="502" t="s">
        <v>174</v>
      </c>
      <c r="Z815" s="494" t="s">
        <v>745</v>
      </c>
      <c r="AA815" s="28" t="s">
        <v>17</v>
      </c>
      <c r="AB815" s="27">
        <v>2</v>
      </c>
      <c r="AC815" s="28" t="s">
        <v>1510</v>
      </c>
      <c r="AD815" s="27" t="s">
        <v>54</v>
      </c>
      <c r="AE815" s="28" t="s">
        <v>124</v>
      </c>
      <c r="AF815" s="29" t="s">
        <v>55</v>
      </c>
      <c r="AG815" s="29" t="s">
        <v>55</v>
      </c>
      <c r="AH815" s="27" t="s">
        <v>133</v>
      </c>
      <c r="AI815" s="27" t="s">
        <v>133</v>
      </c>
      <c r="AJ815" s="27" t="s">
        <v>54</v>
      </c>
      <c r="AK815" s="81">
        <v>26</v>
      </c>
      <c r="AL815" s="569"/>
      <c r="AM815" s="28">
        <v>16</v>
      </c>
      <c r="AN815" s="28"/>
      <c r="AO815" s="28">
        <v>2014</v>
      </c>
      <c r="AP815" s="20">
        <v>2015</v>
      </c>
      <c r="AQ815" s="19"/>
      <c r="AR815" s="28" t="s">
        <v>4319</v>
      </c>
      <c r="AS815" s="20"/>
    </row>
    <row r="816" spans="1:45" ht="14.25" customHeight="1" x14ac:dyDescent="0.25">
      <c r="C816" t="s">
        <v>4376</v>
      </c>
      <c r="D816" s="26" t="s">
        <v>3054</v>
      </c>
      <c r="E816" s="435" t="s">
        <v>2429</v>
      </c>
      <c r="F816" s="27" t="s">
        <v>777</v>
      </c>
      <c r="G816" s="28" t="s">
        <v>3037</v>
      </c>
      <c r="H816" s="27" t="s">
        <v>143</v>
      </c>
      <c r="I816" s="27">
        <v>16</v>
      </c>
      <c r="J816" s="87">
        <v>16</v>
      </c>
      <c r="K816" s="19" t="s">
        <v>800</v>
      </c>
      <c r="L816" s="52" t="s">
        <v>108</v>
      </c>
      <c r="M816" s="81" t="s">
        <v>2428</v>
      </c>
      <c r="N816" s="28"/>
      <c r="O816" s="972"/>
      <c r="P816" s="29">
        <v>6</v>
      </c>
      <c r="Q816" s="28"/>
      <c r="R816" s="28"/>
      <c r="S816" s="81"/>
      <c r="T816" s="185">
        <v>43183</v>
      </c>
      <c r="U816" s="326">
        <v>14.7</v>
      </c>
      <c r="V816" s="60">
        <v>0.66</v>
      </c>
      <c r="W816" s="167">
        <v>1</v>
      </c>
      <c r="X816" s="489" t="str">
        <f t="shared" si="42"/>
        <v/>
      </c>
      <c r="Y816" s="502"/>
      <c r="Z816" s="494"/>
      <c r="AA816" s="28" t="s">
        <v>20</v>
      </c>
      <c r="AB816" s="27">
        <v>15</v>
      </c>
      <c r="AC816" s="28" t="s">
        <v>2427</v>
      </c>
      <c r="AD816" s="27" t="s">
        <v>54</v>
      </c>
      <c r="AE816" s="28"/>
      <c r="AF816" s="29" t="s">
        <v>55</v>
      </c>
      <c r="AG816" s="29" t="s">
        <v>54</v>
      </c>
      <c r="AH816" s="27" t="s">
        <v>181</v>
      </c>
      <c r="AI816" s="27" t="s">
        <v>181</v>
      </c>
      <c r="AJ816" s="27"/>
      <c r="AK816" s="81">
        <v>13</v>
      </c>
      <c r="AL816" s="569">
        <v>4</v>
      </c>
      <c r="AM816" s="28">
        <v>16</v>
      </c>
      <c r="AN816" s="28"/>
      <c r="AO816" s="28">
        <v>2017</v>
      </c>
      <c r="AP816" s="20">
        <v>2017</v>
      </c>
      <c r="AQ816" s="19"/>
      <c r="AR816" s="28" t="s">
        <v>3055</v>
      </c>
      <c r="AS816" s="20" t="s">
        <v>3062</v>
      </c>
    </row>
    <row r="817" spans="1:45" ht="14.25" customHeight="1" x14ac:dyDescent="0.25">
      <c r="B817">
        <v>1</v>
      </c>
      <c r="C817" t="s">
        <v>4376</v>
      </c>
      <c r="D817" s="45" t="s">
        <v>3038</v>
      </c>
      <c r="E817" s="555" t="s">
        <v>3039</v>
      </c>
      <c r="F817" s="46" t="s">
        <v>67</v>
      </c>
      <c r="G817" s="42" t="s">
        <v>3037</v>
      </c>
      <c r="H817" s="46" t="s">
        <v>12</v>
      </c>
      <c r="I817" s="46">
        <v>8</v>
      </c>
      <c r="J817" s="670">
        <v>8</v>
      </c>
      <c r="K817" s="19" t="s">
        <v>800</v>
      </c>
      <c r="L817" s="52" t="s">
        <v>108</v>
      </c>
      <c r="M817" s="81"/>
      <c r="N817" s="28">
        <v>258</v>
      </c>
      <c r="O817" s="972"/>
      <c r="P817" s="29">
        <v>6</v>
      </c>
      <c r="Q817" s="28"/>
      <c r="R817" s="28">
        <v>1</v>
      </c>
      <c r="S817" s="81">
        <v>200</v>
      </c>
      <c r="T817" s="185">
        <v>43182</v>
      </c>
      <c r="U817" s="326">
        <v>14.7</v>
      </c>
      <c r="V817" s="60">
        <v>0.33</v>
      </c>
      <c r="W817" s="167">
        <v>3</v>
      </c>
      <c r="X817" s="489">
        <f t="shared" si="42"/>
        <v>85.271317829457359</v>
      </c>
      <c r="Y817" s="502" t="s">
        <v>174</v>
      </c>
      <c r="Z817" s="494"/>
      <c r="AA817" s="28" t="s">
        <v>17</v>
      </c>
      <c r="AB817" s="27">
        <v>9</v>
      </c>
      <c r="AC817" s="28" t="s">
        <v>1711</v>
      </c>
      <c r="AD817" s="27" t="s">
        <v>149</v>
      </c>
      <c r="AE817" s="28"/>
      <c r="AF817" s="29" t="s">
        <v>55</v>
      </c>
      <c r="AG817" s="29"/>
      <c r="AH817" s="27">
        <v>96</v>
      </c>
      <c r="AI817" s="27">
        <v>128</v>
      </c>
      <c r="AJ817" s="27" t="s">
        <v>54</v>
      </c>
      <c r="AK817" s="81">
        <v>10</v>
      </c>
      <c r="AL817" s="569"/>
      <c r="AM817" s="28">
        <v>2</v>
      </c>
      <c r="AN817" s="28"/>
      <c r="AO817" s="28">
        <v>2016</v>
      </c>
      <c r="AP817" s="20">
        <v>2016</v>
      </c>
      <c r="AQ817" s="19" t="s">
        <v>3041</v>
      </c>
      <c r="AR817" s="28" t="s">
        <v>3040</v>
      </c>
      <c r="AS817" s="20" t="s">
        <v>3042</v>
      </c>
    </row>
    <row r="818" spans="1:45" ht="14.25" customHeight="1" x14ac:dyDescent="0.25">
      <c r="C818" t="s">
        <v>875</v>
      </c>
      <c r="D818" s="45" t="s">
        <v>3052</v>
      </c>
      <c r="E818" s="555" t="s">
        <v>3053</v>
      </c>
      <c r="F818" s="46" t="s">
        <v>777</v>
      </c>
      <c r="G818" s="42" t="s">
        <v>3037</v>
      </c>
      <c r="H818" s="46" t="s">
        <v>33</v>
      </c>
      <c r="I818" s="46">
        <v>32</v>
      </c>
      <c r="J818" s="670">
        <v>32</v>
      </c>
      <c r="K818" s="19" t="s">
        <v>800</v>
      </c>
      <c r="L818" s="52" t="s">
        <v>108</v>
      </c>
      <c r="M818" s="81" t="s">
        <v>2428</v>
      </c>
      <c r="N818" s="28"/>
      <c r="O818" s="972"/>
      <c r="P818" s="29">
        <v>6</v>
      </c>
      <c r="Q818" s="28"/>
      <c r="R818" s="28"/>
      <c r="S818" s="81"/>
      <c r="T818" s="185">
        <v>43183</v>
      </c>
      <c r="U818" s="326">
        <v>14.7</v>
      </c>
      <c r="V818" s="60">
        <v>1</v>
      </c>
      <c r="W818" s="167">
        <v>1</v>
      </c>
      <c r="X818" s="489" t="str">
        <f t="shared" si="42"/>
        <v/>
      </c>
      <c r="Y818" s="502"/>
      <c r="Z818" s="494"/>
      <c r="AA818" s="28" t="s">
        <v>20</v>
      </c>
      <c r="AB818" s="27"/>
      <c r="AC818" s="28"/>
      <c r="AD818" s="27" t="s">
        <v>54</v>
      </c>
      <c r="AE818" s="28" t="s">
        <v>124</v>
      </c>
      <c r="AF818" s="29" t="s">
        <v>55</v>
      </c>
      <c r="AG818" s="29" t="s">
        <v>55</v>
      </c>
      <c r="AH818" s="27" t="s">
        <v>133</v>
      </c>
      <c r="AI818" s="27" t="s">
        <v>133</v>
      </c>
      <c r="AJ818" s="27" t="s">
        <v>54</v>
      </c>
      <c r="AK818" s="81"/>
      <c r="AL818" s="569"/>
      <c r="AM818" s="28">
        <v>32</v>
      </c>
      <c r="AN818" s="28">
        <v>5</v>
      </c>
      <c r="AO818" s="28">
        <v>2017</v>
      </c>
      <c r="AP818" s="20">
        <v>2017</v>
      </c>
      <c r="AQ818" s="19"/>
      <c r="AR818" s="28" t="s">
        <v>3065</v>
      </c>
      <c r="AS818" s="20" t="s">
        <v>1862</v>
      </c>
    </row>
    <row r="819" spans="1:45" ht="14.25" customHeight="1" x14ac:dyDescent="0.25">
      <c r="B819">
        <v>1</v>
      </c>
      <c r="C819" t="s">
        <v>4376</v>
      </c>
      <c r="D819" s="26" t="s">
        <v>3047</v>
      </c>
      <c r="E819" s="435" t="s">
        <v>3039</v>
      </c>
      <c r="F819" s="27" t="s">
        <v>67</v>
      </c>
      <c r="G819" s="28" t="s">
        <v>3037</v>
      </c>
      <c r="H819" s="27" t="s">
        <v>143</v>
      </c>
      <c r="I819" s="27">
        <v>16</v>
      </c>
      <c r="J819" s="87">
        <v>16</v>
      </c>
      <c r="K819" s="19" t="s">
        <v>800</v>
      </c>
      <c r="L819" s="52" t="s">
        <v>108</v>
      </c>
      <c r="M819" s="81"/>
      <c r="N819" s="28">
        <v>369</v>
      </c>
      <c r="O819" s="972"/>
      <c r="P819" s="29">
        <v>6</v>
      </c>
      <c r="Q819" s="28"/>
      <c r="R819" s="28"/>
      <c r="S819" s="81">
        <v>200</v>
      </c>
      <c r="T819" s="185">
        <v>43182</v>
      </c>
      <c r="U819" s="326">
        <v>14.7</v>
      </c>
      <c r="V819" s="60">
        <v>0.67</v>
      </c>
      <c r="W819" s="167">
        <v>1</v>
      </c>
      <c r="X819" s="489">
        <f t="shared" si="42"/>
        <v>363.14363143631437</v>
      </c>
      <c r="Y819" s="502" t="s">
        <v>174</v>
      </c>
      <c r="Z819" s="494"/>
      <c r="AA819" s="28" t="s">
        <v>20</v>
      </c>
      <c r="AB819" s="27">
        <v>8</v>
      </c>
      <c r="AC819" s="28" t="s">
        <v>269</v>
      </c>
      <c r="AD819" s="27"/>
      <c r="AE819" s="28"/>
      <c r="AF819" s="29" t="s">
        <v>55</v>
      </c>
      <c r="AG819" s="29"/>
      <c r="AH819" s="27" t="s">
        <v>3045</v>
      </c>
      <c r="AI819" s="27" t="s">
        <v>3045</v>
      </c>
      <c r="AJ819" s="27"/>
      <c r="AK819" s="81">
        <v>13</v>
      </c>
      <c r="AL819" s="569"/>
      <c r="AM819" s="28">
        <v>8</v>
      </c>
      <c r="AN819" s="28"/>
      <c r="AO819" s="28">
        <v>2017</v>
      </c>
      <c r="AP819" s="20">
        <v>2017</v>
      </c>
      <c r="AQ819" s="19"/>
      <c r="AR819" s="28" t="s">
        <v>3048</v>
      </c>
      <c r="AS819" s="20" t="s">
        <v>3049</v>
      </c>
    </row>
    <row r="820" spans="1:45" ht="14.25" customHeight="1" x14ac:dyDescent="0.25">
      <c r="B820">
        <v>1</v>
      </c>
      <c r="C820" t="s">
        <v>4376</v>
      </c>
      <c r="D820" s="26" t="s">
        <v>3043</v>
      </c>
      <c r="E820" s="435" t="s">
        <v>3039</v>
      </c>
      <c r="F820" s="27" t="s">
        <v>67</v>
      </c>
      <c r="G820" s="28" t="s">
        <v>3037</v>
      </c>
      <c r="H820" s="27" t="s">
        <v>143</v>
      </c>
      <c r="I820" s="27">
        <v>16</v>
      </c>
      <c r="J820" s="87">
        <v>16</v>
      </c>
      <c r="K820" s="19" t="s">
        <v>800</v>
      </c>
      <c r="L820" s="52" t="s">
        <v>108</v>
      </c>
      <c r="M820" s="81"/>
      <c r="N820" s="28">
        <v>352</v>
      </c>
      <c r="O820" s="972"/>
      <c r="P820" s="29">
        <v>6</v>
      </c>
      <c r="Q820" s="28"/>
      <c r="R820" s="28"/>
      <c r="S820" s="81">
        <v>212.76599999999999</v>
      </c>
      <c r="T820" s="185">
        <v>43182</v>
      </c>
      <c r="U820" s="326">
        <v>14.7</v>
      </c>
      <c r="V820" s="60">
        <v>0.67</v>
      </c>
      <c r="W820" s="167">
        <v>1</v>
      </c>
      <c r="X820" s="489">
        <f t="shared" si="42"/>
        <v>404.98073863636364</v>
      </c>
      <c r="Y820" s="502" t="s">
        <v>174</v>
      </c>
      <c r="Z820" s="494"/>
      <c r="AA820" s="28" t="s">
        <v>17</v>
      </c>
      <c r="AB820" s="27">
        <v>8</v>
      </c>
      <c r="AC820" s="28" t="s">
        <v>3044</v>
      </c>
      <c r="AD820" s="27"/>
      <c r="AE820" s="28"/>
      <c r="AF820" s="29" t="s">
        <v>55</v>
      </c>
      <c r="AG820" s="29"/>
      <c r="AH820" s="27" t="s">
        <v>3045</v>
      </c>
      <c r="AI820" s="27" t="s">
        <v>3045</v>
      </c>
      <c r="AJ820" s="27"/>
      <c r="AK820" s="81">
        <v>8</v>
      </c>
      <c r="AL820" s="569"/>
      <c r="AM820" s="28">
        <v>8</v>
      </c>
      <c r="AN820" s="28"/>
      <c r="AO820" s="28">
        <v>2017</v>
      </c>
      <c r="AP820" s="20">
        <v>2017</v>
      </c>
      <c r="AQ820" s="19"/>
      <c r="AR820" s="28" t="s">
        <v>3048</v>
      </c>
      <c r="AS820" s="20" t="s">
        <v>3046</v>
      </c>
    </row>
    <row r="821" spans="1:45" ht="14.25" customHeight="1" x14ac:dyDescent="0.25">
      <c r="C821" t="s">
        <v>875</v>
      </c>
      <c r="D821" s="45" t="s">
        <v>3050</v>
      </c>
      <c r="E821" s="555" t="s">
        <v>3051</v>
      </c>
      <c r="F821" s="46" t="s">
        <v>777</v>
      </c>
      <c r="G821" s="42" t="s">
        <v>3037</v>
      </c>
      <c r="H821" s="46" t="s">
        <v>12</v>
      </c>
      <c r="I821" s="46">
        <v>8</v>
      </c>
      <c r="J821" s="670">
        <v>12</v>
      </c>
      <c r="K821" s="19" t="s">
        <v>800</v>
      </c>
      <c r="L821" s="52" t="s">
        <v>108</v>
      </c>
      <c r="M821" s="81" t="s">
        <v>2428</v>
      </c>
      <c r="N821" s="28"/>
      <c r="O821" s="972"/>
      <c r="P821" s="29">
        <v>6</v>
      </c>
      <c r="Q821" s="28"/>
      <c r="R821" s="28"/>
      <c r="S821" s="81"/>
      <c r="T821" s="185">
        <v>43183</v>
      </c>
      <c r="U821" s="326">
        <v>14.7</v>
      </c>
      <c r="V821" s="60">
        <v>0.33</v>
      </c>
      <c r="W821" s="167">
        <v>1</v>
      </c>
      <c r="X821" s="489" t="str">
        <f t="shared" si="42"/>
        <v/>
      </c>
      <c r="Y821" s="502"/>
      <c r="Z821" s="494"/>
      <c r="AA821" s="28" t="s">
        <v>20</v>
      </c>
      <c r="AB821" s="27">
        <v>7</v>
      </c>
      <c r="AC821" s="28" t="s">
        <v>3063</v>
      </c>
      <c r="AD821" s="27"/>
      <c r="AE821" s="28"/>
      <c r="AF821" s="29" t="s">
        <v>55</v>
      </c>
      <c r="AG821" s="29"/>
      <c r="AH821" s="27"/>
      <c r="AI821" s="27"/>
      <c r="AJ821" s="27"/>
      <c r="AK821" s="81"/>
      <c r="AL821" s="569"/>
      <c r="AM821" s="28"/>
      <c r="AN821" s="28"/>
      <c r="AO821" s="28">
        <v>2016</v>
      </c>
      <c r="AP821" s="20">
        <v>2016</v>
      </c>
      <c r="AQ821" s="19"/>
      <c r="AR821" s="28" t="s">
        <v>3064</v>
      </c>
      <c r="AS821" s="20" t="s">
        <v>1862</v>
      </c>
    </row>
    <row r="822" spans="1:45" ht="14.25" customHeight="1" x14ac:dyDescent="0.25">
      <c r="B822">
        <v>1</v>
      </c>
      <c r="C822" t="s">
        <v>875</v>
      </c>
      <c r="D822" s="26" t="s">
        <v>1710</v>
      </c>
      <c r="E822" s="435" t="s">
        <v>1715</v>
      </c>
      <c r="F822" s="27" t="s">
        <v>67</v>
      </c>
      <c r="G822" s="28" t="s">
        <v>1714</v>
      </c>
      <c r="H822" s="27"/>
      <c r="I822" s="27">
        <v>8</v>
      </c>
      <c r="J822" s="87">
        <v>8</v>
      </c>
      <c r="K822" s="19" t="s">
        <v>800</v>
      </c>
      <c r="L822" s="52" t="s">
        <v>108</v>
      </c>
      <c r="M822" s="81" t="s">
        <v>1713</v>
      </c>
      <c r="N822" s="28">
        <v>208</v>
      </c>
      <c r="O822" s="972"/>
      <c r="P822" s="29">
        <v>6</v>
      </c>
      <c r="Q822" s="28"/>
      <c r="R822" s="28">
        <v>1</v>
      </c>
      <c r="S822" s="81">
        <v>260</v>
      </c>
      <c r="T822" s="185">
        <v>42741</v>
      </c>
      <c r="U822" s="326">
        <v>14.7</v>
      </c>
      <c r="V822" s="60">
        <v>0.33</v>
      </c>
      <c r="W822" s="167">
        <v>3</v>
      </c>
      <c r="X822" s="489">
        <f t="shared" si="42"/>
        <v>137.5</v>
      </c>
      <c r="Y822" s="502" t="s">
        <v>174</v>
      </c>
      <c r="Z822" s="494"/>
      <c r="AA822" s="28" t="s">
        <v>17</v>
      </c>
      <c r="AB822" s="27">
        <v>6</v>
      </c>
      <c r="AC822" s="28" t="s">
        <v>1711</v>
      </c>
      <c r="AD822" s="27" t="s">
        <v>55</v>
      </c>
      <c r="AE822" s="28"/>
      <c r="AF822" s="29" t="s">
        <v>55</v>
      </c>
      <c r="AG822" s="29"/>
      <c r="AH822" s="27">
        <v>96</v>
      </c>
      <c r="AI822" s="27">
        <v>128</v>
      </c>
      <c r="AJ822" s="27" t="s">
        <v>54</v>
      </c>
      <c r="AK822" s="81"/>
      <c r="AL822" s="569"/>
      <c r="AM822" s="28"/>
      <c r="AN822" s="28"/>
      <c r="AO822" s="28">
        <v>2016</v>
      </c>
      <c r="AP822" s="20"/>
      <c r="AQ822" s="142"/>
      <c r="AR822" s="28"/>
      <c r="AS822" s="20" t="s">
        <v>1712</v>
      </c>
    </row>
    <row r="823" spans="1:45" ht="14.25" customHeight="1" x14ac:dyDescent="0.25">
      <c r="D823" s="591" t="s">
        <v>4970</v>
      </c>
      <c r="E823" s="555" t="s">
        <v>4971</v>
      </c>
      <c r="F823" s="592" t="s">
        <v>1812</v>
      </c>
      <c r="G823" s="593" t="s">
        <v>3850</v>
      </c>
      <c r="H823" s="592" t="s">
        <v>1613</v>
      </c>
      <c r="I823" s="592">
        <v>32</v>
      </c>
      <c r="J823" s="618">
        <v>32</v>
      </c>
      <c r="K823" s="19"/>
      <c r="L823" s="52"/>
      <c r="M823" s="81"/>
      <c r="N823" s="28"/>
      <c r="O823" s="972"/>
      <c r="P823" s="29"/>
      <c r="Q823" s="28"/>
      <c r="R823" s="28"/>
      <c r="S823" s="81"/>
      <c r="T823" s="185"/>
      <c r="U823" s="326"/>
      <c r="V823" s="60"/>
      <c r="W823" s="167"/>
      <c r="X823" s="489"/>
      <c r="Y823" s="502"/>
      <c r="Z823" s="494"/>
      <c r="AA823" s="28"/>
      <c r="AB823" s="27"/>
      <c r="AC823" s="28"/>
      <c r="AD823" s="27" t="s">
        <v>54</v>
      </c>
      <c r="AE823" s="28" t="s">
        <v>124</v>
      </c>
      <c r="AF823" s="29" t="s">
        <v>54</v>
      </c>
      <c r="AG823" s="29"/>
      <c r="AH823" s="27" t="s">
        <v>133</v>
      </c>
      <c r="AI823" s="27" t="s">
        <v>133</v>
      </c>
      <c r="AJ823" s="27" t="s">
        <v>54</v>
      </c>
      <c r="AK823" s="81">
        <v>45</v>
      </c>
      <c r="AL823" s="569"/>
      <c r="AM823" s="28">
        <v>32</v>
      </c>
      <c r="AN823" s="28"/>
      <c r="AO823" s="28">
        <v>2018</v>
      </c>
      <c r="AP823" s="20">
        <v>2020</v>
      </c>
      <c r="AQ823" s="182" t="s">
        <v>5139</v>
      </c>
      <c r="AR823" s="28" t="s">
        <v>5138</v>
      </c>
      <c r="AS823" s="20" t="s">
        <v>4972</v>
      </c>
    </row>
    <row r="824" spans="1:45" ht="14.25" customHeight="1" x14ac:dyDescent="0.25">
      <c r="A824" t="s">
        <v>746</v>
      </c>
      <c r="B824">
        <v>1</v>
      </c>
      <c r="C824" t="s">
        <v>875</v>
      </c>
      <c r="D824" s="45" t="s">
        <v>1607</v>
      </c>
      <c r="E824" s="555" t="s">
        <v>1612</v>
      </c>
      <c r="F824" s="46" t="s">
        <v>57</v>
      </c>
      <c r="G824" s="42" t="s">
        <v>1609</v>
      </c>
      <c r="H824" s="592" t="s">
        <v>1613</v>
      </c>
      <c r="I824" s="46">
        <v>32</v>
      </c>
      <c r="J824" s="670">
        <v>32</v>
      </c>
      <c r="K824" s="19" t="s">
        <v>827</v>
      </c>
      <c r="L824" s="52" t="s">
        <v>1610</v>
      </c>
      <c r="M824" s="81"/>
      <c r="N824" s="28">
        <v>1082</v>
      </c>
      <c r="O824" s="972"/>
      <c r="P824" s="29" t="s">
        <v>744</v>
      </c>
      <c r="Q824" s="28"/>
      <c r="R824" s="326" t="s">
        <v>170</v>
      </c>
      <c r="S824" s="81">
        <v>244</v>
      </c>
      <c r="T824" s="185">
        <v>41688</v>
      </c>
      <c r="U824" s="326">
        <v>14.7</v>
      </c>
      <c r="V824" s="60">
        <v>0.98</v>
      </c>
      <c r="W824" s="167">
        <v>1</v>
      </c>
      <c r="X824" s="489">
        <f>IF(AND(N824&lt;&gt;"",S824&lt;&gt;""),1000*S824*V824/(N824*W824),"")</f>
        <v>220.9981515711645</v>
      </c>
      <c r="Y824" s="502" t="s">
        <v>2226</v>
      </c>
      <c r="Z824" s="494"/>
      <c r="AA824" s="28" t="s">
        <v>17</v>
      </c>
      <c r="AB824" s="27">
        <v>13</v>
      </c>
      <c r="AC824" s="28" t="s">
        <v>1608</v>
      </c>
      <c r="AD824" s="27" t="s">
        <v>54</v>
      </c>
      <c r="AE824" s="28" t="s">
        <v>124</v>
      </c>
      <c r="AF824" s="29" t="s">
        <v>55</v>
      </c>
      <c r="AG824" s="29"/>
      <c r="AH824" s="27" t="s">
        <v>133</v>
      </c>
      <c r="AI824" s="27" t="s">
        <v>133</v>
      </c>
      <c r="AJ824" s="27" t="s">
        <v>54</v>
      </c>
      <c r="AK824" s="81"/>
      <c r="AL824" s="569"/>
      <c r="AM824" s="28">
        <v>32</v>
      </c>
      <c r="AN824" s="28"/>
      <c r="AO824" s="28">
        <v>2016</v>
      </c>
      <c r="AP824" s="20"/>
      <c r="AQ824" s="142"/>
      <c r="AR824" s="28" t="s">
        <v>1604</v>
      </c>
      <c r="AS824" s="20" t="s">
        <v>1611</v>
      </c>
    </row>
    <row r="825" spans="1:45" ht="14.25" customHeight="1" x14ac:dyDescent="0.25">
      <c r="C825" t="s">
        <v>875</v>
      </c>
      <c r="D825" s="591" t="s">
        <v>3812</v>
      </c>
      <c r="E825" s="555" t="s">
        <v>3815</v>
      </c>
      <c r="F825" s="673" t="s">
        <v>67</v>
      </c>
      <c r="G825" s="593" t="s">
        <v>3816</v>
      </c>
      <c r="H825" s="592" t="s">
        <v>4709</v>
      </c>
      <c r="I825" s="592">
        <v>8</v>
      </c>
      <c r="J825" s="618"/>
      <c r="K825" s="19" t="s">
        <v>3818</v>
      </c>
      <c r="L825" s="52" t="s">
        <v>1610</v>
      </c>
      <c r="M825" s="81"/>
      <c r="N825" s="28">
        <v>39856</v>
      </c>
      <c r="O825" s="972"/>
      <c r="P825" s="29">
        <v>6</v>
      </c>
      <c r="Q825" s="28">
        <v>64</v>
      </c>
      <c r="R825" s="28">
        <v>81</v>
      </c>
      <c r="S825" s="81">
        <v>175</v>
      </c>
      <c r="T825" s="185">
        <v>42926</v>
      </c>
      <c r="U825" s="326" t="s">
        <v>3184</v>
      </c>
      <c r="V825" s="60">
        <v>1</v>
      </c>
      <c r="W825" s="167">
        <v>0.125</v>
      </c>
      <c r="X825" s="489">
        <f>IF(AND(N825&lt;&gt;"",S825&lt;&gt;""),1000*S825*V825/(N825*W825),"")</f>
        <v>35.126455238859897</v>
      </c>
      <c r="Y825" s="502"/>
      <c r="Z825" s="494"/>
      <c r="AA825" s="28" t="s">
        <v>107</v>
      </c>
      <c r="AB825" s="27"/>
      <c r="AC825" s="28"/>
      <c r="AD825" s="27" t="s">
        <v>54</v>
      </c>
      <c r="AE825" s="28"/>
      <c r="AF825" s="29"/>
      <c r="AG825" s="29"/>
      <c r="AH825" s="27"/>
      <c r="AI825" s="27"/>
      <c r="AJ825" s="27"/>
      <c r="AK825" s="81"/>
      <c r="AL825" s="569"/>
      <c r="AM825" s="28"/>
      <c r="AN825" s="28"/>
      <c r="AO825" s="28">
        <v>2012</v>
      </c>
      <c r="AP825" s="20">
        <v>2017</v>
      </c>
      <c r="AQ825" s="182" t="s">
        <v>3819</v>
      </c>
      <c r="AR825" s="129" t="s">
        <v>3817</v>
      </c>
      <c r="AS825" s="20" t="s">
        <v>3820</v>
      </c>
    </row>
    <row r="826" spans="1:45" s="177" customFormat="1" x14ac:dyDescent="0.25">
      <c r="A826" t="s">
        <v>174</v>
      </c>
      <c r="B826">
        <v>1</v>
      </c>
      <c r="C826" t="s">
        <v>875</v>
      </c>
      <c r="D826" s="45" t="s">
        <v>476</v>
      </c>
      <c r="E826" s="555" t="s">
        <v>2546</v>
      </c>
      <c r="F826" s="46" t="s">
        <v>85</v>
      </c>
      <c r="G826" s="42" t="s">
        <v>478</v>
      </c>
      <c r="H826" s="46" t="s">
        <v>143</v>
      </c>
      <c r="I826" s="46">
        <v>32</v>
      </c>
      <c r="J826" s="670">
        <v>32</v>
      </c>
      <c r="K826" s="19" t="s">
        <v>802</v>
      </c>
      <c r="L826" s="52" t="s">
        <v>108</v>
      </c>
      <c r="M826" s="81"/>
      <c r="N826" s="28">
        <v>3075</v>
      </c>
      <c r="O826" s="972"/>
      <c r="P826" s="29" t="s">
        <v>744</v>
      </c>
      <c r="Q826" s="28">
        <v>4</v>
      </c>
      <c r="R826" s="28"/>
      <c r="S826" s="81">
        <v>144.363</v>
      </c>
      <c r="T826" s="185">
        <v>41742</v>
      </c>
      <c r="U826" s="326" t="s">
        <v>1267</v>
      </c>
      <c r="V826" s="60">
        <v>1</v>
      </c>
      <c r="W826" s="167">
        <v>1</v>
      </c>
      <c r="X826" s="489">
        <f>IF(AND(N826&lt;&gt;"",S826&lt;&gt;""),1000*S826*V826/(N826*W826),"")</f>
        <v>46.94731707317073</v>
      </c>
      <c r="Y826" s="502" t="s">
        <v>2226</v>
      </c>
      <c r="Z826" s="494"/>
      <c r="AA826" s="28" t="s">
        <v>479</v>
      </c>
      <c r="AB826" s="27">
        <v>8</v>
      </c>
      <c r="AC826" s="28" t="s">
        <v>476</v>
      </c>
      <c r="AD826" s="27" t="s">
        <v>54</v>
      </c>
      <c r="AE826" s="28" t="s">
        <v>124</v>
      </c>
      <c r="AF826" s="29" t="s">
        <v>55</v>
      </c>
      <c r="AG826" s="29"/>
      <c r="AH826" s="27" t="s">
        <v>133</v>
      </c>
      <c r="AI826" s="27" t="s">
        <v>133</v>
      </c>
      <c r="AJ826" s="27" t="s">
        <v>54</v>
      </c>
      <c r="AK826" s="81"/>
      <c r="AL826" s="569"/>
      <c r="AM826" s="28">
        <v>32</v>
      </c>
      <c r="AN826" s="28">
        <v>4</v>
      </c>
      <c r="AO826" s="28">
        <v>2010</v>
      </c>
      <c r="AP826" s="20">
        <v>2011</v>
      </c>
      <c r="AQ826" s="19"/>
      <c r="AR826" s="28" t="s">
        <v>477</v>
      </c>
      <c r="AS826" s="20" t="s">
        <v>480</v>
      </c>
    </row>
    <row r="827" spans="1:45" s="208" customFormat="1" x14ac:dyDescent="0.25">
      <c r="A827"/>
      <c r="B827"/>
      <c r="C827"/>
      <c r="D827" s="591" t="s">
        <v>5709</v>
      </c>
      <c r="E827" s="555" t="s">
        <v>5710</v>
      </c>
      <c r="F827" s="592" t="s">
        <v>296</v>
      </c>
      <c r="G827" s="593" t="s">
        <v>5711</v>
      </c>
      <c r="H827" s="46" t="s">
        <v>33</v>
      </c>
      <c r="I827" s="592">
        <v>32</v>
      </c>
      <c r="J827" s="618">
        <v>32</v>
      </c>
      <c r="K827" s="19"/>
      <c r="L827" s="52"/>
      <c r="M827" s="81"/>
      <c r="N827" s="28"/>
      <c r="O827" s="972"/>
      <c r="P827" s="29"/>
      <c r="Q827" s="28"/>
      <c r="R827" s="28"/>
      <c r="S827" s="81"/>
      <c r="T827" s="185"/>
      <c r="U827" s="326"/>
      <c r="V827" s="60"/>
      <c r="W827" s="167"/>
      <c r="X827" s="489"/>
      <c r="Y827" s="502"/>
      <c r="Z827" s="494"/>
      <c r="AA827" s="28" t="s">
        <v>17</v>
      </c>
      <c r="AB827" s="27">
        <v>30</v>
      </c>
      <c r="AC827" s="28" t="s">
        <v>5713</v>
      </c>
      <c r="AD827" s="27"/>
      <c r="AE827" s="28"/>
      <c r="AF827" s="29" t="s">
        <v>55</v>
      </c>
      <c r="AG827" s="29"/>
      <c r="AH827" s="27" t="s">
        <v>133</v>
      </c>
      <c r="AI827" s="27" t="s">
        <v>133</v>
      </c>
      <c r="AJ827" s="27" t="s">
        <v>54</v>
      </c>
      <c r="AK827" s="81"/>
      <c r="AL827" s="569"/>
      <c r="AM827" s="28">
        <v>32</v>
      </c>
      <c r="AN827" s="629"/>
      <c r="AO827" s="28"/>
      <c r="AP827" s="20">
        <v>2019</v>
      </c>
      <c r="AQ827" s="182"/>
      <c r="AR827" s="28" t="s">
        <v>5712</v>
      </c>
      <c r="AS827" s="20"/>
    </row>
    <row r="828" spans="1:45" s="208" customFormat="1" x14ac:dyDescent="0.25">
      <c r="A828"/>
      <c r="B828"/>
      <c r="C828"/>
      <c r="D828" s="591" t="s">
        <v>5498</v>
      </c>
      <c r="E828" s="555" t="s">
        <v>5499</v>
      </c>
      <c r="F828" s="617"/>
      <c r="G828" s="42" t="s">
        <v>5500</v>
      </c>
      <c r="H828" s="46" t="s">
        <v>143</v>
      </c>
      <c r="I828" s="592">
        <v>16</v>
      </c>
      <c r="J828" s="618">
        <v>16</v>
      </c>
      <c r="K828" s="19"/>
      <c r="L828" s="52"/>
      <c r="M828" s="81"/>
      <c r="N828" s="28"/>
      <c r="O828" s="972"/>
      <c r="P828" s="29"/>
      <c r="Q828" s="28"/>
      <c r="R828" s="28"/>
      <c r="S828" s="81"/>
      <c r="T828" s="185"/>
      <c r="U828" s="326"/>
      <c r="V828" s="60"/>
      <c r="W828" s="167"/>
      <c r="X828" s="489"/>
      <c r="Y828" s="502"/>
      <c r="Z828" s="494" t="s">
        <v>54</v>
      </c>
      <c r="AA828" s="28" t="s">
        <v>17</v>
      </c>
      <c r="AB828" s="27">
        <v>14</v>
      </c>
      <c r="AC828" s="28" t="s">
        <v>5502</v>
      </c>
      <c r="AD828" s="27" t="s">
        <v>54</v>
      </c>
      <c r="AE828" s="28" t="s">
        <v>158</v>
      </c>
      <c r="AF828" s="29" t="s">
        <v>55</v>
      </c>
      <c r="AG828" s="29"/>
      <c r="AH828" s="27" t="s">
        <v>181</v>
      </c>
      <c r="AI828" s="27" t="s">
        <v>181</v>
      </c>
      <c r="AJ828" s="27" t="s">
        <v>55</v>
      </c>
      <c r="AK828" s="81">
        <v>35</v>
      </c>
      <c r="AL828" s="569"/>
      <c r="AM828" s="28">
        <v>16</v>
      </c>
      <c r="AN828" s="28"/>
      <c r="AO828" s="28"/>
      <c r="AP828" s="20">
        <v>2019</v>
      </c>
      <c r="AQ828" s="19"/>
      <c r="AR828" s="28" t="s">
        <v>5503</v>
      </c>
      <c r="AS828" s="20" t="s">
        <v>5504</v>
      </c>
    </row>
    <row r="829" spans="1:45" s="208" customFormat="1" x14ac:dyDescent="0.25">
      <c r="A829"/>
      <c r="B829"/>
      <c r="C829"/>
      <c r="D829" s="591" t="s">
        <v>4421</v>
      </c>
      <c r="E829" s="555" t="s">
        <v>4420</v>
      </c>
      <c r="F829" s="592" t="s">
        <v>1812</v>
      </c>
      <c r="G829" s="593" t="s">
        <v>4419</v>
      </c>
      <c r="H829" s="46" t="s">
        <v>33</v>
      </c>
      <c r="I829" s="592">
        <v>32</v>
      </c>
      <c r="J829" s="618">
        <v>32</v>
      </c>
      <c r="K829" s="19"/>
      <c r="L829" s="52"/>
      <c r="M829" s="81"/>
      <c r="N829" s="28"/>
      <c r="O829" s="972"/>
      <c r="P829" s="29"/>
      <c r="Q829" s="28"/>
      <c r="R829" s="28"/>
      <c r="S829" s="81"/>
      <c r="T829" s="185"/>
      <c r="U829" s="326"/>
      <c r="V829" s="60"/>
      <c r="W829" s="167"/>
      <c r="X829" s="489"/>
      <c r="Y829" s="502"/>
      <c r="Z829" s="494"/>
      <c r="AA829" s="28" t="s">
        <v>17</v>
      </c>
      <c r="AB829" s="27"/>
      <c r="AC829" s="28" t="s">
        <v>4423</v>
      </c>
      <c r="AD829" s="27" t="s">
        <v>54</v>
      </c>
      <c r="AE829" s="28" t="s">
        <v>124</v>
      </c>
      <c r="AF829" s="29"/>
      <c r="AG829" s="29"/>
      <c r="AH829" s="27" t="s">
        <v>133</v>
      </c>
      <c r="AI829" s="27" t="s">
        <v>133</v>
      </c>
      <c r="AJ829" s="27"/>
      <c r="AK829" s="81"/>
      <c r="AL829" s="569"/>
      <c r="AM829" s="28"/>
      <c r="AN829" s="28"/>
      <c r="AO829" s="28">
        <v>2004</v>
      </c>
      <c r="AP829" s="20">
        <v>2004</v>
      </c>
      <c r="AQ829" s="182"/>
      <c r="AR829" s="28" t="s">
        <v>4424</v>
      </c>
      <c r="AS829" s="20"/>
    </row>
    <row r="830" spans="1:45" s="208" customFormat="1" x14ac:dyDescent="0.25">
      <c r="A830" t="s">
        <v>174</v>
      </c>
      <c r="B830">
        <v>1</v>
      </c>
      <c r="C830" t="s">
        <v>875</v>
      </c>
      <c r="D830" s="45" t="s">
        <v>563</v>
      </c>
      <c r="E830" s="555" t="s">
        <v>2569</v>
      </c>
      <c r="F830" s="46" t="s">
        <v>57</v>
      </c>
      <c r="G830" s="42" t="s">
        <v>565</v>
      </c>
      <c r="H830" s="46" t="s">
        <v>12</v>
      </c>
      <c r="I830" s="46">
        <v>8</v>
      </c>
      <c r="J830" s="670">
        <v>8</v>
      </c>
      <c r="K830" s="19" t="s">
        <v>800</v>
      </c>
      <c r="L830" s="52" t="s">
        <v>108</v>
      </c>
      <c r="M830" s="81"/>
      <c r="N830" s="28">
        <v>195</v>
      </c>
      <c r="O830" s="972"/>
      <c r="P830" s="29">
        <v>6</v>
      </c>
      <c r="Q830" s="28"/>
      <c r="R830" s="28"/>
      <c r="S830" s="81">
        <v>86.948999999999998</v>
      </c>
      <c r="T830" s="185">
        <v>41733</v>
      </c>
      <c r="U830" s="326">
        <v>14.7</v>
      </c>
      <c r="V830" s="60">
        <v>0.33</v>
      </c>
      <c r="W830" s="167">
        <v>1</v>
      </c>
      <c r="X830" s="489">
        <f>IF(AND(N830&lt;&gt;"",S830&lt;&gt;""),1000*S830*V830/(N830*W830),"")</f>
        <v>147.14446153846154</v>
      </c>
      <c r="Y830" s="502" t="s">
        <v>174</v>
      </c>
      <c r="Z830" s="494"/>
      <c r="AA830" s="28" t="s">
        <v>17</v>
      </c>
      <c r="AB830" s="27">
        <v>1</v>
      </c>
      <c r="AC830" s="28" t="s">
        <v>567</v>
      </c>
      <c r="AD830" s="27"/>
      <c r="AE830" s="28"/>
      <c r="AF830" s="29" t="s">
        <v>55</v>
      </c>
      <c r="AG830" s="29"/>
      <c r="AH830" s="27">
        <v>256</v>
      </c>
      <c r="AI830" s="27" t="s">
        <v>249</v>
      </c>
      <c r="AJ830" s="27" t="s">
        <v>54</v>
      </c>
      <c r="AK830" s="81"/>
      <c r="AL830" s="569"/>
      <c r="AM830" s="28">
        <v>2</v>
      </c>
      <c r="AN830" s="28"/>
      <c r="AO830" s="28">
        <v>2009</v>
      </c>
      <c r="AP830" s="20">
        <v>2009</v>
      </c>
      <c r="AQ830" s="19"/>
      <c r="AR830" s="28" t="s">
        <v>564</v>
      </c>
      <c r="AS830" s="20" t="s">
        <v>566</v>
      </c>
    </row>
    <row r="831" spans="1:45" s="208" customFormat="1" x14ac:dyDescent="0.25">
      <c r="A831"/>
      <c r="B831"/>
      <c r="C831"/>
      <c r="D831" s="45" t="s">
        <v>6465</v>
      </c>
      <c r="E831" s="555" t="s">
        <v>6466</v>
      </c>
      <c r="F831" s="46"/>
      <c r="G831" s="42" t="s">
        <v>6467</v>
      </c>
      <c r="H831" s="46" t="s">
        <v>3987</v>
      </c>
      <c r="I831" s="46">
        <v>32</v>
      </c>
      <c r="J831" s="670">
        <v>32</v>
      </c>
      <c r="K831" s="19"/>
      <c r="L831" s="52"/>
      <c r="M831" s="81"/>
      <c r="N831" s="28"/>
      <c r="O831" s="972"/>
      <c r="P831" s="29"/>
      <c r="Q831" s="28"/>
      <c r="R831" s="28"/>
      <c r="S831" s="81"/>
      <c r="T831" s="185"/>
      <c r="U831" s="326"/>
      <c r="V831" s="60"/>
      <c r="W831" s="167"/>
      <c r="X831" s="489"/>
      <c r="Y831" s="502" t="s">
        <v>2226</v>
      </c>
      <c r="Z831" s="494" t="s">
        <v>54</v>
      </c>
      <c r="AA831" s="28" t="s">
        <v>17</v>
      </c>
      <c r="AB831" s="27"/>
      <c r="AC831" s="28" t="s">
        <v>6465</v>
      </c>
      <c r="AD831" s="27" t="s">
        <v>54</v>
      </c>
      <c r="AE831" s="28" t="s">
        <v>124</v>
      </c>
      <c r="AF831" s="29" t="s">
        <v>54</v>
      </c>
      <c r="AG831" s="29"/>
      <c r="AH831" s="27" t="s">
        <v>718</v>
      </c>
      <c r="AI831" s="27" t="s">
        <v>718</v>
      </c>
      <c r="AJ831" s="27" t="s">
        <v>55</v>
      </c>
      <c r="AK831" s="81"/>
      <c r="AL831" s="569"/>
      <c r="AM831" s="28">
        <v>16</v>
      </c>
      <c r="AN831" s="28"/>
      <c r="AO831" s="28">
        <v>2017</v>
      </c>
      <c r="AP831" s="20">
        <v>2018</v>
      </c>
      <c r="AQ831" s="142"/>
      <c r="AR831" s="28" t="s">
        <v>6468</v>
      </c>
      <c r="AS831" s="20" t="s">
        <v>6469</v>
      </c>
    </row>
    <row r="832" spans="1:45" s="208" customFormat="1" x14ac:dyDescent="0.25">
      <c r="A832"/>
      <c r="B832">
        <v>1</v>
      </c>
      <c r="C832" t="s">
        <v>875</v>
      </c>
      <c r="D832" s="45" t="s">
        <v>2156</v>
      </c>
      <c r="E832" s="555" t="s">
        <v>3561</v>
      </c>
      <c r="F832" s="46" t="s">
        <v>67</v>
      </c>
      <c r="G832" s="42" t="s">
        <v>2157</v>
      </c>
      <c r="H832" s="46" t="s">
        <v>33</v>
      </c>
      <c r="I832" s="46">
        <v>32</v>
      </c>
      <c r="J832" s="670">
        <v>32</v>
      </c>
      <c r="K832" s="19" t="s">
        <v>3603</v>
      </c>
      <c r="L832" s="52" t="s">
        <v>108</v>
      </c>
      <c r="M832" s="81"/>
      <c r="N832" s="28">
        <v>31331</v>
      </c>
      <c r="O832" s="972"/>
      <c r="P832" s="29" t="s">
        <v>744</v>
      </c>
      <c r="Q832" s="28">
        <v>43</v>
      </c>
      <c r="R832" s="28">
        <v>578</v>
      </c>
      <c r="S832" s="81">
        <v>99.75</v>
      </c>
      <c r="T832" s="185">
        <v>43230</v>
      </c>
      <c r="U832" s="326" t="s">
        <v>3562</v>
      </c>
      <c r="V832" s="60">
        <v>1</v>
      </c>
      <c r="W832" s="167">
        <v>1</v>
      </c>
      <c r="X832" s="489">
        <f t="shared" ref="X832:X840" si="43">IF(AND(N832&lt;&gt;"",S832&lt;&gt;""),1000*S832*V832/(N832*W832),"")</f>
        <v>3.1837477258944813</v>
      </c>
      <c r="Y832" s="502" t="s">
        <v>2226</v>
      </c>
      <c r="Z832" s="494" t="s">
        <v>54</v>
      </c>
      <c r="AA832" s="28" t="s">
        <v>17</v>
      </c>
      <c r="AB832" s="27">
        <v>53</v>
      </c>
      <c r="AC832" s="28" t="s">
        <v>3261</v>
      </c>
      <c r="AD832" s="27"/>
      <c r="AE832" s="28"/>
      <c r="AF832" s="29"/>
      <c r="AG832" s="29"/>
      <c r="AH832" s="27"/>
      <c r="AI832" s="27"/>
      <c r="AJ832" s="27"/>
      <c r="AK832" s="81"/>
      <c r="AL832" s="569"/>
      <c r="AM832" s="28"/>
      <c r="AN832" s="28"/>
      <c r="AO832" s="28">
        <v>2015</v>
      </c>
      <c r="AP832" s="20">
        <v>2015</v>
      </c>
      <c r="AQ832" s="142"/>
      <c r="AR832" s="28" t="s">
        <v>3260</v>
      </c>
      <c r="AS832" s="20" t="s">
        <v>3259</v>
      </c>
    </row>
    <row r="833" spans="1:45" s="208" customFormat="1" x14ac:dyDescent="0.25">
      <c r="A833" t="s">
        <v>744</v>
      </c>
      <c r="B833">
        <v>1</v>
      </c>
      <c r="C833" t="s">
        <v>875</v>
      </c>
      <c r="D833" s="45" t="s">
        <v>456</v>
      </c>
      <c r="E833" s="555" t="s">
        <v>2537</v>
      </c>
      <c r="F833" s="46" t="s">
        <v>85</v>
      </c>
      <c r="G833" s="42" t="s">
        <v>458</v>
      </c>
      <c r="H833" s="46" t="s">
        <v>459</v>
      </c>
      <c r="I833" s="46">
        <v>16</v>
      </c>
      <c r="J833" s="670">
        <v>16</v>
      </c>
      <c r="K833" s="19" t="s">
        <v>800</v>
      </c>
      <c r="L833" s="52" t="s">
        <v>108</v>
      </c>
      <c r="M833" s="81"/>
      <c r="N833" s="28">
        <v>1760</v>
      </c>
      <c r="O833" s="972"/>
      <c r="P833" s="29">
        <v>6</v>
      </c>
      <c r="Q833" s="28">
        <v>1</v>
      </c>
      <c r="R833" s="28">
        <v>1</v>
      </c>
      <c r="S833" s="81">
        <v>147.18899999999999</v>
      </c>
      <c r="T833" s="185">
        <v>41764</v>
      </c>
      <c r="U833" s="326">
        <v>14.7</v>
      </c>
      <c r="V833" s="60">
        <v>0.67</v>
      </c>
      <c r="W833" s="167">
        <v>2</v>
      </c>
      <c r="X833" s="489">
        <f t="shared" si="43"/>
        <v>28.016088068181819</v>
      </c>
      <c r="Y833" s="502" t="s">
        <v>174</v>
      </c>
      <c r="Z833" s="494" t="s">
        <v>54</v>
      </c>
      <c r="AA833" s="28" t="s">
        <v>17</v>
      </c>
      <c r="AB833" s="27">
        <v>118</v>
      </c>
      <c r="AC833" s="28" t="s">
        <v>1275</v>
      </c>
      <c r="AD833" s="27" t="s">
        <v>54</v>
      </c>
      <c r="AE833" s="28" t="s">
        <v>124</v>
      </c>
      <c r="AF833" s="29" t="s">
        <v>55</v>
      </c>
      <c r="AG833" s="29" t="s">
        <v>55</v>
      </c>
      <c r="AH833" s="27" t="s">
        <v>462</v>
      </c>
      <c r="AI833" s="27" t="s">
        <v>462</v>
      </c>
      <c r="AJ833" s="27" t="s">
        <v>54</v>
      </c>
      <c r="AK833" s="81">
        <v>70</v>
      </c>
      <c r="AL833" s="569">
        <v>13</v>
      </c>
      <c r="AM833" s="28">
        <v>8</v>
      </c>
      <c r="AN833" s="28"/>
      <c r="AO833" s="28">
        <v>2010</v>
      </c>
      <c r="AP833" s="20">
        <v>2019</v>
      </c>
      <c r="AQ833" s="182" t="s">
        <v>4813</v>
      </c>
      <c r="AR833" s="28" t="s">
        <v>766</v>
      </c>
      <c r="AS833" s="20" t="s">
        <v>457</v>
      </c>
    </row>
    <row r="834" spans="1:45" s="208" customFormat="1" x14ac:dyDescent="0.25">
      <c r="A834"/>
      <c r="B834"/>
      <c r="C834" t="s">
        <v>4376</v>
      </c>
      <c r="D834" s="591" t="s">
        <v>3885</v>
      </c>
      <c r="E834" s="555" t="s">
        <v>3889</v>
      </c>
      <c r="F834" s="592" t="s">
        <v>741</v>
      </c>
      <c r="G834" s="593" t="s">
        <v>3890</v>
      </c>
      <c r="H834" s="592" t="s">
        <v>3892</v>
      </c>
      <c r="I834" s="592">
        <v>64</v>
      </c>
      <c r="J834" s="618">
        <v>32</v>
      </c>
      <c r="K834" s="19" t="s">
        <v>800</v>
      </c>
      <c r="L834" s="52" t="s">
        <v>108</v>
      </c>
      <c r="M834" s="81"/>
      <c r="N834" s="28"/>
      <c r="O834" s="972"/>
      <c r="P834" s="29">
        <v>6</v>
      </c>
      <c r="Q834" s="28"/>
      <c r="R834" s="28"/>
      <c r="S834" s="81"/>
      <c r="T834" s="185">
        <v>43294</v>
      </c>
      <c r="U834" s="326">
        <v>14.7</v>
      </c>
      <c r="V834" s="60">
        <v>1</v>
      </c>
      <c r="W834" s="167">
        <v>1</v>
      </c>
      <c r="X834" s="489" t="str">
        <f t="shared" si="43"/>
        <v/>
      </c>
      <c r="Y834" s="502"/>
      <c r="Z834" s="494" t="s">
        <v>745</v>
      </c>
      <c r="AA834" s="28" t="s">
        <v>20</v>
      </c>
      <c r="AB834" s="27">
        <v>2</v>
      </c>
      <c r="AC834" s="28" t="s">
        <v>4236</v>
      </c>
      <c r="AD834" s="27" t="s">
        <v>54</v>
      </c>
      <c r="AE834" s="28" t="s">
        <v>124</v>
      </c>
      <c r="AF834" s="29" t="s">
        <v>55</v>
      </c>
      <c r="AG834" s="29"/>
      <c r="AH834" s="27" t="s">
        <v>133</v>
      </c>
      <c r="AI834" s="27" t="s">
        <v>133</v>
      </c>
      <c r="AJ834" s="27" t="s">
        <v>54</v>
      </c>
      <c r="AK834" s="81">
        <v>10</v>
      </c>
      <c r="AL834" s="569"/>
      <c r="AM834" s="28">
        <v>32</v>
      </c>
      <c r="AN834" s="28"/>
      <c r="AO834" s="28">
        <v>2018</v>
      </c>
      <c r="AP834" s="20">
        <v>2019</v>
      </c>
      <c r="AQ834" s="182"/>
      <c r="AR834" s="28" t="s">
        <v>4235</v>
      </c>
      <c r="AS834" s="130" t="s">
        <v>4237</v>
      </c>
    </row>
    <row r="835" spans="1:45" s="208" customFormat="1" x14ac:dyDescent="0.25">
      <c r="A835" t="s">
        <v>746</v>
      </c>
      <c r="B835">
        <v>1</v>
      </c>
      <c r="C835" t="s">
        <v>4376</v>
      </c>
      <c r="D835" s="591" t="s">
        <v>3885</v>
      </c>
      <c r="E835" s="555" t="s">
        <v>3889</v>
      </c>
      <c r="F835" s="592" t="s">
        <v>67</v>
      </c>
      <c r="G835" s="593" t="s">
        <v>3890</v>
      </c>
      <c r="H835" s="592" t="s">
        <v>3892</v>
      </c>
      <c r="I835" s="592">
        <v>64</v>
      </c>
      <c r="J835" s="618">
        <v>32</v>
      </c>
      <c r="K835" s="19" t="s">
        <v>800</v>
      </c>
      <c r="L835" s="52" t="s">
        <v>108</v>
      </c>
      <c r="M835" s="81"/>
      <c r="N835" s="28">
        <v>731</v>
      </c>
      <c r="O835" s="972"/>
      <c r="P835" s="29">
        <v>6</v>
      </c>
      <c r="Q835" s="28"/>
      <c r="R835" s="28">
        <v>2</v>
      </c>
      <c r="S835" s="81">
        <v>153.846</v>
      </c>
      <c r="T835" s="185">
        <v>43294</v>
      </c>
      <c r="U835" s="326">
        <v>14.7</v>
      </c>
      <c r="V835" s="60">
        <v>1</v>
      </c>
      <c r="W835" s="167">
        <v>1</v>
      </c>
      <c r="X835" s="489">
        <f t="shared" si="43"/>
        <v>210.45964432284541</v>
      </c>
      <c r="Y835" s="502" t="s">
        <v>174</v>
      </c>
      <c r="Z835" s="494" t="s">
        <v>745</v>
      </c>
      <c r="AA835" s="28" t="s">
        <v>20</v>
      </c>
      <c r="AB835" s="27">
        <v>2</v>
      </c>
      <c r="AC835" s="28" t="s">
        <v>4236</v>
      </c>
      <c r="AD835" s="27" t="s">
        <v>54</v>
      </c>
      <c r="AE835" s="28" t="s">
        <v>124</v>
      </c>
      <c r="AF835" s="29" t="s">
        <v>55</v>
      </c>
      <c r="AG835" s="29"/>
      <c r="AH835" s="27" t="s">
        <v>133</v>
      </c>
      <c r="AI835" s="27" t="s">
        <v>133</v>
      </c>
      <c r="AJ835" s="27" t="s">
        <v>54</v>
      </c>
      <c r="AK835" s="81">
        <v>10</v>
      </c>
      <c r="AL835" s="569"/>
      <c r="AM835" s="28">
        <v>32</v>
      </c>
      <c r="AN835" s="28"/>
      <c r="AO835" s="28">
        <v>2018</v>
      </c>
      <c r="AP835" s="20">
        <v>2019</v>
      </c>
      <c r="AQ835" s="182"/>
      <c r="AR835" s="28" t="s">
        <v>4235</v>
      </c>
      <c r="AS835" s="130" t="s">
        <v>4238</v>
      </c>
    </row>
    <row r="836" spans="1:45" x14ac:dyDescent="0.25">
      <c r="A836" t="s">
        <v>746</v>
      </c>
      <c r="C836" t="s">
        <v>4376</v>
      </c>
      <c r="D836" s="591" t="s">
        <v>3885</v>
      </c>
      <c r="E836" s="555" t="s">
        <v>3889</v>
      </c>
      <c r="F836" s="592" t="s">
        <v>67</v>
      </c>
      <c r="G836" s="504" t="s">
        <v>3890</v>
      </c>
      <c r="H836" s="592" t="s">
        <v>3892</v>
      </c>
      <c r="I836" s="592">
        <v>64</v>
      </c>
      <c r="J836" s="618">
        <v>32</v>
      </c>
      <c r="K836" s="19" t="s">
        <v>800</v>
      </c>
      <c r="L836" s="52" t="s">
        <v>108</v>
      </c>
      <c r="M836" s="81"/>
      <c r="N836" s="28">
        <v>884</v>
      </c>
      <c r="O836" s="972"/>
      <c r="P836" s="29">
        <v>6</v>
      </c>
      <c r="Q836" s="28"/>
      <c r="R836" s="28">
        <v>2</v>
      </c>
      <c r="S836" s="81">
        <v>136.98599999999999</v>
      </c>
      <c r="T836" s="185">
        <v>43294</v>
      </c>
      <c r="U836" s="326">
        <v>14.7</v>
      </c>
      <c r="V836" s="60">
        <v>1</v>
      </c>
      <c r="W836" s="167">
        <v>1</v>
      </c>
      <c r="X836" s="489">
        <f t="shared" si="43"/>
        <v>154.96153846153845</v>
      </c>
      <c r="Y836" s="502" t="s">
        <v>174</v>
      </c>
      <c r="Z836" s="494" t="s">
        <v>745</v>
      </c>
      <c r="AA836" s="28" t="s">
        <v>20</v>
      </c>
      <c r="AB836" s="27">
        <v>2</v>
      </c>
      <c r="AC836" s="28" t="s">
        <v>4236</v>
      </c>
      <c r="AD836" s="27" t="s">
        <v>54</v>
      </c>
      <c r="AE836" s="28" t="s">
        <v>124</v>
      </c>
      <c r="AF836" s="29" t="s">
        <v>55</v>
      </c>
      <c r="AG836" s="29"/>
      <c r="AH836" s="27" t="s">
        <v>133</v>
      </c>
      <c r="AI836" s="27" t="s">
        <v>133</v>
      </c>
      <c r="AJ836" s="27" t="s">
        <v>54</v>
      </c>
      <c r="AK836" s="81">
        <v>10</v>
      </c>
      <c r="AL836" s="569"/>
      <c r="AM836" s="28">
        <v>32</v>
      </c>
      <c r="AN836" s="28"/>
      <c r="AO836" s="28">
        <v>2018</v>
      </c>
      <c r="AP836" s="20">
        <v>2019</v>
      </c>
      <c r="AQ836" s="182"/>
      <c r="AR836" s="28" t="s">
        <v>4235</v>
      </c>
      <c r="AS836" s="130" t="s">
        <v>3893</v>
      </c>
    </row>
    <row r="837" spans="1:45" ht="14.25" customHeight="1" x14ac:dyDescent="0.25">
      <c r="C837" t="s">
        <v>875</v>
      </c>
      <c r="D837" s="26" t="s">
        <v>1685</v>
      </c>
      <c r="E837" s="435" t="s">
        <v>1687</v>
      </c>
      <c r="F837" s="27" t="s">
        <v>67</v>
      </c>
      <c r="G837" s="28" t="s">
        <v>1686</v>
      </c>
      <c r="H837" s="27" t="s">
        <v>143</v>
      </c>
      <c r="I837" s="27">
        <v>16</v>
      </c>
      <c r="J837" s="87">
        <v>16</v>
      </c>
      <c r="K837" s="19" t="s">
        <v>968</v>
      </c>
      <c r="L837" s="52" t="s">
        <v>108</v>
      </c>
      <c r="M837" s="81" t="s">
        <v>1689</v>
      </c>
      <c r="N837" s="28">
        <v>6748</v>
      </c>
      <c r="O837" s="972"/>
      <c r="P837" s="29">
        <v>6</v>
      </c>
      <c r="Q837" s="28">
        <v>1</v>
      </c>
      <c r="R837" s="28">
        <v>1</v>
      </c>
      <c r="S837" s="81"/>
      <c r="T837" s="185">
        <v>42605</v>
      </c>
      <c r="U837" s="326">
        <v>14.7</v>
      </c>
      <c r="V837" s="60">
        <v>0.67</v>
      </c>
      <c r="W837" s="167">
        <v>2</v>
      </c>
      <c r="X837" s="489" t="str">
        <f t="shared" si="43"/>
        <v/>
      </c>
      <c r="Y837" s="502" t="s">
        <v>2226</v>
      </c>
      <c r="Z837" s="494"/>
      <c r="AA837" s="28" t="s">
        <v>17</v>
      </c>
      <c r="AB837" s="27">
        <v>16</v>
      </c>
      <c r="AC837" s="28" t="s">
        <v>73</v>
      </c>
      <c r="AD837" s="27"/>
      <c r="AE837" s="28"/>
      <c r="AF837" s="29" t="s">
        <v>55</v>
      </c>
      <c r="AG837" s="29" t="s">
        <v>55</v>
      </c>
      <c r="AH837" s="27" t="s">
        <v>181</v>
      </c>
      <c r="AI837" s="27" t="s">
        <v>181</v>
      </c>
      <c r="AJ837" s="27" t="s">
        <v>55</v>
      </c>
      <c r="AK837" s="81"/>
      <c r="AL837" s="569"/>
      <c r="AM837" s="28">
        <v>16</v>
      </c>
      <c r="AN837" s="28"/>
      <c r="AO837" s="28">
        <v>2012</v>
      </c>
      <c r="AP837" s="20">
        <v>2015</v>
      </c>
      <c r="AQ837" s="182"/>
      <c r="AR837" s="28"/>
      <c r="AS837" s="20" t="s">
        <v>1688</v>
      </c>
    </row>
    <row r="838" spans="1:45" ht="14.25" customHeight="1" x14ac:dyDescent="0.25">
      <c r="D838" s="591" t="s">
        <v>4974</v>
      </c>
      <c r="E838" s="555" t="s">
        <v>4975</v>
      </c>
      <c r="F838" s="592" t="s">
        <v>85</v>
      </c>
      <c r="G838" s="593" t="s">
        <v>4976</v>
      </c>
      <c r="H838" s="592" t="s">
        <v>6305</v>
      </c>
      <c r="I838" s="592">
        <v>8</v>
      </c>
      <c r="J838" s="618">
        <v>8</v>
      </c>
      <c r="K838" s="856" t="s">
        <v>6197</v>
      </c>
      <c r="L838" s="42" t="s">
        <v>108</v>
      </c>
      <c r="M838" s="81" t="s">
        <v>6199</v>
      </c>
      <c r="N838" s="28">
        <v>2415</v>
      </c>
      <c r="O838" s="972">
        <v>1601</v>
      </c>
      <c r="P838" s="29">
        <v>6</v>
      </c>
      <c r="Q838" s="28"/>
      <c r="R838" s="28">
        <v>4</v>
      </c>
      <c r="S838" s="81">
        <v>238.095</v>
      </c>
      <c r="T838" s="185">
        <v>44507</v>
      </c>
      <c r="U838" s="326" t="s">
        <v>5998</v>
      </c>
      <c r="V838" s="60">
        <v>0.33</v>
      </c>
      <c r="W838" s="167">
        <v>3</v>
      </c>
      <c r="X838" s="489">
        <f t="shared" si="43"/>
        <v>10.844906832298138</v>
      </c>
      <c r="Y838" s="502" t="s">
        <v>174</v>
      </c>
      <c r="Z838" s="494" t="s">
        <v>54</v>
      </c>
      <c r="AA838" s="28" t="s">
        <v>20</v>
      </c>
      <c r="AB838" s="27">
        <v>22</v>
      </c>
      <c r="AC838" s="28" t="s">
        <v>6303</v>
      </c>
      <c r="AD838" s="27" t="s">
        <v>54</v>
      </c>
      <c r="AE838" s="28" t="s">
        <v>124</v>
      </c>
      <c r="AF838" s="29" t="s">
        <v>55</v>
      </c>
      <c r="AG838" s="29" t="s">
        <v>55</v>
      </c>
      <c r="AH838" s="27" t="s">
        <v>181</v>
      </c>
      <c r="AI838" s="27" t="s">
        <v>181</v>
      </c>
      <c r="AJ838" s="27" t="s">
        <v>54</v>
      </c>
      <c r="AK838" s="81"/>
      <c r="AL838" s="569"/>
      <c r="AM838" s="28"/>
      <c r="AN838" s="28"/>
      <c r="AO838" s="28"/>
      <c r="AP838" s="20">
        <v>2019</v>
      </c>
      <c r="AQ838" s="182" t="s">
        <v>4977</v>
      </c>
      <c r="AR838" s="28" t="s">
        <v>5058</v>
      </c>
      <c r="AS838" s="841" t="s">
        <v>4978</v>
      </c>
    </row>
    <row r="839" spans="1:45" ht="14.25" customHeight="1" x14ac:dyDescent="0.25">
      <c r="D839" s="591" t="s">
        <v>4974</v>
      </c>
      <c r="E839" s="555" t="s">
        <v>4975</v>
      </c>
      <c r="F839" s="592" t="s">
        <v>85</v>
      </c>
      <c r="G839" s="593" t="s">
        <v>4976</v>
      </c>
      <c r="H839" s="592" t="s">
        <v>1613</v>
      </c>
      <c r="I839" s="592">
        <v>8</v>
      </c>
      <c r="J839" s="618">
        <v>8</v>
      </c>
      <c r="K839" s="856" t="s">
        <v>6197</v>
      </c>
      <c r="L839" s="66" t="s">
        <v>108</v>
      </c>
      <c r="M839" s="81" t="s">
        <v>6199</v>
      </c>
      <c r="N839" s="28">
        <v>872</v>
      </c>
      <c r="O839" s="972">
        <v>608</v>
      </c>
      <c r="P839" s="29">
        <v>6</v>
      </c>
      <c r="Q839" s="28"/>
      <c r="R839" s="28"/>
      <c r="S839" s="81">
        <v>312.5</v>
      </c>
      <c r="T839" s="185">
        <v>44507</v>
      </c>
      <c r="U839" s="326" t="s">
        <v>5998</v>
      </c>
      <c r="V839" s="60">
        <v>1</v>
      </c>
      <c r="W839" s="167">
        <v>3</v>
      </c>
      <c r="X839" s="489">
        <f t="shared" si="43"/>
        <v>119.45718654434251</v>
      </c>
      <c r="Y839" s="502" t="s">
        <v>174</v>
      </c>
      <c r="Z839" s="494"/>
      <c r="AA839" s="28" t="s">
        <v>20</v>
      </c>
      <c r="AB839" s="27">
        <v>36</v>
      </c>
      <c r="AC839" s="28" t="s">
        <v>6304</v>
      </c>
      <c r="AD839" s="27" t="s">
        <v>54</v>
      </c>
      <c r="AE839" s="28" t="s">
        <v>124</v>
      </c>
      <c r="AF839" s="29" t="s">
        <v>55</v>
      </c>
      <c r="AG839" s="29" t="s">
        <v>55</v>
      </c>
      <c r="AH839" s="27" t="s">
        <v>181</v>
      </c>
      <c r="AI839" s="27" t="s">
        <v>181</v>
      </c>
      <c r="AJ839" s="27" t="s">
        <v>54</v>
      </c>
      <c r="AK839" s="81"/>
      <c r="AL839" s="569"/>
      <c r="AM839" s="28"/>
      <c r="AN839" s="28"/>
      <c r="AO839" s="28"/>
      <c r="AP839" s="20">
        <v>2019</v>
      </c>
      <c r="AQ839" s="182" t="s">
        <v>4977</v>
      </c>
      <c r="AR839" s="28" t="s">
        <v>5058</v>
      </c>
      <c r="AS839" s="841" t="s">
        <v>6306</v>
      </c>
    </row>
    <row r="840" spans="1:45" ht="14.25" customHeight="1" x14ac:dyDescent="0.25">
      <c r="A840" t="s">
        <v>746</v>
      </c>
      <c r="B840">
        <v>1</v>
      </c>
      <c r="C840" t="s">
        <v>4376</v>
      </c>
      <c r="D840" s="591" t="s">
        <v>4538</v>
      </c>
      <c r="E840" s="555" t="s">
        <v>4540</v>
      </c>
      <c r="F840" s="46" t="s">
        <v>67</v>
      </c>
      <c r="G840" s="593" t="s">
        <v>4539</v>
      </c>
      <c r="H840" s="46" t="s">
        <v>143</v>
      </c>
      <c r="I840" s="592">
        <v>32</v>
      </c>
      <c r="J840" s="618">
        <v>32</v>
      </c>
      <c r="K840" s="19" t="s">
        <v>3603</v>
      </c>
      <c r="L840" s="465" t="s">
        <v>4539</v>
      </c>
      <c r="M840" s="81" t="s">
        <v>4543</v>
      </c>
      <c r="N840" s="28">
        <v>8540</v>
      </c>
      <c r="O840" s="972"/>
      <c r="P840" s="29" t="s">
        <v>744</v>
      </c>
      <c r="Q840" s="28"/>
      <c r="R840" s="28"/>
      <c r="S840" s="81">
        <v>125</v>
      </c>
      <c r="T840" s="185"/>
      <c r="U840" s="326" t="s">
        <v>4544</v>
      </c>
      <c r="V840" s="60">
        <v>1</v>
      </c>
      <c r="W840" s="167">
        <v>0.5</v>
      </c>
      <c r="X840" s="489">
        <f t="shared" si="43"/>
        <v>29.274004683840751</v>
      </c>
      <c r="Y840" s="502" t="s">
        <v>2226</v>
      </c>
      <c r="Z840" s="494"/>
      <c r="AA840" s="28" t="s">
        <v>17</v>
      </c>
      <c r="AB840" s="27"/>
      <c r="AC840" s="28"/>
      <c r="AD840" s="27"/>
      <c r="AE840" s="28"/>
      <c r="AF840" s="29"/>
      <c r="AG840" s="29"/>
      <c r="AH840" s="27"/>
      <c r="AI840" s="27"/>
      <c r="AJ840" s="27"/>
      <c r="AK840" s="81"/>
      <c r="AL840" s="569"/>
      <c r="AM840" s="28">
        <v>32</v>
      </c>
      <c r="AN840" s="28"/>
      <c r="AO840" s="28">
        <v>2013</v>
      </c>
      <c r="AP840" s="20">
        <v>2016</v>
      </c>
      <c r="AQ840" s="142"/>
      <c r="AR840" s="28" t="s">
        <v>5174</v>
      </c>
      <c r="AS840" s="20" t="s">
        <v>4542</v>
      </c>
    </row>
    <row r="841" spans="1:45" ht="14.25" customHeight="1" x14ac:dyDescent="0.25">
      <c r="D841" s="409" t="s">
        <v>4969</v>
      </c>
      <c r="E841" s="435" t="s">
        <v>5226</v>
      </c>
      <c r="F841" s="412" t="s">
        <v>1812</v>
      </c>
      <c r="G841" s="504" t="s">
        <v>4932</v>
      </c>
      <c r="H841" s="412" t="s">
        <v>1613</v>
      </c>
      <c r="I841" s="412">
        <v>32</v>
      </c>
      <c r="J841" s="415">
        <v>32</v>
      </c>
      <c r="K841" s="19" t="s">
        <v>6109</v>
      </c>
      <c r="L841" s="465" t="s">
        <v>4932</v>
      </c>
      <c r="M841" s="81" t="s">
        <v>6110</v>
      </c>
      <c r="N841" s="28">
        <v>30128</v>
      </c>
      <c r="O841" s="972"/>
      <c r="P841" s="29">
        <v>6</v>
      </c>
      <c r="Q841" s="28">
        <v>4</v>
      </c>
      <c r="R841" s="28">
        <v>62</v>
      </c>
      <c r="S841" s="81"/>
      <c r="T841" s="185"/>
      <c r="U841" s="326"/>
      <c r="V841" s="60">
        <v>1</v>
      </c>
      <c r="W841" s="167">
        <v>1</v>
      </c>
      <c r="X841" s="489"/>
      <c r="Y841" s="502"/>
      <c r="Z841" s="494"/>
      <c r="AA841" s="28" t="s">
        <v>479</v>
      </c>
      <c r="AB841" s="27"/>
      <c r="AC841" s="28"/>
      <c r="AD841" s="27" t="s">
        <v>54</v>
      </c>
      <c r="AE841" s="28" t="s">
        <v>124</v>
      </c>
      <c r="AF841" s="29"/>
      <c r="AG841" s="29"/>
      <c r="AH841" s="27" t="s">
        <v>133</v>
      </c>
      <c r="AI841" s="27" t="s">
        <v>133</v>
      </c>
      <c r="AJ841" s="27" t="s">
        <v>54</v>
      </c>
      <c r="AK841" s="81"/>
      <c r="AL841" s="569"/>
      <c r="AM841" s="28">
        <v>32</v>
      </c>
      <c r="AN841" s="28"/>
      <c r="AO841" s="28">
        <v>2019</v>
      </c>
      <c r="AP841" s="20">
        <v>2020</v>
      </c>
      <c r="AQ841" s="182" t="s">
        <v>4936</v>
      </c>
      <c r="AR841" s="28" t="s">
        <v>4934</v>
      </c>
      <c r="AS841" s="20" t="s">
        <v>4968</v>
      </c>
    </row>
    <row r="842" spans="1:45" ht="14.25" customHeight="1" x14ac:dyDescent="0.25">
      <c r="A842" t="s">
        <v>744</v>
      </c>
      <c r="B842">
        <v>1</v>
      </c>
      <c r="C842" t="s">
        <v>875</v>
      </c>
      <c r="D842" s="26" t="s">
        <v>581</v>
      </c>
      <c r="E842" s="435" t="s">
        <v>2575</v>
      </c>
      <c r="F842" s="27" t="s">
        <v>67</v>
      </c>
      <c r="G842" s="28" t="s">
        <v>582</v>
      </c>
      <c r="H842" s="27" t="s">
        <v>33</v>
      </c>
      <c r="I842" s="27">
        <v>32</v>
      </c>
      <c r="J842" s="87">
        <v>32</v>
      </c>
      <c r="K842" s="19" t="s">
        <v>800</v>
      </c>
      <c r="L842" s="52" t="s">
        <v>108</v>
      </c>
      <c r="M842" s="81"/>
      <c r="N842" s="28">
        <v>2469</v>
      </c>
      <c r="O842" s="972"/>
      <c r="P842" s="29">
        <v>6</v>
      </c>
      <c r="Q842" s="28"/>
      <c r="R842" s="28">
        <v>1</v>
      </c>
      <c r="S842" s="81">
        <v>230.84</v>
      </c>
      <c r="T842" s="185">
        <v>41687</v>
      </c>
      <c r="U842" s="326">
        <v>14.7</v>
      </c>
      <c r="V842" s="60">
        <v>1</v>
      </c>
      <c r="W842" s="167">
        <v>1</v>
      </c>
      <c r="X842" s="489">
        <f t="shared" ref="X842:X847" si="44">IF(AND(N842&lt;&gt;"",S842&lt;&gt;""),1000*S842*V842/(N842*W842),"")</f>
        <v>93.495342243823416</v>
      </c>
      <c r="Y842" s="502" t="s">
        <v>174</v>
      </c>
      <c r="Z842" s="494"/>
      <c r="AA842" s="28" t="s">
        <v>20</v>
      </c>
      <c r="AB842" s="27">
        <v>25</v>
      </c>
      <c r="AC842" s="28" t="s">
        <v>581</v>
      </c>
      <c r="AD842" s="27" t="s">
        <v>54</v>
      </c>
      <c r="AE842" s="28" t="s">
        <v>124</v>
      </c>
      <c r="AF842" s="29" t="s">
        <v>55</v>
      </c>
      <c r="AG842" s="29"/>
      <c r="AH842" s="27" t="s">
        <v>133</v>
      </c>
      <c r="AI842" s="27" t="s">
        <v>133</v>
      </c>
      <c r="AJ842" s="27" t="s">
        <v>54</v>
      </c>
      <c r="AK842" s="81"/>
      <c r="AL842" s="569"/>
      <c r="AM842" s="28">
        <v>32</v>
      </c>
      <c r="AN842" s="28">
        <v>6</v>
      </c>
      <c r="AO842" s="28">
        <v>2005</v>
      </c>
      <c r="AP842" s="20">
        <v>2010</v>
      </c>
      <c r="AQ842" s="19"/>
      <c r="AR842" s="28" t="s">
        <v>583</v>
      </c>
      <c r="AS842" s="20"/>
    </row>
    <row r="843" spans="1:45" ht="14.25" customHeight="1" x14ac:dyDescent="0.25">
      <c r="A843" t="s">
        <v>744</v>
      </c>
      <c r="B843">
        <v>1</v>
      </c>
      <c r="C843" t="s">
        <v>875</v>
      </c>
      <c r="D843" s="45" t="s">
        <v>1364</v>
      </c>
      <c r="E843" s="555" t="s">
        <v>1366</v>
      </c>
      <c r="F843" s="46" t="s">
        <v>67</v>
      </c>
      <c r="G843" s="42" t="s">
        <v>1368</v>
      </c>
      <c r="H843" s="46" t="s">
        <v>559</v>
      </c>
      <c r="I843" s="46">
        <v>8</v>
      </c>
      <c r="J843" s="670">
        <v>8</v>
      </c>
      <c r="K843" s="19" t="s">
        <v>775</v>
      </c>
      <c r="L843" s="52" t="s">
        <v>108</v>
      </c>
      <c r="M843" s="81" t="s">
        <v>1369</v>
      </c>
      <c r="N843" s="28">
        <v>2568</v>
      </c>
      <c r="O843" s="972"/>
      <c r="P843" s="29">
        <v>6</v>
      </c>
      <c r="Q843" s="28"/>
      <c r="R843" s="28">
        <v>15</v>
      </c>
      <c r="S843" s="81">
        <v>93.144999999999996</v>
      </c>
      <c r="T843" s="185">
        <v>41784</v>
      </c>
      <c r="U843" s="326">
        <v>14.7</v>
      </c>
      <c r="V843" s="60">
        <v>0.33</v>
      </c>
      <c r="W843" s="167">
        <v>3</v>
      </c>
      <c r="X843" s="489">
        <f t="shared" si="44"/>
        <v>3.9898559190031158</v>
      </c>
      <c r="Y843" s="502" t="s">
        <v>174</v>
      </c>
      <c r="Z843" s="494"/>
      <c r="AA843" s="28" t="s">
        <v>17</v>
      </c>
      <c r="AB843" s="27">
        <v>25</v>
      </c>
      <c r="AC843" s="28" t="s">
        <v>1365</v>
      </c>
      <c r="AD843" s="27" t="s">
        <v>54</v>
      </c>
      <c r="AE843" s="28" t="s">
        <v>124</v>
      </c>
      <c r="AF843" s="29" t="s">
        <v>55</v>
      </c>
      <c r="AG843" s="29" t="s">
        <v>55</v>
      </c>
      <c r="AH843" s="27" t="s">
        <v>181</v>
      </c>
      <c r="AI843" s="27" t="s">
        <v>181</v>
      </c>
      <c r="AJ843" s="27" t="s">
        <v>54</v>
      </c>
      <c r="AK843" s="81"/>
      <c r="AL843" s="569"/>
      <c r="AM843" s="28"/>
      <c r="AN843" s="28"/>
      <c r="AO843" s="28">
        <v>2013</v>
      </c>
      <c r="AP843" s="20">
        <v>2014</v>
      </c>
      <c r="AQ843" s="19"/>
      <c r="AR843" s="28" t="s">
        <v>1367</v>
      </c>
      <c r="AS843" s="127"/>
    </row>
    <row r="844" spans="1:45" ht="14.25" customHeight="1" x14ac:dyDescent="0.25">
      <c r="A844" t="s">
        <v>744</v>
      </c>
      <c r="B844">
        <v>1</v>
      </c>
      <c r="C844" t="s">
        <v>875</v>
      </c>
      <c r="D844" s="591" t="s">
        <v>5077</v>
      </c>
      <c r="E844" s="555" t="s">
        <v>5078</v>
      </c>
      <c r="F844" s="592" t="s">
        <v>67</v>
      </c>
      <c r="G844" s="593" t="s">
        <v>5080</v>
      </c>
      <c r="H844" s="592">
        <v>1802</v>
      </c>
      <c r="I844" s="592">
        <v>8</v>
      </c>
      <c r="J844" s="618">
        <v>8</v>
      </c>
      <c r="K844" s="611"/>
      <c r="L844" s="52"/>
      <c r="M844" s="81"/>
      <c r="N844" s="28"/>
      <c r="O844" s="972"/>
      <c r="P844" s="29"/>
      <c r="Q844" s="28"/>
      <c r="R844" s="28"/>
      <c r="S844" s="81"/>
      <c r="T844" s="185"/>
      <c r="U844" s="326"/>
      <c r="V844" s="60">
        <v>0.33</v>
      </c>
      <c r="W844" s="167">
        <v>1</v>
      </c>
      <c r="X844" s="489" t="str">
        <f t="shared" si="44"/>
        <v/>
      </c>
      <c r="Y844" s="502" t="s">
        <v>174</v>
      </c>
      <c r="Z844" s="494"/>
      <c r="AA844" s="28" t="s">
        <v>2401</v>
      </c>
      <c r="AB844" s="27">
        <v>8</v>
      </c>
      <c r="AC844" s="28" t="s">
        <v>2077</v>
      </c>
      <c r="AD844" s="27" t="s">
        <v>54</v>
      </c>
      <c r="AE844" s="28" t="s">
        <v>158</v>
      </c>
      <c r="AF844" s="29" t="s">
        <v>55</v>
      </c>
      <c r="AG844" s="29" t="s">
        <v>55</v>
      </c>
      <c r="AH844" s="27" t="s">
        <v>181</v>
      </c>
      <c r="AI844" s="27" t="s">
        <v>181</v>
      </c>
      <c r="AJ844" s="27" t="s">
        <v>54</v>
      </c>
      <c r="AK844" s="81">
        <v>100</v>
      </c>
      <c r="AL844" s="569"/>
      <c r="AM844" s="28">
        <v>16</v>
      </c>
      <c r="AN844" s="28"/>
      <c r="AO844" s="28"/>
      <c r="AP844" s="20">
        <v>2020</v>
      </c>
      <c r="AQ844" s="182" t="s">
        <v>5078</v>
      </c>
      <c r="AR844" s="28" t="s">
        <v>1703</v>
      </c>
      <c r="AS844" s="20" t="s">
        <v>5401</v>
      </c>
    </row>
    <row r="845" spans="1:45" ht="14.25" customHeight="1" x14ac:dyDescent="0.25">
      <c r="A845" t="s">
        <v>744</v>
      </c>
      <c r="B845">
        <v>1</v>
      </c>
      <c r="C845" t="s">
        <v>875</v>
      </c>
      <c r="D845" s="26" t="s">
        <v>1110</v>
      </c>
      <c r="E845" s="435" t="s">
        <v>1111</v>
      </c>
      <c r="F845" s="27" t="s">
        <v>57</v>
      </c>
      <c r="G845" s="28" t="s">
        <v>1112</v>
      </c>
      <c r="H845" s="27">
        <v>68000</v>
      </c>
      <c r="I845" s="27">
        <v>16</v>
      </c>
      <c r="J845" s="87">
        <v>16</v>
      </c>
      <c r="K845" s="19" t="s">
        <v>802</v>
      </c>
      <c r="L845" s="52" t="s">
        <v>108</v>
      </c>
      <c r="M845" s="81"/>
      <c r="N845" s="28">
        <v>7388</v>
      </c>
      <c r="O845" s="972"/>
      <c r="P845" s="29" t="s">
        <v>744</v>
      </c>
      <c r="Q845" s="28"/>
      <c r="R845" s="28"/>
      <c r="S845" s="81">
        <v>55.27</v>
      </c>
      <c r="T845" s="185">
        <v>41739</v>
      </c>
      <c r="U845" s="326" t="s">
        <v>1267</v>
      </c>
      <c r="V845" s="60">
        <v>0.67</v>
      </c>
      <c r="W845" s="167">
        <v>4</v>
      </c>
      <c r="X845" s="489">
        <f t="shared" si="44"/>
        <v>1.2530759339469411</v>
      </c>
      <c r="Y845" s="502" t="s">
        <v>2226</v>
      </c>
      <c r="Z845" s="494"/>
      <c r="AA845" s="28" t="s">
        <v>17</v>
      </c>
      <c r="AB845" s="27">
        <v>11</v>
      </c>
      <c r="AC845" s="28" t="s">
        <v>1114</v>
      </c>
      <c r="AD845" s="27" t="s">
        <v>54</v>
      </c>
      <c r="AE845" s="28" t="s">
        <v>124</v>
      </c>
      <c r="AF845" s="29" t="s">
        <v>55</v>
      </c>
      <c r="AG845" s="29" t="s">
        <v>55</v>
      </c>
      <c r="AH845" s="27" t="s">
        <v>133</v>
      </c>
      <c r="AI845" s="27" t="s">
        <v>133</v>
      </c>
      <c r="AJ845" s="27" t="s">
        <v>54</v>
      </c>
      <c r="AK845" s="81"/>
      <c r="AL845" s="569"/>
      <c r="AM845" s="28">
        <v>16</v>
      </c>
      <c r="AN845" s="28"/>
      <c r="AO845" s="28">
        <v>2003</v>
      </c>
      <c r="AP845" s="20">
        <v>2013</v>
      </c>
      <c r="AQ845" s="19"/>
      <c r="AR845" s="28" t="s">
        <v>1113</v>
      </c>
      <c r="AS845" s="127"/>
    </row>
    <row r="846" spans="1:45" ht="14.25" customHeight="1" x14ac:dyDescent="0.25">
      <c r="A846" t="s">
        <v>174</v>
      </c>
      <c r="B846">
        <v>1</v>
      </c>
      <c r="C846" t="s">
        <v>875</v>
      </c>
      <c r="D846" s="26" t="s">
        <v>695</v>
      </c>
      <c r="E846" s="435" t="s">
        <v>2370</v>
      </c>
      <c r="F846" s="27" t="s">
        <v>67</v>
      </c>
      <c r="G846" s="28" t="s">
        <v>363</v>
      </c>
      <c r="H846" s="27" t="s">
        <v>668</v>
      </c>
      <c r="I846" s="27">
        <v>32</v>
      </c>
      <c r="J846" s="87">
        <v>32</v>
      </c>
      <c r="K846" s="19" t="s">
        <v>770</v>
      </c>
      <c r="L846" s="52" t="s">
        <v>108</v>
      </c>
      <c r="M846" s="81"/>
      <c r="N846" s="28">
        <v>37459</v>
      </c>
      <c r="O846" s="972"/>
      <c r="P846" s="29">
        <v>4</v>
      </c>
      <c r="Q846" s="28">
        <v>25</v>
      </c>
      <c r="R846" s="28">
        <v>54</v>
      </c>
      <c r="S846" s="81">
        <v>42.944000000000003</v>
      </c>
      <c r="T846" s="185">
        <v>41751</v>
      </c>
      <c r="U846" s="326" t="s">
        <v>1267</v>
      </c>
      <c r="V846" s="60">
        <v>1</v>
      </c>
      <c r="W846" s="167">
        <v>1</v>
      </c>
      <c r="X846" s="489">
        <f t="shared" si="44"/>
        <v>1.1464267599241837</v>
      </c>
      <c r="Y846" s="502" t="s">
        <v>2226</v>
      </c>
      <c r="Z846" s="494"/>
      <c r="AA846" s="28" t="s">
        <v>17</v>
      </c>
      <c r="AB846" s="27">
        <v>57</v>
      </c>
      <c r="AC846" s="28" t="s">
        <v>229</v>
      </c>
      <c r="AD846" s="27" t="s">
        <v>54</v>
      </c>
      <c r="AE846" s="28" t="s">
        <v>124</v>
      </c>
      <c r="AF846" s="29" t="s">
        <v>54</v>
      </c>
      <c r="AG846" s="29"/>
      <c r="AH846" s="27" t="s">
        <v>133</v>
      </c>
      <c r="AI846" s="27" t="s">
        <v>613</v>
      </c>
      <c r="AJ846" s="27" t="s">
        <v>54</v>
      </c>
      <c r="AK846" s="81"/>
      <c r="AL846" s="569"/>
      <c r="AM846" s="28">
        <v>32</v>
      </c>
      <c r="AN846" s="28">
        <v>4</v>
      </c>
      <c r="AO846" s="28">
        <v>2011</v>
      </c>
      <c r="AP846" s="20"/>
      <c r="AQ846" s="182" t="s">
        <v>2371</v>
      </c>
      <c r="AR846" s="28" t="s">
        <v>696</v>
      </c>
      <c r="AS846" s="20" t="s">
        <v>1209</v>
      </c>
    </row>
    <row r="847" spans="1:45" ht="14.25" customHeight="1" x14ac:dyDescent="0.25">
      <c r="A847" t="s">
        <v>174</v>
      </c>
      <c r="B847">
        <v>1</v>
      </c>
      <c r="C847" t="s">
        <v>875</v>
      </c>
      <c r="D847" s="26" t="s">
        <v>362</v>
      </c>
      <c r="E847" s="435" t="s">
        <v>2305</v>
      </c>
      <c r="F847" s="27" t="s">
        <v>67</v>
      </c>
      <c r="G847" s="28" t="s">
        <v>363</v>
      </c>
      <c r="H847" s="27" t="s">
        <v>143</v>
      </c>
      <c r="I847" s="27">
        <v>16</v>
      </c>
      <c r="J847" s="87">
        <v>16</v>
      </c>
      <c r="K847" s="19" t="s">
        <v>802</v>
      </c>
      <c r="L847" s="52" t="s">
        <v>108</v>
      </c>
      <c r="M847" s="81"/>
      <c r="N847" s="28">
        <v>1763</v>
      </c>
      <c r="O847" s="972"/>
      <c r="P847" s="29" t="s">
        <v>744</v>
      </c>
      <c r="Q847" s="28"/>
      <c r="R847" s="28">
        <v>22</v>
      </c>
      <c r="S847" s="81">
        <v>157.10900000000001</v>
      </c>
      <c r="T847" s="185">
        <v>41725</v>
      </c>
      <c r="U847" s="326" t="s">
        <v>1267</v>
      </c>
      <c r="V847" s="60">
        <v>0.67</v>
      </c>
      <c r="W847" s="167">
        <v>6</v>
      </c>
      <c r="X847" s="489">
        <f t="shared" si="44"/>
        <v>9.9511278124409159</v>
      </c>
      <c r="Y847" s="502" t="s">
        <v>2226</v>
      </c>
      <c r="Z847" s="494"/>
      <c r="AA847" s="28" t="s">
        <v>17</v>
      </c>
      <c r="AB847" s="27">
        <v>40</v>
      </c>
      <c r="AC847" s="28" t="s">
        <v>362</v>
      </c>
      <c r="AD847" s="27" t="s">
        <v>54</v>
      </c>
      <c r="AE847" s="28"/>
      <c r="AF847" s="29" t="s">
        <v>55</v>
      </c>
      <c r="AG847" s="29"/>
      <c r="AH847" s="27" t="s">
        <v>364</v>
      </c>
      <c r="AI847" s="27" t="s">
        <v>365</v>
      </c>
      <c r="AJ847" s="27"/>
      <c r="AK847" s="81">
        <v>75</v>
      </c>
      <c r="AL847" s="569"/>
      <c r="AM847" s="28">
        <v>16</v>
      </c>
      <c r="AN847" s="28">
        <v>4</v>
      </c>
      <c r="AO847" s="28">
        <v>2007</v>
      </c>
      <c r="AP847" s="20">
        <v>2009</v>
      </c>
      <c r="AQ847" s="142"/>
      <c r="AR847" s="28" t="s">
        <v>1027</v>
      </c>
      <c r="AS847" s="20" t="s">
        <v>1026</v>
      </c>
    </row>
    <row r="848" spans="1:45" ht="14.25" customHeight="1" x14ac:dyDescent="0.25">
      <c r="D848" s="409" t="s">
        <v>1859</v>
      </c>
      <c r="E848" s="435" t="s">
        <v>5513</v>
      </c>
      <c r="F848" s="608"/>
      <c r="G848" s="28" t="s">
        <v>5518</v>
      </c>
      <c r="H848" s="412" t="s">
        <v>12</v>
      </c>
      <c r="I848" s="412">
        <v>16</v>
      </c>
      <c r="J848" s="415">
        <v>16</v>
      </c>
      <c r="K848" s="19"/>
      <c r="L848" s="52" t="s">
        <v>5518</v>
      </c>
      <c r="M848" s="81" t="s">
        <v>5519</v>
      </c>
      <c r="N848" s="28">
        <v>267</v>
      </c>
      <c r="O848" s="972"/>
      <c r="P848" s="29">
        <v>4</v>
      </c>
      <c r="Q848" s="28"/>
      <c r="R848" s="28">
        <v>4</v>
      </c>
      <c r="S848" s="81"/>
      <c r="T848" s="185"/>
      <c r="U848" s="326"/>
      <c r="V848" s="60"/>
      <c r="W848" s="167"/>
      <c r="X848" s="489"/>
      <c r="Y848" s="502" t="s">
        <v>4698</v>
      </c>
      <c r="Z848" s="494"/>
      <c r="AA848" s="28" t="s">
        <v>20</v>
      </c>
      <c r="AB848" s="27">
        <v>22</v>
      </c>
      <c r="AC848" s="28" t="s">
        <v>1859</v>
      </c>
      <c r="AD848" s="27" t="s">
        <v>54</v>
      </c>
      <c r="AE848" s="28"/>
      <c r="AF848" s="29" t="s">
        <v>55</v>
      </c>
      <c r="AG848" s="29" t="s">
        <v>54</v>
      </c>
      <c r="AH848" s="27" t="s">
        <v>465</v>
      </c>
      <c r="AI848" s="27" t="s">
        <v>465</v>
      </c>
      <c r="AJ848" s="27" t="s">
        <v>55</v>
      </c>
      <c r="AK848" s="81"/>
      <c r="AL848" s="569"/>
      <c r="AM848" s="28">
        <v>2</v>
      </c>
      <c r="AN848" s="28"/>
      <c r="AO848" s="28"/>
      <c r="AP848" s="20">
        <v>2020</v>
      </c>
      <c r="AQ848" s="182" t="s">
        <v>5509</v>
      </c>
      <c r="AR848" s="28" t="s">
        <v>5511</v>
      </c>
      <c r="AS848" s="20" t="s">
        <v>5512</v>
      </c>
    </row>
    <row r="849" spans="1:45" ht="14.25" customHeight="1" x14ac:dyDescent="0.25">
      <c r="D849" s="409" t="s">
        <v>6360</v>
      </c>
      <c r="E849" s="435" t="s">
        <v>6364</v>
      </c>
      <c r="F849" s="412"/>
      <c r="G849" s="504" t="s">
        <v>5614</v>
      </c>
      <c r="H849" s="412" t="s">
        <v>12</v>
      </c>
      <c r="I849" s="412">
        <v>8</v>
      </c>
      <c r="J849" s="415">
        <v>8</v>
      </c>
      <c r="K849" s="856"/>
      <c r="L849" s="52"/>
      <c r="M849" s="81"/>
      <c r="N849" s="28"/>
      <c r="O849" s="972"/>
      <c r="P849" s="29"/>
      <c r="Q849" s="28"/>
      <c r="R849" s="28"/>
      <c r="S849" s="81"/>
      <c r="T849" s="185"/>
      <c r="U849" s="27"/>
      <c r="V849" s="60"/>
      <c r="W849" s="167"/>
      <c r="X849" s="489"/>
      <c r="Y849" s="502"/>
      <c r="Z849" s="494"/>
      <c r="AA849" s="28" t="s">
        <v>17</v>
      </c>
      <c r="AB849" s="27">
        <v>38</v>
      </c>
      <c r="AC849" s="28" t="s">
        <v>1711</v>
      </c>
      <c r="AD849" s="27" t="s">
        <v>54</v>
      </c>
      <c r="AE849" s="28" t="s">
        <v>158</v>
      </c>
      <c r="AF849" s="29" t="s">
        <v>55</v>
      </c>
      <c r="AG849" s="29"/>
      <c r="AH849" s="27">
        <v>256</v>
      </c>
      <c r="AI849" s="27">
        <v>16</v>
      </c>
      <c r="AJ849" s="27" t="s">
        <v>54</v>
      </c>
      <c r="AK849" s="81"/>
      <c r="AL849" s="569"/>
      <c r="AM849" s="28"/>
      <c r="AN849" s="28"/>
      <c r="AO849" s="28">
        <v>2015</v>
      </c>
      <c r="AP849" s="20">
        <v>2019</v>
      </c>
      <c r="AQ849" s="182" t="s">
        <v>6361</v>
      </c>
      <c r="AR849" s="28" t="s">
        <v>6362</v>
      </c>
      <c r="AS849" s="20"/>
    </row>
    <row r="850" spans="1:45" ht="14.25" customHeight="1" x14ac:dyDescent="0.25">
      <c r="C850" t="s">
        <v>875</v>
      </c>
      <c r="D850" s="26" t="s">
        <v>2109</v>
      </c>
      <c r="E850" s="435" t="s">
        <v>2111</v>
      </c>
      <c r="F850" s="27" t="s">
        <v>296</v>
      </c>
      <c r="G850" s="28" t="s">
        <v>2110</v>
      </c>
      <c r="H850" s="27" t="s">
        <v>445</v>
      </c>
      <c r="I850" s="27">
        <v>32</v>
      </c>
      <c r="J850" s="87">
        <v>32</v>
      </c>
      <c r="K850" s="19" t="s">
        <v>802</v>
      </c>
      <c r="L850" s="52" t="s">
        <v>108</v>
      </c>
      <c r="M850" s="81" t="s">
        <v>3592</v>
      </c>
      <c r="N850" s="28"/>
      <c r="O850" s="972"/>
      <c r="P850" s="29">
        <v>6</v>
      </c>
      <c r="Q850" s="28"/>
      <c r="R850" s="28"/>
      <c r="S850" s="81"/>
      <c r="T850" s="185">
        <v>43297</v>
      </c>
      <c r="U850" s="326" t="s">
        <v>3562</v>
      </c>
      <c r="V850" s="60">
        <v>1</v>
      </c>
      <c r="W850" s="167">
        <v>1</v>
      </c>
      <c r="X850" s="489" t="str">
        <f t="shared" ref="X850:X857" si="45">IF(AND(N850&lt;&gt;"",S850&lt;&gt;""),1000*S850*V850/(N850*W850),"")</f>
        <v/>
      </c>
      <c r="Y850" s="502" t="s">
        <v>2226</v>
      </c>
      <c r="Z850" s="494" t="s">
        <v>54</v>
      </c>
      <c r="AA850" s="28" t="s">
        <v>20</v>
      </c>
      <c r="AB850" s="27">
        <v>194</v>
      </c>
      <c r="AC850" s="28" t="s">
        <v>3082</v>
      </c>
      <c r="AD850" s="27" t="s">
        <v>54</v>
      </c>
      <c r="AE850" s="28" t="s">
        <v>124</v>
      </c>
      <c r="AF850" s="29"/>
      <c r="AG850" s="29"/>
      <c r="AH850" s="27" t="s">
        <v>133</v>
      </c>
      <c r="AI850" s="27" t="s">
        <v>133</v>
      </c>
      <c r="AJ850" s="27" t="s">
        <v>54</v>
      </c>
      <c r="AK850" s="81"/>
      <c r="AL850" s="569"/>
      <c r="AM850" s="28">
        <v>32</v>
      </c>
      <c r="AN850" s="28"/>
      <c r="AO850" s="28">
        <v>2009</v>
      </c>
      <c r="AP850" s="20">
        <v>2010</v>
      </c>
      <c r="AQ850" s="182" t="s">
        <v>3294</v>
      </c>
      <c r="AR850" s="28" t="s">
        <v>2112</v>
      </c>
      <c r="AS850" s="20" t="s">
        <v>2113</v>
      </c>
    </row>
    <row r="851" spans="1:45" ht="14.25" customHeight="1" x14ac:dyDescent="0.25">
      <c r="A851" t="s">
        <v>744</v>
      </c>
      <c r="B851">
        <v>1</v>
      </c>
      <c r="C851" t="s">
        <v>875</v>
      </c>
      <c r="D851" s="26" t="s">
        <v>131</v>
      </c>
      <c r="E851" s="435" t="s">
        <v>2375</v>
      </c>
      <c r="F851" s="27" t="s">
        <v>107</v>
      </c>
      <c r="G851" s="28" t="s">
        <v>37</v>
      </c>
      <c r="H851" s="27" t="s">
        <v>136</v>
      </c>
      <c r="I851" s="27">
        <v>32</v>
      </c>
      <c r="J851" s="87">
        <v>32</v>
      </c>
      <c r="K851" s="19" t="s">
        <v>5975</v>
      </c>
      <c r="L851" s="52" t="s">
        <v>37</v>
      </c>
      <c r="M851" s="81"/>
      <c r="N851" s="28">
        <v>563</v>
      </c>
      <c r="O851" s="972"/>
      <c r="P851" s="29">
        <v>6</v>
      </c>
      <c r="Q851" s="28"/>
      <c r="R851" s="28">
        <v>1</v>
      </c>
      <c r="S851" s="81">
        <v>682</v>
      </c>
      <c r="T851" s="185">
        <v>43768</v>
      </c>
      <c r="U851" s="326"/>
      <c r="V851" s="60">
        <v>1.03</v>
      </c>
      <c r="W851" s="167">
        <v>1</v>
      </c>
      <c r="X851" s="489">
        <f t="shared" si="45"/>
        <v>1247.708703374778</v>
      </c>
      <c r="Y851" s="502" t="s">
        <v>174</v>
      </c>
      <c r="Z851" s="494"/>
      <c r="AA851" s="28" t="s">
        <v>107</v>
      </c>
      <c r="AB851" s="27"/>
      <c r="AC851" s="28"/>
      <c r="AD851" s="27" t="s">
        <v>54</v>
      </c>
      <c r="AE851" s="28" t="s">
        <v>124</v>
      </c>
      <c r="AF851" s="29" t="s">
        <v>202</v>
      </c>
      <c r="AG851" s="29"/>
      <c r="AH851" s="27" t="s">
        <v>133</v>
      </c>
      <c r="AI851" s="27" t="s">
        <v>133</v>
      </c>
      <c r="AJ851" s="27" t="s">
        <v>54</v>
      </c>
      <c r="AK851" s="81">
        <v>86</v>
      </c>
      <c r="AL851" s="569"/>
      <c r="AM851" s="28">
        <v>32</v>
      </c>
      <c r="AN851" s="28">
        <v>3</v>
      </c>
      <c r="AO851" s="28">
        <v>2002</v>
      </c>
      <c r="AP851" s="20"/>
      <c r="AQ851" s="182" t="s">
        <v>5456</v>
      </c>
      <c r="AR851" s="28" t="s">
        <v>1116</v>
      </c>
      <c r="AS851" s="20" t="s">
        <v>206</v>
      </c>
    </row>
    <row r="852" spans="1:45" ht="14.25" customHeight="1" x14ac:dyDescent="0.25">
      <c r="A852" t="s">
        <v>744</v>
      </c>
      <c r="B852">
        <v>1</v>
      </c>
      <c r="C852" t="s">
        <v>875</v>
      </c>
      <c r="D852" s="45" t="s">
        <v>131</v>
      </c>
      <c r="E852" s="843" t="s">
        <v>2375</v>
      </c>
      <c r="F852" s="46" t="s">
        <v>107</v>
      </c>
      <c r="G852" s="42" t="s">
        <v>37</v>
      </c>
      <c r="H852" s="46" t="s">
        <v>136</v>
      </c>
      <c r="I852" s="46">
        <v>32</v>
      </c>
      <c r="J852" s="670">
        <v>32</v>
      </c>
      <c r="K852" s="19" t="s">
        <v>30</v>
      </c>
      <c r="L852" s="52" t="s">
        <v>37</v>
      </c>
      <c r="M852" s="81"/>
      <c r="N852" s="28">
        <v>546</v>
      </c>
      <c r="O852" s="972"/>
      <c r="P852" s="29">
        <v>6</v>
      </c>
      <c r="Q852" s="28"/>
      <c r="R852" s="28">
        <v>1</v>
      </c>
      <c r="S852" s="81">
        <v>320</v>
      </c>
      <c r="T852" s="185"/>
      <c r="U852" s="326"/>
      <c r="V852" s="60">
        <v>1.03</v>
      </c>
      <c r="W852" s="167">
        <v>1</v>
      </c>
      <c r="X852" s="489">
        <f t="shared" si="45"/>
        <v>603.66300366300368</v>
      </c>
      <c r="Y852" s="502" t="s">
        <v>174</v>
      </c>
      <c r="Z852" s="494"/>
      <c r="AA852" s="28" t="s">
        <v>107</v>
      </c>
      <c r="AB852" s="27"/>
      <c r="AC852" s="28"/>
      <c r="AD852" s="27" t="s">
        <v>54</v>
      </c>
      <c r="AE852" s="28" t="s">
        <v>124</v>
      </c>
      <c r="AF852" s="29" t="s">
        <v>202</v>
      </c>
      <c r="AG852" s="29"/>
      <c r="AH852" s="27" t="s">
        <v>133</v>
      </c>
      <c r="AI852" s="27" t="s">
        <v>133</v>
      </c>
      <c r="AJ852" s="27" t="s">
        <v>54</v>
      </c>
      <c r="AK852" s="81">
        <v>86</v>
      </c>
      <c r="AL852" s="569"/>
      <c r="AM852" s="28">
        <v>32</v>
      </c>
      <c r="AN852" s="28">
        <v>3</v>
      </c>
      <c r="AO852" s="28">
        <v>2002</v>
      </c>
      <c r="AP852" s="20"/>
      <c r="AQ852" s="142"/>
      <c r="AR852" s="28" t="s">
        <v>1116</v>
      </c>
      <c r="AS852" s="20" t="s">
        <v>206</v>
      </c>
    </row>
    <row r="853" spans="1:45" ht="14.25" customHeight="1" x14ac:dyDescent="0.25">
      <c r="A853" t="s">
        <v>174</v>
      </c>
      <c r="B853">
        <v>1</v>
      </c>
      <c r="C853" t="s">
        <v>4376</v>
      </c>
      <c r="D853" s="26" t="s">
        <v>1821</v>
      </c>
      <c r="E853" s="435" t="s">
        <v>1437</v>
      </c>
      <c r="F853" s="27" t="s">
        <v>67</v>
      </c>
      <c r="G853" s="28" t="s">
        <v>1438</v>
      </c>
      <c r="H853" s="27" t="s">
        <v>143</v>
      </c>
      <c r="I853" s="27">
        <v>8</v>
      </c>
      <c r="J853" s="87">
        <v>16</v>
      </c>
      <c r="K853" s="19" t="s">
        <v>802</v>
      </c>
      <c r="L853" s="52" t="s">
        <v>108</v>
      </c>
      <c r="M853" s="81"/>
      <c r="N853" s="28">
        <v>121</v>
      </c>
      <c r="O853" s="972"/>
      <c r="P853" s="29" t="s">
        <v>744</v>
      </c>
      <c r="Q853" s="28"/>
      <c r="R853" s="28"/>
      <c r="S853" s="81">
        <v>297.61900000000003</v>
      </c>
      <c r="T853" s="185">
        <v>41825</v>
      </c>
      <c r="U853" s="326" t="s">
        <v>1267</v>
      </c>
      <c r="V853" s="60">
        <v>0.16700000000000001</v>
      </c>
      <c r="W853" s="167">
        <v>2</v>
      </c>
      <c r="X853" s="489">
        <f t="shared" si="45"/>
        <v>205.38170661157025</v>
      </c>
      <c r="Y853" s="502" t="s">
        <v>2216</v>
      </c>
      <c r="Z853" s="494"/>
      <c r="AA853" s="28" t="s">
        <v>17</v>
      </c>
      <c r="AB853" s="27">
        <v>1</v>
      </c>
      <c r="AC853" s="28" t="s">
        <v>73</v>
      </c>
      <c r="AD853" s="27"/>
      <c r="AE853" s="28"/>
      <c r="AF853" s="29" t="s">
        <v>55</v>
      </c>
      <c r="AG853" s="29" t="s">
        <v>55</v>
      </c>
      <c r="AH853" s="27" t="s">
        <v>181</v>
      </c>
      <c r="AI853" s="27" t="s">
        <v>181</v>
      </c>
      <c r="AJ853" s="27"/>
      <c r="AK853" s="81">
        <v>16</v>
      </c>
      <c r="AL853" s="569"/>
      <c r="AM853" s="28">
        <v>4</v>
      </c>
      <c r="AN853" s="28"/>
      <c r="AO853" s="28">
        <v>1996</v>
      </c>
      <c r="AP853" s="20">
        <v>1998</v>
      </c>
      <c r="AQ853" s="142"/>
      <c r="AR853" s="28" t="s">
        <v>1436</v>
      </c>
      <c r="AS853" s="20" t="s">
        <v>1435</v>
      </c>
    </row>
    <row r="854" spans="1:45" ht="14.25" customHeight="1" x14ac:dyDescent="0.25">
      <c r="A854" t="s">
        <v>174</v>
      </c>
      <c r="B854">
        <v>1</v>
      </c>
      <c r="C854" t="s">
        <v>4376</v>
      </c>
      <c r="D854" s="45" t="s">
        <v>1822</v>
      </c>
      <c r="E854" s="555" t="s">
        <v>1437</v>
      </c>
      <c r="F854" s="46" t="s">
        <v>67</v>
      </c>
      <c r="G854" s="42" t="s">
        <v>1438</v>
      </c>
      <c r="H854" s="46" t="s">
        <v>143</v>
      </c>
      <c r="I854" s="46">
        <v>8</v>
      </c>
      <c r="J854" s="670">
        <v>16</v>
      </c>
      <c r="K854" s="19" t="s">
        <v>800</v>
      </c>
      <c r="L854" s="52" t="s">
        <v>108</v>
      </c>
      <c r="M854" s="81"/>
      <c r="N854" s="28">
        <v>138</v>
      </c>
      <c r="O854" s="972"/>
      <c r="P854" s="29">
        <v>6</v>
      </c>
      <c r="Q854" s="28"/>
      <c r="R854" s="28"/>
      <c r="S854" s="81">
        <v>318.16699999999997</v>
      </c>
      <c r="T854" s="185">
        <v>41825</v>
      </c>
      <c r="U854" s="326">
        <v>14.7</v>
      </c>
      <c r="V854" s="60">
        <v>0.16700000000000001</v>
      </c>
      <c r="W854" s="167">
        <v>3</v>
      </c>
      <c r="X854" s="489">
        <f t="shared" si="45"/>
        <v>128.34272705314009</v>
      </c>
      <c r="Y854" s="502" t="s">
        <v>2216</v>
      </c>
      <c r="Z854" s="494"/>
      <c r="AA854" s="28" t="s">
        <v>17</v>
      </c>
      <c r="AB854" s="27">
        <v>1</v>
      </c>
      <c r="AC854" s="28" t="s">
        <v>73</v>
      </c>
      <c r="AD854" s="27"/>
      <c r="AE854" s="28" t="s">
        <v>158</v>
      </c>
      <c r="AF854" s="29" t="s">
        <v>55</v>
      </c>
      <c r="AG854" s="29" t="s">
        <v>55</v>
      </c>
      <c r="AH854" s="27" t="s">
        <v>181</v>
      </c>
      <c r="AI854" s="27" t="s">
        <v>181</v>
      </c>
      <c r="AJ854" s="27" t="s">
        <v>54</v>
      </c>
      <c r="AK854" s="81">
        <v>16</v>
      </c>
      <c r="AL854" s="569"/>
      <c r="AM854" s="28">
        <v>4</v>
      </c>
      <c r="AN854" s="28"/>
      <c r="AO854" s="28">
        <v>1996</v>
      </c>
      <c r="AP854" s="20">
        <v>1998</v>
      </c>
      <c r="AQ854" s="142"/>
      <c r="AR854" s="28" t="s">
        <v>1436</v>
      </c>
      <c r="AS854" s="20" t="s">
        <v>1435</v>
      </c>
    </row>
    <row r="855" spans="1:45" ht="14.25" customHeight="1" x14ac:dyDescent="0.25">
      <c r="A855" t="s">
        <v>174</v>
      </c>
      <c r="B855">
        <v>1</v>
      </c>
      <c r="C855" t="s">
        <v>4376</v>
      </c>
      <c r="D855" s="26" t="s">
        <v>1823</v>
      </c>
      <c r="E855" s="435" t="s">
        <v>1437</v>
      </c>
      <c r="F855" s="27" t="s">
        <v>67</v>
      </c>
      <c r="G855" s="28" t="s">
        <v>1438</v>
      </c>
      <c r="H855" s="27" t="s">
        <v>143</v>
      </c>
      <c r="I855" s="27">
        <v>8</v>
      </c>
      <c r="J855" s="87">
        <v>16</v>
      </c>
      <c r="K855" s="19" t="s">
        <v>800</v>
      </c>
      <c r="L855" s="52" t="s">
        <v>108</v>
      </c>
      <c r="M855" s="81"/>
      <c r="N855" s="28">
        <v>198</v>
      </c>
      <c r="O855" s="972"/>
      <c r="P855" s="29">
        <v>6</v>
      </c>
      <c r="Q855" s="28"/>
      <c r="R855" s="28"/>
      <c r="S855" s="81">
        <v>374.53199999999998</v>
      </c>
      <c r="T855" s="185">
        <v>41825</v>
      </c>
      <c r="U855" s="326">
        <v>14.7</v>
      </c>
      <c r="V855" s="60">
        <v>0.16700000000000001</v>
      </c>
      <c r="W855" s="167">
        <v>2</v>
      </c>
      <c r="X855" s="489">
        <f t="shared" si="45"/>
        <v>157.94657575757577</v>
      </c>
      <c r="Y855" s="502" t="s">
        <v>2216</v>
      </c>
      <c r="Z855" s="494"/>
      <c r="AA855" s="28" t="s">
        <v>17</v>
      </c>
      <c r="AB855" s="27">
        <v>1</v>
      </c>
      <c r="AC855" s="28" t="s">
        <v>73</v>
      </c>
      <c r="AD855" s="27"/>
      <c r="AE855" s="28" t="s">
        <v>158</v>
      </c>
      <c r="AF855" s="29" t="s">
        <v>55</v>
      </c>
      <c r="AG855" s="29" t="s">
        <v>55</v>
      </c>
      <c r="AH855" s="27" t="s">
        <v>181</v>
      </c>
      <c r="AI855" s="27" t="s">
        <v>181</v>
      </c>
      <c r="AJ855" s="27" t="s">
        <v>54</v>
      </c>
      <c r="AK855" s="81">
        <v>16</v>
      </c>
      <c r="AL855" s="569"/>
      <c r="AM855" s="28">
        <v>4</v>
      </c>
      <c r="AN855" s="28"/>
      <c r="AO855" s="28">
        <v>1996</v>
      </c>
      <c r="AP855" s="20">
        <v>1998</v>
      </c>
      <c r="AQ855" s="142"/>
      <c r="AR855" s="28" t="s">
        <v>1436</v>
      </c>
      <c r="AS855" s="20" t="s">
        <v>1435</v>
      </c>
    </row>
    <row r="856" spans="1:45" ht="14.25" customHeight="1" x14ac:dyDescent="0.25">
      <c r="A856" t="s">
        <v>174</v>
      </c>
      <c r="B856">
        <v>1</v>
      </c>
      <c r="C856" t="s">
        <v>4376</v>
      </c>
      <c r="D856" s="26" t="s">
        <v>1824</v>
      </c>
      <c r="E856" s="435" t="s">
        <v>1437</v>
      </c>
      <c r="F856" s="27" t="s">
        <v>67</v>
      </c>
      <c r="G856" s="28" t="s">
        <v>1438</v>
      </c>
      <c r="H856" s="27" t="s">
        <v>143</v>
      </c>
      <c r="I856" s="27">
        <v>8</v>
      </c>
      <c r="J856" s="87">
        <v>16</v>
      </c>
      <c r="K856" s="19" t="s">
        <v>800</v>
      </c>
      <c r="L856" s="28" t="s">
        <v>108</v>
      </c>
      <c r="M856" s="81"/>
      <c r="N856" s="28">
        <v>136</v>
      </c>
      <c r="O856" s="972"/>
      <c r="P856" s="29">
        <v>6</v>
      </c>
      <c r="Q856" s="28"/>
      <c r="R856" s="28"/>
      <c r="S856" s="81">
        <v>313.185</v>
      </c>
      <c r="T856" s="185">
        <v>41825</v>
      </c>
      <c r="U856" s="326">
        <v>14.7</v>
      </c>
      <c r="V856" s="60">
        <v>0.16700000000000001</v>
      </c>
      <c r="W856" s="167">
        <v>8</v>
      </c>
      <c r="X856" s="489">
        <f t="shared" si="45"/>
        <v>48.071594669117651</v>
      </c>
      <c r="Y856" s="502" t="s">
        <v>2216</v>
      </c>
      <c r="Z856" s="494"/>
      <c r="AA856" s="28" t="s">
        <v>17</v>
      </c>
      <c r="AB856" s="27">
        <v>1</v>
      </c>
      <c r="AC856" s="28" t="s">
        <v>73</v>
      </c>
      <c r="AD856" s="27"/>
      <c r="AE856" s="28" t="s">
        <v>158</v>
      </c>
      <c r="AF856" s="29" t="s">
        <v>55</v>
      </c>
      <c r="AG856" s="29" t="s">
        <v>55</v>
      </c>
      <c r="AH856" s="27" t="s">
        <v>181</v>
      </c>
      <c r="AI856" s="27" t="s">
        <v>181</v>
      </c>
      <c r="AJ856" s="27" t="s">
        <v>54</v>
      </c>
      <c r="AK856" s="81">
        <v>16</v>
      </c>
      <c r="AL856" s="569"/>
      <c r="AM856" s="28">
        <v>4</v>
      </c>
      <c r="AN856" s="28"/>
      <c r="AO856" s="28">
        <v>1996</v>
      </c>
      <c r="AP856" s="20">
        <v>1998</v>
      </c>
      <c r="AQ856" s="142"/>
      <c r="AR856" s="28" t="s">
        <v>1436</v>
      </c>
      <c r="AS856" s="20" t="s">
        <v>1435</v>
      </c>
    </row>
    <row r="857" spans="1:45" ht="14.25" customHeight="1" x14ac:dyDescent="0.25">
      <c r="A857" t="s">
        <v>174</v>
      </c>
      <c r="B857">
        <v>1</v>
      </c>
      <c r="C857" t="s">
        <v>875</v>
      </c>
      <c r="D857" s="26" t="s">
        <v>752</v>
      </c>
      <c r="E857" s="435" t="s">
        <v>6333</v>
      </c>
      <c r="F857" s="27" t="s">
        <v>85</v>
      </c>
      <c r="G857" s="28" t="s">
        <v>753</v>
      </c>
      <c r="H857" s="27" t="s">
        <v>143</v>
      </c>
      <c r="I857" s="27">
        <v>16</v>
      </c>
      <c r="J857" s="87">
        <v>32</v>
      </c>
      <c r="K857" s="19" t="s">
        <v>800</v>
      </c>
      <c r="L857" s="52" t="s">
        <v>108</v>
      </c>
      <c r="M857" s="81" t="s">
        <v>1421</v>
      </c>
      <c r="N857" s="28">
        <v>632</v>
      </c>
      <c r="O857" s="972"/>
      <c r="P857" s="29">
        <v>6</v>
      </c>
      <c r="Q857" s="28"/>
      <c r="R857" s="28"/>
      <c r="S857" s="81">
        <v>214.82300000000001</v>
      </c>
      <c r="T857" s="185">
        <v>41822</v>
      </c>
      <c r="U857" s="326" t="s">
        <v>1420</v>
      </c>
      <c r="V857" s="60">
        <v>1</v>
      </c>
      <c r="W857" s="167">
        <v>2</v>
      </c>
      <c r="X857" s="489">
        <f t="shared" si="45"/>
        <v>169.95490506329114</v>
      </c>
      <c r="Y857" s="502" t="s">
        <v>3285</v>
      </c>
      <c r="Z857" s="494"/>
      <c r="AA857" s="28" t="s">
        <v>17</v>
      </c>
      <c r="AB857" s="27">
        <v>3</v>
      </c>
      <c r="AC857" s="28" t="s">
        <v>754</v>
      </c>
      <c r="AD857" s="27" t="s">
        <v>54</v>
      </c>
      <c r="AE857" s="28" t="s">
        <v>158</v>
      </c>
      <c r="AF857" s="29" t="s">
        <v>55</v>
      </c>
      <c r="AG857" s="29" t="s">
        <v>55</v>
      </c>
      <c r="AH857" s="27" t="s">
        <v>1416</v>
      </c>
      <c r="AI857" s="27" t="s">
        <v>1416</v>
      </c>
      <c r="AJ857" s="27"/>
      <c r="AK857" s="81">
        <v>51</v>
      </c>
      <c r="AL857" s="569"/>
      <c r="AM857" s="28">
        <v>16</v>
      </c>
      <c r="AN857" s="28"/>
      <c r="AO857" s="28">
        <v>2005</v>
      </c>
      <c r="AP857" s="20">
        <v>2018</v>
      </c>
      <c r="AQ857" s="182" t="s">
        <v>6332</v>
      </c>
      <c r="AR857" s="28" t="s">
        <v>1417</v>
      </c>
      <c r="AS857" s="20"/>
    </row>
    <row r="858" spans="1:45" ht="14.25" customHeight="1" x14ac:dyDescent="0.25">
      <c r="D858" s="409" t="s">
        <v>6329</v>
      </c>
      <c r="E858" s="435" t="s">
        <v>6328</v>
      </c>
      <c r="F858" s="412"/>
      <c r="G858" s="28" t="s">
        <v>753</v>
      </c>
      <c r="H858" s="412" t="s">
        <v>3987</v>
      </c>
      <c r="I858" s="412">
        <v>8</v>
      </c>
      <c r="J858" s="415">
        <v>16</v>
      </c>
      <c r="K858" s="19"/>
      <c r="L858" s="52"/>
      <c r="M858" s="81"/>
      <c r="N858" s="28"/>
      <c r="O858" s="972"/>
      <c r="P858" s="29"/>
      <c r="Q858" s="28"/>
      <c r="R858" s="28"/>
      <c r="S858" s="81"/>
      <c r="T858" s="185"/>
      <c r="U858" s="326"/>
      <c r="V858" s="60"/>
      <c r="W858" s="167"/>
      <c r="X858" s="489"/>
      <c r="Y858" s="502"/>
      <c r="Z858" s="494"/>
      <c r="AA858" s="28" t="s">
        <v>17</v>
      </c>
      <c r="AB858" s="27"/>
      <c r="AC858" s="28"/>
      <c r="AD858" s="27"/>
      <c r="AE858" s="28"/>
      <c r="AF858" s="29" t="s">
        <v>55</v>
      </c>
      <c r="AG858" s="29"/>
      <c r="AH858" s="27">
        <v>256</v>
      </c>
      <c r="AI858" s="27">
        <v>256</v>
      </c>
      <c r="AJ858" s="27" t="s">
        <v>54</v>
      </c>
      <c r="AK858" s="81">
        <v>20</v>
      </c>
      <c r="AL858" s="569"/>
      <c r="AM858" s="28">
        <v>8</v>
      </c>
      <c r="AN858" s="28"/>
      <c r="AO858" s="28">
        <v>2017</v>
      </c>
      <c r="AP858" s="554">
        <v>2021</v>
      </c>
      <c r="AQ858" s="182" t="s">
        <v>6331</v>
      </c>
      <c r="AR858" s="28" t="s">
        <v>6334</v>
      </c>
      <c r="AS858" s="20" t="s">
        <v>6335</v>
      </c>
    </row>
    <row r="859" spans="1:45" ht="14.25" customHeight="1" x14ac:dyDescent="0.25">
      <c r="A859" t="s">
        <v>746</v>
      </c>
      <c r="B859">
        <v>1</v>
      </c>
      <c r="C859" t="s">
        <v>875</v>
      </c>
      <c r="D859" s="26" t="s">
        <v>3802</v>
      </c>
      <c r="E859" s="435" t="s">
        <v>2369</v>
      </c>
      <c r="F859" s="27" t="s">
        <v>67</v>
      </c>
      <c r="G859" s="28" t="s">
        <v>690</v>
      </c>
      <c r="H859" s="27" t="s">
        <v>4311</v>
      </c>
      <c r="I859" s="27">
        <v>32</v>
      </c>
      <c r="J859" s="87">
        <v>32</v>
      </c>
      <c r="K859" s="19" t="s">
        <v>1241</v>
      </c>
      <c r="L859" s="52" t="s">
        <v>108</v>
      </c>
      <c r="M859" s="81"/>
      <c r="N859" s="28">
        <v>2166</v>
      </c>
      <c r="O859" s="972"/>
      <c r="P859" s="29" t="s">
        <v>744</v>
      </c>
      <c r="Q859" s="28">
        <v>4</v>
      </c>
      <c r="R859" s="28">
        <v>30</v>
      </c>
      <c r="S859" s="81">
        <v>149.03100000000001</v>
      </c>
      <c r="T859" s="185">
        <v>41762</v>
      </c>
      <c r="U859" s="27" t="s">
        <v>1267</v>
      </c>
      <c r="V859" s="60">
        <v>0.8</v>
      </c>
      <c r="W859" s="167">
        <v>1</v>
      </c>
      <c r="X859" s="489">
        <f>IF(AND(N859&lt;&gt;"",S859&lt;&gt;""),1000*S859*V859/(N859*W859),"")</f>
        <v>55.043767313019394</v>
      </c>
      <c r="Y859" s="502" t="s">
        <v>3284</v>
      </c>
      <c r="Z859" s="494"/>
      <c r="AA859" s="28" t="s">
        <v>20</v>
      </c>
      <c r="AB859" s="27">
        <v>24</v>
      </c>
      <c r="AC859" s="28" t="s">
        <v>691</v>
      </c>
      <c r="AD859" s="27" t="s">
        <v>54</v>
      </c>
      <c r="AE859" s="28" t="s">
        <v>124</v>
      </c>
      <c r="AF859" s="29" t="s">
        <v>55</v>
      </c>
      <c r="AG859" s="29" t="s">
        <v>54</v>
      </c>
      <c r="AH859" s="27" t="s">
        <v>133</v>
      </c>
      <c r="AI859" s="27" t="s">
        <v>133</v>
      </c>
      <c r="AJ859" s="27" t="s">
        <v>54</v>
      </c>
      <c r="AK859" s="81"/>
      <c r="AL859" s="569"/>
      <c r="AM859" s="28">
        <v>32</v>
      </c>
      <c r="AN859" s="28">
        <v>6</v>
      </c>
      <c r="AO859" s="28">
        <v>2006</v>
      </c>
      <c r="AP859" s="20">
        <v>2017</v>
      </c>
      <c r="AQ859" s="182" t="s">
        <v>2368</v>
      </c>
      <c r="AR859" s="28" t="s">
        <v>692</v>
      </c>
      <c r="AS859" s="130" t="s">
        <v>4889</v>
      </c>
    </row>
    <row r="860" spans="1:45" ht="14.25" customHeight="1" x14ac:dyDescent="0.25">
      <c r="A860" t="s">
        <v>746</v>
      </c>
      <c r="B860">
        <v>1</v>
      </c>
      <c r="C860" t="s">
        <v>875</v>
      </c>
      <c r="D860" s="26" t="s">
        <v>3802</v>
      </c>
      <c r="E860" s="435" t="s">
        <v>2369</v>
      </c>
      <c r="F860" s="27" t="s">
        <v>67</v>
      </c>
      <c r="G860" s="28" t="s">
        <v>690</v>
      </c>
      <c r="H860" s="27" t="s">
        <v>4311</v>
      </c>
      <c r="I860" s="27">
        <v>32</v>
      </c>
      <c r="J860" s="87">
        <v>32</v>
      </c>
      <c r="K860" s="19" t="s">
        <v>4312</v>
      </c>
      <c r="L860" s="52" t="s">
        <v>694</v>
      </c>
      <c r="M860" s="81"/>
      <c r="N860" s="28">
        <v>2370</v>
      </c>
      <c r="O860" s="972"/>
      <c r="P860" s="29">
        <v>4</v>
      </c>
      <c r="Q860" s="28">
        <v>4</v>
      </c>
      <c r="R860" s="28">
        <v>30</v>
      </c>
      <c r="S860" s="81">
        <v>115</v>
      </c>
      <c r="T860" s="185"/>
      <c r="U860" s="27"/>
      <c r="V860" s="60">
        <v>0.8</v>
      </c>
      <c r="W860" s="167">
        <v>1</v>
      </c>
      <c r="X860" s="489">
        <f>IF(AND(N860&lt;&gt;"",S860&lt;&gt;""),1000*S860*V860/(N860*W860),"")</f>
        <v>38.81856540084388</v>
      </c>
      <c r="Y860" s="502" t="s">
        <v>3284</v>
      </c>
      <c r="Z860" s="494"/>
      <c r="AA860" s="28" t="s">
        <v>20</v>
      </c>
      <c r="AB860" s="27">
        <v>24</v>
      </c>
      <c r="AC860" s="28" t="s">
        <v>691</v>
      </c>
      <c r="AD860" s="27" t="s">
        <v>54</v>
      </c>
      <c r="AE860" s="28" t="s">
        <v>124</v>
      </c>
      <c r="AF860" s="29" t="s">
        <v>55</v>
      </c>
      <c r="AG860" s="29" t="s">
        <v>54</v>
      </c>
      <c r="AH860" s="27" t="s">
        <v>133</v>
      </c>
      <c r="AI860" s="27" t="s">
        <v>133</v>
      </c>
      <c r="AJ860" s="27" t="s">
        <v>54</v>
      </c>
      <c r="AK860" s="81"/>
      <c r="AL860" s="569"/>
      <c r="AM860" s="28">
        <v>32</v>
      </c>
      <c r="AN860" s="28">
        <v>6</v>
      </c>
      <c r="AO860" s="28">
        <v>2006</v>
      </c>
      <c r="AP860" s="20">
        <v>2017</v>
      </c>
      <c r="AQ860" s="182" t="s">
        <v>2368</v>
      </c>
      <c r="AR860" s="28" t="s">
        <v>692</v>
      </c>
      <c r="AS860" s="130" t="s">
        <v>4889</v>
      </c>
    </row>
    <row r="861" spans="1:45" ht="14.25" customHeight="1" x14ac:dyDescent="0.25">
      <c r="A861" t="s">
        <v>744</v>
      </c>
      <c r="B861">
        <v>1</v>
      </c>
      <c r="C861" t="s">
        <v>875</v>
      </c>
      <c r="D861" s="26" t="s">
        <v>1003</v>
      </c>
      <c r="E861" s="435" t="s">
        <v>2611</v>
      </c>
      <c r="F861" s="27" t="s">
        <v>85</v>
      </c>
      <c r="G861" s="28" t="s">
        <v>1004</v>
      </c>
      <c r="H861" s="27" t="s">
        <v>1376</v>
      </c>
      <c r="I861" s="27">
        <v>18</v>
      </c>
      <c r="J861" s="87">
        <v>18</v>
      </c>
      <c r="K861" s="19" t="s">
        <v>987</v>
      </c>
      <c r="L861" s="52" t="s">
        <v>108</v>
      </c>
      <c r="M861" s="81"/>
      <c r="N861" s="28">
        <v>1390</v>
      </c>
      <c r="O861" s="972"/>
      <c r="P861" s="29">
        <v>4</v>
      </c>
      <c r="Q861" s="28"/>
      <c r="R861" s="28">
        <v>6</v>
      </c>
      <c r="S861" s="81">
        <v>137.85499999999999</v>
      </c>
      <c r="T861" s="185">
        <v>41725</v>
      </c>
      <c r="U861" s="326">
        <v>14.7</v>
      </c>
      <c r="V861" s="60">
        <v>0.5</v>
      </c>
      <c r="W861" s="167">
        <v>10</v>
      </c>
      <c r="X861" s="489">
        <f>IF(AND(N861&lt;&gt;"",S861&lt;&gt;""),1000*S861*V861/(N861*W861),"")</f>
        <v>4.9588129496402882</v>
      </c>
      <c r="Y861" s="502" t="s">
        <v>174</v>
      </c>
      <c r="Z861" s="494"/>
      <c r="AA861" s="28" t="s">
        <v>17</v>
      </c>
      <c r="AB861" s="27">
        <v>15</v>
      </c>
      <c r="AC861" s="28" t="s">
        <v>79</v>
      </c>
      <c r="AD861" s="27" t="s">
        <v>54</v>
      </c>
      <c r="AE861" s="28" t="s">
        <v>124</v>
      </c>
      <c r="AF861" s="29" t="s">
        <v>55</v>
      </c>
      <c r="AG861" s="29" t="s">
        <v>55</v>
      </c>
      <c r="AH861" s="27" t="s">
        <v>83</v>
      </c>
      <c r="AI861" s="27" t="s">
        <v>83</v>
      </c>
      <c r="AJ861" s="27" t="s">
        <v>54</v>
      </c>
      <c r="AK861" s="81">
        <v>28</v>
      </c>
      <c r="AL861" s="569"/>
      <c r="AM861" s="28"/>
      <c r="AN861" s="28"/>
      <c r="AO861" s="28">
        <v>2011</v>
      </c>
      <c r="AP861" s="20">
        <v>2017</v>
      </c>
      <c r="AQ861" s="182" t="s">
        <v>1005</v>
      </c>
      <c r="AR861" s="28" t="s">
        <v>1019</v>
      </c>
      <c r="AS861" s="20" t="s">
        <v>1020</v>
      </c>
    </row>
    <row r="862" spans="1:45" ht="14.25" customHeight="1" x14ac:dyDescent="0.25">
      <c r="A862" t="s">
        <v>744</v>
      </c>
      <c r="C862" t="s">
        <v>875</v>
      </c>
      <c r="D862" s="26" t="s">
        <v>490</v>
      </c>
      <c r="E862" s="435" t="s">
        <v>2548</v>
      </c>
      <c r="F862" s="27" t="s">
        <v>67</v>
      </c>
      <c r="G862" s="28" t="s">
        <v>4275</v>
      </c>
      <c r="H862" s="27" t="s">
        <v>178</v>
      </c>
      <c r="I862" s="27">
        <v>8</v>
      </c>
      <c r="J862" s="87">
        <v>16</v>
      </c>
      <c r="K862" s="19" t="s">
        <v>802</v>
      </c>
      <c r="L862" s="52" t="s">
        <v>108</v>
      </c>
      <c r="M862" s="81" t="s">
        <v>903</v>
      </c>
      <c r="N862" s="28"/>
      <c r="O862" s="972"/>
      <c r="P862" s="29">
        <v>4</v>
      </c>
      <c r="Q862" s="28"/>
      <c r="R862" s="28"/>
      <c r="S862" s="81"/>
      <c r="T862" s="185">
        <v>43296</v>
      </c>
      <c r="U862" s="326" t="s">
        <v>3562</v>
      </c>
      <c r="V862" s="60">
        <v>0.33</v>
      </c>
      <c r="W862" s="167">
        <v>1</v>
      </c>
      <c r="X862" s="489" t="str">
        <f>IF(AND(N862&lt;&gt;"",S862&lt;&gt;""),1000*S862*V862/(N862*W862),"")</f>
        <v/>
      </c>
      <c r="Y862" s="502" t="s">
        <v>2226</v>
      </c>
      <c r="Z862" s="494"/>
      <c r="AA862" s="28" t="s">
        <v>17</v>
      </c>
      <c r="AB862" s="27">
        <v>15</v>
      </c>
      <c r="AC862" s="28" t="s">
        <v>491</v>
      </c>
      <c r="AD862" s="27" t="s">
        <v>54</v>
      </c>
      <c r="AE862" s="28" t="s">
        <v>124</v>
      </c>
      <c r="AF862" s="29" t="s">
        <v>55</v>
      </c>
      <c r="AG862" s="29" t="s">
        <v>54</v>
      </c>
      <c r="AH862" s="27">
        <v>128</v>
      </c>
      <c r="AI862" s="27">
        <v>512</v>
      </c>
      <c r="AJ862" s="27" t="s">
        <v>54</v>
      </c>
      <c r="AK862" s="81">
        <v>92</v>
      </c>
      <c r="AL862" s="569"/>
      <c r="AM862" s="28">
        <v>16</v>
      </c>
      <c r="AN862" s="28">
        <v>3</v>
      </c>
      <c r="AO862" s="28">
        <v>2002</v>
      </c>
      <c r="AP862" s="20">
        <v>2009</v>
      </c>
      <c r="AQ862" s="19"/>
      <c r="AR862" s="28" t="s">
        <v>4276</v>
      </c>
      <c r="AS862" s="20" t="s">
        <v>4322</v>
      </c>
    </row>
    <row r="863" spans="1:45" ht="14.25" customHeight="1" x14ac:dyDescent="0.25">
      <c r="D863" s="409" t="s">
        <v>4548</v>
      </c>
      <c r="E863" s="435" t="s">
        <v>4546</v>
      </c>
      <c r="F863" s="412" t="s">
        <v>1812</v>
      </c>
      <c r="G863" s="504" t="s">
        <v>4547</v>
      </c>
      <c r="H863" s="27" t="s">
        <v>33</v>
      </c>
      <c r="I863" s="412">
        <v>32</v>
      </c>
      <c r="J863" s="415">
        <v>32</v>
      </c>
      <c r="K863" s="19"/>
      <c r="L863" s="52"/>
      <c r="M863" s="81"/>
      <c r="N863" s="28"/>
      <c r="O863" s="972"/>
      <c r="P863" s="29"/>
      <c r="Q863" s="28"/>
      <c r="R863" s="28"/>
      <c r="S863" s="81"/>
      <c r="T863" s="185"/>
      <c r="U863" s="326"/>
      <c r="V863" s="60"/>
      <c r="W863" s="167"/>
      <c r="X863" s="489"/>
      <c r="Y863" s="502"/>
      <c r="Z863" s="494"/>
      <c r="AA863" s="28" t="s">
        <v>20</v>
      </c>
      <c r="AB863" s="27"/>
      <c r="AC863" s="28"/>
      <c r="AD863" s="27" t="s">
        <v>54</v>
      </c>
      <c r="AE863" s="28" t="s">
        <v>124</v>
      </c>
      <c r="AF863" s="29" t="s">
        <v>55</v>
      </c>
      <c r="AG863" s="29"/>
      <c r="AH863" s="27" t="s">
        <v>133</v>
      </c>
      <c r="AI863" s="27" t="s">
        <v>133</v>
      </c>
      <c r="AJ863" s="27" t="s">
        <v>54</v>
      </c>
      <c r="AK863" s="81"/>
      <c r="AL863" s="569"/>
      <c r="AM863" s="28">
        <v>32</v>
      </c>
      <c r="AN863" s="28"/>
      <c r="AO863" s="28">
        <v>2016</v>
      </c>
      <c r="AP863" s="20">
        <v>2017</v>
      </c>
      <c r="AQ863" s="19"/>
      <c r="AR863" s="28" t="s">
        <v>4549</v>
      </c>
      <c r="AS863" s="20"/>
    </row>
    <row r="864" spans="1:45" ht="14.25" customHeight="1" x14ac:dyDescent="0.25">
      <c r="B864">
        <v>1</v>
      </c>
      <c r="C864" t="s">
        <v>4376</v>
      </c>
      <c r="D864" s="409" t="s">
        <v>3689</v>
      </c>
      <c r="E864" s="435" t="s">
        <v>3690</v>
      </c>
      <c r="F864" s="412" t="s">
        <v>67</v>
      </c>
      <c r="G864" s="504" t="s">
        <v>3692</v>
      </c>
      <c r="H864" s="27" t="s">
        <v>143</v>
      </c>
      <c r="I864" s="412">
        <v>16</v>
      </c>
      <c r="J864" s="415">
        <v>16</v>
      </c>
      <c r="K864" s="19" t="s">
        <v>800</v>
      </c>
      <c r="L864" s="52" t="s">
        <v>108</v>
      </c>
      <c r="M864" s="81"/>
      <c r="N864" s="28">
        <v>1470</v>
      </c>
      <c r="O864" s="972"/>
      <c r="P864" s="29">
        <v>6</v>
      </c>
      <c r="Q864" s="28"/>
      <c r="R864" s="28"/>
      <c r="S864" s="81">
        <v>212.76599999999999</v>
      </c>
      <c r="T864" s="185">
        <v>43245</v>
      </c>
      <c r="U864" s="326">
        <v>14.7</v>
      </c>
      <c r="V864" s="60">
        <v>0.67</v>
      </c>
      <c r="W864" s="167">
        <v>1</v>
      </c>
      <c r="X864" s="489">
        <f>IF(AND(N864&lt;&gt;"",S864&lt;&gt;""),1000*S864*V864/(N864*W864),"")</f>
        <v>96.974979591836743</v>
      </c>
      <c r="Y864" s="502" t="s">
        <v>174</v>
      </c>
      <c r="Z864" s="494"/>
      <c r="AA864" s="28" t="s">
        <v>20</v>
      </c>
      <c r="AB864" s="27">
        <v>62</v>
      </c>
      <c r="AC864" s="28" t="s">
        <v>3693</v>
      </c>
      <c r="AD864" s="27" t="s">
        <v>54</v>
      </c>
      <c r="AE864" s="28"/>
      <c r="AF864" s="29" t="s">
        <v>55</v>
      </c>
      <c r="AG864" s="29"/>
      <c r="AH864" s="27" t="s">
        <v>181</v>
      </c>
      <c r="AI864" s="27" t="s">
        <v>181</v>
      </c>
      <c r="AJ864" s="27"/>
      <c r="AK864" s="81">
        <v>15</v>
      </c>
      <c r="AL864" s="569"/>
      <c r="AM864" s="28">
        <v>8</v>
      </c>
      <c r="AN864" s="28"/>
      <c r="AO864" s="28">
        <v>2015</v>
      </c>
      <c r="AP864" s="20">
        <v>2015</v>
      </c>
      <c r="AQ864" s="19"/>
      <c r="AR864" s="561" t="s">
        <v>3694</v>
      </c>
      <c r="AS864" s="20" t="s">
        <v>3824</v>
      </c>
    </row>
    <row r="865" spans="1:45" ht="14.25" customHeight="1" x14ac:dyDescent="0.25">
      <c r="C865" t="s">
        <v>875</v>
      </c>
      <c r="D865" s="26" t="s">
        <v>1834</v>
      </c>
      <c r="E865" s="435" t="s">
        <v>3248</v>
      </c>
      <c r="F865" s="27" t="s">
        <v>67</v>
      </c>
      <c r="G865" s="28" t="s">
        <v>3250</v>
      </c>
      <c r="H865" s="27" t="s">
        <v>143</v>
      </c>
      <c r="I865" s="27">
        <v>32</v>
      </c>
      <c r="J865" s="87">
        <v>32</v>
      </c>
      <c r="K865" s="19" t="s">
        <v>800</v>
      </c>
      <c r="L865" s="52" t="s">
        <v>108</v>
      </c>
      <c r="M865" s="81" t="s">
        <v>2724</v>
      </c>
      <c r="N865" s="28"/>
      <c r="O865" s="972"/>
      <c r="P865" s="29">
        <v>6</v>
      </c>
      <c r="Q865" s="28"/>
      <c r="R865" s="28"/>
      <c r="S865" s="81"/>
      <c r="T865" s="185">
        <v>43190</v>
      </c>
      <c r="U865" s="326">
        <v>14.7</v>
      </c>
      <c r="V865" s="60">
        <v>1</v>
      </c>
      <c r="W865" s="167">
        <v>1</v>
      </c>
      <c r="X865" s="489" t="str">
        <f>IF(AND(N865&lt;&gt;"",S865&lt;&gt;""),1000*S865*V865/(N865*W865),"")</f>
        <v/>
      </c>
      <c r="Y865" s="502" t="s">
        <v>2226</v>
      </c>
      <c r="Z865" s="494"/>
      <c r="AA865" s="28" t="s">
        <v>20</v>
      </c>
      <c r="AB865" s="27"/>
      <c r="AC865" s="28" t="s">
        <v>3247</v>
      </c>
      <c r="AD865" s="27"/>
      <c r="AE865" s="28"/>
      <c r="AF865" s="29" t="s">
        <v>55</v>
      </c>
      <c r="AG865" s="29"/>
      <c r="AH865" s="27" t="s">
        <v>133</v>
      </c>
      <c r="AI865" s="27" t="s">
        <v>133</v>
      </c>
      <c r="AJ865" s="27"/>
      <c r="AK865" s="81"/>
      <c r="AL865" s="569"/>
      <c r="AM865" s="28">
        <v>32</v>
      </c>
      <c r="AN865" s="28"/>
      <c r="AO865" s="28">
        <v>2016</v>
      </c>
      <c r="AP865" s="20">
        <v>2016</v>
      </c>
      <c r="AQ865" s="62"/>
      <c r="AR865" s="28" t="s">
        <v>3253</v>
      </c>
      <c r="AS865" s="20"/>
    </row>
    <row r="866" spans="1:45" ht="14.25" customHeight="1" x14ac:dyDescent="0.25">
      <c r="B866">
        <v>1</v>
      </c>
      <c r="C866" t="s">
        <v>875</v>
      </c>
      <c r="D866" s="26" t="s">
        <v>1834</v>
      </c>
      <c r="E866" s="435" t="s">
        <v>3248</v>
      </c>
      <c r="F866" s="27" t="s">
        <v>67</v>
      </c>
      <c r="G866" s="28" t="s">
        <v>3250</v>
      </c>
      <c r="H866" s="27" t="s">
        <v>143</v>
      </c>
      <c r="I866" s="27">
        <v>32</v>
      </c>
      <c r="J866" s="87">
        <v>32</v>
      </c>
      <c r="K866" s="19" t="s">
        <v>802</v>
      </c>
      <c r="L866" s="28" t="s">
        <v>108</v>
      </c>
      <c r="M866" s="81"/>
      <c r="N866" s="28">
        <v>1439</v>
      </c>
      <c r="O866" s="972"/>
      <c r="P866" s="29" t="s">
        <v>744</v>
      </c>
      <c r="Q866" s="28"/>
      <c r="R866" s="28">
        <v>2</v>
      </c>
      <c r="S866" s="81">
        <v>57.86</v>
      </c>
      <c r="T866" s="185">
        <v>43228</v>
      </c>
      <c r="U866" s="326" t="s">
        <v>3562</v>
      </c>
      <c r="V866" s="60">
        <v>1</v>
      </c>
      <c r="W866" s="167">
        <v>1</v>
      </c>
      <c r="X866" s="489">
        <f>IF(AND(N866&lt;&gt;"",S866&lt;&gt;""),1000*S866*V866/(N866*W866),"")</f>
        <v>40.20847810979847</v>
      </c>
      <c r="Y866" s="502" t="s">
        <v>2226</v>
      </c>
      <c r="Z866" s="494"/>
      <c r="AA866" s="28" t="s">
        <v>20</v>
      </c>
      <c r="AB866" s="27">
        <v>26</v>
      </c>
      <c r="AC866" s="28" t="s">
        <v>3247</v>
      </c>
      <c r="AD866" s="27"/>
      <c r="AE866" s="28"/>
      <c r="AF866" s="29" t="s">
        <v>55</v>
      </c>
      <c r="AG866" s="29"/>
      <c r="AH866" s="27" t="s">
        <v>133</v>
      </c>
      <c r="AI866" s="27" t="s">
        <v>133</v>
      </c>
      <c r="AJ866" s="27"/>
      <c r="AK866" s="81"/>
      <c r="AL866" s="569"/>
      <c r="AM866" s="28">
        <v>32</v>
      </c>
      <c r="AN866" s="28"/>
      <c r="AO866" s="28">
        <v>2016</v>
      </c>
      <c r="AP866" s="20">
        <v>2016</v>
      </c>
      <c r="AQ866" s="62"/>
      <c r="AR866" s="28" t="s">
        <v>3252</v>
      </c>
      <c r="AS866" s="20"/>
    </row>
    <row r="867" spans="1:45" ht="14.25" customHeight="1" x14ac:dyDescent="0.25">
      <c r="D867" s="591" t="s">
        <v>5858</v>
      </c>
      <c r="E867" s="555" t="s">
        <v>5859</v>
      </c>
      <c r="F867" s="592"/>
      <c r="G867" s="593" t="s">
        <v>5860</v>
      </c>
      <c r="H867" s="46" t="s">
        <v>143</v>
      </c>
      <c r="I867" s="592">
        <v>16</v>
      </c>
      <c r="J867" s="618">
        <v>16</v>
      </c>
      <c r="K867" s="19"/>
      <c r="L867" s="52"/>
      <c r="M867" s="81"/>
      <c r="N867" s="28"/>
      <c r="O867" s="972"/>
      <c r="P867" s="29"/>
      <c r="Q867" s="28"/>
      <c r="R867" s="28"/>
      <c r="S867" s="81"/>
      <c r="T867" s="185"/>
      <c r="U867" s="326"/>
      <c r="V867" s="60">
        <v>0.67</v>
      </c>
      <c r="W867" s="167">
        <v>3</v>
      </c>
      <c r="X867" s="489"/>
      <c r="Y867" s="502" t="s">
        <v>2226</v>
      </c>
      <c r="Z867" s="494"/>
      <c r="AA867" s="28" t="s">
        <v>20</v>
      </c>
      <c r="AB867" s="27">
        <v>5</v>
      </c>
      <c r="AC867" s="28" t="s">
        <v>614</v>
      </c>
      <c r="AD867" s="27"/>
      <c r="AE867" s="28"/>
      <c r="AF867" s="29" t="s">
        <v>55</v>
      </c>
      <c r="AG867" s="29" t="s">
        <v>55</v>
      </c>
      <c r="AH867" s="27" t="s">
        <v>181</v>
      </c>
      <c r="AI867" s="27" t="s">
        <v>181</v>
      </c>
      <c r="AJ867" s="27" t="s">
        <v>55</v>
      </c>
      <c r="AK867" s="81">
        <v>32</v>
      </c>
      <c r="AL867" s="569"/>
      <c r="AM867" s="28">
        <v>8</v>
      </c>
      <c r="AN867" s="28"/>
      <c r="AO867" s="28">
        <v>2019</v>
      </c>
      <c r="AP867" s="20">
        <v>2021</v>
      </c>
      <c r="AQ867" s="182"/>
      <c r="AR867" s="28" t="s">
        <v>5862</v>
      </c>
      <c r="AS867" s="20" t="s">
        <v>5861</v>
      </c>
    </row>
    <row r="868" spans="1:45" ht="14.25" customHeight="1" x14ac:dyDescent="0.25">
      <c r="B868">
        <v>1</v>
      </c>
      <c r="C868" t="s">
        <v>875</v>
      </c>
      <c r="D868" s="26" t="s">
        <v>2445</v>
      </c>
      <c r="E868" s="28"/>
      <c r="F868" s="27" t="s">
        <v>67</v>
      </c>
      <c r="G868" s="28" t="s">
        <v>2448</v>
      </c>
      <c r="H868" s="27" t="s">
        <v>12</v>
      </c>
      <c r="I868" s="27">
        <v>8</v>
      </c>
      <c r="J868" s="87">
        <v>8</v>
      </c>
      <c r="K868" s="19" t="s">
        <v>800</v>
      </c>
      <c r="L868" s="52" t="s">
        <v>108</v>
      </c>
      <c r="M868" s="81"/>
      <c r="N868" s="28">
        <v>157</v>
      </c>
      <c r="O868" s="972"/>
      <c r="P868" s="29">
        <v>6</v>
      </c>
      <c r="Q868" s="28"/>
      <c r="R868" s="28"/>
      <c r="S868" s="81">
        <v>434.78300000000002</v>
      </c>
      <c r="T868" s="185">
        <v>43183</v>
      </c>
      <c r="U868" s="326">
        <v>14.7</v>
      </c>
      <c r="V868" s="60">
        <v>0.33</v>
      </c>
      <c r="W868" s="167">
        <v>4</v>
      </c>
      <c r="X868" s="489">
        <f>IF(AND(N868&lt;&gt;"",S868&lt;&gt;""),1000*S868*V868/(N868*W868),"")</f>
        <v>228.46877388535034</v>
      </c>
      <c r="Y868" s="502" t="s">
        <v>174</v>
      </c>
      <c r="Z868" s="494"/>
      <c r="AA868" s="28" t="s">
        <v>20</v>
      </c>
      <c r="AB868" s="27">
        <v>16</v>
      </c>
      <c r="AC868" s="28" t="s">
        <v>3087</v>
      </c>
      <c r="AD868" s="27" t="s">
        <v>54</v>
      </c>
      <c r="AE868" s="28" t="s">
        <v>124</v>
      </c>
      <c r="AF868" s="29" t="s">
        <v>55</v>
      </c>
      <c r="AG868" s="29" t="s">
        <v>55</v>
      </c>
      <c r="AH868" s="412" t="s">
        <v>83</v>
      </c>
      <c r="AI868" s="412" t="s">
        <v>83</v>
      </c>
      <c r="AJ868" s="27" t="s">
        <v>54</v>
      </c>
      <c r="AK868" s="81"/>
      <c r="AL868" s="569"/>
      <c r="AM868" s="28"/>
      <c r="AN868" s="28"/>
      <c r="AO868" s="28">
        <v>1995</v>
      </c>
      <c r="AP868" s="20">
        <v>1997</v>
      </c>
      <c r="AQ868" s="19" t="s">
        <v>2447</v>
      </c>
      <c r="AR868" s="28" t="s">
        <v>2446</v>
      </c>
      <c r="AS868" s="20" t="s">
        <v>3085</v>
      </c>
    </row>
    <row r="869" spans="1:45" ht="14.25" customHeight="1" x14ac:dyDescent="0.25">
      <c r="B869">
        <v>1</v>
      </c>
      <c r="C869" t="s">
        <v>875</v>
      </c>
      <c r="D869" s="26" t="s">
        <v>2445</v>
      </c>
      <c r="E869" s="28"/>
      <c r="F869" s="27" t="s">
        <v>67</v>
      </c>
      <c r="G869" s="28" t="s">
        <v>2448</v>
      </c>
      <c r="H869" s="27" t="s">
        <v>12</v>
      </c>
      <c r="I869" s="27">
        <v>8</v>
      </c>
      <c r="J869" s="87">
        <v>8</v>
      </c>
      <c r="K869" s="19" t="s">
        <v>800</v>
      </c>
      <c r="L869" s="52" t="s">
        <v>108</v>
      </c>
      <c r="M869" s="81"/>
      <c r="N869" s="28">
        <v>161</v>
      </c>
      <c r="O869" s="972"/>
      <c r="P869" s="29">
        <v>6</v>
      </c>
      <c r="Q869" s="28"/>
      <c r="R869" s="28"/>
      <c r="S869" s="81">
        <v>75.757999999999996</v>
      </c>
      <c r="T869" s="185">
        <v>43183</v>
      </c>
      <c r="U869" s="326">
        <v>14.7</v>
      </c>
      <c r="V869" s="60">
        <v>0.33</v>
      </c>
      <c r="W869" s="167">
        <v>4</v>
      </c>
      <c r="X869" s="489">
        <f>IF(AND(N869&lt;&gt;"",S869&lt;&gt;""),1000*S869*V869/(N869*W869),"")</f>
        <v>38.820093167701863</v>
      </c>
      <c r="Y869" s="502" t="s">
        <v>174</v>
      </c>
      <c r="Z869" s="494"/>
      <c r="AA869" s="28" t="s">
        <v>17</v>
      </c>
      <c r="AB869" s="27">
        <v>2</v>
      </c>
      <c r="AC869" s="28" t="s">
        <v>2445</v>
      </c>
      <c r="AD869" s="27" t="s">
        <v>54</v>
      </c>
      <c r="AE869" s="28" t="s">
        <v>124</v>
      </c>
      <c r="AF869" s="29" t="s">
        <v>55</v>
      </c>
      <c r="AG869" s="29" t="s">
        <v>55</v>
      </c>
      <c r="AH869" s="412" t="s">
        <v>83</v>
      </c>
      <c r="AI869" s="412" t="s">
        <v>83</v>
      </c>
      <c r="AJ869" s="27" t="s">
        <v>54</v>
      </c>
      <c r="AK869" s="81"/>
      <c r="AL869" s="569"/>
      <c r="AM869" s="28"/>
      <c r="AN869" s="28"/>
      <c r="AO869" s="28">
        <v>1995</v>
      </c>
      <c r="AP869" s="20">
        <v>1997</v>
      </c>
      <c r="AQ869" s="19" t="s">
        <v>2447</v>
      </c>
      <c r="AR869" s="28" t="s">
        <v>2446</v>
      </c>
      <c r="AS869" s="20" t="s">
        <v>3085</v>
      </c>
    </row>
    <row r="870" spans="1:45" ht="14.25" customHeight="1" x14ac:dyDescent="0.25">
      <c r="C870" t="s">
        <v>4376</v>
      </c>
      <c r="D870" s="26" t="s">
        <v>2073</v>
      </c>
      <c r="E870" s="28"/>
      <c r="F870" s="27" t="s">
        <v>777</v>
      </c>
      <c r="G870" s="28" t="s">
        <v>3386</v>
      </c>
      <c r="H870" s="27" t="s">
        <v>568</v>
      </c>
      <c r="I870" s="27">
        <v>8</v>
      </c>
      <c r="J870" s="87">
        <v>8</v>
      </c>
      <c r="K870" s="19" t="s">
        <v>800</v>
      </c>
      <c r="L870" s="52" t="s">
        <v>108</v>
      </c>
      <c r="M870" s="81" t="s">
        <v>2751</v>
      </c>
      <c r="N870" s="28"/>
      <c r="O870" s="972"/>
      <c r="P870" s="29">
        <v>6</v>
      </c>
      <c r="Q870" s="28"/>
      <c r="R870" s="28"/>
      <c r="S870" s="81"/>
      <c r="T870" s="185">
        <v>43164</v>
      </c>
      <c r="U870" s="326">
        <v>14.7</v>
      </c>
      <c r="V870" s="60">
        <v>0.33</v>
      </c>
      <c r="W870" s="578">
        <v>3</v>
      </c>
      <c r="X870" s="489" t="str">
        <f>IF(AND(N870&lt;&gt;"",S870&lt;&gt;""),1000*S870*V870/(N870*W870),"")</f>
        <v/>
      </c>
      <c r="Y870" s="502"/>
      <c r="Z870" s="494"/>
      <c r="AA870" s="28" t="s">
        <v>20</v>
      </c>
      <c r="AB870" s="27">
        <v>3</v>
      </c>
      <c r="AC870" s="28" t="s">
        <v>2073</v>
      </c>
      <c r="AD870" s="27"/>
      <c r="AE870" s="28"/>
      <c r="AF870" s="29"/>
      <c r="AG870" s="29"/>
      <c r="AH870" s="27">
        <v>256</v>
      </c>
      <c r="AI870" s="27">
        <v>256</v>
      </c>
      <c r="AJ870" s="27" t="s">
        <v>54</v>
      </c>
      <c r="AK870" s="81">
        <v>8</v>
      </c>
      <c r="AL870" s="569"/>
      <c r="AM870" s="28">
        <v>4</v>
      </c>
      <c r="AN870" s="28">
        <v>3</v>
      </c>
      <c r="AO870" s="28">
        <v>2012</v>
      </c>
      <c r="AP870" s="20"/>
      <c r="AQ870" s="19"/>
      <c r="AR870" s="28" t="s">
        <v>2074</v>
      </c>
      <c r="AS870" s="20" t="s">
        <v>2752</v>
      </c>
    </row>
    <row r="871" spans="1:45" x14ac:dyDescent="0.25">
      <c r="A871" t="s">
        <v>744</v>
      </c>
      <c r="B871">
        <v>1</v>
      </c>
      <c r="C871" t="s">
        <v>875</v>
      </c>
      <c r="D871" s="26" t="s">
        <v>600</v>
      </c>
      <c r="E871" s="435" t="s">
        <v>2594</v>
      </c>
      <c r="F871" s="27" t="s">
        <v>85</v>
      </c>
      <c r="G871" s="28" t="s">
        <v>602</v>
      </c>
      <c r="H871" s="27" t="s">
        <v>1031</v>
      </c>
      <c r="I871" s="27">
        <v>16</v>
      </c>
      <c r="J871" s="87">
        <v>8</v>
      </c>
      <c r="K871" s="19" t="s">
        <v>800</v>
      </c>
      <c r="L871" s="28" t="s">
        <v>108</v>
      </c>
      <c r="M871" s="81"/>
      <c r="N871" s="28">
        <v>3642</v>
      </c>
      <c r="O871" s="972"/>
      <c r="P871" s="29">
        <v>6</v>
      </c>
      <c r="Q871" s="28">
        <v>1</v>
      </c>
      <c r="R871" s="28"/>
      <c r="S871" s="81">
        <v>67.81</v>
      </c>
      <c r="T871" s="185">
        <v>41688</v>
      </c>
      <c r="U871" s="326">
        <v>14.7</v>
      </c>
      <c r="V871" s="60">
        <v>0.67</v>
      </c>
      <c r="W871" s="167">
        <v>2</v>
      </c>
      <c r="X871" s="489">
        <f>IF(AND(N871&lt;&gt;"",S871&lt;&gt;""),1000*S871*V871/(N871*W871),"")</f>
        <v>6.2373283909939596</v>
      </c>
      <c r="Y871" s="502" t="s">
        <v>174</v>
      </c>
      <c r="Z871" s="494"/>
      <c r="AA871" s="28" t="s">
        <v>20</v>
      </c>
      <c r="AB871" s="27">
        <v>32</v>
      </c>
      <c r="AC871" s="28" t="s">
        <v>769</v>
      </c>
      <c r="AD871" s="27" t="s">
        <v>54</v>
      </c>
      <c r="AE871" s="28" t="s">
        <v>124</v>
      </c>
      <c r="AF871" s="29" t="s">
        <v>55</v>
      </c>
      <c r="AG871" s="29" t="s">
        <v>55</v>
      </c>
      <c r="AH871" s="27" t="s">
        <v>129</v>
      </c>
      <c r="AI871" s="27" t="s">
        <v>129</v>
      </c>
      <c r="AJ871" s="27" t="s">
        <v>54</v>
      </c>
      <c r="AK871" s="81"/>
      <c r="AL871" s="569"/>
      <c r="AM871" s="28"/>
      <c r="AN871" s="28"/>
      <c r="AO871" s="28">
        <v>2008</v>
      </c>
      <c r="AP871" s="20">
        <v>2018</v>
      </c>
      <c r="AQ871" s="182" t="s">
        <v>5882</v>
      </c>
      <c r="AR871" s="28" t="s">
        <v>768</v>
      </c>
      <c r="AS871" s="20" t="s">
        <v>601</v>
      </c>
    </row>
    <row r="872" spans="1:45" ht="14.25" customHeight="1" x14ac:dyDescent="0.25">
      <c r="D872" s="409" t="s">
        <v>5306</v>
      </c>
      <c r="E872" s="435" t="s">
        <v>5302</v>
      </c>
      <c r="F872" s="412" t="s">
        <v>67</v>
      </c>
      <c r="G872" s="28" t="s">
        <v>5303</v>
      </c>
      <c r="H872" s="412" t="s">
        <v>5973</v>
      </c>
      <c r="I872" s="412">
        <v>4</v>
      </c>
      <c r="J872" s="415">
        <v>12</v>
      </c>
      <c r="K872" s="19"/>
      <c r="L872" s="52"/>
      <c r="M872" s="81"/>
      <c r="N872" s="28"/>
      <c r="O872" s="972"/>
      <c r="P872" s="29"/>
      <c r="Q872" s="28"/>
      <c r="R872" s="28"/>
      <c r="S872" s="81"/>
      <c r="T872" s="185"/>
      <c r="U872" s="326"/>
      <c r="V872" s="60"/>
      <c r="W872" s="167"/>
      <c r="X872" s="489"/>
      <c r="Y872" s="502"/>
      <c r="Z872" s="494"/>
      <c r="AA872" s="28" t="s">
        <v>17</v>
      </c>
      <c r="AB872" s="27">
        <v>26</v>
      </c>
      <c r="AC872" s="28" t="s">
        <v>5306</v>
      </c>
      <c r="AD872" s="27" t="s">
        <v>54</v>
      </c>
      <c r="AE872" s="28" t="s">
        <v>124</v>
      </c>
      <c r="AF872" s="29" t="s">
        <v>55</v>
      </c>
      <c r="AG872" s="29" t="s">
        <v>54</v>
      </c>
      <c r="AH872" s="27">
        <v>12</v>
      </c>
      <c r="AI872" s="27">
        <v>512</v>
      </c>
      <c r="AJ872" s="27"/>
      <c r="AK872" s="81"/>
      <c r="AL872" s="569"/>
      <c r="AM872" s="28"/>
      <c r="AN872" s="28"/>
      <c r="AO872" s="28">
        <v>2019</v>
      </c>
      <c r="AP872" s="20">
        <v>2020</v>
      </c>
      <c r="AQ872" s="182" t="s">
        <v>5305</v>
      </c>
      <c r="AR872" s="28" t="s">
        <v>5304</v>
      </c>
      <c r="AS872" s="20" t="s">
        <v>5307</v>
      </c>
    </row>
    <row r="873" spans="1:45" ht="15" customHeight="1" x14ac:dyDescent="0.25">
      <c r="D873" s="591" t="s">
        <v>2696</v>
      </c>
      <c r="E873" s="555" t="s">
        <v>5308</v>
      </c>
      <c r="F873" s="592" t="s">
        <v>67</v>
      </c>
      <c r="G873" s="28" t="s">
        <v>5303</v>
      </c>
      <c r="H873" s="592">
        <v>8080</v>
      </c>
      <c r="I873" s="592">
        <v>8</v>
      </c>
      <c r="J873" s="618">
        <v>8</v>
      </c>
      <c r="K873" s="19"/>
      <c r="L873" s="28"/>
      <c r="M873" s="81"/>
      <c r="N873" s="28"/>
      <c r="O873" s="972"/>
      <c r="P873" s="29"/>
      <c r="Q873" s="28"/>
      <c r="R873" s="28"/>
      <c r="S873" s="81"/>
      <c r="T873" s="185"/>
      <c r="U873" s="326"/>
      <c r="V873" s="60"/>
      <c r="W873" s="167"/>
      <c r="X873" s="489"/>
      <c r="Y873" s="502"/>
      <c r="Z873" s="494"/>
      <c r="AA873" s="28" t="s">
        <v>17</v>
      </c>
      <c r="AB873" s="27">
        <v>15</v>
      </c>
      <c r="AC873" s="28" t="s">
        <v>2696</v>
      </c>
      <c r="AD873" s="27" t="s">
        <v>54</v>
      </c>
      <c r="AE873" s="28" t="s">
        <v>124</v>
      </c>
      <c r="AF873" s="29" t="s">
        <v>55</v>
      </c>
      <c r="AG873" s="29" t="s">
        <v>55</v>
      </c>
      <c r="AH873" s="27" t="s">
        <v>181</v>
      </c>
      <c r="AI873" s="27" t="s">
        <v>181</v>
      </c>
      <c r="AJ873" s="27" t="s">
        <v>54</v>
      </c>
      <c r="AK873" s="81"/>
      <c r="AL873" s="569"/>
      <c r="AM873" s="28"/>
      <c r="AN873" s="28"/>
      <c r="AO873" s="28">
        <v>2017</v>
      </c>
      <c r="AP873" s="20">
        <v>2018</v>
      </c>
      <c r="AQ873" s="182" t="s">
        <v>5309</v>
      </c>
      <c r="AR873" s="28" t="s">
        <v>5311</v>
      </c>
      <c r="AS873" s="20"/>
    </row>
    <row r="874" spans="1:45" ht="15" customHeight="1" x14ac:dyDescent="0.25">
      <c r="C874" t="s">
        <v>875</v>
      </c>
      <c r="D874" s="26" t="s">
        <v>1783</v>
      </c>
      <c r="E874" s="435" t="s">
        <v>2623</v>
      </c>
      <c r="F874" s="27" t="s">
        <v>777</v>
      </c>
      <c r="G874" s="28"/>
      <c r="H874" s="27" t="s">
        <v>143</v>
      </c>
      <c r="I874" s="27">
        <v>16</v>
      </c>
      <c r="J874" s="87">
        <v>24</v>
      </c>
      <c r="K874" s="19" t="s">
        <v>800</v>
      </c>
      <c r="L874" s="28" t="s">
        <v>108</v>
      </c>
      <c r="M874" s="81" t="s">
        <v>2679</v>
      </c>
      <c r="N874" s="28"/>
      <c r="O874" s="972"/>
      <c r="P874" s="29">
        <v>6</v>
      </c>
      <c r="Q874" s="28"/>
      <c r="R874" s="28"/>
      <c r="S874" s="81"/>
      <c r="T874" s="185"/>
      <c r="U874" s="326">
        <v>14.7</v>
      </c>
      <c r="V874" s="60">
        <v>0.67</v>
      </c>
      <c r="W874" s="167">
        <v>1</v>
      </c>
      <c r="X874" s="489" t="str">
        <f>IF(AND(N874&lt;&gt;"",S874&lt;&gt;""),1000*S874*V874/(N874*W874),"")</f>
        <v/>
      </c>
      <c r="Y874" s="502" t="s">
        <v>2226</v>
      </c>
      <c r="Z874" s="494"/>
      <c r="AA874" s="28" t="s">
        <v>20</v>
      </c>
      <c r="AB874" s="27"/>
      <c r="AC874" s="28"/>
      <c r="AD874" s="27"/>
      <c r="AE874" s="28"/>
      <c r="AF874" s="29"/>
      <c r="AG874" s="29"/>
      <c r="AH874" s="27"/>
      <c r="AI874" s="27"/>
      <c r="AJ874" s="27"/>
      <c r="AK874" s="81"/>
      <c r="AL874" s="569"/>
      <c r="AM874" s="28"/>
      <c r="AN874" s="28"/>
      <c r="AO874" s="28">
        <v>2016</v>
      </c>
      <c r="AP874" s="20">
        <v>2018</v>
      </c>
      <c r="AQ874" s="142"/>
      <c r="AR874" s="28" t="s">
        <v>1785</v>
      </c>
      <c r="AS874" s="20"/>
    </row>
    <row r="875" spans="1:45" x14ac:dyDescent="0.25">
      <c r="A875" s="208"/>
      <c r="B875" s="208"/>
      <c r="C875" s="208" t="s">
        <v>875</v>
      </c>
      <c r="D875" s="202" t="s">
        <v>1783</v>
      </c>
      <c r="E875" s="733" t="s">
        <v>2623</v>
      </c>
      <c r="F875" s="205" t="s">
        <v>777</v>
      </c>
      <c r="G875" s="734"/>
      <c r="H875" s="205" t="s">
        <v>143</v>
      </c>
      <c r="I875" s="205">
        <v>16</v>
      </c>
      <c r="J875" s="207">
        <v>24</v>
      </c>
      <c r="K875" s="918" t="s">
        <v>4805</v>
      </c>
      <c r="L875" s="736" t="s">
        <v>108</v>
      </c>
      <c r="M875" s="737" t="s">
        <v>5299</v>
      </c>
      <c r="N875" s="734"/>
      <c r="O875" s="973"/>
      <c r="P875" s="204">
        <v>6</v>
      </c>
      <c r="Q875" s="734"/>
      <c r="R875" s="734"/>
      <c r="S875" s="737"/>
      <c r="T875" s="738">
        <v>44020</v>
      </c>
      <c r="U875" s="739" t="s">
        <v>5298</v>
      </c>
      <c r="V875" s="740">
        <v>0.67</v>
      </c>
      <c r="W875" s="741">
        <v>1</v>
      </c>
      <c r="X875" s="742" t="str">
        <f>IF(AND(N875&lt;&gt;"",S875&lt;&gt;""),1000*S875*V875/(N875*W875),"")</f>
        <v/>
      </c>
      <c r="Y875" s="743" t="s">
        <v>2226</v>
      </c>
      <c r="Z875" s="744"/>
      <c r="AA875" s="734" t="s">
        <v>20</v>
      </c>
      <c r="AB875" s="205"/>
      <c r="AC875" s="734"/>
      <c r="AD875" s="205"/>
      <c r="AE875" s="734"/>
      <c r="AF875" s="204"/>
      <c r="AG875" s="204"/>
      <c r="AH875" s="205"/>
      <c r="AI875" s="205"/>
      <c r="AJ875" s="205"/>
      <c r="AK875" s="737"/>
      <c r="AL875" s="745"/>
      <c r="AM875" s="734"/>
      <c r="AN875" s="734"/>
      <c r="AO875" s="734">
        <v>2016</v>
      </c>
      <c r="AP875" s="746">
        <v>2018</v>
      </c>
      <c r="AQ875" s="735"/>
      <c r="AR875" s="734" t="s">
        <v>1785</v>
      </c>
      <c r="AS875" s="746"/>
    </row>
    <row r="876" spans="1:45" ht="14.25" customHeight="1" x14ac:dyDescent="0.25">
      <c r="B876">
        <v>1</v>
      </c>
      <c r="C876" t="s">
        <v>875</v>
      </c>
      <c r="D876" s="26" t="s">
        <v>1783</v>
      </c>
      <c r="E876" s="435" t="s">
        <v>2623</v>
      </c>
      <c r="F876" s="27" t="s">
        <v>67</v>
      </c>
      <c r="G876" s="28"/>
      <c r="H876" s="27" t="s">
        <v>143</v>
      </c>
      <c r="I876" s="27">
        <v>16</v>
      </c>
      <c r="J876" s="87">
        <v>24</v>
      </c>
      <c r="K876" s="19" t="s">
        <v>3243</v>
      </c>
      <c r="L876" s="52" t="s">
        <v>108</v>
      </c>
      <c r="M876" s="81"/>
      <c r="N876" s="28">
        <v>1524</v>
      </c>
      <c r="O876" s="972"/>
      <c r="P876" s="29">
        <v>4</v>
      </c>
      <c r="Q876" s="28">
        <v>1</v>
      </c>
      <c r="R876" s="28">
        <v>12</v>
      </c>
      <c r="S876" s="81">
        <v>62.4</v>
      </c>
      <c r="T876" s="185">
        <v>43190</v>
      </c>
      <c r="U876" s="326" t="s">
        <v>3245</v>
      </c>
      <c r="V876" s="60">
        <v>0.67</v>
      </c>
      <c r="W876" s="167">
        <v>1</v>
      </c>
      <c r="X876" s="489">
        <f>IF(AND(N876&lt;&gt;"",S876&lt;&gt;""),1000*S876*V876/(N876*W876),"")</f>
        <v>27.433070866141733</v>
      </c>
      <c r="Y876" s="502" t="s">
        <v>2226</v>
      </c>
      <c r="Z876" s="494"/>
      <c r="AA876" s="28" t="s">
        <v>20</v>
      </c>
      <c r="AB876" s="27"/>
      <c r="AC876" s="28" t="s">
        <v>3242</v>
      </c>
      <c r="AD876" s="27"/>
      <c r="AE876" s="28"/>
      <c r="AF876" s="29"/>
      <c r="AG876" s="29"/>
      <c r="AH876" s="27"/>
      <c r="AI876" s="27"/>
      <c r="AJ876" s="27"/>
      <c r="AK876" s="81"/>
      <c r="AL876" s="569"/>
      <c r="AM876" s="28"/>
      <c r="AN876" s="28"/>
      <c r="AO876" s="28">
        <v>2016</v>
      </c>
      <c r="AP876" s="20">
        <v>2018</v>
      </c>
      <c r="AQ876" s="142"/>
      <c r="AR876" s="28"/>
      <c r="AS876" s="20"/>
    </row>
    <row r="877" spans="1:45" ht="14.25" customHeight="1" x14ac:dyDescent="0.25">
      <c r="C877" t="s">
        <v>875</v>
      </c>
      <c r="D877" s="26" t="s">
        <v>1869</v>
      </c>
      <c r="E877" s="435" t="s">
        <v>2923</v>
      </c>
      <c r="F877" s="27" t="s">
        <v>777</v>
      </c>
      <c r="G877" s="28"/>
      <c r="H877" s="27" t="s">
        <v>3074</v>
      </c>
      <c r="I877" s="27"/>
      <c r="J877" s="87"/>
      <c r="K877" s="19" t="s">
        <v>800</v>
      </c>
      <c r="L877" s="52" t="s">
        <v>108</v>
      </c>
      <c r="M877" s="81" t="s">
        <v>1310</v>
      </c>
      <c r="N877" s="28"/>
      <c r="O877" s="972"/>
      <c r="P877" s="29">
        <v>6</v>
      </c>
      <c r="Q877" s="28"/>
      <c r="R877" s="28"/>
      <c r="S877" s="81"/>
      <c r="T877" s="185">
        <v>43173</v>
      </c>
      <c r="U877" s="326">
        <v>14.7</v>
      </c>
      <c r="V877" s="60">
        <v>0.33</v>
      </c>
      <c r="W877" s="167">
        <v>1</v>
      </c>
      <c r="X877" s="489" t="str">
        <f>IF(AND(N877&lt;&gt;"",S877&lt;&gt;""),1000*S877*V877/(N877*W877),"")</f>
        <v/>
      </c>
      <c r="Y877" s="502"/>
      <c r="Z877" s="494"/>
      <c r="AA877" s="28" t="s">
        <v>17</v>
      </c>
      <c r="AB877" s="27">
        <v>25</v>
      </c>
      <c r="AC877" s="28" t="s">
        <v>1870</v>
      </c>
      <c r="AD877" s="27"/>
      <c r="AE877" s="28"/>
      <c r="AF877" s="29"/>
      <c r="AG877" s="29"/>
      <c r="AH877" s="27"/>
      <c r="AI877" s="27"/>
      <c r="AJ877" s="27"/>
      <c r="AK877" s="81"/>
      <c r="AL877" s="569"/>
      <c r="AM877" s="28"/>
      <c r="AN877" s="28"/>
      <c r="AO877" s="28">
        <v>2010</v>
      </c>
      <c r="AP877" s="20">
        <v>2010</v>
      </c>
      <c r="AQ877" s="37"/>
      <c r="AR877" s="28" t="s">
        <v>3393</v>
      </c>
      <c r="AS877" s="20" t="s">
        <v>3394</v>
      </c>
    </row>
    <row r="878" spans="1:45" ht="14.25" customHeight="1" x14ac:dyDescent="0.25">
      <c r="D878" s="591" t="s">
        <v>5087</v>
      </c>
      <c r="E878" s="555" t="s">
        <v>5088</v>
      </c>
      <c r="F878" s="592" t="s">
        <v>57</v>
      </c>
      <c r="G878" s="593"/>
      <c r="H878" s="412" t="s">
        <v>1613</v>
      </c>
      <c r="I878" s="592">
        <v>32</v>
      </c>
      <c r="J878" s="618">
        <v>32</v>
      </c>
      <c r="K878" s="19"/>
      <c r="L878" s="52"/>
      <c r="M878" s="81"/>
      <c r="N878" s="28"/>
      <c r="O878" s="972"/>
      <c r="P878" s="29"/>
      <c r="Q878" s="28"/>
      <c r="R878" s="28"/>
      <c r="S878" s="81"/>
      <c r="T878" s="185"/>
      <c r="U878" s="326"/>
      <c r="V878" s="60"/>
      <c r="W878" s="167"/>
      <c r="X878" s="489"/>
      <c r="Y878" s="502"/>
      <c r="Z878" s="494"/>
      <c r="AA878" s="28" t="s">
        <v>17</v>
      </c>
      <c r="AB878" s="27"/>
      <c r="AC878" s="28"/>
      <c r="AD878" s="27"/>
      <c r="AE878" s="28"/>
      <c r="AF878" s="29" t="s">
        <v>55</v>
      </c>
      <c r="AG878" s="29"/>
      <c r="AH878" s="27" t="s">
        <v>133</v>
      </c>
      <c r="AI878" s="27" t="s">
        <v>133</v>
      </c>
      <c r="AJ878" s="27" t="s">
        <v>54</v>
      </c>
      <c r="AK878" s="81"/>
      <c r="AL878" s="569"/>
      <c r="AM878" s="28">
        <v>32</v>
      </c>
      <c r="AN878" s="28"/>
      <c r="AO878" s="28"/>
      <c r="AP878" s="20">
        <v>2020</v>
      </c>
      <c r="AQ878" s="628"/>
      <c r="AR878" s="28" t="s">
        <v>5089</v>
      </c>
      <c r="AS878" s="20"/>
    </row>
    <row r="879" spans="1:45" ht="14.25" customHeight="1" x14ac:dyDescent="0.25">
      <c r="C879" t="s">
        <v>4376</v>
      </c>
      <c r="D879" s="409" t="s">
        <v>4435</v>
      </c>
      <c r="E879" s="435" t="s">
        <v>4436</v>
      </c>
      <c r="F879" s="412" t="s">
        <v>1812</v>
      </c>
      <c r="G879" s="504"/>
      <c r="H879" s="412" t="s">
        <v>12</v>
      </c>
      <c r="I879" s="412">
        <v>8</v>
      </c>
      <c r="J879" s="415">
        <v>8</v>
      </c>
      <c r="K879" s="19"/>
      <c r="L879" s="52"/>
      <c r="M879" s="81"/>
      <c r="N879" s="28"/>
      <c r="O879" s="972"/>
      <c r="P879" s="29"/>
      <c r="Q879" s="28"/>
      <c r="R879" s="28"/>
      <c r="S879" s="81"/>
      <c r="T879" s="185"/>
      <c r="U879" s="326"/>
      <c r="V879" s="60"/>
      <c r="W879" s="167"/>
      <c r="X879" s="489"/>
      <c r="Y879" s="502"/>
      <c r="Z879" s="494"/>
      <c r="AA879" s="28" t="s">
        <v>17</v>
      </c>
      <c r="AB879" s="27"/>
      <c r="AC879" s="28"/>
      <c r="AD879" s="27"/>
      <c r="AE879" s="28"/>
      <c r="AF879" s="29" t="s">
        <v>55</v>
      </c>
      <c r="AG879" s="29"/>
      <c r="AH879" s="27">
        <v>32</v>
      </c>
      <c r="AI879" s="27">
        <v>32</v>
      </c>
      <c r="AJ879" s="27" t="s">
        <v>54</v>
      </c>
      <c r="AK879" s="81">
        <v>8</v>
      </c>
      <c r="AL879" s="569"/>
      <c r="AM879" s="28"/>
      <c r="AN879" s="28"/>
      <c r="AO879" s="28"/>
      <c r="AP879" s="20">
        <v>2017</v>
      </c>
      <c r="AQ879" s="429"/>
      <c r="AR879" s="28"/>
      <c r="AS879" s="20"/>
    </row>
    <row r="880" spans="1:45" ht="14.25" customHeight="1" x14ac:dyDescent="0.25">
      <c r="C880" t="s">
        <v>875</v>
      </c>
      <c r="D880" s="26" t="s">
        <v>4384</v>
      </c>
      <c r="E880" s="435" t="s">
        <v>3469</v>
      </c>
      <c r="F880" s="27" t="s">
        <v>67</v>
      </c>
      <c r="G880" s="28"/>
      <c r="H880" s="412" t="s">
        <v>1613</v>
      </c>
      <c r="I880" s="27">
        <v>32</v>
      </c>
      <c r="J880" s="87">
        <v>32</v>
      </c>
      <c r="K880" s="19" t="s">
        <v>800</v>
      </c>
      <c r="L880" s="52" t="s">
        <v>108</v>
      </c>
      <c r="M880" s="81" t="s">
        <v>828</v>
      </c>
      <c r="N880" s="28"/>
      <c r="O880" s="972"/>
      <c r="P880" s="29">
        <v>6</v>
      </c>
      <c r="Q880" s="28"/>
      <c r="R880" s="28"/>
      <c r="S880" s="81"/>
      <c r="T880" s="185">
        <v>43230</v>
      </c>
      <c r="U880" s="326">
        <v>14.7</v>
      </c>
      <c r="V880" s="60">
        <v>1</v>
      </c>
      <c r="W880" s="167">
        <v>1</v>
      </c>
      <c r="X880" s="489" t="str">
        <f>IF(AND(N880&lt;&gt;"",S880&lt;&gt;""),1000*S880*V880/(N880*W880),"")</f>
        <v/>
      </c>
      <c r="Y880" s="502"/>
      <c r="Z880" s="494"/>
      <c r="AA880" s="28" t="s">
        <v>20</v>
      </c>
      <c r="AB880" s="27">
        <v>141</v>
      </c>
      <c r="AC880" s="28" t="s">
        <v>3471</v>
      </c>
      <c r="AD880" s="27" t="s">
        <v>54</v>
      </c>
      <c r="AE880" s="28" t="s">
        <v>124</v>
      </c>
      <c r="AF880" s="29" t="s">
        <v>55</v>
      </c>
      <c r="AG880" s="29"/>
      <c r="AH880" s="27" t="s">
        <v>133</v>
      </c>
      <c r="AI880" s="27" t="s">
        <v>133</v>
      </c>
      <c r="AJ880" s="27" t="s">
        <v>54</v>
      </c>
      <c r="AK880" s="81"/>
      <c r="AL880" s="569"/>
      <c r="AM880" s="28">
        <v>32</v>
      </c>
      <c r="AN880" s="28"/>
      <c r="AO880" s="28">
        <v>2016</v>
      </c>
      <c r="AP880" s="20">
        <v>2018</v>
      </c>
      <c r="AQ880" s="579"/>
      <c r="AR880" s="28" t="s">
        <v>3470</v>
      </c>
      <c r="AS880" s="20" t="s">
        <v>3610</v>
      </c>
    </row>
    <row r="881" spans="1:45" ht="14.25" customHeight="1" x14ac:dyDescent="0.25">
      <c r="B881">
        <v>1</v>
      </c>
      <c r="C881" t="s">
        <v>875</v>
      </c>
      <c r="D881" s="45" t="s">
        <v>4384</v>
      </c>
      <c r="E881" s="555" t="s">
        <v>3469</v>
      </c>
      <c r="F881" s="46" t="s">
        <v>67</v>
      </c>
      <c r="G881" s="42"/>
      <c r="H881" s="412" t="s">
        <v>1613</v>
      </c>
      <c r="I881" s="46">
        <v>32</v>
      </c>
      <c r="J881" s="670">
        <v>32</v>
      </c>
      <c r="K881" s="19" t="s">
        <v>800</v>
      </c>
      <c r="L881" s="52" t="s">
        <v>108</v>
      </c>
      <c r="M881" s="81"/>
      <c r="N881" s="28">
        <v>14119</v>
      </c>
      <c r="O881" s="972"/>
      <c r="P881" s="29">
        <v>6</v>
      </c>
      <c r="Q881" s="28"/>
      <c r="R881" s="28">
        <v>32</v>
      </c>
      <c r="S881" s="81">
        <v>62.112000000000002</v>
      </c>
      <c r="T881" s="185">
        <v>43230</v>
      </c>
      <c r="U881" s="326">
        <v>14.7</v>
      </c>
      <c r="V881" s="60">
        <v>1</v>
      </c>
      <c r="W881" s="167">
        <v>1</v>
      </c>
      <c r="X881" s="489">
        <f>IF(AND(N881&lt;&gt;"",S881&lt;&gt;""),1000*S881*V881/(N881*W881),"")</f>
        <v>4.3991784120688431</v>
      </c>
      <c r="Y881" s="502" t="s">
        <v>174</v>
      </c>
      <c r="Z881" s="494"/>
      <c r="AA881" s="28" t="s">
        <v>20</v>
      </c>
      <c r="AB881" s="27">
        <v>141</v>
      </c>
      <c r="AC881" s="28" t="s">
        <v>3604</v>
      </c>
      <c r="AD881" s="27" t="s">
        <v>54</v>
      </c>
      <c r="AE881" s="28" t="s">
        <v>124</v>
      </c>
      <c r="AF881" s="29" t="s">
        <v>55</v>
      </c>
      <c r="AG881" s="29"/>
      <c r="AH881" s="27" t="s">
        <v>133</v>
      </c>
      <c r="AI881" s="27" t="s">
        <v>133</v>
      </c>
      <c r="AJ881" s="27" t="s">
        <v>54</v>
      </c>
      <c r="AK881" s="81"/>
      <c r="AL881" s="569"/>
      <c r="AM881" s="28">
        <v>32</v>
      </c>
      <c r="AN881" s="28"/>
      <c r="AO881" s="28">
        <v>2016</v>
      </c>
      <c r="AP881" s="20">
        <v>2018</v>
      </c>
      <c r="AQ881" s="579"/>
      <c r="AR881" s="28" t="s">
        <v>3470</v>
      </c>
      <c r="AS881" s="20" t="s">
        <v>3610</v>
      </c>
    </row>
    <row r="882" spans="1:45" ht="14.25" customHeight="1" x14ac:dyDescent="0.25">
      <c r="C882" t="s">
        <v>875</v>
      </c>
      <c r="D882" s="26" t="s">
        <v>4384</v>
      </c>
      <c r="E882" s="435" t="s">
        <v>3469</v>
      </c>
      <c r="F882" s="27" t="s">
        <v>1812</v>
      </c>
      <c r="G882" s="28"/>
      <c r="H882" s="412" t="s">
        <v>1613</v>
      </c>
      <c r="I882" s="27">
        <v>32</v>
      </c>
      <c r="J882" s="87">
        <v>32</v>
      </c>
      <c r="K882" s="19"/>
      <c r="L882" s="52"/>
      <c r="M882" s="81"/>
      <c r="N882" s="28"/>
      <c r="O882" s="972"/>
      <c r="P882" s="29"/>
      <c r="Q882" s="28"/>
      <c r="R882" s="28"/>
      <c r="S882" s="81"/>
      <c r="T882" s="185"/>
      <c r="U882" s="326"/>
      <c r="V882" s="60"/>
      <c r="W882" s="167"/>
      <c r="X882" s="489"/>
      <c r="Y882" s="502"/>
      <c r="Z882" s="494"/>
      <c r="AA882" s="28" t="s">
        <v>20</v>
      </c>
      <c r="AB882" s="27"/>
      <c r="AC882" s="28"/>
      <c r="AD882" s="27" t="s">
        <v>54</v>
      </c>
      <c r="AE882" s="28" t="s">
        <v>124</v>
      </c>
      <c r="AF882" s="29" t="s">
        <v>55</v>
      </c>
      <c r="AG882" s="29"/>
      <c r="AH882" s="27" t="s">
        <v>133</v>
      </c>
      <c r="AI882" s="27" t="s">
        <v>133</v>
      </c>
      <c r="AJ882" s="27" t="s">
        <v>54</v>
      </c>
      <c r="AK882" s="81"/>
      <c r="AL882" s="569"/>
      <c r="AM882" s="28">
        <v>32</v>
      </c>
      <c r="AN882" s="28"/>
      <c r="AO882" s="28">
        <v>2017</v>
      </c>
      <c r="AP882" s="20">
        <v>2018</v>
      </c>
      <c r="AQ882" s="182"/>
      <c r="AR882" s="28" t="s">
        <v>4385</v>
      </c>
      <c r="AS882" s="20" t="s">
        <v>4386</v>
      </c>
    </row>
    <row r="883" spans="1:45" ht="14.25" customHeight="1" x14ac:dyDescent="0.25">
      <c r="C883" t="s">
        <v>875</v>
      </c>
      <c r="D883" s="26" t="s">
        <v>3194</v>
      </c>
      <c r="E883" s="435" t="s">
        <v>4392</v>
      </c>
      <c r="F883" s="27" t="s">
        <v>737</v>
      </c>
      <c r="G883" s="28"/>
      <c r="H883" s="412" t="s">
        <v>1613</v>
      </c>
      <c r="I883" s="27">
        <v>32</v>
      </c>
      <c r="J883" s="87">
        <v>32</v>
      </c>
      <c r="K883" s="19"/>
      <c r="L883" s="52"/>
      <c r="M883" s="81"/>
      <c r="N883" s="28"/>
      <c r="O883" s="972"/>
      <c r="P883" s="29"/>
      <c r="Q883" s="28"/>
      <c r="R883" s="28"/>
      <c r="S883" s="81"/>
      <c r="T883" s="185"/>
      <c r="U883" s="326"/>
      <c r="V883" s="60"/>
      <c r="W883" s="167"/>
      <c r="X883" s="489"/>
      <c r="Y883" s="502"/>
      <c r="Z883" s="494"/>
      <c r="AA883" s="28" t="s">
        <v>107</v>
      </c>
      <c r="AB883" s="27"/>
      <c r="AC883" s="28"/>
      <c r="AD883" s="27" t="s">
        <v>54</v>
      </c>
      <c r="AE883" s="28" t="s">
        <v>124</v>
      </c>
      <c r="AF883" s="29" t="s">
        <v>55</v>
      </c>
      <c r="AG883" s="29"/>
      <c r="AH883" s="27" t="s">
        <v>133</v>
      </c>
      <c r="AI883" s="27" t="s">
        <v>133</v>
      </c>
      <c r="AJ883" s="27" t="s">
        <v>54</v>
      </c>
      <c r="AK883" s="81"/>
      <c r="AL883" s="569"/>
      <c r="AM883" s="28">
        <v>32</v>
      </c>
      <c r="AN883" s="28"/>
      <c r="AO883" s="28"/>
      <c r="AP883" s="20"/>
      <c r="AQ883" s="579" t="s">
        <v>4393</v>
      </c>
      <c r="AR883" s="28" t="s">
        <v>4408</v>
      </c>
      <c r="AS883" s="20" t="s">
        <v>4407</v>
      </c>
    </row>
    <row r="884" spans="1:45" ht="14.25" customHeight="1" x14ac:dyDescent="0.25">
      <c r="C884" t="s">
        <v>875</v>
      </c>
      <c r="D884" s="26" t="s">
        <v>3194</v>
      </c>
      <c r="E884" s="435" t="s">
        <v>4392</v>
      </c>
      <c r="F884" s="27" t="s">
        <v>737</v>
      </c>
      <c r="G884" s="28"/>
      <c r="H884" s="412" t="s">
        <v>1613</v>
      </c>
      <c r="I884" s="27">
        <v>64</v>
      </c>
      <c r="J884" s="87">
        <v>32</v>
      </c>
      <c r="K884" s="19"/>
      <c r="L884" s="52"/>
      <c r="M884" s="81"/>
      <c r="N884" s="28"/>
      <c r="O884" s="972"/>
      <c r="P884" s="29"/>
      <c r="Q884" s="28"/>
      <c r="R884" s="28"/>
      <c r="S884" s="81"/>
      <c r="T884" s="185"/>
      <c r="U884" s="326"/>
      <c r="V884" s="60"/>
      <c r="W884" s="167"/>
      <c r="X884" s="489"/>
      <c r="Y884" s="502"/>
      <c r="Z884" s="494"/>
      <c r="AA884" s="28" t="s">
        <v>107</v>
      </c>
      <c r="AB884" s="27"/>
      <c r="AC884" s="28"/>
      <c r="AD884" s="27" t="s">
        <v>54</v>
      </c>
      <c r="AE884" s="28" t="s">
        <v>124</v>
      </c>
      <c r="AF884" s="29" t="s">
        <v>55</v>
      </c>
      <c r="AG884" s="29"/>
      <c r="AH884" s="27" t="s">
        <v>133</v>
      </c>
      <c r="AI884" s="27" t="s">
        <v>133</v>
      </c>
      <c r="AJ884" s="27" t="s">
        <v>54</v>
      </c>
      <c r="AK884" s="81"/>
      <c r="AL884" s="569"/>
      <c r="AM884" s="28">
        <v>32</v>
      </c>
      <c r="AN884" s="28"/>
      <c r="AO884" s="28"/>
      <c r="AP884" s="20"/>
      <c r="AQ884" s="182" t="s">
        <v>4393</v>
      </c>
      <c r="AR884" s="28" t="s">
        <v>4409</v>
      </c>
      <c r="AS884" s="20" t="s">
        <v>4407</v>
      </c>
    </row>
    <row r="885" spans="1:45" ht="14.25" customHeight="1" x14ac:dyDescent="0.25">
      <c r="D885" s="409" t="s">
        <v>5465</v>
      </c>
      <c r="E885" s="435" t="s">
        <v>5466</v>
      </c>
      <c r="F885" s="608"/>
      <c r="G885" s="28"/>
      <c r="H885" s="27" t="s">
        <v>33</v>
      </c>
      <c r="I885" s="412">
        <v>16</v>
      </c>
      <c r="J885" s="415">
        <v>16</v>
      </c>
      <c r="K885" s="19"/>
      <c r="L885" s="52"/>
      <c r="M885" s="81"/>
      <c r="N885" s="28"/>
      <c r="O885" s="972"/>
      <c r="P885" s="29"/>
      <c r="Q885" s="28"/>
      <c r="R885" s="28"/>
      <c r="S885" s="81"/>
      <c r="T885" s="185"/>
      <c r="U885" s="326"/>
      <c r="V885" s="60"/>
      <c r="W885" s="167"/>
      <c r="X885" s="489"/>
      <c r="Y885" s="502"/>
      <c r="Z885" s="494"/>
      <c r="AA885" s="28" t="s">
        <v>20</v>
      </c>
      <c r="AB885" s="27">
        <v>2</v>
      </c>
      <c r="AC885" s="28" t="s">
        <v>5465</v>
      </c>
      <c r="AD885" s="27"/>
      <c r="AE885" s="28"/>
      <c r="AF885" s="29"/>
      <c r="AG885" s="29"/>
      <c r="AH885" s="27" t="s">
        <v>181</v>
      </c>
      <c r="AI885" s="27" t="s">
        <v>181</v>
      </c>
      <c r="AJ885" s="27"/>
      <c r="AK885" s="81"/>
      <c r="AL885" s="569"/>
      <c r="AM885" s="28"/>
      <c r="AN885" s="629"/>
      <c r="AO885" s="28"/>
      <c r="AP885" s="20"/>
      <c r="AQ885" s="182" t="s">
        <v>5468</v>
      </c>
      <c r="AR885" s="28"/>
      <c r="AS885" s="20"/>
    </row>
    <row r="886" spans="1:45" ht="14.25" customHeight="1" x14ac:dyDescent="0.25">
      <c r="B886">
        <v>1</v>
      </c>
      <c r="C886" t="s">
        <v>875</v>
      </c>
      <c r="D886" s="45" t="s">
        <v>2054</v>
      </c>
      <c r="E886" s="555" t="s">
        <v>2055</v>
      </c>
      <c r="F886" s="46" t="s">
        <v>67</v>
      </c>
      <c r="G886" s="42"/>
      <c r="H886" s="27" t="s">
        <v>238</v>
      </c>
      <c r="I886" s="27">
        <v>32</v>
      </c>
      <c r="J886" s="87">
        <v>32</v>
      </c>
      <c r="K886" s="19" t="s">
        <v>800</v>
      </c>
      <c r="L886" s="42" t="s">
        <v>108</v>
      </c>
      <c r="M886" s="81"/>
      <c r="N886" s="28">
        <v>2579</v>
      </c>
      <c r="O886" s="972"/>
      <c r="P886" s="29">
        <v>6</v>
      </c>
      <c r="Q886" s="28"/>
      <c r="R886" s="28">
        <v>32</v>
      </c>
      <c r="S886" s="81">
        <v>111.111</v>
      </c>
      <c r="T886" s="185">
        <v>43185</v>
      </c>
      <c r="U886" s="326">
        <v>14.7</v>
      </c>
      <c r="V886" s="60">
        <v>1</v>
      </c>
      <c r="W886" s="167">
        <v>1</v>
      </c>
      <c r="X886" s="489">
        <f>IF(AND(N886&lt;&gt;"",S886&lt;&gt;""),1000*S886*V886/(N886*W886),"")</f>
        <v>43.082977898410235</v>
      </c>
      <c r="Y886" s="502" t="s">
        <v>174</v>
      </c>
      <c r="Z886" s="494"/>
      <c r="AA886" s="28" t="s">
        <v>17</v>
      </c>
      <c r="AB886" s="27">
        <v>48</v>
      </c>
      <c r="AC886" s="28" t="s">
        <v>3164</v>
      </c>
      <c r="AD886" s="27"/>
      <c r="AE886" s="28"/>
      <c r="AF886" s="29" t="s">
        <v>54</v>
      </c>
      <c r="AG886" s="29" t="s">
        <v>55</v>
      </c>
      <c r="AH886" s="27" t="s">
        <v>133</v>
      </c>
      <c r="AI886" s="27" t="s">
        <v>133</v>
      </c>
      <c r="AJ886" s="27" t="s">
        <v>54</v>
      </c>
      <c r="AK886" s="81"/>
      <c r="AL886" s="569"/>
      <c r="AM886" s="28">
        <v>64</v>
      </c>
      <c r="AN886" s="28"/>
      <c r="AO886" s="28">
        <v>2013</v>
      </c>
      <c r="AP886" s="20">
        <v>2015</v>
      </c>
      <c r="AQ886" s="37"/>
      <c r="AR886" s="28" t="s">
        <v>3167</v>
      </c>
      <c r="AS886" s="130" t="s">
        <v>3165</v>
      </c>
    </row>
    <row r="887" spans="1:45" x14ac:dyDescent="0.25">
      <c r="B887">
        <v>1</v>
      </c>
      <c r="C887" t="s">
        <v>875</v>
      </c>
      <c r="D887" s="26" t="s">
        <v>2054</v>
      </c>
      <c r="E887" s="435" t="s">
        <v>2055</v>
      </c>
      <c r="F887" s="27" t="s">
        <v>67</v>
      </c>
      <c r="G887" s="28"/>
      <c r="H887" s="27" t="s">
        <v>238</v>
      </c>
      <c r="I887" s="27">
        <v>32</v>
      </c>
      <c r="J887" s="87">
        <v>32</v>
      </c>
      <c r="K887" s="19" t="s">
        <v>800</v>
      </c>
      <c r="L887" s="52" t="s">
        <v>108</v>
      </c>
      <c r="M887" s="81"/>
      <c r="N887" s="28">
        <v>3730</v>
      </c>
      <c r="O887" s="972"/>
      <c r="P887" s="29">
        <v>6</v>
      </c>
      <c r="Q887" s="28">
        <v>5</v>
      </c>
      <c r="R887" s="28"/>
      <c r="S887" s="81">
        <v>111.111</v>
      </c>
      <c r="T887" s="185">
        <v>43185</v>
      </c>
      <c r="U887" s="326">
        <v>14.7</v>
      </c>
      <c r="V887" s="60">
        <v>1</v>
      </c>
      <c r="W887" s="167">
        <v>1</v>
      </c>
      <c r="X887" s="489">
        <f>IF(AND(N887&lt;&gt;"",S887&lt;&gt;""),1000*S887*V887/(N887*W887),"")</f>
        <v>29.788471849865953</v>
      </c>
      <c r="Y887" s="502" t="s">
        <v>174</v>
      </c>
      <c r="Z887" s="494"/>
      <c r="AA887" s="28" t="s">
        <v>17</v>
      </c>
      <c r="AB887" s="27">
        <v>48</v>
      </c>
      <c r="AC887" s="28" t="s">
        <v>3163</v>
      </c>
      <c r="AD887" s="27"/>
      <c r="AE887" s="28"/>
      <c r="AF887" s="29" t="s">
        <v>54</v>
      </c>
      <c r="AG887" s="29" t="s">
        <v>55</v>
      </c>
      <c r="AH887" s="27" t="s">
        <v>133</v>
      </c>
      <c r="AI887" s="27" t="s">
        <v>133</v>
      </c>
      <c r="AJ887" s="27" t="s">
        <v>54</v>
      </c>
      <c r="AK887" s="81"/>
      <c r="AL887" s="569"/>
      <c r="AM887" s="28">
        <v>64</v>
      </c>
      <c r="AN887" s="28"/>
      <c r="AO887" s="28">
        <v>2013</v>
      </c>
      <c r="AP887" s="20">
        <v>2015</v>
      </c>
      <c r="AQ887" s="37"/>
      <c r="AR887" s="28" t="s">
        <v>3167</v>
      </c>
      <c r="AS887" s="130" t="s">
        <v>3166</v>
      </c>
    </row>
    <row r="888" spans="1:45" ht="14.25" customHeight="1" x14ac:dyDescent="0.25">
      <c r="B888">
        <v>1</v>
      </c>
      <c r="C888" t="s">
        <v>875</v>
      </c>
      <c r="D888" s="26" t="s">
        <v>571</v>
      </c>
      <c r="E888" s="435" t="s">
        <v>2572</v>
      </c>
      <c r="F888" s="27" t="s">
        <v>85</v>
      </c>
      <c r="G888" s="28"/>
      <c r="H888" s="27" t="s">
        <v>143</v>
      </c>
      <c r="I888" s="27" t="s">
        <v>572</v>
      </c>
      <c r="J888" s="87">
        <v>12</v>
      </c>
      <c r="K888" s="19" t="s">
        <v>800</v>
      </c>
      <c r="L888" s="52" t="s">
        <v>108</v>
      </c>
      <c r="M888" s="81"/>
      <c r="N888" s="28">
        <v>229</v>
      </c>
      <c r="O888" s="972"/>
      <c r="P888" s="29">
        <v>6</v>
      </c>
      <c r="Q888" s="28">
        <v>1</v>
      </c>
      <c r="R888" s="28"/>
      <c r="S888" s="81">
        <v>149.25399999999999</v>
      </c>
      <c r="T888" s="185">
        <v>43164</v>
      </c>
      <c r="U888" s="326">
        <v>14.7</v>
      </c>
      <c r="V888" s="60">
        <v>0.33</v>
      </c>
      <c r="W888" s="167">
        <v>3</v>
      </c>
      <c r="X888" s="489">
        <f>IF(AND(N888&lt;&gt;"",S888&lt;&gt;""),1000*S888*V888/(N888*W888),"")</f>
        <v>71.694061135371172</v>
      </c>
      <c r="Y888" s="502" t="s">
        <v>174</v>
      </c>
      <c r="Z888" s="494"/>
      <c r="AA888" s="28" t="s">
        <v>20</v>
      </c>
      <c r="AB888" s="27">
        <v>10</v>
      </c>
      <c r="AC888" s="28" t="s">
        <v>73</v>
      </c>
      <c r="AD888" s="27"/>
      <c r="AE888" s="28"/>
      <c r="AF888" s="29" t="s">
        <v>55</v>
      </c>
      <c r="AG888" s="29"/>
      <c r="AH888" s="27"/>
      <c r="AI888" s="27"/>
      <c r="AJ888" s="27"/>
      <c r="AK888" s="81"/>
      <c r="AL888" s="569"/>
      <c r="AM888" s="28">
        <v>16</v>
      </c>
      <c r="AN888" s="28"/>
      <c r="AO888" s="28">
        <v>2007</v>
      </c>
      <c r="AP888" s="20">
        <v>2009</v>
      </c>
      <c r="AQ888" s="19"/>
      <c r="AR888" s="28" t="s">
        <v>573</v>
      </c>
      <c r="AS888" s="20"/>
    </row>
    <row r="889" spans="1:45" ht="15.75" thickBot="1" x14ac:dyDescent="0.3">
      <c r="D889" s="70"/>
      <c r="E889" s="31"/>
      <c r="F889" s="71"/>
      <c r="G889" s="72"/>
      <c r="H889" s="71"/>
      <c r="I889" s="71"/>
      <c r="J889" s="89"/>
      <c r="K889" s="73"/>
      <c r="L889" s="74"/>
      <c r="M889" s="83"/>
      <c r="N889" s="31"/>
      <c r="O889" s="979"/>
      <c r="P889" s="35"/>
      <c r="Q889" s="31"/>
      <c r="R889" s="31"/>
      <c r="S889" s="83"/>
      <c r="T889" s="187"/>
      <c r="U889" s="397"/>
      <c r="V889" s="75"/>
      <c r="W889" s="257"/>
      <c r="X889" s="491"/>
      <c r="Y889" s="506"/>
      <c r="Z889" s="496"/>
      <c r="AA889" s="31"/>
      <c r="AB889" s="71"/>
      <c r="AC889" s="31"/>
      <c r="AD889" s="71"/>
      <c r="AE889" s="31"/>
      <c r="AF889" s="35"/>
      <c r="AG889" s="35"/>
      <c r="AH889" s="71"/>
      <c r="AI889" s="71"/>
      <c r="AJ889" s="71"/>
      <c r="AK889" s="83"/>
      <c r="AL889" s="571"/>
      <c r="AM889" s="31"/>
      <c r="AN889" s="31"/>
      <c r="AO889" s="31"/>
      <c r="AP889" s="38"/>
      <c r="AQ889" s="47"/>
      <c r="AR889" s="31"/>
      <c r="AS889" s="38"/>
    </row>
    <row r="890" spans="1:45" ht="21" x14ac:dyDescent="0.25">
      <c r="A890" s="195">
        <f>COUNTIF(A5:A889,"A")</f>
        <v>156</v>
      </c>
      <c r="B890" s="195">
        <f>COUNTIF(B5:B889,"1")</f>
        <v>445</v>
      </c>
      <c r="C890" s="195"/>
      <c r="D890">
        <f>COUNTIF(A5:A889,"W")</f>
        <v>114</v>
      </c>
      <c r="E890" t="s">
        <v>748</v>
      </c>
      <c r="F890" s="79">
        <f>COUNTIF(F5:F875,"system verilog")</f>
        <v>1</v>
      </c>
      <c r="G890" s="39">
        <f>COUNTIF(G5:G870,"Robert Finch")</f>
        <v>20</v>
      </c>
      <c r="H890" s="39">
        <f>COUNTIF(H5:H889,"risc-v")</f>
        <v>86</v>
      </c>
      <c r="I890" s="40"/>
      <c r="K890" s="39">
        <f>COUNTBLANK(K5:K889)</f>
        <v>218</v>
      </c>
      <c r="L890" s="858" t="s">
        <v>5417</v>
      </c>
      <c r="N890" s="567">
        <f>COUNTA(N5:N889)</f>
        <v>545</v>
      </c>
      <c r="P890" s="196">
        <f>COUNTA(P5:P889)</f>
        <v>659</v>
      </c>
      <c r="S890" s="567">
        <f>COUNTA(S5:S888)</f>
        <v>513</v>
      </c>
      <c r="T890" s="698">
        <f>COUNTA(T5:T888)</f>
        <v>585</v>
      </c>
      <c r="U890" s="79">
        <f>COUNTIF(U5:U888,"v20.1")</f>
        <v>13</v>
      </c>
      <c r="X890" s="144">
        <f>COUNTIF(X5:X888,"")</f>
        <v>377</v>
      </c>
      <c r="Y890" s="680" t="s">
        <v>20</v>
      </c>
      <c r="AA890" s="79">
        <f>COUNTIF(AA5:AA889,"verilog")</f>
        <v>391</v>
      </c>
      <c r="AB890" s="41"/>
      <c r="AC890" s="875" t="s">
        <v>5840</v>
      </c>
      <c r="AE890" s="567">
        <f>COUNTA(AE5:AE888)</f>
        <v>616</v>
      </c>
      <c r="AF890" s="79">
        <f>COUNTIF(AF5:AF889,"Y")</f>
        <v>78</v>
      </c>
      <c r="AH890" s="49"/>
      <c r="AI890" s="41"/>
    </row>
    <row r="891" spans="1:45" ht="15.75" x14ac:dyDescent="0.25">
      <c r="A891" s="195">
        <f>COUNTIF(A5:A889,"B")</f>
        <v>18</v>
      </c>
      <c r="D891">
        <f>COUNTIF(A5:A889,"X")</f>
        <v>50</v>
      </c>
      <c r="E891" s="425" t="s">
        <v>747</v>
      </c>
      <c r="F891" s="79">
        <f>COUNTIF(F5:F875,"altera dsgn")</f>
        <v>1</v>
      </c>
      <c r="H891" s="39">
        <f>COUNTA(H5:H888)</f>
        <v>880</v>
      </c>
      <c r="K891" s="39">
        <f>COUNTA(K5:K889)</f>
        <v>667</v>
      </c>
      <c r="L891" s="858" t="s">
        <v>5418</v>
      </c>
      <c r="X891">
        <f>COUNTA(X5:X888)</f>
        <v>666</v>
      </c>
      <c r="Y891" s="680" t="s">
        <v>17</v>
      </c>
      <c r="AA891" s="79">
        <f>COUNTIF(AA5:AA889,"vhdl")</f>
        <v>342</v>
      </c>
      <c r="AC891" s="144" t="s">
        <v>158</v>
      </c>
      <c r="AE891" s="79">
        <f>COUNTIF(AE5:AE889,"asm")</f>
        <v>121</v>
      </c>
      <c r="AF891" t="s">
        <v>821</v>
      </c>
      <c r="AG891"/>
      <c r="AH891"/>
      <c r="AI891"/>
      <c r="AJ891" s="14" t="s">
        <v>823</v>
      </c>
      <c r="AK891" s="550"/>
      <c r="AL891" s="572"/>
      <c r="AM891" s="14"/>
      <c r="AN891" s="14"/>
      <c r="AQ891" s="14" t="s">
        <v>824</v>
      </c>
      <c r="AR891" s="14" t="s">
        <v>864</v>
      </c>
    </row>
    <row r="892" spans="1:45" x14ac:dyDescent="0.25">
      <c r="D892" s="23" t="s">
        <v>48</v>
      </c>
      <c r="F892" s="21"/>
      <c r="K892" s="39">
        <f>COUNTIF(K5:K889,"zu-3e")</f>
        <v>78</v>
      </c>
      <c r="L892" s="858" t="s">
        <v>6197</v>
      </c>
      <c r="P892" s="18"/>
      <c r="Q892" s="85"/>
      <c r="Y892" s="956" t="s">
        <v>3478</v>
      </c>
      <c r="AA892" s="79">
        <f>COUNTIF(AA5:AA889,"system verilog")</f>
        <v>46</v>
      </c>
      <c r="AC892" s="144" t="s">
        <v>65</v>
      </c>
      <c r="AE892" s="79">
        <f>COUNTIF(AE5:AE889,"forth")</f>
        <v>10</v>
      </c>
      <c r="AF892" t="s">
        <v>1398</v>
      </c>
      <c r="AG892"/>
      <c r="AH892"/>
      <c r="AI892"/>
      <c r="AJ892" s="14"/>
      <c r="AK892" s="550"/>
      <c r="AL892" s="572"/>
      <c r="AM892" s="14"/>
      <c r="AN892" s="14"/>
      <c r="AP892" s="14" t="s">
        <v>818</v>
      </c>
      <c r="AQ892" s="14"/>
      <c r="AR892" s="14"/>
    </row>
    <row r="893" spans="1:45" ht="15.75" thickBot="1" x14ac:dyDescent="0.3">
      <c r="D893" s="24" t="s">
        <v>47</v>
      </c>
      <c r="E893" s="7">
        <v>0.04</v>
      </c>
      <c r="G893" s="24" t="s">
        <v>45</v>
      </c>
      <c r="H893" s="730">
        <v>0.67</v>
      </c>
      <c r="K893" s="24" t="s">
        <v>1735</v>
      </c>
      <c r="L893" s="426"/>
      <c r="N893" s="730">
        <v>2</v>
      </c>
      <c r="P893" s="18"/>
      <c r="Q893" s="85"/>
      <c r="Y893" s="956" t="s">
        <v>107</v>
      </c>
      <c r="AA893" s="79">
        <f>COUNTIF(AA5:AA889,"proprietary")</f>
        <v>38</v>
      </c>
      <c r="AC893" s="39"/>
      <c r="AE893"/>
      <c r="AF893"/>
      <c r="AG893"/>
      <c r="AH893"/>
      <c r="AI893"/>
      <c r="AO893" s="39"/>
    </row>
    <row r="894" spans="1:45" x14ac:dyDescent="0.25">
      <c r="D894" s="24" t="s">
        <v>1737</v>
      </c>
      <c r="E894" s="426">
        <v>0.17</v>
      </c>
      <c r="G894" s="24" t="s">
        <v>1733</v>
      </c>
      <c r="H894" s="730">
        <v>0.8</v>
      </c>
      <c r="K894" s="4" t="s">
        <v>738</v>
      </c>
      <c r="P894" s="18"/>
      <c r="Q894" s="85"/>
      <c r="Y894" s="956" t="s">
        <v>2401</v>
      </c>
      <c r="AA894" s="79">
        <f>COUNTIF(AA5:AA889,"scala")</f>
        <v>11</v>
      </c>
      <c r="AC894" s="642">
        <v>75</v>
      </c>
      <c r="AD894" s="630"/>
      <c r="AE894" s="631" t="s">
        <v>2669</v>
      </c>
      <c r="AF894" s="632"/>
      <c r="AG894" s="633"/>
      <c r="AH894" s="14"/>
      <c r="AI894" s="667">
        <v>259</v>
      </c>
      <c r="AJ894" s="699"/>
      <c r="AK894" s="121" t="s">
        <v>3265</v>
      </c>
      <c r="AL894" s="653"/>
      <c r="AM894" s="632"/>
      <c r="AN894" s="654"/>
      <c r="AO894" s="39"/>
      <c r="AQ894" s="39"/>
    </row>
    <row r="895" spans="1:45" x14ac:dyDescent="0.25">
      <c r="D895" s="24" t="s">
        <v>44</v>
      </c>
      <c r="E895" s="426">
        <v>0.33</v>
      </c>
      <c r="G895" s="24" t="s">
        <v>46</v>
      </c>
      <c r="H895" s="730">
        <v>1</v>
      </c>
      <c r="K895" t="s">
        <v>49</v>
      </c>
      <c r="N895" s="18" t="s">
        <v>61</v>
      </c>
      <c r="P895" s="18"/>
      <c r="Q895" s="85"/>
      <c r="AC895" s="808">
        <v>60</v>
      </c>
      <c r="AD895" s="809"/>
      <c r="AE895" s="810" t="s">
        <v>3040</v>
      </c>
      <c r="AF895" s="811"/>
      <c r="AG895" s="812"/>
      <c r="AH895" s="85"/>
      <c r="AI895" s="668">
        <v>277</v>
      </c>
      <c r="AJ895" s="700"/>
      <c r="AK895" s="655" t="s">
        <v>3266</v>
      </c>
      <c r="AL895" s="656"/>
      <c r="AM895" s="657"/>
      <c r="AN895" s="658"/>
      <c r="AO895" s="10"/>
      <c r="AQ895" s="40"/>
    </row>
    <row r="896" spans="1:45" x14ac:dyDescent="0.25">
      <c r="D896" s="24" t="s">
        <v>1738</v>
      </c>
      <c r="E896" s="426">
        <v>0.4</v>
      </c>
      <c r="G896" s="24" t="s">
        <v>1734</v>
      </c>
      <c r="H896" s="730">
        <v>1.5</v>
      </c>
      <c r="K896" t="s">
        <v>50</v>
      </c>
      <c r="N896" s="18" t="s">
        <v>62</v>
      </c>
      <c r="P896" s="18"/>
      <c r="Q896" s="85"/>
      <c r="AC896" s="643">
        <v>25</v>
      </c>
      <c r="AD896" s="634"/>
      <c r="AE896" s="635" t="s">
        <v>2670</v>
      </c>
      <c r="AF896" s="636"/>
      <c r="AG896" s="637"/>
      <c r="AH896" s="85"/>
      <c r="AI896" s="668">
        <v>26</v>
      </c>
      <c r="AJ896" s="700"/>
      <c r="AK896" s="655" t="s">
        <v>3267</v>
      </c>
      <c r="AL896" s="656"/>
      <c r="AM896" s="657"/>
      <c r="AN896" s="659"/>
      <c r="AO896" s="10"/>
      <c r="AQ896" s="40"/>
    </row>
    <row r="897" spans="4:44" x14ac:dyDescent="0.25">
      <c r="D897" s="24" t="s">
        <v>829</v>
      </c>
      <c r="I897" s="90"/>
      <c r="N897" s="85"/>
      <c r="P897" s="18"/>
      <c r="Q897" s="85"/>
      <c r="AC897" s="643">
        <v>8</v>
      </c>
      <c r="AD897" s="634"/>
      <c r="AE897" s="635" t="s">
        <v>3206</v>
      </c>
      <c r="AF897" s="636"/>
      <c r="AG897" s="637"/>
      <c r="AH897" s="85"/>
      <c r="AI897" s="668">
        <v>11</v>
      </c>
      <c r="AJ897" s="700"/>
      <c r="AK897" s="655" t="s">
        <v>3268</v>
      </c>
      <c r="AL897" s="656"/>
      <c r="AM897" s="657"/>
      <c r="AN897" s="659"/>
      <c r="AO897" s="10"/>
      <c r="AQ897" s="40"/>
    </row>
    <row r="898" spans="4:44" ht="15.75" thickBot="1" x14ac:dyDescent="0.3">
      <c r="N898" s="85"/>
      <c r="P898" s="18"/>
      <c r="Q898" s="85"/>
      <c r="AC898" s="643">
        <v>5</v>
      </c>
      <c r="AD898" s="634"/>
      <c r="AE898" s="635" t="s">
        <v>3198</v>
      </c>
      <c r="AF898" s="636"/>
      <c r="AG898" s="637"/>
      <c r="AH898" s="85"/>
      <c r="AI898" s="668">
        <v>7</v>
      </c>
      <c r="AJ898" s="700"/>
      <c r="AK898" s="655" t="s">
        <v>3269</v>
      </c>
      <c r="AL898" s="656"/>
      <c r="AM898" s="657"/>
      <c r="AN898" s="659"/>
      <c r="AO898" s="10"/>
      <c r="AQ898" s="40"/>
    </row>
    <row r="899" spans="4:44" x14ac:dyDescent="0.25">
      <c r="D899" s="117" t="s">
        <v>861</v>
      </c>
      <c r="E899" s="427"/>
      <c r="F899" s="119" t="s">
        <v>860</v>
      </c>
      <c r="G899" s="118"/>
      <c r="H899" s="120"/>
      <c r="I899" s="120"/>
      <c r="J899" s="120"/>
      <c r="K899" s="118"/>
      <c r="L899" s="118"/>
      <c r="M899" s="121"/>
      <c r="N899" s="118"/>
      <c r="O899" s="980"/>
      <c r="P899" s="122"/>
      <c r="Q899" s="118"/>
      <c r="R899" s="118"/>
      <c r="S899" s="121"/>
      <c r="T899" s="188"/>
      <c r="U899" s="118"/>
      <c r="V899" s="123"/>
      <c r="W899" s="169"/>
      <c r="X899" s="169"/>
      <c r="Y899" s="497"/>
      <c r="Z899" s="497"/>
      <c r="AA899" s="124"/>
      <c r="AC899" s="643">
        <v>10</v>
      </c>
      <c r="AD899" s="634"/>
      <c r="AE899" s="635" t="s">
        <v>96</v>
      </c>
      <c r="AF899" s="636"/>
      <c r="AG899" s="637"/>
      <c r="AH899" s="85"/>
      <c r="AI899" s="668">
        <v>3</v>
      </c>
      <c r="AJ899" s="700"/>
      <c r="AK899" s="655" t="s">
        <v>3270</v>
      </c>
      <c r="AL899" s="656"/>
      <c r="AM899" s="657"/>
      <c r="AN899" s="659"/>
      <c r="AO899" s="10"/>
      <c r="AQ899" s="40"/>
    </row>
    <row r="900" spans="4:44" x14ac:dyDescent="0.25">
      <c r="D900" s="110" t="s">
        <v>843</v>
      </c>
      <c r="E900" s="428"/>
      <c r="F900" s="112" t="s">
        <v>844</v>
      </c>
      <c r="G900" s="111"/>
      <c r="H900" s="113"/>
      <c r="I900" s="113"/>
      <c r="J900" s="113"/>
      <c r="K900" s="111"/>
      <c r="L900" s="111"/>
      <c r="M900" s="114"/>
      <c r="N900" s="111"/>
      <c r="O900" s="981"/>
      <c r="P900" s="989"/>
      <c r="Q900" s="111"/>
      <c r="R900" s="111"/>
      <c r="S900" s="114"/>
      <c r="T900" s="189"/>
      <c r="U900" s="111"/>
      <c r="V900" s="115"/>
      <c r="W900" s="170"/>
      <c r="X900" s="170"/>
      <c r="Y900" s="498"/>
      <c r="Z900" s="498"/>
      <c r="AA900" s="116"/>
      <c r="AC900" s="643">
        <v>52</v>
      </c>
      <c r="AD900" s="634"/>
      <c r="AE900" s="635" t="s">
        <v>741</v>
      </c>
      <c r="AF900" s="636"/>
      <c r="AG900" s="637"/>
      <c r="AH900" s="85"/>
      <c r="AI900" s="668">
        <v>35</v>
      </c>
      <c r="AJ900" s="700"/>
      <c r="AK900" s="655" t="s">
        <v>107</v>
      </c>
      <c r="AL900" s="656"/>
      <c r="AM900" s="657"/>
      <c r="AN900" s="659"/>
      <c r="AO900" s="10"/>
      <c r="AQ900" s="40"/>
    </row>
    <row r="901" spans="4:44" x14ac:dyDescent="0.25">
      <c r="D901" s="110" t="s">
        <v>862</v>
      </c>
      <c r="E901" s="428"/>
      <c r="F901" s="112" t="s">
        <v>1106</v>
      </c>
      <c r="G901" s="111"/>
      <c r="H901" s="113"/>
      <c r="I901" s="113"/>
      <c r="J901" s="113"/>
      <c r="K901" s="111"/>
      <c r="L901" s="111"/>
      <c r="M901" s="114"/>
      <c r="N901" s="111"/>
      <c r="O901" s="981"/>
      <c r="P901" s="989"/>
      <c r="Q901" s="111"/>
      <c r="R901" s="111"/>
      <c r="S901" s="114"/>
      <c r="T901" s="189"/>
      <c r="U901" s="111"/>
      <c r="V901" s="115"/>
      <c r="W901" s="170"/>
      <c r="X901" s="170"/>
      <c r="Y901" s="498"/>
      <c r="Z901" s="498"/>
      <c r="AA901" s="116"/>
      <c r="AC901" s="643">
        <v>573</v>
      </c>
      <c r="AD901" s="634"/>
      <c r="AE901" s="635" t="s">
        <v>4666</v>
      </c>
      <c r="AF901" s="636"/>
      <c r="AG901" s="637"/>
      <c r="AH901" s="85"/>
      <c r="AI901" s="668">
        <v>13</v>
      </c>
      <c r="AJ901" s="700"/>
      <c r="AK901" s="655" t="s">
        <v>1359</v>
      </c>
      <c r="AL901" s="656"/>
      <c r="AM901" s="657"/>
      <c r="AN901" s="659"/>
      <c r="AO901" s="11"/>
      <c r="AP901" s="10"/>
      <c r="AR901" s="40"/>
    </row>
    <row r="902" spans="4:44" x14ac:dyDescent="0.25">
      <c r="D902" s="110" t="s">
        <v>4224</v>
      </c>
      <c r="E902" s="428"/>
      <c r="F902" s="112" t="s">
        <v>4378</v>
      </c>
      <c r="G902" s="111"/>
      <c r="H902" s="113"/>
      <c r="I902" s="113"/>
      <c r="J902" s="113"/>
      <c r="K902" s="111"/>
      <c r="L902" s="111"/>
      <c r="M902" s="114"/>
      <c r="N902" s="111"/>
      <c r="O902" s="981"/>
      <c r="P902" s="989"/>
      <c r="Q902" s="111"/>
      <c r="R902" s="111"/>
      <c r="S902" s="114"/>
      <c r="T902" s="189"/>
      <c r="U902" s="111"/>
      <c r="V902" s="115"/>
      <c r="W902" s="170"/>
      <c r="X902" s="170"/>
      <c r="Y902" s="498"/>
      <c r="Z902" s="498"/>
      <c r="AA902" s="116"/>
      <c r="AC902" s="643">
        <f>AC901-AC900</f>
        <v>521</v>
      </c>
      <c r="AD902" s="634"/>
      <c r="AE902" s="635" t="s">
        <v>4667</v>
      </c>
      <c r="AF902" s="636"/>
      <c r="AG902" s="637"/>
      <c r="AH902" s="85"/>
      <c r="AI902" s="668">
        <v>4</v>
      </c>
      <c r="AJ902" s="700"/>
      <c r="AK902" s="655" t="s">
        <v>6196</v>
      </c>
      <c r="AL902" s="656"/>
      <c r="AM902" s="657"/>
      <c r="AN902" s="658"/>
      <c r="AO902" s="11"/>
      <c r="AP902" s="10"/>
      <c r="AR902" s="40"/>
    </row>
    <row r="903" spans="4:44" ht="15.75" thickBot="1" x14ac:dyDescent="0.3">
      <c r="D903" s="91" t="s">
        <v>1810</v>
      </c>
      <c r="E903" s="429"/>
      <c r="F903" s="98" t="s">
        <v>845</v>
      </c>
      <c r="G903" s="96"/>
      <c r="H903" s="99"/>
      <c r="I903" s="99"/>
      <c r="J903" s="99"/>
      <c r="K903" s="96"/>
      <c r="L903" s="96"/>
      <c r="M903" s="100"/>
      <c r="N903" s="96"/>
      <c r="O903" s="982"/>
      <c r="P903" s="101"/>
      <c r="Q903" s="96"/>
      <c r="R903" s="96"/>
      <c r="S903" s="100"/>
      <c r="T903" s="190"/>
      <c r="U903" s="96"/>
      <c r="V903" s="102"/>
      <c r="W903" s="171"/>
      <c r="X903" s="171"/>
      <c r="Y903" s="499"/>
      <c r="Z903" s="499"/>
      <c r="AA903" s="108"/>
      <c r="AC903" s="644">
        <f>SUM(AC894:AC899)-AC895+AC902</f>
        <v>644</v>
      </c>
      <c r="AD903" s="638"/>
      <c r="AE903" s="639" t="s">
        <v>2180</v>
      </c>
      <c r="AF903" s="640"/>
      <c r="AG903" s="641"/>
      <c r="AH903" s="85"/>
      <c r="AI903" s="697">
        <f>SUM(AI894:AI902)</f>
        <v>635</v>
      </c>
      <c r="AJ903" s="701"/>
      <c r="AK903" s="538" t="s">
        <v>2180</v>
      </c>
      <c r="AL903" s="535"/>
      <c r="AM903" s="533"/>
      <c r="AN903" s="660"/>
      <c r="AO903" s="11"/>
      <c r="AP903" s="10"/>
      <c r="AR903" s="40"/>
    </row>
    <row r="904" spans="4:44" x14ac:dyDescent="0.25">
      <c r="D904" s="91" t="s">
        <v>3397</v>
      </c>
      <c r="E904" s="429"/>
      <c r="F904" s="98" t="s">
        <v>3398</v>
      </c>
      <c r="G904" s="96"/>
      <c r="H904" s="99"/>
      <c r="I904" s="99"/>
      <c r="J904" s="99"/>
      <c r="K904" s="96"/>
      <c r="L904" s="96"/>
      <c r="M904" s="100"/>
      <c r="N904" s="96"/>
      <c r="O904" s="982"/>
      <c r="P904" s="101"/>
      <c r="Q904" s="96"/>
      <c r="R904" s="96"/>
      <c r="S904" s="100"/>
      <c r="T904" s="190"/>
      <c r="U904" s="96"/>
      <c r="V904" s="102"/>
      <c r="W904" s="171"/>
      <c r="X904" s="171"/>
      <c r="Y904" s="499"/>
      <c r="Z904" s="499"/>
      <c r="AA904" s="108"/>
      <c r="AC904" s="39"/>
      <c r="AE904" s="85"/>
      <c r="AF904" s="85"/>
      <c r="AG904" s="85"/>
      <c r="AH904"/>
      <c r="AI904" s="85"/>
      <c r="AJ904" s="11"/>
      <c r="AN904" s="11"/>
      <c r="AO904" s="11"/>
      <c r="AP904" s="10"/>
      <c r="AR904" s="40"/>
    </row>
    <row r="905" spans="4:44" x14ac:dyDescent="0.25">
      <c r="D905" s="91" t="s">
        <v>64</v>
      </c>
      <c r="E905" s="429"/>
      <c r="F905" s="98" t="s">
        <v>3485</v>
      </c>
      <c r="G905" s="96"/>
      <c r="H905" s="99"/>
      <c r="I905" s="99"/>
      <c r="J905" s="99"/>
      <c r="K905" s="96"/>
      <c r="L905" s="96"/>
      <c r="M905" s="100"/>
      <c r="N905" s="96"/>
      <c r="O905" s="982"/>
      <c r="P905" s="101"/>
      <c r="Q905" s="96"/>
      <c r="R905" s="96"/>
      <c r="S905" s="100"/>
      <c r="T905" s="190"/>
      <c r="U905" s="96"/>
      <c r="V905" s="102"/>
      <c r="W905" s="171"/>
      <c r="X905" s="171"/>
      <c r="Y905" s="499"/>
      <c r="Z905" s="499"/>
      <c r="AA905" s="108"/>
      <c r="AC905" s="39"/>
      <c r="AE905" s="85"/>
      <c r="AF905" s="85"/>
      <c r="AG905" s="85"/>
      <c r="AH905"/>
      <c r="AI905" s="85" t="s">
        <v>4794</v>
      </c>
      <c r="AJ905" s="11"/>
      <c r="AM905" s="11"/>
      <c r="AN905" s="11"/>
      <c r="AO905" s="11"/>
      <c r="AP905" s="10"/>
      <c r="AR905" s="40"/>
    </row>
    <row r="906" spans="4:44" x14ac:dyDescent="0.25">
      <c r="D906" s="91" t="s">
        <v>23</v>
      </c>
      <c r="E906" s="429"/>
      <c r="F906" s="98" t="s">
        <v>4379</v>
      </c>
      <c r="G906" s="96"/>
      <c r="H906" s="99"/>
      <c r="I906" s="99"/>
      <c r="J906" s="99"/>
      <c r="K906" s="96"/>
      <c r="L906" s="96"/>
      <c r="M906" s="100"/>
      <c r="N906" s="96"/>
      <c r="O906" s="982"/>
      <c r="P906" s="101"/>
      <c r="Q906" s="96"/>
      <c r="R906" s="96"/>
      <c r="S906" s="100"/>
      <c r="T906" s="190"/>
      <c r="U906" s="96"/>
      <c r="V906" s="102"/>
      <c r="W906" s="171"/>
      <c r="X906" s="171"/>
      <c r="Y906" s="499"/>
      <c r="Z906" s="499"/>
      <c r="AA906" s="108"/>
      <c r="AC906" s="39"/>
      <c r="AE906" s="85"/>
      <c r="AF906" s="85"/>
      <c r="AG906" s="85"/>
      <c r="AH906"/>
      <c r="AI906" t="s">
        <v>4793</v>
      </c>
      <c r="AJ906" s="11"/>
      <c r="AM906" s="11"/>
      <c r="AN906" s="11"/>
      <c r="AO906" s="11"/>
      <c r="AP906" s="10"/>
      <c r="AR906" s="40"/>
    </row>
    <row r="907" spans="4:44" x14ac:dyDescent="0.25">
      <c r="D907" s="91" t="s">
        <v>175</v>
      </c>
      <c r="E907" s="429"/>
      <c r="F907" s="98" t="s">
        <v>3487</v>
      </c>
      <c r="G907" s="96"/>
      <c r="H907" s="99"/>
      <c r="I907" s="99"/>
      <c r="J907" s="99"/>
      <c r="K907" s="96"/>
      <c r="L907" s="96"/>
      <c r="M907" s="100"/>
      <c r="N907" s="96"/>
      <c r="O907" s="982"/>
      <c r="P907" s="101"/>
      <c r="Q907" s="96"/>
      <c r="R907" s="96"/>
      <c r="S907" s="100"/>
      <c r="T907" s="190"/>
      <c r="U907" s="96"/>
      <c r="V907" s="102"/>
      <c r="W907" s="171"/>
      <c r="X907" s="171"/>
      <c r="Y907" s="499"/>
      <c r="Z907" s="499"/>
      <c r="AA907" s="108"/>
      <c r="AC907" s="39"/>
      <c r="AE907"/>
      <c r="AF907"/>
      <c r="AG907"/>
      <c r="AH907"/>
      <c r="AI907"/>
      <c r="AJ907"/>
      <c r="AK907" s="666"/>
      <c r="AN907" s="85"/>
      <c r="AO907" s="11"/>
      <c r="AP907" s="10"/>
      <c r="AR907" s="40"/>
    </row>
    <row r="908" spans="4:44" x14ac:dyDescent="0.25">
      <c r="D908" s="91" t="s">
        <v>5</v>
      </c>
      <c r="E908" s="429"/>
      <c r="F908" s="98" t="s">
        <v>3864</v>
      </c>
      <c r="G908" s="96"/>
      <c r="H908" s="99"/>
      <c r="I908" s="99"/>
      <c r="J908" s="99"/>
      <c r="K908" s="96"/>
      <c r="L908" s="96"/>
      <c r="M908" s="100"/>
      <c r="N908" s="96"/>
      <c r="O908" s="982"/>
      <c r="P908" s="101"/>
      <c r="Q908" s="96"/>
      <c r="R908" s="96"/>
      <c r="S908" s="100"/>
      <c r="T908" s="190"/>
      <c r="U908" s="96"/>
      <c r="V908" s="102"/>
      <c r="W908" s="171"/>
      <c r="X908" s="171"/>
      <c r="Y908" s="499"/>
      <c r="Z908" s="499"/>
      <c r="AA908" s="108"/>
      <c r="AC908" s="39"/>
      <c r="AE908" s="40"/>
      <c r="AF908"/>
      <c r="AG908"/>
      <c r="AH908"/>
      <c r="AI908"/>
      <c r="AJ908"/>
      <c r="AO908" s="11"/>
      <c r="AP908" s="10"/>
      <c r="AR908" s="40"/>
    </row>
    <row r="909" spans="4:44" ht="15.75" thickBot="1" x14ac:dyDescent="0.3">
      <c r="D909" s="95" t="s">
        <v>6</v>
      </c>
      <c r="E909" s="430"/>
      <c r="F909" s="103" t="s">
        <v>2126</v>
      </c>
      <c r="G909" s="97"/>
      <c r="H909" s="104"/>
      <c r="I909" s="104"/>
      <c r="J909" s="104"/>
      <c r="K909" s="97"/>
      <c r="L909" s="97"/>
      <c r="M909" s="105"/>
      <c r="N909" s="97"/>
      <c r="O909" s="983"/>
      <c r="P909" s="106"/>
      <c r="Q909" s="97"/>
      <c r="R909" s="97"/>
      <c r="S909" s="105"/>
      <c r="T909" s="191"/>
      <c r="U909" s="97"/>
      <c r="V909" s="107"/>
      <c r="W909" s="172"/>
      <c r="X909" s="172"/>
      <c r="Y909" s="500"/>
      <c r="Z909" s="500"/>
      <c r="AA909" s="109"/>
      <c r="AC909" s="39"/>
      <c r="AE909" s="39"/>
      <c r="AF909"/>
      <c r="AG909"/>
      <c r="AH909" s="85"/>
      <c r="AI909"/>
      <c r="AJ909"/>
      <c r="AO909" s="126"/>
      <c r="AP909" s="10"/>
      <c r="AR909" s="40"/>
    </row>
    <row r="910" spans="4:44" x14ac:dyDescent="0.25">
      <c r="D910" s="507" t="s">
        <v>1</v>
      </c>
      <c r="E910" s="845"/>
      <c r="F910" s="509" t="s">
        <v>1048</v>
      </c>
      <c r="G910" s="846"/>
      <c r="H910" s="990"/>
      <c r="I910" s="990"/>
      <c r="J910" s="990"/>
      <c r="K910" s="510"/>
      <c r="L910" s="510"/>
      <c r="M910" s="511"/>
      <c r="N910" s="510"/>
      <c r="O910" s="984"/>
      <c r="P910" s="512"/>
      <c r="Q910" s="510"/>
      <c r="R910" s="510"/>
      <c r="S910" s="511"/>
      <c r="T910" s="513"/>
      <c r="U910" s="510"/>
      <c r="V910" s="514"/>
      <c r="W910" s="515"/>
      <c r="X910" s="515"/>
      <c r="Y910" s="516"/>
      <c r="Z910" s="516"/>
      <c r="AA910" s="517"/>
      <c r="AC910" s="39"/>
      <c r="AE910" s="40"/>
      <c r="AF910"/>
      <c r="AG910"/>
      <c r="AH910" s="85"/>
      <c r="AI910"/>
      <c r="AJ910"/>
      <c r="AO910" s="126"/>
      <c r="AP910" s="10"/>
      <c r="AR910" s="40"/>
    </row>
    <row r="911" spans="4:44" x14ac:dyDescent="0.25">
      <c r="D911" s="91" t="s">
        <v>742</v>
      </c>
      <c r="E911" s="995"/>
      <c r="F911" s="98" t="s">
        <v>846</v>
      </c>
      <c r="G911" s="993"/>
      <c r="H911" s="99"/>
      <c r="I911" s="99"/>
      <c r="J911" s="99"/>
      <c r="K911" s="96"/>
      <c r="L911" s="96"/>
      <c r="M911" s="100"/>
      <c r="N911" s="96"/>
      <c r="O911" s="982"/>
      <c r="P911" s="101"/>
      <c r="Q911" s="96"/>
      <c r="R911" s="96"/>
      <c r="S911" s="100"/>
      <c r="T911" s="190"/>
      <c r="U911" s="96"/>
      <c r="V911" s="102"/>
      <c r="W911" s="171"/>
      <c r="X911" s="171"/>
      <c r="Y911" s="499"/>
      <c r="Z911" s="499"/>
      <c r="AA911" s="108"/>
      <c r="AC911" s="39"/>
      <c r="AE911" s="40"/>
      <c r="AF911"/>
      <c r="AG911"/>
      <c r="AH911"/>
      <c r="AI911" s="85"/>
      <c r="AJ911"/>
      <c r="AN911" s="11"/>
      <c r="AO911" s="11"/>
      <c r="AP911" s="10"/>
      <c r="AR911" s="40"/>
    </row>
    <row r="912" spans="4:44" x14ac:dyDescent="0.25">
      <c r="D912" s="92" t="s">
        <v>4</v>
      </c>
      <c r="E912" s="995"/>
      <c r="F912" s="98" t="s">
        <v>848</v>
      </c>
      <c r="G912" s="993"/>
      <c r="H912" s="99"/>
      <c r="I912" s="99"/>
      <c r="J912" s="99"/>
      <c r="K912" s="96"/>
      <c r="L912" s="96"/>
      <c r="M912" s="100"/>
      <c r="N912" s="96"/>
      <c r="O912" s="982"/>
      <c r="P912" s="101"/>
      <c r="Q912" s="96"/>
      <c r="R912" s="96"/>
      <c r="S912" s="100"/>
      <c r="T912" s="190"/>
      <c r="U912" s="96"/>
      <c r="V912" s="102"/>
      <c r="W912" s="171"/>
      <c r="X912" s="171"/>
      <c r="Y912" s="499"/>
      <c r="Z912" s="499"/>
      <c r="AA912" s="108"/>
      <c r="AC912" s="39"/>
      <c r="AE912" s="85"/>
      <c r="AF912" s="85"/>
      <c r="AG912" s="85"/>
      <c r="AH912" s="85"/>
      <c r="AI912" s="85"/>
      <c r="AJ912"/>
      <c r="AN912" s="11"/>
      <c r="AO912" s="126"/>
      <c r="AP912" s="10"/>
      <c r="AR912" s="40"/>
    </row>
    <row r="913" spans="4:44" x14ac:dyDescent="0.25">
      <c r="D913" s="91" t="s">
        <v>1149</v>
      </c>
      <c r="E913" s="995"/>
      <c r="F913" s="98" t="s">
        <v>1418</v>
      </c>
      <c r="G913" s="993"/>
      <c r="H913" s="99"/>
      <c r="I913" s="99"/>
      <c r="J913" s="99"/>
      <c r="K913" s="96"/>
      <c r="L913" s="96"/>
      <c r="M913" s="100"/>
      <c r="N913" s="96"/>
      <c r="O913" s="982"/>
      <c r="P913" s="101"/>
      <c r="Q913" s="96"/>
      <c r="R913" s="96"/>
      <c r="S913" s="100"/>
      <c r="T913" s="190"/>
      <c r="U913" s="96"/>
      <c r="V913" s="102"/>
      <c r="W913" s="171"/>
      <c r="X913" s="171"/>
      <c r="Y913" s="499"/>
      <c r="Z913" s="499"/>
      <c r="AA913" s="108"/>
      <c r="AC913" s="39"/>
      <c r="AE913" s="85"/>
      <c r="AF913" s="85"/>
      <c r="AG913" s="85"/>
      <c r="AH913" s="85"/>
      <c r="AI913"/>
      <c r="AJ913"/>
      <c r="AN913" s="85"/>
      <c r="AO913" s="126"/>
      <c r="AP913" s="10"/>
      <c r="AR913" s="40"/>
    </row>
    <row r="914" spans="4:44" x14ac:dyDescent="0.25">
      <c r="D914" s="91" t="s">
        <v>6431</v>
      </c>
      <c r="E914" s="995"/>
      <c r="F914" s="98" t="s">
        <v>6434</v>
      </c>
      <c r="G914" s="993"/>
      <c r="H914" s="99"/>
      <c r="I914" s="99"/>
      <c r="J914" s="99"/>
      <c r="K914" s="96"/>
      <c r="L914" s="96"/>
      <c r="M914" s="100"/>
      <c r="N914" s="96"/>
      <c r="O914" s="982"/>
      <c r="P914" s="101"/>
      <c r="Q914" s="96"/>
      <c r="R914" s="96"/>
      <c r="S914" s="100"/>
      <c r="T914" s="190"/>
      <c r="U914" s="96"/>
      <c r="V914" s="102"/>
      <c r="W914" s="171"/>
      <c r="X914" s="171"/>
      <c r="Y914" s="499"/>
      <c r="Z914" s="499"/>
      <c r="AA914" s="108"/>
      <c r="AC914" s="39"/>
      <c r="AE914" s="85"/>
      <c r="AF914" s="85"/>
      <c r="AG914" s="85"/>
      <c r="AH914" s="85"/>
      <c r="AI914"/>
      <c r="AJ914"/>
      <c r="AN914" s="85"/>
      <c r="AO914" s="126"/>
      <c r="AP914" s="10"/>
      <c r="AR914" s="40"/>
    </row>
    <row r="915" spans="4:44" x14ac:dyDescent="0.25">
      <c r="D915" s="91" t="s">
        <v>772</v>
      </c>
      <c r="E915" s="995"/>
      <c r="F915" s="98" t="s">
        <v>1304</v>
      </c>
      <c r="G915" s="993"/>
      <c r="H915" s="99"/>
      <c r="I915" s="99"/>
      <c r="J915" s="99"/>
      <c r="K915" s="96"/>
      <c r="L915" s="96"/>
      <c r="M915" s="100"/>
      <c r="N915" s="96"/>
      <c r="O915" s="982"/>
      <c r="P915" s="101"/>
      <c r="Q915" s="96"/>
      <c r="R915" s="96"/>
      <c r="S915" s="100"/>
      <c r="T915" s="190"/>
      <c r="U915" s="96"/>
      <c r="V915" s="102"/>
      <c r="W915" s="171"/>
      <c r="X915" s="171"/>
      <c r="Y915" s="499"/>
      <c r="Z915" s="499"/>
      <c r="AA915" s="108"/>
      <c r="AC915" s="39"/>
      <c r="AE915" s="40"/>
      <c r="AF915"/>
      <c r="AG915"/>
      <c r="AH915" s="85"/>
      <c r="AI915" s="85"/>
      <c r="AJ915" s="11"/>
      <c r="AM915" s="11"/>
      <c r="AN915" s="11"/>
      <c r="AO915" s="11"/>
      <c r="AP915" s="10"/>
      <c r="AR915" s="40"/>
    </row>
    <row r="916" spans="4:44" x14ac:dyDescent="0.25">
      <c r="D916" s="93" t="s">
        <v>764</v>
      </c>
      <c r="E916" s="995"/>
      <c r="F916" s="98" t="s">
        <v>1142</v>
      </c>
      <c r="G916" s="993"/>
      <c r="H916" s="99"/>
      <c r="I916" s="99"/>
      <c r="J916" s="99"/>
      <c r="K916" s="96"/>
      <c r="L916" s="96"/>
      <c r="M916" s="100"/>
      <c r="N916" s="96"/>
      <c r="O916" s="982"/>
      <c r="P916" s="101"/>
      <c r="Q916" s="96"/>
      <c r="R916" s="96"/>
      <c r="S916" s="100"/>
      <c r="T916" s="190"/>
      <c r="U916" s="96"/>
      <c r="V916" s="102"/>
      <c r="W916" s="171"/>
      <c r="X916" s="171"/>
      <c r="Y916" s="499"/>
      <c r="Z916" s="499"/>
      <c r="AA916" s="108"/>
      <c r="AC916" s="39"/>
      <c r="AE916" s="85"/>
      <c r="AF916" s="85"/>
      <c r="AG916" s="85"/>
      <c r="AH916" s="85"/>
      <c r="AI916" s="85"/>
      <c r="AJ916" s="11"/>
      <c r="AM916" s="11"/>
      <c r="AN916" s="11"/>
      <c r="AO916" s="126"/>
      <c r="AP916" s="10"/>
      <c r="AR916" s="40"/>
    </row>
    <row r="917" spans="4:44" x14ac:dyDescent="0.25">
      <c r="D917" s="91" t="s">
        <v>839</v>
      </c>
      <c r="E917" s="995"/>
      <c r="F917" s="98" t="s">
        <v>1305</v>
      </c>
      <c r="G917" s="993"/>
      <c r="H917" s="99"/>
      <c r="I917" s="99"/>
      <c r="J917" s="99"/>
      <c r="K917" s="96"/>
      <c r="L917" s="96"/>
      <c r="M917" s="100"/>
      <c r="N917" s="96"/>
      <c r="O917" s="982"/>
      <c r="P917" s="101"/>
      <c r="Q917" s="96"/>
      <c r="R917" s="96"/>
      <c r="S917" s="100"/>
      <c r="T917" s="190"/>
      <c r="U917" s="96"/>
      <c r="V917" s="102"/>
      <c r="W917" s="171"/>
      <c r="X917" s="171"/>
      <c r="Y917" s="499"/>
      <c r="Z917" s="499"/>
      <c r="AA917" s="108"/>
      <c r="AE917" s="85"/>
      <c r="AF917" s="85"/>
      <c r="AG917" s="85"/>
      <c r="AH917" s="85"/>
      <c r="AI917" s="85"/>
      <c r="AJ917" s="11"/>
      <c r="AM917" s="11"/>
      <c r="AN917" s="11"/>
      <c r="AO917" s="126"/>
      <c r="AP917" s="10"/>
      <c r="AR917" s="40"/>
    </row>
    <row r="918" spans="4:44" x14ac:dyDescent="0.25">
      <c r="D918" s="92" t="s">
        <v>2</v>
      </c>
      <c r="E918" s="995"/>
      <c r="F918" s="98" t="s">
        <v>3636</v>
      </c>
      <c r="G918" s="993"/>
      <c r="H918" s="99"/>
      <c r="I918" s="99"/>
      <c r="J918" s="99"/>
      <c r="K918" s="96"/>
      <c r="L918" s="96"/>
      <c r="M918" s="100"/>
      <c r="N918" s="96"/>
      <c r="O918" s="982"/>
      <c r="P918" s="101"/>
      <c r="Q918" s="96"/>
      <c r="R918" s="96"/>
      <c r="S918" s="100"/>
      <c r="T918" s="190"/>
      <c r="U918" s="96"/>
      <c r="V918" s="102"/>
      <c r="W918" s="171"/>
      <c r="X918" s="171"/>
      <c r="Y918" s="499"/>
      <c r="Z918" s="499"/>
      <c r="AA918" s="108"/>
      <c r="AE918" s="85"/>
      <c r="AF918" s="85"/>
      <c r="AG918" s="85"/>
      <c r="AH918"/>
      <c r="AI918" s="85"/>
      <c r="AJ918" s="11"/>
      <c r="AM918" s="11"/>
      <c r="AN918" s="11"/>
      <c r="AO918" s="11"/>
      <c r="AP918" s="10"/>
      <c r="AR918" s="40"/>
    </row>
    <row r="919" spans="4:44" x14ac:dyDescent="0.25">
      <c r="D919" s="92" t="s">
        <v>986</v>
      </c>
      <c r="E919" s="995"/>
      <c r="F919" s="98" t="s">
        <v>988</v>
      </c>
      <c r="G919" s="993"/>
      <c r="H919" s="99"/>
      <c r="I919" s="99"/>
      <c r="J919" s="99"/>
      <c r="K919" s="96"/>
      <c r="L919" s="96"/>
      <c r="M919" s="100"/>
      <c r="N919" s="96"/>
      <c r="O919" s="982"/>
      <c r="P919" s="101"/>
      <c r="Q919" s="96"/>
      <c r="R919" s="96"/>
      <c r="S919" s="100"/>
      <c r="T919" s="190"/>
      <c r="U919" s="96"/>
      <c r="V919" s="102"/>
      <c r="W919" s="171"/>
      <c r="X919" s="171"/>
      <c r="Y919" s="499"/>
      <c r="Z919" s="499"/>
      <c r="AA919" s="108"/>
      <c r="AE919" s="85"/>
      <c r="AF919" s="85"/>
      <c r="AG919" s="85"/>
      <c r="AH919" s="85"/>
      <c r="AI919" s="85"/>
      <c r="AJ919"/>
      <c r="AN919" s="11"/>
      <c r="AO919" s="11"/>
      <c r="AP919" s="10"/>
      <c r="AR919" s="40"/>
    </row>
    <row r="920" spans="4:44" x14ac:dyDescent="0.25">
      <c r="D920" s="91" t="s">
        <v>736</v>
      </c>
      <c r="E920" s="995"/>
      <c r="F920" s="98" t="s">
        <v>1307</v>
      </c>
      <c r="G920" s="993"/>
      <c r="H920" s="99"/>
      <c r="I920" s="99"/>
      <c r="J920" s="99"/>
      <c r="K920" s="96"/>
      <c r="L920" s="96"/>
      <c r="M920" s="100"/>
      <c r="N920" s="96"/>
      <c r="O920" s="982"/>
      <c r="P920" s="101"/>
      <c r="Q920" s="96"/>
      <c r="R920" s="96"/>
      <c r="S920" s="100"/>
      <c r="T920" s="190"/>
      <c r="U920" s="96"/>
      <c r="V920" s="102"/>
      <c r="W920" s="171"/>
      <c r="X920" s="171"/>
      <c r="Y920" s="499"/>
      <c r="Z920" s="499"/>
      <c r="AA920" s="108"/>
      <c r="AE920" s="85"/>
      <c r="AF920" s="85"/>
      <c r="AG920" s="85"/>
      <c r="AH920" s="85"/>
      <c r="AI920"/>
      <c r="AJ920"/>
      <c r="AO920" s="126"/>
      <c r="AP920" s="10"/>
      <c r="AR920" s="40"/>
    </row>
    <row r="921" spans="4:44" x14ac:dyDescent="0.25">
      <c r="D921" s="94" t="s">
        <v>1396</v>
      </c>
      <c r="E921" s="995"/>
      <c r="F921" s="98" t="s">
        <v>1397</v>
      </c>
      <c r="G921" s="993"/>
      <c r="H921" s="99"/>
      <c r="I921" s="99"/>
      <c r="J921" s="99"/>
      <c r="K921" s="96"/>
      <c r="L921" s="96"/>
      <c r="M921" s="100"/>
      <c r="N921" s="96"/>
      <c r="O921" s="982"/>
      <c r="P921" s="101"/>
      <c r="Q921" s="96"/>
      <c r="R921" s="96"/>
      <c r="S921" s="100"/>
      <c r="T921" s="190"/>
      <c r="U921" s="96"/>
      <c r="V921" s="102"/>
      <c r="W921" s="171"/>
      <c r="X921" s="171"/>
      <c r="Y921" s="499"/>
      <c r="Z921" s="499"/>
      <c r="AA921" s="108"/>
      <c r="AE921" s="40"/>
      <c r="AF921"/>
      <c r="AG921"/>
      <c r="AH921" s="85"/>
      <c r="AI921" s="85"/>
      <c r="AJ921" s="11"/>
      <c r="AN921" s="11"/>
      <c r="AO921" s="11"/>
      <c r="AP921" s="10"/>
      <c r="AR921" s="40"/>
    </row>
    <row r="922" spans="4:44" x14ac:dyDescent="0.25">
      <c r="D922" s="519" t="s">
        <v>838</v>
      </c>
      <c r="E922" s="847"/>
      <c r="F922" s="521" t="s">
        <v>1107</v>
      </c>
      <c r="G922" s="848"/>
      <c r="H922" s="994"/>
      <c r="I922" s="994"/>
      <c r="J922" s="994"/>
      <c r="K922" s="522"/>
      <c r="L922" s="522"/>
      <c r="M922" s="523"/>
      <c r="N922" s="522"/>
      <c r="O922" s="985"/>
      <c r="P922" s="524"/>
      <c r="Q922" s="522"/>
      <c r="R922" s="522"/>
      <c r="S922" s="523"/>
      <c r="T922" s="525"/>
      <c r="U922" s="522"/>
      <c r="V922" s="526"/>
      <c r="W922" s="527"/>
      <c r="X922" s="527"/>
      <c r="Y922" s="528"/>
      <c r="Z922" s="528"/>
      <c r="AA922" s="529"/>
      <c r="AE922" s="85"/>
      <c r="AF922" s="85"/>
      <c r="AG922" s="85"/>
      <c r="AH922"/>
      <c r="AI922" s="85"/>
      <c r="AJ922" s="11"/>
      <c r="AN922" s="11"/>
      <c r="AO922" s="11"/>
      <c r="AP922" s="10"/>
      <c r="AR922" s="40"/>
    </row>
    <row r="923" spans="4:44" ht="15.75" thickBot="1" x14ac:dyDescent="0.3">
      <c r="D923" s="530" t="s">
        <v>39</v>
      </c>
      <c r="E923" s="849"/>
      <c r="F923" s="532" t="s">
        <v>849</v>
      </c>
      <c r="G923" s="850"/>
      <c r="H923" s="534"/>
      <c r="I923" s="534"/>
      <c r="J923" s="534"/>
      <c r="K923" s="533"/>
      <c r="L923" s="533"/>
      <c r="M923" s="535"/>
      <c r="N923" s="533"/>
      <c r="O923" s="986"/>
      <c r="P923" s="536"/>
      <c r="Q923" s="533"/>
      <c r="R923" s="533"/>
      <c r="S923" s="535"/>
      <c r="T923" s="537"/>
      <c r="U923" s="533"/>
      <c r="V923" s="538"/>
      <c r="W923" s="539"/>
      <c r="X923" s="539"/>
      <c r="Y923" s="540"/>
      <c r="Z923" s="540"/>
      <c r="AA923" s="541"/>
      <c r="AE923" s="85"/>
      <c r="AF923" s="85"/>
      <c r="AG923" s="85"/>
      <c r="AH923"/>
      <c r="AI923" s="85"/>
      <c r="AJ923" s="11"/>
      <c r="AN923" s="11"/>
      <c r="AO923" s="11"/>
      <c r="AP923" s="10"/>
      <c r="AR923" s="40"/>
    </row>
    <row r="924" spans="4:44" s="208" customFormat="1" x14ac:dyDescent="0.25">
      <c r="D924" s="518" t="s">
        <v>3637</v>
      </c>
      <c r="E924" s="845"/>
      <c r="F924" s="509" t="s">
        <v>2134</v>
      </c>
      <c r="G924" s="846"/>
      <c r="H924" s="990"/>
      <c r="I924" s="990"/>
      <c r="J924" s="990"/>
      <c r="K924" s="510"/>
      <c r="L924" s="510"/>
      <c r="M924" s="511"/>
      <c r="N924" s="510"/>
      <c r="O924" s="984"/>
      <c r="P924" s="512"/>
      <c r="Q924" s="510"/>
      <c r="R924" s="510"/>
      <c r="S924" s="511"/>
      <c r="T924" s="513"/>
      <c r="U924" s="510"/>
      <c r="V924" s="514"/>
      <c r="W924" s="515"/>
      <c r="X924" s="515"/>
      <c r="Y924" s="516"/>
      <c r="Z924" s="516"/>
      <c r="AA924" s="517"/>
      <c r="AB924" s="692"/>
      <c r="AC924"/>
      <c r="AD924" s="39"/>
      <c r="AE924" s="85"/>
      <c r="AF924" s="85"/>
      <c r="AG924" s="85"/>
      <c r="AH924" s="693"/>
      <c r="AJ924" s="126"/>
      <c r="AK924" s="694"/>
      <c r="AL924" s="695"/>
      <c r="AM924" s="126"/>
      <c r="AN924" s="126"/>
      <c r="AO924" s="126"/>
      <c r="AP924" s="694"/>
      <c r="AR924" s="696"/>
    </row>
    <row r="925" spans="4:44" x14ac:dyDescent="0.25">
      <c r="D925" s="92" t="s">
        <v>1998</v>
      </c>
      <c r="E925" s="995"/>
      <c r="F925" s="98" t="s">
        <v>4380</v>
      </c>
      <c r="G925" s="993"/>
      <c r="H925" s="99"/>
      <c r="I925" s="99"/>
      <c r="J925" s="99"/>
      <c r="K925" s="96"/>
      <c r="L925" s="96"/>
      <c r="M925" s="100"/>
      <c r="N925" s="96"/>
      <c r="O925" s="982"/>
      <c r="P925" s="101"/>
      <c r="Q925" s="96"/>
      <c r="R925" s="96"/>
      <c r="S925" s="100"/>
      <c r="T925" s="190"/>
      <c r="U925" s="96"/>
      <c r="V925" s="102"/>
      <c r="W925" s="171"/>
      <c r="X925" s="171"/>
      <c r="Y925" s="499"/>
      <c r="Z925" s="499"/>
      <c r="AA925" s="108"/>
      <c r="AC925" s="208"/>
      <c r="AD925" s="692"/>
      <c r="AE925" s="693"/>
      <c r="AF925" s="208"/>
      <c r="AG925" s="208"/>
      <c r="AH925" s="85"/>
      <c r="AI925" s="85"/>
      <c r="AJ925"/>
      <c r="AN925" s="11"/>
      <c r="AO925" s="11"/>
      <c r="AP925" s="10"/>
      <c r="AR925" s="40"/>
    </row>
    <row r="926" spans="4:44" x14ac:dyDescent="0.25">
      <c r="D926" s="91" t="s">
        <v>16</v>
      </c>
      <c r="E926" s="995"/>
      <c r="F926" s="98" t="s">
        <v>3486</v>
      </c>
      <c r="G926" s="993"/>
      <c r="H926" s="99"/>
      <c r="I926" s="99"/>
      <c r="J926" s="99"/>
      <c r="K926" s="96"/>
      <c r="L926" s="96"/>
      <c r="M926" s="100"/>
      <c r="N926" s="96"/>
      <c r="O926" s="982"/>
      <c r="P926" s="101"/>
      <c r="Q926" s="96"/>
      <c r="R926" s="96"/>
      <c r="S926" s="100"/>
      <c r="T926" s="190"/>
      <c r="U926" s="96"/>
      <c r="V926" s="102"/>
      <c r="W926" s="171"/>
      <c r="X926" s="171"/>
      <c r="Y926" s="499"/>
      <c r="Z926" s="499"/>
      <c r="AA926" s="108"/>
      <c r="AE926" s="85"/>
      <c r="AF926" s="85"/>
      <c r="AG926" s="85"/>
      <c r="AH926"/>
      <c r="AI926" s="85"/>
      <c r="AJ926"/>
      <c r="AN926" s="11"/>
      <c r="AO926" s="11"/>
      <c r="AP926" s="10"/>
      <c r="AR926" s="40"/>
    </row>
    <row r="927" spans="4:44" x14ac:dyDescent="0.25">
      <c r="D927" s="91" t="s">
        <v>69</v>
      </c>
      <c r="E927" s="995"/>
      <c r="F927" s="98" t="s">
        <v>6435</v>
      </c>
      <c r="G927" s="993"/>
      <c r="H927" s="99"/>
      <c r="I927" s="99"/>
      <c r="J927" s="99"/>
      <c r="K927" s="96"/>
      <c r="L927" s="96"/>
      <c r="M927" s="100"/>
      <c r="N927" s="96"/>
      <c r="O927" s="982"/>
      <c r="P927" s="101"/>
      <c r="Q927" s="96"/>
      <c r="R927" s="96"/>
      <c r="S927" s="100"/>
      <c r="T927" s="190"/>
      <c r="U927" s="96"/>
      <c r="V927" s="102"/>
      <c r="W927" s="171"/>
      <c r="X927" s="171"/>
      <c r="Y927" s="499"/>
      <c r="Z927" s="499"/>
      <c r="AA927" s="108"/>
      <c r="AE927" s="85"/>
      <c r="AF927" s="85"/>
      <c r="AG927" s="85"/>
      <c r="AH927" s="85"/>
      <c r="AI927" s="85"/>
      <c r="AJ927"/>
      <c r="AN927" s="11"/>
      <c r="AO927" s="126"/>
      <c r="AP927" s="10"/>
      <c r="AR927" s="40"/>
    </row>
    <row r="928" spans="4:44" x14ac:dyDescent="0.25">
      <c r="D928" s="91" t="s">
        <v>72</v>
      </c>
      <c r="E928" s="995"/>
      <c r="F928" s="98" t="s">
        <v>3633</v>
      </c>
      <c r="G928" s="993"/>
      <c r="H928" s="99"/>
      <c r="I928" s="99"/>
      <c r="J928" s="99"/>
      <c r="K928" s="96"/>
      <c r="L928" s="96"/>
      <c r="M928" s="100"/>
      <c r="N928" s="96"/>
      <c r="O928" s="982"/>
      <c r="P928" s="101"/>
      <c r="Q928" s="96"/>
      <c r="R928" s="96"/>
      <c r="S928" s="100"/>
      <c r="T928" s="190"/>
      <c r="U928" s="96"/>
      <c r="V928" s="102"/>
      <c r="W928" s="171"/>
      <c r="X928" s="171"/>
      <c r="Y928" s="499"/>
      <c r="Z928" s="499"/>
      <c r="AA928" s="108"/>
      <c r="AE928" s="85"/>
      <c r="AF928" s="85"/>
      <c r="AG928" s="85"/>
      <c r="AH928" s="85"/>
      <c r="AI928"/>
      <c r="AJ928"/>
      <c r="AO928" s="126"/>
      <c r="AP928" s="10"/>
      <c r="AR928" s="40"/>
    </row>
    <row r="929" spans="4:44" x14ac:dyDescent="0.25">
      <c r="D929" s="91" t="s">
        <v>80</v>
      </c>
      <c r="E929" s="995"/>
      <c r="F929" s="98" t="s">
        <v>2125</v>
      </c>
      <c r="G929" s="993"/>
      <c r="H929" s="99"/>
      <c r="I929" s="99"/>
      <c r="J929" s="99"/>
      <c r="K929" s="96"/>
      <c r="L929" s="96"/>
      <c r="M929" s="100"/>
      <c r="N929" s="96"/>
      <c r="O929" s="982"/>
      <c r="P929" s="101"/>
      <c r="Q929" s="96"/>
      <c r="R929" s="96"/>
      <c r="S929" s="100"/>
      <c r="T929" s="190"/>
      <c r="U929" s="96"/>
      <c r="V929" s="102"/>
      <c r="W929" s="171"/>
      <c r="X929" s="171"/>
      <c r="Y929" s="499"/>
      <c r="Z929" s="499"/>
      <c r="AA929" s="108"/>
      <c r="AE929" s="40"/>
      <c r="AF929"/>
      <c r="AG929"/>
      <c r="AH929" s="85"/>
      <c r="AI929" s="85"/>
      <c r="AJ929" s="11"/>
      <c r="AM929" s="11"/>
      <c r="AN929" s="11"/>
      <c r="AO929" s="181"/>
      <c r="AP929" s="10"/>
      <c r="AR929" s="40"/>
    </row>
    <row r="930" spans="4:44" x14ac:dyDescent="0.25">
      <c r="D930" s="91" t="s">
        <v>68</v>
      </c>
      <c r="E930" s="995"/>
      <c r="F930" s="98" t="s">
        <v>852</v>
      </c>
      <c r="G930" s="993"/>
      <c r="H930" s="99"/>
      <c r="I930" s="99"/>
      <c r="J930" s="99"/>
      <c r="K930" s="96"/>
      <c r="L930" s="96"/>
      <c r="M930" s="100"/>
      <c r="N930" s="96"/>
      <c r="O930" s="982"/>
      <c r="P930" s="101"/>
      <c r="Q930" s="96"/>
      <c r="R930" s="96"/>
      <c r="S930" s="100"/>
      <c r="T930" s="190"/>
      <c r="U930" s="96"/>
      <c r="V930" s="102"/>
      <c r="W930" s="171"/>
      <c r="X930" s="171"/>
      <c r="Y930" s="499"/>
      <c r="Z930" s="499"/>
      <c r="AA930" s="108"/>
      <c r="AD930" s="36"/>
      <c r="AE930" s="85"/>
      <c r="AF930" s="85"/>
      <c r="AG930" s="85"/>
      <c r="AH930" s="85"/>
      <c r="AI930" s="85"/>
      <c r="AJ930" s="11"/>
      <c r="AM930" s="11"/>
      <c r="AN930" s="11"/>
      <c r="AO930" s="126"/>
      <c r="AP930" s="10"/>
    </row>
    <row r="931" spans="4:44" x14ac:dyDescent="0.25">
      <c r="D931" s="91" t="s">
        <v>74</v>
      </c>
      <c r="E931" s="995"/>
      <c r="F931" s="98" t="s">
        <v>2124</v>
      </c>
      <c r="G931" s="993"/>
      <c r="H931" s="99"/>
      <c r="I931" s="99"/>
      <c r="J931" s="99"/>
      <c r="K931" s="96"/>
      <c r="L931" s="96"/>
      <c r="M931" s="100"/>
      <c r="N931" s="96"/>
      <c r="O931" s="982"/>
      <c r="P931" s="101"/>
      <c r="Q931" s="96"/>
      <c r="R931" s="96"/>
      <c r="S931" s="100"/>
      <c r="T931" s="190"/>
      <c r="U931" s="96"/>
      <c r="V931" s="102"/>
      <c r="W931" s="171"/>
      <c r="X931" s="171"/>
      <c r="Y931" s="499"/>
      <c r="Z931" s="499"/>
      <c r="AA931" s="108"/>
      <c r="AD931" s="36"/>
      <c r="AE931" s="398"/>
      <c r="AF931" s="398"/>
      <c r="AG931" s="85"/>
      <c r="AH931" s="85"/>
      <c r="AI931" s="85"/>
      <c r="AJ931" s="11"/>
      <c r="AM931" s="11"/>
      <c r="AN931" s="11"/>
      <c r="AO931" s="126"/>
      <c r="AP931" s="10"/>
    </row>
    <row r="932" spans="4:44" x14ac:dyDescent="0.25">
      <c r="D932" s="91" t="s">
        <v>2121</v>
      </c>
      <c r="E932" s="995"/>
      <c r="F932" s="98" t="s">
        <v>2123</v>
      </c>
      <c r="G932" s="993"/>
      <c r="H932" s="99"/>
      <c r="I932" s="99"/>
      <c r="J932" s="99"/>
      <c r="K932" s="96"/>
      <c r="L932" s="96"/>
      <c r="M932" s="100"/>
      <c r="N932" s="96"/>
      <c r="O932" s="982"/>
      <c r="P932" s="101"/>
      <c r="Q932" s="96"/>
      <c r="R932" s="96"/>
      <c r="S932" s="100"/>
      <c r="T932" s="190"/>
      <c r="U932" s="96"/>
      <c r="V932" s="102"/>
      <c r="W932" s="171"/>
      <c r="X932" s="171"/>
      <c r="Y932" s="499"/>
      <c r="Z932" s="499"/>
      <c r="AA932" s="108"/>
      <c r="AD932" s="36"/>
      <c r="AE932" s="399"/>
      <c r="AF932" s="398"/>
      <c r="AG932" s="85"/>
      <c r="AH932" s="85"/>
      <c r="AI932" s="85"/>
      <c r="AJ932" s="11"/>
      <c r="AM932" s="11"/>
      <c r="AN932" s="11"/>
      <c r="AO932" s="126"/>
      <c r="AP932" s="10"/>
    </row>
    <row r="933" spans="4:44" x14ac:dyDescent="0.25">
      <c r="D933" s="91" t="s">
        <v>51</v>
      </c>
      <c r="E933" s="995"/>
      <c r="F933" s="98" t="s">
        <v>872</v>
      </c>
      <c r="G933" s="993"/>
      <c r="H933" s="99"/>
      <c r="I933" s="99"/>
      <c r="J933" s="99"/>
      <c r="K933" s="96"/>
      <c r="L933" s="96"/>
      <c r="M933" s="100"/>
      <c r="N933" s="96"/>
      <c r="O933" s="982"/>
      <c r="P933" s="101"/>
      <c r="Q933" s="96"/>
      <c r="R933" s="96"/>
      <c r="S933" s="100"/>
      <c r="T933" s="190"/>
      <c r="U933" s="96"/>
      <c r="V933" s="102"/>
      <c r="W933" s="171"/>
      <c r="X933" s="171"/>
      <c r="Y933" s="499"/>
      <c r="Z933" s="499"/>
      <c r="AA933" s="108"/>
      <c r="AE933" s="398"/>
      <c r="AF933" s="398"/>
      <c r="AG933" s="85"/>
      <c r="AH933" s="85"/>
      <c r="AI933" s="85"/>
      <c r="AJ933" s="11"/>
      <c r="AM933" s="11"/>
      <c r="AN933" s="11"/>
      <c r="AO933" s="126"/>
      <c r="AP933" s="10"/>
    </row>
    <row r="934" spans="4:44" x14ac:dyDescent="0.25">
      <c r="D934" s="91" t="s">
        <v>52</v>
      </c>
      <c r="E934" s="995"/>
      <c r="F934" s="98" t="s">
        <v>873</v>
      </c>
      <c r="G934" s="993"/>
      <c r="H934" s="99"/>
      <c r="I934" s="99"/>
      <c r="J934" s="99"/>
      <c r="K934" s="96"/>
      <c r="L934" s="96"/>
      <c r="M934" s="100"/>
      <c r="N934" s="96"/>
      <c r="O934" s="982"/>
      <c r="P934" s="101"/>
      <c r="Q934" s="96"/>
      <c r="R934" s="96"/>
      <c r="S934" s="100"/>
      <c r="T934" s="190"/>
      <c r="U934" s="96"/>
      <c r="V934" s="102"/>
      <c r="W934" s="171"/>
      <c r="X934" s="171"/>
      <c r="Y934" s="499"/>
      <c r="Z934" s="499"/>
      <c r="AA934" s="108"/>
      <c r="AE934" s="85"/>
      <c r="AF934" s="85"/>
      <c r="AG934" s="85"/>
      <c r="AH934" s="85"/>
      <c r="AI934" s="85"/>
      <c r="AJ934" s="11"/>
      <c r="AM934" s="11"/>
      <c r="AN934" s="11"/>
      <c r="AO934" s="126"/>
      <c r="AP934" s="10"/>
    </row>
    <row r="935" spans="4:44" x14ac:dyDescent="0.25">
      <c r="D935" s="91" t="s">
        <v>53</v>
      </c>
      <c r="E935" s="995"/>
      <c r="F935" s="98" t="s">
        <v>853</v>
      </c>
      <c r="G935" s="993"/>
      <c r="H935" s="99"/>
      <c r="I935" s="99"/>
      <c r="J935" s="99"/>
      <c r="K935" s="96"/>
      <c r="L935" s="96"/>
      <c r="M935" s="100"/>
      <c r="N935" s="96"/>
      <c r="O935" s="982"/>
      <c r="P935" s="101"/>
      <c r="Q935" s="96"/>
      <c r="R935" s="96"/>
      <c r="S935" s="100"/>
      <c r="T935" s="190"/>
      <c r="U935" s="96"/>
      <c r="V935" s="102"/>
      <c r="W935" s="171"/>
      <c r="X935" s="171"/>
      <c r="Y935" s="499"/>
      <c r="Z935" s="499"/>
      <c r="AA935" s="108"/>
      <c r="AE935" s="85"/>
      <c r="AF935" s="85"/>
      <c r="AG935" s="85"/>
      <c r="AH935"/>
      <c r="AI935" s="85"/>
      <c r="AJ935" s="11"/>
      <c r="AM935" s="11"/>
      <c r="AN935" s="11"/>
    </row>
    <row r="936" spans="4:44" x14ac:dyDescent="0.25">
      <c r="D936" s="91" t="s">
        <v>841</v>
      </c>
      <c r="E936" s="995"/>
      <c r="F936" s="98" t="s">
        <v>4381</v>
      </c>
      <c r="G936" s="993"/>
      <c r="H936" s="99"/>
      <c r="I936" s="99"/>
      <c r="J936" s="99"/>
      <c r="K936" s="96"/>
      <c r="L936" s="96"/>
      <c r="M936" s="100"/>
      <c r="N936" s="96"/>
      <c r="O936" s="982"/>
      <c r="P936" s="101"/>
      <c r="Q936" s="96"/>
      <c r="R936" s="96"/>
      <c r="S936" s="100"/>
      <c r="T936" s="190"/>
      <c r="U936" s="96"/>
      <c r="V936" s="102"/>
      <c r="W936" s="171"/>
      <c r="X936" s="171"/>
      <c r="Y936" s="499"/>
      <c r="Z936" s="499"/>
      <c r="AA936" s="108"/>
      <c r="AE936" s="85"/>
      <c r="AF936" s="85"/>
      <c r="AG936" s="85"/>
      <c r="AH936"/>
      <c r="AI936" s="85"/>
      <c r="AJ936" s="11"/>
      <c r="AM936" s="11"/>
      <c r="AN936" s="11"/>
    </row>
    <row r="937" spans="4:44" x14ac:dyDescent="0.25">
      <c r="D937" s="91" t="s">
        <v>3634</v>
      </c>
      <c r="E937" s="995"/>
      <c r="F937" s="98" t="s">
        <v>3396</v>
      </c>
      <c r="G937" s="993"/>
      <c r="H937" s="99"/>
      <c r="I937" s="99"/>
      <c r="J937" s="99"/>
      <c r="K937" s="96"/>
      <c r="L937" s="96"/>
      <c r="M937" s="100"/>
      <c r="N937" s="96"/>
      <c r="O937" s="982"/>
      <c r="P937" s="101"/>
      <c r="Q937" s="96"/>
      <c r="R937" s="96"/>
      <c r="S937" s="100"/>
      <c r="T937" s="190"/>
      <c r="U937" s="96"/>
      <c r="V937" s="102"/>
      <c r="W937" s="171"/>
      <c r="X937" s="171"/>
      <c r="Y937" s="499"/>
      <c r="Z937" s="499"/>
      <c r="AA937" s="108"/>
      <c r="AE937" s="85"/>
      <c r="AF937" s="85"/>
      <c r="AG937" s="85"/>
      <c r="AH937"/>
      <c r="AI937"/>
      <c r="AJ937"/>
      <c r="AN937" s="10"/>
    </row>
    <row r="938" spans="4:44" x14ac:dyDescent="0.25">
      <c r="D938" s="91" t="s">
        <v>840</v>
      </c>
      <c r="E938" s="995"/>
      <c r="F938" s="98" t="s">
        <v>855</v>
      </c>
      <c r="G938" s="993"/>
      <c r="H938" s="99"/>
      <c r="I938" s="99"/>
      <c r="J938" s="99"/>
      <c r="K938" s="96"/>
      <c r="L938" s="96"/>
      <c r="M938" s="100"/>
      <c r="N938" s="96"/>
      <c r="O938" s="982"/>
      <c r="P938" s="101"/>
      <c r="Q938" s="96"/>
      <c r="R938" s="96"/>
      <c r="S938" s="100"/>
      <c r="T938" s="190"/>
      <c r="U938" s="96"/>
      <c r="V938" s="102"/>
      <c r="W938" s="171"/>
      <c r="X938" s="171"/>
      <c r="Y938" s="499"/>
      <c r="Z938" s="499"/>
      <c r="AA938" s="108"/>
      <c r="AE938" s="39"/>
      <c r="AF938"/>
      <c r="AG938"/>
      <c r="AH938"/>
      <c r="AI938"/>
      <c r="AJ938"/>
      <c r="AN938" s="10"/>
    </row>
    <row r="939" spans="4:44" x14ac:dyDescent="0.25">
      <c r="D939" s="91" t="s">
        <v>730</v>
      </c>
      <c r="E939" s="995"/>
      <c r="F939" s="98" t="s">
        <v>856</v>
      </c>
      <c r="G939" s="993"/>
      <c r="H939" s="99"/>
      <c r="I939" s="99"/>
      <c r="J939" s="99"/>
      <c r="K939" s="96"/>
      <c r="L939" s="96"/>
      <c r="M939" s="100"/>
      <c r="N939" s="96"/>
      <c r="O939" s="982"/>
      <c r="P939" s="101"/>
      <c r="Q939" s="96"/>
      <c r="R939" s="96"/>
      <c r="S939" s="100"/>
      <c r="T939" s="190"/>
      <c r="U939" s="96"/>
      <c r="V939" s="102"/>
      <c r="W939" s="171"/>
      <c r="X939" s="171"/>
      <c r="Y939" s="499"/>
      <c r="Z939" s="499"/>
      <c r="AA939" s="108"/>
      <c r="AE939" s="39"/>
      <c r="AF939"/>
      <c r="AG939"/>
      <c r="AH939"/>
      <c r="AI939"/>
      <c r="AJ939"/>
    </row>
    <row r="940" spans="4:44" x14ac:dyDescent="0.25">
      <c r="D940" s="91" t="s">
        <v>75</v>
      </c>
      <c r="E940" s="995"/>
      <c r="F940" s="98" t="s">
        <v>857</v>
      </c>
      <c r="G940" s="993"/>
      <c r="H940" s="99"/>
      <c r="I940" s="99"/>
      <c r="J940" s="99"/>
      <c r="K940" s="96"/>
      <c r="L940" s="96"/>
      <c r="M940" s="100"/>
      <c r="N940" s="96"/>
      <c r="O940" s="982"/>
      <c r="P940" s="101"/>
      <c r="Q940" s="96"/>
      <c r="R940" s="96"/>
      <c r="S940" s="100"/>
      <c r="T940" s="190"/>
      <c r="U940" s="96"/>
      <c r="V940" s="102"/>
      <c r="W940" s="171"/>
      <c r="X940" s="171"/>
      <c r="Y940" s="499"/>
      <c r="Z940" s="499"/>
      <c r="AA940" s="108"/>
      <c r="AE940"/>
      <c r="AF940"/>
      <c r="AG940"/>
      <c r="AH940"/>
      <c r="AI940"/>
      <c r="AJ940"/>
    </row>
    <row r="941" spans="4:44" ht="15.75" thickBot="1" x14ac:dyDescent="0.3">
      <c r="D941" s="95" t="s">
        <v>76</v>
      </c>
      <c r="E941" s="991"/>
      <c r="F941" s="103" t="s">
        <v>3638</v>
      </c>
      <c r="G941" s="992"/>
      <c r="H941" s="104"/>
      <c r="I941" s="104"/>
      <c r="J941" s="104"/>
      <c r="K941" s="97"/>
      <c r="L941" s="97"/>
      <c r="M941" s="105"/>
      <c r="N941" s="97"/>
      <c r="O941" s="983"/>
      <c r="P941" s="106"/>
      <c r="Q941" s="97"/>
      <c r="R941" s="97"/>
      <c r="S941" s="105"/>
      <c r="T941" s="191"/>
      <c r="U941" s="97"/>
      <c r="V941" s="107"/>
      <c r="W941" s="172"/>
      <c r="X941" s="172"/>
      <c r="Y941" s="500"/>
      <c r="Z941" s="500"/>
      <c r="AA941" s="109"/>
      <c r="AE941"/>
      <c r="AF941"/>
      <c r="AG941"/>
      <c r="AH941"/>
      <c r="AI941"/>
      <c r="AJ941"/>
    </row>
    <row r="942" spans="4:44" x14ac:dyDescent="0.25">
      <c r="D942" s="507" t="s">
        <v>2435</v>
      </c>
      <c r="E942" s="845"/>
      <c r="F942" s="509" t="s">
        <v>3635</v>
      </c>
      <c r="G942" s="846"/>
      <c r="H942" s="990"/>
      <c r="I942" s="990"/>
      <c r="J942" s="990"/>
      <c r="K942" s="510"/>
      <c r="L942" s="510"/>
      <c r="M942" s="511"/>
      <c r="N942" s="510"/>
      <c r="O942" s="984"/>
      <c r="P942" s="512"/>
      <c r="Q942" s="510"/>
      <c r="R942" s="510"/>
      <c r="S942" s="511"/>
      <c r="T942" s="513"/>
      <c r="U942" s="510"/>
      <c r="V942" s="514"/>
      <c r="W942" s="515"/>
      <c r="X942" s="515"/>
      <c r="Y942" s="516"/>
      <c r="Z942" s="516"/>
      <c r="AA942" s="517"/>
      <c r="AE942"/>
      <c r="AF942"/>
      <c r="AG942"/>
      <c r="AI942"/>
      <c r="AJ942"/>
    </row>
    <row r="943" spans="4:44" x14ac:dyDescent="0.25">
      <c r="D943" s="91" t="s">
        <v>22</v>
      </c>
      <c r="E943" s="995"/>
      <c r="F943" s="98" t="s">
        <v>874</v>
      </c>
      <c r="G943" s="993"/>
      <c r="H943" s="99"/>
      <c r="I943" s="99"/>
      <c r="J943" s="99"/>
      <c r="K943" s="96"/>
      <c r="L943" s="96"/>
      <c r="M943" s="100"/>
      <c r="N943" s="96"/>
      <c r="O943" s="982"/>
      <c r="P943" s="101"/>
      <c r="Q943" s="96"/>
      <c r="R943" s="96"/>
      <c r="S943" s="100"/>
      <c r="T943" s="190"/>
      <c r="U943" s="96"/>
      <c r="V943" s="102"/>
      <c r="W943" s="171"/>
      <c r="X943" s="171"/>
      <c r="Y943" s="499"/>
      <c r="Z943" s="499"/>
      <c r="AA943" s="108"/>
      <c r="AE943"/>
      <c r="AF943"/>
      <c r="AG943"/>
      <c r="AI943"/>
      <c r="AJ943"/>
    </row>
    <row r="944" spans="4:44" ht="15.75" thickBot="1" x14ac:dyDescent="0.3">
      <c r="D944" s="95" t="s">
        <v>4</v>
      </c>
      <c r="E944" s="991"/>
      <c r="F944" s="103" t="s">
        <v>4382</v>
      </c>
      <c r="G944" s="992"/>
      <c r="H944" s="104"/>
      <c r="I944" s="104"/>
      <c r="J944" s="104"/>
      <c r="K944" s="97"/>
      <c r="L944" s="97"/>
      <c r="M944" s="105"/>
      <c r="N944" s="97"/>
      <c r="O944" s="983"/>
      <c r="P944" s="106"/>
      <c r="Q944" s="97"/>
      <c r="R944" s="97"/>
      <c r="S944" s="105"/>
      <c r="T944" s="191"/>
      <c r="U944" s="97"/>
      <c r="V944" s="107"/>
      <c r="W944" s="172"/>
      <c r="X944" s="172"/>
      <c r="Y944" s="500"/>
      <c r="Z944" s="500"/>
      <c r="AA944" s="109"/>
      <c r="AE944"/>
      <c r="AF944"/>
      <c r="AG944"/>
    </row>
  </sheetData>
  <sortState ref="A5:AS887">
    <sortCondition ref="G5:G887"/>
  </sortState>
  <hyperlinks>
    <hyperlink ref="AS14" r:id="rId1"/>
    <hyperlink ref="AS289" r:id="rId2"/>
    <hyperlink ref="AQ675" r:id="rId3"/>
    <hyperlink ref="AQ295" r:id="rId4"/>
    <hyperlink ref="E852" r:id="rId5"/>
    <hyperlink ref="AQ478" r:id="rId6"/>
    <hyperlink ref="AQ548" r:id="rId7"/>
    <hyperlink ref="AJ891" r:id="rId8" display="http://en.wikipedia.org/wiki/Instructions_per_second"/>
    <hyperlink ref="AR891" r:id="rId9"/>
    <hyperlink ref="E300" r:id="rId10"/>
    <hyperlink ref="E693" r:id="rId11"/>
    <hyperlink ref="AQ861" r:id="rId12"/>
    <hyperlink ref="AQ577" r:id="rId13"/>
    <hyperlink ref="E403" r:id="rId14"/>
    <hyperlink ref="AQ189" r:id="rId15"/>
    <hyperlink ref="E54" r:id="rId16"/>
    <hyperlink ref="E429" r:id="rId17"/>
    <hyperlink ref="E632" r:id="rId18"/>
    <hyperlink ref="E196" r:id="rId19"/>
    <hyperlink ref="E790" r:id="rId20"/>
    <hyperlink ref="AQ293" r:id="rId21" display="http://homepages.thm.de/~hg53/eco32"/>
    <hyperlink ref="AQ294" r:id="rId22" display="http://homepages.thm.de/~hg53/eco32"/>
    <hyperlink ref="AQ483" r:id="rId23"/>
    <hyperlink ref="AQ411" r:id="rId24"/>
    <hyperlink ref="AQ290" r:id="rId25"/>
    <hyperlink ref="AS67" r:id="rId26"/>
    <hyperlink ref="E760" r:id="rId27"/>
    <hyperlink ref="E547" r:id="rId28"/>
    <hyperlink ref="AS411" r:id="rId29"/>
    <hyperlink ref="AS495" r:id="rId30"/>
    <hyperlink ref="AQ495" r:id="rId31"/>
    <hyperlink ref="E162" r:id="rId32"/>
    <hyperlink ref="E822" r:id="rId33"/>
    <hyperlink ref="E353" r:id="rId34"/>
    <hyperlink ref="E491" r:id="rId35"/>
    <hyperlink ref="AQ491" r:id="rId36"/>
    <hyperlink ref="E555" r:id="rId37"/>
    <hyperlink ref="E177" r:id="rId38"/>
    <hyperlink ref="E575" r:id="rId39"/>
    <hyperlink ref="E152" r:id="rId40"/>
    <hyperlink ref="AR367" r:id="rId41"/>
    <hyperlink ref="E227" r:id="rId42"/>
    <hyperlink ref="E762" r:id="rId43"/>
    <hyperlink ref="E457" r:id="rId44"/>
    <hyperlink ref="AQ564" r:id="rId45"/>
    <hyperlink ref="E89" r:id="rId46"/>
    <hyperlink ref="E654" r:id="rId47"/>
    <hyperlink ref="E807" r:id="rId48"/>
    <hyperlink ref="E806" r:id="rId49"/>
    <hyperlink ref="E700" r:id="rId50"/>
    <hyperlink ref="E450" r:id="rId51"/>
    <hyperlink ref="E553" r:id="rId52"/>
    <hyperlink ref="E552" r:id="rId53"/>
    <hyperlink ref="E551" r:id="rId54"/>
    <hyperlink ref="E46" r:id="rId55"/>
    <hyperlink ref="E850" r:id="rId56"/>
    <hyperlink ref="E624" r:id="rId57"/>
    <hyperlink ref="E660" r:id="rId58"/>
    <hyperlink ref="E398" r:id="rId59"/>
    <hyperlink ref="E589" r:id="rId60"/>
    <hyperlink ref="AQ775" r:id="rId61"/>
    <hyperlink ref="E418" r:id="rId62"/>
    <hyperlink ref="E607" r:id="rId63"/>
    <hyperlink ref="E805" r:id="rId64"/>
    <hyperlink ref="E201" r:id="rId65"/>
    <hyperlink ref="E680" r:id="rId66"/>
    <hyperlink ref="E690" r:id="rId67"/>
    <hyperlink ref="E808" r:id="rId68"/>
    <hyperlink ref="E809" r:id="rId69"/>
    <hyperlink ref="E62" r:id="rId70"/>
    <hyperlink ref="E170" r:id="rId71"/>
    <hyperlink ref="E26" r:id="rId72"/>
    <hyperlink ref="E27" r:id="rId73"/>
    <hyperlink ref="E777" r:id="rId74"/>
    <hyperlink ref="E720" r:id="rId75"/>
    <hyperlink ref="E737" r:id="rId76"/>
    <hyperlink ref="E662" r:id="rId77"/>
    <hyperlink ref="E63" r:id="rId78"/>
    <hyperlink ref="E466" r:id="rId79"/>
    <hyperlink ref="E440" r:id="rId80"/>
    <hyperlink ref="E9" r:id="rId81"/>
    <hyperlink ref="E766" r:id="rId82"/>
    <hyperlink ref="E371" r:id="rId83"/>
    <hyperlink ref="E372" r:id="rId84"/>
    <hyperlink ref="E659" r:id="rId85"/>
    <hyperlink ref="E631" r:id="rId86"/>
    <hyperlink ref="E249" r:id="rId87"/>
    <hyperlink ref="E687" r:id="rId88"/>
    <hyperlink ref="E93" r:id="rId89"/>
    <hyperlink ref="E266" r:id="rId90"/>
    <hyperlink ref="E795" r:id="rId91"/>
    <hyperlink ref="E686" r:id="rId92"/>
    <hyperlink ref="E291" r:id="rId93"/>
    <hyperlink ref="E541" r:id="rId94"/>
    <hyperlink ref="AR496" r:id="rId95"/>
    <hyperlink ref="E496" r:id="rId96"/>
    <hyperlink ref="E692" r:id="rId97"/>
    <hyperlink ref="E643" r:id="rId98"/>
    <hyperlink ref="E308" r:id="rId99"/>
    <hyperlink ref="E338" r:id="rId100"/>
    <hyperlink ref="E339" r:id="rId101"/>
    <hyperlink ref="E340" r:id="rId102"/>
    <hyperlink ref="E342" r:id="rId103"/>
    <hyperlink ref="E344" r:id="rId104"/>
    <hyperlink ref="E493" r:id="rId105"/>
    <hyperlink ref="E415" r:id="rId106"/>
    <hyperlink ref="E37" r:id="rId107"/>
    <hyperlink ref="E246" r:id="rId108"/>
    <hyperlink ref="E514" r:id="rId109"/>
    <hyperlink ref="E758" r:id="rId110"/>
    <hyperlink ref="E847" r:id="rId111"/>
    <hyperlink ref="E778" r:id="rId112"/>
    <hyperlink ref="E577" r:id="rId113"/>
    <hyperlink ref="E661" r:id="rId114"/>
    <hyperlink ref="E309" r:id="rId115"/>
    <hyperlink ref="E674" r:id="rId116"/>
    <hyperlink ref="E405" r:id="rId117"/>
    <hyperlink ref="AQ405" r:id="rId118"/>
    <hyperlink ref="E461" r:id="rId119"/>
    <hyperlink ref="E218" r:id="rId120"/>
    <hyperlink ref="E279" r:id="rId121"/>
    <hyperlink ref="AQ279" r:id="rId122"/>
    <hyperlink ref="E378" r:id="rId123"/>
    <hyperlink ref="E465" r:id="rId124"/>
    <hyperlink ref="E462" r:id="rId125"/>
    <hyperlink ref="E588" r:id="rId126"/>
    <hyperlink ref="E255" r:id="rId127"/>
    <hyperlink ref="E241" r:id="rId128"/>
    <hyperlink ref="E683" r:id="rId129"/>
    <hyperlink ref="AQ683" r:id="rId130"/>
    <hyperlink ref="E712" r:id="rId131"/>
    <hyperlink ref="E721" r:id="rId132"/>
    <hyperlink ref="AQ721" r:id="rId133"/>
    <hyperlink ref="E722" r:id="rId134"/>
    <hyperlink ref="AQ722" r:id="rId135"/>
    <hyperlink ref="E189" r:id="rId136"/>
    <hyperlink ref="E565" r:id="rId137"/>
    <hyperlink ref="E33" r:id="rId138"/>
    <hyperlink ref="E50" r:id="rId139"/>
    <hyperlink ref="E51" r:id="rId140"/>
    <hyperlink ref="E52" r:id="rId141"/>
    <hyperlink ref="E53" r:id="rId142"/>
    <hyperlink ref="E86" r:id="rId143"/>
    <hyperlink ref="E706" r:id="rId144"/>
    <hyperlink ref="E114:E117" r:id="rId145" display="https://opencores.org/project,avrtinyx61core"/>
    <hyperlink ref="E14" r:id="rId146"/>
    <hyperlink ref="E24" r:id="rId147"/>
    <hyperlink ref="E637" r:id="rId148"/>
    <hyperlink ref="E79" r:id="rId149"/>
    <hyperlink ref="AQ79" r:id="rId150"/>
    <hyperlink ref="E786" r:id="rId151"/>
    <hyperlink ref="E742" r:id="rId152"/>
    <hyperlink ref="E119" r:id="rId153"/>
    <hyperlink ref="E271" r:id="rId154"/>
    <hyperlink ref="E367" r:id="rId155"/>
    <hyperlink ref="AQ671" r:id="rId156"/>
    <hyperlink ref="E459" r:id="rId157"/>
    <hyperlink ref="E846" r:id="rId158"/>
    <hyperlink ref="AQ846" r:id="rId159"/>
    <hyperlink ref="E570" r:id="rId160"/>
    <hyperlink ref="E295" r:id="rId161"/>
    <hyperlink ref="E508" r:id="rId162"/>
    <hyperlink ref="E391" r:id="rId163"/>
    <hyperlink ref="E392" r:id="rId164"/>
    <hyperlink ref="E516" r:id="rId165"/>
    <hyperlink ref="E75" r:id="rId166"/>
    <hyperlink ref="E356" r:id="rId167"/>
    <hyperlink ref="E779" r:id="rId168"/>
    <hyperlink ref="E431" r:id="rId169"/>
    <hyperlink ref="E175" r:id="rId170"/>
    <hyperlink ref="E656" r:id="rId171"/>
    <hyperlink ref="E144" r:id="rId172"/>
    <hyperlink ref="E155" r:id="rId173"/>
    <hyperlink ref="E288" r:id="rId174"/>
    <hyperlink ref="E560" r:id="rId175"/>
    <hyperlink ref="E147" r:id="rId176"/>
    <hyperlink ref="E8" r:id="rId177"/>
    <hyperlink ref="E68" r:id="rId178"/>
    <hyperlink ref="E64" r:id="rId179"/>
    <hyperlink ref="AQ64" r:id="rId180"/>
    <hyperlink ref="E145" r:id="rId181"/>
    <hyperlink ref="E628" r:id="rId182"/>
    <hyperlink ref="AQ628" r:id="rId183"/>
    <hyperlink ref="E751" r:id="rId184"/>
    <hyperlink ref="AQ751" r:id="rId185"/>
    <hyperlink ref="E635" r:id="rId186"/>
    <hyperlink ref="E715" r:id="rId187"/>
    <hyperlink ref="E798" r:id="rId188"/>
    <hyperlink ref="E787" r:id="rId189"/>
    <hyperlink ref="E799" r:id="rId190"/>
    <hyperlink ref="AQ525" r:id="rId191"/>
    <hyperlink ref="E525" r:id="rId192"/>
    <hyperlink ref="E359" r:id="rId193"/>
    <hyperlink ref="E413" r:id="rId194"/>
    <hyperlink ref="AQ413" r:id="rId195"/>
    <hyperlink ref="E442" r:id="rId196"/>
    <hyperlink ref="AQ442" r:id="rId197"/>
    <hyperlink ref="E197" r:id="rId198"/>
    <hyperlink ref="E243" r:id="rId199"/>
    <hyperlink ref="E297" r:id="rId200"/>
    <hyperlink ref="E294" r:id="rId201"/>
    <hyperlink ref="E293" r:id="rId202"/>
    <hyperlink ref="E150" r:id="rId203"/>
    <hyperlink ref="AQ288" r:id="rId204"/>
    <hyperlink ref="E586" r:id="rId205"/>
    <hyperlink ref="E569" r:id="rId206"/>
    <hyperlink ref="AQ569" r:id="rId207"/>
    <hyperlink ref="E812" r:id="rId208"/>
    <hyperlink ref="E434" r:id="rId209"/>
    <hyperlink ref="E608" r:id="rId210"/>
    <hyperlink ref="AQ608" r:id="rId211"/>
    <hyperlink ref="E521" r:id="rId212"/>
    <hyperlink ref="AQ545" r:id="rId213"/>
    <hyperlink ref="E545" r:id="rId214"/>
    <hyperlink ref="E513" r:id="rId215"/>
    <hyperlink ref="E399" r:id="rId216"/>
    <hyperlink ref="AQ399" r:id="rId217"/>
    <hyperlink ref="E395" r:id="rId218"/>
    <hyperlink ref="E394" r:id="rId219"/>
    <hyperlink ref="E396" r:id="rId220"/>
    <hyperlink ref="E397" r:id="rId221"/>
    <hyperlink ref="AQ394" r:id="rId222"/>
    <hyperlink ref="AQ395" r:id="rId223"/>
    <hyperlink ref="AQ396" r:id="rId224"/>
    <hyperlink ref="AQ397" r:id="rId225"/>
    <hyperlink ref="AQ509" r:id="rId226"/>
    <hyperlink ref="AQ391" r:id="rId227"/>
    <hyperlink ref="AQ392" r:id="rId228"/>
    <hyperlink ref="E98" r:id="rId229"/>
    <hyperlink ref="E104" r:id="rId230"/>
    <hyperlink ref="E741" r:id="rId231"/>
    <hyperlink ref="E791" r:id="rId232"/>
    <hyperlink ref="E283" r:id="rId233"/>
    <hyperlink ref="E330" r:id="rId234"/>
    <hyperlink ref="E332" r:id="rId235"/>
    <hyperlink ref="E333" r:id="rId236"/>
    <hyperlink ref="E334" r:id="rId237"/>
    <hyperlink ref="E335" r:id="rId238"/>
    <hyperlink ref="AQ227" r:id="rId239"/>
    <hyperlink ref="AQ459" r:id="rId240"/>
    <hyperlink ref="AQ859" r:id="rId241"/>
    <hyperlink ref="E675" r:id="rId242"/>
    <hyperlink ref="E256" r:id="rId243"/>
    <hyperlink ref="E153" r:id="rId244"/>
    <hyperlink ref="E479" r:id="rId245"/>
    <hyperlink ref="E495" r:id="rId246"/>
    <hyperlink ref="E113" r:id="rId247"/>
    <hyperlink ref="E752" r:id="rId248"/>
    <hyperlink ref="E114" r:id="rId249"/>
    <hyperlink ref="E775" r:id="rId250"/>
    <hyperlink ref="E548" r:id="rId251"/>
    <hyperlink ref="E564" r:id="rId252"/>
    <hyperlink ref="E729" r:id="rId253"/>
    <hyperlink ref="E501" r:id="rId254"/>
    <hyperlink ref="E785" r:id="rId255"/>
    <hyperlink ref="E174" r:id="rId256"/>
    <hyperlink ref="E478" r:id="rId257"/>
    <hyperlink ref="E477" r:id="rId258"/>
    <hyperlink ref="AQ477" r:id="rId259"/>
    <hyperlink ref="E383" r:id="rId260"/>
    <hyperlink ref="E348" r:id="rId261"/>
    <hyperlink ref="E563" r:id="rId262"/>
    <hyperlink ref="E843" r:id="rId263"/>
    <hyperlink ref="E247" r:id="rId264"/>
    <hyperlink ref="E473" r:id="rId265"/>
    <hyperlink ref="E203" r:id="rId266"/>
    <hyperlink ref="E658" r:id="rId267"/>
    <hyperlink ref="AQ658" r:id="rId268"/>
    <hyperlink ref="E845" r:id="rId269"/>
    <hyperlink ref="E813" r:id="rId270"/>
    <hyperlink ref="E669" r:id="rId271"/>
    <hyperlink ref="AQ527" r:id="rId272"/>
    <hyperlink ref="E887" r:id="rId273"/>
    <hyperlink ref="E837" r:id="rId274"/>
    <hyperlink ref="E411" r:id="rId275"/>
    <hyperlink ref="E317" r:id="rId276"/>
    <hyperlink ref="AQ140" r:id="rId277"/>
    <hyperlink ref="AQ177" r:id="rId278"/>
    <hyperlink ref="AQ688" r:id="rId279"/>
    <hyperlink ref="E688" r:id="rId280"/>
    <hyperlink ref="E549" r:id="rId281"/>
    <hyperlink ref="E728" r:id="rId282"/>
    <hyperlink ref="E480" r:id="rId283"/>
    <hyperlink ref="E444" r:id="rId284"/>
    <hyperlink ref="E39" r:id="rId285"/>
    <hyperlink ref="E567" r:id="rId286"/>
    <hyperlink ref="E554" r:id="rId287"/>
    <hyperlink ref="E738" r:id="rId288"/>
    <hyperlink ref="E263" r:id="rId289"/>
    <hyperlink ref="E518" r:id="rId290"/>
    <hyperlink ref="E214" r:id="rId291"/>
    <hyperlink ref="E386" r:id="rId292"/>
    <hyperlink ref="E833" r:id="rId293"/>
    <hyperlink ref="E449" r:id="rId294"/>
    <hyperlink ref="E621" r:id="rId295"/>
    <hyperlink ref="E142" r:id="rId296"/>
    <hyperlink ref="E730" r:id="rId297"/>
    <hyperlink ref="E505" r:id="rId298"/>
    <hyperlink ref="AQ436" r:id="rId299"/>
    <hyperlink ref="E436" r:id="rId300"/>
    <hyperlink ref="E826" r:id="rId301"/>
    <hyperlink ref="E862" r:id="rId302"/>
    <hyperlink ref="E389" r:id="rId303"/>
    <hyperlink ref="E557" r:id="rId304"/>
    <hyperlink ref="E532" r:id="rId305"/>
    <hyperlink ref="E59" r:id="rId306"/>
    <hyperlink ref="E245" r:id="rId307"/>
    <hyperlink ref="E646" r:id="rId308"/>
    <hyperlink ref="E649" r:id="rId309"/>
    <hyperlink ref="AQ646" r:id="rId310"/>
    <hyperlink ref="AQ647" r:id="rId311"/>
    <hyperlink ref="AQ648" r:id="rId312"/>
    <hyperlink ref="AQ649" r:id="rId313"/>
    <hyperlink ref="AQ639" r:id="rId314"/>
    <hyperlink ref="AQ640" r:id="rId315"/>
    <hyperlink ref="AQ641" r:id="rId316"/>
    <hyperlink ref="AQ643" r:id="rId317"/>
    <hyperlink ref="E410" r:id="rId318"/>
    <hyperlink ref="E384" r:id="rId319"/>
    <hyperlink ref="E725" r:id="rId320"/>
    <hyperlink ref="E710" r:id="rId321"/>
    <hyperlink ref="E90" r:id="rId322"/>
    <hyperlink ref="E66" r:id="rId323"/>
    <hyperlink ref="E185" r:id="rId324"/>
    <hyperlink ref="E261" r:id="rId325"/>
    <hyperlink ref="E186" r:id="rId326"/>
    <hyperlink ref="E780" r:id="rId327"/>
    <hyperlink ref="E830" r:id="rId328"/>
    <hyperlink ref="E407" r:id="rId329"/>
    <hyperlink ref="E568" r:id="rId330"/>
    <hyperlink ref="E888" r:id="rId331"/>
    <hyperlink ref="E202" r:id="rId332"/>
    <hyperlink ref="E287" r:id="rId333"/>
    <hyperlink ref="E842" r:id="rId334"/>
    <hyperlink ref="E182" r:id="rId335"/>
    <hyperlink ref="E15" r:id="rId336"/>
    <hyperlink ref="E118" r:id="rId337"/>
    <hyperlink ref="E684" r:id="rId338"/>
    <hyperlink ref="E754" r:id="rId339"/>
    <hyperlink ref="AS140" r:id="rId340"/>
    <hyperlink ref="E140" r:id="rId341"/>
    <hyperlink ref="E796" r:id="rId342"/>
    <hyperlink ref="E619" r:id="rId343"/>
    <hyperlink ref="AQ871" r:id="rId344"/>
    <hyperlink ref="E871" r:id="rId345"/>
    <hyperlink ref="AQ685" r:id="rId346"/>
    <hyperlink ref="E685" r:id="rId347"/>
    <hyperlink ref="E726" r:id="rId348"/>
    <hyperlink ref="E602" r:id="rId349"/>
    <hyperlink ref="E311" r:id="rId350"/>
    <hyperlink ref="E648" r:id="rId351"/>
    <hyperlink ref="E861" r:id="rId352"/>
    <hyperlink ref="AQ606" r:id="rId353"/>
    <hyperlink ref="E606" r:id="rId354"/>
    <hyperlink ref="E512" r:id="rId355"/>
    <hyperlink ref="AQ450" r:id="rId356"/>
    <hyperlink ref="E509" r:id="rId357"/>
    <hyperlink ref="AS634" r:id="rId358"/>
    <hyperlink ref="E874" r:id="rId359"/>
    <hyperlink ref="AQ634" r:id="rId360"/>
    <hyperlink ref="E137" r:id="rId361"/>
    <hyperlink ref="E537" r:id="rId362"/>
    <hyperlink ref="AQ537" r:id="rId363"/>
    <hyperlink ref="E304" r:id="rId364"/>
    <hyperlink ref="AS13" r:id="rId365"/>
    <hyperlink ref="AQ693" r:id="rId366"/>
    <hyperlink ref="E788" r:id="rId367"/>
    <hyperlink ref="AQ788" r:id="rId368"/>
    <hyperlink ref="E481" r:id="rId369"/>
    <hyperlink ref="AQ481" r:id="rId370"/>
    <hyperlink ref="E242" r:id="rId371"/>
    <hyperlink ref="E424" r:id="rId372"/>
    <hyperlink ref="E542" r:id="rId373"/>
    <hyperlink ref="AQ541" r:id="rId374"/>
    <hyperlink ref="AQ542" r:id="rId375"/>
    <hyperlink ref="E29" r:id="rId376"/>
    <hyperlink ref="E748" r:id="rId377"/>
    <hyperlink ref="E718" r:id="rId378"/>
    <hyperlink ref="E83" r:id="rId379"/>
    <hyperlink ref="AQ83" r:id="rId380"/>
    <hyperlink ref="E84" r:id="rId381"/>
    <hyperlink ref="AQ84" r:id="rId382"/>
    <hyperlink ref="E87" r:id="rId383"/>
    <hyperlink ref="AQ87" r:id="rId384"/>
    <hyperlink ref="AQ86" r:id="rId385"/>
    <hyperlink ref="E422" r:id="rId386"/>
    <hyperlink ref="E425" r:id="rId387"/>
    <hyperlink ref="AQ425" r:id="rId388"/>
    <hyperlink ref="AQ696" r:id="rId389"/>
    <hyperlink ref="E357" r:id="rId390"/>
    <hyperlink ref="E483" r:id="rId391"/>
    <hyperlink ref="E789" r:id="rId392"/>
    <hyperlink ref="AQ501" r:id="rId393"/>
    <hyperlink ref="E711" r:id="rId394"/>
    <hyperlink ref="AQ711" r:id="rId395"/>
    <hyperlink ref="AQ710" r:id="rId396"/>
    <hyperlink ref="AQ435" r:id="rId397"/>
    <hyperlink ref="E435" r:id="rId398"/>
    <hyperlink ref="AQ437" r:id="rId399"/>
    <hyperlink ref="E437" r:id="rId400"/>
    <hyperlink ref="AQ248" r:id="rId401"/>
    <hyperlink ref="AQ434" r:id="rId402" location="p1"/>
    <hyperlink ref="E60" r:id="rId403"/>
    <hyperlink ref="AQ60" r:id="rId404"/>
    <hyperlink ref="E419" r:id="rId405"/>
    <hyperlink ref="AQ419" r:id="rId406"/>
    <hyperlink ref="E199" r:id="rId407"/>
    <hyperlink ref="E316" r:id="rId408"/>
    <hyperlink ref="AQ316" r:id="rId409"/>
    <hyperlink ref="E800" r:id="rId410"/>
    <hyperlink ref="AQ188" r:id="rId411"/>
    <hyperlink ref="E188" r:id="rId412"/>
    <hyperlink ref="AQ187" r:id="rId413"/>
    <hyperlink ref="E187" r:id="rId414"/>
    <hyperlink ref="AQ104" r:id="rId415"/>
    <hyperlink ref="E103" r:id="rId416"/>
    <hyperlink ref="AQ103" r:id="rId417"/>
    <hyperlink ref="AQ137" r:id="rId418"/>
    <hyperlink ref="AQ138" r:id="rId419"/>
    <hyperlink ref="E138" r:id="rId420"/>
    <hyperlink ref="E163" r:id="rId421"/>
    <hyperlink ref="E782" r:id="rId422"/>
    <hyperlink ref="E128" r:id="rId423"/>
    <hyperlink ref="E270" r:id="rId424"/>
    <hyperlink ref="E221" r:id="rId425"/>
    <hyperlink ref="E132" r:id="rId426"/>
    <hyperlink ref="E129" r:id="rId427"/>
    <hyperlink ref="E232" r:id="rId428"/>
    <hyperlink ref="AQ232" r:id="rId429"/>
    <hyperlink ref="E301" r:id="rId430"/>
    <hyperlink ref="AQ301" r:id="rId431"/>
    <hyperlink ref="E640" r:id="rId432"/>
    <hyperlink ref="E641" r:id="rId433"/>
    <hyperlink ref="E231" r:id="rId434"/>
    <hyperlink ref="E303" r:id="rId435"/>
    <hyperlink ref="E877" r:id="rId436"/>
    <hyperlink ref="E716" r:id="rId437"/>
    <hyperlink ref="E388" r:id="rId438"/>
    <hyperlink ref="E387" r:id="rId439"/>
    <hyperlink ref="E381" r:id="rId440"/>
    <hyperlink ref="AQ381" r:id="rId441"/>
    <hyperlink ref="AQ245" r:id="rId442"/>
    <hyperlink ref="AQ170" r:id="rId443"/>
    <hyperlink ref="E538" r:id="rId444"/>
    <hyperlink ref="AQ538" r:id="rId445"/>
    <hyperlink ref="AQ474" r:id="rId446"/>
    <hyperlink ref="E745" r:id="rId447"/>
    <hyperlink ref="E591" r:id="rId448"/>
    <hyperlink ref="AQ252" r:id="rId449"/>
    <hyperlink ref="AQ763" r:id="rId450"/>
    <hyperlink ref="E763" r:id="rId451"/>
    <hyperlink ref="AQ446" r:id="rId452"/>
    <hyperlink ref="E299" r:id="rId453"/>
    <hyperlink ref="E67" r:id="rId454"/>
    <hyperlink ref="AQ286" r:id="rId455"/>
    <hyperlink ref="AQ287" r:id="rId456"/>
    <hyperlink ref="E377" r:id="rId457"/>
    <hyperlink ref="E820" r:id="rId458"/>
    <hyperlink ref="E819" r:id="rId459"/>
    <hyperlink ref="E821" r:id="rId460"/>
    <hyperlink ref="E816" r:id="rId461"/>
    <hyperlink ref="E818" r:id="rId462"/>
    <hyperlink ref="E757" r:id="rId463"/>
    <hyperlink ref="E376" r:id="rId464"/>
    <hyperlink ref="E254" r:id="rId465"/>
    <hyperlink ref="E404" r:id="rId466"/>
    <hyperlink ref="E72" r:id="rId467"/>
    <hyperlink ref="AQ72" r:id="rId468"/>
    <hyperlink ref="AQ71" r:id="rId469"/>
    <hyperlink ref="E71" r:id="rId470"/>
    <hyperlink ref="E755" r:id="rId471"/>
    <hyperlink ref="E756" r:id="rId472"/>
    <hyperlink ref="E503" r:id="rId473"/>
    <hyperlink ref="E269" r:id="rId474"/>
    <hyperlink ref="AQ269" r:id="rId475"/>
    <hyperlink ref="E363" r:id="rId476"/>
    <hyperlink ref="E121" r:id="rId477"/>
    <hyperlink ref="E576" r:id="rId478"/>
    <hyperlink ref="AQ121" r:id="rId479"/>
    <hyperlink ref="E543" r:id="rId480"/>
    <hyperlink ref="E474" r:id="rId481"/>
    <hyperlink ref="E784" r:id="rId482"/>
    <hyperlink ref="AQ784" r:id="rId483"/>
    <hyperlink ref="E366" r:id="rId484"/>
    <hyperlink ref="AQ667" r:id="rId485"/>
    <hyperlink ref="E667" r:id="rId486"/>
    <hyperlink ref="E647" r:id="rId487"/>
    <hyperlink ref="AQ355" r:id="rId488"/>
    <hyperlink ref="E355" r:id="rId489"/>
    <hyperlink ref="AQ13" r:id="rId490"/>
    <hyperlink ref="E13" r:id="rId491"/>
    <hyperlink ref="AS473" r:id="rId492"/>
    <hyperlink ref="AQ473" r:id="rId493"/>
    <hyperlink ref="E228" r:id="rId494"/>
    <hyperlink ref="E793" r:id="rId495"/>
    <hyperlink ref="AQ463" r:id="rId496"/>
    <hyperlink ref="E651" r:id="rId497"/>
    <hyperlink ref="E650" r:id="rId498"/>
    <hyperlink ref="E886" r:id="rId499"/>
    <hyperlink ref="E198" r:id="rId500"/>
    <hyperlink ref="E122" r:id="rId501"/>
    <hyperlink ref="AQ543" r:id="rId502"/>
    <hyperlink ref="E423" r:id="rId503"/>
    <hyperlink ref="AQ686" r:id="rId504"/>
    <hyperlink ref="E876" r:id="rId505"/>
    <hyperlink ref="AQ698" r:id="rId506"/>
    <hyperlink ref="E698" r:id="rId507"/>
    <hyperlink ref="E28" r:id="rId508"/>
    <hyperlink ref="E866" r:id="rId509"/>
    <hyperlink ref="E865" r:id="rId510"/>
    <hyperlink ref="AQ356" r:id="rId511"/>
    <hyperlink ref="AQ493" r:id="rId512"/>
    <hyperlink ref="E81" r:id="rId513"/>
    <hyperlink ref="AQ81" r:id="rId514"/>
    <hyperlink ref="E346" r:id="rId515"/>
    <hyperlink ref="AQ429" r:id="rId516"/>
    <hyperlink ref="E173" r:id="rId517"/>
    <hyperlink ref="E714" r:id="rId518"/>
    <hyperlink ref="E184" r:id="rId519"/>
    <hyperlink ref="E58" r:id="rId520"/>
    <hyperlink ref="AQ58" r:id="rId521"/>
    <hyperlink ref="E179" r:id="rId522"/>
    <hyperlink ref="AQ179" r:id="rId523"/>
    <hyperlink ref="E151" r:id="rId524"/>
    <hyperlink ref="E446" r:id="rId525"/>
    <hyperlink ref="E447" r:id="rId526"/>
    <hyperlink ref="E402" r:id="rId527"/>
    <hyperlink ref="E630" r:id="rId528"/>
    <hyperlink ref="E164" r:id="rId529"/>
    <hyperlink ref="E229" r:id="rId530"/>
    <hyperlink ref="E230" r:id="rId531"/>
    <hyperlink ref="E464" r:id="rId532"/>
    <hyperlink ref="E677" r:id="rId533"/>
    <hyperlink ref="E223" r:id="rId534"/>
    <hyperlink ref="E759" r:id="rId535"/>
    <hyperlink ref="E772" r:id="rId536"/>
    <hyperlink ref="AQ772" r:id="rId537"/>
    <hyperlink ref="E194" r:id="rId538"/>
    <hyperlink ref="AQ194" r:id="rId539"/>
    <hyperlink ref="E40" r:id="rId540"/>
    <hyperlink ref="AQ40" r:id="rId541"/>
    <hyperlink ref="AQ330" r:id="rId542"/>
    <hyperlink ref="E337" r:id="rId543"/>
    <hyperlink ref="E296" r:id="rId544"/>
    <hyperlink ref="AQ433" r:id="rId545" location="!topic/comp.arch.fpga/euAol-7J-Jg"/>
    <hyperlink ref="E433" r:id="rId546"/>
    <hyperlink ref="E634" r:id="rId547"/>
    <hyperlink ref="E171" r:id="rId548"/>
    <hyperlink ref="E696" r:id="rId549"/>
    <hyperlink ref="E678" r:id="rId550"/>
    <hyperlink ref="E109" r:id="rId551"/>
    <hyperlink ref="E401" r:id="rId552"/>
    <hyperlink ref="E375" r:id="rId553"/>
    <hyperlink ref="AQ730" r:id="rId554"/>
    <hyperlink ref="AQ560" r:id="rId555"/>
    <hyperlink ref="AQ173" r:id="rId556"/>
    <hyperlink ref="AQ738" r:id="rId557"/>
    <hyperlink ref="AQ263" r:id="rId558"/>
    <hyperlink ref="AQ714" r:id="rId559"/>
    <hyperlink ref="AQ850" r:id="rId560"/>
    <hyperlink ref="AQ808" r:id="rId561"/>
    <hyperlink ref="AQ809" r:id="rId562"/>
    <hyperlink ref="E529" r:id="rId563"/>
    <hyperlink ref="AQ529" r:id="rId564"/>
    <hyperlink ref="AQ600" r:id="rId565"/>
    <hyperlink ref="E600" r:id="rId566"/>
    <hyperlink ref="AQ599" r:id="rId567"/>
    <hyperlink ref="E599" r:id="rId568"/>
    <hyperlink ref="AQ624" r:id="rId569"/>
    <hyperlink ref="E880" r:id="rId570"/>
    <hyperlink ref="E36" r:id="rId571"/>
    <hyperlink ref="AQ36" r:id="rId572"/>
    <hyperlink ref="E774" r:id="rId573"/>
    <hyperlink ref="E373" r:id="rId574"/>
    <hyperlink ref="E430" r:id="rId575"/>
    <hyperlink ref="AQ430" r:id="rId576"/>
    <hyperlink ref="AQ697" r:id="rId577"/>
    <hyperlink ref="E697" r:id="rId578"/>
    <hyperlink ref="AS177" r:id="rId579"/>
    <hyperlink ref="E16" r:id="rId580"/>
    <hyperlink ref="E596" r:id="rId581"/>
    <hyperlink ref="E208" r:id="rId582"/>
    <hyperlink ref="AQ208" r:id="rId583"/>
    <hyperlink ref="E272" r:id="rId584"/>
    <hyperlink ref="E832" r:id="rId585"/>
    <hyperlink ref="E30" r:id="rId586"/>
    <hyperlink ref="E31" r:id="rId587"/>
    <hyperlink ref="AQ15" r:id="rId588"/>
    <hyperlink ref="E530" r:id="rId589"/>
    <hyperlink ref="AQ530" r:id="rId590"/>
    <hyperlink ref="E73" r:id="rId591"/>
    <hyperlink ref="AQ73" r:id="rId592"/>
    <hyperlink ref="AS491" r:id="rId593"/>
    <hyperlink ref="E595" r:id="rId594"/>
    <hyperlink ref="E881" r:id="rId595"/>
    <hyperlink ref="E750" r:id="rId596"/>
    <hyperlink ref="AQ750" r:id="rId597"/>
    <hyperlink ref="E209" r:id="rId598"/>
    <hyperlink ref="AQ209" r:id="rId599"/>
    <hyperlink ref="E204" r:id="rId600"/>
    <hyperlink ref="AQ204" r:id="rId601"/>
    <hyperlink ref="E205" r:id="rId602"/>
    <hyperlink ref="AQ205" r:id="rId603"/>
    <hyperlink ref="E207" r:id="rId604"/>
    <hyperlink ref="AQ207" r:id="rId605"/>
    <hyperlink ref="E206" r:id="rId606"/>
    <hyperlink ref="AQ206" r:id="rId607"/>
    <hyperlink ref="E354" r:id="rId608"/>
    <hyperlink ref="AQ353" r:id="rId609"/>
    <hyperlink ref="AQ354" r:id="rId610"/>
    <hyperlink ref="E580" r:id="rId611"/>
    <hyperlink ref="E618" r:id="rId612"/>
    <hyperlink ref="E864" r:id="rId613"/>
    <hyperlink ref="E117" r:id="rId614"/>
    <hyperlink ref="AQ441" r:id="rId615"/>
    <hyperlink ref="E441" r:id="rId616"/>
    <hyperlink ref="E713" r:id="rId617"/>
    <hyperlink ref="E723" r:id="rId618"/>
    <hyperlink ref="AQ723" r:id="rId619"/>
    <hyperlink ref="E439" r:id="rId620"/>
    <hyperlink ref="E148" r:id="rId621"/>
    <hyperlink ref="E35" r:id="rId622"/>
    <hyperlink ref="E385" r:id="rId623"/>
    <hyperlink ref="E115" r:id="rId624"/>
    <hyperlink ref="E834" r:id="rId625"/>
    <hyperlink ref="E190" r:id="rId626"/>
    <hyperlink ref="AQ190" r:id="rId627"/>
    <hyperlink ref="AQ154" r:id="rId628"/>
    <hyperlink ref="E154" r:id="rId629"/>
    <hyperlink ref="AQ699" r:id="rId630"/>
    <hyperlink ref="E699" r:id="rId631"/>
    <hyperlink ref="AQ351" r:id="rId632"/>
    <hyperlink ref="E351" r:id="rId633"/>
    <hyperlink ref="AQ350" r:id="rId634"/>
    <hyperlink ref="E350" r:id="rId635"/>
    <hyperlink ref="E91" r:id="rId636"/>
    <hyperlink ref="AQ91" r:id="rId637"/>
    <hyperlink ref="E123" r:id="rId638"/>
    <hyperlink ref="AQ123" r:id="rId639"/>
    <hyperlink ref="E124" r:id="rId640"/>
    <hyperlink ref="AQ124" r:id="rId641"/>
    <hyperlink ref="E583" r:id="rId642"/>
    <hyperlink ref="AQ583" r:id="rId643"/>
    <hyperlink ref="E578" r:id="rId644"/>
    <hyperlink ref="AQ24" r:id="rId645"/>
    <hyperlink ref="AQ158" r:id="rId646"/>
    <hyperlink ref="AQ380" r:id="rId647"/>
    <hyperlink ref="E380" r:id="rId648"/>
    <hyperlink ref="AS380" r:id="rId649"/>
    <hyperlink ref="AQ379" r:id="rId650"/>
    <hyperlink ref="E379" r:id="rId651"/>
    <hyperlink ref="AS379" r:id="rId652"/>
    <hyperlink ref="E172" r:id="rId653"/>
    <hyperlink ref="E236" r:id="rId654"/>
    <hyperlink ref="E511" r:id="rId655"/>
    <hyperlink ref="E771" r:id="rId656"/>
    <hyperlink ref="AQ771" r:id="rId657"/>
    <hyperlink ref="E682" r:id="rId658"/>
    <hyperlink ref="E836" r:id="rId659"/>
    <hyperlink ref="E835" r:id="rId660"/>
    <hyperlink ref="AQ748" r:id="rId661"/>
    <hyperlink ref="E764" r:id="rId662"/>
    <hyperlink ref="E825" r:id="rId663"/>
    <hyperlink ref="AQ825" r:id="rId664"/>
    <hyperlink ref="E131" r:id="rId665"/>
    <hyperlink ref="AQ131" r:id="rId666"/>
    <hyperlink ref="E535" r:id="rId667"/>
    <hyperlink ref="AQ535" r:id="rId668"/>
    <hyperlink ref="E136" r:id="rId669"/>
    <hyperlink ref="AQ136" r:id="rId670"/>
    <hyperlink ref="E534" r:id="rId671"/>
    <hyperlink ref="AQ534" r:id="rId672"/>
    <hyperlink ref="E393" r:id="rId673"/>
    <hyperlink ref="AS136" r:id="rId674"/>
    <hyperlink ref="E533" r:id="rId675"/>
    <hyperlink ref="AQ533" r:id="rId676"/>
    <hyperlink ref="E859" r:id="rId677"/>
    <hyperlink ref="AQ860" r:id="rId678"/>
    <hyperlink ref="E860" r:id="rId679"/>
    <hyperlink ref="E814" r:id="rId680"/>
    <hyperlink ref="E815" r:id="rId681"/>
    <hyperlink ref="E642" r:id="rId682"/>
    <hyperlink ref="AQ642" r:id="rId683"/>
    <hyperlink ref="E672" r:id="rId684"/>
    <hyperlink ref="E670" r:id="rId685"/>
    <hyperlink ref="AQ670" r:id="rId686"/>
    <hyperlink ref="E882" r:id="rId687"/>
    <hyperlink ref="E312" r:id="rId688"/>
    <hyperlink ref="E883" r:id="rId689"/>
    <hyperlink ref="AQ883" r:id="rId690"/>
    <hyperlink ref="E884" r:id="rId691"/>
    <hyperlink ref="AQ884" r:id="rId692"/>
    <hyperlink ref="E829" r:id="rId693"/>
    <hyperlink ref="AQ777" r:id="rId694"/>
    <hyperlink ref="E879" r:id="rId695"/>
    <hyperlink ref="AQ77" r:id="rId696"/>
    <hyperlink ref="E77" r:id="rId697"/>
    <hyperlink ref="E432" r:id="rId698"/>
    <hyperlink ref="E510" r:id="rId699"/>
    <hyperlink ref="AQ510" r:id="rId700"/>
    <hyperlink ref="E102" r:id="rId701"/>
    <hyperlink ref="AS269" r:id="rId702"/>
    <hyperlink ref="E44" r:id="rId703"/>
    <hyperlink ref="E88" r:id="rId704"/>
    <hyperlink ref="E110" r:id="rId705"/>
    <hyperlink ref="AQ110" r:id="rId706" location="files-area"/>
    <hyperlink ref="E111" r:id="rId707"/>
    <hyperlink ref="E112" r:id="rId708"/>
    <hyperlink ref="E454" r:id="rId709"/>
    <hyperlink ref="E307" r:id="rId710"/>
    <hyperlink ref="E840" r:id="rId711"/>
    <hyperlink ref="E863" r:id="rId712"/>
    <hyperlink ref="E193" r:id="rId713"/>
    <hyperlink ref="E486" r:id="rId714"/>
    <hyperlink ref="AQ486" r:id="rId715"/>
    <hyperlink ref="E731" r:id="rId716"/>
    <hyperlink ref="AQ731" r:id="rId717"/>
    <hyperlink ref="AQ37" r:id="rId718"/>
    <hyperlink ref="E488" r:id="rId719"/>
    <hyperlink ref="AQ488" r:id="rId720"/>
    <hyperlink ref="E653" r:id="rId721"/>
    <hyperlink ref="E652" r:id="rId722"/>
    <hyperlink ref="E85" r:id="rId723"/>
    <hyperlink ref="E168" r:id="rId724"/>
    <hyperlink ref="AQ168" r:id="rId725"/>
    <hyperlink ref="E167" r:id="rId726"/>
    <hyperlink ref="AQ167" r:id="rId727"/>
    <hyperlink ref="E694" r:id="rId728"/>
    <hyperlink ref="E169" r:id="rId729"/>
    <hyperlink ref="AQ169" r:id="rId730"/>
    <hyperlink ref="E499" r:id="rId731"/>
    <hyperlink ref="AQ499" r:id="rId732"/>
    <hyperlink ref="E500" r:id="rId733"/>
    <hyperlink ref="AQ500" r:id="rId734"/>
    <hyperlink ref="AQ242" r:id="rId735"/>
    <hyperlink ref="E598" r:id="rId736"/>
    <hyperlink ref="E409" r:id="rId737"/>
    <hyperlink ref="AQ409" r:id="rId738"/>
    <hyperlink ref="E224" r:id="rId739"/>
    <hyperlink ref="E226" r:id="rId740"/>
    <hyperlink ref="E225" r:id="rId741"/>
    <hyperlink ref="E76" r:id="rId742"/>
    <hyperlink ref="E571" r:id="rId743"/>
    <hyperlink ref="AQ571" r:id="rId744"/>
    <hyperlink ref="AQ76" r:id="rId745"/>
    <hyperlink ref="AQ145" r:id="rId746"/>
    <hyperlink ref="E601" r:id="rId747"/>
    <hyperlink ref="AQ601" r:id="rId748"/>
    <hyperlink ref="E528" r:id="rId749"/>
    <hyperlink ref="E644" r:id="rId750"/>
    <hyperlink ref="E116" r:id="rId751"/>
    <hyperlink ref="AQ144" r:id="rId752"/>
    <hyperlink ref="E736" r:id="rId753"/>
    <hyperlink ref="E507" r:id="rId754"/>
    <hyperlink ref="E364" r:id="rId755"/>
    <hyperlink ref="E42" r:id="rId756"/>
    <hyperlink ref="E280" r:id="rId757"/>
    <hyperlink ref="AQ280" r:id="rId758"/>
    <hyperlink ref="E365" r:id="rId759"/>
    <hyperlink ref="AQ365" r:id="rId760"/>
    <hyperlink ref="E804" r:id="rId761"/>
    <hyperlink ref="E629" r:id="rId762"/>
    <hyperlink ref="E336" r:id="rId763"/>
    <hyperlink ref="AQ833" r:id="rId764"/>
    <hyperlink ref="E761" r:id="rId765"/>
    <hyperlink ref="E259" r:id="rId766"/>
    <hyperlink ref="E617" r:id="rId767"/>
    <hyperlink ref="AQ617" r:id="rId768"/>
    <hyperlink ref="E612" r:id="rId769"/>
    <hyperlink ref="AQ612" r:id="rId770"/>
    <hyperlink ref="E610" r:id="rId771"/>
    <hyperlink ref="AQ610" r:id="rId772"/>
    <hyperlink ref="E611" r:id="rId773"/>
    <hyperlink ref="AQ611" r:id="rId774"/>
    <hyperlink ref="E613" r:id="rId775"/>
    <hyperlink ref="AQ613" r:id="rId776"/>
    <hyperlink ref="E614" r:id="rId777"/>
    <hyperlink ref="AQ614" r:id="rId778"/>
    <hyperlink ref="E615" r:id="rId779"/>
    <hyperlink ref="AQ615" r:id="rId780"/>
    <hyperlink ref="E616" r:id="rId781"/>
    <hyperlink ref="AQ616" r:id="rId782"/>
    <hyperlink ref="AQ801" r:id="rId783"/>
    <hyperlink ref="E801" r:id="rId784"/>
    <hyperlink ref="AQ752" r:id="rId785"/>
    <hyperlink ref="E497" r:id="rId786"/>
    <hyperlink ref="E219" r:id="rId787"/>
    <hyperlink ref="E143" r:id="rId788"/>
    <hyperlink ref="E268" r:id="rId789"/>
    <hyperlink ref="AQ268" r:id="rId790"/>
    <hyperlink ref="E536" r:id="rId791"/>
    <hyperlink ref="AQ536" r:id="rId792"/>
    <hyperlink ref="E166" r:id="rId793"/>
    <hyperlink ref="E797" r:id="rId794"/>
    <hyperlink ref="AQ797" r:id="rId795"/>
    <hyperlink ref="E213" r:id="rId796"/>
    <hyperlink ref="E841" r:id="rId797"/>
    <hyperlink ref="AQ841" r:id="rId798"/>
    <hyperlink ref="AQ116" r:id="rId799"/>
    <hyperlink ref="E74" r:id="rId800"/>
    <hyperlink ref="E531" r:id="rId801"/>
    <hyperlink ref="AQ531" r:id="rId802"/>
    <hyperlink ref="E823" r:id="rId803"/>
    <hyperlink ref="E838" r:id="rId804"/>
    <hyperlink ref="AQ838" r:id="rId805"/>
    <hyperlink ref="AQ623" r:id="rId806"/>
    <hyperlink ref="E623" r:id="rId807"/>
    <hyperlink ref="E253" r:id="rId808"/>
    <hyperlink ref="E781" r:id="rId809"/>
    <hyperlink ref="E485" r:id="rId810"/>
    <hyperlink ref="E61" r:id="rId811"/>
    <hyperlink ref="AQ61" r:id="rId812"/>
    <hyperlink ref="E695" r:id="rId813"/>
    <hyperlink ref="AQ695" r:id="rId814"/>
    <hyperlink ref="E506" r:id="rId815"/>
    <hyperlink ref="AQ506" r:id="rId816"/>
    <hyperlink ref="E494" r:id="rId817"/>
    <hyperlink ref="AQ494" r:id="rId818"/>
    <hyperlink ref="AQ69" r:id="rId819"/>
    <hyperlink ref="E69" r:id="rId820"/>
    <hyperlink ref="E47" r:id="rId821"/>
    <hyperlink ref="AQ47" r:id="rId822"/>
    <hyperlink ref="AS47" r:id="rId823"/>
    <hyperlink ref="AQ85" r:id="rId824"/>
    <hyperlink ref="AQ74" r:id="rId825"/>
    <hyperlink ref="AQ768" r:id="rId826"/>
    <hyperlink ref="E768" r:id="rId827"/>
    <hyperlink ref="E625" r:id="rId828"/>
    <hyperlink ref="AR623" r:id="rId829"/>
    <hyperlink ref="E584" r:id="rId830"/>
    <hyperlink ref="E844" r:id="rId831"/>
    <hyperlink ref="AQ844" r:id="rId832"/>
    <hyperlink ref="E178" r:id="rId833"/>
    <hyperlink ref="E878" r:id="rId834"/>
    <hyperlink ref="E100" r:id="rId835"/>
    <hyperlink ref="AQ100" r:id="rId836"/>
    <hyperlink ref="E34" r:id="rId837"/>
    <hyperlink ref="E7" r:id="rId838"/>
    <hyperlink ref="E739" r:id="rId839"/>
    <hyperlink ref="AQ739" r:id="rId840"/>
    <hyperlink ref="E298" r:id="rId841"/>
    <hyperlink ref="AQ298" r:id="rId842"/>
    <hyperlink ref="AQ823" r:id="rId843"/>
    <hyperlink ref="E135" r:id="rId844"/>
    <hyperlink ref="E417" r:id="rId845"/>
    <hyperlink ref="AQ417" r:id="rId846"/>
    <hyperlink ref="E267" r:id="rId847"/>
    <hyperlink ref="AQ267" r:id="rId848"/>
    <hyperlink ref="AQ178" r:id="rId849"/>
    <hyperlink ref="E146" r:id="rId850"/>
    <hyperlink ref="AQ146" r:id="rId851"/>
    <hyperlink ref="E456" r:id="rId852"/>
    <hyperlink ref="E5" r:id="rId853"/>
    <hyperlink ref="E6" r:id="rId854"/>
    <hyperlink ref="AQ514" r:id="rId855"/>
    <hyperlink ref="E10" r:id="rId856"/>
    <hyperlink ref="AQ10" r:id="rId857"/>
    <hyperlink ref="E622" r:id="rId858"/>
    <hyperlink ref="E292" r:id="rId859"/>
    <hyperlink ref="E161" r:id="rId860"/>
    <hyperlink ref="E487" r:id="rId861"/>
    <hyperlink ref="AQ120" r:id="rId862"/>
    <hyperlink ref="E120" r:id="rId863"/>
    <hyperlink ref="E747" r:id="rId864"/>
    <hyperlink ref="E157" r:id="rId865"/>
    <hyperlink ref="AQ157" r:id="rId866"/>
    <hyperlink ref="E421" r:id="rId867"/>
    <hyperlink ref="E195" r:id="rId868"/>
    <hyperlink ref="AQ195" r:id="rId869"/>
    <hyperlink ref="E56" r:id="rId870"/>
    <hyperlink ref="AQ56" r:id="rId871"/>
    <hyperlink ref="E702" r:id="rId872"/>
    <hyperlink ref="E23" r:id="rId873"/>
    <hyperlink ref="AQ677" r:id="rId874"/>
    <hyperlink ref="AS571" r:id="rId875"/>
    <hyperlink ref="E724" r:id="rId876"/>
    <hyperlink ref="AQ724" r:id="rId877"/>
    <hyperlink ref="E603" r:id="rId878"/>
    <hyperlink ref="AQ603" r:id="rId879"/>
    <hyperlink ref="E604" r:id="rId880"/>
    <hyperlink ref="AQ604" r:id="rId881"/>
    <hyperlink ref="E701" r:id="rId882"/>
    <hyperlink ref="E773" r:id="rId883"/>
    <hyperlink ref="E345" r:id="rId884"/>
    <hyperlink ref="E347" r:id="rId885"/>
    <hyperlink ref="E310" r:id="rId886"/>
    <hyperlink ref="E331" r:id="rId887"/>
    <hyperlink ref="AQ331" r:id="rId888"/>
    <hyperlink ref="E872" r:id="rId889"/>
    <hyperlink ref="AQ872" r:id="rId890"/>
    <hyperlink ref="E873" r:id="rId891"/>
    <hyperlink ref="AQ873" r:id="rId892"/>
    <hyperlink ref="E581" r:id="rId893"/>
    <hyperlink ref="E358" r:id="rId894"/>
    <hyperlink ref="E482" r:id="rId895"/>
    <hyperlink ref="AQ482" r:id="rId896"/>
    <hyperlink ref="E875" r:id="rId897"/>
    <hyperlink ref="E45" r:id="rId898"/>
    <hyperlink ref="E25" r:id="rId899"/>
    <hyperlink ref="E32" r:id="rId900"/>
    <hyperlink ref="E727" r:id="rId901"/>
    <hyperlink ref="E776" r:id="rId902"/>
    <hyperlink ref="AQ776" r:id="rId903"/>
    <hyperlink ref="E705" r:id="rId904"/>
    <hyperlink ref="E719" r:id="rId905"/>
    <hyperlink ref="E717" r:id="rId906"/>
    <hyperlink ref="E626" r:id="rId907"/>
    <hyperlink ref="AQ626" r:id="rId908"/>
    <hyperlink ref="E794" r:id="rId909"/>
    <hyperlink ref="E17" r:id="rId910"/>
    <hyperlink ref="E180" r:id="rId911"/>
    <hyperlink ref="AQ180" r:id="rId912"/>
    <hyperlink ref="E428" r:id="rId913"/>
    <hyperlink ref="AQ598" r:id="rId914"/>
    <hyperlink ref="AQ594" r:id="rId915"/>
    <hyperlink ref="E594" r:id="rId916"/>
    <hyperlink ref="E212" r:id="rId917"/>
    <hyperlink ref="E285" r:id="rId918"/>
    <hyperlink ref="AQ285" r:id="rId919"/>
    <hyperlink ref="E490" r:id="rId920"/>
    <hyperlink ref="AQ490" r:id="rId921"/>
    <hyperlink ref="AQ635" r:id="rId922"/>
    <hyperlink ref="E558" r:id="rId923"/>
    <hyperlink ref="AQ558" r:id="rId924"/>
    <hyperlink ref="E562" r:id="rId925"/>
    <hyperlink ref="AQ562" r:id="rId926"/>
    <hyperlink ref="E704" r:id="rId927"/>
    <hyperlink ref="E220" r:id="rId928"/>
    <hyperlink ref="AQ220" r:id="rId929"/>
    <hyperlink ref="E368" r:id="rId930"/>
    <hyperlink ref="AQ368" r:id="rId931"/>
    <hyperlink ref="AQ276" r:id="rId932"/>
    <hyperlink ref="AQ275" r:id="rId933"/>
    <hyperlink ref="AQ273" r:id="rId934"/>
    <hyperlink ref="E92" r:id="rId935"/>
    <hyperlink ref="E284" r:id="rId936"/>
    <hyperlink ref="AQ284" r:id="rId937"/>
    <hyperlink ref="E740" r:id="rId938"/>
    <hyperlink ref="AQ740" r:id="rId939"/>
    <hyperlink ref="E743" r:id="rId940"/>
    <hyperlink ref="E550" r:id="rId941"/>
    <hyperlink ref="E597" r:id="rId942"/>
    <hyperlink ref="E306" r:id="rId943"/>
    <hyperlink ref="E851" r:id="rId944"/>
    <hyperlink ref="AQ851" r:id="rId945"/>
    <hyperlink ref="E360" r:id="rId946"/>
    <hyperlink ref="E885" r:id="rId947"/>
    <hyperlink ref="AQ885" r:id="rId948"/>
    <hyperlink ref="AQ367" r:id="rId949"/>
    <hyperlink ref="E176" r:id="rId950"/>
    <hyperlink ref="AQ176" r:id="rId951"/>
    <hyperlink ref="E369" r:id="rId952"/>
    <hyperlink ref="AQ369" r:id="rId953"/>
    <hyperlink ref="E55" r:id="rId954"/>
    <hyperlink ref="AQ55" r:id="rId955"/>
    <hyperlink ref="AQ810" r:id="rId956"/>
    <hyperlink ref="E810" r:id="rId957"/>
    <hyperlink ref="E828" r:id="rId958"/>
    <hyperlink ref="AQ523" r:id="rId959"/>
    <hyperlink ref="E523" r:id="rId960"/>
    <hyperlink ref="E587" r:id="rId961"/>
    <hyperlink ref="E848" r:id="rId962"/>
    <hyperlink ref="E139" r:id="rId963"/>
    <hyperlink ref="E65" r:id="rId964"/>
    <hyperlink ref="AQ65" r:id="rId965"/>
    <hyperlink ref="E455" r:id="rId966"/>
    <hyperlink ref="E257" r:id="rId967"/>
    <hyperlink ref="E258" r:id="rId968"/>
    <hyperlink ref="E286" r:id="rId969"/>
    <hyperlink ref="E633" r:id="rId970"/>
    <hyperlink ref="AQ633" r:id="rId971"/>
    <hyperlink ref="E645" r:id="rId972"/>
    <hyperlink ref="E210" r:id="rId973"/>
    <hyperlink ref="E502" r:id="rId974"/>
    <hyperlink ref="E504" r:id="rId975"/>
    <hyperlink ref="AQ504" r:id="rId976"/>
    <hyperlink ref="E681" r:id="rId977"/>
    <hyperlink ref="AQ17" r:id="rId978"/>
    <hyperlink ref="E18" r:id="rId979"/>
    <hyperlink ref="AQ18" r:id="rId980"/>
    <hyperlink ref="E657" r:id="rId981"/>
    <hyperlink ref="AQ657" r:id="rId982"/>
    <hyperlink ref="E362" r:id="rId983"/>
    <hyperlink ref="E250" r:id="rId984"/>
    <hyperlink ref="E262" r:id="rId985"/>
    <hyperlink ref="AQ262" r:id="rId986"/>
    <hyperlink ref="E540" r:id="rId987"/>
    <hyperlink ref="E605" r:id="rId988"/>
    <hyperlink ref="AQ366" r:id="rId989"/>
    <hyperlink ref="E673" r:id="rId990"/>
    <hyperlink ref="AQ142" r:id="rId991"/>
    <hyperlink ref="E343" r:id="rId992"/>
    <hyperlink ref="E526" r:id="rId993"/>
    <hyperlink ref="AQ526" r:id="rId994"/>
    <hyperlink ref="E191" r:id="rId995"/>
    <hyperlink ref="AQ191" r:id="rId996"/>
    <hyperlink ref="E582" r:id="rId997"/>
    <hyperlink ref="E264" r:id="rId998"/>
    <hyperlink ref="E498" r:id="rId999"/>
    <hyperlink ref="E827" r:id="rId1000"/>
    <hyperlink ref="AQ487" r:id="rId1001"/>
    <hyperlink ref="E636" r:id="rId1002"/>
    <hyperlink ref="E125" r:id="rId1003"/>
    <hyperlink ref="AQ125" r:id="rId1004"/>
    <hyperlink ref="E278" r:id="rId1005"/>
    <hyperlink ref="E579" r:id="rId1006"/>
    <hyperlink ref="E43" r:id="rId1007"/>
    <hyperlink ref="E676" r:id="rId1008"/>
    <hyperlink ref="E458" r:id="rId1009"/>
    <hyperlink ref="E233" r:id="rId1010"/>
    <hyperlink ref="AQ233" r:id="rId1011"/>
    <hyperlink ref="AQ332" r:id="rId1012"/>
    <hyperlink ref="E709" r:id="rId1013"/>
    <hyperlink ref="E470" r:id="rId1014"/>
    <hyperlink ref="E467" r:id="rId1015"/>
    <hyperlink ref="E472" r:id="rId1016"/>
    <hyperlink ref="E471" r:id="rId1017"/>
    <hyperlink ref="E408" r:id="rId1018"/>
    <hyperlink ref="E573" r:id="rId1019"/>
    <hyperlink ref="AQ250" r:id="rId1020"/>
    <hyperlink ref="E19" r:id="rId1021"/>
    <hyperlink ref="AQ19" r:id="rId1022"/>
    <hyperlink ref="E318" r:id="rId1023"/>
    <hyperlink ref="E668" r:id="rId1024"/>
    <hyperlink ref="E445" r:id="rId1025"/>
    <hyperlink ref="AP892" r:id="rId1026"/>
    <hyperlink ref="E70" r:id="rId1027"/>
    <hyperlink ref="E546" r:id="rId1028"/>
    <hyperlink ref="E867" r:id="rId1029"/>
    <hyperlink ref="E556" r:id="rId1030"/>
    <hyperlink ref="E522" r:id="rId1031"/>
    <hyperlink ref="E78" r:id="rId1032"/>
    <hyperlink ref="E767" r:id="rId1033"/>
    <hyperlink ref="E200" r:id="rId1034"/>
    <hyperlink ref="AQ778" r:id="rId1035"/>
    <hyperlink ref="E302" r:id="rId1036"/>
    <hyperlink ref="E361" r:id="rId1037"/>
    <hyperlink ref="AQ361" r:id="rId1038"/>
    <hyperlink ref="E222" r:id="rId1039"/>
    <hyperlink ref="E524" r:id="rId1040"/>
    <hyperlink ref="AQ524" r:id="rId1041"/>
    <hyperlink ref="E240" r:id="rId1042"/>
    <hyperlink ref="AQ240" r:id="rId1043"/>
    <hyperlink ref="E11" r:id="rId1044"/>
    <hyperlink ref="E141" r:id="rId1045"/>
    <hyperlink ref="AQ141" r:id="rId1046"/>
    <hyperlink ref="AQ636" r:id="rId1047"/>
    <hyperlink ref="E627" r:id="rId1048"/>
    <hyperlink ref="AQ216" r:id="rId1049"/>
    <hyperlink ref="E216" r:id="rId1050"/>
    <hyperlink ref="AQ415" r:id="rId1051"/>
    <hyperlink ref="E679" r:id="rId1052"/>
    <hyperlink ref="E105" r:id="rId1053"/>
    <hyperlink ref="E108" r:id="rId1054"/>
    <hyperlink ref="E106" r:id="rId1055"/>
    <hyperlink ref="E215" r:id="rId1056"/>
    <hyperlink ref="AQ215" r:id="rId1057"/>
    <hyperlink ref="E217" r:id="rId1058"/>
    <hyperlink ref="E101" r:id="rId1059"/>
    <hyperlink ref="AQ101" r:id="rId1060"/>
    <hyperlink ref="E244" r:id="rId1061"/>
    <hyperlink ref="E374" r:id="rId1062"/>
    <hyperlink ref="AQ374" r:id="rId1063"/>
    <hyperlink ref="E811" r:id="rId1064"/>
    <hyperlink ref="AQ811" r:id="rId1065"/>
    <hyperlink ref="E234" r:id="rId1066"/>
    <hyperlink ref="E539" r:id="rId1067"/>
    <hyperlink ref="E489" r:id="rId1068"/>
    <hyperlink ref="AQ489" r:id="rId1069"/>
    <hyperlink ref="AQ239" r:id="rId1070"/>
    <hyperlink ref="AQ98" r:id="rId1071"/>
    <hyperlink ref="AQ12" r:id="rId1072"/>
    <hyperlink ref="E12" r:id="rId1073"/>
    <hyperlink ref="E451" r:id="rId1074"/>
    <hyperlink ref="AQ451" r:id="rId1075"/>
    <hyperlink ref="AQ591" r:id="rId1076"/>
    <hyperlink ref="E572" r:id="rId1077"/>
    <hyperlink ref="AQ572" r:id="rId1078"/>
    <hyperlink ref="AS572" r:id="rId1079"/>
    <hyperlink ref="E590" r:id="rId1080"/>
    <hyperlink ref="AQ590" r:id="rId1081"/>
    <hyperlink ref="E94" r:id="rId1082"/>
    <hyperlink ref="E95" r:id="rId1083"/>
    <hyperlink ref="E703" r:id="rId1084"/>
    <hyperlink ref="E235" r:id="rId1085"/>
    <hyperlink ref="E515" r:id="rId1086"/>
    <hyperlink ref="E517" r:id="rId1087"/>
    <hyperlink ref="E134" r:id="rId1088"/>
    <hyperlink ref="E689" r:id="rId1089"/>
    <hyperlink ref="AQ689" r:id="rId1090"/>
    <hyperlink ref="E420" r:id="rId1091"/>
    <hyperlink ref="AQ420" r:id="rId1092"/>
    <hyperlink ref="E691" r:id="rId1093"/>
    <hyperlink ref="E566" r:id="rId1094"/>
    <hyperlink ref="E57" r:id="rId1095"/>
    <hyperlink ref="AQ57" r:id="rId1096"/>
    <hyperlink ref="E38" r:id="rId1097"/>
    <hyperlink ref="AQ38" r:id="rId1098"/>
    <hyperlink ref="E765" r:id="rId1099"/>
    <hyperlink ref="AQ765" r:id="rId1100"/>
    <hyperlink ref="AQ519" r:id="rId1101"/>
    <hyperlink ref="E519" r:id="rId1102"/>
    <hyperlink ref="E82" r:id="rId1103"/>
    <hyperlink ref="AQ82" r:id="rId1104"/>
    <hyperlink ref="E80" r:id="rId1105"/>
    <hyperlink ref="AQ80" r:id="rId1106"/>
    <hyperlink ref="E664" r:id="rId1107"/>
    <hyperlink ref="E665" r:id="rId1108"/>
    <hyperlink ref="AQ281" r:id="rId1109"/>
    <hyperlink ref="E281" r:id="rId1110"/>
    <hyperlink ref="E666" r:id="rId1111"/>
    <hyperlink ref="E406" r:id="rId1112"/>
    <hyperlink ref="AQ282" r:id="rId1113"/>
    <hyperlink ref="E282" r:id="rId1114"/>
    <hyperlink ref="E468" r:id="rId1115"/>
    <hyperlink ref="E469" r:id="rId1116"/>
    <hyperlink ref="E237" r:id="rId1117"/>
    <hyperlink ref="E663" r:id="rId1118"/>
    <hyperlink ref="E426" r:id="rId1119"/>
    <hyperlink ref="E427" r:id="rId1120"/>
    <hyperlink ref="AQ427" r:id="rId1121"/>
    <hyperlink ref="E452" r:id="rId1122"/>
    <hyperlink ref="AQ452" r:id="rId1123"/>
    <hyperlink ref="E453" r:id="rId1124"/>
    <hyperlink ref="AQ453" r:id="rId1125"/>
    <hyperlink ref="AQ412" r:id="rId1126"/>
    <hyperlink ref="AS412" r:id="rId1127"/>
    <hyperlink ref="E412" r:id="rId1128"/>
    <hyperlink ref="E277" r:id="rId1129"/>
    <hyperlink ref="AQ277" r:id="rId1130"/>
    <hyperlink ref="E475" r:id="rId1131"/>
    <hyperlink ref="AQ475" r:id="rId1132"/>
    <hyperlink ref="E96" r:id="rId1133"/>
    <hyperlink ref="E97" r:id="rId1134"/>
    <hyperlink ref="AQ652" r:id="rId1135"/>
    <hyperlink ref="E655" r:id="rId1136"/>
    <hyperlink ref="AQ274" r:id="rId1137"/>
    <hyperlink ref="E107" r:id="rId1138"/>
    <hyperlink ref="E319" r:id="rId1139"/>
    <hyperlink ref="E320" r:id="rId1140"/>
    <hyperlink ref="E321" r:id="rId1141"/>
    <hyperlink ref="E322" r:id="rId1142"/>
    <hyperlink ref="E323" r:id="rId1143"/>
    <hyperlink ref="E324" r:id="rId1144"/>
    <hyperlink ref="E325" r:id="rId1145"/>
    <hyperlink ref="E326" r:id="rId1146"/>
    <hyperlink ref="E327" r:id="rId1147"/>
    <hyperlink ref="E328" r:id="rId1148"/>
    <hyperlink ref="E839" r:id="rId1149"/>
    <hyperlink ref="AQ839" r:id="rId1150"/>
    <hyperlink ref="E460" r:id="rId1151"/>
    <hyperlink ref="AQ460" r:id="rId1152"/>
    <hyperlink ref="E400" r:id="rId1153"/>
    <hyperlink ref="AQ400" r:id="rId1154"/>
    <hyperlink ref="E638" r:id="rId1155"/>
    <hyperlink ref="E158" r:id="rId1156"/>
    <hyperlink ref="AQ160" r:id="rId1157"/>
    <hyperlink ref="E160" r:id="rId1158"/>
    <hyperlink ref="AQ159" r:id="rId1159"/>
    <hyperlink ref="E159" r:id="rId1160"/>
    <hyperlink ref="E149" r:id="rId1161"/>
    <hyperlink ref="E858" r:id="rId1162"/>
    <hyperlink ref="AQ858" r:id="rId1163"/>
    <hyperlink ref="E857" r:id="rId1164"/>
    <hyperlink ref="AQ857" r:id="rId1165"/>
    <hyperlink ref="AQ149" r:id="rId1166"/>
    <hyperlink ref="E593" r:id="rId1167"/>
    <hyperlink ref="E370" r:id="rId1168"/>
    <hyperlink ref="E313" r:id="rId1169"/>
    <hyperlink ref="E314" r:id="rId1170"/>
    <hyperlink ref="E315" r:id="rId1171"/>
    <hyperlink ref="E305" r:id="rId1172"/>
    <hyperlink ref="AQ305" r:id="rId1173"/>
    <hyperlink ref="AQ438" r:id="rId1174"/>
    <hyperlink ref="E438" r:id="rId1175"/>
    <hyperlink ref="AQ849" r:id="rId1176"/>
    <hyperlink ref="E849" r:id="rId1177"/>
    <hyperlink ref="E448" r:id="rId1178"/>
    <hyperlink ref="E707" r:id="rId1179"/>
    <hyperlink ref="AQ166" r:id="rId1180"/>
    <hyperlink ref="E165" r:id="rId1181"/>
    <hyperlink ref="AQ165" r:id="rId1182"/>
    <hyperlink ref="AQ507" r:id="rId1183"/>
    <hyperlink ref="E41" r:id="rId1184"/>
    <hyperlink ref="AQ41" r:id="rId1185"/>
    <hyperlink ref="E352" r:id="rId1186"/>
    <hyperlink ref="AQ352" r:id="rId1187"/>
    <hyperlink ref="E99" r:id="rId1188"/>
    <hyperlink ref="AQ99" r:id="rId1189"/>
    <hyperlink ref="E251" r:id="rId1190"/>
    <hyperlink ref="AQ251" r:id="rId1191"/>
    <hyperlink ref="AQ312" r:id="rId1192"/>
    <hyperlink ref="E181" r:id="rId1193"/>
    <hyperlink ref="AQ770" r:id="rId1194"/>
    <hyperlink ref="AQ769" r:id="rId1195"/>
    <hyperlink ref="E769" r:id="rId1196"/>
    <hyperlink ref="E770" r:id="rId1197"/>
    <hyperlink ref="E559" r:id="rId1198"/>
    <hyperlink ref="AQ559" r:id="rId1199"/>
    <hyperlink ref="E561" r:id="rId1200"/>
    <hyperlink ref="AQ561" r:id="rId1201"/>
    <hyperlink ref="E260" r:id="rId1202"/>
    <hyperlink ref="AQ260" r:id="rId1203"/>
    <hyperlink ref="E574" r:id="rId1204"/>
    <hyperlink ref="AQ574" r:id="rId1205"/>
    <hyperlink ref="E746" r:id="rId1206"/>
    <hyperlink ref="AQ746" r:id="rId1207"/>
    <hyperlink ref="AQ544" r:id="rId1208"/>
    <hyperlink ref="E329" r:id="rId1209"/>
    <hyperlink ref="E831" r:id="rId1210"/>
    <hyperlink ref="E476" r:id="rId1211"/>
    <hyperlink ref="E211" r:id="rId1212"/>
    <hyperlink ref="E732" r:id="rId1213"/>
    <hyperlink ref="E734" r:id="rId1214"/>
    <hyperlink ref="E382" r:id="rId1215"/>
    <hyperlink ref="AQ382" r:id="rId1216"/>
    <hyperlink ref="E735" r:id="rId1217"/>
    <hyperlink ref="E733" r:id="rId1218"/>
  </hyperlinks>
  <pageMargins left="0.25" right="0.25" top="0.75" bottom="0.75" header="0.3" footer="0.3"/>
  <pageSetup scale="43" fitToHeight="11" orientation="landscape" r:id="rId12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944"/>
  <sheetViews>
    <sheetView topLeftCell="B1" zoomScale="85" zoomScaleNormal="85" workbookViewId="0">
      <pane ySplit="1" topLeftCell="A24" activePane="bottomLeft" state="frozen"/>
      <selection pane="bottomLeft" activeCell="G37" sqref="G37"/>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3.5703125" style="39" customWidth="1"/>
    <col min="10" max="10" width="3.7109375" style="39" customWidth="1"/>
    <col min="11" max="11" width="8.28515625" customWidth="1"/>
    <col min="12" max="12" width="5.5703125" customWidth="1"/>
    <col min="13" max="13" width="5.5703125" style="10" customWidth="1"/>
    <col min="14" max="14" width="7" customWidth="1"/>
    <col min="15" max="15" width="5.140625" style="970" bestFit="1" customWidth="1"/>
    <col min="16" max="16" width="3.42578125" style="79" customWidth="1"/>
    <col min="17" max="17" width="3.85546875" customWidth="1"/>
    <col min="18" max="18" width="4.140625" customWidth="1"/>
    <col min="19" max="19" width="5.42578125" style="10" customWidth="1"/>
    <col min="20" max="20" width="3.5703125" style="183" customWidth="1"/>
    <col min="21" max="21" width="5.42578125" customWidth="1"/>
    <col min="22" max="22" width="5.5703125" style="11" bestFit="1" customWidth="1"/>
    <col min="23" max="23" width="5.140625" style="8" customWidth="1"/>
    <col min="24" max="24" width="6.140625" style="8" customWidth="1"/>
    <col min="25" max="25" width="4.5703125" style="492"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2.57031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807" t="s">
        <v>4224</v>
      </c>
      <c r="D1" s="622" t="s">
        <v>1810</v>
      </c>
      <c r="E1" s="15" t="s">
        <v>2380</v>
      </c>
      <c r="F1" s="15" t="s">
        <v>64</v>
      </c>
      <c r="G1" s="6" t="s">
        <v>23</v>
      </c>
      <c r="H1" s="2" t="s">
        <v>175</v>
      </c>
      <c r="I1" s="78" t="s">
        <v>6433</v>
      </c>
      <c r="J1" s="78" t="s">
        <v>6432</v>
      </c>
      <c r="K1" s="2" t="s">
        <v>1</v>
      </c>
      <c r="L1" s="2" t="s">
        <v>742</v>
      </c>
      <c r="M1" s="13" t="s">
        <v>3623</v>
      </c>
      <c r="N1" s="2" t="s">
        <v>1149</v>
      </c>
      <c r="O1" s="13" t="s">
        <v>6431</v>
      </c>
      <c r="P1" s="78" t="s">
        <v>772</v>
      </c>
      <c r="Q1" s="78" t="s">
        <v>764</v>
      </c>
      <c r="R1" s="2" t="s">
        <v>944</v>
      </c>
      <c r="S1" s="13" t="s">
        <v>945</v>
      </c>
      <c r="T1" s="706" t="s">
        <v>986</v>
      </c>
      <c r="U1" s="2" t="s">
        <v>736</v>
      </c>
      <c r="V1" s="12" t="s">
        <v>1396</v>
      </c>
      <c r="W1" s="9" t="s">
        <v>838</v>
      </c>
      <c r="X1" s="9" t="s">
        <v>39</v>
      </c>
      <c r="Y1" s="702" t="s">
        <v>3622</v>
      </c>
      <c r="Z1" s="548" t="s">
        <v>1998</v>
      </c>
      <c r="AA1" s="2" t="s">
        <v>16</v>
      </c>
      <c r="AB1" s="15" t="s">
        <v>3571</v>
      </c>
      <c r="AC1" s="15" t="s">
        <v>72</v>
      </c>
      <c r="AD1" s="549" t="s">
        <v>80</v>
      </c>
      <c r="AE1" s="15" t="s">
        <v>68</v>
      </c>
      <c r="AF1" s="15" t="s">
        <v>74</v>
      </c>
      <c r="AG1" s="549" t="s">
        <v>2121</v>
      </c>
      <c r="AH1" s="703" t="s">
        <v>3625</v>
      </c>
      <c r="AI1" s="2" t="s">
        <v>52</v>
      </c>
      <c r="AJ1" s="2" t="s">
        <v>53</v>
      </c>
      <c r="AK1" s="679" t="s">
        <v>841</v>
      </c>
      <c r="AL1" s="13" t="s">
        <v>3624</v>
      </c>
      <c r="AM1" s="2" t="s">
        <v>840</v>
      </c>
      <c r="AN1" s="2" t="s">
        <v>730</v>
      </c>
      <c r="AO1" s="2" t="s">
        <v>75</v>
      </c>
      <c r="AP1" s="2" t="s">
        <v>76</v>
      </c>
      <c r="AQ1" s="2" t="s">
        <v>2435</v>
      </c>
      <c r="AR1" s="6" t="s">
        <v>22</v>
      </c>
      <c r="AS1" s="3" t="s">
        <v>4</v>
      </c>
    </row>
    <row r="2" spans="1:45" ht="18.75" x14ac:dyDescent="0.3">
      <c r="D2" s="22" t="s">
        <v>920</v>
      </c>
      <c r="E2" s="16"/>
      <c r="I2"/>
      <c r="J2" s="162" t="s">
        <v>5715</v>
      </c>
      <c r="AE2" s="16"/>
      <c r="AF2" s="32"/>
      <c r="AG2" s="32"/>
    </row>
    <row r="3" spans="1:45" x14ac:dyDescent="0.25">
      <c r="D3" s="23" t="s">
        <v>729</v>
      </c>
      <c r="F3" s="21"/>
    </row>
    <row r="4" spans="1:45" ht="7.5" customHeight="1" thickBot="1" x14ac:dyDescent="0.3"/>
    <row r="5" spans="1:45" ht="14.25" customHeight="1" x14ac:dyDescent="0.25">
      <c r="A5" s="208"/>
      <c r="B5" s="208"/>
      <c r="C5" s="208"/>
      <c r="D5" s="1003" t="s">
        <v>6312</v>
      </c>
      <c r="E5" s="1004" t="s">
        <v>6311</v>
      </c>
      <c r="F5" s="1006"/>
      <c r="G5" s="1007" t="s">
        <v>6313</v>
      </c>
      <c r="H5" s="1006">
        <v>360</v>
      </c>
      <c r="I5" s="1006">
        <v>8</v>
      </c>
      <c r="J5" s="1008">
        <v>16</v>
      </c>
      <c r="K5" s="1009" t="s">
        <v>6197</v>
      </c>
      <c r="L5" s="1010" t="s">
        <v>108</v>
      </c>
      <c r="M5" s="1011" t="s">
        <v>777</v>
      </c>
      <c r="N5" s="1007"/>
      <c r="O5" s="1012"/>
      <c r="P5" s="1013">
        <v>6</v>
      </c>
      <c r="Q5" s="1007"/>
      <c r="R5" s="1007"/>
      <c r="S5" s="1011"/>
      <c r="T5" s="1014">
        <v>44508</v>
      </c>
      <c r="U5" s="1015" t="s">
        <v>5998</v>
      </c>
      <c r="V5" s="1016">
        <v>1</v>
      </c>
      <c r="W5" s="1017">
        <v>20</v>
      </c>
      <c r="X5" s="1018" t="str">
        <f>IF(AND(N5&lt;&gt;"",S5&lt;&gt;""),1000*S5*V5/(N5*W5),"")</f>
        <v/>
      </c>
      <c r="Y5" s="1019" t="s">
        <v>174</v>
      </c>
      <c r="Z5" s="1020"/>
      <c r="AA5" s="1007" t="s">
        <v>17</v>
      </c>
      <c r="AB5" s="1006">
        <v>72</v>
      </c>
      <c r="AC5" s="1007" t="s">
        <v>6318</v>
      </c>
      <c r="AD5" s="1006" t="s">
        <v>54</v>
      </c>
      <c r="AE5" s="1007" t="s">
        <v>124</v>
      </c>
      <c r="AF5" s="1013"/>
      <c r="AG5" s="1013"/>
      <c r="AH5" s="1006" t="s">
        <v>2097</v>
      </c>
      <c r="AI5" s="1006" t="s">
        <v>2097</v>
      </c>
      <c r="AJ5" s="1006" t="s">
        <v>54</v>
      </c>
      <c r="AK5" s="1011">
        <v>160</v>
      </c>
      <c r="AL5" s="1021"/>
      <c r="AM5" s="1007">
        <v>16</v>
      </c>
      <c r="AN5" s="1007"/>
      <c r="AO5" s="1007">
        <v>2012</v>
      </c>
      <c r="AP5" s="1022">
        <v>2021</v>
      </c>
      <c r="AQ5" s="1023" t="s">
        <v>6314</v>
      </c>
      <c r="AR5" s="1007" t="s">
        <v>6319</v>
      </c>
      <c r="AS5" s="1024" t="s">
        <v>6317</v>
      </c>
    </row>
    <row r="6" spans="1:45" ht="14.25" customHeight="1" x14ac:dyDescent="0.25">
      <c r="D6" s="409">
        <v>1410</v>
      </c>
      <c r="E6" s="435" t="s">
        <v>5910</v>
      </c>
      <c r="F6" s="412"/>
      <c r="G6" s="504" t="s">
        <v>5909</v>
      </c>
      <c r="H6" s="412">
        <v>1401</v>
      </c>
      <c r="I6" s="412">
        <v>6</v>
      </c>
      <c r="J6" s="415" t="s">
        <v>5912</v>
      </c>
      <c r="K6" s="856"/>
      <c r="L6" s="52"/>
      <c r="M6" s="81"/>
      <c r="N6" s="28"/>
      <c r="O6" s="972"/>
      <c r="P6" s="29"/>
      <c r="Q6" s="28"/>
      <c r="R6" s="28"/>
      <c r="S6" s="81"/>
      <c r="T6" s="185"/>
      <c r="U6" s="326"/>
      <c r="V6" s="60"/>
      <c r="W6" s="167"/>
      <c r="X6" s="489"/>
      <c r="Y6" s="502"/>
      <c r="Z6" s="494"/>
      <c r="AA6" s="28" t="s">
        <v>17</v>
      </c>
      <c r="AB6" s="27">
        <v>700</v>
      </c>
      <c r="AC6" s="28"/>
      <c r="AD6" s="27" t="s">
        <v>54</v>
      </c>
      <c r="AE6" s="28"/>
      <c r="AF6" s="29" t="s">
        <v>55</v>
      </c>
      <c r="AG6" s="29"/>
      <c r="AH6" s="27" t="s">
        <v>365</v>
      </c>
      <c r="AI6" s="27" t="s">
        <v>365</v>
      </c>
      <c r="AJ6" s="27" t="s">
        <v>54</v>
      </c>
      <c r="AK6" s="81"/>
      <c r="AL6" s="569"/>
      <c r="AM6" s="28"/>
      <c r="AN6" s="28"/>
      <c r="AO6" s="28">
        <v>2019</v>
      </c>
      <c r="AP6" s="20">
        <v>2021</v>
      </c>
      <c r="AQ6" s="182" t="s">
        <v>5913</v>
      </c>
      <c r="AR6" s="28" t="s">
        <v>5911</v>
      </c>
      <c r="AS6" s="20"/>
    </row>
    <row r="7" spans="1:45" ht="14.25" customHeight="1" x14ac:dyDescent="0.25">
      <c r="D7" s="591" t="s">
        <v>4577</v>
      </c>
      <c r="E7" s="555" t="s">
        <v>4578</v>
      </c>
      <c r="F7" s="592" t="s">
        <v>57</v>
      </c>
      <c r="G7" s="593" t="s">
        <v>4579</v>
      </c>
      <c r="H7" s="592">
        <v>1802</v>
      </c>
      <c r="I7" s="592">
        <v>8</v>
      </c>
      <c r="J7" s="618">
        <v>8</v>
      </c>
      <c r="K7" s="856" t="s">
        <v>6197</v>
      </c>
      <c r="L7" s="52" t="s">
        <v>108</v>
      </c>
      <c r="M7" s="81" t="s">
        <v>5299</v>
      </c>
      <c r="N7" s="28">
        <v>247</v>
      </c>
      <c r="O7" s="972">
        <v>136</v>
      </c>
      <c r="P7" s="29">
        <v>6</v>
      </c>
      <c r="Q7" s="28"/>
      <c r="R7" s="28">
        <v>2</v>
      </c>
      <c r="S7" s="81">
        <v>427.35</v>
      </c>
      <c r="T7" s="185">
        <v>44489</v>
      </c>
      <c r="U7" s="326" t="s">
        <v>5998</v>
      </c>
      <c r="V7" s="60">
        <v>0.33</v>
      </c>
      <c r="W7" s="167">
        <v>12</v>
      </c>
      <c r="X7" s="489">
        <f t="shared" ref="X7:X22" si="0">IF(AND(N7&lt;&gt;"",S7&lt;&gt;""),1000*S7*V7/(N7*W7),"")</f>
        <v>47.579453441295549</v>
      </c>
      <c r="Y7" s="502" t="s">
        <v>3284</v>
      </c>
      <c r="Z7" s="494"/>
      <c r="AA7" s="28" t="s">
        <v>17</v>
      </c>
      <c r="AB7" s="27">
        <v>6</v>
      </c>
      <c r="AC7" s="28" t="s">
        <v>4582</v>
      </c>
      <c r="AD7" s="27" t="s">
        <v>54</v>
      </c>
      <c r="AE7" s="28" t="s">
        <v>124</v>
      </c>
      <c r="AF7" s="29" t="s">
        <v>55</v>
      </c>
      <c r="AG7" s="29"/>
      <c r="AH7" s="27" t="s">
        <v>181</v>
      </c>
      <c r="AI7" s="27" t="s">
        <v>181</v>
      </c>
      <c r="AJ7" s="27" t="s">
        <v>54</v>
      </c>
      <c r="AK7" s="81">
        <v>52</v>
      </c>
      <c r="AL7" s="569"/>
      <c r="AM7" s="28">
        <v>16</v>
      </c>
      <c r="AN7" s="28"/>
      <c r="AO7" s="28">
        <v>2016</v>
      </c>
      <c r="AP7" s="20">
        <v>2016</v>
      </c>
      <c r="AQ7" s="182" t="s">
        <v>4584</v>
      </c>
      <c r="AR7" s="28" t="s">
        <v>4581</v>
      </c>
      <c r="AS7" s="20" t="s">
        <v>4583</v>
      </c>
    </row>
    <row r="8" spans="1:45" ht="14.25" customHeight="1" x14ac:dyDescent="0.25">
      <c r="A8" t="s">
        <v>744</v>
      </c>
      <c r="B8">
        <v>1</v>
      </c>
      <c r="C8" t="s">
        <v>875</v>
      </c>
      <c r="D8" s="45" t="s">
        <v>1701</v>
      </c>
      <c r="E8" s="555" t="s">
        <v>3349</v>
      </c>
      <c r="F8" s="46" t="s">
        <v>57</v>
      </c>
      <c r="G8" s="42" t="s">
        <v>1702</v>
      </c>
      <c r="H8" s="46">
        <v>1802</v>
      </c>
      <c r="I8" s="46">
        <v>8</v>
      </c>
      <c r="J8" s="670">
        <v>8</v>
      </c>
      <c r="K8" s="19" t="s">
        <v>800</v>
      </c>
      <c r="L8" s="52" t="s">
        <v>108</v>
      </c>
      <c r="M8" s="81"/>
      <c r="N8" s="28">
        <v>244</v>
      </c>
      <c r="O8" s="972"/>
      <c r="P8" s="29">
        <v>6</v>
      </c>
      <c r="Q8" s="28"/>
      <c r="R8" s="28"/>
      <c r="S8" s="81">
        <v>270.27</v>
      </c>
      <c r="T8" s="185">
        <v>43201</v>
      </c>
      <c r="U8" s="326">
        <v>14.7</v>
      </c>
      <c r="V8" s="60">
        <v>0.33</v>
      </c>
      <c r="W8" s="167">
        <v>1</v>
      </c>
      <c r="X8" s="489">
        <f t="shared" si="0"/>
        <v>365.52909836065578</v>
      </c>
      <c r="Y8" s="502" t="s">
        <v>174</v>
      </c>
      <c r="Z8" s="494"/>
      <c r="AA8" s="28" t="s">
        <v>17</v>
      </c>
      <c r="AB8" s="27">
        <v>1</v>
      </c>
      <c r="AC8" s="28" t="s">
        <v>1701</v>
      </c>
      <c r="AD8" s="27" t="s">
        <v>54</v>
      </c>
      <c r="AE8" s="28" t="s">
        <v>158</v>
      </c>
      <c r="AF8" s="29" t="s">
        <v>55</v>
      </c>
      <c r="AG8" s="29" t="s">
        <v>55</v>
      </c>
      <c r="AH8" s="27" t="s">
        <v>181</v>
      </c>
      <c r="AI8" s="27" t="s">
        <v>181</v>
      </c>
      <c r="AJ8" s="27" t="s">
        <v>54</v>
      </c>
      <c r="AK8" s="81">
        <v>100</v>
      </c>
      <c r="AL8" s="569"/>
      <c r="AM8" s="28">
        <v>16</v>
      </c>
      <c r="AN8" s="28"/>
      <c r="AO8" s="28">
        <v>2009</v>
      </c>
      <c r="AP8" s="20">
        <v>2020</v>
      </c>
      <c r="AQ8" s="19"/>
      <c r="AR8" s="28" t="s">
        <v>1703</v>
      </c>
      <c r="AS8" s="20" t="s">
        <v>1704</v>
      </c>
    </row>
    <row r="9" spans="1:45" ht="14.25" customHeight="1" x14ac:dyDescent="0.25">
      <c r="A9" t="s">
        <v>744</v>
      </c>
      <c r="B9">
        <v>1</v>
      </c>
      <c r="C9" t="s">
        <v>875</v>
      </c>
      <c r="D9" s="26" t="s">
        <v>1701</v>
      </c>
      <c r="E9" s="435" t="s">
        <v>3349</v>
      </c>
      <c r="F9" s="27" t="s">
        <v>57</v>
      </c>
      <c r="G9" s="28" t="s">
        <v>1702</v>
      </c>
      <c r="H9" s="27">
        <v>1802</v>
      </c>
      <c r="I9" s="27">
        <v>8</v>
      </c>
      <c r="J9" s="601">
        <v>8</v>
      </c>
      <c r="K9" s="19" t="s">
        <v>800</v>
      </c>
      <c r="L9" s="52" t="s">
        <v>108</v>
      </c>
      <c r="M9" s="81" t="s">
        <v>3351</v>
      </c>
      <c r="N9" s="28">
        <v>598</v>
      </c>
      <c r="O9" s="972"/>
      <c r="P9" s="29">
        <v>6</v>
      </c>
      <c r="Q9" s="28"/>
      <c r="R9" s="28">
        <v>17</v>
      </c>
      <c r="S9" s="81">
        <v>86.956000000000003</v>
      </c>
      <c r="T9" s="185">
        <v>43201</v>
      </c>
      <c r="U9" s="326">
        <v>14.7</v>
      </c>
      <c r="V9" s="60">
        <v>0.33</v>
      </c>
      <c r="W9" s="167">
        <v>1</v>
      </c>
      <c r="X9" s="489">
        <f t="shared" si="0"/>
        <v>47.985752508361202</v>
      </c>
      <c r="Y9" s="502" t="s">
        <v>174</v>
      </c>
      <c r="Z9" s="494" t="s">
        <v>174</v>
      </c>
      <c r="AA9" s="28" t="s">
        <v>17</v>
      </c>
      <c r="AB9" s="27">
        <v>14</v>
      </c>
      <c r="AC9" s="28" t="s">
        <v>3350</v>
      </c>
      <c r="AD9" s="27" t="s">
        <v>54</v>
      </c>
      <c r="AE9" s="28" t="s">
        <v>158</v>
      </c>
      <c r="AF9" s="29" t="s">
        <v>55</v>
      </c>
      <c r="AG9" s="29" t="s">
        <v>55</v>
      </c>
      <c r="AH9" s="27" t="s">
        <v>181</v>
      </c>
      <c r="AI9" s="27" t="s">
        <v>181</v>
      </c>
      <c r="AJ9" s="27" t="s">
        <v>54</v>
      </c>
      <c r="AK9" s="81">
        <v>100</v>
      </c>
      <c r="AL9" s="569"/>
      <c r="AM9" s="28">
        <v>16</v>
      </c>
      <c r="AN9" s="28"/>
      <c r="AO9" s="28">
        <v>2009</v>
      </c>
      <c r="AP9" s="20">
        <v>2020</v>
      </c>
      <c r="AQ9" s="19"/>
      <c r="AR9" s="28" t="s">
        <v>3353</v>
      </c>
      <c r="AS9" s="20" t="s">
        <v>3352</v>
      </c>
    </row>
    <row r="10" spans="1:45" ht="14.25" customHeight="1" x14ac:dyDescent="0.25">
      <c r="A10" t="s">
        <v>744</v>
      </c>
      <c r="B10">
        <v>1</v>
      </c>
      <c r="C10" t="s">
        <v>875</v>
      </c>
      <c r="D10" s="591" t="s">
        <v>5077</v>
      </c>
      <c r="E10" s="555" t="s">
        <v>5078</v>
      </c>
      <c r="F10" s="592" t="s">
        <v>67</v>
      </c>
      <c r="G10" s="593" t="s">
        <v>5080</v>
      </c>
      <c r="H10" s="592">
        <v>1802</v>
      </c>
      <c r="I10" s="592">
        <v>8</v>
      </c>
      <c r="J10" s="618">
        <v>8</v>
      </c>
      <c r="K10" s="611"/>
      <c r="L10" s="52"/>
      <c r="M10" s="81"/>
      <c r="N10" s="28"/>
      <c r="O10" s="972"/>
      <c r="P10" s="29"/>
      <c r="Q10" s="28"/>
      <c r="R10" s="28"/>
      <c r="S10" s="81"/>
      <c r="T10" s="185"/>
      <c r="U10" s="326"/>
      <c r="V10" s="60">
        <v>0.33</v>
      </c>
      <c r="W10" s="167">
        <v>1</v>
      </c>
      <c r="X10" s="489" t="str">
        <f t="shared" si="0"/>
        <v/>
      </c>
      <c r="Y10" s="502" t="s">
        <v>174</v>
      </c>
      <c r="Z10" s="494"/>
      <c r="AA10" s="28" t="s">
        <v>2401</v>
      </c>
      <c r="AB10" s="27">
        <v>8</v>
      </c>
      <c r="AC10" s="28" t="s">
        <v>2077</v>
      </c>
      <c r="AD10" s="27" t="s">
        <v>54</v>
      </c>
      <c r="AE10" s="28" t="s">
        <v>158</v>
      </c>
      <c r="AF10" s="29" t="s">
        <v>55</v>
      </c>
      <c r="AG10" s="29" t="s">
        <v>55</v>
      </c>
      <c r="AH10" s="27" t="s">
        <v>181</v>
      </c>
      <c r="AI10" s="27" t="s">
        <v>181</v>
      </c>
      <c r="AJ10" s="27" t="s">
        <v>54</v>
      </c>
      <c r="AK10" s="81">
        <v>100</v>
      </c>
      <c r="AL10" s="569"/>
      <c r="AM10" s="28">
        <v>16</v>
      </c>
      <c r="AN10" s="28"/>
      <c r="AO10" s="28"/>
      <c r="AP10" s="20">
        <v>2020</v>
      </c>
      <c r="AQ10" s="182" t="s">
        <v>5078</v>
      </c>
      <c r="AR10" s="28" t="s">
        <v>1703</v>
      </c>
      <c r="AS10" s="20" t="s">
        <v>5401</v>
      </c>
    </row>
    <row r="11" spans="1:45" ht="14.25" customHeight="1" x14ac:dyDescent="0.25">
      <c r="D11" s="409" t="s">
        <v>4807</v>
      </c>
      <c r="E11" s="435" t="s">
        <v>4808</v>
      </c>
      <c r="F11" s="411" t="s">
        <v>777</v>
      </c>
      <c r="G11" s="504" t="s">
        <v>355</v>
      </c>
      <c r="H11" s="412">
        <v>1802</v>
      </c>
      <c r="I11" s="412">
        <v>8</v>
      </c>
      <c r="J11" s="415">
        <v>8</v>
      </c>
      <c r="K11" s="19" t="s">
        <v>800</v>
      </c>
      <c r="L11" s="52" t="s">
        <v>108</v>
      </c>
      <c r="M11" s="81" t="s">
        <v>777</v>
      </c>
      <c r="N11" s="28"/>
      <c r="O11" s="972"/>
      <c r="P11" s="29">
        <v>6</v>
      </c>
      <c r="Q11" s="28"/>
      <c r="R11" s="28"/>
      <c r="S11" s="81"/>
      <c r="T11" s="185">
        <v>190308</v>
      </c>
      <c r="U11" s="326">
        <v>14.7</v>
      </c>
      <c r="V11" s="60">
        <v>0.33</v>
      </c>
      <c r="W11" s="167">
        <v>4</v>
      </c>
      <c r="X11" s="489" t="str">
        <f t="shared" si="0"/>
        <v/>
      </c>
      <c r="Y11" s="502"/>
      <c r="Z11" s="494"/>
      <c r="AA11" s="28" t="s">
        <v>20</v>
      </c>
      <c r="AB11" s="27">
        <v>3</v>
      </c>
      <c r="AC11" s="28" t="s">
        <v>4809</v>
      </c>
      <c r="AD11" s="27" t="s">
        <v>54</v>
      </c>
      <c r="AE11" s="28" t="s">
        <v>124</v>
      </c>
      <c r="AF11" s="29" t="s">
        <v>55</v>
      </c>
      <c r="AG11" s="29" t="s">
        <v>55</v>
      </c>
      <c r="AH11" s="27" t="s">
        <v>181</v>
      </c>
      <c r="AI11" s="27" t="s">
        <v>181</v>
      </c>
      <c r="AJ11" s="27" t="s">
        <v>54</v>
      </c>
      <c r="AK11" s="81"/>
      <c r="AL11" s="569"/>
      <c r="AM11" s="28"/>
      <c r="AN11" s="28"/>
      <c r="AO11" s="28">
        <v>2015</v>
      </c>
      <c r="AP11" s="20">
        <v>2017</v>
      </c>
      <c r="AQ11" s="182"/>
      <c r="AR11" s="28" t="s">
        <v>4810</v>
      </c>
      <c r="AS11" s="20" t="s">
        <v>4811</v>
      </c>
    </row>
    <row r="12" spans="1:45" ht="14.25" customHeight="1" x14ac:dyDescent="0.25">
      <c r="B12">
        <v>1</v>
      </c>
      <c r="C12" t="s">
        <v>875</v>
      </c>
      <c r="D12" s="26" t="s">
        <v>90</v>
      </c>
      <c r="E12" s="435" t="s">
        <v>2205</v>
      </c>
      <c r="F12" s="27" t="s">
        <v>85</v>
      </c>
      <c r="G12" s="28" t="s">
        <v>92</v>
      </c>
      <c r="H12" s="27">
        <v>4004</v>
      </c>
      <c r="I12" s="27">
        <v>4</v>
      </c>
      <c r="J12" s="87">
        <v>4</v>
      </c>
      <c r="K12" s="19" t="s">
        <v>800</v>
      </c>
      <c r="L12" s="52" t="s">
        <v>108</v>
      </c>
      <c r="M12" s="81"/>
      <c r="N12" s="28">
        <v>228</v>
      </c>
      <c r="O12" s="972"/>
      <c r="P12" s="29">
        <v>6</v>
      </c>
      <c r="Q12" s="28"/>
      <c r="R12" s="28"/>
      <c r="S12" s="81">
        <v>376.22300000000001</v>
      </c>
      <c r="T12" s="185">
        <v>41725</v>
      </c>
      <c r="U12" s="326">
        <v>14.7</v>
      </c>
      <c r="V12" s="60">
        <v>0.16</v>
      </c>
      <c r="W12" s="167">
        <v>4</v>
      </c>
      <c r="X12" s="489">
        <f t="shared" si="0"/>
        <v>66.004035087719302</v>
      </c>
      <c r="Y12" s="502" t="s">
        <v>174</v>
      </c>
      <c r="Z12" s="494"/>
      <c r="AA12" s="28" t="s">
        <v>20</v>
      </c>
      <c r="AB12" s="27">
        <v>7</v>
      </c>
      <c r="AC12" s="28" t="s">
        <v>93</v>
      </c>
      <c r="AD12" s="27"/>
      <c r="AE12" s="28"/>
      <c r="AF12" s="29" t="s">
        <v>55</v>
      </c>
      <c r="AG12" s="29"/>
      <c r="AH12" s="27" t="s">
        <v>83</v>
      </c>
      <c r="AI12" s="27" t="s">
        <v>83</v>
      </c>
      <c r="AJ12" s="27" t="s">
        <v>55</v>
      </c>
      <c r="AK12" s="81"/>
      <c r="AL12" s="569"/>
      <c r="AM12" s="28"/>
      <c r="AN12" s="28"/>
      <c r="AO12" s="28">
        <v>2012</v>
      </c>
      <c r="AP12" s="20">
        <v>2012</v>
      </c>
      <c r="AQ12" s="142"/>
      <c r="AR12" s="28" t="s">
        <v>94</v>
      </c>
      <c r="AS12" s="20" t="s">
        <v>91</v>
      </c>
    </row>
    <row r="13" spans="1:45" ht="14.25" customHeight="1" x14ac:dyDescent="0.25">
      <c r="B13">
        <v>1</v>
      </c>
      <c r="C13" t="s">
        <v>875</v>
      </c>
      <c r="D13" s="26" t="s">
        <v>619</v>
      </c>
      <c r="E13" s="435" t="s">
        <v>3321</v>
      </c>
      <c r="F13" s="27" t="s">
        <v>85</v>
      </c>
      <c r="G13" s="28" t="s">
        <v>620</v>
      </c>
      <c r="H13" s="27">
        <v>6502</v>
      </c>
      <c r="I13" s="27">
        <v>32</v>
      </c>
      <c r="J13" s="87">
        <v>8</v>
      </c>
      <c r="K13" s="19" t="s">
        <v>800</v>
      </c>
      <c r="L13" s="52" t="s">
        <v>108</v>
      </c>
      <c r="M13" s="81"/>
      <c r="N13" s="28">
        <v>4424</v>
      </c>
      <c r="O13" s="972"/>
      <c r="P13" s="29">
        <v>6</v>
      </c>
      <c r="Q13" s="28"/>
      <c r="R13" s="28"/>
      <c r="S13" s="81">
        <v>68.965999999999994</v>
      </c>
      <c r="T13" s="185">
        <v>43194</v>
      </c>
      <c r="U13" s="326">
        <v>14.7</v>
      </c>
      <c r="V13" s="60">
        <v>1</v>
      </c>
      <c r="W13" s="167">
        <v>4</v>
      </c>
      <c r="X13" s="489">
        <f t="shared" si="0"/>
        <v>3.897264918625678</v>
      </c>
      <c r="Y13" s="502" t="s">
        <v>174</v>
      </c>
      <c r="Z13" s="494"/>
      <c r="AA13" s="28" t="s">
        <v>17</v>
      </c>
      <c r="AB13" s="27">
        <v>13</v>
      </c>
      <c r="AC13" s="28" t="s">
        <v>1402</v>
      </c>
      <c r="AD13" s="27" t="s">
        <v>54</v>
      </c>
      <c r="AE13" s="28"/>
      <c r="AF13" s="29" t="s">
        <v>55</v>
      </c>
      <c r="AG13" s="29" t="s">
        <v>55</v>
      </c>
      <c r="AH13" s="27"/>
      <c r="AI13" s="27"/>
      <c r="AJ13" s="27"/>
      <c r="AK13" s="81"/>
      <c r="AL13" s="569"/>
      <c r="AM13" s="28"/>
      <c r="AN13" s="28"/>
      <c r="AO13" s="28">
        <v>2011</v>
      </c>
      <c r="AP13" s="20">
        <v>2019</v>
      </c>
      <c r="AQ13" s="182" t="s">
        <v>3322</v>
      </c>
      <c r="AR13" s="28" t="s">
        <v>3323</v>
      </c>
      <c r="AS13" s="20"/>
    </row>
    <row r="14" spans="1:45" ht="14.25" customHeight="1" x14ac:dyDescent="0.25">
      <c r="A14" s="208"/>
      <c r="B14" s="208">
        <v>1</v>
      </c>
      <c r="C14" s="208" t="s">
        <v>875</v>
      </c>
      <c r="D14" s="202" t="s">
        <v>619</v>
      </c>
      <c r="E14" s="733" t="s">
        <v>3321</v>
      </c>
      <c r="F14" s="205" t="s">
        <v>85</v>
      </c>
      <c r="G14" s="734" t="s">
        <v>620</v>
      </c>
      <c r="H14" s="205">
        <v>6502</v>
      </c>
      <c r="I14" s="205">
        <v>32</v>
      </c>
      <c r="J14" s="207">
        <v>8</v>
      </c>
      <c r="K14" s="918" t="s">
        <v>6197</v>
      </c>
      <c r="L14" s="736" t="s">
        <v>108</v>
      </c>
      <c r="M14" s="737" t="s">
        <v>6199</v>
      </c>
      <c r="N14" s="734">
        <v>4424</v>
      </c>
      <c r="O14" s="973"/>
      <c r="P14" s="204">
        <v>6</v>
      </c>
      <c r="Q14" s="734"/>
      <c r="R14" s="734"/>
      <c r="S14" s="737">
        <v>68.965999999999994</v>
      </c>
      <c r="T14" s="738">
        <v>44489</v>
      </c>
      <c r="U14" s="739" t="s">
        <v>5998</v>
      </c>
      <c r="V14" s="740">
        <v>1</v>
      </c>
      <c r="W14" s="741">
        <v>4</v>
      </c>
      <c r="X14" s="742">
        <f t="shared" si="0"/>
        <v>3.897264918625678</v>
      </c>
      <c r="Y14" s="743" t="s">
        <v>174</v>
      </c>
      <c r="Z14" s="744"/>
      <c r="AA14" s="734" t="s">
        <v>17</v>
      </c>
      <c r="AB14" s="205">
        <v>13</v>
      </c>
      <c r="AC14" s="734" t="s">
        <v>1402</v>
      </c>
      <c r="AD14" s="205" t="s">
        <v>54</v>
      </c>
      <c r="AE14" s="734"/>
      <c r="AF14" s="204" t="s">
        <v>55</v>
      </c>
      <c r="AG14" s="204" t="s">
        <v>55</v>
      </c>
      <c r="AH14" s="205"/>
      <c r="AI14" s="205"/>
      <c r="AJ14" s="205"/>
      <c r="AK14" s="737"/>
      <c r="AL14" s="745"/>
      <c r="AM14" s="734"/>
      <c r="AN14" s="734"/>
      <c r="AO14" s="734">
        <v>2011</v>
      </c>
      <c r="AP14" s="746">
        <v>2019</v>
      </c>
      <c r="AQ14" s="747" t="s">
        <v>3322</v>
      </c>
      <c r="AR14" s="734" t="s">
        <v>3323</v>
      </c>
      <c r="AS14" s="746"/>
    </row>
    <row r="15" spans="1:45" ht="14.25" customHeight="1" x14ac:dyDescent="0.25">
      <c r="A15" t="s">
        <v>744</v>
      </c>
      <c r="B15">
        <v>1</v>
      </c>
      <c r="C15" t="s">
        <v>875</v>
      </c>
      <c r="D15" s="26" t="s">
        <v>138</v>
      </c>
      <c r="E15" s="435" t="s">
        <v>2221</v>
      </c>
      <c r="F15" s="27" t="s">
        <v>57</v>
      </c>
      <c r="G15" s="28" t="s">
        <v>139</v>
      </c>
      <c r="H15" s="27">
        <v>6502</v>
      </c>
      <c r="I15" s="27">
        <v>8</v>
      </c>
      <c r="J15" s="87">
        <v>8</v>
      </c>
      <c r="K15" s="19" t="s">
        <v>800</v>
      </c>
      <c r="L15" s="52" t="s">
        <v>108</v>
      </c>
      <c r="M15" s="81"/>
      <c r="N15" s="28">
        <v>824</v>
      </c>
      <c r="O15" s="972"/>
      <c r="P15" s="29">
        <v>6</v>
      </c>
      <c r="Q15" s="28"/>
      <c r="R15" s="28"/>
      <c r="S15" s="81">
        <v>176.429</v>
      </c>
      <c r="T15" s="185">
        <v>41739</v>
      </c>
      <c r="U15" s="326">
        <v>14.7</v>
      </c>
      <c r="V15" s="60">
        <v>0.33</v>
      </c>
      <c r="W15" s="167">
        <v>4</v>
      </c>
      <c r="X15" s="489">
        <f t="shared" si="0"/>
        <v>17.664311286407766</v>
      </c>
      <c r="Y15" s="502" t="s">
        <v>1833</v>
      </c>
      <c r="Z15" s="494"/>
      <c r="AA15" s="28" t="s">
        <v>20</v>
      </c>
      <c r="AB15" s="27">
        <v>2</v>
      </c>
      <c r="AC15" s="28" t="s">
        <v>138</v>
      </c>
      <c r="AD15" s="27"/>
      <c r="AE15" s="28" t="s">
        <v>124</v>
      </c>
      <c r="AF15" s="29" t="s">
        <v>55</v>
      </c>
      <c r="AG15" s="29" t="s">
        <v>55</v>
      </c>
      <c r="AH15" s="27" t="s">
        <v>181</v>
      </c>
      <c r="AI15" s="27" t="s">
        <v>181</v>
      </c>
      <c r="AJ15" s="27" t="s">
        <v>54</v>
      </c>
      <c r="AK15" s="81"/>
      <c r="AL15" s="569"/>
      <c r="AM15" s="28"/>
      <c r="AN15" s="28"/>
      <c r="AO15" s="28">
        <v>2012</v>
      </c>
      <c r="AP15" s="20">
        <v>2012</v>
      </c>
      <c r="AQ15" s="182"/>
      <c r="AR15" s="28" t="s">
        <v>1108</v>
      </c>
      <c r="AS15" s="20"/>
    </row>
    <row r="16" spans="1:45" ht="14.25" customHeight="1" x14ac:dyDescent="0.25">
      <c r="A16" s="208" t="s">
        <v>744</v>
      </c>
      <c r="B16" s="208">
        <v>1</v>
      </c>
      <c r="C16" s="208" t="s">
        <v>875</v>
      </c>
      <c r="D16" s="202" t="s">
        <v>138</v>
      </c>
      <c r="E16" s="733" t="s">
        <v>2221</v>
      </c>
      <c r="F16" s="205" t="s">
        <v>57</v>
      </c>
      <c r="G16" s="734" t="s">
        <v>139</v>
      </c>
      <c r="H16" s="205">
        <v>6502</v>
      </c>
      <c r="I16" s="205">
        <v>8</v>
      </c>
      <c r="J16" s="207">
        <v>8</v>
      </c>
      <c r="K16" s="918" t="s">
        <v>6197</v>
      </c>
      <c r="L16" s="736" t="s">
        <v>108</v>
      </c>
      <c r="M16" s="737" t="s">
        <v>6199</v>
      </c>
      <c r="N16" s="734">
        <v>824</v>
      </c>
      <c r="O16" s="973"/>
      <c r="P16" s="204">
        <v>6</v>
      </c>
      <c r="Q16" s="734"/>
      <c r="R16" s="734"/>
      <c r="S16" s="737">
        <v>176.429</v>
      </c>
      <c r="T16" s="738">
        <v>44489</v>
      </c>
      <c r="U16" s="739" t="s">
        <v>5998</v>
      </c>
      <c r="V16" s="740">
        <v>0.33</v>
      </c>
      <c r="W16" s="741">
        <v>4</v>
      </c>
      <c r="X16" s="742">
        <f t="shared" si="0"/>
        <v>17.664311286407766</v>
      </c>
      <c r="Y16" s="743" t="s">
        <v>1833</v>
      </c>
      <c r="Z16" s="744"/>
      <c r="AA16" s="734" t="s">
        <v>20</v>
      </c>
      <c r="AB16" s="205">
        <v>2</v>
      </c>
      <c r="AC16" s="734" t="s">
        <v>138</v>
      </c>
      <c r="AD16" s="205"/>
      <c r="AE16" s="734" t="s">
        <v>124</v>
      </c>
      <c r="AF16" s="204" t="s">
        <v>55</v>
      </c>
      <c r="AG16" s="204" t="s">
        <v>55</v>
      </c>
      <c r="AH16" s="205" t="s">
        <v>181</v>
      </c>
      <c r="AI16" s="205" t="s">
        <v>181</v>
      </c>
      <c r="AJ16" s="205" t="s">
        <v>54</v>
      </c>
      <c r="AK16" s="737"/>
      <c r="AL16" s="745"/>
      <c r="AM16" s="734"/>
      <c r="AN16" s="734"/>
      <c r="AO16" s="734">
        <v>2012</v>
      </c>
      <c r="AP16" s="746">
        <v>2012</v>
      </c>
      <c r="AQ16" s="747"/>
      <c r="AR16" s="734" t="s">
        <v>1108</v>
      </c>
      <c r="AS16" s="746"/>
    </row>
    <row r="17" spans="1:45" ht="14.25" customHeight="1" x14ac:dyDescent="0.25">
      <c r="B17">
        <v>1</v>
      </c>
      <c r="C17" t="s">
        <v>875</v>
      </c>
      <c r="D17" s="26" t="s">
        <v>2194</v>
      </c>
      <c r="E17" s="435" t="s">
        <v>2515</v>
      </c>
      <c r="F17" s="27" t="s">
        <v>67</v>
      </c>
      <c r="G17" s="28" t="s">
        <v>1828</v>
      </c>
      <c r="H17" s="27">
        <v>6502</v>
      </c>
      <c r="I17" s="27">
        <v>8</v>
      </c>
      <c r="J17" s="87">
        <v>8</v>
      </c>
      <c r="K17" s="856" t="s">
        <v>6197</v>
      </c>
      <c r="L17" s="52" t="s">
        <v>108</v>
      </c>
      <c r="M17" s="81" t="s">
        <v>6199</v>
      </c>
      <c r="N17" s="28">
        <v>1238</v>
      </c>
      <c r="O17" s="972">
        <v>706</v>
      </c>
      <c r="P17" s="29">
        <v>6</v>
      </c>
      <c r="Q17" s="28"/>
      <c r="R17" s="28">
        <v>7</v>
      </c>
      <c r="S17" s="81">
        <v>195.31299999999999</v>
      </c>
      <c r="T17" s="185">
        <v>44494</v>
      </c>
      <c r="U17" s="326" t="s">
        <v>5998</v>
      </c>
      <c r="V17" s="60">
        <v>0.33</v>
      </c>
      <c r="W17" s="167">
        <v>4</v>
      </c>
      <c r="X17" s="489">
        <f t="shared" si="0"/>
        <v>13.015607835218093</v>
      </c>
      <c r="Y17" s="502" t="s">
        <v>2216</v>
      </c>
      <c r="Z17" s="494" t="s">
        <v>54</v>
      </c>
      <c r="AA17" s="28" t="s">
        <v>17</v>
      </c>
      <c r="AB17" s="27">
        <v>19</v>
      </c>
      <c r="AC17" s="28" t="s">
        <v>2702</v>
      </c>
      <c r="AD17" s="27" t="s">
        <v>54</v>
      </c>
      <c r="AE17" s="28" t="s">
        <v>124</v>
      </c>
      <c r="AF17" s="29" t="s">
        <v>55</v>
      </c>
      <c r="AG17" s="29" t="s">
        <v>54</v>
      </c>
      <c r="AH17" s="27" t="s">
        <v>181</v>
      </c>
      <c r="AI17" s="27" t="s">
        <v>181</v>
      </c>
      <c r="AJ17" s="27" t="s">
        <v>54</v>
      </c>
      <c r="AK17" s="81"/>
      <c r="AL17" s="569"/>
      <c r="AM17" s="28"/>
      <c r="AN17" s="28"/>
      <c r="AO17" s="28">
        <v>2007</v>
      </c>
      <c r="AP17" s="20">
        <v>2009</v>
      </c>
      <c r="AQ17" s="142"/>
      <c r="AR17" s="28" t="s">
        <v>1827</v>
      </c>
      <c r="AS17" s="20" t="s">
        <v>2701</v>
      </c>
    </row>
    <row r="18" spans="1:45" ht="14.25" customHeight="1" x14ac:dyDescent="0.25">
      <c r="B18">
        <v>1</v>
      </c>
      <c r="C18" t="s">
        <v>875</v>
      </c>
      <c r="D18" s="26" t="s">
        <v>2194</v>
      </c>
      <c r="E18" s="435" t="s">
        <v>2515</v>
      </c>
      <c r="F18" s="27" t="s">
        <v>67</v>
      </c>
      <c r="G18" s="28" t="s">
        <v>1828</v>
      </c>
      <c r="H18" s="27">
        <v>6502</v>
      </c>
      <c r="I18" s="27">
        <v>8</v>
      </c>
      <c r="J18" s="87">
        <v>8</v>
      </c>
      <c r="K18" s="19" t="s">
        <v>800</v>
      </c>
      <c r="L18" s="52" t="s">
        <v>108</v>
      </c>
      <c r="M18" s="81" t="s">
        <v>2703</v>
      </c>
      <c r="N18" s="28">
        <v>1417</v>
      </c>
      <c r="O18" s="972"/>
      <c r="P18" s="29">
        <v>6</v>
      </c>
      <c r="Q18" s="28"/>
      <c r="R18" s="28">
        <v>9</v>
      </c>
      <c r="S18" s="81">
        <v>158.72999999999999</v>
      </c>
      <c r="T18" s="185">
        <v>43162</v>
      </c>
      <c r="U18" s="326">
        <v>14.7</v>
      </c>
      <c r="V18" s="60">
        <v>0.33</v>
      </c>
      <c r="W18" s="167">
        <v>4</v>
      </c>
      <c r="X18" s="489">
        <f t="shared" si="0"/>
        <v>9.2415137614678908</v>
      </c>
      <c r="Y18" s="502" t="s">
        <v>2216</v>
      </c>
      <c r="Z18" s="494" t="s">
        <v>54</v>
      </c>
      <c r="AA18" s="28" t="s">
        <v>17</v>
      </c>
      <c r="AB18" s="27">
        <v>19</v>
      </c>
      <c r="AC18" s="28" t="s">
        <v>2702</v>
      </c>
      <c r="AD18" s="27" t="s">
        <v>54</v>
      </c>
      <c r="AE18" s="28" t="s">
        <v>124</v>
      </c>
      <c r="AF18" s="29" t="s">
        <v>55</v>
      </c>
      <c r="AG18" s="29" t="s">
        <v>54</v>
      </c>
      <c r="AH18" s="27" t="s">
        <v>181</v>
      </c>
      <c r="AI18" s="27" t="s">
        <v>181</v>
      </c>
      <c r="AJ18" s="27" t="s">
        <v>54</v>
      </c>
      <c r="AK18" s="81"/>
      <c r="AL18" s="569"/>
      <c r="AM18" s="28"/>
      <c r="AN18" s="28"/>
      <c r="AO18" s="28">
        <v>2007</v>
      </c>
      <c r="AP18" s="20">
        <v>2009</v>
      </c>
      <c r="AQ18" s="142"/>
      <c r="AR18" s="28" t="s">
        <v>1827</v>
      </c>
      <c r="AS18" s="20" t="s">
        <v>2701</v>
      </c>
    </row>
    <row r="19" spans="1:45" ht="14.25" customHeight="1" x14ac:dyDescent="0.25">
      <c r="A19" t="s">
        <v>746</v>
      </c>
      <c r="B19">
        <v>1</v>
      </c>
      <c r="C19" t="s">
        <v>875</v>
      </c>
      <c r="D19" s="26" t="s">
        <v>1460</v>
      </c>
      <c r="E19" s="435" t="s">
        <v>2362</v>
      </c>
      <c r="F19" s="27" t="s">
        <v>57</v>
      </c>
      <c r="G19" s="28" t="s">
        <v>311</v>
      </c>
      <c r="H19" s="27">
        <v>6502</v>
      </c>
      <c r="I19" s="27">
        <v>8</v>
      </c>
      <c r="J19" s="87">
        <v>8</v>
      </c>
      <c r="K19" s="19" t="s">
        <v>800</v>
      </c>
      <c r="L19" s="52" t="s">
        <v>108</v>
      </c>
      <c r="M19" s="81"/>
      <c r="N19" s="28">
        <v>619</v>
      </c>
      <c r="O19" s="972"/>
      <c r="P19" s="29">
        <v>6</v>
      </c>
      <c r="Q19" s="28"/>
      <c r="R19" s="28"/>
      <c r="S19" s="81">
        <v>196.50200000000001</v>
      </c>
      <c r="T19" s="185">
        <v>41826</v>
      </c>
      <c r="U19" s="326">
        <v>14.7</v>
      </c>
      <c r="V19" s="60">
        <v>0.33</v>
      </c>
      <c r="W19" s="167">
        <v>4</v>
      </c>
      <c r="X19" s="489">
        <f t="shared" si="0"/>
        <v>26.189684975767367</v>
      </c>
      <c r="Y19" s="502" t="s">
        <v>174</v>
      </c>
      <c r="Z19" s="494"/>
      <c r="AA19" s="28" t="s">
        <v>20</v>
      </c>
      <c r="AB19" s="27">
        <v>18</v>
      </c>
      <c r="AC19" s="28" t="s">
        <v>1460</v>
      </c>
      <c r="AD19" s="27"/>
      <c r="AE19" s="28" t="s">
        <v>124</v>
      </c>
      <c r="AF19" s="29" t="s">
        <v>55</v>
      </c>
      <c r="AG19" s="29" t="s">
        <v>55</v>
      </c>
      <c r="AH19" s="27" t="s">
        <v>181</v>
      </c>
      <c r="AI19" s="27" t="s">
        <v>181</v>
      </c>
      <c r="AJ19" s="27" t="s">
        <v>54</v>
      </c>
      <c r="AK19" s="81"/>
      <c r="AL19" s="569"/>
      <c r="AM19" s="28"/>
      <c r="AN19" s="28"/>
      <c r="AO19" s="28">
        <v>2012</v>
      </c>
      <c r="AP19" s="20">
        <v>2012</v>
      </c>
      <c r="AQ19" s="182"/>
      <c r="AR19" s="28"/>
      <c r="AS19" s="20" t="s">
        <v>1461</v>
      </c>
    </row>
    <row r="20" spans="1:45" ht="14.25" customHeight="1" x14ac:dyDescent="0.25">
      <c r="A20" t="s">
        <v>746</v>
      </c>
      <c r="B20">
        <v>1</v>
      </c>
      <c r="C20" t="s">
        <v>875</v>
      </c>
      <c r="D20" s="26" t="s">
        <v>1460</v>
      </c>
      <c r="E20" s="435" t="s">
        <v>2362</v>
      </c>
      <c r="F20" s="27" t="s">
        <v>57</v>
      </c>
      <c r="G20" s="28" t="s">
        <v>311</v>
      </c>
      <c r="H20" s="27">
        <v>6502</v>
      </c>
      <c r="I20" s="27">
        <v>8</v>
      </c>
      <c r="J20" s="87">
        <v>8</v>
      </c>
      <c r="K20" s="856" t="s">
        <v>6197</v>
      </c>
      <c r="L20" s="52" t="s">
        <v>108</v>
      </c>
      <c r="M20" s="81" t="s">
        <v>6199</v>
      </c>
      <c r="N20" s="28">
        <v>583</v>
      </c>
      <c r="O20" s="972"/>
      <c r="P20" s="29">
        <v>6</v>
      </c>
      <c r="Q20" s="28"/>
      <c r="R20" s="28"/>
      <c r="S20" s="81">
        <v>285.714</v>
      </c>
      <c r="T20" s="185">
        <v>44508</v>
      </c>
      <c r="U20" s="27" t="s">
        <v>5998</v>
      </c>
      <c r="V20" s="60">
        <v>0.33</v>
      </c>
      <c r="W20" s="167">
        <v>4</v>
      </c>
      <c r="X20" s="489">
        <f t="shared" si="0"/>
        <v>40.431226415094343</v>
      </c>
      <c r="Y20" s="502" t="s">
        <v>174</v>
      </c>
      <c r="Z20" s="494"/>
      <c r="AA20" s="28" t="s">
        <v>20</v>
      </c>
      <c r="AB20" s="27">
        <v>18</v>
      </c>
      <c r="AC20" s="28" t="s">
        <v>1460</v>
      </c>
      <c r="AD20" s="27"/>
      <c r="AE20" s="28" t="s">
        <v>124</v>
      </c>
      <c r="AF20" s="29" t="s">
        <v>55</v>
      </c>
      <c r="AG20" s="29" t="s">
        <v>55</v>
      </c>
      <c r="AH20" s="27" t="s">
        <v>181</v>
      </c>
      <c r="AI20" s="27" t="s">
        <v>181</v>
      </c>
      <c r="AJ20" s="27" t="s">
        <v>54</v>
      </c>
      <c r="AK20" s="81"/>
      <c r="AL20" s="569"/>
      <c r="AM20" s="28"/>
      <c r="AN20" s="28"/>
      <c r="AO20" s="28">
        <v>2012</v>
      </c>
      <c r="AP20" s="20">
        <v>2012</v>
      </c>
      <c r="AQ20" s="182"/>
      <c r="AR20" s="28"/>
      <c r="AS20" s="20" t="s">
        <v>1461</v>
      </c>
    </row>
    <row r="21" spans="1:45" ht="14.25" customHeight="1" x14ac:dyDescent="0.25">
      <c r="A21" t="s">
        <v>744</v>
      </c>
      <c r="B21">
        <v>1</v>
      </c>
      <c r="C21" t="s">
        <v>875</v>
      </c>
      <c r="D21" s="26" t="s">
        <v>227</v>
      </c>
      <c r="E21" s="435" t="s">
        <v>2252</v>
      </c>
      <c r="F21" s="27" t="s">
        <v>67</v>
      </c>
      <c r="G21" s="28" t="s">
        <v>228</v>
      </c>
      <c r="H21" s="27">
        <v>6502</v>
      </c>
      <c r="I21" s="27">
        <v>8</v>
      </c>
      <c r="J21" s="87">
        <v>8</v>
      </c>
      <c r="K21" s="19" t="s">
        <v>800</v>
      </c>
      <c r="L21" s="52" t="s">
        <v>108</v>
      </c>
      <c r="M21" s="81"/>
      <c r="N21" s="28">
        <v>1678</v>
      </c>
      <c r="O21" s="972"/>
      <c r="P21" s="29">
        <v>6</v>
      </c>
      <c r="Q21" s="28"/>
      <c r="R21" s="28"/>
      <c r="S21" s="81">
        <v>158.90700000000001</v>
      </c>
      <c r="T21" s="185">
        <v>41688</v>
      </c>
      <c r="U21" s="326">
        <v>14.7</v>
      </c>
      <c r="V21" s="60">
        <v>0.33</v>
      </c>
      <c r="W21" s="167">
        <v>4</v>
      </c>
      <c r="X21" s="489">
        <f t="shared" si="0"/>
        <v>7.8127696662693689</v>
      </c>
      <c r="Y21" s="502" t="s">
        <v>174</v>
      </c>
      <c r="Z21" s="494"/>
      <c r="AA21" s="28" t="s">
        <v>17</v>
      </c>
      <c r="AB21" s="27">
        <v>7</v>
      </c>
      <c r="AC21" s="28" t="s">
        <v>833</v>
      </c>
      <c r="AD21" s="27"/>
      <c r="AE21" s="28" t="s">
        <v>124</v>
      </c>
      <c r="AF21" s="29" t="s">
        <v>55</v>
      </c>
      <c r="AG21" s="29" t="s">
        <v>55</v>
      </c>
      <c r="AH21" s="27" t="s">
        <v>181</v>
      </c>
      <c r="AI21" s="27" t="s">
        <v>181</v>
      </c>
      <c r="AJ21" s="27" t="s">
        <v>54</v>
      </c>
      <c r="AK21" s="81"/>
      <c r="AL21" s="569"/>
      <c r="AM21" s="28"/>
      <c r="AN21" s="28"/>
      <c r="AO21" s="28">
        <v>2008</v>
      </c>
      <c r="AP21" s="20">
        <v>2018</v>
      </c>
      <c r="AQ21" s="142"/>
      <c r="AR21" s="28" t="s">
        <v>2254</v>
      </c>
      <c r="AS21" s="20"/>
    </row>
    <row r="22" spans="1:45" ht="14.25" customHeight="1" x14ac:dyDescent="0.25">
      <c r="A22" t="s">
        <v>744</v>
      </c>
      <c r="B22">
        <v>1</v>
      </c>
      <c r="C22" t="s">
        <v>875</v>
      </c>
      <c r="D22" s="26" t="s">
        <v>230</v>
      </c>
      <c r="E22" s="435" t="s">
        <v>2253</v>
      </c>
      <c r="F22" s="27" t="s">
        <v>67</v>
      </c>
      <c r="G22" s="28" t="s">
        <v>228</v>
      </c>
      <c r="H22" s="27">
        <v>6502</v>
      </c>
      <c r="I22" s="27">
        <v>8</v>
      </c>
      <c r="J22" s="87">
        <v>8</v>
      </c>
      <c r="K22" s="19" t="s">
        <v>775</v>
      </c>
      <c r="L22" s="52" t="s">
        <v>108</v>
      </c>
      <c r="M22" s="81" t="s">
        <v>776</v>
      </c>
      <c r="N22" s="28">
        <v>4794</v>
      </c>
      <c r="O22" s="972"/>
      <c r="P22" s="29">
        <v>6</v>
      </c>
      <c r="Q22" s="28"/>
      <c r="R22" s="28"/>
      <c r="S22" s="81">
        <v>46.962000000000003</v>
      </c>
      <c r="T22" s="185">
        <v>41683</v>
      </c>
      <c r="U22" s="326">
        <v>14.7</v>
      </c>
      <c r="V22" s="60">
        <v>0.33</v>
      </c>
      <c r="W22" s="167">
        <v>4</v>
      </c>
      <c r="X22" s="489">
        <f t="shared" si="0"/>
        <v>0.80816958698372976</v>
      </c>
      <c r="Y22" s="502" t="s">
        <v>174</v>
      </c>
      <c r="Z22" s="494"/>
      <c r="AA22" s="28" t="s">
        <v>17</v>
      </c>
      <c r="AB22" s="27">
        <v>8</v>
      </c>
      <c r="AC22" s="28" t="s">
        <v>229</v>
      </c>
      <c r="AD22" s="27"/>
      <c r="AE22" s="28" t="s">
        <v>124</v>
      </c>
      <c r="AF22" s="29" t="s">
        <v>55</v>
      </c>
      <c r="AG22" s="29" t="s">
        <v>55</v>
      </c>
      <c r="AH22" s="27" t="s">
        <v>181</v>
      </c>
      <c r="AI22" s="27" t="s">
        <v>181</v>
      </c>
      <c r="AJ22" s="27" t="s">
        <v>54</v>
      </c>
      <c r="AK22" s="81"/>
      <c r="AL22" s="569"/>
      <c r="AM22" s="28"/>
      <c r="AN22" s="28"/>
      <c r="AO22" s="28">
        <v>2008</v>
      </c>
      <c r="AP22" s="20">
        <v>2021</v>
      </c>
      <c r="AQ22" s="142"/>
      <c r="AR22" s="28" t="s">
        <v>2254</v>
      </c>
      <c r="AS22" s="20"/>
    </row>
    <row r="23" spans="1:45" ht="14.25" customHeight="1" x14ac:dyDescent="0.25">
      <c r="D23" s="409" t="s">
        <v>5681</v>
      </c>
      <c r="E23" s="435" t="s">
        <v>5682</v>
      </c>
      <c r="F23" s="412" t="s">
        <v>296</v>
      </c>
      <c r="G23" s="504" t="s">
        <v>3313</v>
      </c>
      <c r="H23" s="412">
        <v>6502</v>
      </c>
      <c r="I23" s="412">
        <v>8</v>
      </c>
      <c r="J23" s="415">
        <v>8</v>
      </c>
      <c r="K23" s="19"/>
      <c r="L23" s="52"/>
      <c r="M23" s="81"/>
      <c r="N23" s="28"/>
      <c r="O23" s="972"/>
      <c r="P23" s="29"/>
      <c r="Q23" s="28"/>
      <c r="R23" s="28"/>
      <c r="S23" s="81"/>
      <c r="T23" s="185"/>
      <c r="U23" s="326"/>
      <c r="V23" s="60"/>
      <c r="W23" s="167"/>
      <c r="X23" s="489"/>
      <c r="Y23" s="502" t="s">
        <v>2216</v>
      </c>
      <c r="Z23" s="494" t="s">
        <v>54</v>
      </c>
      <c r="AA23" s="28" t="s">
        <v>17</v>
      </c>
      <c r="AB23" s="27"/>
      <c r="AC23" s="28"/>
      <c r="AD23" s="27" t="s">
        <v>54</v>
      </c>
      <c r="AE23" s="28" t="s">
        <v>124</v>
      </c>
      <c r="AF23" s="29" t="s">
        <v>55</v>
      </c>
      <c r="AG23" s="29" t="s">
        <v>55</v>
      </c>
      <c r="AH23" s="27" t="s">
        <v>181</v>
      </c>
      <c r="AI23" s="27" t="s">
        <v>181</v>
      </c>
      <c r="AJ23" s="27" t="s">
        <v>54</v>
      </c>
      <c r="AK23" s="81"/>
      <c r="AL23" s="569"/>
      <c r="AM23" s="28"/>
      <c r="AN23" s="28"/>
      <c r="AO23" s="28">
        <v>2014</v>
      </c>
      <c r="AP23" s="20">
        <v>2020</v>
      </c>
      <c r="AQ23" s="182" t="s">
        <v>5687</v>
      </c>
      <c r="AR23" s="28" t="s">
        <v>5685</v>
      </c>
      <c r="AS23" s="20" t="s">
        <v>5684</v>
      </c>
    </row>
    <row r="24" spans="1:45" s="208" customFormat="1" ht="15" customHeight="1" x14ac:dyDescent="0.25">
      <c r="A24"/>
      <c r="B24">
        <v>1</v>
      </c>
      <c r="C24" t="s">
        <v>875</v>
      </c>
      <c r="D24" s="26" t="s">
        <v>2170</v>
      </c>
      <c r="E24" s="435" t="s">
        <v>2171</v>
      </c>
      <c r="F24" s="27" t="s">
        <v>67</v>
      </c>
      <c r="G24" s="28" t="s">
        <v>2172</v>
      </c>
      <c r="H24" s="27">
        <v>6502</v>
      </c>
      <c r="I24" s="27">
        <v>8</v>
      </c>
      <c r="J24" s="87">
        <v>8</v>
      </c>
      <c r="K24" s="19" t="s">
        <v>800</v>
      </c>
      <c r="L24" s="52" t="s">
        <v>108</v>
      </c>
      <c r="M24" s="81"/>
      <c r="N24" s="28">
        <v>2210</v>
      </c>
      <c r="O24" s="972"/>
      <c r="P24" s="29">
        <v>6</v>
      </c>
      <c r="Q24" s="28"/>
      <c r="R24" s="28">
        <v>2</v>
      </c>
      <c r="S24" s="81">
        <v>156.26</v>
      </c>
      <c r="T24" s="185">
        <v>42512</v>
      </c>
      <c r="U24" s="326">
        <v>14.7</v>
      </c>
      <c r="V24" s="60">
        <v>0.33</v>
      </c>
      <c r="W24" s="167">
        <v>4</v>
      </c>
      <c r="X24" s="489">
        <f>IF(AND(N24&lt;&gt;"",S24&lt;&gt;""),1000*S24*V24/(N24*W24),"")</f>
        <v>5.8332352941176477</v>
      </c>
      <c r="Y24" s="502" t="s">
        <v>174</v>
      </c>
      <c r="Z24" s="494" t="s">
        <v>54</v>
      </c>
      <c r="AA24" s="28" t="s">
        <v>17</v>
      </c>
      <c r="AB24" s="27">
        <v>26</v>
      </c>
      <c r="AC24" s="28" t="s">
        <v>2914</v>
      </c>
      <c r="AD24" s="27" t="s">
        <v>54</v>
      </c>
      <c r="AE24" s="28" t="s">
        <v>124</v>
      </c>
      <c r="AF24" s="29" t="s">
        <v>55</v>
      </c>
      <c r="AG24" s="29" t="s">
        <v>55</v>
      </c>
      <c r="AH24" s="27" t="s">
        <v>181</v>
      </c>
      <c r="AI24" s="27" t="s">
        <v>181</v>
      </c>
      <c r="AJ24" s="27" t="s">
        <v>54</v>
      </c>
      <c r="AK24" s="81"/>
      <c r="AL24" s="569"/>
      <c r="AM24" s="28">
        <v>26</v>
      </c>
      <c r="AN24" s="28"/>
      <c r="AO24" s="28">
        <v>2005</v>
      </c>
      <c r="AP24" s="20">
        <v>2008</v>
      </c>
      <c r="AQ24" s="142"/>
      <c r="AR24" s="28" t="s">
        <v>2916</v>
      </c>
      <c r="AS24" s="20" t="s">
        <v>2915</v>
      </c>
    </row>
    <row r="25" spans="1:45" ht="14.25" customHeight="1" x14ac:dyDescent="0.25">
      <c r="D25" s="409" t="s">
        <v>4960</v>
      </c>
      <c r="E25" s="435" t="s">
        <v>4959</v>
      </c>
      <c r="F25" s="412" t="s">
        <v>1812</v>
      </c>
      <c r="G25" s="504" t="s">
        <v>4961</v>
      </c>
      <c r="H25" s="412">
        <v>6502</v>
      </c>
      <c r="I25" s="412">
        <v>8</v>
      </c>
      <c r="J25" s="415">
        <v>8</v>
      </c>
      <c r="K25" s="19"/>
      <c r="L25" s="52"/>
      <c r="M25" s="81"/>
      <c r="N25" s="28"/>
      <c r="O25" s="972"/>
      <c r="P25" s="29"/>
      <c r="Q25" s="28"/>
      <c r="R25" s="28"/>
      <c r="S25" s="81"/>
      <c r="T25" s="185"/>
      <c r="U25" s="326"/>
      <c r="V25" s="60"/>
      <c r="W25" s="167"/>
      <c r="X25" s="489"/>
      <c r="Y25" s="502"/>
      <c r="Z25" s="494"/>
      <c r="AA25" s="28" t="s">
        <v>17</v>
      </c>
      <c r="AB25" s="27"/>
      <c r="AC25" s="28"/>
      <c r="AD25" s="27"/>
      <c r="AE25" s="28"/>
      <c r="AF25" s="29" t="s">
        <v>55</v>
      </c>
      <c r="AG25" s="29"/>
      <c r="AH25" s="27" t="s">
        <v>3045</v>
      </c>
      <c r="AI25" s="27" t="s">
        <v>3045</v>
      </c>
      <c r="AJ25" s="27"/>
      <c r="AK25" s="81"/>
      <c r="AL25" s="569"/>
      <c r="AM25" s="28"/>
      <c r="AN25" s="28"/>
      <c r="AO25" s="28">
        <v>2011</v>
      </c>
      <c r="AP25" s="20">
        <v>2016</v>
      </c>
      <c r="AQ25" s="182" t="s">
        <v>4962</v>
      </c>
      <c r="AR25" s="28" t="s">
        <v>4958</v>
      </c>
      <c r="AS25" s="20" t="s">
        <v>4963</v>
      </c>
    </row>
    <row r="26" spans="1:45" s="208" customFormat="1" ht="14.25" customHeight="1" x14ac:dyDescent="0.25">
      <c r="A26" t="s">
        <v>744</v>
      </c>
      <c r="B26">
        <v>1</v>
      </c>
      <c r="C26" t="s">
        <v>875</v>
      </c>
      <c r="D26" s="26" t="s">
        <v>29</v>
      </c>
      <c r="E26" s="435" t="s">
        <v>3358</v>
      </c>
      <c r="F26" s="27" t="s">
        <v>67</v>
      </c>
      <c r="G26" s="28" t="s">
        <v>658</v>
      </c>
      <c r="H26" s="27">
        <v>6502</v>
      </c>
      <c r="I26" s="27">
        <v>8</v>
      </c>
      <c r="J26" s="87">
        <v>8</v>
      </c>
      <c r="K26" s="19" t="s">
        <v>800</v>
      </c>
      <c r="L26" s="52" t="s">
        <v>108</v>
      </c>
      <c r="M26" s="81"/>
      <c r="N26" s="28">
        <v>646</v>
      </c>
      <c r="O26" s="972"/>
      <c r="P26" s="29">
        <v>6</v>
      </c>
      <c r="Q26" s="28"/>
      <c r="R26" s="28"/>
      <c r="S26" s="81">
        <v>192.64099999999999</v>
      </c>
      <c r="T26" s="185">
        <v>41733</v>
      </c>
      <c r="U26" s="326">
        <v>14.7</v>
      </c>
      <c r="V26" s="60">
        <v>0.33</v>
      </c>
      <c r="W26" s="167">
        <v>4</v>
      </c>
      <c r="X26" s="489">
        <f t="shared" ref="X26:X60" si="1">IF(AND(N26&lt;&gt;"",S26&lt;&gt;""),1000*S26*V26/(N26*W26),"")</f>
        <v>24.60198529411765</v>
      </c>
      <c r="Y26" s="502" t="s">
        <v>174</v>
      </c>
      <c r="Z26" s="494"/>
      <c r="AA26" s="28" t="s">
        <v>17</v>
      </c>
      <c r="AB26" s="27">
        <v>5</v>
      </c>
      <c r="AC26" s="28" t="s">
        <v>29</v>
      </c>
      <c r="AD26" s="27" t="s">
        <v>54</v>
      </c>
      <c r="AE26" s="28" t="s">
        <v>124</v>
      </c>
      <c r="AF26" s="29" t="s">
        <v>55</v>
      </c>
      <c r="AG26" s="29" t="s">
        <v>55</v>
      </c>
      <c r="AH26" s="27" t="s">
        <v>181</v>
      </c>
      <c r="AI26" s="27" t="s">
        <v>181</v>
      </c>
      <c r="AJ26" s="27" t="s">
        <v>54</v>
      </c>
      <c r="AK26" s="81"/>
      <c r="AL26" s="569"/>
      <c r="AM26" s="28"/>
      <c r="AN26" s="28"/>
      <c r="AO26" s="28">
        <v>1999</v>
      </c>
      <c r="AP26" s="20">
        <v>2000</v>
      </c>
      <c r="AQ26" s="182" t="s">
        <v>3357</v>
      </c>
      <c r="AR26" s="28" t="s">
        <v>659</v>
      </c>
      <c r="AS26" s="20"/>
    </row>
    <row r="27" spans="1:45" ht="14.25" customHeight="1" x14ac:dyDescent="0.25">
      <c r="C27" t="s">
        <v>875</v>
      </c>
      <c r="D27" s="409" t="s">
        <v>4439</v>
      </c>
      <c r="E27" s="435" t="s">
        <v>2363</v>
      </c>
      <c r="F27" s="412" t="s">
        <v>1812</v>
      </c>
      <c r="G27" s="504" t="s">
        <v>1469</v>
      </c>
      <c r="H27" s="412">
        <v>6502</v>
      </c>
      <c r="I27" s="412">
        <v>8</v>
      </c>
      <c r="J27" s="415">
        <v>8</v>
      </c>
      <c r="K27" s="19"/>
      <c r="L27" s="52"/>
      <c r="M27" s="81"/>
      <c r="N27" s="28"/>
      <c r="O27" s="972"/>
      <c r="P27" s="29"/>
      <c r="Q27" s="28"/>
      <c r="R27" s="28"/>
      <c r="S27" s="81"/>
      <c r="T27" s="185"/>
      <c r="U27" s="326"/>
      <c r="V27" s="60"/>
      <c r="W27" s="167"/>
      <c r="X27" s="489" t="str">
        <f t="shared" si="1"/>
        <v/>
      </c>
      <c r="Y27" s="502"/>
      <c r="Z27" s="494"/>
      <c r="AA27" s="28" t="s">
        <v>20</v>
      </c>
      <c r="AB27" s="27"/>
      <c r="AC27" s="28"/>
      <c r="AD27" s="27"/>
      <c r="AE27" s="28" t="s">
        <v>124</v>
      </c>
      <c r="AF27" s="29" t="s">
        <v>55</v>
      </c>
      <c r="AG27" s="29" t="s">
        <v>55</v>
      </c>
      <c r="AH27" s="27" t="s">
        <v>181</v>
      </c>
      <c r="AI27" s="27" t="s">
        <v>181</v>
      </c>
      <c r="AJ27" s="27" t="s">
        <v>54</v>
      </c>
      <c r="AK27" s="81"/>
      <c r="AL27" s="569"/>
      <c r="AM27" s="28"/>
      <c r="AN27" s="28"/>
      <c r="AO27" s="28"/>
      <c r="AP27" s="20">
        <v>2016</v>
      </c>
      <c r="AQ27" s="182" t="s">
        <v>2364</v>
      </c>
      <c r="AR27" s="28"/>
      <c r="AS27" s="20"/>
    </row>
    <row r="28" spans="1:45" s="208" customFormat="1" ht="14.25" customHeight="1" x14ac:dyDescent="0.25">
      <c r="A28" t="s">
        <v>744</v>
      </c>
      <c r="B28">
        <v>1</v>
      </c>
      <c r="C28" t="s">
        <v>875</v>
      </c>
      <c r="D28" s="26" t="s">
        <v>312</v>
      </c>
      <c r="E28" s="435" t="s">
        <v>2292</v>
      </c>
      <c r="F28" s="27" t="s">
        <v>57</v>
      </c>
      <c r="G28" s="28" t="s">
        <v>313</v>
      </c>
      <c r="H28" s="27">
        <v>6502</v>
      </c>
      <c r="I28" s="27">
        <v>8</v>
      </c>
      <c r="J28" s="87">
        <v>8</v>
      </c>
      <c r="K28" s="19" t="s">
        <v>800</v>
      </c>
      <c r="L28" s="52" t="s">
        <v>108</v>
      </c>
      <c r="M28" s="81"/>
      <c r="N28" s="28">
        <v>4942</v>
      </c>
      <c r="O28" s="972"/>
      <c r="P28" s="29">
        <v>6</v>
      </c>
      <c r="Q28" s="28"/>
      <c r="R28" s="28"/>
      <c r="S28" s="81">
        <v>214.27</v>
      </c>
      <c r="T28" s="185">
        <v>41690</v>
      </c>
      <c r="U28" s="326">
        <v>14.7</v>
      </c>
      <c r="V28" s="60">
        <v>0.33</v>
      </c>
      <c r="W28" s="167">
        <v>4</v>
      </c>
      <c r="X28" s="489">
        <f t="shared" si="1"/>
        <v>3.576947592067989</v>
      </c>
      <c r="Y28" s="502" t="s">
        <v>174</v>
      </c>
      <c r="Z28" s="494"/>
      <c r="AA28" s="28" t="s">
        <v>17</v>
      </c>
      <c r="AB28" s="27">
        <v>3</v>
      </c>
      <c r="AC28" s="28" t="s">
        <v>883</v>
      </c>
      <c r="AD28" s="27" t="s">
        <v>54</v>
      </c>
      <c r="AE28" s="28" t="s">
        <v>124</v>
      </c>
      <c r="AF28" s="29" t="s">
        <v>55</v>
      </c>
      <c r="AG28" s="29" t="s">
        <v>55</v>
      </c>
      <c r="AH28" s="27" t="s">
        <v>181</v>
      </c>
      <c r="AI28" s="27" t="s">
        <v>181</v>
      </c>
      <c r="AJ28" s="27" t="s">
        <v>54</v>
      </c>
      <c r="AK28" s="81"/>
      <c r="AL28" s="569"/>
      <c r="AM28" s="28"/>
      <c r="AN28" s="28"/>
      <c r="AO28" s="28">
        <v>2010</v>
      </c>
      <c r="AP28" s="20">
        <v>2010</v>
      </c>
      <c r="AQ28" s="19"/>
      <c r="AR28" s="28" t="s">
        <v>318</v>
      </c>
      <c r="AS28" s="20"/>
    </row>
    <row r="29" spans="1:45" ht="14.25" customHeight="1" x14ac:dyDescent="0.25">
      <c r="A29" t="s">
        <v>745</v>
      </c>
      <c r="B29">
        <v>1</v>
      </c>
      <c r="C29" t="s">
        <v>875</v>
      </c>
      <c r="D29" s="26" t="s">
        <v>697</v>
      </c>
      <c r="E29" s="435" t="s">
        <v>1648</v>
      </c>
      <c r="F29" s="27" t="s">
        <v>67</v>
      </c>
      <c r="G29" s="28" t="s">
        <v>698</v>
      </c>
      <c r="H29" s="27">
        <v>6502</v>
      </c>
      <c r="I29" s="27">
        <v>8</v>
      </c>
      <c r="J29" s="87">
        <v>8</v>
      </c>
      <c r="K29" s="19" t="s">
        <v>802</v>
      </c>
      <c r="L29" s="52" t="s">
        <v>108</v>
      </c>
      <c r="M29" s="81"/>
      <c r="N29" s="28">
        <v>483</v>
      </c>
      <c r="O29" s="972"/>
      <c r="P29" s="29" t="s">
        <v>744</v>
      </c>
      <c r="Q29" s="28"/>
      <c r="R29" s="28"/>
      <c r="S29" s="81">
        <v>110.205</v>
      </c>
      <c r="T29" s="185">
        <v>41739</v>
      </c>
      <c r="U29" s="326" t="s">
        <v>1267</v>
      </c>
      <c r="V29" s="60">
        <v>0.33</v>
      </c>
      <c r="W29" s="167">
        <v>4</v>
      </c>
      <c r="X29" s="489">
        <f t="shared" si="1"/>
        <v>18.823835403726708</v>
      </c>
      <c r="Y29" s="502" t="s">
        <v>174</v>
      </c>
      <c r="Z29" s="494"/>
      <c r="AA29" s="28" t="s">
        <v>1117</v>
      </c>
      <c r="AB29" s="27">
        <v>8</v>
      </c>
      <c r="AC29" s="28" t="s">
        <v>699</v>
      </c>
      <c r="AD29" s="27" t="s">
        <v>54</v>
      </c>
      <c r="AE29" s="28" t="s">
        <v>124</v>
      </c>
      <c r="AF29" s="29" t="s">
        <v>55</v>
      </c>
      <c r="AG29" s="29" t="s">
        <v>55</v>
      </c>
      <c r="AH29" s="27" t="s">
        <v>83</v>
      </c>
      <c r="AI29" s="27" t="s">
        <v>83</v>
      </c>
      <c r="AJ29" s="27" t="s">
        <v>54</v>
      </c>
      <c r="AK29" s="81"/>
      <c r="AL29" s="569"/>
      <c r="AM29" s="28"/>
      <c r="AN29" s="28"/>
      <c r="AO29" s="28">
        <v>2001</v>
      </c>
      <c r="AP29" s="20">
        <v>2002</v>
      </c>
      <c r="AQ29" s="142"/>
      <c r="AR29" s="28"/>
      <c r="AS29" s="20"/>
    </row>
    <row r="30" spans="1:45" ht="14.25" customHeight="1" x14ac:dyDescent="0.25">
      <c r="A30" t="s">
        <v>744</v>
      </c>
      <c r="B30">
        <v>1</v>
      </c>
      <c r="C30" t="s">
        <v>875</v>
      </c>
      <c r="D30" s="26" t="s">
        <v>334</v>
      </c>
      <c r="E30" s="435" t="s">
        <v>2302</v>
      </c>
      <c r="F30" s="27" t="s">
        <v>296</v>
      </c>
      <c r="G30" s="28" t="s">
        <v>336</v>
      </c>
      <c r="H30" s="27">
        <v>6502</v>
      </c>
      <c r="I30" s="27">
        <v>8</v>
      </c>
      <c r="J30" s="87">
        <v>8</v>
      </c>
      <c r="K30" s="19" t="s">
        <v>775</v>
      </c>
      <c r="L30" s="52" t="s">
        <v>108</v>
      </c>
      <c r="M30" s="81"/>
      <c r="N30" s="28">
        <v>466</v>
      </c>
      <c r="O30" s="972"/>
      <c r="P30" s="29">
        <v>6</v>
      </c>
      <c r="Q30" s="28"/>
      <c r="R30" s="28">
        <v>3</v>
      </c>
      <c r="S30" s="81">
        <v>117.536</v>
      </c>
      <c r="T30" s="185">
        <v>41750</v>
      </c>
      <c r="U30" s="326">
        <v>14.7</v>
      </c>
      <c r="V30" s="60">
        <v>0.33</v>
      </c>
      <c r="W30" s="167">
        <v>4</v>
      </c>
      <c r="X30" s="489">
        <f t="shared" si="1"/>
        <v>20.808412017167385</v>
      </c>
      <c r="Y30" s="502" t="s">
        <v>174</v>
      </c>
      <c r="Z30" s="494" t="s">
        <v>54</v>
      </c>
      <c r="AA30" s="28" t="s">
        <v>20</v>
      </c>
      <c r="AB30" s="27">
        <v>13</v>
      </c>
      <c r="AC30" s="28" t="s">
        <v>335</v>
      </c>
      <c r="AD30" s="27" t="s">
        <v>54</v>
      </c>
      <c r="AE30" s="28" t="s">
        <v>124</v>
      </c>
      <c r="AF30" s="29" t="s">
        <v>55</v>
      </c>
      <c r="AG30" s="29" t="s">
        <v>55</v>
      </c>
      <c r="AH30" s="27" t="s">
        <v>181</v>
      </c>
      <c r="AI30" s="27" t="s">
        <v>181</v>
      </c>
      <c r="AJ30" s="27" t="s">
        <v>54</v>
      </c>
      <c r="AK30" s="81"/>
      <c r="AL30" s="569"/>
      <c r="AM30" s="28"/>
      <c r="AN30" s="28"/>
      <c r="AO30" s="28">
        <v>2013</v>
      </c>
      <c r="AP30" s="20">
        <v>2020</v>
      </c>
      <c r="AQ30" s="182" t="s">
        <v>5185</v>
      </c>
      <c r="AR30" s="28" t="s">
        <v>5186</v>
      </c>
      <c r="AS30" s="20" t="s">
        <v>2303</v>
      </c>
    </row>
    <row r="31" spans="1:45" ht="14.25" customHeight="1" x14ac:dyDescent="0.25">
      <c r="A31" s="208"/>
      <c r="B31" s="208"/>
      <c r="C31" s="208"/>
      <c r="D31" s="202" t="s">
        <v>6177</v>
      </c>
      <c r="E31" s="733" t="s">
        <v>6176</v>
      </c>
      <c r="F31" s="205"/>
      <c r="G31" s="734" t="s">
        <v>336</v>
      </c>
      <c r="H31" s="205">
        <v>6502</v>
      </c>
      <c r="I31" s="205">
        <v>8</v>
      </c>
      <c r="J31" s="207">
        <v>8</v>
      </c>
      <c r="K31" s="918" t="s">
        <v>6197</v>
      </c>
      <c r="L31" s="736" t="s">
        <v>108</v>
      </c>
      <c r="M31" s="737" t="s">
        <v>6270</v>
      </c>
      <c r="N31" s="734"/>
      <c r="O31" s="973"/>
      <c r="P31" s="204">
        <v>6</v>
      </c>
      <c r="Q31" s="734"/>
      <c r="R31" s="734"/>
      <c r="S31" s="737"/>
      <c r="T31" s="738">
        <v>44503</v>
      </c>
      <c r="U31" s="739" t="s">
        <v>5998</v>
      </c>
      <c r="V31" s="740">
        <v>0.33</v>
      </c>
      <c r="W31" s="741">
        <v>4</v>
      </c>
      <c r="X31" s="742" t="str">
        <f t="shared" si="1"/>
        <v/>
      </c>
      <c r="Y31" s="743"/>
      <c r="Z31" s="744"/>
      <c r="AA31" s="734" t="s">
        <v>20</v>
      </c>
      <c r="AB31" s="205">
        <v>61</v>
      </c>
      <c r="AC31" s="734" t="s">
        <v>6178</v>
      </c>
      <c r="AD31" s="205" t="s">
        <v>54</v>
      </c>
      <c r="AE31" s="734" t="s">
        <v>124</v>
      </c>
      <c r="AF31" s="204" t="s">
        <v>55</v>
      </c>
      <c r="AG31" s="204" t="s">
        <v>55</v>
      </c>
      <c r="AH31" s="205" t="s">
        <v>181</v>
      </c>
      <c r="AI31" s="205" t="s">
        <v>181</v>
      </c>
      <c r="AJ31" s="205" t="s">
        <v>54</v>
      </c>
      <c r="AK31" s="737"/>
      <c r="AL31" s="745"/>
      <c r="AM31" s="734"/>
      <c r="AN31" s="734"/>
      <c r="AO31" s="734"/>
      <c r="AP31" s="746">
        <v>2021</v>
      </c>
      <c r="AQ31" s="747"/>
      <c r="AR31" s="734" t="s">
        <v>6179</v>
      </c>
      <c r="AS31" s="746" t="s">
        <v>6180</v>
      </c>
    </row>
    <row r="32" spans="1:45" ht="14.25" customHeight="1" x14ac:dyDescent="0.25">
      <c r="A32" t="s">
        <v>744</v>
      </c>
      <c r="B32">
        <v>1</v>
      </c>
      <c r="C32" t="s">
        <v>875</v>
      </c>
      <c r="D32" s="560" t="s">
        <v>1941</v>
      </c>
      <c r="E32" s="435" t="s">
        <v>1944</v>
      </c>
      <c r="F32" s="27" t="s">
        <v>67</v>
      </c>
      <c r="G32" s="28" t="s">
        <v>1942</v>
      </c>
      <c r="H32" s="27">
        <v>6502</v>
      </c>
      <c r="I32" s="27">
        <v>8</v>
      </c>
      <c r="J32" s="87">
        <v>8</v>
      </c>
      <c r="K32" s="19" t="s">
        <v>968</v>
      </c>
      <c r="L32" s="52" t="s">
        <v>1942</v>
      </c>
      <c r="M32" s="81"/>
      <c r="N32" s="28">
        <v>252</v>
      </c>
      <c r="O32" s="972"/>
      <c r="P32" s="29">
        <v>6</v>
      </c>
      <c r="Q32" s="28"/>
      <c r="R32" s="28">
        <v>2</v>
      </c>
      <c r="S32" s="81">
        <v>196.078</v>
      </c>
      <c r="T32" s="185">
        <v>43175</v>
      </c>
      <c r="U32" s="326">
        <v>14.7</v>
      </c>
      <c r="V32" s="60">
        <v>0.33</v>
      </c>
      <c r="W32" s="167">
        <v>4</v>
      </c>
      <c r="X32" s="489">
        <f t="shared" si="1"/>
        <v>64.192202380952381</v>
      </c>
      <c r="Y32" s="502" t="s">
        <v>174</v>
      </c>
      <c r="Z32" s="494"/>
      <c r="AA32" s="28" t="s">
        <v>20</v>
      </c>
      <c r="AB32" s="27">
        <v>1</v>
      </c>
      <c r="AC32" s="28" t="s">
        <v>1941</v>
      </c>
      <c r="AD32" s="27" t="s">
        <v>54</v>
      </c>
      <c r="AE32" s="28" t="s">
        <v>124</v>
      </c>
      <c r="AF32" s="29" t="s">
        <v>55</v>
      </c>
      <c r="AG32" s="29" t="s">
        <v>55</v>
      </c>
      <c r="AH32" s="27" t="s">
        <v>181</v>
      </c>
      <c r="AI32" s="27" t="s">
        <v>181</v>
      </c>
      <c r="AJ32" s="27" t="s">
        <v>54</v>
      </c>
      <c r="AK32" s="81"/>
      <c r="AL32" s="569"/>
      <c r="AM32" s="28"/>
      <c r="AN32" s="28"/>
      <c r="AO32" s="28">
        <v>2017</v>
      </c>
      <c r="AP32" s="20"/>
      <c r="AQ32" s="37"/>
      <c r="AR32" s="400" t="s">
        <v>1945</v>
      </c>
      <c r="AS32" s="873" t="s">
        <v>2978</v>
      </c>
    </row>
    <row r="33" spans="1:45" s="208" customFormat="1" ht="14.25" customHeight="1" x14ac:dyDescent="0.25">
      <c r="A33"/>
      <c r="B33"/>
      <c r="C33" t="s">
        <v>875</v>
      </c>
      <c r="D33" s="560" t="s">
        <v>1941</v>
      </c>
      <c r="E33" s="435" t="s">
        <v>1944</v>
      </c>
      <c r="F33" s="27" t="s">
        <v>67</v>
      </c>
      <c r="G33" s="28" t="s">
        <v>1942</v>
      </c>
      <c r="H33" s="27">
        <v>6502</v>
      </c>
      <c r="I33" s="27">
        <v>8</v>
      </c>
      <c r="J33" s="87">
        <v>8</v>
      </c>
      <c r="K33" s="19" t="s">
        <v>800</v>
      </c>
      <c r="L33" s="52" t="s">
        <v>108</v>
      </c>
      <c r="M33" s="81" t="s">
        <v>2977</v>
      </c>
      <c r="N33" s="28">
        <v>326</v>
      </c>
      <c r="O33" s="972"/>
      <c r="P33" s="29">
        <v>6</v>
      </c>
      <c r="Q33" s="28"/>
      <c r="R33" s="28">
        <v>2</v>
      </c>
      <c r="S33" s="81">
        <v>196.078</v>
      </c>
      <c r="T33" s="185">
        <v>43175</v>
      </c>
      <c r="U33" s="326">
        <v>14.7</v>
      </c>
      <c r="V33" s="60">
        <v>0.33</v>
      </c>
      <c r="W33" s="167">
        <v>4</v>
      </c>
      <c r="X33" s="489">
        <f t="shared" si="1"/>
        <v>49.620966257668712</v>
      </c>
      <c r="Y33" s="502" t="s">
        <v>174</v>
      </c>
      <c r="Z33" s="494"/>
      <c r="AA33" s="28" t="s">
        <v>20</v>
      </c>
      <c r="AB33" s="27">
        <v>1</v>
      </c>
      <c r="AC33" s="28" t="s">
        <v>1941</v>
      </c>
      <c r="AD33" s="27" t="s">
        <v>54</v>
      </c>
      <c r="AE33" s="28" t="s">
        <v>124</v>
      </c>
      <c r="AF33" s="29" t="s">
        <v>55</v>
      </c>
      <c r="AG33" s="29" t="s">
        <v>55</v>
      </c>
      <c r="AH33" s="27" t="s">
        <v>181</v>
      </c>
      <c r="AI33" s="27" t="s">
        <v>181</v>
      </c>
      <c r="AJ33" s="27" t="s">
        <v>54</v>
      </c>
      <c r="AK33" s="81"/>
      <c r="AL33" s="569"/>
      <c r="AM33" s="28"/>
      <c r="AN33" s="28"/>
      <c r="AO33" s="28">
        <v>2017</v>
      </c>
      <c r="AP33" s="20"/>
      <c r="AQ33" s="182"/>
      <c r="AR33" s="400" t="s">
        <v>1945</v>
      </c>
      <c r="AS33" s="873" t="s">
        <v>2978</v>
      </c>
    </row>
    <row r="34" spans="1:45" ht="14.25" customHeight="1" x14ac:dyDescent="0.25">
      <c r="C34" t="s">
        <v>875</v>
      </c>
      <c r="D34" s="26" t="s">
        <v>3647</v>
      </c>
      <c r="E34" s="435" t="s">
        <v>2851</v>
      </c>
      <c r="F34" s="27" t="s">
        <v>1812</v>
      </c>
      <c r="G34" s="28" t="s">
        <v>3649</v>
      </c>
      <c r="H34" s="27">
        <v>6502</v>
      </c>
      <c r="I34" s="27">
        <v>8</v>
      </c>
      <c r="J34" s="87">
        <v>8</v>
      </c>
      <c r="K34" s="19" t="s">
        <v>800</v>
      </c>
      <c r="L34" s="52" t="s">
        <v>108</v>
      </c>
      <c r="M34" s="81" t="s">
        <v>3651</v>
      </c>
      <c r="N34" s="28"/>
      <c r="O34" s="972"/>
      <c r="P34" s="29">
        <v>6</v>
      </c>
      <c r="Q34" s="28"/>
      <c r="R34" s="28"/>
      <c r="S34" s="81"/>
      <c r="T34" s="185">
        <v>43236</v>
      </c>
      <c r="U34" s="326">
        <v>14.7</v>
      </c>
      <c r="V34" s="60">
        <v>0.33</v>
      </c>
      <c r="W34" s="167">
        <v>2</v>
      </c>
      <c r="X34" s="489" t="str">
        <f t="shared" si="1"/>
        <v/>
      </c>
      <c r="Y34" s="502" t="s">
        <v>174</v>
      </c>
      <c r="Z34" s="494" t="s">
        <v>54</v>
      </c>
      <c r="AA34" s="28" t="s">
        <v>17</v>
      </c>
      <c r="AB34" s="27">
        <v>114</v>
      </c>
      <c r="AC34" s="28" t="s">
        <v>1844</v>
      </c>
      <c r="AD34" s="27" t="s">
        <v>54</v>
      </c>
      <c r="AE34" s="28" t="s">
        <v>124</v>
      </c>
      <c r="AF34" s="29" t="s">
        <v>55</v>
      </c>
      <c r="AG34" s="29" t="s">
        <v>55</v>
      </c>
      <c r="AH34" s="27" t="s">
        <v>181</v>
      </c>
      <c r="AI34" s="27" t="s">
        <v>181</v>
      </c>
      <c r="AJ34" s="27" t="s">
        <v>54</v>
      </c>
      <c r="AK34" s="81"/>
      <c r="AL34" s="569"/>
      <c r="AM34" s="28"/>
      <c r="AN34" s="28"/>
      <c r="AO34" s="28">
        <v>2017</v>
      </c>
      <c r="AP34" s="20">
        <v>2021</v>
      </c>
      <c r="AQ34" s="142"/>
      <c r="AR34" s="28" t="s">
        <v>3648</v>
      </c>
      <c r="AS34" s="20" t="s">
        <v>3650</v>
      </c>
    </row>
    <row r="35" spans="1:45" ht="14.25" customHeight="1" x14ac:dyDescent="0.25">
      <c r="C35" t="s">
        <v>875</v>
      </c>
      <c r="D35" s="26" t="s">
        <v>3647</v>
      </c>
      <c r="E35" s="435" t="s">
        <v>2851</v>
      </c>
      <c r="F35" s="27" t="s">
        <v>1812</v>
      </c>
      <c r="G35" s="28" t="s">
        <v>3649</v>
      </c>
      <c r="H35" s="27">
        <v>6502</v>
      </c>
      <c r="I35" s="27">
        <v>8</v>
      </c>
      <c r="J35" s="87">
        <v>8</v>
      </c>
      <c r="K35" s="19"/>
      <c r="L35" s="52" t="s">
        <v>108</v>
      </c>
      <c r="M35" s="81" t="s">
        <v>5315</v>
      </c>
      <c r="N35" s="28"/>
      <c r="O35" s="972"/>
      <c r="P35" s="29">
        <v>6</v>
      </c>
      <c r="Q35" s="28"/>
      <c r="R35" s="28"/>
      <c r="S35" s="81"/>
      <c r="T35" s="185">
        <v>44017</v>
      </c>
      <c r="U35" s="326" t="s">
        <v>5298</v>
      </c>
      <c r="V35" s="60">
        <v>0.33</v>
      </c>
      <c r="W35" s="167">
        <v>2</v>
      </c>
      <c r="X35" s="489" t="str">
        <f t="shared" si="1"/>
        <v/>
      </c>
      <c r="Y35" s="502" t="s">
        <v>174</v>
      </c>
      <c r="Z35" s="494" t="s">
        <v>54</v>
      </c>
      <c r="AA35" s="28" t="s">
        <v>17</v>
      </c>
      <c r="AB35" s="27">
        <v>114</v>
      </c>
      <c r="AC35" s="28" t="s">
        <v>1690</v>
      </c>
      <c r="AD35" s="27" t="s">
        <v>54</v>
      </c>
      <c r="AE35" s="28" t="s">
        <v>124</v>
      </c>
      <c r="AF35" s="29" t="s">
        <v>55</v>
      </c>
      <c r="AG35" s="29" t="s">
        <v>55</v>
      </c>
      <c r="AH35" s="27" t="s">
        <v>181</v>
      </c>
      <c r="AI35" s="27" t="s">
        <v>181</v>
      </c>
      <c r="AJ35" s="27" t="s">
        <v>54</v>
      </c>
      <c r="AK35" s="81"/>
      <c r="AL35" s="569"/>
      <c r="AM35" s="28"/>
      <c r="AN35" s="28"/>
      <c r="AO35" s="28">
        <v>2017</v>
      </c>
      <c r="AP35" s="20">
        <v>2021</v>
      </c>
      <c r="AQ35" s="142"/>
      <c r="AR35" s="28" t="s">
        <v>3648</v>
      </c>
      <c r="AS35" s="20" t="s">
        <v>3650</v>
      </c>
    </row>
    <row r="36" spans="1:45" ht="14.25" customHeight="1" x14ac:dyDescent="0.25">
      <c r="B36">
        <v>1</v>
      </c>
      <c r="C36" t="s">
        <v>875</v>
      </c>
      <c r="D36" s="26" t="s">
        <v>6187</v>
      </c>
      <c r="E36" s="435" t="s">
        <v>6182</v>
      </c>
      <c r="F36" s="27"/>
      <c r="G36" s="28" t="s">
        <v>336</v>
      </c>
      <c r="H36" s="27">
        <v>6502</v>
      </c>
      <c r="I36" s="27">
        <v>8</v>
      </c>
      <c r="J36" s="87">
        <v>8</v>
      </c>
      <c r="K36" s="19" t="s">
        <v>9</v>
      </c>
      <c r="L36" s="52" t="s">
        <v>336</v>
      </c>
      <c r="M36" s="81"/>
      <c r="N36" s="28">
        <v>276</v>
      </c>
      <c r="O36" s="972"/>
      <c r="P36" s="29">
        <v>6</v>
      </c>
      <c r="Q36" s="28"/>
      <c r="R36" s="28"/>
      <c r="S36" s="81">
        <v>104</v>
      </c>
      <c r="T36" s="185"/>
      <c r="U36" s="326"/>
      <c r="V36" s="60">
        <v>0.33</v>
      </c>
      <c r="W36" s="167">
        <v>2</v>
      </c>
      <c r="X36" s="489">
        <f t="shared" si="1"/>
        <v>62.173913043478258</v>
      </c>
      <c r="Y36" s="502" t="s">
        <v>174</v>
      </c>
      <c r="Z36" s="494"/>
      <c r="AA36" s="28" t="s">
        <v>20</v>
      </c>
      <c r="AB36" s="27">
        <v>15</v>
      </c>
      <c r="AC36" s="28" t="s">
        <v>6184</v>
      </c>
      <c r="AD36" s="1039" t="s">
        <v>54</v>
      </c>
      <c r="AE36" s="28"/>
      <c r="AF36" s="29" t="s">
        <v>55</v>
      </c>
      <c r="AG36" s="29"/>
      <c r="AH36" s="27" t="s">
        <v>181</v>
      </c>
      <c r="AI36" s="27" t="s">
        <v>181</v>
      </c>
      <c r="AJ36" s="27" t="s">
        <v>54</v>
      </c>
      <c r="AK36" s="81">
        <v>31</v>
      </c>
      <c r="AL36" s="569"/>
      <c r="AM36" s="28"/>
      <c r="AN36" s="28"/>
      <c r="AO36" s="28"/>
      <c r="AP36" s="20">
        <v>2017</v>
      </c>
      <c r="AQ36" s="182"/>
      <c r="AR36" s="28" t="s">
        <v>6185</v>
      </c>
      <c r="AS36" s="20" t="s">
        <v>6183</v>
      </c>
    </row>
    <row r="37" spans="1:45" ht="14.25" customHeight="1" x14ac:dyDescent="0.25">
      <c r="D37" s="26" t="s">
        <v>6497</v>
      </c>
      <c r="E37" s="435" t="s">
        <v>6498</v>
      </c>
      <c r="F37" s="27"/>
      <c r="G37" s="28" t="s">
        <v>4579</v>
      </c>
      <c r="H37" s="27">
        <v>6502</v>
      </c>
      <c r="I37" s="27">
        <v>8</v>
      </c>
      <c r="J37" s="87">
        <v>8</v>
      </c>
      <c r="K37" s="856" t="s">
        <v>6197</v>
      </c>
      <c r="L37" s="465" t="s">
        <v>108</v>
      </c>
      <c r="M37" s="81"/>
      <c r="N37" s="28">
        <v>485</v>
      </c>
      <c r="O37" s="972">
        <v>148</v>
      </c>
      <c r="P37" s="29">
        <v>6</v>
      </c>
      <c r="Q37" s="28"/>
      <c r="R37" s="28">
        <v>2</v>
      </c>
      <c r="S37" s="81">
        <v>370.37</v>
      </c>
      <c r="T37" s="185">
        <v>44563</v>
      </c>
      <c r="U37" s="326" t="s">
        <v>6495</v>
      </c>
      <c r="V37" s="60">
        <v>0.33</v>
      </c>
      <c r="W37" s="167">
        <v>4</v>
      </c>
      <c r="X37" s="489">
        <f t="shared" si="1"/>
        <v>63.001082474226806</v>
      </c>
      <c r="Y37" s="502"/>
      <c r="Z37" s="494"/>
      <c r="AA37" s="28" t="s">
        <v>17</v>
      </c>
      <c r="AB37" s="27">
        <v>5</v>
      </c>
      <c r="AC37" s="28" t="s">
        <v>6500</v>
      </c>
      <c r="AD37" s="27" t="s">
        <v>54</v>
      </c>
      <c r="AE37" s="28" t="s">
        <v>124</v>
      </c>
      <c r="AF37" s="29" t="s">
        <v>55</v>
      </c>
      <c r="AG37" s="29"/>
      <c r="AH37" s="27" t="s">
        <v>181</v>
      </c>
      <c r="AI37" s="27" t="s">
        <v>181</v>
      </c>
      <c r="AJ37" s="27" t="s">
        <v>54</v>
      </c>
      <c r="AK37" s="81"/>
      <c r="AL37" s="569"/>
      <c r="AM37" s="28"/>
      <c r="AN37" s="28"/>
      <c r="AO37" s="28"/>
      <c r="AP37" s="20">
        <v>2022</v>
      </c>
      <c r="AQ37" s="182"/>
      <c r="AR37" s="129" t="s">
        <v>6499</v>
      </c>
      <c r="AS37" s="20"/>
    </row>
    <row r="38" spans="1:45" ht="14.25" customHeight="1" x14ac:dyDescent="0.25">
      <c r="A38" t="s">
        <v>744</v>
      </c>
      <c r="B38">
        <v>1</v>
      </c>
      <c r="C38" t="s">
        <v>875</v>
      </c>
      <c r="D38" s="26" t="s">
        <v>1467</v>
      </c>
      <c r="E38" s="435" t="s">
        <v>2495</v>
      </c>
      <c r="F38" s="27" t="s">
        <v>67</v>
      </c>
      <c r="G38" s="28" t="s">
        <v>1465</v>
      </c>
      <c r="H38" s="27">
        <v>6502</v>
      </c>
      <c r="I38" s="27">
        <v>8</v>
      </c>
      <c r="J38" s="87">
        <v>8</v>
      </c>
      <c r="K38" s="19" t="s">
        <v>800</v>
      </c>
      <c r="L38" s="52" t="s">
        <v>108</v>
      </c>
      <c r="M38" s="81"/>
      <c r="N38" s="28">
        <v>1052</v>
      </c>
      <c r="O38" s="972"/>
      <c r="P38" s="29">
        <v>6</v>
      </c>
      <c r="Q38" s="28"/>
      <c r="R38" s="28"/>
      <c r="S38" s="81">
        <v>242.18899999999999</v>
      </c>
      <c r="T38" s="185">
        <v>41826</v>
      </c>
      <c r="U38" s="326">
        <v>14.7</v>
      </c>
      <c r="V38" s="60">
        <v>0.33</v>
      </c>
      <c r="W38" s="167">
        <v>4</v>
      </c>
      <c r="X38" s="489">
        <f t="shared" si="1"/>
        <v>18.992958650190115</v>
      </c>
      <c r="Y38" s="502" t="s">
        <v>174</v>
      </c>
      <c r="Z38" s="494"/>
      <c r="AA38" s="28" t="s">
        <v>20</v>
      </c>
      <c r="AB38" s="27">
        <v>1</v>
      </c>
      <c r="AC38" s="28" t="s">
        <v>1464</v>
      </c>
      <c r="AD38" s="27" t="s">
        <v>54</v>
      </c>
      <c r="AE38" s="28" t="s">
        <v>124</v>
      </c>
      <c r="AF38" s="29" t="s">
        <v>55</v>
      </c>
      <c r="AG38" s="29" t="s">
        <v>55</v>
      </c>
      <c r="AH38" s="27" t="s">
        <v>181</v>
      </c>
      <c r="AI38" s="27" t="s">
        <v>181</v>
      </c>
      <c r="AJ38" s="27" t="s">
        <v>54</v>
      </c>
      <c r="AK38" s="81"/>
      <c r="AL38" s="569"/>
      <c r="AM38" s="28"/>
      <c r="AN38" s="28"/>
      <c r="AO38" s="28">
        <v>2007</v>
      </c>
      <c r="AP38" s="20">
        <v>2011</v>
      </c>
      <c r="AQ38" s="182" t="s">
        <v>2496</v>
      </c>
      <c r="AR38" s="28" t="s">
        <v>1466</v>
      </c>
      <c r="AS38" s="20"/>
    </row>
    <row r="39" spans="1:45" s="208" customFormat="1" ht="14.25" customHeight="1" x14ac:dyDescent="0.25">
      <c r="A39" t="s">
        <v>744</v>
      </c>
      <c r="B39">
        <v>1</v>
      </c>
      <c r="C39" t="s">
        <v>875</v>
      </c>
      <c r="D39" s="26" t="s">
        <v>551</v>
      </c>
      <c r="E39" s="435" t="s">
        <v>2565</v>
      </c>
      <c r="F39" s="27" t="s">
        <v>67</v>
      </c>
      <c r="G39" s="28" t="s">
        <v>189</v>
      </c>
      <c r="H39" s="27">
        <v>6502</v>
      </c>
      <c r="I39" s="27">
        <v>8</v>
      </c>
      <c r="J39" s="87">
        <v>8</v>
      </c>
      <c r="K39" s="19" t="s">
        <v>800</v>
      </c>
      <c r="L39" s="52" t="s">
        <v>108</v>
      </c>
      <c r="M39" s="81"/>
      <c r="N39" s="28">
        <v>575</v>
      </c>
      <c r="O39" s="972"/>
      <c r="P39" s="29">
        <v>6</v>
      </c>
      <c r="Q39" s="28"/>
      <c r="R39" s="28"/>
      <c r="S39" s="81">
        <v>290.613</v>
      </c>
      <c r="T39" s="185">
        <v>41687</v>
      </c>
      <c r="U39" s="326">
        <v>14.7</v>
      </c>
      <c r="V39" s="60">
        <v>0.33</v>
      </c>
      <c r="W39" s="167">
        <v>4</v>
      </c>
      <c r="X39" s="489">
        <f t="shared" si="1"/>
        <v>41.696647826086959</v>
      </c>
      <c r="Y39" s="502" t="s">
        <v>2216</v>
      </c>
      <c r="Z39" s="494"/>
      <c r="AA39" s="28" t="s">
        <v>17</v>
      </c>
      <c r="AB39" s="27">
        <v>7</v>
      </c>
      <c r="AC39" s="28" t="s">
        <v>554</v>
      </c>
      <c r="AD39" s="27" t="s">
        <v>54</v>
      </c>
      <c r="AE39" s="28" t="s">
        <v>124</v>
      </c>
      <c r="AF39" s="29" t="s">
        <v>55</v>
      </c>
      <c r="AG39" s="29" t="s">
        <v>55</v>
      </c>
      <c r="AH39" s="27" t="s">
        <v>181</v>
      </c>
      <c r="AI39" s="27" t="s">
        <v>181</v>
      </c>
      <c r="AJ39" s="27" t="s">
        <v>54</v>
      </c>
      <c r="AK39" s="81"/>
      <c r="AL39" s="569"/>
      <c r="AM39" s="28"/>
      <c r="AN39" s="28"/>
      <c r="AO39" s="28">
        <v>2002</v>
      </c>
      <c r="AP39" s="20">
        <v>2010</v>
      </c>
      <c r="AQ39" s="19"/>
      <c r="AR39" s="28" t="s">
        <v>553</v>
      </c>
      <c r="AS39" s="20"/>
    </row>
    <row r="40" spans="1:45" ht="14.25" customHeight="1" x14ac:dyDescent="0.25">
      <c r="A40" t="s">
        <v>744</v>
      </c>
      <c r="C40" t="s">
        <v>875</v>
      </c>
      <c r="D40" s="26" t="s">
        <v>555</v>
      </c>
      <c r="E40" s="435" t="s">
        <v>2566</v>
      </c>
      <c r="F40" s="27" t="s">
        <v>57</v>
      </c>
      <c r="G40" s="28" t="s">
        <v>556</v>
      </c>
      <c r="H40" s="27">
        <v>6502</v>
      </c>
      <c r="I40" s="27">
        <v>8</v>
      </c>
      <c r="J40" s="87">
        <v>8</v>
      </c>
      <c r="K40" s="19" t="s">
        <v>775</v>
      </c>
      <c r="L40" s="52" t="s">
        <v>108</v>
      </c>
      <c r="M40" s="81" t="s">
        <v>777</v>
      </c>
      <c r="N40" s="28"/>
      <c r="O40" s="972"/>
      <c r="P40" s="29"/>
      <c r="Q40" s="28"/>
      <c r="R40" s="28"/>
      <c r="S40" s="81"/>
      <c r="T40" s="185"/>
      <c r="U40" s="326">
        <v>14.7</v>
      </c>
      <c r="V40" s="60"/>
      <c r="W40" s="167">
        <v>4</v>
      </c>
      <c r="X40" s="489" t="str">
        <f t="shared" si="1"/>
        <v/>
      </c>
      <c r="Y40" s="502"/>
      <c r="Z40" s="494"/>
      <c r="AA40" s="28" t="s">
        <v>20</v>
      </c>
      <c r="AB40" s="27">
        <v>22</v>
      </c>
      <c r="AC40" s="28" t="s">
        <v>555</v>
      </c>
      <c r="AD40" s="27" t="s">
        <v>54</v>
      </c>
      <c r="AE40" s="28" t="s">
        <v>124</v>
      </c>
      <c r="AF40" s="29" t="s">
        <v>55</v>
      </c>
      <c r="AG40" s="29" t="s">
        <v>55</v>
      </c>
      <c r="AH40" s="27" t="s">
        <v>181</v>
      </c>
      <c r="AI40" s="27" t="s">
        <v>181</v>
      </c>
      <c r="AJ40" s="27" t="s">
        <v>54</v>
      </c>
      <c r="AK40" s="81"/>
      <c r="AL40" s="569"/>
      <c r="AM40" s="28"/>
      <c r="AN40" s="28"/>
      <c r="AO40" s="28">
        <v>2009</v>
      </c>
      <c r="AP40" s="20">
        <v>2010</v>
      </c>
      <c r="AQ40" s="19"/>
      <c r="AR40" s="28" t="s">
        <v>557</v>
      </c>
      <c r="AS40" s="20"/>
    </row>
    <row r="41" spans="1:45" s="208" customFormat="1" ht="14.25" customHeight="1" x14ac:dyDescent="0.25">
      <c r="A41"/>
      <c r="B41"/>
      <c r="C41"/>
      <c r="D41" s="409" t="s">
        <v>5081</v>
      </c>
      <c r="E41" s="435" t="s">
        <v>5082</v>
      </c>
      <c r="F41" s="412" t="s">
        <v>1812</v>
      </c>
      <c r="G41" s="504" t="s">
        <v>5083</v>
      </c>
      <c r="H41" s="412">
        <v>6502</v>
      </c>
      <c r="I41" s="412">
        <v>8</v>
      </c>
      <c r="J41" s="415">
        <v>8</v>
      </c>
      <c r="K41" s="856" t="s">
        <v>6197</v>
      </c>
      <c r="L41" s="52" t="s">
        <v>108</v>
      </c>
      <c r="M41" s="81" t="s">
        <v>2863</v>
      </c>
      <c r="N41" s="28">
        <v>868</v>
      </c>
      <c r="O41" s="972">
        <v>131</v>
      </c>
      <c r="P41" s="29">
        <v>6</v>
      </c>
      <c r="Q41" s="28"/>
      <c r="R41" s="28"/>
      <c r="S41" s="81">
        <v>250</v>
      </c>
      <c r="T41" s="185">
        <v>44500</v>
      </c>
      <c r="U41" s="326" t="s">
        <v>5998</v>
      </c>
      <c r="V41" s="60">
        <v>0.33</v>
      </c>
      <c r="W41" s="167">
        <v>3</v>
      </c>
      <c r="X41" s="489">
        <f t="shared" si="1"/>
        <v>31.682027649769584</v>
      </c>
      <c r="Y41" s="502" t="s">
        <v>174</v>
      </c>
      <c r="Z41" s="494"/>
      <c r="AA41" s="28" t="s">
        <v>17</v>
      </c>
      <c r="AB41" s="27">
        <v>23</v>
      </c>
      <c r="AC41" s="28" t="s">
        <v>5081</v>
      </c>
      <c r="AD41" s="27" t="s">
        <v>54</v>
      </c>
      <c r="AE41" s="28" t="s">
        <v>124</v>
      </c>
      <c r="AF41" s="29" t="s">
        <v>55</v>
      </c>
      <c r="AG41" s="29" t="s">
        <v>55</v>
      </c>
      <c r="AH41" s="27" t="s">
        <v>181</v>
      </c>
      <c r="AI41" s="27" t="s">
        <v>181</v>
      </c>
      <c r="AJ41" s="27" t="s">
        <v>54</v>
      </c>
      <c r="AK41" s="81"/>
      <c r="AL41" s="569"/>
      <c r="AM41" s="28"/>
      <c r="AN41" s="28"/>
      <c r="AO41" s="28">
        <v>2019</v>
      </c>
      <c r="AP41" s="20">
        <v>2020</v>
      </c>
      <c r="AQ41" s="182" t="s">
        <v>5165</v>
      </c>
      <c r="AR41" s="28" t="s">
        <v>5084</v>
      </c>
      <c r="AS41" s="852" t="s">
        <v>5106</v>
      </c>
    </row>
    <row r="42" spans="1:45" ht="14.25" customHeight="1" x14ac:dyDescent="0.25">
      <c r="A42" t="s">
        <v>744</v>
      </c>
      <c r="B42">
        <v>1</v>
      </c>
      <c r="C42" t="s">
        <v>875</v>
      </c>
      <c r="D42" s="26" t="s">
        <v>5880</v>
      </c>
      <c r="E42" s="435" t="s">
        <v>2363</v>
      </c>
      <c r="F42" s="27" t="s">
        <v>67</v>
      </c>
      <c r="G42" s="28" t="s">
        <v>1469</v>
      </c>
      <c r="H42" s="27">
        <v>6502</v>
      </c>
      <c r="I42" s="27">
        <v>8</v>
      </c>
      <c r="J42" s="87">
        <v>8</v>
      </c>
      <c r="K42" s="19" t="s">
        <v>800</v>
      </c>
      <c r="L42" s="52" t="s">
        <v>108</v>
      </c>
      <c r="M42" s="81"/>
      <c r="N42" s="28">
        <v>407</v>
      </c>
      <c r="O42" s="972"/>
      <c r="P42" s="29">
        <v>6</v>
      </c>
      <c r="Q42" s="28"/>
      <c r="R42" s="28"/>
      <c r="S42" s="81">
        <v>200.321</v>
      </c>
      <c r="T42" s="185">
        <v>41826</v>
      </c>
      <c r="U42" s="326">
        <v>14.7</v>
      </c>
      <c r="V42" s="60">
        <v>0.33</v>
      </c>
      <c r="W42" s="167">
        <v>4</v>
      </c>
      <c r="X42" s="489">
        <f t="shared" si="1"/>
        <v>40.605608108108115</v>
      </c>
      <c r="Y42" s="502" t="s">
        <v>174</v>
      </c>
      <c r="Z42" s="494"/>
      <c r="AA42" s="28" t="s">
        <v>20</v>
      </c>
      <c r="AB42" s="27">
        <v>2</v>
      </c>
      <c r="AC42" s="28" t="s">
        <v>73</v>
      </c>
      <c r="AD42" s="27"/>
      <c r="AE42" s="28" t="s">
        <v>124</v>
      </c>
      <c r="AF42" s="29" t="s">
        <v>55</v>
      </c>
      <c r="AG42" s="29" t="s">
        <v>55</v>
      </c>
      <c r="AH42" s="27" t="s">
        <v>181</v>
      </c>
      <c r="AI42" s="27" t="s">
        <v>181</v>
      </c>
      <c r="AJ42" s="27" t="s">
        <v>54</v>
      </c>
      <c r="AK42" s="81"/>
      <c r="AL42" s="569"/>
      <c r="AM42" s="28"/>
      <c r="AN42" s="28"/>
      <c r="AO42" s="28">
        <v>2007</v>
      </c>
      <c r="AP42" s="20">
        <v>2018</v>
      </c>
      <c r="AQ42" s="182" t="s">
        <v>2364</v>
      </c>
      <c r="AR42" s="28"/>
      <c r="AS42" s="20"/>
    </row>
    <row r="43" spans="1:45" ht="14.25" customHeight="1" x14ac:dyDescent="0.25">
      <c r="A43" t="s">
        <v>744</v>
      </c>
      <c r="B43">
        <v>1</v>
      </c>
      <c r="C43" t="s">
        <v>875</v>
      </c>
      <c r="D43" s="26" t="s">
        <v>5880</v>
      </c>
      <c r="E43" s="435" t="s">
        <v>2363</v>
      </c>
      <c r="F43" s="27" t="s">
        <v>67</v>
      </c>
      <c r="G43" s="28" t="s">
        <v>1469</v>
      </c>
      <c r="H43" s="27">
        <v>6502</v>
      </c>
      <c r="I43" s="27">
        <v>8</v>
      </c>
      <c r="J43" s="87">
        <v>8</v>
      </c>
      <c r="K43" s="856" t="s">
        <v>6197</v>
      </c>
      <c r="L43" s="28" t="s">
        <v>108</v>
      </c>
      <c r="M43" s="81" t="s">
        <v>6199</v>
      </c>
      <c r="N43" s="28">
        <v>475</v>
      </c>
      <c r="O43" s="972">
        <v>112</v>
      </c>
      <c r="P43" s="29">
        <v>6</v>
      </c>
      <c r="Q43" s="28"/>
      <c r="R43" s="28"/>
      <c r="S43" s="81">
        <v>333.33300000000003</v>
      </c>
      <c r="T43" s="185">
        <v>44494</v>
      </c>
      <c r="U43" s="326" t="s">
        <v>5998</v>
      </c>
      <c r="V43" s="60">
        <v>0.33</v>
      </c>
      <c r="W43" s="167">
        <v>3</v>
      </c>
      <c r="X43" s="489">
        <f t="shared" si="1"/>
        <v>77.192905263157897</v>
      </c>
      <c r="Y43" s="502" t="s">
        <v>174</v>
      </c>
      <c r="Z43" s="494"/>
      <c r="AA43" s="28" t="s">
        <v>20</v>
      </c>
      <c r="AB43" s="27">
        <v>2</v>
      </c>
      <c r="AC43" s="28" t="s">
        <v>73</v>
      </c>
      <c r="AD43" s="27"/>
      <c r="AE43" s="28" t="s">
        <v>124</v>
      </c>
      <c r="AF43" s="29" t="s">
        <v>55</v>
      </c>
      <c r="AG43" s="29" t="s">
        <v>55</v>
      </c>
      <c r="AH43" s="27" t="s">
        <v>181</v>
      </c>
      <c r="AI43" s="27" t="s">
        <v>181</v>
      </c>
      <c r="AJ43" s="27" t="s">
        <v>54</v>
      </c>
      <c r="AK43" s="81"/>
      <c r="AL43" s="569"/>
      <c r="AM43" s="28"/>
      <c r="AN43" s="28"/>
      <c r="AO43" s="28">
        <v>2007</v>
      </c>
      <c r="AP43" s="20">
        <v>2018</v>
      </c>
      <c r="AQ43" s="182" t="s">
        <v>2364</v>
      </c>
      <c r="AR43" s="28"/>
      <c r="AS43" s="20"/>
    </row>
    <row r="44" spans="1:45" ht="14.25" customHeight="1" x14ac:dyDescent="0.25">
      <c r="A44" t="s">
        <v>744</v>
      </c>
      <c r="B44">
        <v>1</v>
      </c>
      <c r="C44" t="s">
        <v>875</v>
      </c>
      <c r="D44" s="45" t="s">
        <v>5881</v>
      </c>
      <c r="E44" s="555" t="s">
        <v>3275</v>
      </c>
      <c r="F44" s="46" t="s">
        <v>85</v>
      </c>
      <c r="G44" s="42" t="s">
        <v>1469</v>
      </c>
      <c r="H44" s="46">
        <v>6502</v>
      </c>
      <c r="I44" s="46">
        <v>16</v>
      </c>
      <c r="J44" s="670">
        <v>8</v>
      </c>
      <c r="K44" s="19" t="s">
        <v>800</v>
      </c>
      <c r="L44" s="42" t="s">
        <v>108</v>
      </c>
      <c r="M44" s="81" t="s">
        <v>3436</v>
      </c>
      <c r="N44" s="28">
        <v>599</v>
      </c>
      <c r="O44" s="972"/>
      <c r="P44" s="29">
        <v>6</v>
      </c>
      <c r="Q44" s="28"/>
      <c r="R44" s="28">
        <v>2</v>
      </c>
      <c r="S44" s="81">
        <v>204.08199999999999</v>
      </c>
      <c r="T44" s="185">
        <v>43210</v>
      </c>
      <c r="U44" s="326">
        <v>14.7</v>
      </c>
      <c r="V44" s="60">
        <v>0.67</v>
      </c>
      <c r="W44" s="167">
        <v>4</v>
      </c>
      <c r="X44" s="489">
        <f t="shared" si="1"/>
        <v>57.068005008347249</v>
      </c>
      <c r="Y44" s="502"/>
      <c r="Z44" s="494"/>
      <c r="AA44" s="28" t="s">
        <v>20</v>
      </c>
      <c r="AB44" s="27">
        <v>5</v>
      </c>
      <c r="AC44" s="28" t="s">
        <v>3437</v>
      </c>
      <c r="AD44" s="27"/>
      <c r="AE44" s="28" t="s">
        <v>124</v>
      </c>
      <c r="AF44" s="29" t="s">
        <v>55</v>
      </c>
      <c r="AG44" s="29" t="s">
        <v>55</v>
      </c>
      <c r="AH44" s="27" t="s">
        <v>133</v>
      </c>
      <c r="AI44" s="27" t="s">
        <v>133</v>
      </c>
      <c r="AJ44" s="27"/>
      <c r="AK44" s="81"/>
      <c r="AL44" s="569"/>
      <c r="AM44" s="28"/>
      <c r="AN44" s="28"/>
      <c r="AO44" s="28">
        <v>2011</v>
      </c>
      <c r="AP44" s="20">
        <v>2018</v>
      </c>
      <c r="AQ44" s="182" t="s">
        <v>3277</v>
      </c>
      <c r="AR44" s="28" t="s">
        <v>3276</v>
      </c>
      <c r="AS44" s="20" t="s">
        <v>3438</v>
      </c>
    </row>
    <row r="45" spans="1:45" ht="14.25" customHeight="1" x14ac:dyDescent="0.25">
      <c r="A45" t="s">
        <v>744</v>
      </c>
      <c r="B45">
        <v>1</v>
      </c>
      <c r="C45" t="s">
        <v>875</v>
      </c>
      <c r="D45" s="26" t="s">
        <v>5881</v>
      </c>
      <c r="E45" s="435" t="s">
        <v>5768</v>
      </c>
      <c r="F45" s="27" t="s">
        <v>85</v>
      </c>
      <c r="G45" s="28" t="s">
        <v>1469</v>
      </c>
      <c r="H45" s="27">
        <v>6502</v>
      </c>
      <c r="I45" s="27">
        <v>16</v>
      </c>
      <c r="J45" s="87">
        <v>8</v>
      </c>
      <c r="K45" s="856" t="s">
        <v>6197</v>
      </c>
      <c r="L45" s="52" t="s">
        <v>108</v>
      </c>
      <c r="M45" s="81" t="s">
        <v>6199</v>
      </c>
      <c r="N45" s="28">
        <v>327</v>
      </c>
      <c r="O45" s="972">
        <v>98</v>
      </c>
      <c r="P45" s="29">
        <v>6</v>
      </c>
      <c r="Q45" s="28"/>
      <c r="R45" s="28"/>
      <c r="S45" s="81">
        <v>370.37</v>
      </c>
      <c r="T45" s="185">
        <v>44494</v>
      </c>
      <c r="U45" s="326" t="s">
        <v>5998</v>
      </c>
      <c r="V45" s="60">
        <v>0.33</v>
      </c>
      <c r="W45" s="167">
        <v>3</v>
      </c>
      <c r="X45" s="489">
        <f t="shared" si="1"/>
        <v>124.58929663608563</v>
      </c>
      <c r="Y45" s="502" t="s">
        <v>174</v>
      </c>
      <c r="Z45" s="494"/>
      <c r="AA45" s="28" t="s">
        <v>20</v>
      </c>
      <c r="AB45" s="27">
        <v>26</v>
      </c>
      <c r="AC45" s="28" t="s">
        <v>73</v>
      </c>
      <c r="AD45" s="27"/>
      <c r="AE45" s="28" t="s">
        <v>124</v>
      </c>
      <c r="AF45" s="29" t="s">
        <v>55</v>
      </c>
      <c r="AG45" s="29" t="s">
        <v>55</v>
      </c>
      <c r="AH45" s="27" t="s">
        <v>181</v>
      </c>
      <c r="AI45" s="27" t="s">
        <v>181</v>
      </c>
      <c r="AJ45" s="27" t="s">
        <v>54</v>
      </c>
      <c r="AK45" s="81"/>
      <c r="AL45" s="569"/>
      <c r="AM45" s="28"/>
      <c r="AN45" s="28"/>
      <c r="AO45" s="28">
        <v>2011</v>
      </c>
      <c r="AP45" s="20">
        <v>2021</v>
      </c>
      <c r="AQ45" s="182" t="s">
        <v>5768</v>
      </c>
      <c r="AR45" s="28" t="s">
        <v>6221</v>
      </c>
      <c r="AS45" s="20" t="s">
        <v>6220</v>
      </c>
    </row>
    <row r="46" spans="1:45" ht="14.25" customHeight="1" x14ac:dyDescent="0.25">
      <c r="A46" t="s">
        <v>744</v>
      </c>
      <c r="B46">
        <v>1</v>
      </c>
      <c r="C46" t="s">
        <v>875</v>
      </c>
      <c r="D46" s="26" t="s">
        <v>285</v>
      </c>
      <c r="E46" s="435" t="s">
        <v>2276</v>
      </c>
      <c r="F46" s="27" t="s">
        <v>96</v>
      </c>
      <c r="G46" s="28" t="s">
        <v>286</v>
      </c>
      <c r="H46" s="27">
        <v>6801</v>
      </c>
      <c r="I46" s="27">
        <v>8</v>
      </c>
      <c r="J46" s="87">
        <v>8</v>
      </c>
      <c r="K46" s="19" t="s">
        <v>775</v>
      </c>
      <c r="L46" s="52" t="s">
        <v>108</v>
      </c>
      <c r="M46" s="81"/>
      <c r="N46" s="28">
        <v>1412</v>
      </c>
      <c r="O46" s="972"/>
      <c r="P46" s="29">
        <v>6</v>
      </c>
      <c r="Q46" s="28">
        <v>1</v>
      </c>
      <c r="R46" s="28">
        <v>3</v>
      </c>
      <c r="S46" s="81">
        <v>31.207000000000001</v>
      </c>
      <c r="T46" s="185">
        <v>41685</v>
      </c>
      <c r="U46" s="326">
        <v>14.7</v>
      </c>
      <c r="V46" s="60">
        <v>0.33</v>
      </c>
      <c r="W46" s="167">
        <v>4</v>
      </c>
      <c r="X46" s="489">
        <f t="shared" si="1"/>
        <v>1.8233551699716717</v>
      </c>
      <c r="Y46" s="502" t="s">
        <v>174</v>
      </c>
      <c r="Z46" s="494"/>
      <c r="AA46" s="28" t="s">
        <v>20</v>
      </c>
      <c r="AB46" s="27">
        <v>6</v>
      </c>
      <c r="AC46" s="28" t="s">
        <v>797</v>
      </c>
      <c r="AD46" s="27"/>
      <c r="AE46" s="28"/>
      <c r="AF46" s="29" t="s">
        <v>55</v>
      </c>
      <c r="AG46" s="29" t="s">
        <v>55</v>
      </c>
      <c r="AH46" s="27" t="s">
        <v>181</v>
      </c>
      <c r="AI46" s="27" t="s">
        <v>181</v>
      </c>
      <c r="AJ46" s="27" t="s">
        <v>54</v>
      </c>
      <c r="AK46" s="81"/>
      <c r="AL46" s="569"/>
      <c r="AM46" s="28"/>
      <c r="AN46" s="28"/>
      <c r="AO46" s="28">
        <v>2014</v>
      </c>
      <c r="AP46" s="20"/>
      <c r="AQ46" s="142"/>
      <c r="AR46" s="28" t="s">
        <v>801</v>
      </c>
      <c r="AS46" s="20"/>
    </row>
    <row r="47" spans="1:45" ht="14.25" customHeight="1" x14ac:dyDescent="0.25">
      <c r="C47" t="s">
        <v>875</v>
      </c>
      <c r="D47" s="26" t="s">
        <v>4304</v>
      </c>
      <c r="E47" s="435" t="s">
        <v>4305</v>
      </c>
      <c r="F47" s="27" t="s">
        <v>57</v>
      </c>
      <c r="G47" s="28" t="s">
        <v>535</v>
      </c>
      <c r="H47" s="27">
        <v>6801</v>
      </c>
      <c r="I47" s="27">
        <v>8</v>
      </c>
      <c r="J47" s="87">
        <v>8</v>
      </c>
      <c r="K47" s="19" t="s">
        <v>800</v>
      </c>
      <c r="L47" s="52" t="s">
        <v>108</v>
      </c>
      <c r="M47" s="81"/>
      <c r="N47" s="28"/>
      <c r="O47" s="972"/>
      <c r="P47" s="29">
        <v>6</v>
      </c>
      <c r="Q47" s="28"/>
      <c r="R47" s="28"/>
      <c r="S47" s="81"/>
      <c r="T47" s="185"/>
      <c r="U47" s="326">
        <v>14.7</v>
      </c>
      <c r="V47" s="60">
        <v>0.33</v>
      </c>
      <c r="W47" s="167">
        <v>4</v>
      </c>
      <c r="X47" s="489" t="str">
        <f t="shared" si="1"/>
        <v/>
      </c>
      <c r="Y47" s="502"/>
      <c r="Z47" s="494"/>
      <c r="AA47" s="28" t="s">
        <v>17</v>
      </c>
      <c r="AB47" s="27"/>
      <c r="AC47" s="28"/>
      <c r="AD47" s="27" t="s">
        <v>54</v>
      </c>
      <c r="AE47" s="28" t="s">
        <v>124</v>
      </c>
      <c r="AF47" s="29" t="s">
        <v>55</v>
      </c>
      <c r="AG47" s="29" t="s">
        <v>55</v>
      </c>
      <c r="AH47" s="27" t="s">
        <v>181</v>
      </c>
      <c r="AI47" s="27" t="s">
        <v>181</v>
      </c>
      <c r="AJ47" s="27" t="s">
        <v>54</v>
      </c>
      <c r="AK47" s="81"/>
      <c r="AL47" s="569"/>
      <c r="AM47" s="28"/>
      <c r="AN47" s="28"/>
      <c r="AO47" s="28">
        <v>2003</v>
      </c>
      <c r="AP47" s="20">
        <v>2009</v>
      </c>
      <c r="AQ47" s="182"/>
      <c r="AR47" s="28"/>
      <c r="AS47" s="20"/>
    </row>
    <row r="48" spans="1:45" ht="14.25" customHeight="1" x14ac:dyDescent="0.25">
      <c r="A48" t="s">
        <v>744</v>
      </c>
      <c r="B48">
        <v>1</v>
      </c>
      <c r="C48" t="s">
        <v>875</v>
      </c>
      <c r="D48" s="26" t="s">
        <v>539</v>
      </c>
      <c r="E48" s="435" t="s">
        <v>2485</v>
      </c>
      <c r="F48" s="27" t="s">
        <v>67</v>
      </c>
      <c r="G48" s="28" t="s">
        <v>535</v>
      </c>
      <c r="H48" s="27">
        <v>6801</v>
      </c>
      <c r="I48" s="27">
        <v>8</v>
      </c>
      <c r="J48" s="87">
        <v>8</v>
      </c>
      <c r="K48" s="19" t="s">
        <v>794</v>
      </c>
      <c r="L48" s="52" t="s">
        <v>108</v>
      </c>
      <c r="M48" s="81"/>
      <c r="N48" s="28">
        <v>2235</v>
      </c>
      <c r="O48" s="972"/>
      <c r="P48" s="29">
        <v>4</v>
      </c>
      <c r="Q48" s="28"/>
      <c r="R48" s="28">
        <v>4</v>
      </c>
      <c r="S48" s="81">
        <v>46.323999999999998</v>
      </c>
      <c r="T48" s="185">
        <v>41685</v>
      </c>
      <c r="U48" s="326">
        <v>14.7</v>
      </c>
      <c r="V48" s="60">
        <v>0.33</v>
      </c>
      <c r="W48" s="167">
        <v>4</v>
      </c>
      <c r="X48" s="489">
        <f t="shared" si="1"/>
        <v>1.7099463087248323</v>
      </c>
      <c r="Y48" s="502" t="s">
        <v>174</v>
      </c>
      <c r="Z48" s="494" t="s">
        <v>54</v>
      </c>
      <c r="AA48" s="28" t="s">
        <v>17</v>
      </c>
      <c r="AB48" s="27">
        <v>21</v>
      </c>
      <c r="AC48" s="28" t="s">
        <v>538</v>
      </c>
      <c r="AD48" s="27" t="s">
        <v>54</v>
      </c>
      <c r="AE48" s="28" t="s">
        <v>124</v>
      </c>
      <c r="AF48" s="29" t="s">
        <v>55</v>
      </c>
      <c r="AG48" s="29" t="s">
        <v>55</v>
      </c>
      <c r="AH48" s="27" t="s">
        <v>181</v>
      </c>
      <c r="AI48" s="27" t="s">
        <v>181</v>
      </c>
      <c r="AJ48" s="27" t="s">
        <v>54</v>
      </c>
      <c r="AK48" s="81"/>
      <c r="AL48" s="569"/>
      <c r="AM48" s="28"/>
      <c r="AN48" s="28"/>
      <c r="AO48" s="28">
        <v>2003</v>
      </c>
      <c r="AP48" s="20">
        <v>2009</v>
      </c>
      <c r="AQ48" s="182" t="s">
        <v>2486</v>
      </c>
      <c r="AR48" s="28"/>
      <c r="AS48" s="20"/>
    </row>
    <row r="49" spans="1:45" ht="14.25" customHeight="1" x14ac:dyDescent="0.25">
      <c r="A49" t="s">
        <v>745</v>
      </c>
      <c r="B49">
        <v>1</v>
      </c>
      <c r="C49" t="s">
        <v>875</v>
      </c>
      <c r="D49" s="26" t="s">
        <v>995</v>
      </c>
      <c r="E49" s="435" t="s">
        <v>2619</v>
      </c>
      <c r="F49" s="27" t="s">
        <v>67</v>
      </c>
      <c r="G49" s="28" t="s">
        <v>997</v>
      </c>
      <c r="H49" s="27">
        <v>6801</v>
      </c>
      <c r="I49" s="27">
        <v>8</v>
      </c>
      <c r="J49" s="87">
        <v>8</v>
      </c>
      <c r="K49" s="19" t="s">
        <v>43</v>
      </c>
      <c r="L49" s="52" t="s">
        <v>108</v>
      </c>
      <c r="M49" s="81"/>
      <c r="N49" s="28">
        <v>1507</v>
      </c>
      <c r="O49" s="972"/>
      <c r="P49" s="29">
        <v>4</v>
      </c>
      <c r="Q49" s="28"/>
      <c r="R49" s="28">
        <v>3</v>
      </c>
      <c r="S49" s="81">
        <v>72.552999999999997</v>
      </c>
      <c r="T49" s="185">
        <v>41770</v>
      </c>
      <c r="U49" s="326">
        <v>14.7</v>
      </c>
      <c r="V49" s="60">
        <v>0.33</v>
      </c>
      <c r="W49" s="167">
        <v>4</v>
      </c>
      <c r="X49" s="489">
        <f t="shared" si="1"/>
        <v>3.9718795620437959</v>
      </c>
      <c r="Y49" s="502" t="s">
        <v>2226</v>
      </c>
      <c r="Z49" s="494"/>
      <c r="AA49" s="28" t="s">
        <v>17</v>
      </c>
      <c r="AB49" s="27">
        <v>15</v>
      </c>
      <c r="AC49" s="28" t="s">
        <v>1021</v>
      </c>
      <c r="AD49" s="27" t="s">
        <v>54</v>
      </c>
      <c r="AE49" s="28" t="s">
        <v>124</v>
      </c>
      <c r="AF49" s="29" t="s">
        <v>55</v>
      </c>
      <c r="AG49" s="29" t="s">
        <v>55</v>
      </c>
      <c r="AH49" s="27" t="s">
        <v>181</v>
      </c>
      <c r="AI49" s="27" t="s">
        <v>181</v>
      </c>
      <c r="AJ49" s="27" t="s">
        <v>54</v>
      </c>
      <c r="AK49" s="81"/>
      <c r="AL49" s="569"/>
      <c r="AM49" s="28"/>
      <c r="AN49" s="28"/>
      <c r="AO49" s="28">
        <v>2003</v>
      </c>
      <c r="AP49" s="20">
        <v>2009</v>
      </c>
      <c r="AQ49" s="182" t="s">
        <v>2486</v>
      </c>
      <c r="AR49" s="28" t="s">
        <v>996</v>
      </c>
      <c r="AS49" s="20" t="s">
        <v>998</v>
      </c>
    </row>
    <row r="50" spans="1:45" ht="14.25" customHeight="1" x14ac:dyDescent="0.25">
      <c r="A50" t="s">
        <v>745</v>
      </c>
      <c r="C50" t="s">
        <v>875</v>
      </c>
      <c r="D50" s="409" t="s">
        <v>4874</v>
      </c>
      <c r="E50" s="435" t="s">
        <v>4877</v>
      </c>
      <c r="F50" s="412" t="s">
        <v>67</v>
      </c>
      <c r="G50" s="504" t="s">
        <v>4876</v>
      </c>
      <c r="H50" s="412">
        <v>6803</v>
      </c>
      <c r="I50" s="412">
        <v>8</v>
      </c>
      <c r="J50" s="415">
        <v>8</v>
      </c>
      <c r="K50" s="19"/>
      <c r="L50" s="52"/>
      <c r="M50" s="81"/>
      <c r="N50" s="28"/>
      <c r="O50" s="972"/>
      <c r="P50" s="29"/>
      <c r="Q50" s="28"/>
      <c r="R50" s="28"/>
      <c r="S50" s="81"/>
      <c r="T50" s="185"/>
      <c r="U50" s="326"/>
      <c r="V50" s="60">
        <v>0.33</v>
      </c>
      <c r="W50" s="167">
        <v>3</v>
      </c>
      <c r="X50" s="489" t="str">
        <f t="shared" si="1"/>
        <v/>
      </c>
      <c r="Y50" s="502"/>
      <c r="Z50" s="494"/>
      <c r="AA50" s="28" t="s">
        <v>479</v>
      </c>
      <c r="AB50" s="27"/>
      <c r="AC50" s="28"/>
      <c r="AD50" s="27" t="s">
        <v>54</v>
      </c>
      <c r="AE50" s="28" t="s">
        <v>124</v>
      </c>
      <c r="AF50" s="29" t="s">
        <v>55</v>
      </c>
      <c r="AG50" s="29" t="s">
        <v>55</v>
      </c>
      <c r="AH50" s="27" t="s">
        <v>181</v>
      </c>
      <c r="AI50" s="27" t="s">
        <v>181</v>
      </c>
      <c r="AJ50" s="27" t="s">
        <v>54</v>
      </c>
      <c r="AK50" s="81"/>
      <c r="AL50" s="569"/>
      <c r="AM50" s="28"/>
      <c r="AN50" s="28"/>
      <c r="AO50" s="28">
        <v>1999</v>
      </c>
      <c r="AP50" s="20"/>
      <c r="AQ50" s="182"/>
      <c r="AR50" s="28" t="s">
        <v>4878</v>
      </c>
      <c r="AS50" s="20"/>
    </row>
    <row r="51" spans="1:45" ht="14.25" customHeight="1" x14ac:dyDescent="0.25">
      <c r="A51" t="s">
        <v>745</v>
      </c>
      <c r="B51">
        <v>1</v>
      </c>
      <c r="C51" t="s">
        <v>875</v>
      </c>
      <c r="D51" s="26" t="s">
        <v>105</v>
      </c>
      <c r="E51" s="435" t="s">
        <v>2209</v>
      </c>
      <c r="F51" s="27" t="s">
        <v>67</v>
      </c>
      <c r="G51" s="28" t="s">
        <v>106</v>
      </c>
      <c r="H51" s="27">
        <v>6805</v>
      </c>
      <c r="I51" s="27">
        <v>8</v>
      </c>
      <c r="J51" s="87">
        <v>8</v>
      </c>
      <c r="K51" s="856" t="s">
        <v>6197</v>
      </c>
      <c r="L51" s="52" t="s">
        <v>108</v>
      </c>
      <c r="M51" s="81" t="s">
        <v>6199</v>
      </c>
      <c r="N51" s="28">
        <v>1106</v>
      </c>
      <c r="O51" s="972">
        <v>117</v>
      </c>
      <c r="P51" s="29">
        <v>6</v>
      </c>
      <c r="Q51" s="28"/>
      <c r="R51" s="28"/>
      <c r="S51" s="81">
        <v>485.43700000000001</v>
      </c>
      <c r="T51" s="185">
        <v>44489</v>
      </c>
      <c r="U51" s="326" t="s">
        <v>5998</v>
      </c>
      <c r="V51" s="60">
        <v>0.33</v>
      </c>
      <c r="W51" s="167">
        <v>4</v>
      </c>
      <c r="X51" s="489">
        <f t="shared" si="1"/>
        <v>36.210264466546114</v>
      </c>
      <c r="Y51" s="502" t="s">
        <v>174</v>
      </c>
      <c r="Z51" s="494"/>
      <c r="AA51" s="28" t="s">
        <v>17</v>
      </c>
      <c r="AB51" s="27">
        <v>1</v>
      </c>
      <c r="AC51" s="59">
        <v>6805</v>
      </c>
      <c r="AD51" s="27"/>
      <c r="AE51" s="28" t="s">
        <v>124</v>
      </c>
      <c r="AF51" s="29" t="s">
        <v>55</v>
      </c>
      <c r="AG51" s="29" t="s">
        <v>55</v>
      </c>
      <c r="AH51" s="27" t="s">
        <v>181</v>
      </c>
      <c r="AI51" s="27" t="s">
        <v>181</v>
      </c>
      <c r="AJ51" s="27" t="s">
        <v>54</v>
      </c>
      <c r="AK51" s="81"/>
      <c r="AL51" s="569"/>
      <c r="AM51" s="28"/>
      <c r="AN51" s="28"/>
      <c r="AO51" s="28">
        <v>2007</v>
      </c>
      <c r="AP51" s="20">
        <v>2009</v>
      </c>
      <c r="AQ51" s="142"/>
      <c r="AR51" s="28"/>
      <c r="AS51" s="20" t="s">
        <v>6202</v>
      </c>
    </row>
    <row r="52" spans="1:45" ht="14.25" customHeight="1" x14ac:dyDescent="0.25">
      <c r="A52" t="s">
        <v>745</v>
      </c>
      <c r="B52">
        <v>1</v>
      </c>
      <c r="C52" t="s">
        <v>875</v>
      </c>
      <c r="D52" s="26" t="s">
        <v>105</v>
      </c>
      <c r="E52" s="435" t="s">
        <v>2209</v>
      </c>
      <c r="F52" s="27" t="s">
        <v>67</v>
      </c>
      <c r="G52" s="28" t="s">
        <v>106</v>
      </c>
      <c r="H52" s="27">
        <v>6805</v>
      </c>
      <c r="I52" s="27">
        <v>8</v>
      </c>
      <c r="J52" s="87">
        <v>8</v>
      </c>
      <c r="K52" s="19" t="s">
        <v>800</v>
      </c>
      <c r="L52" s="52" t="s">
        <v>108</v>
      </c>
      <c r="M52" s="81"/>
      <c r="N52" s="28">
        <v>1112</v>
      </c>
      <c r="O52" s="972"/>
      <c r="P52" s="29">
        <v>6</v>
      </c>
      <c r="Q52" s="28"/>
      <c r="R52" s="28"/>
      <c r="S52" s="81">
        <v>299.76</v>
      </c>
      <c r="T52" s="185">
        <v>41688</v>
      </c>
      <c r="U52" s="326">
        <v>14.7</v>
      </c>
      <c r="V52" s="60">
        <v>0.33</v>
      </c>
      <c r="W52" s="167">
        <v>4</v>
      </c>
      <c r="X52" s="489">
        <f t="shared" si="1"/>
        <v>22.239388489208633</v>
      </c>
      <c r="Y52" s="502" t="s">
        <v>174</v>
      </c>
      <c r="Z52" s="494"/>
      <c r="AA52" s="28" t="s">
        <v>17</v>
      </c>
      <c r="AB52" s="27">
        <v>1</v>
      </c>
      <c r="AC52" s="59">
        <v>6805</v>
      </c>
      <c r="AD52" s="27"/>
      <c r="AE52" s="28" t="s">
        <v>124</v>
      </c>
      <c r="AF52" s="29" t="s">
        <v>55</v>
      </c>
      <c r="AG52" s="29" t="s">
        <v>55</v>
      </c>
      <c r="AH52" s="27" t="s">
        <v>181</v>
      </c>
      <c r="AI52" s="27" t="s">
        <v>181</v>
      </c>
      <c r="AJ52" s="27" t="s">
        <v>54</v>
      </c>
      <c r="AK52" s="81"/>
      <c r="AL52" s="569"/>
      <c r="AM52" s="28"/>
      <c r="AN52" s="28"/>
      <c r="AO52" s="28">
        <v>2007</v>
      </c>
      <c r="AP52" s="20">
        <v>2009</v>
      </c>
      <c r="AQ52" s="142"/>
      <c r="AR52" s="28"/>
      <c r="AS52" s="20"/>
    </row>
    <row r="53" spans="1:45" ht="15" customHeight="1" x14ac:dyDescent="0.25">
      <c r="A53" t="s">
        <v>744</v>
      </c>
      <c r="B53">
        <v>1</v>
      </c>
      <c r="C53" t="s">
        <v>875</v>
      </c>
      <c r="D53" s="26" t="s">
        <v>868</v>
      </c>
      <c r="E53" s="435" t="s">
        <v>870</v>
      </c>
      <c r="F53" s="27" t="s">
        <v>107</v>
      </c>
      <c r="G53" s="28" t="s">
        <v>869</v>
      </c>
      <c r="H53" s="27">
        <v>6805</v>
      </c>
      <c r="I53" s="27">
        <v>8</v>
      </c>
      <c r="J53" s="87">
        <v>8</v>
      </c>
      <c r="K53" s="19" t="s">
        <v>871</v>
      </c>
      <c r="L53" s="52" t="s">
        <v>869</v>
      </c>
      <c r="M53" s="81"/>
      <c r="N53" s="28">
        <v>1690</v>
      </c>
      <c r="O53" s="972"/>
      <c r="P53" s="29">
        <v>4</v>
      </c>
      <c r="Q53" s="28"/>
      <c r="R53" s="28"/>
      <c r="S53" s="81">
        <v>83</v>
      </c>
      <c r="T53" s="185"/>
      <c r="U53" s="326"/>
      <c r="V53" s="60">
        <v>0.33</v>
      </c>
      <c r="W53" s="167">
        <v>4</v>
      </c>
      <c r="X53" s="489">
        <f t="shared" si="1"/>
        <v>4.0517751479289945</v>
      </c>
      <c r="Y53" s="502" t="s">
        <v>2226</v>
      </c>
      <c r="Z53" s="494"/>
      <c r="AA53" s="28" t="s">
        <v>107</v>
      </c>
      <c r="AB53" s="27"/>
      <c r="AC53" s="28"/>
      <c r="AD53" s="27" t="s">
        <v>54</v>
      </c>
      <c r="AE53" s="28" t="s">
        <v>124</v>
      </c>
      <c r="AF53" s="29" t="s">
        <v>55</v>
      </c>
      <c r="AG53" s="29" t="s">
        <v>55</v>
      </c>
      <c r="AH53" s="27" t="s">
        <v>181</v>
      </c>
      <c r="AI53" s="27" t="s">
        <v>181</v>
      </c>
      <c r="AJ53" s="27" t="s">
        <v>54</v>
      </c>
      <c r="AK53" s="81"/>
      <c r="AL53" s="569"/>
      <c r="AM53" s="28"/>
      <c r="AN53" s="28"/>
      <c r="AO53" s="28"/>
      <c r="AP53" s="20"/>
      <c r="AQ53" s="37" t="s">
        <v>111</v>
      </c>
      <c r="AR53" s="28"/>
      <c r="AS53" s="137"/>
    </row>
    <row r="54" spans="1:45" ht="15" customHeight="1" x14ac:dyDescent="0.25">
      <c r="A54" t="s">
        <v>744</v>
      </c>
      <c r="B54">
        <v>1</v>
      </c>
      <c r="C54" t="s">
        <v>875</v>
      </c>
      <c r="D54" s="26" t="s">
        <v>865</v>
      </c>
      <c r="E54" s="435" t="s">
        <v>2483</v>
      </c>
      <c r="F54" s="27" t="s">
        <v>57</v>
      </c>
      <c r="G54" s="28" t="s">
        <v>535</v>
      </c>
      <c r="H54" s="27">
        <v>6805</v>
      </c>
      <c r="I54" s="27">
        <v>8</v>
      </c>
      <c r="J54" s="87">
        <v>8</v>
      </c>
      <c r="K54" s="19" t="s">
        <v>800</v>
      </c>
      <c r="L54" s="52" t="s">
        <v>108</v>
      </c>
      <c r="M54" s="81"/>
      <c r="N54" s="28">
        <v>834</v>
      </c>
      <c r="O54" s="972"/>
      <c r="P54" s="29">
        <v>6</v>
      </c>
      <c r="Q54" s="28"/>
      <c r="R54" s="28"/>
      <c r="S54" s="81">
        <v>203.95699999999999</v>
      </c>
      <c r="T54" s="185">
        <v>41690</v>
      </c>
      <c r="U54" s="326">
        <v>14.7</v>
      </c>
      <c r="V54" s="60">
        <v>0.33</v>
      </c>
      <c r="W54" s="167">
        <v>4</v>
      </c>
      <c r="X54" s="489">
        <f t="shared" si="1"/>
        <v>20.17560251798561</v>
      </c>
      <c r="Y54" s="502" t="s">
        <v>174</v>
      </c>
      <c r="Z54" s="494" t="s">
        <v>54</v>
      </c>
      <c r="AA54" s="28" t="s">
        <v>17</v>
      </c>
      <c r="AB54" s="27">
        <v>10</v>
      </c>
      <c r="AC54" s="28" t="s">
        <v>867</v>
      </c>
      <c r="AD54" s="27" t="s">
        <v>54</v>
      </c>
      <c r="AE54" s="28" t="s">
        <v>124</v>
      </c>
      <c r="AF54" s="29" t="s">
        <v>55</v>
      </c>
      <c r="AG54" s="29" t="s">
        <v>55</v>
      </c>
      <c r="AH54" s="27" t="s">
        <v>181</v>
      </c>
      <c r="AI54" s="27" t="s">
        <v>181</v>
      </c>
      <c r="AJ54" s="27" t="s">
        <v>54</v>
      </c>
      <c r="AK54" s="81"/>
      <c r="AL54" s="569"/>
      <c r="AM54" s="28"/>
      <c r="AN54" s="28"/>
      <c r="AO54" s="28">
        <v>2003</v>
      </c>
      <c r="AP54" s="20">
        <v>2009</v>
      </c>
      <c r="AQ54" s="182" t="s">
        <v>2486</v>
      </c>
      <c r="AR54" s="28"/>
      <c r="AS54" s="20"/>
    </row>
    <row r="55" spans="1:45" ht="14.25" customHeight="1" x14ac:dyDescent="0.25">
      <c r="A55" t="s">
        <v>745</v>
      </c>
      <c r="B55">
        <v>1</v>
      </c>
      <c r="C55" t="s">
        <v>875</v>
      </c>
      <c r="D55" s="26" t="s">
        <v>112</v>
      </c>
      <c r="E55" s="435" t="s">
        <v>2210</v>
      </c>
      <c r="F55" s="27" t="s">
        <v>67</v>
      </c>
      <c r="G55" s="54" t="s">
        <v>106</v>
      </c>
      <c r="H55" s="27">
        <v>6808</v>
      </c>
      <c r="I55" s="27">
        <v>8</v>
      </c>
      <c r="J55" s="87">
        <v>8</v>
      </c>
      <c r="K55" s="856" t="s">
        <v>6197</v>
      </c>
      <c r="L55" s="52" t="s">
        <v>108</v>
      </c>
      <c r="M55" s="81" t="s">
        <v>6199</v>
      </c>
      <c r="N55" s="28">
        <v>1875</v>
      </c>
      <c r="O55" s="972">
        <v>128</v>
      </c>
      <c r="P55" s="29">
        <v>6</v>
      </c>
      <c r="Q55" s="28"/>
      <c r="R55" s="28"/>
      <c r="S55" s="81">
        <v>164.47399999999999</v>
      </c>
      <c r="T55" s="185">
        <v>44489</v>
      </c>
      <c r="U55" s="326" t="s">
        <v>5998</v>
      </c>
      <c r="V55" s="60">
        <v>0.33</v>
      </c>
      <c r="W55" s="167">
        <v>4</v>
      </c>
      <c r="X55" s="489">
        <f t="shared" si="1"/>
        <v>7.2368560000000004</v>
      </c>
      <c r="Y55" s="502" t="s">
        <v>174</v>
      </c>
      <c r="Z55" s="494"/>
      <c r="AA55" s="28" t="s">
        <v>17</v>
      </c>
      <c r="AB55" s="27">
        <v>1</v>
      </c>
      <c r="AC55" s="28" t="s">
        <v>113</v>
      </c>
      <c r="AD55" s="27"/>
      <c r="AE55" s="28" t="s">
        <v>124</v>
      </c>
      <c r="AF55" s="29" t="s">
        <v>55</v>
      </c>
      <c r="AG55" s="29" t="s">
        <v>55</v>
      </c>
      <c r="AH55" s="27" t="s">
        <v>181</v>
      </c>
      <c r="AI55" s="27" t="s">
        <v>181</v>
      </c>
      <c r="AJ55" s="27" t="s">
        <v>54</v>
      </c>
      <c r="AK55" s="81"/>
      <c r="AL55" s="569"/>
      <c r="AM55" s="28"/>
      <c r="AN55" s="28"/>
      <c r="AO55" s="28">
        <v>2007</v>
      </c>
      <c r="AP55" s="20">
        <v>2009</v>
      </c>
      <c r="AQ55" s="142"/>
      <c r="AR55" s="28"/>
      <c r="AS55" s="20" t="s">
        <v>6202</v>
      </c>
    </row>
    <row r="56" spans="1:45" ht="14.25" customHeight="1" x14ac:dyDescent="0.25">
      <c r="A56" t="s">
        <v>745</v>
      </c>
      <c r="B56">
        <v>1</v>
      </c>
      <c r="C56" t="s">
        <v>875</v>
      </c>
      <c r="D56" s="26" t="s">
        <v>112</v>
      </c>
      <c r="E56" s="435" t="s">
        <v>2210</v>
      </c>
      <c r="F56" s="27" t="s">
        <v>67</v>
      </c>
      <c r="G56" s="54" t="s">
        <v>106</v>
      </c>
      <c r="H56" s="27">
        <v>6808</v>
      </c>
      <c r="I56" s="27">
        <v>8</v>
      </c>
      <c r="J56" s="87">
        <v>8</v>
      </c>
      <c r="K56" s="19" t="s">
        <v>800</v>
      </c>
      <c r="L56" s="52" t="s">
        <v>108</v>
      </c>
      <c r="M56" s="81"/>
      <c r="N56" s="28">
        <v>2290</v>
      </c>
      <c r="O56" s="972"/>
      <c r="P56" s="29">
        <v>6</v>
      </c>
      <c r="Q56" s="28"/>
      <c r="R56" s="28"/>
      <c r="S56" s="81">
        <v>101.22499999999999</v>
      </c>
      <c r="T56" s="185">
        <v>41688</v>
      </c>
      <c r="U56" s="326">
        <v>14.7</v>
      </c>
      <c r="V56" s="60">
        <v>0.33</v>
      </c>
      <c r="W56" s="167">
        <v>4</v>
      </c>
      <c r="X56" s="489">
        <f t="shared" si="1"/>
        <v>3.6467521834061136</v>
      </c>
      <c r="Y56" s="502" t="s">
        <v>174</v>
      </c>
      <c r="Z56" s="494"/>
      <c r="AA56" s="28" t="s">
        <v>17</v>
      </c>
      <c r="AB56" s="27">
        <v>1</v>
      </c>
      <c r="AC56" s="28" t="s">
        <v>113</v>
      </c>
      <c r="AD56" s="27"/>
      <c r="AE56" s="28" t="s">
        <v>124</v>
      </c>
      <c r="AF56" s="29" t="s">
        <v>55</v>
      </c>
      <c r="AG56" s="29" t="s">
        <v>55</v>
      </c>
      <c r="AH56" s="27" t="s">
        <v>181</v>
      </c>
      <c r="AI56" s="27" t="s">
        <v>181</v>
      </c>
      <c r="AJ56" s="27" t="s">
        <v>54</v>
      </c>
      <c r="AK56" s="81"/>
      <c r="AL56" s="569"/>
      <c r="AM56" s="28"/>
      <c r="AN56" s="28"/>
      <c r="AO56" s="28">
        <v>2007</v>
      </c>
      <c r="AP56" s="20">
        <v>2009</v>
      </c>
      <c r="AQ56" s="142"/>
      <c r="AR56" s="28"/>
      <c r="AS56" s="20"/>
    </row>
    <row r="57" spans="1:45" ht="14.25" customHeight="1" x14ac:dyDescent="0.25">
      <c r="A57" t="s">
        <v>744</v>
      </c>
      <c r="C57" t="s">
        <v>875</v>
      </c>
      <c r="D57" s="26" t="s">
        <v>104</v>
      </c>
      <c r="E57" s="435" t="s">
        <v>2208</v>
      </c>
      <c r="F57" s="27" t="s">
        <v>57</v>
      </c>
      <c r="G57" s="28" t="s">
        <v>103</v>
      </c>
      <c r="H57" s="27">
        <v>6809</v>
      </c>
      <c r="I57" s="27">
        <v>8</v>
      </c>
      <c r="J57" s="87">
        <v>8</v>
      </c>
      <c r="K57" s="856" t="s">
        <v>6197</v>
      </c>
      <c r="L57" s="52" t="s">
        <v>108</v>
      </c>
      <c r="M57" s="81" t="s">
        <v>6199</v>
      </c>
      <c r="N57" s="28">
        <v>1690</v>
      </c>
      <c r="O57" s="972">
        <v>367</v>
      </c>
      <c r="P57" s="29">
        <v>6</v>
      </c>
      <c r="Q57" s="28"/>
      <c r="R57" s="28"/>
      <c r="S57" s="81">
        <v>333.33300000000003</v>
      </c>
      <c r="T57" s="185">
        <v>44489</v>
      </c>
      <c r="U57" s="326" t="s">
        <v>5998</v>
      </c>
      <c r="V57" s="60">
        <v>0.33</v>
      </c>
      <c r="W57" s="167">
        <v>3</v>
      </c>
      <c r="X57" s="489">
        <f t="shared" si="1"/>
        <v>21.69623076923077</v>
      </c>
      <c r="Y57" s="502" t="s">
        <v>2342</v>
      </c>
      <c r="Z57" s="494" t="s">
        <v>745</v>
      </c>
      <c r="AA57" s="28" t="s">
        <v>20</v>
      </c>
      <c r="AB57" s="27">
        <v>5</v>
      </c>
      <c r="AC57" s="28" t="s">
        <v>811</v>
      </c>
      <c r="AD57" s="27" t="s">
        <v>54</v>
      </c>
      <c r="AE57" s="28" t="s">
        <v>124</v>
      </c>
      <c r="AF57" s="29" t="s">
        <v>55</v>
      </c>
      <c r="AG57" s="29" t="s">
        <v>55</v>
      </c>
      <c r="AH57" s="27" t="s">
        <v>181</v>
      </c>
      <c r="AI57" s="27" t="s">
        <v>181</v>
      </c>
      <c r="AJ57" s="27" t="s">
        <v>54</v>
      </c>
      <c r="AK57" s="81"/>
      <c r="AL57" s="569"/>
      <c r="AM57" s="28"/>
      <c r="AN57" s="28"/>
      <c r="AO57" s="28">
        <v>2012</v>
      </c>
      <c r="AP57" s="20">
        <v>2015</v>
      </c>
      <c r="AQ57" s="142"/>
      <c r="AR57" s="28" t="s">
        <v>3639</v>
      </c>
      <c r="AS57" s="20" t="s">
        <v>4804</v>
      </c>
    </row>
    <row r="58" spans="1:45" ht="14.25" customHeight="1" x14ac:dyDescent="0.25">
      <c r="A58" t="s">
        <v>744</v>
      </c>
      <c r="C58" t="s">
        <v>875</v>
      </c>
      <c r="D58" s="26" t="s">
        <v>104</v>
      </c>
      <c r="E58" s="435" t="s">
        <v>2208</v>
      </c>
      <c r="F58" s="27" t="s">
        <v>57</v>
      </c>
      <c r="G58" s="28" t="s">
        <v>103</v>
      </c>
      <c r="H58" s="27">
        <v>6809</v>
      </c>
      <c r="I58" s="27">
        <v>8</v>
      </c>
      <c r="J58" s="87">
        <v>8</v>
      </c>
      <c r="K58" s="19" t="s">
        <v>827</v>
      </c>
      <c r="L58" s="52" t="s">
        <v>108</v>
      </c>
      <c r="M58" s="81"/>
      <c r="N58" s="28">
        <v>1711</v>
      </c>
      <c r="O58" s="972"/>
      <c r="P58" s="29" t="s">
        <v>744</v>
      </c>
      <c r="Q58" s="28"/>
      <c r="R58" s="28"/>
      <c r="S58" s="81">
        <v>223.11500000000001</v>
      </c>
      <c r="T58" s="185">
        <v>41822</v>
      </c>
      <c r="U58" s="59" t="s">
        <v>2684</v>
      </c>
      <c r="V58" s="60">
        <v>0.33</v>
      </c>
      <c r="W58" s="167">
        <v>3</v>
      </c>
      <c r="X58" s="489">
        <f t="shared" si="1"/>
        <v>14.344038573933371</v>
      </c>
      <c r="Y58" s="502" t="s">
        <v>2342</v>
      </c>
      <c r="Z58" s="494" t="s">
        <v>745</v>
      </c>
      <c r="AA58" s="28" t="s">
        <v>20</v>
      </c>
      <c r="AB58" s="27">
        <v>5</v>
      </c>
      <c r="AC58" s="28" t="s">
        <v>811</v>
      </c>
      <c r="AD58" s="27" t="s">
        <v>54</v>
      </c>
      <c r="AE58" s="28" t="s">
        <v>124</v>
      </c>
      <c r="AF58" s="29" t="s">
        <v>55</v>
      </c>
      <c r="AG58" s="29" t="s">
        <v>55</v>
      </c>
      <c r="AH58" s="27" t="s">
        <v>181</v>
      </c>
      <c r="AI58" s="27" t="s">
        <v>181</v>
      </c>
      <c r="AJ58" s="27" t="s">
        <v>54</v>
      </c>
      <c r="AK58" s="81"/>
      <c r="AL58" s="569"/>
      <c r="AM58" s="28"/>
      <c r="AN58" s="28"/>
      <c r="AO58" s="28">
        <v>2012</v>
      </c>
      <c r="AP58" s="20">
        <v>2015</v>
      </c>
      <c r="AQ58" s="142"/>
      <c r="AR58" s="28" t="s">
        <v>3639</v>
      </c>
      <c r="AS58" s="20"/>
    </row>
    <row r="59" spans="1:45" ht="14.25" customHeight="1" x14ac:dyDescent="0.25">
      <c r="A59" t="s">
        <v>744</v>
      </c>
      <c r="C59" t="s">
        <v>875</v>
      </c>
      <c r="D59" s="26" t="s">
        <v>104</v>
      </c>
      <c r="E59" s="435" t="s">
        <v>2208</v>
      </c>
      <c r="F59" s="27" t="s">
        <v>57</v>
      </c>
      <c r="G59" s="28" t="s">
        <v>103</v>
      </c>
      <c r="H59" s="27">
        <v>6809</v>
      </c>
      <c r="I59" s="27">
        <v>8</v>
      </c>
      <c r="J59" s="87">
        <v>8</v>
      </c>
      <c r="K59" s="19" t="s">
        <v>800</v>
      </c>
      <c r="L59" s="52" t="s">
        <v>108</v>
      </c>
      <c r="M59" s="81"/>
      <c r="N59" s="28">
        <v>1997</v>
      </c>
      <c r="O59" s="972"/>
      <c r="P59" s="29">
        <v>6</v>
      </c>
      <c r="Q59" s="28"/>
      <c r="R59" s="28"/>
      <c r="S59" s="81">
        <v>175.43899999999999</v>
      </c>
      <c r="T59" s="185">
        <v>43236</v>
      </c>
      <c r="U59" s="59">
        <v>14.7</v>
      </c>
      <c r="V59" s="60">
        <v>0.33</v>
      </c>
      <c r="W59" s="167">
        <v>3</v>
      </c>
      <c r="X59" s="489">
        <f t="shared" si="1"/>
        <v>9.6636404606910364</v>
      </c>
      <c r="Y59" s="502" t="s">
        <v>2342</v>
      </c>
      <c r="Z59" s="494" t="s">
        <v>745</v>
      </c>
      <c r="AA59" s="28" t="s">
        <v>20</v>
      </c>
      <c r="AB59" s="27">
        <v>5</v>
      </c>
      <c r="AC59" s="28" t="s">
        <v>811</v>
      </c>
      <c r="AD59" s="27" t="s">
        <v>54</v>
      </c>
      <c r="AE59" s="28" t="s">
        <v>124</v>
      </c>
      <c r="AF59" s="29" t="s">
        <v>55</v>
      </c>
      <c r="AG59" s="29" t="s">
        <v>55</v>
      </c>
      <c r="AH59" s="27" t="s">
        <v>181</v>
      </c>
      <c r="AI59" s="27" t="s">
        <v>181</v>
      </c>
      <c r="AJ59" s="27" t="s">
        <v>54</v>
      </c>
      <c r="AK59" s="81"/>
      <c r="AL59" s="569"/>
      <c r="AM59" s="28"/>
      <c r="AN59" s="28"/>
      <c r="AO59" s="28">
        <v>2012</v>
      </c>
      <c r="AP59" s="20">
        <v>2015</v>
      </c>
      <c r="AQ59" s="142"/>
      <c r="AR59" s="28" t="s">
        <v>3639</v>
      </c>
      <c r="AS59" s="20"/>
    </row>
    <row r="60" spans="1:45" ht="14.25" customHeight="1" x14ac:dyDescent="0.25">
      <c r="A60" t="s">
        <v>744</v>
      </c>
      <c r="C60" t="s">
        <v>875</v>
      </c>
      <c r="D60" s="26" t="s">
        <v>104</v>
      </c>
      <c r="E60" s="435" t="s">
        <v>2208</v>
      </c>
      <c r="F60" s="27" t="s">
        <v>57</v>
      </c>
      <c r="G60" s="28" t="s">
        <v>103</v>
      </c>
      <c r="H60" s="27">
        <v>6809</v>
      </c>
      <c r="I60" s="27">
        <v>8</v>
      </c>
      <c r="J60" s="87">
        <v>8</v>
      </c>
      <c r="K60" s="19" t="s">
        <v>802</v>
      </c>
      <c r="L60" s="52" t="s">
        <v>108</v>
      </c>
      <c r="M60" s="81"/>
      <c r="N60" s="28">
        <v>1680</v>
      </c>
      <c r="O60" s="972"/>
      <c r="P60" s="29" t="s">
        <v>744</v>
      </c>
      <c r="Q60" s="28"/>
      <c r="R60" s="28"/>
      <c r="S60" s="81">
        <v>145.16</v>
      </c>
      <c r="T60" s="185">
        <v>43236</v>
      </c>
      <c r="U60" s="59" t="s">
        <v>3562</v>
      </c>
      <c r="V60" s="60">
        <v>0.33</v>
      </c>
      <c r="W60" s="167">
        <v>3</v>
      </c>
      <c r="X60" s="489">
        <f t="shared" si="1"/>
        <v>9.5045238095238105</v>
      </c>
      <c r="Y60" s="502" t="s">
        <v>2342</v>
      </c>
      <c r="Z60" s="494" t="s">
        <v>745</v>
      </c>
      <c r="AA60" s="28" t="s">
        <v>20</v>
      </c>
      <c r="AB60" s="27">
        <v>5</v>
      </c>
      <c r="AC60" s="28" t="s">
        <v>811</v>
      </c>
      <c r="AD60" s="27" t="s">
        <v>54</v>
      </c>
      <c r="AE60" s="28" t="s">
        <v>124</v>
      </c>
      <c r="AF60" s="29" t="s">
        <v>55</v>
      </c>
      <c r="AG60" s="29" t="s">
        <v>55</v>
      </c>
      <c r="AH60" s="27" t="s">
        <v>181</v>
      </c>
      <c r="AI60" s="27" t="s">
        <v>181</v>
      </c>
      <c r="AJ60" s="27" t="s">
        <v>54</v>
      </c>
      <c r="AK60" s="81"/>
      <c r="AL60" s="569"/>
      <c r="AM60" s="28"/>
      <c r="AN60" s="28"/>
      <c r="AO60" s="28">
        <v>2012</v>
      </c>
      <c r="AP60" s="20">
        <v>2015</v>
      </c>
      <c r="AQ60" s="142"/>
      <c r="AR60" s="28" t="s">
        <v>3639</v>
      </c>
      <c r="AS60" s="20"/>
    </row>
    <row r="61" spans="1:45" ht="14.25" customHeight="1" x14ac:dyDescent="0.25">
      <c r="D61" s="409" t="s">
        <v>5627</v>
      </c>
      <c r="E61" s="435" t="s">
        <v>5628</v>
      </c>
      <c r="F61" s="608" t="s">
        <v>296</v>
      </c>
      <c r="G61" s="504" t="s">
        <v>1431</v>
      </c>
      <c r="H61" s="412">
        <v>6809</v>
      </c>
      <c r="I61" s="412">
        <v>8</v>
      </c>
      <c r="J61" s="415">
        <v>8</v>
      </c>
      <c r="K61" s="19"/>
      <c r="L61" s="52"/>
      <c r="M61" s="81"/>
      <c r="N61" s="28"/>
      <c r="O61" s="972"/>
      <c r="P61" s="29"/>
      <c r="Q61" s="28"/>
      <c r="R61" s="28"/>
      <c r="S61" s="81"/>
      <c r="T61" s="185"/>
      <c r="U61" s="326"/>
      <c r="V61" s="60"/>
      <c r="W61" s="167"/>
      <c r="X61" s="489"/>
      <c r="Y61" s="502"/>
      <c r="Z61" s="494"/>
      <c r="AA61" s="28" t="s">
        <v>20</v>
      </c>
      <c r="AB61" s="27">
        <v>39</v>
      </c>
      <c r="AC61" s="28"/>
      <c r="AD61" s="27"/>
      <c r="AE61" s="28"/>
      <c r="AF61" s="29"/>
      <c r="AG61" s="29"/>
      <c r="AH61" s="27"/>
      <c r="AI61" s="27"/>
      <c r="AJ61" s="27"/>
      <c r="AK61" s="81"/>
      <c r="AL61" s="569"/>
      <c r="AM61" s="28"/>
      <c r="AN61" s="28"/>
      <c r="AO61" s="28">
        <v>2007</v>
      </c>
      <c r="AP61" s="20">
        <v>2015</v>
      </c>
      <c r="AQ61" s="182" t="s">
        <v>5630</v>
      </c>
      <c r="AR61" s="28" t="s">
        <v>5631</v>
      </c>
      <c r="AS61" s="20"/>
    </row>
    <row r="62" spans="1:45" ht="14.25" customHeight="1" x14ac:dyDescent="0.25">
      <c r="D62" s="591" t="s">
        <v>5419</v>
      </c>
      <c r="E62" s="555" t="s">
        <v>5420</v>
      </c>
      <c r="F62" s="412" t="s">
        <v>67</v>
      </c>
      <c r="G62" s="42" t="s">
        <v>5422</v>
      </c>
      <c r="H62" s="592">
        <v>6809</v>
      </c>
      <c r="I62" s="592">
        <v>8</v>
      </c>
      <c r="J62" s="618">
        <v>8</v>
      </c>
      <c r="K62" s="19"/>
      <c r="L62" s="52"/>
      <c r="M62" s="81"/>
      <c r="N62" s="28"/>
      <c r="O62" s="972"/>
      <c r="P62" s="29"/>
      <c r="Q62" s="28"/>
      <c r="R62" s="28"/>
      <c r="S62" s="81"/>
      <c r="T62" s="185"/>
      <c r="U62" s="326"/>
      <c r="V62" s="60"/>
      <c r="W62" s="167"/>
      <c r="X62" s="489"/>
      <c r="Y62" s="502"/>
      <c r="Z62" s="494"/>
      <c r="AA62" s="28" t="s">
        <v>20</v>
      </c>
      <c r="AB62" s="27">
        <v>6</v>
      </c>
      <c r="AC62" s="28" t="s">
        <v>5423</v>
      </c>
      <c r="AD62" s="27" t="s">
        <v>54</v>
      </c>
      <c r="AE62" s="28" t="s">
        <v>124</v>
      </c>
      <c r="AF62" s="29" t="s">
        <v>55</v>
      </c>
      <c r="AG62" s="29" t="s">
        <v>55</v>
      </c>
      <c r="AH62" s="27" t="s">
        <v>181</v>
      </c>
      <c r="AI62" s="27" t="s">
        <v>181</v>
      </c>
      <c r="AJ62" s="27" t="s">
        <v>54</v>
      </c>
      <c r="AK62" s="81"/>
      <c r="AL62" s="569"/>
      <c r="AM62" s="28"/>
      <c r="AN62" s="28"/>
      <c r="AO62" s="28">
        <v>2016</v>
      </c>
      <c r="AP62" s="20">
        <v>2017</v>
      </c>
      <c r="AQ62" s="182" t="s">
        <v>5424</v>
      </c>
      <c r="AR62" s="28" t="s">
        <v>5421</v>
      </c>
      <c r="AS62" s="20" t="s">
        <v>5425</v>
      </c>
    </row>
    <row r="63" spans="1:45" ht="14.25" customHeight="1" x14ac:dyDescent="0.25">
      <c r="A63" t="s">
        <v>745</v>
      </c>
      <c r="C63" t="s">
        <v>875</v>
      </c>
      <c r="D63" s="26" t="s">
        <v>704</v>
      </c>
      <c r="E63" s="28"/>
      <c r="F63" s="27" t="s">
        <v>57</v>
      </c>
      <c r="G63" s="28" t="s">
        <v>705</v>
      </c>
      <c r="H63" s="27">
        <v>6809</v>
      </c>
      <c r="I63" s="27">
        <v>8</v>
      </c>
      <c r="J63" s="87">
        <v>8</v>
      </c>
      <c r="K63" s="19" t="s">
        <v>800</v>
      </c>
      <c r="L63" s="52" t="s">
        <v>108</v>
      </c>
      <c r="M63" s="81" t="s">
        <v>884</v>
      </c>
      <c r="N63" s="28"/>
      <c r="O63" s="972"/>
      <c r="P63" s="29">
        <v>6</v>
      </c>
      <c r="Q63" s="28"/>
      <c r="R63" s="28"/>
      <c r="S63" s="81"/>
      <c r="T63" s="185"/>
      <c r="U63" s="326">
        <v>14.7</v>
      </c>
      <c r="V63" s="60">
        <v>0.33</v>
      </c>
      <c r="W63" s="167">
        <v>3</v>
      </c>
      <c r="X63" s="489" t="str">
        <f t="shared" ref="X63:X86" si="2">IF(AND(N63&lt;&gt;"",S63&lt;&gt;""),1000*S63*V63/(N63*W63),"")</f>
        <v/>
      </c>
      <c r="Y63" s="502"/>
      <c r="Z63" s="494"/>
      <c r="AA63" s="28" t="s">
        <v>17</v>
      </c>
      <c r="AB63" s="27">
        <v>26</v>
      </c>
      <c r="AC63" s="28" t="s">
        <v>812</v>
      </c>
      <c r="AD63" s="27" t="s">
        <v>54</v>
      </c>
      <c r="AE63" s="28" t="s">
        <v>124</v>
      </c>
      <c r="AF63" s="29" t="s">
        <v>55</v>
      </c>
      <c r="AG63" s="29" t="s">
        <v>55</v>
      </c>
      <c r="AH63" s="27" t="s">
        <v>181</v>
      </c>
      <c r="AI63" s="27" t="s">
        <v>181</v>
      </c>
      <c r="AJ63" s="27" t="s">
        <v>54</v>
      </c>
      <c r="AK63" s="81"/>
      <c r="AL63" s="569"/>
      <c r="AM63" s="28"/>
      <c r="AN63" s="28"/>
      <c r="AO63" s="28">
        <v>1999</v>
      </c>
      <c r="AP63" s="20"/>
      <c r="AQ63" s="182" t="s">
        <v>2973</v>
      </c>
      <c r="AR63" s="28" t="s">
        <v>813</v>
      </c>
      <c r="AS63" s="20"/>
    </row>
    <row r="64" spans="1:45" ht="14.25" customHeight="1" x14ac:dyDescent="0.25">
      <c r="B64">
        <v>1</v>
      </c>
      <c r="C64" t="s">
        <v>875</v>
      </c>
      <c r="D64" s="26" t="s">
        <v>2017</v>
      </c>
      <c r="E64" s="435" t="s">
        <v>3127</v>
      </c>
      <c r="F64" s="27" t="s">
        <v>85</v>
      </c>
      <c r="G64" s="28" t="s">
        <v>311</v>
      </c>
      <c r="H64" s="27">
        <v>6809</v>
      </c>
      <c r="I64" s="27">
        <v>8</v>
      </c>
      <c r="J64" s="87">
        <v>8</v>
      </c>
      <c r="K64" s="19" t="s">
        <v>800</v>
      </c>
      <c r="L64" s="52" t="s">
        <v>108</v>
      </c>
      <c r="M64" s="81" t="s">
        <v>3129</v>
      </c>
      <c r="N64" s="28">
        <v>7506</v>
      </c>
      <c r="O64" s="972"/>
      <c r="P64" s="29">
        <v>6</v>
      </c>
      <c r="Q64" s="28">
        <v>1</v>
      </c>
      <c r="R64" s="28">
        <v>2</v>
      </c>
      <c r="S64" s="81">
        <v>106.383</v>
      </c>
      <c r="T64" s="185">
        <v>43184</v>
      </c>
      <c r="U64" s="326">
        <v>14.7</v>
      </c>
      <c r="V64" s="60">
        <v>0.33</v>
      </c>
      <c r="W64" s="167">
        <v>4</v>
      </c>
      <c r="X64" s="489">
        <f t="shared" si="2"/>
        <v>1.1692775779376499</v>
      </c>
      <c r="Y64" s="502" t="s">
        <v>174</v>
      </c>
      <c r="Z64" s="494"/>
      <c r="AA64" s="28" t="s">
        <v>20</v>
      </c>
      <c r="AB64" s="27">
        <v>4</v>
      </c>
      <c r="AC64" s="28" t="s">
        <v>2017</v>
      </c>
      <c r="AD64" s="27" t="s">
        <v>54</v>
      </c>
      <c r="AE64" s="28" t="s">
        <v>124</v>
      </c>
      <c r="AF64" s="29" t="s">
        <v>55</v>
      </c>
      <c r="AG64" s="29" t="s">
        <v>55</v>
      </c>
      <c r="AH64" s="27" t="s">
        <v>133</v>
      </c>
      <c r="AI64" s="27" t="s">
        <v>133</v>
      </c>
      <c r="AJ64" s="27" t="s">
        <v>54</v>
      </c>
      <c r="AK64" s="81"/>
      <c r="AL64" s="569"/>
      <c r="AM64" s="28">
        <v>8</v>
      </c>
      <c r="AN64" s="28"/>
      <c r="AO64" s="28">
        <v>2012</v>
      </c>
      <c r="AP64" s="20">
        <v>2015</v>
      </c>
      <c r="AQ64" s="182" t="s">
        <v>3130</v>
      </c>
      <c r="AR64" s="28" t="s">
        <v>3128</v>
      </c>
      <c r="AS64" s="130" t="s">
        <v>3134</v>
      </c>
    </row>
    <row r="65" spans="1:45" s="208" customFormat="1" ht="14.25" customHeight="1" x14ac:dyDescent="0.25">
      <c r="A65" t="s">
        <v>744</v>
      </c>
      <c r="B65">
        <v>1</v>
      </c>
      <c r="C65" t="s">
        <v>875</v>
      </c>
      <c r="D65" s="45" t="s">
        <v>370</v>
      </c>
      <c r="E65" s="555" t="s">
        <v>5721</v>
      </c>
      <c r="F65" s="46" t="s">
        <v>67</v>
      </c>
      <c r="G65" s="42" t="s">
        <v>535</v>
      </c>
      <c r="H65" s="46">
        <v>6809</v>
      </c>
      <c r="I65" s="46">
        <v>8</v>
      </c>
      <c r="J65" s="670">
        <v>8</v>
      </c>
      <c r="K65" s="19" t="s">
        <v>800</v>
      </c>
      <c r="L65" s="52" t="s">
        <v>108</v>
      </c>
      <c r="M65" s="81"/>
      <c r="N65" s="28">
        <v>1631</v>
      </c>
      <c r="O65" s="972"/>
      <c r="P65" s="29">
        <v>6</v>
      </c>
      <c r="Q65" s="28"/>
      <c r="R65" s="28">
        <v>41</v>
      </c>
      <c r="S65" s="81">
        <v>88.495999999999995</v>
      </c>
      <c r="T65" s="185">
        <v>43235</v>
      </c>
      <c r="U65" s="326">
        <v>14.7</v>
      </c>
      <c r="V65" s="60">
        <v>0.33</v>
      </c>
      <c r="W65" s="167">
        <v>3</v>
      </c>
      <c r="X65" s="489">
        <f t="shared" si="2"/>
        <v>5.9684610668301659</v>
      </c>
      <c r="Y65" s="502" t="s">
        <v>2216</v>
      </c>
      <c r="Z65" s="494" t="s">
        <v>54</v>
      </c>
      <c r="AA65" s="28" t="s">
        <v>17</v>
      </c>
      <c r="AB65" s="27">
        <v>40</v>
      </c>
      <c r="AC65" s="28" t="s">
        <v>810</v>
      </c>
      <c r="AD65" s="27" t="s">
        <v>54</v>
      </c>
      <c r="AE65" s="28" t="s">
        <v>124</v>
      </c>
      <c r="AF65" s="29" t="s">
        <v>55</v>
      </c>
      <c r="AG65" s="29" t="s">
        <v>55</v>
      </c>
      <c r="AH65" s="27" t="s">
        <v>181</v>
      </c>
      <c r="AI65" s="27" t="s">
        <v>181</v>
      </c>
      <c r="AJ65" s="27" t="s">
        <v>54</v>
      </c>
      <c r="AK65" s="81"/>
      <c r="AL65" s="569"/>
      <c r="AM65" s="28"/>
      <c r="AN65" s="28"/>
      <c r="AO65" s="28">
        <v>2003</v>
      </c>
      <c r="AP65" s="20">
        <v>2021</v>
      </c>
      <c r="AQ65" s="182" t="s">
        <v>2486</v>
      </c>
      <c r="AR65" s="28" t="s">
        <v>809</v>
      </c>
      <c r="AS65" s="20" t="s">
        <v>5723</v>
      </c>
    </row>
    <row r="66" spans="1:45" ht="14.25" customHeight="1" x14ac:dyDescent="0.25">
      <c r="A66" t="s">
        <v>745</v>
      </c>
      <c r="B66">
        <v>1</v>
      </c>
      <c r="C66" t="s">
        <v>875</v>
      </c>
      <c r="D66" s="26">
        <v>8051</v>
      </c>
      <c r="E66" s="669" t="s">
        <v>2213</v>
      </c>
      <c r="F66" s="27" t="s">
        <v>85</v>
      </c>
      <c r="G66" s="28" t="s">
        <v>117</v>
      </c>
      <c r="H66" s="27">
        <v>8051</v>
      </c>
      <c r="I66" s="27">
        <v>8</v>
      </c>
      <c r="J66" s="87">
        <v>8</v>
      </c>
      <c r="K66" s="856" t="s">
        <v>6197</v>
      </c>
      <c r="L66" s="52" t="s">
        <v>108</v>
      </c>
      <c r="M66" s="81" t="s">
        <v>5299</v>
      </c>
      <c r="N66" s="28">
        <v>1424</v>
      </c>
      <c r="O66" s="972">
        <v>645</v>
      </c>
      <c r="P66" s="29">
        <v>6</v>
      </c>
      <c r="Q66" s="28"/>
      <c r="R66" s="28"/>
      <c r="S66" s="81">
        <v>241.54599999999999</v>
      </c>
      <c r="T66" s="185">
        <v>44489</v>
      </c>
      <c r="U66" s="326" t="s">
        <v>5998</v>
      </c>
      <c r="V66" s="60">
        <v>0.33</v>
      </c>
      <c r="W66" s="167">
        <v>4</v>
      </c>
      <c r="X66" s="489">
        <f t="shared" si="2"/>
        <v>13.994062500000002</v>
      </c>
      <c r="Y66" s="502" t="s">
        <v>1833</v>
      </c>
      <c r="Z66" s="494"/>
      <c r="AA66" s="28" t="s">
        <v>20</v>
      </c>
      <c r="AB66" s="27">
        <v>32</v>
      </c>
      <c r="AC66" s="28" t="s">
        <v>118</v>
      </c>
      <c r="AD66" s="27" t="s">
        <v>54</v>
      </c>
      <c r="AE66" s="28" t="s">
        <v>124</v>
      </c>
      <c r="AF66" s="29" t="s">
        <v>55</v>
      </c>
      <c r="AG66" s="29"/>
      <c r="AH66" s="27" t="s">
        <v>181</v>
      </c>
      <c r="AI66" s="27" t="s">
        <v>181</v>
      </c>
      <c r="AJ66" s="27" t="s">
        <v>54</v>
      </c>
      <c r="AK66" s="81"/>
      <c r="AL66" s="569"/>
      <c r="AM66" s="28"/>
      <c r="AN66" s="28"/>
      <c r="AO66" s="28">
        <v>2001</v>
      </c>
      <c r="AP66" s="20">
        <v>2016</v>
      </c>
      <c r="AQ66" s="182"/>
      <c r="AR66" s="28" t="s">
        <v>5282</v>
      </c>
      <c r="AS66" s="20"/>
    </row>
    <row r="67" spans="1:45" ht="14.25" customHeight="1" x14ac:dyDescent="0.25">
      <c r="A67" t="s">
        <v>745</v>
      </c>
      <c r="B67">
        <v>1</v>
      </c>
      <c r="C67" t="s">
        <v>875</v>
      </c>
      <c r="D67" s="26">
        <v>8051</v>
      </c>
      <c r="E67" s="669" t="s">
        <v>2213</v>
      </c>
      <c r="F67" s="27" t="s">
        <v>85</v>
      </c>
      <c r="G67" s="28" t="s">
        <v>117</v>
      </c>
      <c r="H67" s="27">
        <v>8051</v>
      </c>
      <c r="I67" s="27">
        <v>8</v>
      </c>
      <c r="J67" s="87">
        <v>8</v>
      </c>
      <c r="K67" s="19" t="s">
        <v>800</v>
      </c>
      <c r="L67" s="52" t="s">
        <v>108</v>
      </c>
      <c r="M67" s="81" t="s">
        <v>2214</v>
      </c>
      <c r="N67" s="28">
        <v>1744</v>
      </c>
      <c r="O67" s="972"/>
      <c r="P67" s="29">
        <v>6</v>
      </c>
      <c r="Q67" s="28">
        <v>1</v>
      </c>
      <c r="R67" s="28"/>
      <c r="S67" s="81">
        <v>111.148</v>
      </c>
      <c r="T67" s="185">
        <v>43149</v>
      </c>
      <c r="U67" s="326">
        <v>14.7</v>
      </c>
      <c r="V67" s="60">
        <v>0.33</v>
      </c>
      <c r="W67" s="167">
        <v>4</v>
      </c>
      <c r="X67" s="489">
        <f t="shared" si="2"/>
        <v>5.2578612385321106</v>
      </c>
      <c r="Y67" s="502" t="s">
        <v>1833</v>
      </c>
      <c r="Z67" s="494"/>
      <c r="AA67" s="28" t="s">
        <v>20</v>
      </c>
      <c r="AB67" s="27">
        <v>32</v>
      </c>
      <c r="AC67" s="28" t="s">
        <v>118</v>
      </c>
      <c r="AD67" s="27" t="s">
        <v>54</v>
      </c>
      <c r="AE67" s="28" t="s">
        <v>124</v>
      </c>
      <c r="AF67" s="29" t="s">
        <v>55</v>
      </c>
      <c r="AG67" s="29"/>
      <c r="AH67" s="27" t="s">
        <v>181</v>
      </c>
      <c r="AI67" s="27" t="s">
        <v>181</v>
      </c>
      <c r="AJ67" s="27" t="s">
        <v>54</v>
      </c>
      <c r="AK67" s="81"/>
      <c r="AL67" s="569"/>
      <c r="AM67" s="28"/>
      <c r="AN67" s="28"/>
      <c r="AO67" s="28">
        <v>2001</v>
      </c>
      <c r="AP67" s="20">
        <v>2016</v>
      </c>
      <c r="AQ67" s="182"/>
      <c r="AR67" s="28" t="s">
        <v>5282</v>
      </c>
      <c r="AS67" s="20"/>
    </row>
    <row r="68" spans="1:45" ht="14.25" customHeight="1" x14ac:dyDescent="0.25">
      <c r="A68" t="s">
        <v>174</v>
      </c>
      <c r="B68">
        <v>1</v>
      </c>
      <c r="C68" t="s">
        <v>875</v>
      </c>
      <c r="D68" s="854" t="s">
        <v>1390</v>
      </c>
      <c r="E68" s="435" t="s">
        <v>2358</v>
      </c>
      <c r="F68" s="27" t="s">
        <v>107</v>
      </c>
      <c r="G68" s="28" t="s">
        <v>1385</v>
      </c>
      <c r="H68" s="27">
        <v>8051</v>
      </c>
      <c r="I68" s="27">
        <v>8</v>
      </c>
      <c r="J68" s="87">
        <v>8</v>
      </c>
      <c r="K68" s="19" t="s">
        <v>794</v>
      </c>
      <c r="L68" s="52" t="s">
        <v>1385</v>
      </c>
      <c r="M68" s="81"/>
      <c r="N68" s="28">
        <v>1890</v>
      </c>
      <c r="O68" s="972"/>
      <c r="P68" s="29">
        <v>4</v>
      </c>
      <c r="Q68" s="28"/>
      <c r="R68" s="28">
        <v>1</v>
      </c>
      <c r="S68" s="81">
        <v>50</v>
      </c>
      <c r="T68" s="185"/>
      <c r="U68" s="326"/>
      <c r="V68" s="60">
        <v>0.33</v>
      </c>
      <c r="W68" s="167">
        <v>6</v>
      </c>
      <c r="X68" s="489">
        <f t="shared" si="2"/>
        <v>1.4550264550264551</v>
      </c>
      <c r="Y68" s="502" t="s">
        <v>2342</v>
      </c>
      <c r="Z68" s="494"/>
      <c r="AA68" s="28" t="s">
        <v>107</v>
      </c>
      <c r="AB68" s="27"/>
      <c r="AC68" s="28"/>
      <c r="AD68" s="27" t="s">
        <v>54</v>
      </c>
      <c r="AE68" s="28" t="s">
        <v>124</v>
      </c>
      <c r="AF68" s="29" t="s">
        <v>55</v>
      </c>
      <c r="AG68" s="29" t="s">
        <v>55</v>
      </c>
      <c r="AH68" s="27" t="s">
        <v>181</v>
      </c>
      <c r="AI68" s="27" t="s">
        <v>181</v>
      </c>
      <c r="AJ68" s="27" t="s">
        <v>54</v>
      </c>
      <c r="AK68" s="81"/>
      <c r="AL68" s="569"/>
      <c r="AM68" s="28"/>
      <c r="AN68" s="28"/>
      <c r="AO68" s="28">
        <v>2004</v>
      </c>
      <c r="AP68" s="20">
        <v>2017</v>
      </c>
      <c r="AQ68" s="19" t="s">
        <v>1395</v>
      </c>
      <c r="AR68" s="28" t="s">
        <v>2356</v>
      </c>
      <c r="AS68" s="20" t="s">
        <v>1389</v>
      </c>
    </row>
    <row r="69" spans="1:45" ht="14.25" customHeight="1" x14ac:dyDescent="0.25">
      <c r="A69" t="s">
        <v>746</v>
      </c>
      <c r="B69">
        <v>1</v>
      </c>
      <c r="C69" t="s">
        <v>875</v>
      </c>
      <c r="D69" s="26" t="s">
        <v>2631</v>
      </c>
      <c r="E69" s="435" t="s">
        <v>2866</v>
      </c>
      <c r="F69" s="27" t="s">
        <v>107</v>
      </c>
      <c r="G69" s="28" t="s">
        <v>258</v>
      </c>
      <c r="H69" s="27">
        <v>8051</v>
      </c>
      <c r="I69" s="27">
        <v>8</v>
      </c>
      <c r="J69" s="87">
        <v>8</v>
      </c>
      <c r="K69" s="19" t="s">
        <v>7</v>
      </c>
      <c r="L69" s="28" t="s">
        <v>258</v>
      </c>
      <c r="M69" s="81" t="s">
        <v>2868</v>
      </c>
      <c r="N69" s="28">
        <v>1800</v>
      </c>
      <c r="O69" s="972"/>
      <c r="P69" s="29">
        <v>6</v>
      </c>
      <c r="Q69" s="28"/>
      <c r="R69" s="28">
        <v>2</v>
      </c>
      <c r="S69" s="81">
        <v>81</v>
      </c>
      <c r="T69" s="185">
        <v>41640</v>
      </c>
      <c r="U69" s="326">
        <v>12.1</v>
      </c>
      <c r="V69" s="60">
        <v>0.33</v>
      </c>
      <c r="W69" s="167">
        <v>3</v>
      </c>
      <c r="X69" s="489">
        <f t="shared" si="2"/>
        <v>4.95</v>
      </c>
      <c r="Y69" s="502" t="s">
        <v>174</v>
      </c>
      <c r="Z69" s="494"/>
      <c r="AA69" s="28" t="s">
        <v>107</v>
      </c>
      <c r="AB69" s="27"/>
      <c r="AC69" s="28"/>
      <c r="AD69" s="27" t="s">
        <v>54</v>
      </c>
      <c r="AE69" s="28" t="s">
        <v>124</v>
      </c>
      <c r="AF69" s="29" t="s">
        <v>55</v>
      </c>
      <c r="AG69" s="29"/>
      <c r="AH69" s="27" t="s">
        <v>181</v>
      </c>
      <c r="AI69" s="27" t="s">
        <v>181</v>
      </c>
      <c r="AJ69" s="27" t="s">
        <v>54</v>
      </c>
      <c r="AK69" s="81"/>
      <c r="AL69" s="569"/>
      <c r="AM69" s="28">
        <v>32</v>
      </c>
      <c r="AN69" s="28"/>
      <c r="AO69" s="28"/>
      <c r="AP69" s="20"/>
      <c r="AQ69" s="182" t="s">
        <v>2361</v>
      </c>
      <c r="AR69" s="84" t="s">
        <v>2632</v>
      </c>
      <c r="AS69" s="20" t="s">
        <v>2634</v>
      </c>
    </row>
    <row r="70" spans="1:45" ht="15" customHeight="1" x14ac:dyDescent="0.25">
      <c r="A70" t="s">
        <v>744</v>
      </c>
      <c r="B70">
        <v>1</v>
      </c>
      <c r="C70" t="s">
        <v>875</v>
      </c>
      <c r="D70" s="26" t="s">
        <v>637</v>
      </c>
      <c r="E70" s="435" t="s">
        <v>640</v>
      </c>
      <c r="F70" s="27" t="s">
        <v>67</v>
      </c>
      <c r="G70" s="28" t="s">
        <v>638</v>
      </c>
      <c r="H70" s="27">
        <v>8051</v>
      </c>
      <c r="I70" s="27">
        <v>8</v>
      </c>
      <c r="J70" s="87">
        <v>8</v>
      </c>
      <c r="K70" s="19" t="s">
        <v>800</v>
      </c>
      <c r="L70" s="52" t="s">
        <v>108</v>
      </c>
      <c r="M70" s="81"/>
      <c r="N70" s="28">
        <v>2725</v>
      </c>
      <c r="O70" s="972"/>
      <c r="P70" s="29">
        <v>6</v>
      </c>
      <c r="Q70" s="28">
        <v>1</v>
      </c>
      <c r="R70" s="28">
        <v>1</v>
      </c>
      <c r="S70" s="81">
        <v>104.66800000000001</v>
      </c>
      <c r="T70" s="185">
        <v>41687</v>
      </c>
      <c r="U70" s="326">
        <v>14.7</v>
      </c>
      <c r="V70" s="60">
        <v>0.33</v>
      </c>
      <c r="W70" s="167">
        <v>1</v>
      </c>
      <c r="X70" s="489">
        <f t="shared" si="2"/>
        <v>12.675390825688075</v>
      </c>
      <c r="Y70" s="502" t="s">
        <v>174</v>
      </c>
      <c r="Z70" s="494"/>
      <c r="AA70" s="28" t="s">
        <v>17</v>
      </c>
      <c r="AB70" s="27">
        <v>7</v>
      </c>
      <c r="AC70" s="28" t="s">
        <v>639</v>
      </c>
      <c r="AD70" s="27" t="s">
        <v>54</v>
      </c>
      <c r="AE70" s="28" t="s">
        <v>124</v>
      </c>
      <c r="AF70" s="29" t="s">
        <v>55</v>
      </c>
      <c r="AG70" s="29" t="s">
        <v>55</v>
      </c>
      <c r="AH70" s="27" t="s">
        <v>181</v>
      </c>
      <c r="AI70" s="27" t="s">
        <v>181</v>
      </c>
      <c r="AJ70" s="27" t="s">
        <v>54</v>
      </c>
      <c r="AK70" s="81"/>
      <c r="AL70" s="569"/>
      <c r="AM70" s="28"/>
      <c r="AN70" s="28"/>
      <c r="AO70" s="28">
        <v>1999</v>
      </c>
      <c r="AP70" s="20">
        <v>2003</v>
      </c>
      <c r="AQ70" s="182"/>
      <c r="AR70" s="28" t="s">
        <v>56</v>
      </c>
      <c r="AS70" s="63"/>
    </row>
    <row r="71" spans="1:45" ht="14.25" customHeight="1" x14ac:dyDescent="0.25">
      <c r="C71" t="s">
        <v>875</v>
      </c>
      <c r="D71" s="26" t="s">
        <v>2827</v>
      </c>
      <c r="E71" s="435" t="s">
        <v>6438</v>
      </c>
      <c r="F71" s="27" t="s">
        <v>107</v>
      </c>
      <c r="G71" s="28" t="s">
        <v>2826</v>
      </c>
      <c r="H71" s="27">
        <v>8051</v>
      </c>
      <c r="I71" s="27">
        <v>8</v>
      </c>
      <c r="J71" s="87">
        <v>8</v>
      </c>
      <c r="K71" s="19" t="s">
        <v>19</v>
      </c>
      <c r="L71" s="28" t="s">
        <v>2826</v>
      </c>
      <c r="M71" s="81"/>
      <c r="N71" s="28">
        <v>1699</v>
      </c>
      <c r="O71" s="972"/>
      <c r="P71" s="29">
        <v>6</v>
      </c>
      <c r="Q71" s="28"/>
      <c r="R71" s="28"/>
      <c r="S71" s="81">
        <v>200</v>
      </c>
      <c r="T71" s="185">
        <v>36161</v>
      </c>
      <c r="U71" s="326">
        <v>14.7</v>
      </c>
      <c r="V71" s="60">
        <v>0.3</v>
      </c>
      <c r="W71" s="167">
        <v>1</v>
      </c>
      <c r="X71" s="489">
        <f t="shared" si="2"/>
        <v>35.314891112419069</v>
      </c>
      <c r="Y71" s="502" t="s">
        <v>1833</v>
      </c>
      <c r="Z71" s="494"/>
      <c r="AA71" s="28" t="s">
        <v>107</v>
      </c>
      <c r="AB71" s="27"/>
      <c r="AC71" s="28"/>
      <c r="AD71" s="27" t="s">
        <v>54</v>
      </c>
      <c r="AE71" s="28" t="s">
        <v>124</v>
      </c>
      <c r="AF71" s="29" t="s">
        <v>55</v>
      </c>
      <c r="AG71" s="29"/>
      <c r="AH71" s="27" t="s">
        <v>181</v>
      </c>
      <c r="AI71" s="27" t="s">
        <v>181</v>
      </c>
      <c r="AJ71" s="27"/>
      <c r="AK71" s="81"/>
      <c r="AL71" s="569"/>
      <c r="AM71" s="28"/>
      <c r="AN71" s="28"/>
      <c r="AO71" s="28">
        <v>1999</v>
      </c>
      <c r="AP71" s="20">
        <v>1999</v>
      </c>
      <c r="AQ71" s="19"/>
      <c r="AR71" s="28" t="s">
        <v>2829</v>
      </c>
      <c r="AS71" s="20" t="s">
        <v>6437</v>
      </c>
    </row>
    <row r="72" spans="1:45" ht="14.25" customHeight="1" x14ac:dyDescent="0.25">
      <c r="B72">
        <v>1</v>
      </c>
      <c r="C72" t="s">
        <v>875</v>
      </c>
      <c r="D72" s="26" t="s">
        <v>2625</v>
      </c>
      <c r="E72" s="435"/>
      <c r="F72" s="27" t="s">
        <v>67</v>
      </c>
      <c r="G72" s="28" t="s">
        <v>638</v>
      </c>
      <c r="H72" s="27">
        <v>8051</v>
      </c>
      <c r="I72" s="27">
        <v>8</v>
      </c>
      <c r="J72" s="87">
        <v>8</v>
      </c>
      <c r="K72" s="19" t="s">
        <v>800</v>
      </c>
      <c r="L72" s="28" t="s">
        <v>108</v>
      </c>
      <c r="M72" s="81"/>
      <c r="N72" s="28">
        <v>2690</v>
      </c>
      <c r="O72" s="972"/>
      <c r="P72" s="29">
        <v>6</v>
      </c>
      <c r="Q72" s="28">
        <v>1</v>
      </c>
      <c r="R72" s="28">
        <v>1</v>
      </c>
      <c r="S72" s="81">
        <v>105.26300000000001</v>
      </c>
      <c r="T72" s="185">
        <v>42512</v>
      </c>
      <c r="U72" s="326">
        <v>14.7</v>
      </c>
      <c r="V72" s="60">
        <v>0.33</v>
      </c>
      <c r="W72" s="167">
        <v>4</v>
      </c>
      <c r="X72" s="489">
        <f t="shared" si="2"/>
        <v>3.228326208178439</v>
      </c>
      <c r="Y72" s="502" t="s">
        <v>174</v>
      </c>
      <c r="Z72" s="494"/>
      <c r="AA72" s="28" t="s">
        <v>17</v>
      </c>
      <c r="AB72" s="27">
        <v>9</v>
      </c>
      <c r="AC72" s="28" t="s">
        <v>639</v>
      </c>
      <c r="AD72" s="27" t="s">
        <v>54</v>
      </c>
      <c r="AE72" s="28" t="s">
        <v>124</v>
      </c>
      <c r="AF72" s="29" t="s">
        <v>55</v>
      </c>
      <c r="AG72" s="29"/>
      <c r="AH72" s="27" t="s">
        <v>181</v>
      </c>
      <c r="AI72" s="27" t="s">
        <v>181</v>
      </c>
      <c r="AJ72" s="27" t="s">
        <v>54</v>
      </c>
      <c r="AK72" s="81"/>
      <c r="AL72" s="569"/>
      <c r="AM72" s="28"/>
      <c r="AN72" s="28"/>
      <c r="AO72" s="28">
        <v>1999</v>
      </c>
      <c r="AP72" s="20">
        <v>1999</v>
      </c>
      <c r="AQ72" s="182"/>
      <c r="AR72" s="28" t="s">
        <v>2626</v>
      </c>
      <c r="AS72" s="574" t="s">
        <v>2627</v>
      </c>
    </row>
    <row r="73" spans="1:45" x14ac:dyDescent="0.25">
      <c r="A73" t="s">
        <v>744</v>
      </c>
      <c r="B73">
        <v>1</v>
      </c>
      <c r="C73" t="s">
        <v>875</v>
      </c>
      <c r="D73" s="26" t="s">
        <v>316</v>
      </c>
      <c r="E73" s="435" t="s">
        <v>2295</v>
      </c>
      <c r="F73" s="27" t="s">
        <v>57</v>
      </c>
      <c r="G73" s="28" t="s">
        <v>297</v>
      </c>
      <c r="H73" s="27">
        <v>8051</v>
      </c>
      <c r="I73" s="27">
        <v>8</v>
      </c>
      <c r="J73" s="87">
        <v>8</v>
      </c>
      <c r="K73" s="19" t="s">
        <v>800</v>
      </c>
      <c r="L73" s="52" t="s">
        <v>108</v>
      </c>
      <c r="M73" s="81"/>
      <c r="N73" s="28">
        <v>1022</v>
      </c>
      <c r="O73" s="972"/>
      <c r="P73" s="29">
        <v>6</v>
      </c>
      <c r="Q73" s="28">
        <v>1</v>
      </c>
      <c r="R73" s="28">
        <v>1</v>
      </c>
      <c r="S73" s="81">
        <v>153.846</v>
      </c>
      <c r="T73" s="185">
        <v>43193</v>
      </c>
      <c r="U73" s="326">
        <v>14.7</v>
      </c>
      <c r="V73" s="60">
        <v>0.33</v>
      </c>
      <c r="W73" s="167">
        <v>6</v>
      </c>
      <c r="X73" s="489">
        <f t="shared" si="2"/>
        <v>8.2793835616438365</v>
      </c>
      <c r="Y73" s="502" t="s">
        <v>2216</v>
      </c>
      <c r="Z73" s="494" t="s">
        <v>54</v>
      </c>
      <c r="AA73" s="28" t="s">
        <v>17</v>
      </c>
      <c r="AB73" s="27">
        <v>8</v>
      </c>
      <c r="AC73" s="28" t="s">
        <v>3292</v>
      </c>
      <c r="AD73" s="27" t="s">
        <v>54</v>
      </c>
      <c r="AE73" s="28" t="s">
        <v>124</v>
      </c>
      <c r="AF73" s="29" t="s">
        <v>55</v>
      </c>
      <c r="AG73" s="27" t="s">
        <v>55</v>
      </c>
      <c r="AH73" s="27" t="s">
        <v>181</v>
      </c>
      <c r="AI73" s="27" t="s">
        <v>181</v>
      </c>
      <c r="AJ73" s="27" t="s">
        <v>54</v>
      </c>
      <c r="AK73" s="81"/>
      <c r="AL73" s="569"/>
      <c r="AM73" s="28"/>
      <c r="AN73" s="28"/>
      <c r="AO73" s="28">
        <v>2012</v>
      </c>
      <c r="AP73" s="20">
        <v>2018</v>
      </c>
      <c r="AQ73" s="142"/>
      <c r="AR73" s="28" t="s">
        <v>965</v>
      </c>
      <c r="AS73" s="20" t="s">
        <v>964</v>
      </c>
    </row>
    <row r="74" spans="1:45" x14ac:dyDescent="0.25">
      <c r="A74" t="s">
        <v>744</v>
      </c>
      <c r="B74">
        <v>1</v>
      </c>
      <c r="C74" t="s">
        <v>875</v>
      </c>
      <c r="D74" s="26" t="s">
        <v>706</v>
      </c>
      <c r="E74" s="435" t="s">
        <v>2372</v>
      </c>
      <c r="F74" s="27" t="s">
        <v>67</v>
      </c>
      <c r="G74" s="28" t="s">
        <v>710</v>
      </c>
      <c r="H74" s="27">
        <v>8051</v>
      </c>
      <c r="I74" s="27">
        <v>8</v>
      </c>
      <c r="J74" s="87">
        <v>8</v>
      </c>
      <c r="K74" s="19" t="s">
        <v>800</v>
      </c>
      <c r="L74" s="52" t="s">
        <v>108</v>
      </c>
      <c r="M74" s="81"/>
      <c r="N74" s="28">
        <v>3022</v>
      </c>
      <c r="O74" s="972"/>
      <c r="P74" s="29">
        <v>6</v>
      </c>
      <c r="Q74" s="28">
        <v>1</v>
      </c>
      <c r="R74" s="28"/>
      <c r="S74" s="81">
        <v>82.980999999999995</v>
      </c>
      <c r="T74" s="185">
        <v>41687</v>
      </c>
      <c r="U74" s="326">
        <v>14.7</v>
      </c>
      <c r="V74" s="60">
        <v>0.33</v>
      </c>
      <c r="W74" s="167">
        <v>4</v>
      </c>
      <c r="X74" s="489">
        <f t="shared" si="2"/>
        <v>2.2653648246194571</v>
      </c>
      <c r="Y74" s="502" t="s">
        <v>174</v>
      </c>
      <c r="Z74" s="494"/>
      <c r="AA74" s="28" t="s">
        <v>17</v>
      </c>
      <c r="AB74" s="27">
        <v>49</v>
      </c>
      <c r="AC74" s="28" t="s">
        <v>709</v>
      </c>
      <c r="AD74" s="27" t="s">
        <v>54</v>
      </c>
      <c r="AE74" s="28" t="s">
        <v>124</v>
      </c>
      <c r="AF74" s="29" t="s">
        <v>55</v>
      </c>
      <c r="AG74" s="29" t="s">
        <v>55</v>
      </c>
      <c r="AH74" s="27">
        <v>256</v>
      </c>
      <c r="AI74" s="27" t="s">
        <v>181</v>
      </c>
      <c r="AJ74" s="27" t="s">
        <v>54</v>
      </c>
      <c r="AK74" s="81"/>
      <c r="AL74" s="569"/>
      <c r="AM74" s="28"/>
      <c r="AN74" s="28"/>
      <c r="AO74" s="28">
        <v>1999</v>
      </c>
      <c r="AP74" s="20">
        <v>2013</v>
      </c>
      <c r="AQ74" s="182" t="s">
        <v>707</v>
      </c>
      <c r="AR74" s="28" t="s">
        <v>708</v>
      </c>
      <c r="AS74" s="20"/>
    </row>
    <row r="75" spans="1:45" x14ac:dyDescent="0.25">
      <c r="A75" t="s">
        <v>744</v>
      </c>
      <c r="B75">
        <v>1</v>
      </c>
      <c r="C75" t="s">
        <v>875</v>
      </c>
      <c r="D75" s="560" t="s">
        <v>1626</v>
      </c>
      <c r="E75" s="435" t="s">
        <v>1943</v>
      </c>
      <c r="F75" s="27" t="s">
        <v>67</v>
      </c>
      <c r="G75" s="28" t="s">
        <v>1942</v>
      </c>
      <c r="H75" s="27">
        <v>8051</v>
      </c>
      <c r="I75" s="27">
        <v>8</v>
      </c>
      <c r="J75" s="87">
        <v>8</v>
      </c>
      <c r="K75" s="19" t="s">
        <v>1585</v>
      </c>
      <c r="L75" s="52" t="s">
        <v>1942</v>
      </c>
      <c r="M75" s="81"/>
      <c r="N75" s="28">
        <v>312</v>
      </c>
      <c r="O75" s="972"/>
      <c r="P75" s="29">
        <v>6</v>
      </c>
      <c r="Q75" s="28"/>
      <c r="R75" s="28">
        <v>2</v>
      </c>
      <c r="S75" s="81">
        <v>180</v>
      </c>
      <c r="T75" s="185"/>
      <c r="U75" s="326"/>
      <c r="V75" s="60">
        <v>0.33</v>
      </c>
      <c r="W75" s="167">
        <v>8</v>
      </c>
      <c r="X75" s="489">
        <f t="shared" si="2"/>
        <v>23.798076923076923</v>
      </c>
      <c r="Y75" s="502" t="s">
        <v>174</v>
      </c>
      <c r="Z75" s="494"/>
      <c r="AA75" s="28" t="s">
        <v>107</v>
      </c>
      <c r="AB75" s="27"/>
      <c r="AC75" s="28"/>
      <c r="AD75" s="27" t="s">
        <v>54</v>
      </c>
      <c r="AE75" s="28" t="s">
        <v>124</v>
      </c>
      <c r="AF75" s="29" t="s">
        <v>55</v>
      </c>
      <c r="AG75" s="29" t="s">
        <v>55</v>
      </c>
      <c r="AH75" s="27" t="s">
        <v>181</v>
      </c>
      <c r="AI75" s="27" t="s">
        <v>181</v>
      </c>
      <c r="AJ75" s="27" t="s">
        <v>54</v>
      </c>
      <c r="AK75" s="81"/>
      <c r="AL75" s="569"/>
      <c r="AM75" s="28"/>
      <c r="AN75" s="28"/>
      <c r="AO75" s="28">
        <v>2016</v>
      </c>
      <c r="AP75" s="20"/>
      <c r="AQ75" s="19"/>
      <c r="AR75" s="400" t="s">
        <v>1146</v>
      </c>
      <c r="AS75" s="137"/>
    </row>
    <row r="76" spans="1:45" x14ac:dyDescent="0.25">
      <c r="B76">
        <v>1</v>
      </c>
      <c r="C76" t="s">
        <v>875</v>
      </c>
      <c r="D76" s="45" t="s">
        <v>2083</v>
      </c>
      <c r="E76" s="555" t="s">
        <v>2085</v>
      </c>
      <c r="F76" s="46" t="s">
        <v>85</v>
      </c>
      <c r="G76" s="42" t="s">
        <v>3078</v>
      </c>
      <c r="H76" s="46">
        <v>8051</v>
      </c>
      <c r="I76" s="46">
        <v>8</v>
      </c>
      <c r="J76" s="670">
        <v>8</v>
      </c>
      <c r="K76" s="19" t="s">
        <v>800</v>
      </c>
      <c r="L76" s="28" t="s">
        <v>108</v>
      </c>
      <c r="M76" s="81"/>
      <c r="N76" s="28">
        <v>1991</v>
      </c>
      <c r="O76" s="972"/>
      <c r="P76" s="29">
        <v>6</v>
      </c>
      <c r="Q76" s="28">
        <v>1</v>
      </c>
      <c r="R76" s="28">
        <v>32</v>
      </c>
      <c r="S76" s="81">
        <v>132.857</v>
      </c>
      <c r="T76" s="185">
        <v>43183</v>
      </c>
      <c r="U76" s="326">
        <v>14.7</v>
      </c>
      <c r="V76" s="60">
        <v>0.33</v>
      </c>
      <c r="W76" s="167">
        <v>5</v>
      </c>
      <c r="X76" s="489">
        <f t="shared" si="2"/>
        <v>4.4040994475138122</v>
      </c>
      <c r="Y76" s="502" t="s">
        <v>174</v>
      </c>
      <c r="Z76" s="494" t="s">
        <v>54</v>
      </c>
      <c r="AA76" s="28" t="s">
        <v>20</v>
      </c>
      <c r="AB76" s="27">
        <v>66</v>
      </c>
      <c r="AC76" s="28" t="s">
        <v>2084</v>
      </c>
      <c r="AD76" s="27" t="s">
        <v>54</v>
      </c>
      <c r="AE76" s="28" t="s">
        <v>124</v>
      </c>
      <c r="AF76" s="29" t="s">
        <v>55</v>
      </c>
      <c r="AG76" s="29"/>
      <c r="AH76" s="27" t="s">
        <v>181</v>
      </c>
      <c r="AI76" s="27" t="s">
        <v>181</v>
      </c>
      <c r="AJ76" s="27" t="s">
        <v>54</v>
      </c>
      <c r="AK76" s="81"/>
      <c r="AL76" s="569"/>
      <c r="AM76" s="28"/>
      <c r="AN76" s="28"/>
      <c r="AO76" s="28">
        <v>2000</v>
      </c>
      <c r="AP76" s="20">
        <v>2018</v>
      </c>
      <c r="AQ76" s="142"/>
      <c r="AR76" s="28"/>
      <c r="AS76" s="20"/>
    </row>
    <row r="77" spans="1:45" ht="14.25" customHeight="1" x14ac:dyDescent="0.25">
      <c r="C77" t="s">
        <v>875</v>
      </c>
      <c r="D77" s="26" t="s">
        <v>1982</v>
      </c>
      <c r="E77" s="435" t="s">
        <v>3449</v>
      </c>
      <c r="F77" s="27" t="s">
        <v>777</v>
      </c>
      <c r="G77" s="28" t="s">
        <v>1983</v>
      </c>
      <c r="H77" s="27">
        <v>8051</v>
      </c>
      <c r="I77" s="27">
        <v>8</v>
      </c>
      <c r="J77" s="87">
        <v>8</v>
      </c>
      <c r="K77" s="19" t="s">
        <v>802</v>
      </c>
      <c r="L77" s="52" t="s">
        <v>108</v>
      </c>
      <c r="M77" s="81" t="s">
        <v>1310</v>
      </c>
      <c r="N77" s="28"/>
      <c r="O77" s="972"/>
      <c r="P77" s="29" t="s">
        <v>744</v>
      </c>
      <c r="Q77" s="28"/>
      <c r="R77" s="28"/>
      <c r="S77" s="81"/>
      <c r="T77" s="185">
        <v>43246</v>
      </c>
      <c r="U77" s="326" t="s">
        <v>3562</v>
      </c>
      <c r="V77" s="60">
        <v>0.33</v>
      </c>
      <c r="W77" s="167">
        <v>3</v>
      </c>
      <c r="X77" s="489" t="str">
        <f t="shared" si="2"/>
        <v/>
      </c>
      <c r="Y77" s="502" t="s">
        <v>2226</v>
      </c>
      <c r="Z77" s="494"/>
      <c r="AA77" s="28" t="s">
        <v>479</v>
      </c>
      <c r="AB77" s="27"/>
      <c r="AC77" s="28" t="s">
        <v>3452</v>
      </c>
      <c r="AD77" s="27" t="s">
        <v>54</v>
      </c>
      <c r="AE77" s="28" t="s">
        <v>124</v>
      </c>
      <c r="AF77" s="29" t="s">
        <v>55</v>
      </c>
      <c r="AG77" s="29" t="s">
        <v>54</v>
      </c>
      <c r="AH77" s="27" t="s">
        <v>181</v>
      </c>
      <c r="AI77" s="27" t="s">
        <v>181</v>
      </c>
      <c r="AJ77" s="27" t="s">
        <v>54</v>
      </c>
      <c r="AK77" s="81"/>
      <c r="AL77" s="569"/>
      <c r="AM77" s="28"/>
      <c r="AN77" s="28"/>
      <c r="AO77" s="28">
        <v>2017</v>
      </c>
      <c r="AP77" s="20">
        <v>2018</v>
      </c>
      <c r="AQ77" s="182" t="s">
        <v>1984</v>
      </c>
      <c r="AR77" s="28" t="s">
        <v>3453</v>
      </c>
      <c r="AS77" s="127"/>
    </row>
    <row r="78" spans="1:45" ht="14.25" customHeight="1" x14ac:dyDescent="0.25">
      <c r="B78">
        <v>1</v>
      </c>
      <c r="C78" t="s">
        <v>875</v>
      </c>
      <c r="D78" s="26" t="s">
        <v>1982</v>
      </c>
      <c r="E78" s="435" t="s">
        <v>3450</v>
      </c>
      <c r="F78" s="27" t="s">
        <v>67</v>
      </c>
      <c r="G78" s="28" t="s">
        <v>1983</v>
      </c>
      <c r="H78" s="27">
        <v>8051</v>
      </c>
      <c r="I78" s="27">
        <v>8</v>
      </c>
      <c r="J78" s="87">
        <v>8</v>
      </c>
      <c r="K78" s="19" t="s">
        <v>802</v>
      </c>
      <c r="L78" s="52" t="s">
        <v>108</v>
      </c>
      <c r="M78" s="81" t="s">
        <v>3455</v>
      </c>
      <c r="N78" s="28">
        <v>2376</v>
      </c>
      <c r="O78" s="972"/>
      <c r="P78" s="29" t="s">
        <v>744</v>
      </c>
      <c r="Q78" s="28">
        <v>2</v>
      </c>
      <c r="R78" s="28">
        <v>41</v>
      </c>
      <c r="S78" s="81">
        <v>130.11000000000001</v>
      </c>
      <c r="T78" s="185">
        <v>43246</v>
      </c>
      <c r="U78" s="326" t="s">
        <v>3562</v>
      </c>
      <c r="V78" s="60">
        <v>0.33</v>
      </c>
      <c r="W78" s="167">
        <v>3</v>
      </c>
      <c r="X78" s="489">
        <f t="shared" si="2"/>
        <v>6.0236111111111121</v>
      </c>
      <c r="Y78" s="502" t="s">
        <v>2226</v>
      </c>
      <c r="Z78" s="494"/>
      <c r="AA78" s="28" t="s">
        <v>479</v>
      </c>
      <c r="AB78" s="27">
        <v>25</v>
      </c>
      <c r="AC78" s="28" t="s">
        <v>3451</v>
      </c>
      <c r="AD78" s="27" t="s">
        <v>54</v>
      </c>
      <c r="AE78" s="28" t="s">
        <v>124</v>
      </c>
      <c r="AF78" s="29" t="s">
        <v>55</v>
      </c>
      <c r="AG78" s="29" t="s">
        <v>54</v>
      </c>
      <c r="AH78" s="27" t="s">
        <v>181</v>
      </c>
      <c r="AI78" s="27" t="s">
        <v>181</v>
      </c>
      <c r="AJ78" s="27" t="s">
        <v>54</v>
      </c>
      <c r="AK78" s="81"/>
      <c r="AL78" s="569"/>
      <c r="AM78" s="28"/>
      <c r="AN78" s="28"/>
      <c r="AO78" s="28">
        <v>2017</v>
      </c>
      <c r="AP78" s="20">
        <v>2018</v>
      </c>
      <c r="AQ78" s="182" t="s">
        <v>1984</v>
      </c>
      <c r="AR78" s="28" t="s">
        <v>3454</v>
      </c>
      <c r="AS78" s="127"/>
    </row>
    <row r="79" spans="1:45" ht="14.25" customHeight="1" x14ac:dyDescent="0.25">
      <c r="B79">
        <v>1</v>
      </c>
      <c r="C79" t="s">
        <v>875</v>
      </c>
      <c r="D79" s="26" t="s">
        <v>1990</v>
      </c>
      <c r="E79" s="435" t="s">
        <v>5780</v>
      </c>
      <c r="F79" s="27" t="s">
        <v>67</v>
      </c>
      <c r="G79" s="28" t="s">
        <v>5779</v>
      </c>
      <c r="H79" s="27">
        <v>8051</v>
      </c>
      <c r="I79" s="27">
        <v>8</v>
      </c>
      <c r="J79" s="87">
        <v>8</v>
      </c>
      <c r="K79" s="19" t="s">
        <v>800</v>
      </c>
      <c r="L79" s="52" t="s">
        <v>108</v>
      </c>
      <c r="M79" s="81"/>
      <c r="N79" s="28">
        <v>1031</v>
      </c>
      <c r="O79" s="972"/>
      <c r="P79" s="29">
        <v>6</v>
      </c>
      <c r="Q79" s="28">
        <v>1</v>
      </c>
      <c r="R79" s="28"/>
      <c r="S79" s="81">
        <v>138.88900000000001</v>
      </c>
      <c r="T79" s="185">
        <v>43184</v>
      </c>
      <c r="U79" s="326">
        <v>14.7</v>
      </c>
      <c r="V79" s="60">
        <v>0.33</v>
      </c>
      <c r="W79" s="167">
        <v>4</v>
      </c>
      <c r="X79" s="489">
        <f t="shared" si="2"/>
        <v>11.113814258001941</v>
      </c>
      <c r="Y79" s="502" t="s">
        <v>174</v>
      </c>
      <c r="Z79" s="494"/>
      <c r="AA79" s="28" t="s">
        <v>20</v>
      </c>
      <c r="AB79" s="27">
        <v>2</v>
      </c>
      <c r="AC79" s="28" t="s">
        <v>1990</v>
      </c>
      <c r="AD79" s="27" t="s">
        <v>54</v>
      </c>
      <c r="AE79" s="28" t="s">
        <v>124</v>
      </c>
      <c r="AF79" s="29" t="s">
        <v>55</v>
      </c>
      <c r="AG79" s="29" t="s">
        <v>55</v>
      </c>
      <c r="AH79" s="27" t="s">
        <v>181</v>
      </c>
      <c r="AI79" s="27" t="s">
        <v>181</v>
      </c>
      <c r="AJ79" s="27" t="s">
        <v>54</v>
      </c>
      <c r="AK79" s="81"/>
      <c r="AL79" s="569"/>
      <c r="AM79" s="28"/>
      <c r="AN79" s="28"/>
      <c r="AO79" s="28">
        <v>2015</v>
      </c>
      <c r="AP79" s="20">
        <v>2019</v>
      </c>
      <c r="AQ79" s="19"/>
      <c r="AR79" s="28"/>
      <c r="AS79" s="20"/>
    </row>
    <row r="80" spans="1:45" ht="14.25" customHeight="1" x14ac:dyDescent="0.25">
      <c r="A80" t="s">
        <v>744</v>
      </c>
      <c r="B80">
        <v>1</v>
      </c>
      <c r="C80" t="s">
        <v>875</v>
      </c>
      <c r="D80" s="26" t="s">
        <v>548</v>
      </c>
      <c r="E80" s="435" t="s">
        <v>2564</v>
      </c>
      <c r="F80" s="27" t="s">
        <v>67</v>
      </c>
      <c r="G80" s="28" t="s">
        <v>549</v>
      </c>
      <c r="H80" s="27">
        <v>8051</v>
      </c>
      <c r="I80" s="27">
        <v>8</v>
      </c>
      <c r="J80" s="87">
        <v>8</v>
      </c>
      <c r="K80" s="19" t="s">
        <v>800</v>
      </c>
      <c r="L80" s="52" t="s">
        <v>108</v>
      </c>
      <c r="M80" s="81"/>
      <c r="N80" s="28">
        <v>1942</v>
      </c>
      <c r="O80" s="972"/>
      <c r="P80" s="29">
        <v>6</v>
      </c>
      <c r="Q80" s="28">
        <v>1</v>
      </c>
      <c r="R80" s="28"/>
      <c r="S80" s="81">
        <v>146.69200000000001</v>
      </c>
      <c r="T80" s="185">
        <v>41730</v>
      </c>
      <c r="U80" s="326">
        <v>14.7</v>
      </c>
      <c r="V80" s="60">
        <v>0.33</v>
      </c>
      <c r="W80" s="167">
        <v>4</v>
      </c>
      <c r="X80" s="489">
        <f t="shared" si="2"/>
        <v>6.2317662203913491</v>
      </c>
      <c r="Y80" s="502" t="s">
        <v>2216</v>
      </c>
      <c r="Z80" s="494"/>
      <c r="AA80" s="28" t="s">
        <v>17</v>
      </c>
      <c r="AB80" s="27">
        <v>17</v>
      </c>
      <c r="AC80" s="28" t="s">
        <v>1036</v>
      </c>
      <c r="AD80" s="27" t="s">
        <v>54</v>
      </c>
      <c r="AE80" s="28" t="s">
        <v>124</v>
      </c>
      <c r="AF80" s="29" t="s">
        <v>55</v>
      </c>
      <c r="AG80" s="29" t="s">
        <v>55</v>
      </c>
      <c r="AH80" s="27" t="s">
        <v>181</v>
      </c>
      <c r="AI80" s="27" t="s">
        <v>181</v>
      </c>
      <c r="AJ80" s="27" t="s">
        <v>54</v>
      </c>
      <c r="AK80" s="81"/>
      <c r="AL80" s="569"/>
      <c r="AM80" s="28"/>
      <c r="AN80" s="28"/>
      <c r="AO80" s="28">
        <v>2002</v>
      </c>
      <c r="AP80" s="20">
        <v>2010</v>
      </c>
      <c r="AQ80" s="19"/>
      <c r="AR80" s="28" t="s">
        <v>550</v>
      </c>
      <c r="AS80" s="20" t="s">
        <v>1037</v>
      </c>
    </row>
    <row r="81" spans="1:45" ht="14.25" customHeight="1" x14ac:dyDescent="0.25">
      <c r="A81" t="s">
        <v>744</v>
      </c>
      <c r="B81">
        <v>1</v>
      </c>
      <c r="C81" t="s">
        <v>875</v>
      </c>
      <c r="D81" s="26" t="s">
        <v>574</v>
      </c>
      <c r="E81" s="435" t="s">
        <v>2573</v>
      </c>
      <c r="F81" s="27" t="s">
        <v>57</v>
      </c>
      <c r="G81" s="28" t="s">
        <v>575</v>
      </c>
      <c r="H81" s="27">
        <v>8051</v>
      </c>
      <c r="I81" s="27">
        <v>8</v>
      </c>
      <c r="J81" s="87">
        <v>8</v>
      </c>
      <c r="K81" s="19" t="s">
        <v>800</v>
      </c>
      <c r="L81" s="52" t="s">
        <v>108</v>
      </c>
      <c r="M81" s="81"/>
      <c r="N81" s="28">
        <v>1985</v>
      </c>
      <c r="O81" s="972"/>
      <c r="P81" s="29">
        <v>6</v>
      </c>
      <c r="Q81" s="28">
        <v>1</v>
      </c>
      <c r="R81" s="28"/>
      <c r="S81" s="81">
        <v>127.372</v>
      </c>
      <c r="T81" s="185">
        <v>41691</v>
      </c>
      <c r="U81" s="326">
        <v>14.7</v>
      </c>
      <c r="V81" s="60">
        <v>0.33</v>
      </c>
      <c r="W81" s="167">
        <v>4</v>
      </c>
      <c r="X81" s="489">
        <f t="shared" si="2"/>
        <v>5.2937984886649874</v>
      </c>
      <c r="Y81" s="502" t="s">
        <v>2216</v>
      </c>
      <c r="Z81" s="494"/>
      <c r="AA81" s="28" t="s">
        <v>20</v>
      </c>
      <c r="AB81" s="27">
        <v>74</v>
      </c>
      <c r="AC81" s="28" t="s">
        <v>118</v>
      </c>
      <c r="AD81" s="27" t="s">
        <v>54</v>
      </c>
      <c r="AE81" s="28" t="s">
        <v>124</v>
      </c>
      <c r="AF81" s="29" t="s">
        <v>55</v>
      </c>
      <c r="AG81" s="29" t="s">
        <v>55</v>
      </c>
      <c r="AH81" s="27" t="s">
        <v>181</v>
      </c>
      <c r="AI81" s="27" t="s">
        <v>181</v>
      </c>
      <c r="AJ81" s="27" t="s">
        <v>54</v>
      </c>
      <c r="AK81" s="81"/>
      <c r="AL81" s="569"/>
      <c r="AM81" s="28"/>
      <c r="AN81" s="28"/>
      <c r="AO81" s="28">
        <v>2011</v>
      </c>
      <c r="AP81" s="20">
        <v>2016</v>
      </c>
      <c r="AQ81" s="19"/>
      <c r="AR81" s="28" t="s">
        <v>576</v>
      </c>
      <c r="AS81" s="20"/>
    </row>
    <row r="82" spans="1:45" ht="14.25" customHeight="1" x14ac:dyDescent="0.25">
      <c r="C82" t="s">
        <v>875</v>
      </c>
      <c r="D82" s="26" t="s">
        <v>1825</v>
      </c>
      <c r="E82" s="435" t="s">
        <v>2285</v>
      </c>
      <c r="F82" s="27" t="s">
        <v>57</v>
      </c>
      <c r="G82" s="84" t="s">
        <v>2697</v>
      </c>
      <c r="H82" s="27">
        <v>8080</v>
      </c>
      <c r="I82" s="27">
        <v>8</v>
      </c>
      <c r="J82" s="87">
        <v>8</v>
      </c>
      <c r="K82" s="19" t="s">
        <v>800</v>
      </c>
      <c r="L82" s="52" t="s">
        <v>108</v>
      </c>
      <c r="M82" s="81" t="s">
        <v>2699</v>
      </c>
      <c r="N82" s="28"/>
      <c r="O82" s="972"/>
      <c r="P82" s="29">
        <v>6</v>
      </c>
      <c r="Q82" s="28"/>
      <c r="R82" s="28"/>
      <c r="S82" s="81"/>
      <c r="T82" s="185">
        <v>43162</v>
      </c>
      <c r="U82" s="326">
        <v>14.7</v>
      </c>
      <c r="V82" s="60">
        <v>0.33</v>
      </c>
      <c r="W82" s="167">
        <v>9</v>
      </c>
      <c r="X82" s="489" t="str">
        <f t="shared" si="2"/>
        <v/>
      </c>
      <c r="Y82" s="502" t="s">
        <v>174</v>
      </c>
      <c r="Z82" s="494"/>
      <c r="AA82" s="28" t="s">
        <v>17</v>
      </c>
      <c r="AB82" s="27">
        <v>31</v>
      </c>
      <c r="AC82" s="28" t="s">
        <v>73</v>
      </c>
      <c r="AD82" s="27" t="s">
        <v>54</v>
      </c>
      <c r="AE82" s="28" t="s">
        <v>124</v>
      </c>
      <c r="AF82" s="29" t="s">
        <v>55</v>
      </c>
      <c r="AG82" s="29" t="s">
        <v>55</v>
      </c>
      <c r="AH82" s="27" t="s">
        <v>181</v>
      </c>
      <c r="AI82" s="27" t="s">
        <v>181</v>
      </c>
      <c r="AJ82" s="27" t="s">
        <v>54</v>
      </c>
      <c r="AK82" s="81"/>
      <c r="AL82" s="569"/>
      <c r="AM82" s="28"/>
      <c r="AN82" s="28"/>
      <c r="AO82" s="28">
        <v>2917</v>
      </c>
      <c r="AP82" s="20">
        <v>2018</v>
      </c>
      <c r="AQ82" s="182" t="s">
        <v>2698</v>
      </c>
      <c r="AR82" s="28" t="s">
        <v>1826</v>
      </c>
      <c r="AS82" s="20" t="s">
        <v>2695</v>
      </c>
    </row>
    <row r="83" spans="1:45" ht="14.25" customHeight="1" x14ac:dyDescent="0.25">
      <c r="C83" t="s">
        <v>875</v>
      </c>
      <c r="D83" s="26" t="s">
        <v>1825</v>
      </c>
      <c r="E83" s="435" t="s">
        <v>2285</v>
      </c>
      <c r="F83" s="27" t="s">
        <v>57</v>
      </c>
      <c r="G83" s="84" t="s">
        <v>2697</v>
      </c>
      <c r="H83" s="27">
        <v>8080</v>
      </c>
      <c r="I83" s="27">
        <v>8</v>
      </c>
      <c r="J83" s="87">
        <v>8</v>
      </c>
      <c r="K83" s="19" t="s">
        <v>800</v>
      </c>
      <c r="L83" s="52" t="s">
        <v>108</v>
      </c>
      <c r="M83" s="81" t="s">
        <v>2699</v>
      </c>
      <c r="N83" s="28"/>
      <c r="O83" s="972"/>
      <c r="P83" s="29">
        <v>6</v>
      </c>
      <c r="Q83" s="28"/>
      <c r="R83" s="28"/>
      <c r="S83" s="81"/>
      <c r="T83" s="185">
        <v>43162</v>
      </c>
      <c r="U83" s="326">
        <v>14.7</v>
      </c>
      <c r="V83" s="60">
        <v>0.33</v>
      </c>
      <c r="W83" s="167">
        <v>9</v>
      </c>
      <c r="X83" s="489" t="str">
        <f t="shared" si="2"/>
        <v/>
      </c>
      <c r="Y83" s="502" t="s">
        <v>174</v>
      </c>
      <c r="Z83" s="494" t="s">
        <v>54</v>
      </c>
      <c r="AA83" s="28" t="s">
        <v>17</v>
      </c>
      <c r="AB83" s="27">
        <v>31</v>
      </c>
      <c r="AC83" s="28" t="s">
        <v>2696</v>
      </c>
      <c r="AD83" s="27" t="s">
        <v>54</v>
      </c>
      <c r="AE83" s="28" t="s">
        <v>124</v>
      </c>
      <c r="AF83" s="29" t="s">
        <v>55</v>
      </c>
      <c r="AG83" s="29" t="s">
        <v>55</v>
      </c>
      <c r="AH83" s="27" t="s">
        <v>181</v>
      </c>
      <c r="AI83" s="27" t="s">
        <v>181</v>
      </c>
      <c r="AJ83" s="27" t="s">
        <v>54</v>
      </c>
      <c r="AK83" s="81"/>
      <c r="AL83" s="569"/>
      <c r="AM83" s="28"/>
      <c r="AN83" s="28"/>
      <c r="AO83" s="28">
        <v>2917</v>
      </c>
      <c r="AP83" s="20">
        <v>2018</v>
      </c>
      <c r="AQ83" s="182" t="s">
        <v>2698</v>
      </c>
      <c r="AR83" s="28" t="s">
        <v>1826</v>
      </c>
      <c r="AS83" s="20" t="s">
        <v>2695</v>
      </c>
    </row>
    <row r="84" spans="1:45" ht="14.25" customHeight="1" x14ac:dyDescent="0.25">
      <c r="A84" t="s">
        <v>744</v>
      </c>
      <c r="B84">
        <v>1</v>
      </c>
      <c r="C84" t="s">
        <v>875</v>
      </c>
      <c r="D84" s="26" t="s">
        <v>120</v>
      </c>
      <c r="E84" s="435" t="s">
        <v>2215</v>
      </c>
      <c r="F84" s="27" t="s">
        <v>67</v>
      </c>
      <c r="G84" s="28" t="s">
        <v>121</v>
      </c>
      <c r="H84" s="27">
        <v>8080</v>
      </c>
      <c r="I84" s="27">
        <v>8</v>
      </c>
      <c r="J84" s="87">
        <v>8</v>
      </c>
      <c r="K84" s="19" t="s">
        <v>800</v>
      </c>
      <c r="L84" s="52" t="s">
        <v>108</v>
      </c>
      <c r="M84" s="81"/>
      <c r="N84" s="28">
        <v>1179</v>
      </c>
      <c r="O84" s="972"/>
      <c r="P84" s="29">
        <v>6</v>
      </c>
      <c r="Q84" s="28"/>
      <c r="R84" s="28"/>
      <c r="S84" s="81">
        <v>299.04300000000001</v>
      </c>
      <c r="T84" s="185">
        <v>43149</v>
      </c>
      <c r="U84" s="326">
        <v>14.7</v>
      </c>
      <c r="V84" s="60">
        <v>0.33</v>
      </c>
      <c r="W84" s="167">
        <v>9</v>
      </c>
      <c r="X84" s="489">
        <f t="shared" si="2"/>
        <v>9.3001781170483468</v>
      </c>
      <c r="Y84" s="502" t="s">
        <v>174</v>
      </c>
      <c r="Z84" s="494"/>
      <c r="AA84" s="28" t="s">
        <v>20</v>
      </c>
      <c r="AB84" s="27">
        <v>1</v>
      </c>
      <c r="AC84" s="28" t="s">
        <v>122</v>
      </c>
      <c r="AD84" s="27" t="s">
        <v>54</v>
      </c>
      <c r="AE84" s="28" t="s">
        <v>124</v>
      </c>
      <c r="AF84" s="29" t="s">
        <v>55</v>
      </c>
      <c r="AG84" s="29" t="s">
        <v>55</v>
      </c>
      <c r="AH84" s="27" t="s">
        <v>181</v>
      </c>
      <c r="AI84" s="27" t="s">
        <v>181</v>
      </c>
      <c r="AJ84" s="27" t="s">
        <v>54</v>
      </c>
      <c r="AK84" s="81"/>
      <c r="AL84" s="569"/>
      <c r="AM84" s="28"/>
      <c r="AN84" s="28"/>
      <c r="AO84" s="28">
        <v>2006</v>
      </c>
      <c r="AP84" s="20">
        <v>2016</v>
      </c>
      <c r="AQ84" s="142"/>
      <c r="AR84" s="28" t="s">
        <v>784</v>
      </c>
      <c r="AS84" s="20"/>
    </row>
    <row r="85" spans="1:45" ht="14.25" customHeight="1" x14ac:dyDescent="0.25">
      <c r="A85" t="s">
        <v>744</v>
      </c>
      <c r="B85">
        <v>1</v>
      </c>
      <c r="C85" t="s">
        <v>875</v>
      </c>
      <c r="D85" s="26" t="s">
        <v>1614</v>
      </c>
      <c r="E85" s="435" t="s">
        <v>2896</v>
      </c>
      <c r="F85" s="27" t="s">
        <v>57</v>
      </c>
      <c r="G85" s="28" t="s">
        <v>1618</v>
      </c>
      <c r="H85" s="27">
        <v>8080</v>
      </c>
      <c r="I85" s="27">
        <v>8</v>
      </c>
      <c r="J85" s="87">
        <v>8</v>
      </c>
      <c r="K85" s="19" t="s">
        <v>800</v>
      </c>
      <c r="L85" s="52" t="s">
        <v>108</v>
      </c>
      <c r="M85" s="81"/>
      <c r="N85" s="28">
        <v>1276</v>
      </c>
      <c r="O85" s="972"/>
      <c r="P85" s="29">
        <v>6</v>
      </c>
      <c r="Q85" s="28"/>
      <c r="R85" s="28"/>
      <c r="S85" s="81">
        <v>183.68799999999999</v>
      </c>
      <c r="T85" s="185">
        <v>42512</v>
      </c>
      <c r="U85" s="326">
        <v>14.7</v>
      </c>
      <c r="V85" s="60">
        <v>0.33</v>
      </c>
      <c r="W85" s="167">
        <v>9</v>
      </c>
      <c r="X85" s="489">
        <f t="shared" si="2"/>
        <v>5.2783908045977013</v>
      </c>
      <c r="Y85" s="502" t="s">
        <v>174</v>
      </c>
      <c r="Z85" s="494"/>
      <c r="AA85" s="28" t="s">
        <v>17</v>
      </c>
      <c r="AB85" s="27">
        <v>4</v>
      </c>
      <c r="AC85" s="28" t="s">
        <v>1615</v>
      </c>
      <c r="AD85" s="27" t="s">
        <v>54</v>
      </c>
      <c r="AE85" s="28" t="s">
        <v>124</v>
      </c>
      <c r="AF85" s="29" t="s">
        <v>55</v>
      </c>
      <c r="AG85" s="29" t="s">
        <v>55</v>
      </c>
      <c r="AH85" s="27" t="s">
        <v>181</v>
      </c>
      <c r="AI85" s="27" t="s">
        <v>181</v>
      </c>
      <c r="AJ85" s="27" t="s">
        <v>54</v>
      </c>
      <c r="AK85" s="81"/>
      <c r="AL85" s="569"/>
      <c r="AM85" s="28"/>
      <c r="AN85" s="28"/>
      <c r="AO85" s="28">
        <v>2002</v>
      </c>
      <c r="AP85" s="20">
        <v>2016</v>
      </c>
      <c r="AQ85" s="37" t="s">
        <v>123</v>
      </c>
      <c r="AR85" s="28" t="s">
        <v>1617</v>
      </c>
      <c r="AS85" s="20" t="s">
        <v>1616</v>
      </c>
    </row>
    <row r="86" spans="1:45" ht="14.25" customHeight="1" x14ac:dyDescent="0.25">
      <c r="A86" t="s">
        <v>744</v>
      </c>
      <c r="B86">
        <v>1</v>
      </c>
      <c r="C86" t="s">
        <v>875</v>
      </c>
      <c r="D86" s="26" t="s">
        <v>320</v>
      </c>
      <c r="E86" s="435" t="s">
        <v>2296</v>
      </c>
      <c r="F86" s="27" t="s">
        <v>67</v>
      </c>
      <c r="G86" s="28" t="s">
        <v>321</v>
      </c>
      <c r="H86" s="27">
        <v>8080</v>
      </c>
      <c r="I86" s="27">
        <v>8</v>
      </c>
      <c r="J86" s="87">
        <v>8</v>
      </c>
      <c r="K86" s="19" t="s">
        <v>800</v>
      </c>
      <c r="L86" s="52" t="s">
        <v>108</v>
      </c>
      <c r="M86" s="81"/>
      <c r="N86" s="28">
        <v>154</v>
      </c>
      <c r="O86" s="972"/>
      <c r="P86" s="29">
        <v>6</v>
      </c>
      <c r="Q86" s="28"/>
      <c r="R86" s="28">
        <v>1</v>
      </c>
      <c r="S86" s="81">
        <v>247.46299999999999</v>
      </c>
      <c r="T86" s="185"/>
      <c r="U86" s="326">
        <v>14.7</v>
      </c>
      <c r="V86" s="60">
        <v>0.33</v>
      </c>
      <c r="W86" s="167">
        <v>9</v>
      </c>
      <c r="X86" s="489">
        <f t="shared" si="2"/>
        <v>58.919761904761913</v>
      </c>
      <c r="Y86" s="502" t="s">
        <v>2216</v>
      </c>
      <c r="Z86" s="494"/>
      <c r="AA86" s="28" t="s">
        <v>20</v>
      </c>
      <c r="AB86" s="27">
        <v>5</v>
      </c>
      <c r="AC86" s="28" t="s">
        <v>785</v>
      </c>
      <c r="AD86" s="27" t="s">
        <v>54</v>
      </c>
      <c r="AE86" s="28" t="s">
        <v>124</v>
      </c>
      <c r="AF86" s="29" t="s">
        <v>55</v>
      </c>
      <c r="AG86" s="27" t="s">
        <v>55</v>
      </c>
      <c r="AH86" s="27" t="s">
        <v>181</v>
      </c>
      <c r="AI86" s="27" t="s">
        <v>181</v>
      </c>
      <c r="AJ86" s="27" t="s">
        <v>54</v>
      </c>
      <c r="AK86" s="81"/>
      <c r="AL86" s="569"/>
      <c r="AM86" s="28"/>
      <c r="AN86" s="28"/>
      <c r="AO86" s="28">
        <v>2007</v>
      </c>
      <c r="AP86" s="20">
        <v>2019</v>
      </c>
      <c r="AQ86" s="182" t="s">
        <v>5980</v>
      </c>
      <c r="AR86" s="28" t="s">
        <v>786</v>
      </c>
      <c r="AS86" s="20" t="s">
        <v>3293</v>
      </c>
    </row>
    <row r="87" spans="1:45" s="208" customFormat="1" ht="14.25" customHeight="1" x14ac:dyDescent="0.25">
      <c r="A87"/>
      <c r="B87"/>
      <c r="C87"/>
      <c r="D87" s="591" t="s">
        <v>6130</v>
      </c>
      <c r="E87" s="555" t="s">
        <v>6131</v>
      </c>
      <c r="F87" s="592"/>
      <c r="G87" s="593" t="s">
        <v>6132</v>
      </c>
      <c r="H87" s="592">
        <v>8080</v>
      </c>
      <c r="I87" s="592">
        <v>8</v>
      </c>
      <c r="J87" s="618">
        <v>8</v>
      </c>
      <c r="K87" s="19"/>
      <c r="L87" s="52"/>
      <c r="M87" s="81"/>
      <c r="N87" s="28"/>
      <c r="O87" s="972"/>
      <c r="P87" s="29"/>
      <c r="Q87" s="28"/>
      <c r="R87" s="28"/>
      <c r="S87" s="81"/>
      <c r="T87" s="185"/>
      <c r="U87" s="326"/>
      <c r="V87" s="60"/>
      <c r="W87" s="167"/>
      <c r="X87" s="489"/>
      <c r="Y87" s="502"/>
      <c r="Z87" s="494" t="s">
        <v>54</v>
      </c>
      <c r="AA87" s="28" t="s">
        <v>479</v>
      </c>
      <c r="AB87" s="27">
        <v>28</v>
      </c>
      <c r="AC87" s="28" t="s">
        <v>6134</v>
      </c>
      <c r="AD87" s="27" t="s">
        <v>54</v>
      </c>
      <c r="AE87" s="28" t="s">
        <v>124</v>
      </c>
      <c r="AF87" s="29" t="s">
        <v>55</v>
      </c>
      <c r="AG87" s="29"/>
      <c r="AH87" s="27" t="s">
        <v>181</v>
      </c>
      <c r="AI87" s="27" t="s">
        <v>181</v>
      </c>
      <c r="AJ87" s="27" t="s">
        <v>54</v>
      </c>
      <c r="AK87" s="81"/>
      <c r="AL87" s="569"/>
      <c r="AM87" s="28"/>
      <c r="AN87" s="28"/>
      <c r="AO87" s="28"/>
      <c r="AP87" s="20">
        <v>2021</v>
      </c>
      <c r="AQ87" s="182" t="s">
        <v>6135</v>
      </c>
      <c r="AR87" s="28" t="s">
        <v>6136</v>
      </c>
      <c r="AS87" s="20"/>
    </row>
    <row r="88" spans="1:45" ht="14.25" customHeight="1" x14ac:dyDescent="0.25">
      <c r="D88" s="591" t="s">
        <v>2696</v>
      </c>
      <c r="E88" s="555" t="s">
        <v>5308</v>
      </c>
      <c r="F88" s="592" t="s">
        <v>67</v>
      </c>
      <c r="G88" s="42" t="s">
        <v>5303</v>
      </c>
      <c r="H88" s="592">
        <v>8080</v>
      </c>
      <c r="I88" s="592">
        <v>8</v>
      </c>
      <c r="J88" s="618">
        <v>8</v>
      </c>
      <c r="K88" s="19"/>
      <c r="L88" s="52"/>
      <c r="M88" s="81"/>
      <c r="N88" s="28"/>
      <c r="O88" s="972"/>
      <c r="P88" s="29"/>
      <c r="Q88" s="28"/>
      <c r="R88" s="28"/>
      <c r="S88" s="81"/>
      <c r="T88" s="185"/>
      <c r="U88" s="326"/>
      <c r="V88" s="60"/>
      <c r="W88" s="167"/>
      <c r="X88" s="489"/>
      <c r="Y88" s="502"/>
      <c r="Z88" s="494"/>
      <c r="AA88" s="28" t="s">
        <v>17</v>
      </c>
      <c r="AB88" s="27">
        <v>15</v>
      </c>
      <c r="AC88" s="28" t="s">
        <v>2696</v>
      </c>
      <c r="AD88" s="27" t="s">
        <v>54</v>
      </c>
      <c r="AE88" s="28" t="s">
        <v>124</v>
      </c>
      <c r="AF88" s="29" t="s">
        <v>55</v>
      </c>
      <c r="AG88" s="29" t="s">
        <v>55</v>
      </c>
      <c r="AH88" s="27" t="s">
        <v>181</v>
      </c>
      <c r="AI88" s="27" t="s">
        <v>181</v>
      </c>
      <c r="AJ88" s="27" t="s">
        <v>54</v>
      </c>
      <c r="AK88" s="81"/>
      <c r="AL88" s="569"/>
      <c r="AM88" s="28"/>
      <c r="AN88" s="28"/>
      <c r="AO88" s="28">
        <v>2017</v>
      </c>
      <c r="AP88" s="20">
        <v>2018</v>
      </c>
      <c r="AQ88" s="182" t="s">
        <v>5309</v>
      </c>
      <c r="AR88" s="28" t="s">
        <v>5311</v>
      </c>
      <c r="AS88" s="20"/>
    </row>
    <row r="89" spans="1:45" s="208" customFormat="1" ht="14.25" customHeight="1" x14ac:dyDescent="0.25">
      <c r="A89"/>
      <c r="B89"/>
      <c r="C89"/>
      <c r="D89" s="591" t="s">
        <v>4773</v>
      </c>
      <c r="E89" s="555" t="s">
        <v>4774</v>
      </c>
      <c r="F89" s="592" t="s">
        <v>1812</v>
      </c>
      <c r="G89" s="593" t="s">
        <v>5181</v>
      </c>
      <c r="H89" s="592">
        <v>8080</v>
      </c>
      <c r="I89" s="592">
        <v>8</v>
      </c>
      <c r="J89" s="618">
        <v>8</v>
      </c>
      <c r="K89" s="19" t="s">
        <v>43</v>
      </c>
      <c r="L89" s="52"/>
      <c r="M89" s="81"/>
      <c r="N89" s="28">
        <v>607</v>
      </c>
      <c r="O89" s="972"/>
      <c r="P89" s="29">
        <v>4</v>
      </c>
      <c r="Q89" s="28"/>
      <c r="R89" s="28"/>
      <c r="S89" s="81">
        <v>104</v>
      </c>
      <c r="T89" s="185"/>
      <c r="U89" s="326"/>
      <c r="V89" s="60"/>
      <c r="W89" s="167"/>
      <c r="X89" s="489"/>
      <c r="Y89" s="502"/>
      <c r="Z89" s="494"/>
      <c r="AA89" s="28" t="s">
        <v>20</v>
      </c>
      <c r="AB89" s="27"/>
      <c r="AC89" s="28"/>
      <c r="AD89" s="27"/>
      <c r="AE89" s="28"/>
      <c r="AF89" s="29"/>
      <c r="AG89" s="29"/>
      <c r="AH89" s="27"/>
      <c r="AI89" s="27"/>
      <c r="AJ89" s="27"/>
      <c r="AK89" s="81"/>
      <c r="AL89" s="569"/>
      <c r="AM89" s="28"/>
      <c r="AN89" s="28"/>
      <c r="AO89" s="28">
        <v>2014</v>
      </c>
      <c r="AP89" s="20">
        <v>2018</v>
      </c>
      <c r="AQ89" s="182"/>
      <c r="AR89" s="28" t="s">
        <v>4775</v>
      </c>
      <c r="AS89" s="20"/>
    </row>
    <row r="90" spans="1:45" ht="14.25" customHeight="1" x14ac:dyDescent="0.25">
      <c r="A90" t="s">
        <v>744</v>
      </c>
      <c r="C90" t="s">
        <v>875</v>
      </c>
      <c r="D90" s="45" t="s">
        <v>660</v>
      </c>
      <c r="E90" s="555" t="s">
        <v>3359</v>
      </c>
      <c r="F90" s="46" t="s">
        <v>67</v>
      </c>
      <c r="G90" s="42" t="s">
        <v>661</v>
      </c>
      <c r="H90" s="46">
        <v>8085</v>
      </c>
      <c r="I90" s="46">
        <v>8</v>
      </c>
      <c r="J90" s="670">
        <v>8</v>
      </c>
      <c r="K90" s="19" t="s">
        <v>800</v>
      </c>
      <c r="L90" s="52" t="s">
        <v>108</v>
      </c>
      <c r="M90" s="81" t="s">
        <v>836</v>
      </c>
      <c r="N90" s="28"/>
      <c r="O90" s="972"/>
      <c r="P90" s="29">
        <v>6</v>
      </c>
      <c r="Q90" s="28"/>
      <c r="R90" s="28"/>
      <c r="S90" s="81"/>
      <c r="T90" s="185"/>
      <c r="U90" s="326">
        <v>14.7</v>
      </c>
      <c r="V90" s="60">
        <v>0.33</v>
      </c>
      <c r="W90" s="167">
        <v>4</v>
      </c>
      <c r="X90" s="489" t="str">
        <f>IF(AND(N90&lt;&gt;"",S90&lt;&gt;""),1000*S90*V90/(N90*W90),"")</f>
        <v/>
      </c>
      <c r="Y90" s="502" t="s">
        <v>174</v>
      </c>
      <c r="Z90" s="494"/>
      <c r="AA90" s="28" t="s">
        <v>17</v>
      </c>
      <c r="AB90" s="27">
        <v>1</v>
      </c>
      <c r="AC90" s="28" t="s">
        <v>662</v>
      </c>
      <c r="AD90" s="27" t="s">
        <v>54</v>
      </c>
      <c r="AE90" s="28" t="s">
        <v>124</v>
      </c>
      <c r="AF90" s="29" t="s">
        <v>55</v>
      </c>
      <c r="AG90" s="29" t="s">
        <v>55</v>
      </c>
      <c r="AH90" s="27" t="s">
        <v>181</v>
      </c>
      <c r="AI90" s="27" t="s">
        <v>181</v>
      </c>
      <c r="AJ90" s="27" t="s">
        <v>54</v>
      </c>
      <c r="AK90" s="81"/>
      <c r="AL90" s="569"/>
      <c r="AM90" s="28"/>
      <c r="AN90" s="28"/>
      <c r="AO90" s="28">
        <v>1993</v>
      </c>
      <c r="AP90" s="20"/>
      <c r="AQ90" s="182" t="s">
        <v>3360</v>
      </c>
      <c r="AR90" s="28" t="s">
        <v>663</v>
      </c>
      <c r="AS90" s="20"/>
    </row>
    <row r="91" spans="1:45" s="208" customFormat="1" ht="14.25" customHeight="1" x14ac:dyDescent="0.25">
      <c r="A91"/>
      <c r="B91"/>
      <c r="C91"/>
      <c r="D91" s="591" t="s">
        <v>5232</v>
      </c>
      <c r="E91" s="555" t="s">
        <v>5233</v>
      </c>
      <c r="F91" s="592"/>
      <c r="G91" s="42" t="s">
        <v>5235</v>
      </c>
      <c r="H91" s="592">
        <v>8085</v>
      </c>
      <c r="I91" s="592">
        <v>8</v>
      </c>
      <c r="J91" s="618">
        <v>8</v>
      </c>
      <c r="K91" s="19"/>
      <c r="L91" s="52"/>
      <c r="M91" s="81"/>
      <c r="N91" s="28"/>
      <c r="O91" s="972"/>
      <c r="P91" s="29"/>
      <c r="Q91" s="28"/>
      <c r="R91" s="28"/>
      <c r="S91" s="81"/>
      <c r="T91" s="185"/>
      <c r="U91" s="326"/>
      <c r="V91" s="60"/>
      <c r="W91" s="167"/>
      <c r="X91" s="489"/>
      <c r="Y91" s="502"/>
      <c r="Z91" s="494"/>
      <c r="AA91" s="28" t="s">
        <v>20</v>
      </c>
      <c r="AB91" s="27">
        <v>7</v>
      </c>
      <c r="AC91" s="28" t="s">
        <v>5237</v>
      </c>
      <c r="AD91" s="27" t="s">
        <v>54</v>
      </c>
      <c r="AE91" s="28"/>
      <c r="AF91" s="29" t="s">
        <v>55</v>
      </c>
      <c r="AG91" s="29"/>
      <c r="AH91" s="27" t="s">
        <v>181</v>
      </c>
      <c r="AI91" s="27" t="s">
        <v>181</v>
      </c>
      <c r="AJ91" s="27" t="s">
        <v>54</v>
      </c>
      <c r="AK91" s="81">
        <v>18</v>
      </c>
      <c r="AL91" s="569"/>
      <c r="AM91" s="28">
        <v>8</v>
      </c>
      <c r="AN91" s="28"/>
      <c r="AO91" s="28"/>
      <c r="AP91" s="20">
        <v>2020</v>
      </c>
      <c r="AQ91" s="182" t="s">
        <v>5238</v>
      </c>
      <c r="AR91" s="129" t="s">
        <v>5234</v>
      </c>
      <c r="AS91" s="20"/>
    </row>
    <row r="92" spans="1:45" ht="14.25" customHeight="1" x14ac:dyDescent="0.25">
      <c r="B92">
        <v>1</v>
      </c>
      <c r="C92" t="s">
        <v>875</v>
      </c>
      <c r="D92" s="45" t="s">
        <v>1846</v>
      </c>
      <c r="E92" s="555" t="s">
        <v>2900</v>
      </c>
      <c r="F92" s="46" t="s">
        <v>67</v>
      </c>
      <c r="G92" s="42" t="s">
        <v>2899</v>
      </c>
      <c r="H92" s="46">
        <v>9900</v>
      </c>
      <c r="I92" s="46">
        <v>16</v>
      </c>
      <c r="J92" s="670">
        <v>16</v>
      </c>
      <c r="K92" s="19" t="s">
        <v>800</v>
      </c>
      <c r="L92" s="42" t="s">
        <v>108</v>
      </c>
      <c r="M92" s="81"/>
      <c r="N92" s="28">
        <v>1340</v>
      </c>
      <c r="O92" s="972"/>
      <c r="P92" s="29">
        <v>6</v>
      </c>
      <c r="Q92" s="28"/>
      <c r="R92" s="28">
        <v>5</v>
      </c>
      <c r="S92" s="81">
        <v>285.714</v>
      </c>
      <c r="T92" s="185">
        <v>43172</v>
      </c>
      <c r="U92" s="326">
        <v>14.7</v>
      </c>
      <c r="V92" s="60">
        <v>0.83</v>
      </c>
      <c r="W92" s="167">
        <v>3</v>
      </c>
      <c r="X92" s="489">
        <f t="shared" ref="X92:X98" si="3">IF(AND(N92&lt;&gt;"",S92&lt;&gt;""),1000*S92*V92/(N92*W92),"")</f>
        <v>58.990701492537312</v>
      </c>
      <c r="Y92" s="502" t="s">
        <v>174</v>
      </c>
      <c r="Z92" s="494"/>
      <c r="AA92" s="28" t="s">
        <v>17</v>
      </c>
      <c r="AB92" s="27">
        <v>10</v>
      </c>
      <c r="AC92" s="28" t="s">
        <v>1846</v>
      </c>
      <c r="AD92" s="27" t="s">
        <v>54</v>
      </c>
      <c r="AE92" s="28" t="s">
        <v>124</v>
      </c>
      <c r="AF92" s="29" t="s">
        <v>55</v>
      </c>
      <c r="AG92" s="29" t="s">
        <v>55</v>
      </c>
      <c r="AH92" s="27" t="s">
        <v>181</v>
      </c>
      <c r="AI92" s="27" t="s">
        <v>181</v>
      </c>
      <c r="AJ92" s="27" t="s">
        <v>54</v>
      </c>
      <c r="AK92" s="81"/>
      <c r="AL92" s="569"/>
      <c r="AM92" s="28">
        <v>16</v>
      </c>
      <c r="AN92" s="28"/>
      <c r="AO92" s="28">
        <v>2016</v>
      </c>
      <c r="AP92" s="20">
        <v>2019</v>
      </c>
      <c r="AQ92" s="182" t="s">
        <v>2901</v>
      </c>
      <c r="AR92" s="28" t="s">
        <v>1847</v>
      </c>
      <c r="AS92" s="20" t="s">
        <v>4427</v>
      </c>
    </row>
    <row r="93" spans="1:45" s="208" customFormat="1" ht="14.25" customHeight="1" x14ac:dyDescent="0.25">
      <c r="A93"/>
      <c r="B93">
        <v>1</v>
      </c>
      <c r="C93" t="s">
        <v>875</v>
      </c>
      <c r="D93" s="45" t="s">
        <v>5764</v>
      </c>
      <c r="E93" s="555" t="s">
        <v>2900</v>
      </c>
      <c r="F93" s="46" t="s">
        <v>67</v>
      </c>
      <c r="G93" s="42" t="s">
        <v>2899</v>
      </c>
      <c r="H93" s="46">
        <v>9900</v>
      </c>
      <c r="I93" s="46">
        <v>16</v>
      </c>
      <c r="J93" s="670">
        <v>16</v>
      </c>
      <c r="K93" s="19"/>
      <c r="L93" s="52"/>
      <c r="M93" s="81"/>
      <c r="N93" s="28"/>
      <c r="O93" s="972"/>
      <c r="P93" s="29"/>
      <c r="Q93" s="28"/>
      <c r="R93" s="28"/>
      <c r="S93" s="81"/>
      <c r="T93" s="185"/>
      <c r="U93" s="326"/>
      <c r="V93" s="60">
        <v>0.83</v>
      </c>
      <c r="W93" s="167">
        <v>3</v>
      </c>
      <c r="X93" s="489" t="str">
        <f t="shared" si="3"/>
        <v/>
      </c>
      <c r="Y93" s="502" t="s">
        <v>4698</v>
      </c>
      <c r="Z93" s="494"/>
      <c r="AA93" s="28" t="s">
        <v>20</v>
      </c>
      <c r="AB93" s="27">
        <v>29</v>
      </c>
      <c r="AC93" s="28" t="s">
        <v>5766</v>
      </c>
      <c r="AD93" s="27" t="s">
        <v>54</v>
      </c>
      <c r="AE93" s="28" t="s">
        <v>124</v>
      </c>
      <c r="AF93" s="29" t="s">
        <v>55</v>
      </c>
      <c r="AG93" s="29" t="s">
        <v>55</v>
      </c>
      <c r="AH93" s="27" t="s">
        <v>181</v>
      </c>
      <c r="AI93" s="27" t="s">
        <v>181</v>
      </c>
      <c r="AJ93" s="27" t="s">
        <v>54</v>
      </c>
      <c r="AK93" s="81"/>
      <c r="AL93" s="569"/>
      <c r="AM93" s="28">
        <v>16</v>
      </c>
      <c r="AN93" s="28"/>
      <c r="AO93" s="28">
        <v>2016</v>
      </c>
      <c r="AP93" s="20">
        <v>2020</v>
      </c>
      <c r="AQ93" s="182" t="s">
        <v>2901</v>
      </c>
      <c r="AR93" s="28" t="s">
        <v>1847</v>
      </c>
      <c r="AS93" s="20" t="s">
        <v>4427</v>
      </c>
    </row>
    <row r="94" spans="1:45" ht="14.25" customHeight="1" x14ac:dyDescent="0.25">
      <c r="A94" t="s">
        <v>744</v>
      </c>
      <c r="B94">
        <v>1</v>
      </c>
      <c r="C94" t="s">
        <v>875</v>
      </c>
      <c r="D94" s="45" t="s">
        <v>155</v>
      </c>
      <c r="E94" s="555" t="s">
        <v>2227</v>
      </c>
      <c r="F94" s="46" t="s">
        <v>57</v>
      </c>
      <c r="G94" s="42" t="s">
        <v>157</v>
      </c>
      <c r="H94" s="46">
        <v>68000</v>
      </c>
      <c r="I94" s="46">
        <v>16</v>
      </c>
      <c r="J94" s="670">
        <v>16</v>
      </c>
      <c r="K94" s="19" t="s">
        <v>802</v>
      </c>
      <c r="L94" s="52" t="s">
        <v>108</v>
      </c>
      <c r="M94" s="81"/>
      <c r="N94" s="28">
        <v>3479</v>
      </c>
      <c r="O94" s="972"/>
      <c r="P94" s="29" t="s">
        <v>744</v>
      </c>
      <c r="Q94" s="28"/>
      <c r="R94" s="28">
        <v>6</v>
      </c>
      <c r="S94" s="81">
        <v>168.86199999999999</v>
      </c>
      <c r="T94" s="185">
        <v>41691</v>
      </c>
      <c r="U94" s="326" t="s">
        <v>1267</v>
      </c>
      <c r="V94" s="60">
        <v>0.67</v>
      </c>
      <c r="W94" s="167">
        <v>4</v>
      </c>
      <c r="X94" s="489">
        <f t="shared" si="3"/>
        <v>8.1300330554757121</v>
      </c>
      <c r="Y94" s="502" t="s">
        <v>2226</v>
      </c>
      <c r="Z94" s="494" t="s">
        <v>54</v>
      </c>
      <c r="AA94" s="28" t="s">
        <v>20</v>
      </c>
      <c r="AB94" s="27">
        <v>1</v>
      </c>
      <c r="AC94" s="28" t="s">
        <v>155</v>
      </c>
      <c r="AD94" s="27" t="s">
        <v>149</v>
      </c>
      <c r="AE94" s="28" t="s">
        <v>124</v>
      </c>
      <c r="AF94" s="29" t="s">
        <v>55</v>
      </c>
      <c r="AG94" s="29"/>
      <c r="AH94" s="27" t="s">
        <v>133</v>
      </c>
      <c r="AI94" s="27" t="s">
        <v>133</v>
      </c>
      <c r="AJ94" s="27" t="s">
        <v>54</v>
      </c>
      <c r="AK94" s="81"/>
      <c r="AL94" s="569"/>
      <c r="AM94" s="28"/>
      <c r="AN94" s="28"/>
      <c r="AO94" s="28">
        <v>2010</v>
      </c>
      <c r="AP94" s="20">
        <v>2012</v>
      </c>
      <c r="AQ94" s="142"/>
      <c r="AR94" s="28" t="s">
        <v>1115</v>
      </c>
      <c r="AS94" s="20"/>
    </row>
    <row r="95" spans="1:45" ht="14.25" customHeight="1" x14ac:dyDescent="0.25">
      <c r="A95" t="s">
        <v>745</v>
      </c>
      <c r="C95" t="s">
        <v>875</v>
      </c>
      <c r="D95" s="45" t="s">
        <v>1017</v>
      </c>
      <c r="E95" s="555" t="s">
        <v>2516</v>
      </c>
      <c r="F95" s="46" t="s">
        <v>57</v>
      </c>
      <c r="G95" s="42" t="s">
        <v>157</v>
      </c>
      <c r="H95" s="46">
        <v>68000</v>
      </c>
      <c r="I95" s="46">
        <v>16</v>
      </c>
      <c r="J95" s="670">
        <v>16</v>
      </c>
      <c r="K95" s="19" t="s">
        <v>902</v>
      </c>
      <c r="L95" s="52" t="s">
        <v>157</v>
      </c>
      <c r="M95" s="81"/>
      <c r="N95" s="28">
        <v>26227</v>
      </c>
      <c r="O95" s="972"/>
      <c r="P95" s="29">
        <v>4</v>
      </c>
      <c r="Q95" s="28">
        <v>2</v>
      </c>
      <c r="R95" s="28">
        <v>65</v>
      </c>
      <c r="S95" s="81"/>
      <c r="T95" s="185">
        <v>40532</v>
      </c>
      <c r="U95" s="326" t="s">
        <v>3246</v>
      </c>
      <c r="V95" s="60">
        <v>0.67</v>
      </c>
      <c r="W95" s="167">
        <v>4</v>
      </c>
      <c r="X95" s="489" t="str">
        <f t="shared" si="3"/>
        <v/>
      </c>
      <c r="Y95" s="502" t="s">
        <v>2226</v>
      </c>
      <c r="Z95" s="494" t="s">
        <v>54</v>
      </c>
      <c r="AA95" s="28" t="s">
        <v>20</v>
      </c>
      <c r="AB95" s="27">
        <v>22</v>
      </c>
      <c r="AC95" s="28" t="s">
        <v>1016</v>
      </c>
      <c r="AD95" s="27" t="s">
        <v>149</v>
      </c>
      <c r="AE95" s="28" t="s">
        <v>124</v>
      </c>
      <c r="AF95" s="29" t="s">
        <v>55</v>
      </c>
      <c r="AG95" s="29"/>
      <c r="AH95" s="27" t="s">
        <v>133</v>
      </c>
      <c r="AI95" s="27" t="s">
        <v>133</v>
      </c>
      <c r="AJ95" s="27" t="s">
        <v>54</v>
      </c>
      <c r="AK95" s="81"/>
      <c r="AL95" s="569"/>
      <c r="AM95" s="28"/>
      <c r="AN95" s="28"/>
      <c r="AO95" s="28">
        <v>2010</v>
      </c>
      <c r="AP95" s="20">
        <v>2011</v>
      </c>
      <c r="AQ95" s="19"/>
      <c r="AR95" s="28" t="s">
        <v>1018</v>
      </c>
      <c r="AS95" s="20" t="s">
        <v>2360</v>
      </c>
    </row>
    <row r="96" spans="1:45" ht="14.25" customHeight="1" x14ac:dyDescent="0.25">
      <c r="C96" t="s">
        <v>875</v>
      </c>
      <c r="D96" s="45" t="s">
        <v>1017</v>
      </c>
      <c r="E96" s="555" t="s">
        <v>2516</v>
      </c>
      <c r="F96" s="46" t="s">
        <v>57</v>
      </c>
      <c r="G96" s="42" t="s">
        <v>157</v>
      </c>
      <c r="H96" s="46">
        <v>68000</v>
      </c>
      <c r="I96" s="46">
        <v>16</v>
      </c>
      <c r="J96" s="670">
        <v>16</v>
      </c>
      <c r="K96" s="19" t="s">
        <v>800</v>
      </c>
      <c r="L96" s="52" t="s">
        <v>108</v>
      </c>
      <c r="M96" s="81" t="s">
        <v>2700</v>
      </c>
      <c r="N96" s="28"/>
      <c r="O96" s="972"/>
      <c r="P96" s="29">
        <v>6</v>
      </c>
      <c r="Q96" s="28"/>
      <c r="R96" s="28"/>
      <c r="S96" s="81"/>
      <c r="T96" s="185">
        <v>43162</v>
      </c>
      <c r="U96" s="326">
        <v>14.7</v>
      </c>
      <c r="V96" s="60">
        <v>1</v>
      </c>
      <c r="W96" s="167">
        <v>1</v>
      </c>
      <c r="X96" s="489" t="str">
        <f t="shared" si="3"/>
        <v/>
      </c>
      <c r="Y96" s="502" t="s">
        <v>2226</v>
      </c>
      <c r="Z96" s="494" t="s">
        <v>54</v>
      </c>
      <c r="AA96" s="28" t="s">
        <v>20</v>
      </c>
      <c r="AB96" s="27">
        <v>22</v>
      </c>
      <c r="AC96" s="28" t="s">
        <v>1016</v>
      </c>
      <c r="AD96" s="27" t="s">
        <v>149</v>
      </c>
      <c r="AE96" s="28" t="s">
        <v>124</v>
      </c>
      <c r="AF96" s="29" t="s">
        <v>55</v>
      </c>
      <c r="AG96" s="29"/>
      <c r="AH96" s="27" t="s">
        <v>133</v>
      </c>
      <c r="AI96" s="27" t="s">
        <v>133</v>
      </c>
      <c r="AJ96" s="27" t="s">
        <v>54</v>
      </c>
      <c r="AK96" s="81"/>
      <c r="AL96" s="569"/>
      <c r="AM96" s="28"/>
      <c r="AN96" s="28"/>
      <c r="AO96" s="28">
        <v>2010</v>
      </c>
      <c r="AP96" s="20">
        <v>2011</v>
      </c>
      <c r="AQ96" s="19"/>
      <c r="AR96" s="28" t="s">
        <v>1018</v>
      </c>
      <c r="AS96" s="20" t="s">
        <v>2360</v>
      </c>
    </row>
    <row r="97" spans="1:45" ht="14.25" customHeight="1" x14ac:dyDescent="0.25">
      <c r="A97" t="s">
        <v>744</v>
      </c>
      <c r="B97">
        <v>1</v>
      </c>
      <c r="C97" t="s">
        <v>875</v>
      </c>
      <c r="D97" s="45" t="s">
        <v>1017</v>
      </c>
      <c r="E97" s="555" t="s">
        <v>2516</v>
      </c>
      <c r="F97" s="46" t="s">
        <v>57</v>
      </c>
      <c r="G97" s="42" t="s">
        <v>157</v>
      </c>
      <c r="H97" s="46">
        <v>68000</v>
      </c>
      <c r="I97" s="46">
        <v>16</v>
      </c>
      <c r="J97" s="670">
        <v>16</v>
      </c>
      <c r="K97" s="19" t="s">
        <v>802</v>
      </c>
      <c r="L97" s="52" t="s">
        <v>108</v>
      </c>
      <c r="M97" s="81"/>
      <c r="N97" s="28">
        <v>17852</v>
      </c>
      <c r="O97" s="972"/>
      <c r="P97" s="29" t="s">
        <v>744</v>
      </c>
      <c r="Q97" s="28">
        <v>2</v>
      </c>
      <c r="R97" s="28">
        <v>43</v>
      </c>
      <c r="S97" s="81">
        <v>56.81</v>
      </c>
      <c r="T97" s="185">
        <v>43228</v>
      </c>
      <c r="U97" s="326" t="s">
        <v>3562</v>
      </c>
      <c r="V97" s="60">
        <v>0.67</v>
      </c>
      <c r="W97" s="167">
        <v>4</v>
      </c>
      <c r="X97" s="489">
        <f t="shared" si="3"/>
        <v>0.53303131301814932</v>
      </c>
      <c r="Y97" s="502" t="s">
        <v>2226</v>
      </c>
      <c r="Z97" s="494" t="s">
        <v>54</v>
      </c>
      <c r="AA97" s="28" t="s">
        <v>20</v>
      </c>
      <c r="AB97" s="27">
        <v>22</v>
      </c>
      <c r="AC97" s="28" t="s">
        <v>1016</v>
      </c>
      <c r="AD97" s="27" t="s">
        <v>149</v>
      </c>
      <c r="AE97" s="28" t="s">
        <v>124</v>
      </c>
      <c r="AF97" s="29" t="s">
        <v>55</v>
      </c>
      <c r="AG97" s="29"/>
      <c r="AH97" s="27" t="s">
        <v>133</v>
      </c>
      <c r="AI97" s="27" t="s">
        <v>133</v>
      </c>
      <c r="AJ97" s="27" t="s">
        <v>54</v>
      </c>
      <c r="AK97" s="81"/>
      <c r="AL97" s="569"/>
      <c r="AM97" s="28"/>
      <c r="AN97" s="28"/>
      <c r="AO97" s="28">
        <v>2010</v>
      </c>
      <c r="AP97" s="20">
        <v>2011</v>
      </c>
      <c r="AQ97" s="19"/>
      <c r="AR97" s="28" t="s">
        <v>1018</v>
      </c>
      <c r="AS97" s="20" t="s">
        <v>2360</v>
      </c>
    </row>
    <row r="98" spans="1:45" ht="14.25" customHeight="1" x14ac:dyDescent="0.25">
      <c r="A98" t="s">
        <v>745</v>
      </c>
      <c r="C98" t="s">
        <v>875</v>
      </c>
      <c r="D98" s="26" t="s">
        <v>1017</v>
      </c>
      <c r="E98" s="435" t="s">
        <v>2516</v>
      </c>
      <c r="F98" s="27" t="s">
        <v>57</v>
      </c>
      <c r="G98" s="28" t="s">
        <v>157</v>
      </c>
      <c r="H98" s="27">
        <v>68000</v>
      </c>
      <c r="I98" s="27">
        <v>16</v>
      </c>
      <c r="J98" s="87">
        <v>16</v>
      </c>
      <c r="K98" s="19" t="s">
        <v>3570</v>
      </c>
      <c r="L98" s="52" t="s">
        <v>108</v>
      </c>
      <c r="M98" s="81"/>
      <c r="N98" s="28">
        <v>26009</v>
      </c>
      <c r="O98" s="972"/>
      <c r="P98" s="29">
        <v>4</v>
      </c>
      <c r="Q98" s="28">
        <v>2</v>
      </c>
      <c r="R98" s="28">
        <v>67</v>
      </c>
      <c r="S98" s="81">
        <v>44.56</v>
      </c>
      <c r="T98" s="185">
        <v>43228</v>
      </c>
      <c r="U98" s="326" t="s">
        <v>3562</v>
      </c>
      <c r="V98" s="60">
        <v>0.67</v>
      </c>
      <c r="W98" s="167">
        <v>4</v>
      </c>
      <c r="X98" s="489">
        <f t="shared" si="3"/>
        <v>0.28696989503633358</v>
      </c>
      <c r="Y98" s="502" t="s">
        <v>2226</v>
      </c>
      <c r="Z98" s="494" t="s">
        <v>54</v>
      </c>
      <c r="AA98" s="28" t="s">
        <v>20</v>
      </c>
      <c r="AB98" s="27">
        <v>22</v>
      </c>
      <c r="AC98" s="28" t="s">
        <v>1016</v>
      </c>
      <c r="AD98" s="27" t="s">
        <v>149</v>
      </c>
      <c r="AE98" s="28" t="s">
        <v>124</v>
      </c>
      <c r="AF98" s="29" t="s">
        <v>55</v>
      </c>
      <c r="AG98" s="29"/>
      <c r="AH98" s="27" t="s">
        <v>133</v>
      </c>
      <c r="AI98" s="27" t="s">
        <v>133</v>
      </c>
      <c r="AJ98" s="27" t="s">
        <v>54</v>
      </c>
      <c r="AK98" s="81"/>
      <c r="AL98" s="569"/>
      <c r="AM98" s="28"/>
      <c r="AN98" s="28"/>
      <c r="AO98" s="28">
        <v>2010</v>
      </c>
      <c r="AP98" s="20">
        <v>2011</v>
      </c>
      <c r="AQ98" s="19"/>
      <c r="AR98" s="28" t="s">
        <v>1018</v>
      </c>
      <c r="AS98" s="20" t="s">
        <v>2360</v>
      </c>
    </row>
    <row r="99" spans="1:45" ht="14.25" customHeight="1" x14ac:dyDescent="0.25">
      <c r="C99" t="s">
        <v>875</v>
      </c>
      <c r="D99" s="409" t="s">
        <v>5561</v>
      </c>
      <c r="E99" s="435" t="s">
        <v>5559</v>
      </c>
      <c r="F99" s="608" t="s">
        <v>107</v>
      </c>
      <c r="G99" s="28" t="s">
        <v>3009</v>
      </c>
      <c r="H99" s="412">
        <v>68000</v>
      </c>
      <c r="I99" s="412">
        <v>8</v>
      </c>
      <c r="J99" s="415">
        <v>16</v>
      </c>
      <c r="K99" s="19" t="s">
        <v>2020</v>
      </c>
      <c r="L99" s="52" t="s">
        <v>3009</v>
      </c>
      <c r="M99" s="81"/>
      <c r="N99" s="28"/>
      <c r="O99" s="972"/>
      <c r="P99" s="29"/>
      <c r="Q99" s="28"/>
      <c r="R99" s="28"/>
      <c r="S99" s="81"/>
      <c r="T99" s="185"/>
      <c r="U99" s="326"/>
      <c r="V99" s="60"/>
      <c r="W99" s="167"/>
      <c r="X99" s="489"/>
      <c r="Y99" s="502"/>
      <c r="Z99" s="494"/>
      <c r="AA99" s="28" t="s">
        <v>17</v>
      </c>
      <c r="AB99" s="27"/>
      <c r="AC99" s="28"/>
      <c r="AD99" s="27" t="s">
        <v>54</v>
      </c>
      <c r="AE99" s="28" t="s">
        <v>124</v>
      </c>
      <c r="AF99" s="29" t="s">
        <v>55</v>
      </c>
      <c r="AG99" s="29"/>
      <c r="AH99" s="27" t="s">
        <v>133</v>
      </c>
      <c r="AI99" s="27" t="s">
        <v>133</v>
      </c>
      <c r="AJ99" s="27" t="s">
        <v>54</v>
      </c>
      <c r="AK99" s="81"/>
      <c r="AL99" s="569"/>
      <c r="AM99" s="28">
        <v>32</v>
      </c>
      <c r="AN99" s="28"/>
      <c r="AO99" s="28"/>
      <c r="AP99" s="20">
        <v>2020</v>
      </c>
      <c r="AQ99" s="182" t="s">
        <v>3008</v>
      </c>
      <c r="AR99" s="28" t="s">
        <v>5325</v>
      </c>
      <c r="AS99" s="20" t="s">
        <v>3007</v>
      </c>
    </row>
    <row r="100" spans="1:45" ht="14.25" customHeight="1" x14ac:dyDescent="0.25">
      <c r="D100" s="409" t="s">
        <v>4673</v>
      </c>
      <c r="E100" s="435" t="s">
        <v>4674</v>
      </c>
      <c r="F100" s="412" t="s">
        <v>1812</v>
      </c>
      <c r="G100" s="504" t="s">
        <v>4675</v>
      </c>
      <c r="H100" s="412">
        <v>68000</v>
      </c>
      <c r="I100" s="412">
        <v>16</v>
      </c>
      <c r="J100" s="415">
        <v>16</v>
      </c>
      <c r="K100" s="19"/>
      <c r="L100" s="52"/>
      <c r="M100" s="81"/>
      <c r="N100" s="28"/>
      <c r="O100" s="972"/>
      <c r="P100" s="29"/>
      <c r="Q100" s="28"/>
      <c r="R100" s="28"/>
      <c r="S100" s="81"/>
      <c r="T100" s="185"/>
      <c r="U100" s="326"/>
      <c r="V100" s="60"/>
      <c r="W100" s="167"/>
      <c r="X100" s="489"/>
      <c r="Y100" s="502"/>
      <c r="Z100" s="494"/>
      <c r="AA100" s="28" t="s">
        <v>479</v>
      </c>
      <c r="AB100" s="27">
        <v>3</v>
      </c>
      <c r="AC100" s="28" t="s">
        <v>4673</v>
      </c>
      <c r="AD100" s="27" t="s">
        <v>54</v>
      </c>
      <c r="AE100" s="28" t="s">
        <v>124</v>
      </c>
      <c r="AF100" s="29" t="s">
        <v>55</v>
      </c>
      <c r="AG100" s="29"/>
      <c r="AH100" s="27" t="s">
        <v>133</v>
      </c>
      <c r="AI100" s="27" t="s">
        <v>133</v>
      </c>
      <c r="AJ100" s="27" t="s">
        <v>54</v>
      </c>
      <c r="AK100" s="81"/>
      <c r="AL100" s="569"/>
      <c r="AM100" s="28">
        <v>16</v>
      </c>
      <c r="AN100" s="28"/>
      <c r="AO100" s="28">
        <v>2018</v>
      </c>
      <c r="AP100" s="20">
        <v>2021</v>
      </c>
      <c r="AQ100" s="182" t="s">
        <v>4678</v>
      </c>
      <c r="AR100" s="28" t="s">
        <v>4677</v>
      </c>
      <c r="AS100" s="20"/>
    </row>
    <row r="101" spans="1:45" ht="14.25" customHeight="1" x14ac:dyDescent="0.25">
      <c r="A101" t="s">
        <v>744</v>
      </c>
      <c r="B101">
        <v>1</v>
      </c>
      <c r="C101" t="s">
        <v>875</v>
      </c>
      <c r="D101" s="26" t="s">
        <v>306</v>
      </c>
      <c r="E101" s="435" t="s">
        <v>2290</v>
      </c>
      <c r="F101" s="27" t="s">
        <v>85</v>
      </c>
      <c r="G101" s="28" t="s">
        <v>126</v>
      </c>
      <c r="H101" s="27">
        <v>68000</v>
      </c>
      <c r="I101" s="27">
        <v>16</v>
      </c>
      <c r="J101" s="87">
        <v>16</v>
      </c>
      <c r="K101" s="19" t="s">
        <v>800</v>
      </c>
      <c r="L101" s="52" t="s">
        <v>108</v>
      </c>
      <c r="M101" s="81"/>
      <c r="N101" s="28">
        <v>2392</v>
      </c>
      <c r="O101" s="972"/>
      <c r="P101" s="29">
        <v>6</v>
      </c>
      <c r="Q101" s="28"/>
      <c r="R101" s="28"/>
      <c r="S101" s="81">
        <v>23.914999999999999</v>
      </c>
      <c r="T101" s="185">
        <v>41725</v>
      </c>
      <c r="U101" s="326">
        <v>14.7</v>
      </c>
      <c r="V101" s="60">
        <v>0.67</v>
      </c>
      <c r="W101" s="167">
        <v>4</v>
      </c>
      <c r="X101" s="489">
        <f>IF(AND(N101&lt;&gt;"",S101&lt;&gt;""),1000*S101*V101/(N101*W101),"")</f>
        <v>1.6746498745819398</v>
      </c>
      <c r="Y101" s="502" t="s">
        <v>174</v>
      </c>
      <c r="Z101" s="494"/>
      <c r="AA101" s="28" t="s">
        <v>20</v>
      </c>
      <c r="AB101" s="27">
        <v>15</v>
      </c>
      <c r="AC101" s="28" t="s">
        <v>308</v>
      </c>
      <c r="AD101" s="27" t="s">
        <v>54</v>
      </c>
      <c r="AE101" s="28" t="s">
        <v>124</v>
      </c>
      <c r="AF101" s="29" t="s">
        <v>55</v>
      </c>
      <c r="AG101" s="29" t="s">
        <v>55</v>
      </c>
      <c r="AH101" s="27" t="s">
        <v>83</v>
      </c>
      <c r="AI101" s="27" t="s">
        <v>133</v>
      </c>
      <c r="AJ101" s="27" t="s">
        <v>54</v>
      </c>
      <c r="AK101" s="81"/>
      <c r="AL101" s="569"/>
      <c r="AM101" s="28">
        <v>16</v>
      </c>
      <c r="AN101" s="28"/>
      <c r="AO101" s="28">
        <v>2003</v>
      </c>
      <c r="AP101" s="20">
        <v>2009</v>
      </c>
      <c r="AQ101" s="142"/>
      <c r="AR101" s="28" t="s">
        <v>307</v>
      </c>
      <c r="AS101" s="20"/>
    </row>
    <row r="102" spans="1:45" ht="14.25" customHeight="1" x14ac:dyDescent="0.25">
      <c r="D102" s="409" t="s">
        <v>5830</v>
      </c>
      <c r="E102" s="435" t="s">
        <v>5831</v>
      </c>
      <c r="F102" s="412"/>
      <c r="G102" s="504" t="s">
        <v>5833</v>
      </c>
      <c r="H102" s="412">
        <v>68000</v>
      </c>
      <c r="I102" s="412">
        <v>32</v>
      </c>
      <c r="J102" s="415">
        <v>16</v>
      </c>
      <c r="K102" s="19"/>
      <c r="L102" s="52"/>
      <c r="M102" s="81"/>
      <c r="N102" s="28"/>
      <c r="O102" s="972"/>
      <c r="P102" s="29"/>
      <c r="Q102" s="28"/>
      <c r="R102" s="28"/>
      <c r="S102" s="81"/>
      <c r="T102" s="185"/>
      <c r="U102" s="326"/>
      <c r="V102" s="60"/>
      <c r="W102" s="167"/>
      <c r="X102" s="489"/>
      <c r="Y102" s="502"/>
      <c r="Z102" s="494"/>
      <c r="AA102" s="28" t="s">
        <v>17</v>
      </c>
      <c r="AB102" s="27">
        <v>13</v>
      </c>
      <c r="AC102" s="28" t="s">
        <v>5834</v>
      </c>
      <c r="AD102" s="27"/>
      <c r="AE102" s="28"/>
      <c r="AF102" s="29"/>
      <c r="AG102" s="29"/>
      <c r="AH102" s="27"/>
      <c r="AI102" s="27"/>
      <c r="AJ102" s="27"/>
      <c r="AK102" s="81"/>
      <c r="AL102" s="569"/>
      <c r="AM102" s="28"/>
      <c r="AN102" s="28"/>
      <c r="AO102" s="28"/>
      <c r="AP102" s="20">
        <v>2018</v>
      </c>
      <c r="AQ102" s="182"/>
      <c r="AR102" s="28" t="s">
        <v>5832</v>
      </c>
      <c r="AS102" s="20"/>
    </row>
    <row r="103" spans="1:45" ht="14.25" customHeight="1" x14ac:dyDescent="0.25">
      <c r="C103" t="s">
        <v>875</v>
      </c>
      <c r="D103" s="26" t="s">
        <v>1932</v>
      </c>
      <c r="E103" s="435" t="s">
        <v>1934</v>
      </c>
      <c r="F103" s="27" t="s">
        <v>57</v>
      </c>
      <c r="G103" s="28" t="s">
        <v>1933</v>
      </c>
      <c r="H103" s="27">
        <v>68000</v>
      </c>
      <c r="I103" s="27">
        <v>32</v>
      </c>
      <c r="J103" s="87">
        <v>16</v>
      </c>
      <c r="K103" s="19" t="s">
        <v>800</v>
      </c>
      <c r="L103" s="52" t="s">
        <v>108</v>
      </c>
      <c r="M103" s="81" t="s">
        <v>777</v>
      </c>
      <c r="N103" s="28">
        <v>4617</v>
      </c>
      <c r="O103" s="972"/>
      <c r="P103" s="29">
        <v>6</v>
      </c>
      <c r="Q103" s="28"/>
      <c r="R103" s="28"/>
      <c r="S103" s="81"/>
      <c r="T103" s="185">
        <v>42321</v>
      </c>
      <c r="U103" s="326">
        <v>14.7</v>
      </c>
      <c r="V103" s="60">
        <v>1</v>
      </c>
      <c r="W103" s="167">
        <v>8</v>
      </c>
      <c r="X103" s="489" t="str">
        <f>IF(AND(N103&lt;&gt;"",S103&lt;&gt;""),1000*S103*V103/(N103*W103),"")</f>
        <v/>
      </c>
      <c r="Y103" s="502"/>
      <c r="Z103" s="494" t="s">
        <v>54</v>
      </c>
      <c r="AA103" s="28" t="s">
        <v>17</v>
      </c>
      <c r="AB103" s="27">
        <v>10</v>
      </c>
      <c r="AC103" s="28" t="s">
        <v>1932</v>
      </c>
      <c r="AD103" s="27"/>
      <c r="AE103" s="28"/>
      <c r="AF103" s="29"/>
      <c r="AG103" s="29"/>
      <c r="AH103" s="27"/>
      <c r="AI103" s="27"/>
      <c r="AJ103" s="27"/>
      <c r="AK103" s="81"/>
      <c r="AL103" s="569"/>
      <c r="AM103" s="28"/>
      <c r="AN103" s="28"/>
      <c r="AO103" s="28">
        <v>2011</v>
      </c>
      <c r="AP103" s="20"/>
      <c r="AQ103" s="182"/>
      <c r="AR103" s="28" t="s">
        <v>1935</v>
      </c>
      <c r="AS103" s="20"/>
    </row>
    <row r="104" spans="1:45" ht="14.25" customHeight="1" x14ac:dyDescent="0.25">
      <c r="A104" t="s">
        <v>744</v>
      </c>
      <c r="B104">
        <v>1</v>
      </c>
      <c r="C104" t="s">
        <v>875</v>
      </c>
      <c r="D104" s="26" t="s">
        <v>1798</v>
      </c>
      <c r="E104" s="435" t="s">
        <v>2430</v>
      </c>
      <c r="F104" s="27" t="s">
        <v>67</v>
      </c>
      <c r="G104" s="28" t="s">
        <v>1799</v>
      </c>
      <c r="H104" s="27">
        <v>68000</v>
      </c>
      <c r="I104" s="27">
        <v>32</v>
      </c>
      <c r="J104" s="87">
        <v>16</v>
      </c>
      <c r="K104" s="19" t="s">
        <v>791</v>
      </c>
      <c r="L104" s="52" t="s">
        <v>1799</v>
      </c>
      <c r="M104" s="81" t="s">
        <v>1802</v>
      </c>
      <c r="N104" s="28">
        <v>1900</v>
      </c>
      <c r="O104" s="972"/>
      <c r="P104" s="29">
        <v>4</v>
      </c>
      <c r="Q104" s="28"/>
      <c r="R104" s="28">
        <v>4</v>
      </c>
      <c r="S104" s="81">
        <v>180</v>
      </c>
      <c r="T104" s="185"/>
      <c r="U104" s="326"/>
      <c r="V104" s="60">
        <v>1</v>
      </c>
      <c r="W104" s="167">
        <v>6</v>
      </c>
      <c r="X104" s="489">
        <f>IF(AND(N104&lt;&gt;"",S104&lt;&gt;""),1000*S104*V104/(N104*W104),"")</f>
        <v>15.789473684210526</v>
      </c>
      <c r="Y104" s="502" t="s">
        <v>2226</v>
      </c>
      <c r="Z104" s="494"/>
      <c r="AA104" s="28" t="s">
        <v>20</v>
      </c>
      <c r="AB104" s="27">
        <v>1</v>
      </c>
      <c r="AC104" s="28" t="s">
        <v>1800</v>
      </c>
      <c r="AD104" s="27" t="s">
        <v>54</v>
      </c>
      <c r="AE104" s="28" t="s">
        <v>124</v>
      </c>
      <c r="AF104" s="29" t="s">
        <v>55</v>
      </c>
      <c r="AG104" s="29"/>
      <c r="AH104" s="27" t="s">
        <v>133</v>
      </c>
      <c r="AI104" s="27" t="s">
        <v>133</v>
      </c>
      <c r="AJ104" s="27" t="s">
        <v>54</v>
      </c>
      <c r="AK104" s="81"/>
      <c r="AL104" s="569"/>
      <c r="AM104" s="28">
        <v>16</v>
      </c>
      <c r="AN104" s="28"/>
      <c r="AO104" s="28">
        <v>2009</v>
      </c>
      <c r="AP104" s="20">
        <v>2014</v>
      </c>
      <c r="AQ104" s="182"/>
      <c r="AR104" s="28" t="s">
        <v>562</v>
      </c>
      <c r="AS104" s="20" t="s">
        <v>1801</v>
      </c>
    </row>
    <row r="105" spans="1:45" ht="15" customHeight="1" x14ac:dyDescent="0.25">
      <c r="D105" s="409" t="s">
        <v>5562</v>
      </c>
      <c r="E105" s="435" t="s">
        <v>5552</v>
      </c>
      <c r="F105" s="608"/>
      <c r="G105" s="28" t="s">
        <v>5550</v>
      </c>
      <c r="H105" s="412">
        <v>68000</v>
      </c>
      <c r="I105" s="412">
        <v>8</v>
      </c>
      <c r="J105" s="415">
        <v>16</v>
      </c>
      <c r="K105" s="19"/>
      <c r="L105" s="52"/>
      <c r="M105" s="81"/>
      <c r="N105" s="28"/>
      <c r="O105" s="972"/>
      <c r="P105" s="29"/>
      <c r="Q105" s="28"/>
      <c r="R105" s="28"/>
      <c r="S105" s="81"/>
      <c r="T105" s="185"/>
      <c r="U105" s="326"/>
      <c r="V105" s="60"/>
      <c r="W105" s="167"/>
      <c r="X105" s="489"/>
      <c r="Y105" s="502"/>
      <c r="Z105" s="494"/>
      <c r="AA105" s="28" t="s">
        <v>20</v>
      </c>
      <c r="AB105" s="27">
        <v>16</v>
      </c>
      <c r="AC105" s="28" t="s">
        <v>5553</v>
      </c>
      <c r="AD105" s="27" t="s">
        <v>54</v>
      </c>
      <c r="AE105" s="28" t="s">
        <v>124</v>
      </c>
      <c r="AF105" s="29" t="s">
        <v>55</v>
      </c>
      <c r="AG105" s="29"/>
      <c r="AH105" s="27" t="s">
        <v>133</v>
      </c>
      <c r="AI105" s="27" t="s">
        <v>133</v>
      </c>
      <c r="AJ105" s="27" t="s">
        <v>54</v>
      </c>
      <c r="AK105" s="81"/>
      <c r="AL105" s="569"/>
      <c r="AM105" s="28">
        <v>32</v>
      </c>
      <c r="AN105" s="28"/>
      <c r="AO105" s="28"/>
      <c r="AP105" s="20">
        <v>2018</v>
      </c>
      <c r="AQ105" s="19"/>
      <c r="AR105" s="28" t="s">
        <v>5551</v>
      </c>
      <c r="AS105" s="20"/>
    </row>
    <row r="106" spans="1:45" ht="15" customHeight="1" x14ac:dyDescent="0.25">
      <c r="A106" t="s">
        <v>745</v>
      </c>
      <c r="C106" t="s">
        <v>875</v>
      </c>
      <c r="D106" s="45" t="s">
        <v>999</v>
      </c>
      <c r="E106" s="555" t="s">
        <v>2610</v>
      </c>
      <c r="F106" s="46" t="s">
        <v>85</v>
      </c>
      <c r="G106" s="42" t="s">
        <v>311</v>
      </c>
      <c r="H106" s="46">
        <v>68000</v>
      </c>
      <c r="I106" s="46">
        <v>16</v>
      </c>
      <c r="J106" s="670">
        <v>16</v>
      </c>
      <c r="K106" s="19" t="s">
        <v>967</v>
      </c>
      <c r="L106" s="52" t="s">
        <v>108</v>
      </c>
      <c r="M106" s="81" t="s">
        <v>1002</v>
      </c>
      <c r="N106" s="28">
        <v>13639</v>
      </c>
      <c r="O106" s="972"/>
      <c r="P106" s="29">
        <v>4</v>
      </c>
      <c r="Q106" s="28">
        <v>12</v>
      </c>
      <c r="R106" s="28">
        <v>17</v>
      </c>
      <c r="S106" s="81"/>
      <c r="T106" s="185">
        <v>41724</v>
      </c>
      <c r="U106" s="326">
        <v>14.7</v>
      </c>
      <c r="V106" s="60">
        <v>0.67</v>
      </c>
      <c r="W106" s="167">
        <v>4</v>
      </c>
      <c r="X106" s="489" t="str">
        <f>IF(AND(N106&lt;&gt;"",S106&lt;&gt;""),1000*S106*V106/(N106*W106),"")</f>
        <v/>
      </c>
      <c r="Y106" s="502" t="s">
        <v>174</v>
      </c>
      <c r="Z106" s="494" t="s">
        <v>54</v>
      </c>
      <c r="AA106" s="28" t="s">
        <v>20</v>
      </c>
      <c r="AB106" s="27">
        <v>49</v>
      </c>
      <c r="AC106" s="28" t="s">
        <v>1000</v>
      </c>
      <c r="AD106" s="27" t="s">
        <v>54</v>
      </c>
      <c r="AE106" s="28" t="s">
        <v>124</v>
      </c>
      <c r="AF106" s="29" t="s">
        <v>55</v>
      </c>
      <c r="AG106" s="29" t="s">
        <v>55</v>
      </c>
      <c r="AH106" s="27" t="s">
        <v>133</v>
      </c>
      <c r="AI106" s="27" t="s">
        <v>133</v>
      </c>
      <c r="AJ106" s="27" t="s">
        <v>54</v>
      </c>
      <c r="AK106" s="81"/>
      <c r="AL106" s="569"/>
      <c r="AM106" s="28">
        <v>16</v>
      </c>
      <c r="AN106" s="28"/>
      <c r="AO106" s="28">
        <v>2011</v>
      </c>
      <c r="AP106" s="20">
        <v>2011</v>
      </c>
      <c r="AQ106" s="182" t="s">
        <v>2558</v>
      </c>
      <c r="AR106" s="28" t="s">
        <v>1001</v>
      </c>
      <c r="AS106" s="20"/>
    </row>
    <row r="107" spans="1:45" ht="14.25" customHeight="1" x14ac:dyDescent="0.25">
      <c r="A107" t="s">
        <v>744</v>
      </c>
      <c r="B107">
        <v>1</v>
      </c>
      <c r="C107" t="s">
        <v>875</v>
      </c>
      <c r="D107" s="26" t="s">
        <v>1110</v>
      </c>
      <c r="E107" s="435" t="s">
        <v>1111</v>
      </c>
      <c r="F107" s="27" t="s">
        <v>57</v>
      </c>
      <c r="G107" s="28" t="s">
        <v>1112</v>
      </c>
      <c r="H107" s="27">
        <v>68000</v>
      </c>
      <c r="I107" s="27">
        <v>16</v>
      </c>
      <c r="J107" s="87">
        <v>16</v>
      </c>
      <c r="K107" s="19" t="s">
        <v>802</v>
      </c>
      <c r="L107" s="52" t="s">
        <v>108</v>
      </c>
      <c r="M107" s="81"/>
      <c r="N107" s="28">
        <v>7388</v>
      </c>
      <c r="O107" s="972"/>
      <c r="P107" s="29" t="s">
        <v>744</v>
      </c>
      <c r="Q107" s="28"/>
      <c r="R107" s="28"/>
      <c r="S107" s="81">
        <v>55.27</v>
      </c>
      <c r="T107" s="185">
        <v>41739</v>
      </c>
      <c r="U107" s="326" t="s">
        <v>1267</v>
      </c>
      <c r="V107" s="60">
        <v>0.67</v>
      </c>
      <c r="W107" s="167">
        <v>4</v>
      </c>
      <c r="X107" s="489">
        <f>IF(AND(N107&lt;&gt;"",S107&lt;&gt;""),1000*S107*V107/(N107*W107),"")</f>
        <v>1.2530759339469411</v>
      </c>
      <c r="Y107" s="502" t="s">
        <v>2226</v>
      </c>
      <c r="Z107" s="494"/>
      <c r="AA107" s="28" t="s">
        <v>17</v>
      </c>
      <c r="AB107" s="27">
        <v>11</v>
      </c>
      <c r="AC107" s="28" t="s">
        <v>1114</v>
      </c>
      <c r="AD107" s="27" t="s">
        <v>54</v>
      </c>
      <c r="AE107" s="28" t="s">
        <v>124</v>
      </c>
      <c r="AF107" s="29" t="s">
        <v>55</v>
      </c>
      <c r="AG107" s="29" t="s">
        <v>55</v>
      </c>
      <c r="AH107" s="27" t="s">
        <v>133</v>
      </c>
      <c r="AI107" s="27" t="s">
        <v>133</v>
      </c>
      <c r="AJ107" s="27" t="s">
        <v>54</v>
      </c>
      <c r="AK107" s="81"/>
      <c r="AL107" s="569"/>
      <c r="AM107" s="28">
        <v>16</v>
      </c>
      <c r="AN107" s="28"/>
      <c r="AO107" s="28">
        <v>2003</v>
      </c>
      <c r="AP107" s="20">
        <v>2013</v>
      </c>
      <c r="AQ107" s="19"/>
      <c r="AR107" s="28" t="s">
        <v>1113</v>
      </c>
      <c r="AS107" s="127"/>
    </row>
    <row r="108" spans="1:45" ht="14.25" customHeight="1" x14ac:dyDescent="0.25">
      <c r="A108" t="s">
        <v>744</v>
      </c>
      <c r="B108">
        <v>1</v>
      </c>
      <c r="C108" t="s">
        <v>875</v>
      </c>
      <c r="D108" s="26" t="s">
        <v>560</v>
      </c>
      <c r="E108" s="435" t="s">
        <v>4998</v>
      </c>
      <c r="F108" s="27" t="s">
        <v>67</v>
      </c>
      <c r="G108" s="28" t="s">
        <v>561</v>
      </c>
      <c r="H108" s="27">
        <v>68000</v>
      </c>
      <c r="I108" s="27">
        <v>16</v>
      </c>
      <c r="J108" s="87">
        <v>16</v>
      </c>
      <c r="K108" s="19" t="s">
        <v>800</v>
      </c>
      <c r="L108" s="52" t="s">
        <v>108</v>
      </c>
      <c r="M108" s="81"/>
      <c r="N108" s="28">
        <v>2331</v>
      </c>
      <c r="O108" s="972"/>
      <c r="P108" s="29">
        <v>6</v>
      </c>
      <c r="Q108" s="28"/>
      <c r="R108" s="28"/>
      <c r="S108" s="81">
        <v>43.887</v>
      </c>
      <c r="T108" s="185">
        <v>41690</v>
      </c>
      <c r="U108" s="326">
        <v>14.7</v>
      </c>
      <c r="V108" s="60">
        <v>0.67</v>
      </c>
      <c r="W108" s="167">
        <v>4</v>
      </c>
      <c r="X108" s="489">
        <f>IF(AND(N108&lt;&gt;"",S108&lt;&gt;""),1000*S108*V108/(N108*W108),"")</f>
        <v>3.1536132561132564</v>
      </c>
      <c r="Y108" s="502" t="s">
        <v>174</v>
      </c>
      <c r="Z108" s="494"/>
      <c r="AA108" s="28" t="s">
        <v>17</v>
      </c>
      <c r="AB108" s="27">
        <v>2</v>
      </c>
      <c r="AC108" s="28" t="s">
        <v>894</v>
      </c>
      <c r="AD108" s="27" t="s">
        <v>54</v>
      </c>
      <c r="AE108" s="28" t="s">
        <v>124</v>
      </c>
      <c r="AF108" s="29" t="s">
        <v>55</v>
      </c>
      <c r="AG108" s="29" t="s">
        <v>55</v>
      </c>
      <c r="AH108" s="27" t="s">
        <v>133</v>
      </c>
      <c r="AI108" s="27" t="s">
        <v>133</v>
      </c>
      <c r="AJ108" s="27" t="s">
        <v>54</v>
      </c>
      <c r="AK108" s="81"/>
      <c r="AL108" s="569"/>
      <c r="AM108" s="28">
        <v>16</v>
      </c>
      <c r="AN108" s="28"/>
      <c r="AO108" s="28">
        <v>2007</v>
      </c>
      <c r="AP108" s="20">
        <v>2012</v>
      </c>
      <c r="AQ108" s="19"/>
      <c r="AR108" s="28" t="s">
        <v>2568</v>
      </c>
      <c r="AS108" s="20" t="s">
        <v>562</v>
      </c>
    </row>
    <row r="109" spans="1:45" ht="14.25" customHeight="1" x14ac:dyDescent="0.25">
      <c r="A109" t="s">
        <v>744</v>
      </c>
      <c r="B109">
        <v>1</v>
      </c>
      <c r="C109" t="s">
        <v>875</v>
      </c>
      <c r="D109" s="26" t="s">
        <v>4993</v>
      </c>
      <c r="E109" s="435" t="s">
        <v>4997</v>
      </c>
      <c r="F109" s="27" t="s">
        <v>67</v>
      </c>
      <c r="G109" s="28" t="s">
        <v>561</v>
      </c>
      <c r="H109" s="27">
        <v>68000</v>
      </c>
      <c r="I109" s="27">
        <v>16</v>
      </c>
      <c r="J109" s="87">
        <v>16</v>
      </c>
      <c r="K109" s="19" t="s">
        <v>800</v>
      </c>
      <c r="L109" s="52" t="s">
        <v>108</v>
      </c>
      <c r="M109" s="81"/>
      <c r="N109" s="28"/>
      <c r="O109" s="972"/>
      <c r="P109" s="29"/>
      <c r="Q109" s="28"/>
      <c r="R109" s="28"/>
      <c r="S109" s="81"/>
      <c r="T109" s="185"/>
      <c r="U109" s="326"/>
      <c r="V109" s="60">
        <v>0.67</v>
      </c>
      <c r="W109" s="167">
        <v>4</v>
      </c>
      <c r="X109" s="489" t="str">
        <f>IF(AND(N109&lt;&gt;"",S109&lt;&gt;""),1000*S109*V109/(N109*W109),"")</f>
        <v/>
      </c>
      <c r="Y109" s="502" t="s">
        <v>174</v>
      </c>
      <c r="Z109" s="494"/>
      <c r="AA109" s="28" t="s">
        <v>17</v>
      </c>
      <c r="AB109" s="27">
        <v>3</v>
      </c>
      <c r="AC109" s="28" t="s">
        <v>4996</v>
      </c>
      <c r="AD109" s="27" t="s">
        <v>54</v>
      </c>
      <c r="AE109" s="28" t="s">
        <v>124</v>
      </c>
      <c r="AF109" s="29" t="s">
        <v>55</v>
      </c>
      <c r="AG109" s="29" t="s">
        <v>55</v>
      </c>
      <c r="AH109" s="27" t="s">
        <v>133</v>
      </c>
      <c r="AI109" s="27" t="s">
        <v>133</v>
      </c>
      <c r="AJ109" s="27" t="s">
        <v>54</v>
      </c>
      <c r="AK109" s="81"/>
      <c r="AL109" s="569"/>
      <c r="AM109" s="28">
        <v>16</v>
      </c>
      <c r="AN109" s="28"/>
      <c r="AO109" s="28">
        <v>2013</v>
      </c>
      <c r="AP109" s="20">
        <v>2021</v>
      </c>
      <c r="AQ109" s="19"/>
      <c r="AR109" s="28" t="s">
        <v>6380</v>
      </c>
      <c r="AS109" s="20"/>
    </row>
    <row r="110" spans="1:45" ht="15" customHeight="1" x14ac:dyDescent="0.25">
      <c r="A110" t="s">
        <v>744</v>
      </c>
      <c r="B110">
        <v>1</v>
      </c>
      <c r="C110" t="s">
        <v>875</v>
      </c>
      <c r="D110" s="26" t="s">
        <v>749</v>
      </c>
      <c r="E110" s="435" t="s">
        <v>2841</v>
      </c>
      <c r="F110" s="27" t="s">
        <v>107</v>
      </c>
      <c r="G110" s="28" t="s">
        <v>751</v>
      </c>
      <c r="H110" s="27">
        <v>68000</v>
      </c>
      <c r="I110" s="27">
        <v>16</v>
      </c>
      <c r="J110" s="87">
        <v>16</v>
      </c>
      <c r="K110" s="19" t="s">
        <v>43</v>
      </c>
      <c r="L110" s="52" t="s">
        <v>750</v>
      </c>
      <c r="M110" s="81"/>
      <c r="N110" s="28">
        <v>5000</v>
      </c>
      <c r="O110" s="972"/>
      <c r="P110" s="29">
        <v>4</v>
      </c>
      <c r="Q110" s="28"/>
      <c r="R110" s="28"/>
      <c r="S110" s="81">
        <v>80</v>
      </c>
      <c r="T110" s="185"/>
      <c r="U110" s="326"/>
      <c r="V110" s="60">
        <v>0.89</v>
      </c>
      <c r="W110" s="167">
        <v>1</v>
      </c>
      <c r="X110" s="489">
        <f>IF(AND(N110&lt;&gt;"",S110&lt;&gt;""),1000*S110*V110/(N110*W110),"")</f>
        <v>14.24</v>
      </c>
      <c r="Y110" s="502" t="s">
        <v>2226</v>
      </c>
      <c r="Z110" s="494"/>
      <c r="AA110" s="28" t="s">
        <v>20</v>
      </c>
      <c r="AB110" s="27"/>
      <c r="AC110" s="28"/>
      <c r="AD110" s="27" t="s">
        <v>54</v>
      </c>
      <c r="AE110" s="28" t="s">
        <v>124</v>
      </c>
      <c r="AF110" s="29" t="s">
        <v>55</v>
      </c>
      <c r="AG110" s="29" t="s">
        <v>55</v>
      </c>
      <c r="AH110" s="27" t="s">
        <v>133</v>
      </c>
      <c r="AI110" s="27" t="s">
        <v>133</v>
      </c>
      <c r="AJ110" s="27" t="s">
        <v>54</v>
      </c>
      <c r="AK110" s="81"/>
      <c r="AL110" s="569"/>
      <c r="AM110" s="28">
        <v>16</v>
      </c>
      <c r="AN110" s="28"/>
      <c r="AO110" s="28">
        <v>2008</v>
      </c>
      <c r="AP110" s="20"/>
      <c r="AQ110" s="182" t="s">
        <v>2843</v>
      </c>
      <c r="AR110" s="28" t="s">
        <v>2844</v>
      </c>
      <c r="AS110" s="130" t="s">
        <v>2842</v>
      </c>
    </row>
    <row r="111" spans="1:45" s="208" customFormat="1" ht="14.25" customHeight="1" x14ac:dyDescent="0.25">
      <c r="A111"/>
      <c r="B111"/>
      <c r="C111" t="s">
        <v>875</v>
      </c>
      <c r="D111" s="26" t="s">
        <v>2413</v>
      </c>
      <c r="E111" s="435" t="s">
        <v>2415</v>
      </c>
      <c r="F111" s="27" t="s">
        <v>777</v>
      </c>
      <c r="G111" s="28" t="s">
        <v>2414</v>
      </c>
      <c r="H111" s="27">
        <v>68000</v>
      </c>
      <c r="I111" s="27">
        <v>32</v>
      </c>
      <c r="J111" s="87">
        <v>16</v>
      </c>
      <c r="K111" s="19" t="s">
        <v>800</v>
      </c>
      <c r="L111" s="52" t="s">
        <v>108</v>
      </c>
      <c r="M111" s="81" t="s">
        <v>2738</v>
      </c>
      <c r="N111" s="28"/>
      <c r="O111" s="972"/>
      <c r="P111" s="29"/>
      <c r="Q111" s="28"/>
      <c r="R111" s="28"/>
      <c r="S111" s="81"/>
      <c r="T111" s="185">
        <v>43164</v>
      </c>
      <c r="U111" s="326">
        <v>14.7</v>
      </c>
      <c r="V111" s="60">
        <v>0.67</v>
      </c>
      <c r="W111" s="167">
        <v>4</v>
      </c>
      <c r="X111" s="489"/>
      <c r="Y111" s="502"/>
      <c r="Z111" s="494"/>
      <c r="AA111" s="28" t="s">
        <v>17</v>
      </c>
      <c r="AB111" s="27"/>
      <c r="AC111" s="28"/>
      <c r="AD111" s="27" t="s">
        <v>54</v>
      </c>
      <c r="AE111" s="28" t="s">
        <v>158</v>
      </c>
      <c r="AF111" s="29"/>
      <c r="AG111" s="29"/>
      <c r="AH111" s="27" t="s">
        <v>133</v>
      </c>
      <c r="AI111" s="27" t="s">
        <v>133</v>
      </c>
      <c r="AJ111" s="27" t="s">
        <v>54</v>
      </c>
      <c r="AK111" s="81"/>
      <c r="AL111" s="569"/>
      <c r="AM111" s="28">
        <v>16</v>
      </c>
      <c r="AN111" s="28"/>
      <c r="AO111" s="28">
        <v>2002</v>
      </c>
      <c r="AP111" s="20">
        <v>2003</v>
      </c>
      <c r="AQ111" s="182"/>
      <c r="AR111" s="28" t="s">
        <v>2739</v>
      </c>
      <c r="AS111" s="20" t="s">
        <v>2740</v>
      </c>
    </row>
    <row r="112" spans="1:45" s="208" customFormat="1" ht="15" customHeight="1" x14ac:dyDescent="0.25">
      <c r="A112"/>
      <c r="B112"/>
      <c r="C112" t="s">
        <v>875</v>
      </c>
      <c r="D112" s="26" t="s">
        <v>191</v>
      </c>
      <c r="E112" s="435" t="s">
        <v>2238</v>
      </c>
      <c r="F112" s="27" t="s">
        <v>67</v>
      </c>
      <c r="G112" s="28" t="s">
        <v>193</v>
      </c>
      <c r="H112" s="27" t="s">
        <v>170</v>
      </c>
      <c r="I112" s="27"/>
      <c r="J112" s="87"/>
      <c r="K112" s="19"/>
      <c r="L112" s="52"/>
      <c r="M112" s="81"/>
      <c r="N112" s="28"/>
      <c r="O112" s="972"/>
      <c r="P112" s="29"/>
      <c r="Q112" s="28"/>
      <c r="R112" s="28"/>
      <c r="S112" s="81"/>
      <c r="T112" s="185"/>
      <c r="U112" s="326"/>
      <c r="V112" s="60"/>
      <c r="W112" s="167"/>
      <c r="X112" s="489" t="str">
        <f t="shared" ref="X112:X124" si="4">IF(AND(N112&lt;&gt;"",S112&lt;&gt;""),1000*S112*V112/(N112*W112),"")</f>
        <v/>
      </c>
      <c r="Y112" s="502"/>
      <c r="Z112" s="494"/>
      <c r="AA112" s="28" t="s">
        <v>241</v>
      </c>
      <c r="AB112" s="27"/>
      <c r="AC112" s="28"/>
      <c r="AD112" s="27" t="s">
        <v>54</v>
      </c>
      <c r="AE112" s="28"/>
      <c r="AF112" s="29" t="s">
        <v>55</v>
      </c>
      <c r="AG112" s="29"/>
      <c r="AH112" s="27"/>
      <c r="AI112" s="27"/>
      <c r="AJ112" s="27"/>
      <c r="AK112" s="81"/>
      <c r="AL112" s="569"/>
      <c r="AM112" s="28"/>
      <c r="AN112" s="28"/>
      <c r="AO112" s="28">
        <v>2003</v>
      </c>
      <c r="AP112" s="20">
        <v>2009</v>
      </c>
      <c r="AQ112" s="182"/>
      <c r="AR112" s="28" t="s">
        <v>194</v>
      </c>
      <c r="AS112" s="20" t="s">
        <v>192</v>
      </c>
    </row>
    <row r="113" spans="1:45" ht="15" customHeight="1" x14ac:dyDescent="0.25">
      <c r="A113" t="s">
        <v>744</v>
      </c>
      <c r="B113">
        <v>1</v>
      </c>
      <c r="C113" t="s">
        <v>875</v>
      </c>
      <c r="D113" s="26" t="s">
        <v>283</v>
      </c>
      <c r="E113" s="435" t="s">
        <v>2274</v>
      </c>
      <c r="F113" s="27" t="s">
        <v>67</v>
      </c>
      <c r="G113" s="28" t="s">
        <v>284</v>
      </c>
      <c r="H113" s="27" t="s">
        <v>881</v>
      </c>
      <c r="I113" s="27">
        <v>8</v>
      </c>
      <c r="J113" s="87">
        <v>8</v>
      </c>
      <c r="K113" s="19" t="s">
        <v>802</v>
      </c>
      <c r="L113" s="52" t="s">
        <v>108</v>
      </c>
      <c r="M113" s="81"/>
      <c r="N113" s="28">
        <v>925</v>
      </c>
      <c r="O113" s="972"/>
      <c r="P113" s="29" t="s">
        <v>744</v>
      </c>
      <c r="Q113" s="28">
        <v>1</v>
      </c>
      <c r="R113" s="28">
        <v>1</v>
      </c>
      <c r="S113" s="81">
        <v>126.92</v>
      </c>
      <c r="T113" s="185">
        <v>41690</v>
      </c>
      <c r="U113" s="326" t="s">
        <v>1267</v>
      </c>
      <c r="V113" s="60">
        <v>0.33</v>
      </c>
      <c r="W113" s="167">
        <v>4</v>
      </c>
      <c r="X113" s="489">
        <f t="shared" si="4"/>
        <v>11.319891891891892</v>
      </c>
      <c r="Y113" s="502" t="s">
        <v>2226</v>
      </c>
      <c r="Z113" s="494"/>
      <c r="AA113" s="28" t="s">
        <v>17</v>
      </c>
      <c r="AB113" s="27">
        <v>25</v>
      </c>
      <c r="AC113" s="28" t="s">
        <v>1097</v>
      </c>
      <c r="AD113" s="27" t="s">
        <v>54</v>
      </c>
      <c r="AE113" s="28" t="s">
        <v>124</v>
      </c>
      <c r="AF113" s="29" t="s">
        <v>55</v>
      </c>
      <c r="AG113" s="29" t="s">
        <v>55</v>
      </c>
      <c r="AH113" s="27" t="s">
        <v>181</v>
      </c>
      <c r="AI113" s="27" t="s">
        <v>181</v>
      </c>
      <c r="AJ113" s="27" t="s">
        <v>54</v>
      </c>
      <c r="AK113" s="81"/>
      <c r="AL113" s="569"/>
      <c r="AM113" s="28"/>
      <c r="AN113" s="28"/>
      <c r="AO113" s="28">
        <v>2008</v>
      </c>
      <c r="AP113" s="20">
        <v>2011</v>
      </c>
      <c r="AQ113" s="182" t="s">
        <v>2275</v>
      </c>
      <c r="AR113" s="28" t="s">
        <v>1098</v>
      </c>
      <c r="AS113" s="127"/>
    </row>
    <row r="114" spans="1:45" ht="14.25" customHeight="1" x14ac:dyDescent="0.25">
      <c r="A114" t="s">
        <v>744</v>
      </c>
      <c r="B114">
        <v>1</v>
      </c>
      <c r="C114" t="s">
        <v>875</v>
      </c>
      <c r="D114" s="26" t="s">
        <v>879</v>
      </c>
      <c r="E114" s="435" t="s">
        <v>1038</v>
      </c>
      <c r="F114" s="27" t="s">
        <v>67</v>
      </c>
      <c r="G114" s="28" t="s">
        <v>880</v>
      </c>
      <c r="H114" s="27" t="s">
        <v>881</v>
      </c>
      <c r="I114" s="27">
        <v>8</v>
      </c>
      <c r="J114" s="87">
        <v>8</v>
      </c>
      <c r="K114" s="19" t="s">
        <v>800</v>
      </c>
      <c r="L114" s="52" t="s">
        <v>108</v>
      </c>
      <c r="M114" s="81"/>
      <c r="N114" s="28">
        <v>2190</v>
      </c>
      <c r="O114" s="972"/>
      <c r="P114" s="29">
        <v>6</v>
      </c>
      <c r="Q114" s="28"/>
      <c r="R114" s="28"/>
      <c r="S114" s="81">
        <v>126.759</v>
      </c>
      <c r="T114" s="185">
        <v>41732</v>
      </c>
      <c r="U114" s="326">
        <v>14.7</v>
      </c>
      <c r="V114" s="60">
        <v>0.33</v>
      </c>
      <c r="W114" s="167">
        <v>4</v>
      </c>
      <c r="X114" s="489">
        <f t="shared" si="4"/>
        <v>4.7751678082191784</v>
      </c>
      <c r="Y114" s="502" t="s">
        <v>174</v>
      </c>
      <c r="Z114" s="494"/>
      <c r="AA114" s="28" t="s">
        <v>17</v>
      </c>
      <c r="AB114" s="27">
        <v>1</v>
      </c>
      <c r="AC114" s="28" t="s">
        <v>882</v>
      </c>
      <c r="AD114" s="27" t="s">
        <v>54</v>
      </c>
      <c r="AE114" s="28" t="s">
        <v>124</v>
      </c>
      <c r="AF114" s="29" t="s">
        <v>170</v>
      </c>
      <c r="AG114" s="29" t="s">
        <v>55</v>
      </c>
      <c r="AH114" s="27" t="s">
        <v>181</v>
      </c>
      <c r="AI114" s="27" t="s">
        <v>181</v>
      </c>
      <c r="AJ114" s="27" t="s">
        <v>55</v>
      </c>
      <c r="AK114" s="81">
        <v>53</v>
      </c>
      <c r="AL114" s="569"/>
      <c r="AM114" s="28">
        <v>8</v>
      </c>
      <c r="AN114" s="28">
        <v>2</v>
      </c>
      <c r="AO114" s="28">
        <v>2000</v>
      </c>
      <c r="AP114" s="20"/>
      <c r="AQ114" s="19" t="s">
        <v>323</v>
      </c>
      <c r="AR114" s="28" t="s">
        <v>1039</v>
      </c>
      <c r="AS114" s="127"/>
    </row>
    <row r="115" spans="1:45" s="208" customFormat="1" ht="14.25" customHeight="1" x14ac:dyDescent="0.25">
      <c r="A115" t="s">
        <v>744</v>
      </c>
      <c r="B115">
        <v>1</v>
      </c>
      <c r="C115" t="s">
        <v>875</v>
      </c>
      <c r="D115" s="26" t="s">
        <v>534</v>
      </c>
      <c r="E115" s="435" t="s">
        <v>2484</v>
      </c>
      <c r="F115" s="27" t="s">
        <v>85</v>
      </c>
      <c r="G115" s="28" t="s">
        <v>535</v>
      </c>
      <c r="H115" s="27" t="s">
        <v>881</v>
      </c>
      <c r="I115" s="27">
        <v>8</v>
      </c>
      <c r="J115" s="87">
        <v>8</v>
      </c>
      <c r="K115" s="19" t="s">
        <v>800</v>
      </c>
      <c r="L115" s="52" t="s">
        <v>108</v>
      </c>
      <c r="M115" s="81"/>
      <c r="N115" s="28">
        <v>1218</v>
      </c>
      <c r="O115" s="972"/>
      <c r="P115" s="29">
        <v>6</v>
      </c>
      <c r="Q115" s="28"/>
      <c r="R115" s="28"/>
      <c r="S115" s="81">
        <v>152.78800000000001</v>
      </c>
      <c r="T115" s="185">
        <v>41688</v>
      </c>
      <c r="U115" s="326">
        <v>14.7</v>
      </c>
      <c r="V115" s="60">
        <v>0.33</v>
      </c>
      <c r="W115" s="167">
        <v>4</v>
      </c>
      <c r="X115" s="489">
        <f t="shared" si="4"/>
        <v>10.348940886699507</v>
      </c>
      <c r="Y115" s="502" t="s">
        <v>174</v>
      </c>
      <c r="Z115" s="494" t="s">
        <v>54</v>
      </c>
      <c r="AA115" s="28" t="s">
        <v>17</v>
      </c>
      <c r="AB115" s="27">
        <v>17</v>
      </c>
      <c r="AC115" s="28" t="s">
        <v>536</v>
      </c>
      <c r="AD115" s="27" t="s">
        <v>54</v>
      </c>
      <c r="AE115" s="28" t="s">
        <v>124</v>
      </c>
      <c r="AF115" s="29" t="s">
        <v>55</v>
      </c>
      <c r="AG115" s="29" t="s">
        <v>55</v>
      </c>
      <c r="AH115" s="27" t="s">
        <v>181</v>
      </c>
      <c r="AI115" s="27" t="s">
        <v>181</v>
      </c>
      <c r="AJ115" s="27" t="s">
        <v>54</v>
      </c>
      <c r="AK115" s="81"/>
      <c r="AL115" s="569"/>
      <c r="AM115" s="28"/>
      <c r="AN115" s="28"/>
      <c r="AO115" s="28">
        <v>2003</v>
      </c>
      <c r="AP115" s="20">
        <v>2009</v>
      </c>
      <c r="AQ115" s="182" t="s">
        <v>2486</v>
      </c>
      <c r="AR115" s="28" t="s">
        <v>537</v>
      </c>
      <c r="AS115" s="20"/>
    </row>
    <row r="116" spans="1:45" ht="14.25" customHeight="1" x14ac:dyDescent="0.25">
      <c r="A116" t="s">
        <v>746</v>
      </c>
      <c r="C116" t="s">
        <v>4376</v>
      </c>
      <c r="D116" s="591" t="s">
        <v>3885</v>
      </c>
      <c r="E116" s="555" t="s">
        <v>5579</v>
      </c>
      <c r="F116" s="592"/>
      <c r="G116" s="593" t="s">
        <v>5582</v>
      </c>
      <c r="H116" s="592" t="s">
        <v>3892</v>
      </c>
      <c r="I116" s="592">
        <v>64</v>
      </c>
      <c r="J116" s="618">
        <v>32</v>
      </c>
      <c r="K116" s="19" t="s">
        <v>800</v>
      </c>
      <c r="L116" s="52" t="s">
        <v>108</v>
      </c>
      <c r="M116" s="81"/>
      <c r="N116" s="28">
        <v>884</v>
      </c>
      <c r="O116" s="972"/>
      <c r="P116" s="29">
        <v>6</v>
      </c>
      <c r="Q116" s="28"/>
      <c r="R116" s="28">
        <v>2</v>
      </c>
      <c r="S116" s="81">
        <v>136.98599999999999</v>
      </c>
      <c r="T116" s="185">
        <v>43294</v>
      </c>
      <c r="U116" s="326">
        <v>14.7</v>
      </c>
      <c r="V116" s="60">
        <v>1</v>
      </c>
      <c r="W116" s="167">
        <v>1</v>
      </c>
      <c r="X116" s="489">
        <f t="shared" si="4"/>
        <v>154.96153846153845</v>
      </c>
      <c r="Y116" s="502"/>
      <c r="Z116" s="494"/>
      <c r="AA116" s="28" t="s">
        <v>20</v>
      </c>
      <c r="AB116" s="27"/>
      <c r="AC116" s="28"/>
      <c r="AD116" s="27" t="s">
        <v>54</v>
      </c>
      <c r="AE116" s="28" t="s">
        <v>124</v>
      </c>
      <c r="AF116" s="29" t="s">
        <v>55</v>
      </c>
      <c r="AG116" s="29"/>
      <c r="AH116" s="27" t="s">
        <v>133</v>
      </c>
      <c r="AI116" s="27" t="s">
        <v>133</v>
      </c>
      <c r="AJ116" s="27" t="s">
        <v>54</v>
      </c>
      <c r="AK116" s="81">
        <v>10</v>
      </c>
      <c r="AL116" s="569"/>
      <c r="AM116" s="28">
        <v>32</v>
      </c>
      <c r="AN116" s="28"/>
      <c r="AO116" s="28">
        <v>2018</v>
      </c>
      <c r="AP116" s="20">
        <v>2019</v>
      </c>
      <c r="AQ116" s="182"/>
      <c r="AR116" s="28" t="s">
        <v>5580</v>
      </c>
      <c r="AS116" s="130" t="s">
        <v>5581</v>
      </c>
    </row>
    <row r="117" spans="1:45" ht="14.25" customHeight="1" x14ac:dyDescent="0.25">
      <c r="C117" t="s">
        <v>4376</v>
      </c>
      <c r="D117" s="409" t="s">
        <v>3885</v>
      </c>
      <c r="E117" s="435" t="s">
        <v>3889</v>
      </c>
      <c r="F117" s="412" t="s">
        <v>741</v>
      </c>
      <c r="G117" s="504" t="s">
        <v>3890</v>
      </c>
      <c r="H117" s="412" t="s">
        <v>3892</v>
      </c>
      <c r="I117" s="412">
        <v>64</v>
      </c>
      <c r="J117" s="415">
        <v>32</v>
      </c>
      <c r="K117" s="19" t="s">
        <v>800</v>
      </c>
      <c r="L117" s="52" t="s">
        <v>108</v>
      </c>
      <c r="M117" s="81"/>
      <c r="N117" s="28"/>
      <c r="O117" s="972"/>
      <c r="P117" s="29">
        <v>6</v>
      </c>
      <c r="Q117" s="28"/>
      <c r="R117" s="28"/>
      <c r="S117" s="81"/>
      <c r="T117" s="185">
        <v>43294</v>
      </c>
      <c r="U117" s="326">
        <v>14.7</v>
      </c>
      <c r="V117" s="60">
        <v>1</v>
      </c>
      <c r="W117" s="167">
        <v>1</v>
      </c>
      <c r="X117" s="489" t="str">
        <f t="shared" si="4"/>
        <v/>
      </c>
      <c r="Y117" s="502"/>
      <c r="Z117" s="494" t="s">
        <v>745</v>
      </c>
      <c r="AA117" s="28" t="s">
        <v>20</v>
      </c>
      <c r="AB117" s="27">
        <v>2</v>
      </c>
      <c r="AC117" s="28" t="s">
        <v>4236</v>
      </c>
      <c r="AD117" s="27" t="s">
        <v>54</v>
      </c>
      <c r="AE117" s="28" t="s">
        <v>124</v>
      </c>
      <c r="AF117" s="29" t="s">
        <v>55</v>
      </c>
      <c r="AG117" s="29"/>
      <c r="AH117" s="27" t="s">
        <v>133</v>
      </c>
      <c r="AI117" s="27" t="s">
        <v>133</v>
      </c>
      <c r="AJ117" s="27" t="s">
        <v>54</v>
      </c>
      <c r="AK117" s="81">
        <v>10</v>
      </c>
      <c r="AL117" s="569"/>
      <c r="AM117" s="28">
        <v>32</v>
      </c>
      <c r="AN117" s="28"/>
      <c r="AO117" s="28">
        <v>2018</v>
      </c>
      <c r="AP117" s="20">
        <v>2019</v>
      </c>
      <c r="AQ117" s="182"/>
      <c r="AR117" s="28" t="s">
        <v>4235</v>
      </c>
      <c r="AS117" s="130" t="s">
        <v>4237</v>
      </c>
    </row>
    <row r="118" spans="1:45" ht="14.25" customHeight="1" x14ac:dyDescent="0.25">
      <c r="A118" t="s">
        <v>746</v>
      </c>
      <c r="B118">
        <v>1</v>
      </c>
      <c r="C118" t="s">
        <v>4376</v>
      </c>
      <c r="D118" s="409" t="s">
        <v>3885</v>
      </c>
      <c r="E118" s="435" t="s">
        <v>3889</v>
      </c>
      <c r="F118" s="412" t="s">
        <v>67</v>
      </c>
      <c r="G118" s="504" t="s">
        <v>3890</v>
      </c>
      <c r="H118" s="412" t="s">
        <v>3892</v>
      </c>
      <c r="I118" s="412">
        <v>64</v>
      </c>
      <c r="J118" s="415">
        <v>32</v>
      </c>
      <c r="K118" s="19" t="s">
        <v>800</v>
      </c>
      <c r="L118" s="52" t="s">
        <v>108</v>
      </c>
      <c r="M118" s="81"/>
      <c r="N118" s="28">
        <v>731</v>
      </c>
      <c r="O118" s="972"/>
      <c r="P118" s="29">
        <v>6</v>
      </c>
      <c r="Q118" s="28"/>
      <c r="R118" s="28">
        <v>2</v>
      </c>
      <c r="S118" s="81">
        <v>153.846</v>
      </c>
      <c r="T118" s="185">
        <v>43294</v>
      </c>
      <c r="U118" s="326">
        <v>14.7</v>
      </c>
      <c r="V118" s="60">
        <v>1</v>
      </c>
      <c r="W118" s="167">
        <v>1</v>
      </c>
      <c r="X118" s="489">
        <f t="shared" si="4"/>
        <v>210.45964432284541</v>
      </c>
      <c r="Y118" s="502" t="s">
        <v>174</v>
      </c>
      <c r="Z118" s="494" t="s">
        <v>745</v>
      </c>
      <c r="AA118" s="28" t="s">
        <v>20</v>
      </c>
      <c r="AB118" s="27">
        <v>2</v>
      </c>
      <c r="AC118" s="28" t="s">
        <v>4236</v>
      </c>
      <c r="AD118" s="27" t="s">
        <v>54</v>
      </c>
      <c r="AE118" s="28" t="s">
        <v>124</v>
      </c>
      <c r="AF118" s="29" t="s">
        <v>55</v>
      </c>
      <c r="AG118" s="29"/>
      <c r="AH118" s="27" t="s">
        <v>133</v>
      </c>
      <c r="AI118" s="27" t="s">
        <v>133</v>
      </c>
      <c r="AJ118" s="27" t="s">
        <v>54</v>
      </c>
      <c r="AK118" s="81">
        <v>10</v>
      </c>
      <c r="AL118" s="569"/>
      <c r="AM118" s="28">
        <v>32</v>
      </c>
      <c r="AN118" s="28"/>
      <c r="AO118" s="28">
        <v>2018</v>
      </c>
      <c r="AP118" s="20">
        <v>2019</v>
      </c>
      <c r="AQ118" s="182"/>
      <c r="AR118" s="28" t="s">
        <v>4235</v>
      </c>
      <c r="AS118" s="130" t="s">
        <v>4238</v>
      </c>
    </row>
    <row r="119" spans="1:45" ht="14.25" customHeight="1" x14ac:dyDescent="0.25">
      <c r="A119" t="s">
        <v>746</v>
      </c>
      <c r="C119" t="s">
        <v>4376</v>
      </c>
      <c r="D119" s="409" t="s">
        <v>3885</v>
      </c>
      <c r="E119" s="435" t="s">
        <v>3889</v>
      </c>
      <c r="F119" s="412" t="s">
        <v>67</v>
      </c>
      <c r="G119" s="504" t="s">
        <v>3890</v>
      </c>
      <c r="H119" s="412" t="s">
        <v>3892</v>
      </c>
      <c r="I119" s="412">
        <v>64</v>
      </c>
      <c r="J119" s="415">
        <v>32</v>
      </c>
      <c r="K119" s="19" t="s">
        <v>800</v>
      </c>
      <c r="L119" s="52" t="s">
        <v>108</v>
      </c>
      <c r="M119" s="81"/>
      <c r="N119" s="28">
        <v>884</v>
      </c>
      <c r="O119" s="972"/>
      <c r="P119" s="29">
        <v>6</v>
      </c>
      <c r="Q119" s="28"/>
      <c r="R119" s="28">
        <v>2</v>
      </c>
      <c r="S119" s="81">
        <v>136.98599999999999</v>
      </c>
      <c r="T119" s="185">
        <v>43294</v>
      </c>
      <c r="U119" s="326">
        <v>14.7</v>
      </c>
      <c r="V119" s="60">
        <v>1</v>
      </c>
      <c r="W119" s="167">
        <v>1</v>
      </c>
      <c r="X119" s="721">
        <f t="shared" si="4"/>
        <v>154.96153846153845</v>
      </c>
      <c r="Y119" s="725" t="s">
        <v>174</v>
      </c>
      <c r="Z119" s="494" t="s">
        <v>745</v>
      </c>
      <c r="AA119" s="28" t="s">
        <v>20</v>
      </c>
      <c r="AB119" s="27">
        <v>2</v>
      </c>
      <c r="AC119" s="28" t="s">
        <v>4236</v>
      </c>
      <c r="AD119" s="27" t="s">
        <v>54</v>
      </c>
      <c r="AE119" s="28" t="s">
        <v>124</v>
      </c>
      <c r="AF119" s="29" t="s">
        <v>55</v>
      </c>
      <c r="AG119" s="29"/>
      <c r="AH119" s="27" t="s">
        <v>133</v>
      </c>
      <c r="AI119" s="27" t="s">
        <v>133</v>
      </c>
      <c r="AJ119" s="27" t="s">
        <v>54</v>
      </c>
      <c r="AK119" s="81">
        <v>10</v>
      </c>
      <c r="AL119" s="569"/>
      <c r="AM119" s="28">
        <v>32</v>
      </c>
      <c r="AN119" s="28"/>
      <c r="AO119" s="28">
        <v>2018</v>
      </c>
      <c r="AP119" s="20">
        <v>2019</v>
      </c>
      <c r="AQ119" s="182"/>
      <c r="AR119" s="28" t="s">
        <v>4235</v>
      </c>
      <c r="AS119" s="130" t="s">
        <v>3893</v>
      </c>
    </row>
    <row r="120" spans="1:45" ht="14.25" customHeight="1" x14ac:dyDescent="0.25">
      <c r="A120" s="208"/>
      <c r="B120" s="208">
        <v>1</v>
      </c>
      <c r="C120" s="208" t="s">
        <v>4376</v>
      </c>
      <c r="D120" s="202" t="s">
        <v>1818</v>
      </c>
      <c r="E120" s="734"/>
      <c r="F120" s="205" t="s">
        <v>67</v>
      </c>
      <c r="G120" s="734" t="s">
        <v>1819</v>
      </c>
      <c r="H120" s="205" t="s">
        <v>12</v>
      </c>
      <c r="I120" s="205">
        <v>8</v>
      </c>
      <c r="J120" s="207">
        <v>8</v>
      </c>
      <c r="K120" s="918" t="s">
        <v>4805</v>
      </c>
      <c r="L120" s="736" t="s">
        <v>108</v>
      </c>
      <c r="M120" s="737" t="s">
        <v>5317</v>
      </c>
      <c r="N120" s="734">
        <v>392</v>
      </c>
      <c r="O120" s="973"/>
      <c r="P120" s="204">
        <v>6</v>
      </c>
      <c r="Q120" s="734"/>
      <c r="R120" s="734">
        <v>1</v>
      </c>
      <c r="S120" s="737">
        <v>500</v>
      </c>
      <c r="T120" s="738">
        <v>44020</v>
      </c>
      <c r="U120" s="739" t="s">
        <v>5298</v>
      </c>
      <c r="V120" s="740">
        <v>0.33</v>
      </c>
      <c r="W120" s="741">
        <v>2</v>
      </c>
      <c r="X120" s="935">
        <f t="shared" si="4"/>
        <v>210.4591836734694</v>
      </c>
      <c r="Y120" s="936" t="s">
        <v>174</v>
      </c>
      <c r="Z120" s="744"/>
      <c r="AA120" s="734" t="s">
        <v>20</v>
      </c>
      <c r="AB120" s="205">
        <v>11</v>
      </c>
      <c r="AC120" s="734" t="s">
        <v>73</v>
      </c>
      <c r="AD120" s="205"/>
      <c r="AE120" s="734"/>
      <c r="AF120" s="204"/>
      <c r="AG120" s="204"/>
      <c r="AH120" s="205">
        <v>512</v>
      </c>
      <c r="AI120" s="205">
        <v>512</v>
      </c>
      <c r="AJ120" s="205" t="s">
        <v>54</v>
      </c>
      <c r="AK120" s="737">
        <v>16</v>
      </c>
      <c r="AL120" s="745"/>
      <c r="AM120" s="734"/>
      <c r="AN120" s="734"/>
      <c r="AO120" s="734">
        <v>2012</v>
      </c>
      <c r="AP120" s="746">
        <v>2012</v>
      </c>
      <c r="AQ120" s="735"/>
      <c r="AR120" s="734" t="s">
        <v>2676</v>
      </c>
      <c r="AS120" s="746" t="s">
        <v>2677</v>
      </c>
    </row>
    <row r="121" spans="1:45" ht="14.25" customHeight="1" x14ac:dyDescent="0.25">
      <c r="B121">
        <v>1</v>
      </c>
      <c r="C121" t="s">
        <v>875</v>
      </c>
      <c r="D121" s="409" t="s">
        <v>2815</v>
      </c>
      <c r="E121" s="435" t="s">
        <v>2816</v>
      </c>
      <c r="F121" s="412" t="s">
        <v>67</v>
      </c>
      <c r="G121" s="504" t="s">
        <v>2817</v>
      </c>
      <c r="H121" s="412" t="s">
        <v>12</v>
      </c>
      <c r="I121" s="412">
        <v>15</v>
      </c>
      <c r="J121" s="415">
        <v>15</v>
      </c>
      <c r="K121" s="19" t="s">
        <v>800</v>
      </c>
      <c r="L121" s="52" t="s">
        <v>108</v>
      </c>
      <c r="M121" s="81" t="s">
        <v>2823</v>
      </c>
      <c r="N121" s="28">
        <v>88</v>
      </c>
      <c r="O121" s="972"/>
      <c r="P121" s="29">
        <v>6</v>
      </c>
      <c r="Q121" s="28"/>
      <c r="R121" s="28">
        <v>1</v>
      </c>
      <c r="S121" s="81">
        <v>227.273</v>
      </c>
      <c r="T121" s="185">
        <v>43168</v>
      </c>
      <c r="U121" s="326">
        <v>14.7</v>
      </c>
      <c r="V121" s="60">
        <v>0.67</v>
      </c>
      <c r="W121" s="167">
        <v>2</v>
      </c>
      <c r="X121" s="721">
        <f t="shared" si="4"/>
        <v>865.18698863636371</v>
      </c>
      <c r="Y121" s="725" t="s">
        <v>2216</v>
      </c>
      <c r="Z121" s="494"/>
      <c r="AA121" s="28" t="s">
        <v>20</v>
      </c>
      <c r="AB121" s="27">
        <v>1</v>
      </c>
      <c r="AC121" s="28" t="s">
        <v>2821</v>
      </c>
      <c r="AD121" s="27" t="s">
        <v>54</v>
      </c>
      <c r="AE121" s="28" t="s">
        <v>124</v>
      </c>
      <c r="AF121" s="29" t="s">
        <v>55</v>
      </c>
      <c r="AG121" s="29"/>
      <c r="AH121" s="27"/>
      <c r="AI121" s="27" t="s">
        <v>83</v>
      </c>
      <c r="AJ121" s="27"/>
      <c r="AK121" s="81"/>
      <c r="AL121" s="569"/>
      <c r="AM121" s="28"/>
      <c r="AN121" s="28"/>
      <c r="AO121" s="28">
        <v>2016</v>
      </c>
      <c r="AP121" s="20">
        <v>2016</v>
      </c>
      <c r="AQ121" s="182" t="s">
        <v>2819</v>
      </c>
      <c r="AR121" s="28" t="s">
        <v>2820</v>
      </c>
      <c r="AS121" s="130" t="s">
        <v>2822</v>
      </c>
    </row>
    <row r="122" spans="1:45" ht="14.25" customHeight="1" x14ac:dyDescent="0.25">
      <c r="A122" s="208"/>
      <c r="B122" s="208">
        <v>1</v>
      </c>
      <c r="C122" s="208" t="s">
        <v>875</v>
      </c>
      <c r="D122" s="202" t="s">
        <v>2815</v>
      </c>
      <c r="E122" s="733" t="s">
        <v>2816</v>
      </c>
      <c r="F122" s="205" t="s">
        <v>67</v>
      </c>
      <c r="G122" s="734" t="s">
        <v>2817</v>
      </c>
      <c r="H122" s="205" t="s">
        <v>12</v>
      </c>
      <c r="I122" s="205">
        <v>15</v>
      </c>
      <c r="J122" s="207">
        <v>15</v>
      </c>
      <c r="K122" s="918" t="s">
        <v>6197</v>
      </c>
      <c r="L122" s="736" t="s">
        <v>108</v>
      </c>
      <c r="M122" s="737" t="s">
        <v>1554</v>
      </c>
      <c r="N122" s="734">
        <v>88</v>
      </c>
      <c r="O122" s="973"/>
      <c r="P122" s="204">
        <v>6</v>
      </c>
      <c r="Q122" s="734"/>
      <c r="R122" s="734">
        <v>1</v>
      </c>
      <c r="S122" s="737"/>
      <c r="T122" s="738">
        <v>44489</v>
      </c>
      <c r="U122" s="739" t="s">
        <v>5998</v>
      </c>
      <c r="V122" s="740">
        <v>0.67</v>
      </c>
      <c r="W122" s="741">
        <v>2</v>
      </c>
      <c r="X122" s="935" t="str">
        <f t="shared" si="4"/>
        <v/>
      </c>
      <c r="Y122" s="936" t="s">
        <v>2216</v>
      </c>
      <c r="Z122" s="744"/>
      <c r="AA122" s="734" t="s">
        <v>20</v>
      </c>
      <c r="AB122" s="205">
        <v>1</v>
      </c>
      <c r="AC122" s="734" t="s">
        <v>2821</v>
      </c>
      <c r="AD122" s="205" t="s">
        <v>54</v>
      </c>
      <c r="AE122" s="734" t="s">
        <v>124</v>
      </c>
      <c r="AF122" s="204" t="s">
        <v>55</v>
      </c>
      <c r="AG122" s="204"/>
      <c r="AH122" s="205"/>
      <c r="AI122" s="205" t="s">
        <v>83</v>
      </c>
      <c r="AJ122" s="205"/>
      <c r="AK122" s="737"/>
      <c r="AL122" s="745"/>
      <c r="AM122" s="734"/>
      <c r="AN122" s="734"/>
      <c r="AO122" s="734">
        <v>2016</v>
      </c>
      <c r="AP122" s="746">
        <v>2016</v>
      </c>
      <c r="AQ122" s="747" t="s">
        <v>2819</v>
      </c>
      <c r="AR122" s="734" t="s">
        <v>2820</v>
      </c>
      <c r="AS122" s="919" t="s">
        <v>2822</v>
      </c>
    </row>
    <row r="123" spans="1:45" ht="14.25" customHeight="1" x14ac:dyDescent="0.25">
      <c r="A123" t="s">
        <v>174</v>
      </c>
      <c r="B123">
        <v>1</v>
      </c>
      <c r="C123" t="s">
        <v>4376</v>
      </c>
      <c r="D123" s="26" t="s">
        <v>159</v>
      </c>
      <c r="E123" s="435" t="s">
        <v>2229</v>
      </c>
      <c r="F123" s="27" t="s">
        <v>57</v>
      </c>
      <c r="G123" s="28" t="s">
        <v>160</v>
      </c>
      <c r="H123" s="27" t="s">
        <v>12</v>
      </c>
      <c r="I123" s="27">
        <v>15</v>
      </c>
      <c r="J123" s="87">
        <v>15</v>
      </c>
      <c r="K123" s="19" t="s">
        <v>987</v>
      </c>
      <c r="L123" s="52" t="s">
        <v>108</v>
      </c>
      <c r="M123" s="81"/>
      <c r="N123" s="28">
        <v>3732</v>
      </c>
      <c r="O123" s="972"/>
      <c r="P123" s="29">
        <v>4</v>
      </c>
      <c r="Q123" s="28"/>
      <c r="R123" s="28">
        <v>2</v>
      </c>
      <c r="S123" s="81">
        <v>19.981000000000002</v>
      </c>
      <c r="T123" s="185">
        <v>41788</v>
      </c>
      <c r="U123" s="326">
        <v>14.7</v>
      </c>
      <c r="V123" s="60">
        <v>0.66</v>
      </c>
      <c r="W123" s="167">
        <v>1</v>
      </c>
      <c r="X123" s="721">
        <f t="shared" si="4"/>
        <v>3.5336173633440517</v>
      </c>
      <c r="Y123" s="725" t="s">
        <v>174</v>
      </c>
      <c r="Z123" s="494"/>
      <c r="AA123" s="28" t="s">
        <v>17</v>
      </c>
      <c r="AB123" s="27">
        <v>5</v>
      </c>
      <c r="AC123" s="28" t="s">
        <v>161</v>
      </c>
      <c r="AD123" s="27" t="s">
        <v>54</v>
      </c>
      <c r="AE123" s="28"/>
      <c r="AF123" s="29" t="s">
        <v>55</v>
      </c>
      <c r="AG123" s="29" t="s">
        <v>54</v>
      </c>
      <c r="AH123" s="27" t="s">
        <v>83</v>
      </c>
      <c r="AI123" s="27" t="s">
        <v>1404</v>
      </c>
      <c r="AJ123" s="27" t="s">
        <v>55</v>
      </c>
      <c r="AK123" s="81">
        <v>11</v>
      </c>
      <c r="AL123" s="569"/>
      <c r="AM123" s="28">
        <v>1</v>
      </c>
      <c r="AN123" s="28"/>
      <c r="AO123" s="28">
        <v>1962</v>
      </c>
      <c r="AP123" s="20">
        <v>2012</v>
      </c>
      <c r="AQ123" s="182" t="s">
        <v>1403</v>
      </c>
      <c r="AR123" s="28" t="s">
        <v>1405</v>
      </c>
      <c r="AS123" s="127"/>
    </row>
    <row r="124" spans="1:45" ht="14.25" customHeight="1" x14ac:dyDescent="0.25">
      <c r="B124">
        <v>1</v>
      </c>
      <c r="C124" t="s">
        <v>4376</v>
      </c>
      <c r="D124" s="26" t="s">
        <v>2687</v>
      </c>
      <c r="E124" s="435" t="s">
        <v>2688</v>
      </c>
      <c r="F124" s="27" t="s">
        <v>67</v>
      </c>
      <c r="G124" s="28" t="s">
        <v>1854</v>
      </c>
      <c r="H124" s="27" t="s">
        <v>12</v>
      </c>
      <c r="I124" s="27">
        <v>8</v>
      </c>
      <c r="J124" s="87">
        <v>8</v>
      </c>
      <c r="K124" s="19" t="s">
        <v>800</v>
      </c>
      <c r="L124" s="52" t="s">
        <v>108</v>
      </c>
      <c r="M124" s="81"/>
      <c r="N124" s="28">
        <v>186</v>
      </c>
      <c r="O124" s="972"/>
      <c r="P124" s="29">
        <v>6</v>
      </c>
      <c r="Q124" s="28"/>
      <c r="R124" s="28"/>
      <c r="S124" s="81">
        <v>476.19</v>
      </c>
      <c r="T124" s="185">
        <v>43162</v>
      </c>
      <c r="U124" s="326">
        <v>14.7</v>
      </c>
      <c r="V124" s="60">
        <v>0.33</v>
      </c>
      <c r="W124" s="167">
        <v>3</v>
      </c>
      <c r="X124" s="721">
        <f t="shared" si="4"/>
        <v>281.61774193548388</v>
      </c>
      <c r="Y124" s="725" t="s">
        <v>174</v>
      </c>
      <c r="Z124" s="494" t="s">
        <v>745</v>
      </c>
      <c r="AA124" s="28" t="s">
        <v>17</v>
      </c>
      <c r="AB124" s="27">
        <v>3</v>
      </c>
      <c r="AC124" s="28" t="s">
        <v>2687</v>
      </c>
      <c r="AD124" s="27"/>
      <c r="AE124" s="28"/>
      <c r="AF124" s="29" t="s">
        <v>55</v>
      </c>
      <c r="AG124" s="29" t="s">
        <v>55</v>
      </c>
      <c r="AH124" s="27">
        <v>256</v>
      </c>
      <c r="AI124" s="27">
        <v>256</v>
      </c>
      <c r="AJ124" s="27" t="s">
        <v>54</v>
      </c>
      <c r="AK124" s="81">
        <v>15</v>
      </c>
      <c r="AL124" s="569">
        <v>1</v>
      </c>
      <c r="AM124" s="28"/>
      <c r="AN124" s="28"/>
      <c r="AO124" s="28">
        <v>2016</v>
      </c>
      <c r="AP124" s="20">
        <v>2017</v>
      </c>
      <c r="AQ124" s="182" t="s">
        <v>4661</v>
      </c>
      <c r="AR124" s="28"/>
      <c r="AS124" s="20" t="s">
        <v>2694</v>
      </c>
    </row>
    <row r="125" spans="1:45" ht="14.25" customHeight="1" x14ac:dyDescent="0.25">
      <c r="D125" s="409" t="s">
        <v>6360</v>
      </c>
      <c r="E125" s="435" t="s">
        <v>6358</v>
      </c>
      <c r="F125" s="412"/>
      <c r="G125" s="504" t="s">
        <v>6359</v>
      </c>
      <c r="H125" s="412" t="s">
        <v>12</v>
      </c>
      <c r="I125" s="412">
        <v>8</v>
      </c>
      <c r="J125" s="415">
        <v>8</v>
      </c>
      <c r="K125" s="856"/>
      <c r="L125" s="52"/>
      <c r="M125" s="81"/>
      <c r="N125" s="28"/>
      <c r="O125" s="972"/>
      <c r="P125" s="29"/>
      <c r="Q125" s="28"/>
      <c r="R125" s="28"/>
      <c r="S125" s="81"/>
      <c r="T125" s="185"/>
      <c r="U125" s="27"/>
      <c r="V125" s="60"/>
      <c r="W125" s="167"/>
      <c r="X125" s="721"/>
      <c r="Y125" s="725"/>
      <c r="Z125" s="494"/>
      <c r="AA125" s="28" t="s">
        <v>20</v>
      </c>
      <c r="AB125" s="27">
        <v>14</v>
      </c>
      <c r="AC125" s="28" t="s">
        <v>1711</v>
      </c>
      <c r="AD125" s="27"/>
      <c r="AE125" s="28" t="s">
        <v>158</v>
      </c>
      <c r="AF125" s="29" t="s">
        <v>55</v>
      </c>
      <c r="AG125" s="29"/>
      <c r="AH125" s="27">
        <v>256</v>
      </c>
      <c r="AI125" s="27">
        <v>16</v>
      </c>
      <c r="AJ125" s="27" t="s">
        <v>54</v>
      </c>
      <c r="AK125" s="81"/>
      <c r="AL125" s="569"/>
      <c r="AM125" s="28"/>
      <c r="AN125" s="28"/>
      <c r="AO125" s="28">
        <v>2015</v>
      </c>
      <c r="AP125" s="20">
        <v>2019</v>
      </c>
      <c r="AQ125" s="182" t="s">
        <v>6361</v>
      </c>
      <c r="AR125" s="28" t="s">
        <v>6362</v>
      </c>
      <c r="AS125" s="20" t="s">
        <v>6365</v>
      </c>
    </row>
    <row r="126" spans="1:45" s="208" customFormat="1" ht="14.25" customHeight="1" x14ac:dyDescent="0.25">
      <c r="A126"/>
      <c r="B126"/>
      <c r="C126"/>
      <c r="D126" s="591" t="s">
        <v>6360</v>
      </c>
      <c r="E126" s="555" t="s">
        <v>3851</v>
      </c>
      <c r="F126" s="592"/>
      <c r="G126" s="593" t="s">
        <v>3853</v>
      </c>
      <c r="H126" s="592" t="s">
        <v>12</v>
      </c>
      <c r="I126" s="592">
        <v>8</v>
      </c>
      <c r="J126" s="618">
        <v>8</v>
      </c>
      <c r="K126" s="856"/>
      <c r="L126" s="52"/>
      <c r="M126" s="81"/>
      <c r="N126" s="28"/>
      <c r="O126" s="972"/>
      <c r="P126" s="29"/>
      <c r="Q126" s="28"/>
      <c r="R126" s="28"/>
      <c r="S126" s="81"/>
      <c r="T126" s="185"/>
      <c r="U126" s="27"/>
      <c r="V126" s="60"/>
      <c r="W126" s="167"/>
      <c r="X126" s="721"/>
      <c r="Y126" s="725"/>
      <c r="Z126" s="494"/>
      <c r="AA126" s="28" t="s">
        <v>17</v>
      </c>
      <c r="AB126" s="27">
        <v>6</v>
      </c>
      <c r="AC126" s="28" t="s">
        <v>2630</v>
      </c>
      <c r="AD126" s="27" t="s">
        <v>54</v>
      </c>
      <c r="AE126" s="28" t="s">
        <v>158</v>
      </c>
      <c r="AF126" s="29" t="s">
        <v>55</v>
      </c>
      <c r="AG126" s="29"/>
      <c r="AH126" s="27">
        <v>256</v>
      </c>
      <c r="AI126" s="27">
        <v>16</v>
      </c>
      <c r="AJ126" s="27" t="s">
        <v>54</v>
      </c>
      <c r="AK126" s="81"/>
      <c r="AL126" s="569"/>
      <c r="AM126" s="28"/>
      <c r="AN126" s="28"/>
      <c r="AO126" s="28">
        <v>2015</v>
      </c>
      <c r="AP126" s="20">
        <v>2019</v>
      </c>
      <c r="AQ126" s="182" t="s">
        <v>6361</v>
      </c>
      <c r="AR126" s="28" t="s">
        <v>6362</v>
      </c>
      <c r="AS126" s="20"/>
    </row>
    <row r="127" spans="1:45" ht="14.25" customHeight="1" x14ac:dyDescent="0.25">
      <c r="D127" s="409" t="s">
        <v>6360</v>
      </c>
      <c r="E127" s="435" t="s">
        <v>6364</v>
      </c>
      <c r="F127" s="412"/>
      <c r="G127" s="504" t="s">
        <v>5614</v>
      </c>
      <c r="H127" s="412" t="s">
        <v>12</v>
      </c>
      <c r="I127" s="412">
        <v>8</v>
      </c>
      <c r="J127" s="415">
        <v>8</v>
      </c>
      <c r="K127" s="856"/>
      <c r="L127" s="28"/>
      <c r="M127" s="81"/>
      <c r="N127" s="28"/>
      <c r="O127" s="972"/>
      <c r="P127" s="29"/>
      <c r="Q127" s="28"/>
      <c r="R127" s="28"/>
      <c r="S127" s="81"/>
      <c r="T127" s="185"/>
      <c r="U127" s="27"/>
      <c r="V127" s="60"/>
      <c r="W127" s="167"/>
      <c r="X127" s="721"/>
      <c r="Y127" s="725"/>
      <c r="Z127" s="494"/>
      <c r="AA127" s="28" t="s">
        <v>17</v>
      </c>
      <c r="AB127" s="27">
        <v>38</v>
      </c>
      <c r="AC127" s="28" t="s">
        <v>1711</v>
      </c>
      <c r="AD127" s="27" t="s">
        <v>54</v>
      </c>
      <c r="AE127" s="28" t="s">
        <v>158</v>
      </c>
      <c r="AF127" s="29" t="s">
        <v>55</v>
      </c>
      <c r="AG127" s="29"/>
      <c r="AH127" s="27">
        <v>256</v>
      </c>
      <c r="AI127" s="27">
        <v>16</v>
      </c>
      <c r="AJ127" s="27" t="s">
        <v>54</v>
      </c>
      <c r="AK127" s="81"/>
      <c r="AL127" s="569"/>
      <c r="AM127" s="28"/>
      <c r="AN127" s="28"/>
      <c r="AO127" s="28">
        <v>2015</v>
      </c>
      <c r="AP127" s="20">
        <v>2019</v>
      </c>
      <c r="AQ127" s="182" t="s">
        <v>6361</v>
      </c>
      <c r="AR127" s="28" t="s">
        <v>6362</v>
      </c>
      <c r="AS127" s="20"/>
    </row>
    <row r="128" spans="1:45" ht="14.25" customHeight="1" x14ac:dyDescent="0.25">
      <c r="A128" s="208"/>
      <c r="B128" s="208"/>
      <c r="C128" s="208"/>
      <c r="D128" s="202" t="s">
        <v>5193</v>
      </c>
      <c r="E128" s="733" t="s">
        <v>5194</v>
      </c>
      <c r="F128" s="205"/>
      <c r="G128" s="734" t="s">
        <v>2119</v>
      </c>
      <c r="H128" s="205" t="s">
        <v>12</v>
      </c>
      <c r="I128" s="205">
        <v>16</v>
      </c>
      <c r="J128" s="207">
        <v>16</v>
      </c>
      <c r="K128" s="918" t="s">
        <v>6197</v>
      </c>
      <c r="L128" s="736" t="s">
        <v>108</v>
      </c>
      <c r="M128" s="737" t="s">
        <v>6325</v>
      </c>
      <c r="N128" s="734"/>
      <c r="O128" s="973"/>
      <c r="P128" s="204">
        <v>6</v>
      </c>
      <c r="Q128" s="734"/>
      <c r="R128" s="734"/>
      <c r="S128" s="737"/>
      <c r="T128" s="738">
        <v>44508</v>
      </c>
      <c r="U128" s="205" t="s">
        <v>5998</v>
      </c>
      <c r="V128" s="740">
        <v>0.67</v>
      </c>
      <c r="W128" s="741">
        <v>51</v>
      </c>
      <c r="X128" s="935" t="str">
        <f t="shared" ref="X128:X133" si="5">IF(AND(N128&lt;&gt;"",S128&lt;&gt;""),1000*S128*V128/(N128*W128),"")</f>
        <v/>
      </c>
      <c r="Y128" s="962"/>
      <c r="Z128" s="204"/>
      <c r="AA128" s="203" t="s">
        <v>17</v>
      </c>
      <c r="AB128" s="204">
        <v>6</v>
      </c>
      <c r="AC128" s="203" t="s">
        <v>79</v>
      </c>
      <c r="AD128" s="204" t="s">
        <v>54</v>
      </c>
      <c r="AE128" s="203"/>
      <c r="AF128" s="204" t="s">
        <v>55</v>
      </c>
      <c r="AG128" s="204"/>
      <c r="AH128" s="204" t="s">
        <v>83</v>
      </c>
      <c r="AI128" s="204" t="s">
        <v>83</v>
      </c>
      <c r="AJ128" s="204" t="s">
        <v>55</v>
      </c>
      <c r="AK128" s="734">
        <v>15</v>
      </c>
      <c r="AL128" s="734"/>
      <c r="AM128" s="734"/>
      <c r="AN128" s="734"/>
      <c r="AO128" s="734">
        <v>2020</v>
      </c>
      <c r="AP128" s="746">
        <v>2021</v>
      </c>
      <c r="AQ128" s="747"/>
      <c r="AR128" s="734" t="s">
        <v>5770</v>
      </c>
      <c r="AS128" s="746" t="s">
        <v>5771</v>
      </c>
    </row>
    <row r="129" spans="1:45" ht="14.25" customHeight="1" x14ac:dyDescent="0.25">
      <c r="A129" t="s">
        <v>746</v>
      </c>
      <c r="B129">
        <v>1</v>
      </c>
      <c r="C129" t="s">
        <v>4376</v>
      </c>
      <c r="D129" s="45" t="s">
        <v>78</v>
      </c>
      <c r="E129" s="555" t="s">
        <v>2201</v>
      </c>
      <c r="F129" s="46" t="s">
        <v>67</v>
      </c>
      <c r="G129" s="42" t="s">
        <v>77</v>
      </c>
      <c r="H129" s="46" t="s">
        <v>12</v>
      </c>
      <c r="I129" s="46">
        <v>16</v>
      </c>
      <c r="J129" s="670">
        <v>16</v>
      </c>
      <c r="K129" s="19" t="s">
        <v>794</v>
      </c>
      <c r="L129" s="52" t="s">
        <v>108</v>
      </c>
      <c r="M129" s="81" t="s">
        <v>1047</v>
      </c>
      <c r="N129" s="28">
        <v>1025</v>
      </c>
      <c r="O129" s="972"/>
      <c r="P129" s="29">
        <v>4</v>
      </c>
      <c r="Q129" s="28"/>
      <c r="R129" s="28"/>
      <c r="S129" s="81">
        <v>62.929000000000002</v>
      </c>
      <c r="T129" s="185">
        <v>41733</v>
      </c>
      <c r="U129" s="326">
        <v>14.7</v>
      </c>
      <c r="V129" s="60">
        <v>0.67</v>
      </c>
      <c r="W129" s="167">
        <v>1</v>
      </c>
      <c r="X129" s="721">
        <f t="shared" si="5"/>
        <v>41.134078048780488</v>
      </c>
      <c r="Y129" s="725" t="s">
        <v>174</v>
      </c>
      <c r="Z129" s="494"/>
      <c r="AA129" s="28" t="s">
        <v>20</v>
      </c>
      <c r="AB129" s="27">
        <v>16</v>
      </c>
      <c r="AC129" s="28" t="s">
        <v>1046</v>
      </c>
      <c r="AD129" s="27" t="s">
        <v>89</v>
      </c>
      <c r="AE129" s="28"/>
      <c r="AF129" s="29" t="s">
        <v>55</v>
      </c>
      <c r="AG129" s="29"/>
      <c r="AH129" s="27" t="s">
        <v>83</v>
      </c>
      <c r="AI129" s="27" t="s">
        <v>83</v>
      </c>
      <c r="AJ129" s="27" t="s">
        <v>55</v>
      </c>
      <c r="AK129" s="81">
        <v>16</v>
      </c>
      <c r="AL129" s="569"/>
      <c r="AM129" s="28">
        <v>2</v>
      </c>
      <c r="AN129" s="28"/>
      <c r="AO129" s="28">
        <v>2009</v>
      </c>
      <c r="AP129" s="20">
        <v>2010</v>
      </c>
      <c r="AQ129" s="726"/>
      <c r="AR129" s="28" t="s">
        <v>2381</v>
      </c>
      <c r="AS129" s="63" t="s">
        <v>82</v>
      </c>
    </row>
    <row r="130" spans="1:45" ht="14.25" customHeight="1" x14ac:dyDescent="0.25">
      <c r="B130">
        <v>1</v>
      </c>
      <c r="C130" t="s">
        <v>4376</v>
      </c>
      <c r="D130" s="45" t="s">
        <v>1633</v>
      </c>
      <c r="E130" s="555" t="s">
        <v>2855</v>
      </c>
      <c r="F130" s="46" t="s">
        <v>85</v>
      </c>
      <c r="G130" s="42" t="s">
        <v>1682</v>
      </c>
      <c r="H130" s="46" t="s">
        <v>12</v>
      </c>
      <c r="I130" s="46">
        <v>8</v>
      </c>
      <c r="J130" s="670">
        <v>8</v>
      </c>
      <c r="K130" s="19" t="s">
        <v>800</v>
      </c>
      <c r="L130" s="52" t="s">
        <v>108</v>
      </c>
      <c r="M130" s="81"/>
      <c r="N130" s="28">
        <v>3088</v>
      </c>
      <c r="O130" s="972"/>
      <c r="P130" s="29">
        <v>6</v>
      </c>
      <c r="Q130" s="28">
        <v>2</v>
      </c>
      <c r="R130" s="28"/>
      <c r="S130" s="81">
        <v>166.667</v>
      </c>
      <c r="T130" s="185">
        <v>43171</v>
      </c>
      <c r="U130" s="326">
        <v>14.7</v>
      </c>
      <c r="V130" s="60">
        <v>0.33</v>
      </c>
      <c r="W130" s="167">
        <v>2</v>
      </c>
      <c r="X130" s="721">
        <f t="shared" si="5"/>
        <v>8.9054582253886014</v>
      </c>
      <c r="Y130" s="725" t="s">
        <v>174</v>
      </c>
      <c r="Z130" s="494"/>
      <c r="AA130" s="28" t="s">
        <v>17</v>
      </c>
      <c r="AB130" s="27">
        <v>25</v>
      </c>
      <c r="AC130" s="28" t="s">
        <v>1684</v>
      </c>
      <c r="AD130" s="27" t="s">
        <v>54</v>
      </c>
      <c r="AE130" s="28" t="s">
        <v>158</v>
      </c>
      <c r="AF130" s="29" t="s">
        <v>55</v>
      </c>
      <c r="AG130" s="29"/>
      <c r="AH130" s="27">
        <v>8</v>
      </c>
      <c r="AI130" s="27">
        <v>256</v>
      </c>
      <c r="AJ130" s="27" t="s">
        <v>54</v>
      </c>
      <c r="AK130" s="81">
        <v>10</v>
      </c>
      <c r="AL130" s="569"/>
      <c r="AM130" s="28">
        <v>8</v>
      </c>
      <c r="AN130" s="28"/>
      <c r="AO130" s="28">
        <v>2015</v>
      </c>
      <c r="AP130" s="20">
        <v>2015</v>
      </c>
      <c r="AQ130" s="726" t="s">
        <v>2854</v>
      </c>
      <c r="AR130" s="28" t="s">
        <v>1634</v>
      </c>
      <c r="AS130" s="20" t="s">
        <v>2857</v>
      </c>
    </row>
    <row r="131" spans="1:45" ht="14.25" customHeight="1" x14ac:dyDescent="0.25">
      <c r="B131">
        <v>1</v>
      </c>
      <c r="C131" t="s">
        <v>4376</v>
      </c>
      <c r="D131" s="45" t="s">
        <v>1633</v>
      </c>
      <c r="E131" s="555" t="s">
        <v>2855</v>
      </c>
      <c r="F131" s="46" t="s">
        <v>85</v>
      </c>
      <c r="G131" s="42" t="s">
        <v>1682</v>
      </c>
      <c r="H131" s="46" t="s">
        <v>12</v>
      </c>
      <c r="I131" s="46">
        <v>8</v>
      </c>
      <c r="J131" s="670">
        <v>8</v>
      </c>
      <c r="K131" s="19" t="s">
        <v>794</v>
      </c>
      <c r="L131" s="52" t="s">
        <v>108</v>
      </c>
      <c r="M131" s="81" t="s">
        <v>1683</v>
      </c>
      <c r="N131" s="28">
        <v>2664</v>
      </c>
      <c r="O131" s="972"/>
      <c r="P131" s="29">
        <v>4</v>
      </c>
      <c r="Q131" s="28">
        <v>2</v>
      </c>
      <c r="R131" s="28"/>
      <c r="S131" s="81">
        <v>53.9</v>
      </c>
      <c r="T131" s="185">
        <v>42605</v>
      </c>
      <c r="U131" s="326">
        <v>14.7</v>
      </c>
      <c r="V131" s="60">
        <v>0.33</v>
      </c>
      <c r="W131" s="167">
        <v>1</v>
      </c>
      <c r="X131" s="721">
        <f t="shared" si="5"/>
        <v>6.676801801801802</v>
      </c>
      <c r="Y131" s="725" t="s">
        <v>174</v>
      </c>
      <c r="Z131" s="494"/>
      <c r="AA131" s="28" t="s">
        <v>17</v>
      </c>
      <c r="AB131" s="27">
        <v>25</v>
      </c>
      <c r="AC131" s="28" t="s">
        <v>1684</v>
      </c>
      <c r="AD131" s="27" t="s">
        <v>54</v>
      </c>
      <c r="AE131" s="28" t="s">
        <v>158</v>
      </c>
      <c r="AF131" s="29" t="s">
        <v>55</v>
      </c>
      <c r="AG131" s="29"/>
      <c r="AH131" s="27">
        <v>8</v>
      </c>
      <c r="AI131" s="27">
        <v>256</v>
      </c>
      <c r="AJ131" s="27" t="s">
        <v>54</v>
      </c>
      <c r="AK131" s="81">
        <v>10</v>
      </c>
      <c r="AL131" s="569"/>
      <c r="AM131" s="28">
        <v>8</v>
      </c>
      <c r="AN131" s="28"/>
      <c r="AO131" s="28">
        <v>2015</v>
      </c>
      <c r="AP131" s="20">
        <v>2015</v>
      </c>
      <c r="AQ131" s="726" t="s">
        <v>2854</v>
      </c>
      <c r="AR131" s="28" t="s">
        <v>1634</v>
      </c>
      <c r="AS131" s="20" t="s">
        <v>2856</v>
      </c>
    </row>
    <row r="132" spans="1:45" x14ac:dyDescent="0.25">
      <c r="A132" t="s">
        <v>174</v>
      </c>
      <c r="B132">
        <v>1</v>
      </c>
      <c r="C132" t="s">
        <v>4376</v>
      </c>
      <c r="D132" s="591" t="s">
        <v>3523</v>
      </c>
      <c r="E132" s="555" t="s">
        <v>2580</v>
      </c>
      <c r="F132" s="46" t="s">
        <v>296</v>
      </c>
      <c r="G132" s="42" t="s">
        <v>77</v>
      </c>
      <c r="H132" s="592" t="s">
        <v>12</v>
      </c>
      <c r="I132" s="46">
        <v>13</v>
      </c>
      <c r="J132" s="670">
        <v>12</v>
      </c>
      <c r="K132" s="19" t="s">
        <v>778</v>
      </c>
      <c r="L132" s="28" t="s">
        <v>108</v>
      </c>
      <c r="M132" s="81"/>
      <c r="N132" s="28">
        <v>557</v>
      </c>
      <c r="O132" s="972"/>
      <c r="P132" s="29">
        <v>4</v>
      </c>
      <c r="Q132" s="28"/>
      <c r="R132" s="28"/>
      <c r="S132" s="81">
        <v>71.429000000000002</v>
      </c>
      <c r="T132" s="185">
        <v>41690</v>
      </c>
      <c r="U132" s="326">
        <v>14.7</v>
      </c>
      <c r="V132" s="60">
        <v>0.3</v>
      </c>
      <c r="W132" s="167">
        <v>1</v>
      </c>
      <c r="X132" s="721">
        <f t="shared" si="5"/>
        <v>38.471633752244166</v>
      </c>
      <c r="Y132" s="502" t="s">
        <v>174</v>
      </c>
      <c r="Z132" s="494"/>
      <c r="AA132" s="28" t="s">
        <v>20</v>
      </c>
      <c r="AB132" s="27">
        <v>16</v>
      </c>
      <c r="AC132" s="28" t="s">
        <v>584</v>
      </c>
      <c r="AD132" s="27" t="s">
        <v>54</v>
      </c>
      <c r="AE132" s="28" t="s">
        <v>158</v>
      </c>
      <c r="AF132" s="29" t="s">
        <v>55</v>
      </c>
      <c r="AG132" s="29"/>
      <c r="AH132" s="27">
        <v>100</v>
      </c>
      <c r="AI132" s="27">
        <v>100</v>
      </c>
      <c r="AJ132" s="27" t="s">
        <v>55</v>
      </c>
      <c r="AK132" s="81">
        <v>10</v>
      </c>
      <c r="AL132" s="569"/>
      <c r="AM132" s="28"/>
      <c r="AN132" s="28"/>
      <c r="AO132" s="28">
        <v>2013</v>
      </c>
      <c r="AP132" s="20">
        <v>2019</v>
      </c>
      <c r="AQ132" s="726" t="s">
        <v>3526</v>
      </c>
      <c r="AR132" s="28" t="s">
        <v>3528</v>
      </c>
      <c r="AS132" s="20" t="s">
        <v>3527</v>
      </c>
    </row>
    <row r="133" spans="1:45" x14ac:dyDescent="0.25">
      <c r="B133">
        <v>1</v>
      </c>
      <c r="C133" t="s">
        <v>875</v>
      </c>
      <c r="D133" s="45" t="s">
        <v>1439</v>
      </c>
      <c r="E133" s="555" t="s">
        <v>2365</v>
      </c>
      <c r="F133" s="46" t="s">
        <v>67</v>
      </c>
      <c r="G133" s="42" t="s">
        <v>1442</v>
      </c>
      <c r="H133" s="46" t="s">
        <v>12</v>
      </c>
      <c r="I133" s="46">
        <v>56</v>
      </c>
      <c r="J133" s="670">
        <v>10</v>
      </c>
      <c r="K133" s="19" t="s">
        <v>800</v>
      </c>
      <c r="L133" s="28" t="s">
        <v>108</v>
      </c>
      <c r="M133" s="81"/>
      <c r="N133" s="28">
        <v>1750</v>
      </c>
      <c r="O133" s="972"/>
      <c r="P133" s="29">
        <v>6</v>
      </c>
      <c r="Q133" s="28"/>
      <c r="R133" s="28">
        <v>3</v>
      </c>
      <c r="S133" s="81">
        <v>233.1</v>
      </c>
      <c r="T133" s="185">
        <v>41825</v>
      </c>
      <c r="U133" s="326">
        <v>14.7</v>
      </c>
      <c r="V133" s="60">
        <v>0.16700000000000001</v>
      </c>
      <c r="W133" s="167">
        <v>10</v>
      </c>
      <c r="X133" s="721">
        <f t="shared" si="5"/>
        <v>2.2244400000000004</v>
      </c>
      <c r="Y133" s="725" t="s">
        <v>174</v>
      </c>
      <c r="Z133" s="494"/>
      <c r="AA133" s="28" t="s">
        <v>17</v>
      </c>
      <c r="AB133" s="27">
        <v>15</v>
      </c>
      <c r="AC133" s="28" t="s">
        <v>1441</v>
      </c>
      <c r="AD133" s="27" t="s">
        <v>54</v>
      </c>
      <c r="AE133" s="28"/>
      <c r="AF133" s="29" t="s">
        <v>55</v>
      </c>
      <c r="AG133" s="29"/>
      <c r="AH133" s="27">
        <v>30</v>
      </c>
      <c r="AI133" s="27" t="s">
        <v>83</v>
      </c>
      <c r="AJ133" s="27" t="s">
        <v>55</v>
      </c>
      <c r="AK133" s="81">
        <v>40</v>
      </c>
      <c r="AL133" s="569"/>
      <c r="AM133" s="28">
        <v>7</v>
      </c>
      <c r="AN133" s="28"/>
      <c r="AO133" s="28">
        <v>2012</v>
      </c>
      <c r="AP133" s="20"/>
      <c r="AQ133" s="52"/>
      <c r="AR133" s="28" t="s">
        <v>1440</v>
      </c>
      <c r="AS133" s="20" t="s">
        <v>1443</v>
      </c>
    </row>
    <row r="134" spans="1:45" x14ac:dyDescent="0.25">
      <c r="C134" t="s">
        <v>4376</v>
      </c>
      <c r="D134" s="591" t="s">
        <v>4530</v>
      </c>
      <c r="E134" s="555" t="s">
        <v>4531</v>
      </c>
      <c r="F134" s="592" t="s">
        <v>1812</v>
      </c>
      <c r="G134" s="593" t="s">
        <v>4529</v>
      </c>
      <c r="H134" s="592" t="s">
        <v>12</v>
      </c>
      <c r="I134" s="592">
        <v>16</v>
      </c>
      <c r="J134" s="618">
        <v>16</v>
      </c>
      <c r="K134" s="19"/>
      <c r="L134" s="52"/>
      <c r="M134" s="81"/>
      <c r="N134" s="28"/>
      <c r="O134" s="972"/>
      <c r="P134" s="29"/>
      <c r="Q134" s="28"/>
      <c r="R134" s="28"/>
      <c r="S134" s="81"/>
      <c r="T134" s="185"/>
      <c r="U134" s="326"/>
      <c r="V134" s="60"/>
      <c r="W134" s="167"/>
      <c r="X134" s="721"/>
      <c r="Y134" s="725"/>
      <c r="Z134" s="494" t="s">
        <v>745</v>
      </c>
      <c r="AA134" s="28" t="s">
        <v>479</v>
      </c>
      <c r="AB134" s="27"/>
      <c r="AC134" s="28"/>
      <c r="AD134" s="27" t="s">
        <v>54</v>
      </c>
      <c r="AE134" s="28"/>
      <c r="AF134" s="29" t="s">
        <v>55</v>
      </c>
      <c r="AG134" s="29" t="s">
        <v>55</v>
      </c>
      <c r="AH134" s="27" t="s">
        <v>83</v>
      </c>
      <c r="AI134" s="27" t="s">
        <v>83</v>
      </c>
      <c r="AJ134" s="27"/>
      <c r="AK134" s="81"/>
      <c r="AL134" s="569"/>
      <c r="AM134" s="28"/>
      <c r="AN134" s="28"/>
      <c r="AO134" s="28"/>
      <c r="AP134" s="20">
        <v>2011</v>
      </c>
      <c r="AQ134" s="726"/>
      <c r="AR134" s="28" t="s">
        <v>4532</v>
      </c>
      <c r="AS134" s="20" t="s">
        <v>4533</v>
      </c>
    </row>
    <row r="135" spans="1:45" x14ac:dyDescent="0.25">
      <c r="D135" s="591" t="s">
        <v>5341</v>
      </c>
      <c r="E135" s="555" t="s">
        <v>5342</v>
      </c>
      <c r="F135" s="592"/>
      <c r="G135" s="42" t="s">
        <v>5343</v>
      </c>
      <c r="H135" s="592" t="s">
        <v>12</v>
      </c>
      <c r="I135" s="592">
        <v>32</v>
      </c>
      <c r="J135" s="618">
        <v>8</v>
      </c>
      <c r="K135" s="19" t="s">
        <v>3243</v>
      </c>
      <c r="L135" s="52" t="s">
        <v>5343</v>
      </c>
      <c r="M135" s="81" t="s">
        <v>5594</v>
      </c>
      <c r="N135" s="28">
        <v>1300</v>
      </c>
      <c r="O135" s="972"/>
      <c r="P135" s="29">
        <v>4</v>
      </c>
      <c r="Q135" s="28"/>
      <c r="R135" s="28"/>
      <c r="S135" s="81">
        <v>133</v>
      </c>
      <c r="T135" s="185"/>
      <c r="U135" s="326"/>
      <c r="V135" s="60">
        <v>1</v>
      </c>
      <c r="W135" s="167">
        <v>1</v>
      </c>
      <c r="X135" s="721">
        <f>IF(AND(N135&lt;&gt;"",S135&lt;&gt;""),1000*S135*V135/(N135*W135),"")</f>
        <v>102.30769230769231</v>
      </c>
      <c r="Y135" s="725"/>
      <c r="Z135" s="494"/>
      <c r="AA135" s="28" t="s">
        <v>17</v>
      </c>
      <c r="AB135" s="27">
        <v>17</v>
      </c>
      <c r="AC135" s="28" t="s">
        <v>5344</v>
      </c>
      <c r="AD135" s="27" t="s">
        <v>54</v>
      </c>
      <c r="AE135" s="28" t="s">
        <v>124</v>
      </c>
      <c r="AF135" s="29" t="s">
        <v>55</v>
      </c>
      <c r="AG135" s="29"/>
      <c r="AH135" s="27" t="s">
        <v>5346</v>
      </c>
      <c r="AI135" s="27" t="s">
        <v>5346</v>
      </c>
      <c r="AJ135" s="27" t="s">
        <v>54</v>
      </c>
      <c r="AK135" s="81">
        <v>28</v>
      </c>
      <c r="AL135" s="569"/>
      <c r="AM135" s="28">
        <v>8</v>
      </c>
      <c r="AN135" s="28"/>
      <c r="AO135" s="28">
        <v>2019</v>
      </c>
      <c r="AP135" s="20">
        <v>2021</v>
      </c>
      <c r="AQ135" s="726" t="s">
        <v>5593</v>
      </c>
      <c r="AR135" s="28" t="s">
        <v>5345</v>
      </c>
      <c r="AS135" s="20" t="s">
        <v>5592</v>
      </c>
    </row>
    <row r="136" spans="1:45" s="208" customFormat="1" x14ac:dyDescent="0.25">
      <c r="A136"/>
      <c r="B136">
        <v>1</v>
      </c>
      <c r="C136" t="s">
        <v>875</v>
      </c>
      <c r="D136" s="45" t="s">
        <v>1848</v>
      </c>
      <c r="E136" s="555" t="s">
        <v>2902</v>
      </c>
      <c r="F136" s="46" t="s">
        <v>67</v>
      </c>
      <c r="G136" s="42" t="s">
        <v>2903</v>
      </c>
      <c r="H136" s="46" t="s">
        <v>12</v>
      </c>
      <c r="I136" s="46">
        <v>8</v>
      </c>
      <c r="J136" s="670">
        <v>16</v>
      </c>
      <c r="K136" s="19" t="s">
        <v>800</v>
      </c>
      <c r="L136" s="52" t="s">
        <v>108</v>
      </c>
      <c r="M136" s="81" t="s">
        <v>2679</v>
      </c>
      <c r="N136" s="28">
        <v>644</v>
      </c>
      <c r="O136" s="972"/>
      <c r="P136" s="29">
        <v>6</v>
      </c>
      <c r="Q136" s="28"/>
      <c r="R136" s="28">
        <v>2</v>
      </c>
      <c r="S136" s="81">
        <v>232.55799999999999</v>
      </c>
      <c r="T136" s="185">
        <v>42512</v>
      </c>
      <c r="U136" s="326">
        <v>14.7</v>
      </c>
      <c r="V136" s="60">
        <v>0.33</v>
      </c>
      <c r="W136" s="167">
        <v>2</v>
      </c>
      <c r="X136" s="721">
        <f>IF(AND(N136&lt;&gt;"",S136&lt;&gt;""),1000*S136*V136/(N136*W136),"")</f>
        <v>59.583959627329193</v>
      </c>
      <c r="Y136" s="725" t="s">
        <v>174</v>
      </c>
      <c r="Z136" s="494"/>
      <c r="AA136" s="28" t="s">
        <v>20</v>
      </c>
      <c r="AB136" s="27">
        <v>13</v>
      </c>
      <c r="AC136" s="28" t="s">
        <v>1849</v>
      </c>
      <c r="AD136" s="27"/>
      <c r="AE136" s="28"/>
      <c r="AF136" s="29"/>
      <c r="AG136" s="29"/>
      <c r="AH136" s="27">
        <v>256</v>
      </c>
      <c r="AI136" s="27" t="s">
        <v>83</v>
      </c>
      <c r="AJ136" s="27"/>
      <c r="AK136" s="81"/>
      <c r="AL136" s="569"/>
      <c r="AM136" s="28"/>
      <c r="AN136" s="28"/>
      <c r="AO136" s="28">
        <v>2014</v>
      </c>
      <c r="AP136" s="20">
        <v>2014</v>
      </c>
      <c r="AQ136" s="726" t="s">
        <v>2904</v>
      </c>
      <c r="AR136" s="28"/>
      <c r="AS136" s="20" t="s">
        <v>2905</v>
      </c>
    </row>
    <row r="137" spans="1:45" ht="14.25" customHeight="1" x14ac:dyDescent="0.25">
      <c r="B137">
        <v>1</v>
      </c>
      <c r="C137" t="s">
        <v>4376</v>
      </c>
      <c r="D137" s="45" t="s">
        <v>3038</v>
      </c>
      <c r="E137" s="555" t="s">
        <v>3039</v>
      </c>
      <c r="F137" s="46" t="s">
        <v>67</v>
      </c>
      <c r="G137" s="42" t="s">
        <v>3037</v>
      </c>
      <c r="H137" s="46" t="s">
        <v>12</v>
      </c>
      <c r="I137" s="46">
        <v>8</v>
      </c>
      <c r="J137" s="670">
        <v>8</v>
      </c>
      <c r="K137" s="19" t="s">
        <v>800</v>
      </c>
      <c r="L137" s="28" t="s">
        <v>108</v>
      </c>
      <c r="M137" s="81"/>
      <c r="N137" s="28">
        <v>258</v>
      </c>
      <c r="O137" s="972"/>
      <c r="P137" s="29">
        <v>6</v>
      </c>
      <c r="Q137" s="28"/>
      <c r="R137" s="28">
        <v>1</v>
      </c>
      <c r="S137" s="81">
        <v>200</v>
      </c>
      <c r="T137" s="185">
        <v>43182</v>
      </c>
      <c r="U137" s="326">
        <v>14.7</v>
      </c>
      <c r="V137" s="60">
        <v>0.33</v>
      </c>
      <c r="W137" s="167">
        <v>3</v>
      </c>
      <c r="X137" s="721">
        <f>IF(AND(N137&lt;&gt;"",S137&lt;&gt;""),1000*S137*V137/(N137*W137),"")</f>
        <v>85.271317829457359</v>
      </c>
      <c r="Y137" s="725" t="s">
        <v>174</v>
      </c>
      <c r="Z137" s="494"/>
      <c r="AA137" s="28" t="s">
        <v>17</v>
      </c>
      <c r="AB137" s="27">
        <v>9</v>
      </c>
      <c r="AC137" s="28" t="s">
        <v>1711</v>
      </c>
      <c r="AD137" s="27" t="s">
        <v>149</v>
      </c>
      <c r="AE137" s="28"/>
      <c r="AF137" s="29" t="s">
        <v>55</v>
      </c>
      <c r="AG137" s="29"/>
      <c r="AH137" s="27">
        <v>96</v>
      </c>
      <c r="AI137" s="27">
        <v>128</v>
      </c>
      <c r="AJ137" s="27" t="s">
        <v>54</v>
      </c>
      <c r="AK137" s="81">
        <v>10</v>
      </c>
      <c r="AL137" s="569"/>
      <c r="AM137" s="28">
        <v>2</v>
      </c>
      <c r="AN137" s="28"/>
      <c r="AO137" s="28">
        <v>2016</v>
      </c>
      <c r="AP137" s="20">
        <v>2016</v>
      </c>
      <c r="AQ137" s="19" t="s">
        <v>3041</v>
      </c>
      <c r="AR137" s="28" t="s">
        <v>3040</v>
      </c>
      <c r="AS137" s="20" t="s">
        <v>3042</v>
      </c>
    </row>
    <row r="138" spans="1:45" ht="14.25" customHeight="1" x14ac:dyDescent="0.25">
      <c r="C138" t="s">
        <v>875</v>
      </c>
      <c r="D138" s="26" t="s">
        <v>3050</v>
      </c>
      <c r="E138" s="435" t="s">
        <v>3051</v>
      </c>
      <c r="F138" s="27" t="s">
        <v>777</v>
      </c>
      <c r="G138" s="28" t="s">
        <v>3037</v>
      </c>
      <c r="H138" s="27" t="s">
        <v>12</v>
      </c>
      <c r="I138" s="27">
        <v>8</v>
      </c>
      <c r="J138" s="87">
        <v>12</v>
      </c>
      <c r="K138" s="19" t="s">
        <v>800</v>
      </c>
      <c r="L138" s="52" t="s">
        <v>108</v>
      </c>
      <c r="M138" s="81" t="s">
        <v>2428</v>
      </c>
      <c r="N138" s="28"/>
      <c r="O138" s="972"/>
      <c r="P138" s="29">
        <v>6</v>
      </c>
      <c r="Q138" s="28"/>
      <c r="R138" s="28"/>
      <c r="S138" s="81"/>
      <c r="T138" s="185">
        <v>43183</v>
      </c>
      <c r="U138" s="326">
        <v>14.7</v>
      </c>
      <c r="V138" s="60">
        <v>0.33</v>
      </c>
      <c r="W138" s="167">
        <v>1</v>
      </c>
      <c r="X138" s="721" t="str">
        <f>IF(AND(N138&lt;&gt;"",S138&lt;&gt;""),1000*S138*V138/(N138*W138),"")</f>
        <v/>
      </c>
      <c r="Y138" s="725"/>
      <c r="Z138" s="494"/>
      <c r="AA138" s="28" t="s">
        <v>20</v>
      </c>
      <c r="AB138" s="27">
        <v>7</v>
      </c>
      <c r="AC138" s="28" t="s">
        <v>3063</v>
      </c>
      <c r="AD138" s="27"/>
      <c r="AE138" s="28"/>
      <c r="AF138" s="29" t="s">
        <v>55</v>
      </c>
      <c r="AG138" s="29"/>
      <c r="AH138" s="27"/>
      <c r="AI138" s="27"/>
      <c r="AJ138" s="27"/>
      <c r="AK138" s="81"/>
      <c r="AL138" s="569"/>
      <c r="AM138" s="28"/>
      <c r="AN138" s="28"/>
      <c r="AO138" s="28">
        <v>2016</v>
      </c>
      <c r="AP138" s="20">
        <v>2016</v>
      </c>
      <c r="AQ138" s="19"/>
      <c r="AR138" s="28" t="s">
        <v>3064</v>
      </c>
      <c r="AS138" s="20" t="s">
        <v>1862</v>
      </c>
    </row>
    <row r="139" spans="1:45" ht="14.25" customHeight="1" x14ac:dyDescent="0.25">
      <c r="D139" s="409" t="s">
        <v>1859</v>
      </c>
      <c r="E139" s="435" t="s">
        <v>6342</v>
      </c>
      <c r="F139" s="412"/>
      <c r="G139" s="504" t="s">
        <v>6343</v>
      </c>
      <c r="H139" s="412" t="s">
        <v>12</v>
      </c>
      <c r="I139" s="412">
        <v>16</v>
      </c>
      <c r="J139" s="415">
        <v>16</v>
      </c>
      <c r="K139" s="19"/>
      <c r="L139" s="52"/>
      <c r="M139" s="81"/>
      <c r="N139" s="28"/>
      <c r="O139" s="972"/>
      <c r="P139" s="29"/>
      <c r="Q139" s="28"/>
      <c r="R139" s="28"/>
      <c r="S139" s="81"/>
      <c r="T139" s="185"/>
      <c r="U139" s="326"/>
      <c r="V139" s="60"/>
      <c r="W139" s="167"/>
      <c r="X139" s="721"/>
      <c r="Y139" s="725"/>
      <c r="Z139" s="494"/>
      <c r="AA139" s="28" t="s">
        <v>479</v>
      </c>
      <c r="AB139" s="27"/>
      <c r="AC139" s="28"/>
      <c r="AD139" s="27" t="s">
        <v>54</v>
      </c>
      <c r="AE139" s="28"/>
      <c r="AF139" s="29" t="s">
        <v>55</v>
      </c>
      <c r="AG139" s="29" t="s">
        <v>54</v>
      </c>
      <c r="AH139" s="27" t="s">
        <v>465</v>
      </c>
      <c r="AI139" s="27" t="s">
        <v>465</v>
      </c>
      <c r="AJ139" s="27" t="s">
        <v>55</v>
      </c>
      <c r="AK139" s="81"/>
      <c r="AL139" s="569"/>
      <c r="AM139" s="28">
        <v>2</v>
      </c>
      <c r="AN139" s="28"/>
      <c r="AO139" s="28"/>
      <c r="AP139" s="20">
        <v>2021</v>
      </c>
      <c r="AQ139" s="182"/>
      <c r="AR139" s="795" t="s">
        <v>6344</v>
      </c>
      <c r="AS139" s="20"/>
    </row>
    <row r="140" spans="1:45" x14ac:dyDescent="0.25">
      <c r="D140" s="409" t="s">
        <v>1859</v>
      </c>
      <c r="E140" s="435" t="s">
        <v>5505</v>
      </c>
      <c r="F140" s="608"/>
      <c r="G140" s="28" t="s">
        <v>5506</v>
      </c>
      <c r="H140" s="27" t="s">
        <v>12</v>
      </c>
      <c r="I140" s="27">
        <v>16</v>
      </c>
      <c r="J140" s="87">
        <v>16</v>
      </c>
      <c r="K140" s="19"/>
      <c r="L140" s="52"/>
      <c r="M140" s="81"/>
      <c r="N140" s="28"/>
      <c r="O140" s="972"/>
      <c r="P140" s="29"/>
      <c r="Q140" s="28"/>
      <c r="R140" s="28"/>
      <c r="S140" s="81"/>
      <c r="T140" s="185"/>
      <c r="U140" s="326"/>
      <c r="V140" s="60"/>
      <c r="W140" s="167"/>
      <c r="X140" s="721"/>
      <c r="Y140" s="725" t="s">
        <v>2226</v>
      </c>
      <c r="Z140" s="494"/>
      <c r="AA140" s="28" t="s">
        <v>4361</v>
      </c>
      <c r="AB140" s="27">
        <v>24</v>
      </c>
      <c r="AC140" s="28" t="s">
        <v>73</v>
      </c>
      <c r="AD140" s="27" t="s">
        <v>54</v>
      </c>
      <c r="AE140" s="28"/>
      <c r="AF140" s="29" t="s">
        <v>55</v>
      </c>
      <c r="AG140" s="29" t="s">
        <v>54</v>
      </c>
      <c r="AH140" s="27" t="s">
        <v>465</v>
      </c>
      <c r="AI140" s="27" t="s">
        <v>465</v>
      </c>
      <c r="AJ140" s="27" t="s">
        <v>55</v>
      </c>
      <c r="AK140" s="81"/>
      <c r="AL140" s="569"/>
      <c r="AM140" s="28">
        <v>2</v>
      </c>
      <c r="AN140" s="28"/>
      <c r="AO140" s="28"/>
      <c r="AP140" s="20">
        <v>2016</v>
      </c>
      <c r="AQ140" s="182" t="s">
        <v>5509</v>
      </c>
      <c r="AR140" s="28" t="s">
        <v>5511</v>
      </c>
      <c r="AS140" s="20" t="s">
        <v>5512</v>
      </c>
    </row>
    <row r="141" spans="1:45" x14ac:dyDescent="0.25">
      <c r="D141" s="409" t="s">
        <v>1859</v>
      </c>
      <c r="E141" s="435" t="s">
        <v>5508</v>
      </c>
      <c r="F141" s="608"/>
      <c r="G141" s="28" t="s">
        <v>5507</v>
      </c>
      <c r="H141" s="27" t="s">
        <v>12</v>
      </c>
      <c r="I141" s="27">
        <v>16</v>
      </c>
      <c r="J141" s="87">
        <v>16</v>
      </c>
      <c r="K141" s="19"/>
      <c r="L141" s="52"/>
      <c r="M141" s="81"/>
      <c r="N141" s="28"/>
      <c r="O141" s="972"/>
      <c r="P141" s="29"/>
      <c r="Q141" s="28"/>
      <c r="R141" s="28"/>
      <c r="S141" s="81"/>
      <c r="T141" s="185"/>
      <c r="U141" s="326"/>
      <c r="V141" s="60"/>
      <c r="W141" s="167"/>
      <c r="X141" s="721"/>
      <c r="Y141" s="725" t="s">
        <v>174</v>
      </c>
      <c r="Z141" s="494"/>
      <c r="AA141" s="28" t="s">
        <v>20</v>
      </c>
      <c r="AB141" s="27">
        <v>22</v>
      </c>
      <c r="AC141" s="28" t="s">
        <v>73</v>
      </c>
      <c r="AD141" s="27" t="s">
        <v>54</v>
      </c>
      <c r="AE141" s="28"/>
      <c r="AF141" s="29" t="s">
        <v>55</v>
      </c>
      <c r="AG141" s="29" t="s">
        <v>54</v>
      </c>
      <c r="AH141" s="27" t="s">
        <v>465</v>
      </c>
      <c r="AI141" s="27" t="s">
        <v>465</v>
      </c>
      <c r="AJ141" s="27" t="s">
        <v>55</v>
      </c>
      <c r="AK141" s="81"/>
      <c r="AL141" s="569"/>
      <c r="AM141" s="28">
        <v>2</v>
      </c>
      <c r="AN141" s="28"/>
      <c r="AO141" s="28"/>
      <c r="AP141" s="20">
        <v>2016</v>
      </c>
      <c r="AQ141" s="182" t="s">
        <v>5509</v>
      </c>
      <c r="AR141" s="28" t="s">
        <v>5511</v>
      </c>
      <c r="AS141" s="20" t="s">
        <v>5512</v>
      </c>
    </row>
    <row r="142" spans="1:45" x14ac:dyDescent="0.25">
      <c r="D142" s="409" t="s">
        <v>1859</v>
      </c>
      <c r="E142" s="435" t="s">
        <v>6339</v>
      </c>
      <c r="F142" s="412"/>
      <c r="G142" s="504" t="s">
        <v>6340</v>
      </c>
      <c r="H142" s="412" t="s">
        <v>12</v>
      </c>
      <c r="I142" s="412">
        <v>16</v>
      </c>
      <c r="J142" s="415">
        <v>16</v>
      </c>
      <c r="K142" s="19"/>
      <c r="L142" s="28"/>
      <c r="M142" s="81"/>
      <c r="N142" s="28"/>
      <c r="O142" s="972"/>
      <c r="P142" s="29"/>
      <c r="Q142" s="28"/>
      <c r="R142" s="28"/>
      <c r="S142" s="81"/>
      <c r="T142" s="185"/>
      <c r="U142" s="326"/>
      <c r="V142" s="60"/>
      <c r="W142" s="167"/>
      <c r="X142" s="489"/>
      <c r="Y142" s="502"/>
      <c r="Z142" s="494"/>
      <c r="AA142" s="28" t="s">
        <v>20</v>
      </c>
      <c r="AB142" s="27"/>
      <c r="AC142" s="28"/>
      <c r="AD142" s="27" t="s">
        <v>54</v>
      </c>
      <c r="AE142" s="28"/>
      <c r="AF142" s="29" t="s">
        <v>55</v>
      </c>
      <c r="AG142" s="29" t="s">
        <v>54</v>
      </c>
      <c r="AH142" s="27" t="s">
        <v>465</v>
      </c>
      <c r="AI142" s="27" t="s">
        <v>465</v>
      </c>
      <c r="AJ142" s="27" t="s">
        <v>55</v>
      </c>
      <c r="AK142" s="81"/>
      <c r="AL142" s="569"/>
      <c r="AM142" s="28">
        <v>2</v>
      </c>
      <c r="AN142" s="28"/>
      <c r="AO142" s="28"/>
      <c r="AP142" s="20">
        <v>2021</v>
      </c>
      <c r="AQ142" s="182"/>
      <c r="AR142" s="795" t="s">
        <v>6341</v>
      </c>
      <c r="AS142" s="20"/>
    </row>
    <row r="143" spans="1:45" x14ac:dyDescent="0.25">
      <c r="D143" s="409" t="s">
        <v>1859</v>
      </c>
      <c r="E143" s="435" t="s">
        <v>5513</v>
      </c>
      <c r="F143" s="608"/>
      <c r="G143" s="28" t="s">
        <v>5518</v>
      </c>
      <c r="H143" s="412" t="s">
        <v>12</v>
      </c>
      <c r="I143" s="412">
        <v>16</v>
      </c>
      <c r="J143" s="415">
        <v>16</v>
      </c>
      <c r="K143" s="19"/>
      <c r="L143" s="52" t="s">
        <v>5518</v>
      </c>
      <c r="M143" s="81" t="s">
        <v>5519</v>
      </c>
      <c r="N143" s="28">
        <v>267</v>
      </c>
      <c r="O143" s="972"/>
      <c r="P143" s="29">
        <v>4</v>
      </c>
      <c r="Q143" s="28"/>
      <c r="R143" s="28">
        <v>4</v>
      </c>
      <c r="S143" s="81"/>
      <c r="T143" s="185"/>
      <c r="U143" s="326"/>
      <c r="V143" s="60"/>
      <c r="W143" s="167"/>
      <c r="X143" s="489"/>
      <c r="Y143" s="502" t="s">
        <v>4698</v>
      </c>
      <c r="Z143" s="494"/>
      <c r="AA143" s="28" t="s">
        <v>20</v>
      </c>
      <c r="AB143" s="27">
        <v>22</v>
      </c>
      <c r="AC143" s="28" t="s">
        <v>1859</v>
      </c>
      <c r="AD143" s="27" t="s">
        <v>54</v>
      </c>
      <c r="AE143" s="28"/>
      <c r="AF143" s="29" t="s">
        <v>55</v>
      </c>
      <c r="AG143" s="29" t="s">
        <v>54</v>
      </c>
      <c r="AH143" s="27" t="s">
        <v>465</v>
      </c>
      <c r="AI143" s="27" t="s">
        <v>465</v>
      </c>
      <c r="AJ143" s="27" t="s">
        <v>55</v>
      </c>
      <c r="AK143" s="81"/>
      <c r="AL143" s="569"/>
      <c r="AM143" s="28">
        <v>2</v>
      </c>
      <c r="AN143" s="28"/>
      <c r="AO143" s="28"/>
      <c r="AP143" s="20">
        <v>2020</v>
      </c>
      <c r="AQ143" s="182" t="s">
        <v>5509</v>
      </c>
      <c r="AR143" s="28" t="s">
        <v>5511</v>
      </c>
      <c r="AS143" s="20" t="s">
        <v>5512</v>
      </c>
    </row>
    <row r="144" spans="1:45" x14ac:dyDescent="0.25">
      <c r="C144" t="s">
        <v>4376</v>
      </c>
      <c r="D144" s="26" t="s">
        <v>3201</v>
      </c>
      <c r="E144" s="435" t="s">
        <v>3955</v>
      </c>
      <c r="F144" s="27" t="s">
        <v>67</v>
      </c>
      <c r="G144" s="28" t="s">
        <v>3951</v>
      </c>
      <c r="H144" s="27" t="s">
        <v>12</v>
      </c>
      <c r="I144" s="27">
        <v>16</v>
      </c>
      <c r="J144" s="87">
        <v>16</v>
      </c>
      <c r="K144" s="19" t="s">
        <v>3570</v>
      </c>
      <c r="L144" s="52" t="s">
        <v>108</v>
      </c>
      <c r="M144" s="81" t="s">
        <v>2700</v>
      </c>
      <c r="N144" s="28">
        <v>80</v>
      </c>
      <c r="O144" s="972"/>
      <c r="P144" s="29">
        <v>4</v>
      </c>
      <c r="Q144" s="28"/>
      <c r="R144" s="28">
        <v>1</v>
      </c>
      <c r="S144" s="81">
        <v>203.62</v>
      </c>
      <c r="T144" s="185">
        <v>43275</v>
      </c>
      <c r="U144" s="326" t="s">
        <v>3562</v>
      </c>
      <c r="V144" s="60">
        <v>0.67</v>
      </c>
      <c r="W144" s="167">
        <v>2</v>
      </c>
      <c r="X144" s="489">
        <f>IF(AND(N144&lt;&gt;"",S144&lt;&gt;""),1000*S144*V144/(N144*W144),"")</f>
        <v>852.65874999999994</v>
      </c>
      <c r="Y144" s="502" t="s">
        <v>2226</v>
      </c>
      <c r="Z144" s="494"/>
      <c r="AA144" s="28" t="s">
        <v>20</v>
      </c>
      <c r="AB144" s="27">
        <v>1</v>
      </c>
      <c r="AC144" s="28" t="s">
        <v>3956</v>
      </c>
      <c r="AD144" s="27"/>
      <c r="AE144" s="28"/>
      <c r="AF144" s="29" t="s">
        <v>55</v>
      </c>
      <c r="AG144" s="29" t="s">
        <v>55</v>
      </c>
      <c r="AH144" s="27">
        <v>256</v>
      </c>
      <c r="AI144" s="27">
        <v>256</v>
      </c>
      <c r="AJ144" s="27" t="s">
        <v>55</v>
      </c>
      <c r="AK144" s="81">
        <v>4</v>
      </c>
      <c r="AL144" s="569"/>
      <c r="AM144" s="28"/>
      <c r="AN144" s="28"/>
      <c r="AO144" s="28"/>
      <c r="AP144" s="20">
        <v>2008</v>
      </c>
      <c r="AQ144" s="182" t="s">
        <v>3954</v>
      </c>
      <c r="AR144" s="28" t="s">
        <v>3953</v>
      </c>
      <c r="AS144" s="20" t="s">
        <v>3952</v>
      </c>
    </row>
    <row r="145" spans="1:45" x14ac:dyDescent="0.25">
      <c r="C145" t="s">
        <v>4376</v>
      </c>
      <c r="D145" s="26" t="s">
        <v>3201</v>
      </c>
      <c r="E145" s="435" t="s">
        <v>3955</v>
      </c>
      <c r="F145" s="27" t="s">
        <v>67</v>
      </c>
      <c r="G145" s="28" t="s">
        <v>3951</v>
      </c>
      <c r="H145" s="27" t="s">
        <v>12</v>
      </c>
      <c r="I145" s="27">
        <v>16</v>
      </c>
      <c r="J145" s="87">
        <v>16</v>
      </c>
      <c r="K145" s="19" t="s">
        <v>3570</v>
      </c>
      <c r="L145" s="52" t="s">
        <v>108</v>
      </c>
      <c r="M145" s="81" t="s">
        <v>2700</v>
      </c>
      <c r="N145" s="28">
        <v>196</v>
      </c>
      <c r="O145" s="972"/>
      <c r="P145" s="29">
        <v>4</v>
      </c>
      <c r="Q145" s="28"/>
      <c r="R145" s="28">
        <v>1</v>
      </c>
      <c r="S145" s="81">
        <v>165.84</v>
      </c>
      <c r="T145" s="185">
        <v>43275</v>
      </c>
      <c r="U145" s="326" t="s">
        <v>3562</v>
      </c>
      <c r="V145" s="60">
        <v>0.67</v>
      </c>
      <c r="W145" s="167">
        <v>2</v>
      </c>
      <c r="X145" s="489">
        <f>IF(AND(N145&lt;&gt;"",S145&lt;&gt;""),1000*S145*V145/(N145*W145),"")</f>
        <v>283.45102040816329</v>
      </c>
      <c r="Y145" s="502" t="s">
        <v>2226</v>
      </c>
      <c r="Z145" s="494"/>
      <c r="AA145" s="28" t="s">
        <v>20</v>
      </c>
      <c r="AB145" s="27">
        <v>2</v>
      </c>
      <c r="AC145" s="28" t="s">
        <v>3950</v>
      </c>
      <c r="AD145" s="27"/>
      <c r="AE145" s="28"/>
      <c r="AF145" s="29" t="s">
        <v>55</v>
      </c>
      <c r="AG145" s="29" t="s">
        <v>55</v>
      </c>
      <c r="AH145" s="27">
        <v>256</v>
      </c>
      <c r="AI145" s="27">
        <v>256</v>
      </c>
      <c r="AJ145" s="27" t="s">
        <v>55</v>
      </c>
      <c r="AK145" s="81">
        <v>4</v>
      </c>
      <c r="AL145" s="569"/>
      <c r="AM145" s="28"/>
      <c r="AN145" s="28"/>
      <c r="AO145" s="28"/>
      <c r="AP145" s="20">
        <v>2008</v>
      </c>
      <c r="AQ145" s="182" t="s">
        <v>3954</v>
      </c>
      <c r="AR145" s="28" t="s">
        <v>3953</v>
      </c>
      <c r="AS145" s="20" t="s">
        <v>3952</v>
      </c>
    </row>
    <row r="146" spans="1:45" x14ac:dyDescent="0.25">
      <c r="D146" s="409" t="s">
        <v>4763</v>
      </c>
      <c r="E146" s="435" t="s">
        <v>4764</v>
      </c>
      <c r="F146" s="412" t="s">
        <v>1812</v>
      </c>
      <c r="G146" s="504" t="s">
        <v>4766</v>
      </c>
      <c r="H146" s="412" t="s">
        <v>12</v>
      </c>
      <c r="I146" s="412">
        <v>8</v>
      </c>
      <c r="J146" s="415">
        <v>16</v>
      </c>
      <c r="K146" s="19"/>
      <c r="L146" s="52"/>
      <c r="M146" s="81"/>
      <c r="N146" s="28"/>
      <c r="O146" s="972"/>
      <c r="P146" s="29"/>
      <c r="Q146" s="28"/>
      <c r="R146" s="28"/>
      <c r="S146" s="81"/>
      <c r="T146" s="185"/>
      <c r="U146" s="326"/>
      <c r="V146" s="60"/>
      <c r="W146" s="167"/>
      <c r="X146" s="489"/>
      <c r="Y146" s="502"/>
      <c r="Z146" s="494"/>
      <c r="AA146" s="28" t="s">
        <v>20</v>
      </c>
      <c r="AB146" s="27"/>
      <c r="AC146" s="28"/>
      <c r="AD146" s="27" t="s">
        <v>54</v>
      </c>
      <c r="AE146" s="28"/>
      <c r="AF146" s="29" t="s">
        <v>55</v>
      </c>
      <c r="AG146" s="29"/>
      <c r="AH146" s="27"/>
      <c r="AI146" s="27"/>
      <c r="AJ146" s="27" t="s">
        <v>54</v>
      </c>
      <c r="AK146" s="81">
        <v>16</v>
      </c>
      <c r="AL146" s="569">
        <v>2</v>
      </c>
      <c r="AM146" s="28"/>
      <c r="AN146" s="28"/>
      <c r="AO146" s="28">
        <v>2018</v>
      </c>
      <c r="AP146" s="20">
        <v>2019</v>
      </c>
      <c r="AQ146" s="182"/>
      <c r="AR146" s="28" t="s">
        <v>4768</v>
      </c>
      <c r="AS146" s="20"/>
    </row>
    <row r="147" spans="1:45" x14ac:dyDescent="0.25">
      <c r="A147" t="s">
        <v>174</v>
      </c>
      <c r="B147">
        <v>1</v>
      </c>
      <c r="C147" t="s">
        <v>875</v>
      </c>
      <c r="D147" s="26" t="s">
        <v>1143</v>
      </c>
      <c r="E147" s="435" t="s">
        <v>2517</v>
      </c>
      <c r="F147" s="27" t="s">
        <v>96</v>
      </c>
      <c r="G147" s="28" t="s">
        <v>1144</v>
      </c>
      <c r="H147" s="27" t="s">
        <v>12</v>
      </c>
      <c r="I147" s="27">
        <v>8</v>
      </c>
      <c r="J147" s="87">
        <v>15</v>
      </c>
      <c r="K147" s="19" t="s">
        <v>800</v>
      </c>
      <c r="L147" s="52" t="s">
        <v>108</v>
      </c>
      <c r="M147" s="81" t="s">
        <v>1412</v>
      </c>
      <c r="N147" s="28">
        <v>786</v>
      </c>
      <c r="O147" s="972"/>
      <c r="P147" s="29">
        <v>6</v>
      </c>
      <c r="Q147" s="28"/>
      <c r="R147" s="28">
        <v>1</v>
      </c>
      <c r="S147" s="81">
        <v>339.55900000000003</v>
      </c>
      <c r="T147" s="185">
        <v>41799</v>
      </c>
      <c r="U147" s="326">
        <v>14.7</v>
      </c>
      <c r="V147" s="60">
        <v>0.33</v>
      </c>
      <c r="W147" s="167">
        <v>1</v>
      </c>
      <c r="X147" s="489">
        <f t="shared" ref="X147:X155" si="6">IF(AND(N147&lt;&gt;"",S147&lt;&gt;""),1000*S147*V147/(N147*W147),"")</f>
        <v>142.56293893129771</v>
      </c>
      <c r="Y147" s="502" t="s">
        <v>174</v>
      </c>
      <c r="Z147" s="494"/>
      <c r="AA147" s="28" t="s">
        <v>20</v>
      </c>
      <c r="AB147" s="27">
        <v>34</v>
      </c>
      <c r="AC147" s="28" t="s">
        <v>79</v>
      </c>
      <c r="AD147" s="27" t="s">
        <v>54</v>
      </c>
      <c r="AE147" s="28"/>
      <c r="AF147" s="29" t="s">
        <v>55</v>
      </c>
      <c r="AG147" s="29"/>
      <c r="AH147" s="27">
        <v>128</v>
      </c>
      <c r="AI147" s="27" t="s">
        <v>249</v>
      </c>
      <c r="AJ147" s="27"/>
      <c r="AK147" s="81">
        <v>32</v>
      </c>
      <c r="AL147" s="569"/>
      <c r="AM147" s="28"/>
      <c r="AN147" s="28"/>
      <c r="AO147" s="28">
        <v>2014</v>
      </c>
      <c r="AP147" s="20"/>
      <c r="AQ147" s="37"/>
      <c r="AR147" s="28" t="s">
        <v>1414</v>
      </c>
      <c r="AS147" s="20" t="s">
        <v>1413</v>
      </c>
    </row>
    <row r="148" spans="1:45" x14ac:dyDescent="0.25">
      <c r="A148" t="s">
        <v>746</v>
      </c>
      <c r="B148">
        <v>1</v>
      </c>
      <c r="C148" t="s">
        <v>875</v>
      </c>
      <c r="D148" s="45" t="s">
        <v>18</v>
      </c>
      <c r="E148" s="555" t="s">
        <v>2293</v>
      </c>
      <c r="F148" s="46" t="s">
        <v>85</v>
      </c>
      <c r="G148" s="42" t="s">
        <v>108</v>
      </c>
      <c r="H148" s="46" t="s">
        <v>12</v>
      </c>
      <c r="I148" s="46">
        <v>1</v>
      </c>
      <c r="J148" s="670">
        <v>9</v>
      </c>
      <c r="K148" s="19" t="s">
        <v>800</v>
      </c>
      <c r="L148" s="52" t="s">
        <v>108</v>
      </c>
      <c r="M148" s="81" t="s">
        <v>1160</v>
      </c>
      <c r="N148" s="28">
        <v>75</v>
      </c>
      <c r="O148" s="972"/>
      <c r="P148" s="29">
        <v>6</v>
      </c>
      <c r="Q148" s="28"/>
      <c r="R148" s="28">
        <v>1</v>
      </c>
      <c r="S148" s="81">
        <v>171</v>
      </c>
      <c r="T148" s="185">
        <v>42738</v>
      </c>
      <c r="U148" s="326">
        <v>14.5</v>
      </c>
      <c r="V148" s="60">
        <v>0.04</v>
      </c>
      <c r="W148" s="167">
        <v>1</v>
      </c>
      <c r="X148" s="489">
        <f t="shared" si="6"/>
        <v>91.2</v>
      </c>
      <c r="Y148" s="502" t="s">
        <v>2216</v>
      </c>
      <c r="Z148" s="494"/>
      <c r="AA148" s="28" t="s">
        <v>17</v>
      </c>
      <c r="AB148" s="27">
        <v>2</v>
      </c>
      <c r="AC148" s="28" t="s">
        <v>18</v>
      </c>
      <c r="AD148" s="27" t="s">
        <v>54</v>
      </c>
      <c r="AE148" s="28"/>
      <c r="AF148" s="29" t="s">
        <v>55</v>
      </c>
      <c r="AG148" s="29" t="s">
        <v>54</v>
      </c>
      <c r="AH148" s="27">
        <v>32</v>
      </c>
      <c r="AI148" s="27" t="s">
        <v>205</v>
      </c>
      <c r="AJ148" s="27" t="s">
        <v>55</v>
      </c>
      <c r="AK148" s="81">
        <v>24</v>
      </c>
      <c r="AL148" s="569"/>
      <c r="AM148" s="28"/>
      <c r="AN148" s="28">
        <v>1</v>
      </c>
      <c r="AO148" s="28">
        <v>2016</v>
      </c>
      <c r="AP148" s="20">
        <v>2017</v>
      </c>
      <c r="AQ148" s="142"/>
      <c r="AR148" s="28" t="s">
        <v>1928</v>
      </c>
      <c r="AS148" s="20"/>
    </row>
    <row r="149" spans="1:45" x14ac:dyDescent="0.25">
      <c r="C149" t="s">
        <v>4376</v>
      </c>
      <c r="D149" s="26" t="s">
        <v>1123</v>
      </c>
      <c r="E149" s="435" t="s">
        <v>2293</v>
      </c>
      <c r="F149" s="27" t="s">
        <v>67</v>
      </c>
      <c r="G149" s="28" t="s">
        <v>108</v>
      </c>
      <c r="H149" s="27" t="s">
        <v>12</v>
      </c>
      <c r="I149" s="27">
        <v>1</v>
      </c>
      <c r="J149" s="87">
        <v>9</v>
      </c>
      <c r="K149" s="19" t="s">
        <v>30</v>
      </c>
      <c r="L149" s="52" t="s">
        <v>108</v>
      </c>
      <c r="M149" s="81" t="s">
        <v>1160</v>
      </c>
      <c r="N149" s="28">
        <v>63</v>
      </c>
      <c r="O149" s="972"/>
      <c r="P149" s="29">
        <v>6</v>
      </c>
      <c r="Q149" s="28"/>
      <c r="R149" s="28">
        <v>1</v>
      </c>
      <c r="S149" s="81">
        <v>357.91</v>
      </c>
      <c r="T149" s="185">
        <v>41746</v>
      </c>
      <c r="U149" s="326">
        <v>14.5</v>
      </c>
      <c r="V149" s="60">
        <v>0.04</v>
      </c>
      <c r="W149" s="167">
        <v>1</v>
      </c>
      <c r="X149" s="489">
        <f t="shared" si="6"/>
        <v>227.24444444444444</v>
      </c>
      <c r="Y149" s="502" t="s">
        <v>1833</v>
      </c>
      <c r="Z149" s="494"/>
      <c r="AA149" s="28" t="s">
        <v>17</v>
      </c>
      <c r="AB149" s="27">
        <v>3</v>
      </c>
      <c r="AC149" s="28" t="s">
        <v>1158</v>
      </c>
      <c r="AD149" s="27" t="s">
        <v>54</v>
      </c>
      <c r="AE149" s="28" t="s">
        <v>158</v>
      </c>
      <c r="AF149" s="29" t="s">
        <v>55</v>
      </c>
      <c r="AG149" s="29" t="s">
        <v>54</v>
      </c>
      <c r="AH149" s="27">
        <v>64</v>
      </c>
      <c r="AI149" s="27" t="s">
        <v>205</v>
      </c>
      <c r="AJ149" s="27" t="s">
        <v>55</v>
      </c>
      <c r="AK149" s="81">
        <v>8</v>
      </c>
      <c r="AL149" s="569"/>
      <c r="AM149" s="28">
        <v>64</v>
      </c>
      <c r="AN149" s="28">
        <v>1</v>
      </c>
      <c r="AO149" s="28">
        <v>2003</v>
      </c>
      <c r="AP149" s="20">
        <v>2009</v>
      </c>
      <c r="AQ149" s="142"/>
      <c r="AR149" s="28" t="s">
        <v>1159</v>
      </c>
      <c r="AS149" s="20"/>
    </row>
    <row r="150" spans="1:45" x14ac:dyDescent="0.25">
      <c r="A150" t="s">
        <v>746</v>
      </c>
      <c r="B150">
        <v>1</v>
      </c>
      <c r="C150" t="s">
        <v>875</v>
      </c>
      <c r="D150" s="45" t="s">
        <v>1706</v>
      </c>
      <c r="E150" s="555" t="s">
        <v>2293</v>
      </c>
      <c r="F150" s="46" t="s">
        <v>57</v>
      </c>
      <c r="G150" s="42" t="s">
        <v>108</v>
      </c>
      <c r="H150" s="46" t="s">
        <v>12</v>
      </c>
      <c r="I150" s="46">
        <v>1</v>
      </c>
      <c r="J150" s="670">
        <v>9</v>
      </c>
      <c r="K150" s="19" t="s">
        <v>800</v>
      </c>
      <c r="L150" s="52" t="s">
        <v>108</v>
      </c>
      <c r="M150" s="81" t="s">
        <v>1160</v>
      </c>
      <c r="N150" s="28">
        <v>147</v>
      </c>
      <c r="O150" s="972"/>
      <c r="P150" s="29">
        <v>6</v>
      </c>
      <c r="Q150" s="28"/>
      <c r="R150" s="28">
        <v>1</v>
      </c>
      <c r="S150" s="81">
        <v>176.429</v>
      </c>
      <c r="T150" s="185">
        <v>42738</v>
      </c>
      <c r="U150" s="326">
        <v>14.5</v>
      </c>
      <c r="V150" s="60">
        <v>0.06</v>
      </c>
      <c r="W150" s="167">
        <v>1</v>
      </c>
      <c r="X150" s="489">
        <f t="shared" si="6"/>
        <v>72.011836734693873</v>
      </c>
      <c r="Y150" s="502" t="s">
        <v>2216</v>
      </c>
      <c r="Z150" s="494"/>
      <c r="AA150" s="28" t="s">
        <v>17</v>
      </c>
      <c r="AB150" s="27">
        <v>2</v>
      </c>
      <c r="AC150" s="28" t="s">
        <v>1706</v>
      </c>
      <c r="AD150" s="27" t="s">
        <v>54</v>
      </c>
      <c r="AE150" s="28"/>
      <c r="AF150" s="29" t="s">
        <v>55</v>
      </c>
      <c r="AG150" s="29" t="s">
        <v>54</v>
      </c>
      <c r="AH150" s="27">
        <v>512</v>
      </c>
      <c r="AI150" s="27" t="s">
        <v>205</v>
      </c>
      <c r="AJ150" s="27" t="s">
        <v>55</v>
      </c>
      <c r="AK150" s="81">
        <v>24</v>
      </c>
      <c r="AL150" s="569"/>
      <c r="AM150" s="28"/>
      <c r="AN150" s="28">
        <v>1</v>
      </c>
      <c r="AO150" s="28">
        <v>2016</v>
      </c>
      <c r="AP150" s="20"/>
      <c r="AQ150" s="142"/>
      <c r="AR150" s="28" t="s">
        <v>1709</v>
      </c>
      <c r="AS150" s="20" t="s">
        <v>1707</v>
      </c>
    </row>
    <row r="151" spans="1:45" ht="14.25" customHeight="1" x14ac:dyDescent="0.25">
      <c r="B151">
        <v>1</v>
      </c>
      <c r="C151" t="s">
        <v>875</v>
      </c>
      <c r="D151" s="45" t="s">
        <v>3291</v>
      </c>
      <c r="E151" s="84"/>
      <c r="F151" s="27" t="s">
        <v>85</v>
      </c>
      <c r="G151" s="28" t="s">
        <v>108</v>
      </c>
      <c r="H151" s="27" t="s">
        <v>12</v>
      </c>
      <c r="I151" s="27">
        <v>16</v>
      </c>
      <c r="J151" s="87">
        <v>18</v>
      </c>
      <c r="K151" s="19" t="s">
        <v>800</v>
      </c>
      <c r="L151" s="52" t="s">
        <v>108</v>
      </c>
      <c r="M151" s="81"/>
      <c r="N151" s="28">
        <v>483</v>
      </c>
      <c r="O151" s="972"/>
      <c r="P151" s="29">
        <v>6</v>
      </c>
      <c r="Q151" s="28"/>
      <c r="R151" s="28">
        <v>1</v>
      </c>
      <c r="S151" s="81">
        <v>294.11799999999999</v>
      </c>
      <c r="T151" s="185">
        <v>43187</v>
      </c>
      <c r="U151" s="326">
        <v>14.5</v>
      </c>
      <c r="V151" s="60">
        <v>0.16</v>
      </c>
      <c r="W151" s="167">
        <v>1</v>
      </c>
      <c r="X151" s="489">
        <f t="shared" si="6"/>
        <v>97.4303933747412</v>
      </c>
      <c r="Y151" s="502" t="s">
        <v>174</v>
      </c>
      <c r="Z151" s="494"/>
      <c r="AA151" s="28" t="s">
        <v>17</v>
      </c>
      <c r="AB151" s="27">
        <v>2</v>
      </c>
      <c r="AC151" s="28" t="s">
        <v>3290</v>
      </c>
      <c r="AD151" s="27"/>
      <c r="AE151" s="28"/>
      <c r="AF151" s="29" t="s">
        <v>55</v>
      </c>
      <c r="AG151" s="29"/>
      <c r="AH151" s="27">
        <v>256</v>
      </c>
      <c r="AI151" s="27" t="s">
        <v>249</v>
      </c>
      <c r="AJ151" s="27"/>
      <c r="AK151" s="81">
        <v>77</v>
      </c>
      <c r="AL151" s="569"/>
      <c r="AM151" s="28"/>
      <c r="AN151" s="28">
        <v>1</v>
      </c>
      <c r="AO151" s="28">
        <v>2010</v>
      </c>
      <c r="AP151" s="20">
        <v>2018</v>
      </c>
      <c r="AQ151" s="142"/>
      <c r="AR151" s="28" t="s">
        <v>3207</v>
      </c>
      <c r="AS151" s="20" t="s">
        <v>1929</v>
      </c>
    </row>
    <row r="152" spans="1:45" ht="14.25" customHeight="1" x14ac:dyDescent="0.25">
      <c r="A152" t="s">
        <v>746</v>
      </c>
      <c r="B152">
        <v>1</v>
      </c>
      <c r="C152" t="s">
        <v>875</v>
      </c>
      <c r="D152" s="26" t="s">
        <v>1722</v>
      </c>
      <c r="E152" s="435" t="s">
        <v>2293</v>
      </c>
      <c r="F152" s="27" t="s">
        <v>57</v>
      </c>
      <c r="G152" s="28" t="s">
        <v>108</v>
      </c>
      <c r="H152" s="27" t="s">
        <v>12</v>
      </c>
      <c r="I152" s="27">
        <v>4</v>
      </c>
      <c r="J152" s="87">
        <v>9</v>
      </c>
      <c r="K152" s="19" t="s">
        <v>800</v>
      </c>
      <c r="L152" s="52" t="s">
        <v>108</v>
      </c>
      <c r="M152" s="81" t="s">
        <v>1160</v>
      </c>
      <c r="N152" s="28">
        <v>144</v>
      </c>
      <c r="O152" s="972"/>
      <c r="P152" s="29">
        <v>6</v>
      </c>
      <c r="Q152" s="28"/>
      <c r="R152" s="28">
        <v>1</v>
      </c>
      <c r="S152" s="81">
        <v>195</v>
      </c>
      <c r="T152" s="185">
        <v>42755</v>
      </c>
      <c r="U152" s="326">
        <v>14.5</v>
      </c>
      <c r="V152" s="60">
        <v>0.16</v>
      </c>
      <c r="W152" s="167">
        <v>1</v>
      </c>
      <c r="X152" s="489">
        <f t="shared" si="6"/>
        <v>216.66666666666666</v>
      </c>
      <c r="Y152" s="502" t="s">
        <v>2216</v>
      </c>
      <c r="Z152" s="494"/>
      <c r="AA152" s="28" t="s">
        <v>17</v>
      </c>
      <c r="AB152" s="27">
        <v>2</v>
      </c>
      <c r="AC152" s="28" t="s">
        <v>18</v>
      </c>
      <c r="AD152" s="27" t="s">
        <v>54</v>
      </c>
      <c r="AE152" s="28"/>
      <c r="AF152" s="29" t="s">
        <v>55</v>
      </c>
      <c r="AG152" s="29" t="s">
        <v>54</v>
      </c>
      <c r="AH152" s="27">
        <v>32</v>
      </c>
      <c r="AI152" s="27" t="s">
        <v>205</v>
      </c>
      <c r="AJ152" s="27" t="s">
        <v>55</v>
      </c>
      <c r="AK152" s="81">
        <v>24</v>
      </c>
      <c r="AL152" s="569"/>
      <c r="AM152" s="28"/>
      <c r="AN152" s="28">
        <v>1</v>
      </c>
      <c r="AO152" s="28">
        <v>2016</v>
      </c>
      <c r="AP152" s="20"/>
      <c r="AQ152" s="142"/>
      <c r="AR152" s="28" t="s">
        <v>3339</v>
      </c>
      <c r="AS152" s="20"/>
    </row>
    <row r="153" spans="1:45" ht="14.25" customHeight="1" x14ac:dyDescent="0.25">
      <c r="A153" t="s">
        <v>746</v>
      </c>
      <c r="B153">
        <v>1</v>
      </c>
      <c r="C153" t="s">
        <v>875</v>
      </c>
      <c r="D153" s="26" t="s">
        <v>1708</v>
      </c>
      <c r="E153" s="435" t="s">
        <v>2293</v>
      </c>
      <c r="F153" s="27" t="s">
        <v>57</v>
      </c>
      <c r="G153" s="28" t="s">
        <v>108</v>
      </c>
      <c r="H153" s="27" t="s">
        <v>12</v>
      </c>
      <c r="I153" s="27">
        <v>4</v>
      </c>
      <c r="J153" s="87">
        <v>9</v>
      </c>
      <c r="K153" s="856" t="s">
        <v>4805</v>
      </c>
      <c r="L153" s="52" t="s">
        <v>108</v>
      </c>
      <c r="M153" s="81" t="s">
        <v>1160</v>
      </c>
      <c r="N153" s="28">
        <v>210</v>
      </c>
      <c r="O153" s="972"/>
      <c r="P153" s="29">
        <v>6</v>
      </c>
      <c r="Q153" s="28"/>
      <c r="R153" s="28">
        <v>0</v>
      </c>
      <c r="S153" s="81">
        <v>396.82499999999999</v>
      </c>
      <c r="T153" s="185">
        <v>44190</v>
      </c>
      <c r="U153" s="326" t="s">
        <v>5298</v>
      </c>
      <c r="V153" s="60">
        <v>0.24</v>
      </c>
      <c r="W153" s="167">
        <v>1</v>
      </c>
      <c r="X153" s="489">
        <f t="shared" si="6"/>
        <v>453.51428571428573</v>
      </c>
      <c r="Y153" s="502" t="s">
        <v>2216</v>
      </c>
      <c r="Z153" s="494"/>
      <c r="AA153" s="28" t="s">
        <v>17</v>
      </c>
      <c r="AB153" s="27">
        <v>2</v>
      </c>
      <c r="AC153" s="28" t="s">
        <v>1706</v>
      </c>
      <c r="AD153" s="27" t="s">
        <v>54</v>
      </c>
      <c r="AE153" s="28"/>
      <c r="AF153" s="29" t="s">
        <v>55</v>
      </c>
      <c r="AG153" s="29" t="s">
        <v>54</v>
      </c>
      <c r="AH153" s="27">
        <v>512</v>
      </c>
      <c r="AI153" s="27" t="s">
        <v>205</v>
      </c>
      <c r="AJ153" s="27" t="s">
        <v>55</v>
      </c>
      <c r="AK153" s="81">
        <v>24</v>
      </c>
      <c r="AL153" s="569"/>
      <c r="AM153" s="28"/>
      <c r="AN153" s="28">
        <v>1</v>
      </c>
      <c r="AO153" s="28">
        <v>2016</v>
      </c>
      <c r="AP153" s="20"/>
      <c r="AQ153" s="142"/>
      <c r="AR153" s="28" t="s">
        <v>3339</v>
      </c>
      <c r="AS153" s="20" t="s">
        <v>1707</v>
      </c>
    </row>
    <row r="154" spans="1:45" ht="14.25" customHeight="1" x14ac:dyDescent="0.25">
      <c r="A154" t="s">
        <v>746</v>
      </c>
      <c r="B154">
        <v>1</v>
      </c>
      <c r="C154" t="s">
        <v>875</v>
      </c>
      <c r="D154" s="26" t="s">
        <v>1708</v>
      </c>
      <c r="E154" s="435" t="s">
        <v>2293</v>
      </c>
      <c r="F154" s="27" t="s">
        <v>57</v>
      </c>
      <c r="G154" s="28" t="s">
        <v>108</v>
      </c>
      <c r="H154" s="27" t="s">
        <v>12</v>
      </c>
      <c r="I154" s="27">
        <v>4</v>
      </c>
      <c r="J154" s="87">
        <v>9</v>
      </c>
      <c r="K154" s="19" t="s">
        <v>800</v>
      </c>
      <c r="L154" s="52" t="s">
        <v>108</v>
      </c>
      <c r="M154" s="81" t="s">
        <v>1160</v>
      </c>
      <c r="N154" s="28">
        <v>151</v>
      </c>
      <c r="O154" s="972"/>
      <c r="P154" s="29">
        <v>6</v>
      </c>
      <c r="Q154" s="28"/>
      <c r="R154" s="28">
        <v>1</v>
      </c>
      <c r="S154" s="81">
        <v>151</v>
      </c>
      <c r="T154" s="185">
        <v>42755</v>
      </c>
      <c r="U154" s="326">
        <v>14.5</v>
      </c>
      <c r="V154" s="60">
        <v>0.24</v>
      </c>
      <c r="W154" s="167">
        <v>1</v>
      </c>
      <c r="X154" s="489">
        <f t="shared" si="6"/>
        <v>240</v>
      </c>
      <c r="Y154" s="502" t="s">
        <v>2216</v>
      </c>
      <c r="Z154" s="494"/>
      <c r="AA154" s="28" t="s">
        <v>17</v>
      </c>
      <c r="AB154" s="27">
        <v>2</v>
      </c>
      <c r="AC154" s="28" t="s">
        <v>1706</v>
      </c>
      <c r="AD154" s="27" t="s">
        <v>54</v>
      </c>
      <c r="AE154" s="28"/>
      <c r="AF154" s="29" t="s">
        <v>55</v>
      </c>
      <c r="AG154" s="29" t="s">
        <v>54</v>
      </c>
      <c r="AH154" s="27">
        <v>512</v>
      </c>
      <c r="AI154" s="27" t="s">
        <v>205</v>
      </c>
      <c r="AJ154" s="27" t="s">
        <v>55</v>
      </c>
      <c r="AK154" s="81">
        <v>24</v>
      </c>
      <c r="AL154" s="569"/>
      <c r="AM154" s="28"/>
      <c r="AN154" s="28">
        <v>1</v>
      </c>
      <c r="AO154" s="28">
        <v>2016</v>
      </c>
      <c r="AP154" s="20"/>
      <c r="AQ154" s="142"/>
      <c r="AR154" s="28" t="s">
        <v>3339</v>
      </c>
      <c r="AS154" s="20" t="s">
        <v>1707</v>
      </c>
    </row>
    <row r="155" spans="1:45" ht="14.25" customHeight="1" x14ac:dyDescent="0.25">
      <c r="A155" t="s">
        <v>746</v>
      </c>
      <c r="B155">
        <v>1</v>
      </c>
      <c r="C155" t="s">
        <v>875</v>
      </c>
      <c r="D155" s="26" t="s">
        <v>201</v>
      </c>
      <c r="E155" s="435" t="s">
        <v>2294</v>
      </c>
      <c r="F155" s="27" t="s">
        <v>67</v>
      </c>
      <c r="G155" s="28" t="s">
        <v>200</v>
      </c>
      <c r="H155" s="27" t="s">
        <v>12</v>
      </c>
      <c r="I155" s="27">
        <v>16</v>
      </c>
      <c r="J155" s="87">
        <v>16</v>
      </c>
      <c r="K155" s="19" t="s">
        <v>9</v>
      </c>
      <c r="L155" s="52" t="s">
        <v>200</v>
      </c>
      <c r="M155" s="81"/>
      <c r="N155" s="28">
        <v>112</v>
      </c>
      <c r="O155" s="972"/>
      <c r="P155" s="29">
        <v>6</v>
      </c>
      <c r="Q155" s="28"/>
      <c r="R155" s="28">
        <v>1</v>
      </c>
      <c r="S155" s="81">
        <v>182</v>
      </c>
      <c r="T155" s="185"/>
      <c r="U155" s="326"/>
      <c r="V155" s="60">
        <v>0.67</v>
      </c>
      <c r="W155" s="167">
        <v>1</v>
      </c>
      <c r="X155" s="489">
        <f t="shared" si="6"/>
        <v>1088.75</v>
      </c>
      <c r="Y155" s="502" t="s">
        <v>2216</v>
      </c>
      <c r="Z155" s="494"/>
      <c r="AA155" s="28" t="s">
        <v>17</v>
      </c>
      <c r="AB155" s="27">
        <v>5</v>
      </c>
      <c r="AC155" s="28" t="s">
        <v>201</v>
      </c>
      <c r="AD155" s="27" t="s">
        <v>54</v>
      </c>
      <c r="AE155" s="28" t="s">
        <v>124</v>
      </c>
      <c r="AF155" s="29" t="s">
        <v>55</v>
      </c>
      <c r="AG155" s="29" t="s">
        <v>54</v>
      </c>
      <c r="AH155" s="27">
        <v>256</v>
      </c>
      <c r="AI155" s="27" t="s">
        <v>181</v>
      </c>
      <c r="AJ155" s="27"/>
      <c r="AK155" s="81"/>
      <c r="AL155" s="569"/>
      <c r="AM155" s="28">
        <v>2</v>
      </c>
      <c r="AN155" s="28">
        <v>2</v>
      </c>
      <c r="AO155" s="28">
        <v>2008</v>
      </c>
      <c r="AP155" s="20">
        <v>2020</v>
      </c>
      <c r="AQ155" s="182" t="s">
        <v>3274</v>
      </c>
      <c r="AR155" s="28" t="s">
        <v>36</v>
      </c>
      <c r="AS155" s="20" t="s">
        <v>948</v>
      </c>
    </row>
    <row r="156" spans="1:45" ht="13.9" customHeight="1" x14ac:dyDescent="0.25">
      <c r="D156" s="26" t="s">
        <v>5773</v>
      </c>
      <c r="E156" s="435" t="s">
        <v>5774</v>
      </c>
      <c r="F156" s="27" t="s">
        <v>67</v>
      </c>
      <c r="G156" s="28" t="s">
        <v>5777</v>
      </c>
      <c r="H156" s="27" t="s">
        <v>12</v>
      </c>
      <c r="I156" s="27">
        <v>32</v>
      </c>
      <c r="J156" s="87">
        <v>32</v>
      </c>
      <c r="K156" s="19"/>
      <c r="L156" s="52"/>
      <c r="M156" s="81"/>
      <c r="N156" s="28"/>
      <c r="O156" s="972"/>
      <c r="P156" s="29"/>
      <c r="Q156" s="28"/>
      <c r="R156" s="28"/>
      <c r="S156" s="81"/>
      <c r="T156" s="185"/>
      <c r="U156" s="326"/>
      <c r="V156" s="60"/>
      <c r="W156" s="167"/>
      <c r="X156" s="489"/>
      <c r="Y156" s="502"/>
      <c r="Z156" s="494" t="s">
        <v>54</v>
      </c>
      <c r="AA156" s="28" t="s">
        <v>17</v>
      </c>
      <c r="AB156" s="27">
        <v>42</v>
      </c>
      <c r="AC156" s="28" t="s">
        <v>5776</v>
      </c>
      <c r="AD156" s="27" t="s">
        <v>54</v>
      </c>
      <c r="AE156" s="28" t="s">
        <v>124</v>
      </c>
      <c r="AF156" s="29" t="s">
        <v>55</v>
      </c>
      <c r="AG156" s="29"/>
      <c r="AH156" s="27" t="s">
        <v>83</v>
      </c>
      <c r="AI156" s="27" t="s">
        <v>83</v>
      </c>
      <c r="AJ156" s="27" t="s">
        <v>55</v>
      </c>
      <c r="AK156" s="81"/>
      <c r="AL156" s="569"/>
      <c r="AM156" s="28">
        <v>3</v>
      </c>
      <c r="AN156" s="28"/>
      <c r="AO156" s="28"/>
      <c r="AP156" s="20">
        <v>2017</v>
      </c>
      <c r="AQ156" s="182"/>
      <c r="AR156" s="28" t="s">
        <v>5778</v>
      </c>
      <c r="AS156" s="20"/>
    </row>
    <row r="157" spans="1:45" ht="13.9" customHeight="1" x14ac:dyDescent="0.25">
      <c r="D157" s="591" t="s">
        <v>5021</v>
      </c>
      <c r="E157" s="555" t="s">
        <v>5022</v>
      </c>
      <c r="F157" s="592" t="s">
        <v>67</v>
      </c>
      <c r="G157" s="593" t="s">
        <v>200</v>
      </c>
      <c r="H157" s="592" t="s">
        <v>12</v>
      </c>
      <c r="I157" s="592">
        <v>8</v>
      </c>
      <c r="J157" s="618">
        <v>8</v>
      </c>
      <c r="K157" s="19" t="s">
        <v>5460</v>
      </c>
      <c r="L157" s="52" t="s">
        <v>200</v>
      </c>
      <c r="M157" s="81"/>
      <c r="N157" s="28">
        <v>162</v>
      </c>
      <c r="O157" s="972"/>
      <c r="P157" s="29">
        <v>4</v>
      </c>
      <c r="Q157" s="28"/>
      <c r="R157" s="28">
        <v>1</v>
      </c>
      <c r="S157" s="81">
        <v>162</v>
      </c>
      <c r="T157" s="185"/>
      <c r="U157" s="326"/>
      <c r="V157" s="60">
        <v>0.16700000000000001</v>
      </c>
      <c r="W157" s="167">
        <v>1</v>
      </c>
      <c r="X157" s="489">
        <f>IF(AND(N157&lt;&gt;"",S157&lt;&gt;""),1000*S157*V157/(N157*W157),"")</f>
        <v>167</v>
      </c>
      <c r="Y157" s="502"/>
      <c r="Z157" s="494"/>
      <c r="AA157" s="28" t="s">
        <v>2401</v>
      </c>
      <c r="AB157" s="27">
        <v>2</v>
      </c>
      <c r="AC157" s="28"/>
      <c r="AD157" s="27" t="s">
        <v>54</v>
      </c>
      <c r="AE157" s="28"/>
      <c r="AF157" s="29" t="s">
        <v>55</v>
      </c>
      <c r="AG157" s="27" t="s">
        <v>55</v>
      </c>
      <c r="AH157" s="27" t="s">
        <v>181</v>
      </c>
      <c r="AI157" s="27" t="s">
        <v>181</v>
      </c>
      <c r="AJ157" s="27" t="s">
        <v>54</v>
      </c>
      <c r="AK157" s="81">
        <v>9</v>
      </c>
      <c r="AL157" s="569">
        <v>3</v>
      </c>
      <c r="AM157" s="28">
        <v>16</v>
      </c>
      <c r="AN157" s="28"/>
      <c r="AO157" s="28">
        <v>2017</v>
      </c>
      <c r="AP157" s="20">
        <v>2019</v>
      </c>
      <c r="AQ157" s="182" t="s">
        <v>5026</v>
      </c>
      <c r="AR157" s="28" t="s">
        <v>5025</v>
      </c>
      <c r="AS157" s="20" t="s">
        <v>5024</v>
      </c>
    </row>
    <row r="158" spans="1:45" ht="13.9" customHeight="1" x14ac:dyDescent="0.25">
      <c r="A158" t="s">
        <v>174</v>
      </c>
      <c r="B158">
        <v>1</v>
      </c>
      <c r="C158" t="s">
        <v>4376</v>
      </c>
      <c r="D158" s="45" t="s">
        <v>195</v>
      </c>
      <c r="E158" s="555" t="s">
        <v>2239</v>
      </c>
      <c r="F158" s="46" t="s">
        <v>67</v>
      </c>
      <c r="G158" s="42" t="s">
        <v>197</v>
      </c>
      <c r="H158" s="46" t="s">
        <v>12</v>
      </c>
      <c r="I158" s="46">
        <v>8</v>
      </c>
      <c r="J158" s="670">
        <v>12</v>
      </c>
      <c r="K158" s="19" t="s">
        <v>802</v>
      </c>
      <c r="L158" s="52" t="s">
        <v>108</v>
      </c>
      <c r="M158" s="81"/>
      <c r="N158" s="28">
        <v>88</v>
      </c>
      <c r="O158" s="972"/>
      <c r="P158" s="29" t="s">
        <v>744</v>
      </c>
      <c r="Q158" s="28"/>
      <c r="R158" s="28">
        <v>1</v>
      </c>
      <c r="S158" s="81">
        <v>229.62100000000001</v>
      </c>
      <c r="T158" s="185">
        <v>41738</v>
      </c>
      <c r="U158" s="326" t="s">
        <v>1267</v>
      </c>
      <c r="V158" s="60">
        <v>0.17</v>
      </c>
      <c r="W158" s="167">
        <v>1</v>
      </c>
      <c r="X158" s="489">
        <f>IF(AND(N158&lt;&gt;"",S158&lt;&gt;""),1000*S158*V158/(N158*W158),"")</f>
        <v>443.58602272727273</v>
      </c>
      <c r="Y158" s="502" t="s">
        <v>2226</v>
      </c>
      <c r="Z158" s="494"/>
      <c r="AA158" s="28" t="s">
        <v>20</v>
      </c>
      <c r="AB158" s="27">
        <v>9</v>
      </c>
      <c r="AC158" s="28" t="s">
        <v>198</v>
      </c>
      <c r="AD158" s="27"/>
      <c r="AE158" s="28" t="s">
        <v>158</v>
      </c>
      <c r="AF158" s="29" t="s">
        <v>55</v>
      </c>
      <c r="AG158" s="29" t="s">
        <v>54</v>
      </c>
      <c r="AH158" s="27">
        <v>256</v>
      </c>
      <c r="AI158" s="27" t="s">
        <v>205</v>
      </c>
      <c r="AJ158" s="27" t="s">
        <v>54</v>
      </c>
      <c r="AK158" s="81">
        <v>16</v>
      </c>
      <c r="AL158" s="569"/>
      <c r="AM158" s="28"/>
      <c r="AN158" s="28"/>
      <c r="AO158" s="28">
        <v>2008</v>
      </c>
      <c r="AP158" s="20">
        <v>2009</v>
      </c>
      <c r="AQ158" s="142"/>
      <c r="AR158" s="28" t="s">
        <v>2240</v>
      </c>
      <c r="AS158" s="20" t="s">
        <v>1096</v>
      </c>
    </row>
    <row r="159" spans="1:45" ht="13.9" customHeight="1" x14ac:dyDescent="0.25">
      <c r="D159" s="591" t="s">
        <v>6010</v>
      </c>
      <c r="E159" s="555" t="s">
        <v>6011</v>
      </c>
      <c r="F159" s="592"/>
      <c r="G159" s="593" t="s">
        <v>4121</v>
      </c>
      <c r="H159" s="592" t="s">
        <v>12</v>
      </c>
      <c r="I159" s="592">
        <v>8</v>
      </c>
      <c r="J159" s="618">
        <v>8</v>
      </c>
      <c r="K159" s="19"/>
      <c r="L159" s="52"/>
      <c r="M159" s="81"/>
      <c r="N159" s="28"/>
      <c r="O159" s="972"/>
      <c r="P159" s="29"/>
      <c r="Q159" s="28"/>
      <c r="R159" s="28"/>
      <c r="S159" s="81"/>
      <c r="T159" s="185"/>
      <c r="U159" s="326"/>
      <c r="V159" s="60"/>
      <c r="W159" s="167"/>
      <c r="X159" s="489"/>
      <c r="Y159" s="502"/>
      <c r="Z159" s="494"/>
      <c r="AA159" s="28" t="s">
        <v>6195</v>
      </c>
      <c r="AB159" s="27"/>
      <c r="AC159" s="28"/>
      <c r="AD159" s="27" t="s">
        <v>54</v>
      </c>
      <c r="AE159" s="28" t="s">
        <v>124</v>
      </c>
      <c r="AF159" s="29" t="s">
        <v>55</v>
      </c>
      <c r="AG159" s="29"/>
      <c r="AH159" s="27" t="s">
        <v>613</v>
      </c>
      <c r="AI159" s="27" t="s">
        <v>613</v>
      </c>
      <c r="AJ159" s="27" t="s">
        <v>54</v>
      </c>
      <c r="AK159" s="81">
        <v>256</v>
      </c>
      <c r="AL159" s="569">
        <v>5</v>
      </c>
      <c r="AM159" s="28">
        <v>7</v>
      </c>
      <c r="AN159" s="28"/>
      <c r="AO159" s="28">
        <v>2004</v>
      </c>
      <c r="AP159" s="20">
        <v>2014</v>
      </c>
      <c r="AQ159" s="182" t="s">
        <v>6013</v>
      </c>
      <c r="AR159" s="28" t="s">
        <v>6012</v>
      </c>
      <c r="AS159" s="20" t="s">
        <v>6014</v>
      </c>
    </row>
    <row r="160" spans="1:45" ht="14.25" customHeight="1" x14ac:dyDescent="0.25">
      <c r="C160" t="s">
        <v>875</v>
      </c>
      <c r="D160" s="26" t="s">
        <v>1930</v>
      </c>
      <c r="E160" s="435" t="s">
        <v>2964</v>
      </c>
      <c r="F160" s="27" t="s">
        <v>67</v>
      </c>
      <c r="G160" s="28" t="s">
        <v>1931</v>
      </c>
      <c r="H160" s="27" t="s">
        <v>12</v>
      </c>
      <c r="I160" s="27">
        <v>16</v>
      </c>
      <c r="J160" s="87">
        <v>16</v>
      </c>
      <c r="K160" s="19" t="s">
        <v>800</v>
      </c>
      <c r="L160" s="52" t="s">
        <v>108</v>
      </c>
      <c r="M160" s="81" t="s">
        <v>2969</v>
      </c>
      <c r="N160" s="28">
        <v>364</v>
      </c>
      <c r="O160" s="972"/>
      <c r="P160" s="29">
        <v>6</v>
      </c>
      <c r="Q160" s="28"/>
      <c r="R160" s="28"/>
      <c r="S160" s="81"/>
      <c r="T160" s="185">
        <v>43175</v>
      </c>
      <c r="U160" s="326">
        <v>14.7</v>
      </c>
      <c r="V160" s="60">
        <v>0.67</v>
      </c>
      <c r="W160" s="167">
        <v>2</v>
      </c>
      <c r="X160" s="489" t="str">
        <f>IF(AND(N160&lt;&gt;"",S160&lt;&gt;""),1000*S160*V160/(N160*W160),"")</f>
        <v/>
      </c>
      <c r="Y160" s="502"/>
      <c r="Z160" s="494"/>
      <c r="AA160" s="28" t="s">
        <v>17</v>
      </c>
      <c r="AB160" s="27">
        <v>5</v>
      </c>
      <c r="AC160" s="28" t="s">
        <v>2965</v>
      </c>
      <c r="AD160" s="27" t="s">
        <v>54</v>
      </c>
      <c r="AE160" s="28"/>
      <c r="AF160" s="29" t="s">
        <v>55</v>
      </c>
      <c r="AG160" s="29"/>
      <c r="AH160" s="27" t="s">
        <v>83</v>
      </c>
      <c r="AI160" s="27" t="s">
        <v>83</v>
      </c>
      <c r="AJ160" s="27" t="s">
        <v>55</v>
      </c>
      <c r="AK160" s="81">
        <v>25</v>
      </c>
      <c r="AL160" s="569"/>
      <c r="AM160" s="28"/>
      <c r="AN160" s="28"/>
      <c r="AO160" s="28">
        <v>2005</v>
      </c>
      <c r="AP160" s="20">
        <v>2016</v>
      </c>
      <c r="AQ160" s="142" t="s">
        <v>2966</v>
      </c>
      <c r="AR160" s="28" t="s">
        <v>2967</v>
      </c>
      <c r="AS160" s="20" t="s">
        <v>2968</v>
      </c>
    </row>
    <row r="161" spans="1:45" ht="13.9" customHeight="1" x14ac:dyDescent="0.25">
      <c r="C161" t="s">
        <v>4376</v>
      </c>
      <c r="D161" s="45" t="s">
        <v>366</v>
      </c>
      <c r="E161" s="555" t="s">
        <v>2307</v>
      </c>
      <c r="F161" s="46" t="s">
        <v>67</v>
      </c>
      <c r="G161" s="42" t="s">
        <v>368</v>
      </c>
      <c r="H161" s="46" t="s">
        <v>12</v>
      </c>
      <c r="I161" s="46">
        <v>8</v>
      </c>
      <c r="J161" s="670">
        <v>8</v>
      </c>
      <c r="K161" s="19" t="s">
        <v>775</v>
      </c>
      <c r="L161" s="52" t="s">
        <v>108</v>
      </c>
      <c r="M161" s="81"/>
      <c r="N161" s="28">
        <v>41</v>
      </c>
      <c r="O161" s="972"/>
      <c r="P161" s="29">
        <v>6</v>
      </c>
      <c r="Q161" s="28"/>
      <c r="R161" s="28"/>
      <c r="S161" s="81">
        <v>383.87700000000001</v>
      </c>
      <c r="T161" s="185">
        <v>41684</v>
      </c>
      <c r="U161" s="326">
        <v>14.7</v>
      </c>
      <c r="V161" s="60">
        <v>0.08</v>
      </c>
      <c r="W161" s="167">
        <v>1</v>
      </c>
      <c r="X161" s="489">
        <f>IF(AND(N161&lt;&gt;"",S161&lt;&gt;""),1000*S161*V161/(N161*W161),"")</f>
        <v>749.0282926829268</v>
      </c>
      <c r="Y161" s="502" t="s">
        <v>174</v>
      </c>
      <c r="Z161" s="494"/>
      <c r="AA161" s="28" t="s">
        <v>17</v>
      </c>
      <c r="AB161" s="27">
        <v>1</v>
      </c>
      <c r="AC161" s="28" t="s">
        <v>369</v>
      </c>
      <c r="AD161" s="27" t="s">
        <v>54</v>
      </c>
      <c r="AE161" s="28" t="s">
        <v>158</v>
      </c>
      <c r="AF161" s="29" t="s">
        <v>55</v>
      </c>
      <c r="AG161" s="29"/>
      <c r="AH161" s="27">
        <v>64</v>
      </c>
      <c r="AI161" s="27">
        <v>64</v>
      </c>
      <c r="AJ161" s="27" t="s">
        <v>54</v>
      </c>
      <c r="AK161" s="81">
        <v>4</v>
      </c>
      <c r="AL161" s="569"/>
      <c r="AM161" s="28"/>
      <c r="AN161" s="28"/>
      <c r="AO161" s="28">
        <v>2007</v>
      </c>
      <c r="AP161" s="20">
        <v>2018</v>
      </c>
      <c r="AQ161" s="182" t="s">
        <v>5893</v>
      </c>
      <c r="AR161" s="28" t="s">
        <v>367</v>
      </c>
      <c r="AS161" s="20" t="s">
        <v>790</v>
      </c>
    </row>
    <row r="162" spans="1:45" ht="13.9" customHeight="1" x14ac:dyDescent="0.25">
      <c r="B162">
        <v>1</v>
      </c>
      <c r="C162" t="s">
        <v>875</v>
      </c>
      <c r="D162" s="45" t="s">
        <v>114</v>
      </c>
      <c r="E162" s="555" t="s">
        <v>2211</v>
      </c>
      <c r="F162" s="46" t="s">
        <v>85</v>
      </c>
      <c r="G162" s="42" t="s">
        <v>115</v>
      </c>
      <c r="H162" s="46" t="s">
        <v>12</v>
      </c>
      <c r="I162" s="46">
        <v>8</v>
      </c>
      <c r="J162" s="670">
        <v>8</v>
      </c>
      <c r="K162" s="19" t="s">
        <v>800</v>
      </c>
      <c r="L162" s="52" t="s">
        <v>108</v>
      </c>
      <c r="M162" s="81"/>
      <c r="N162" s="28">
        <v>274</v>
      </c>
      <c r="O162" s="972"/>
      <c r="P162" s="29">
        <v>6</v>
      </c>
      <c r="Q162" s="28"/>
      <c r="R162" s="28"/>
      <c r="S162" s="81">
        <v>299</v>
      </c>
      <c r="T162" s="185">
        <v>43149</v>
      </c>
      <c r="U162" s="326">
        <v>14.7</v>
      </c>
      <c r="V162" s="60">
        <v>0.33</v>
      </c>
      <c r="W162" s="167">
        <v>1</v>
      </c>
      <c r="X162" s="489">
        <f>IF(AND(N162&lt;&gt;"",S162&lt;&gt;""),1000*S162*V162/(N162*W162),"")</f>
        <v>360.1094890510949</v>
      </c>
      <c r="Y162" s="502" t="s">
        <v>174</v>
      </c>
      <c r="Z162" s="494"/>
      <c r="AA162" s="28" t="s">
        <v>17</v>
      </c>
      <c r="AB162" s="27">
        <v>16</v>
      </c>
      <c r="AC162" s="28" t="s">
        <v>116</v>
      </c>
      <c r="AD162" s="27"/>
      <c r="AE162" s="28" t="s">
        <v>158</v>
      </c>
      <c r="AF162" s="29"/>
      <c r="AG162" s="29"/>
      <c r="AH162" s="27">
        <v>256</v>
      </c>
      <c r="AI162" s="27">
        <v>256</v>
      </c>
      <c r="AJ162" s="27" t="s">
        <v>54</v>
      </c>
      <c r="AK162" s="81">
        <v>17</v>
      </c>
      <c r="AL162" s="569"/>
      <c r="AM162" s="28"/>
      <c r="AN162" s="28"/>
      <c r="AO162" s="28">
        <v>2008</v>
      </c>
      <c r="AP162" s="20">
        <v>2009</v>
      </c>
      <c r="AQ162" s="142"/>
      <c r="AR162" s="28" t="s">
        <v>2212</v>
      </c>
      <c r="AS162" s="20"/>
    </row>
    <row r="163" spans="1:45" ht="14.25" customHeight="1" x14ac:dyDescent="0.25">
      <c r="C163" t="s">
        <v>4376</v>
      </c>
      <c r="D163" s="26" t="s">
        <v>950</v>
      </c>
      <c r="E163" s="435" t="s">
        <v>2373</v>
      </c>
      <c r="F163" s="27" t="s">
        <v>57</v>
      </c>
      <c r="G163" s="28" t="s">
        <v>371</v>
      </c>
      <c r="H163" s="27" t="s">
        <v>12</v>
      </c>
      <c r="I163" s="27">
        <v>16</v>
      </c>
      <c r="J163" s="87">
        <v>16</v>
      </c>
      <c r="K163" s="19" t="s">
        <v>30</v>
      </c>
      <c r="L163" s="52" t="s">
        <v>108</v>
      </c>
      <c r="M163" s="81"/>
      <c r="N163" s="28">
        <v>205</v>
      </c>
      <c r="O163" s="972"/>
      <c r="P163" s="29">
        <v>6</v>
      </c>
      <c r="Q163" s="28"/>
      <c r="R163" s="28"/>
      <c r="S163" s="81">
        <v>433.65100000000001</v>
      </c>
      <c r="T163" s="185">
        <v>41690</v>
      </c>
      <c r="U163" s="326">
        <v>14.7</v>
      </c>
      <c r="V163" s="60">
        <v>0.33</v>
      </c>
      <c r="W163" s="167">
        <v>2</v>
      </c>
      <c r="X163" s="489">
        <f>IF(AND(N163&lt;&gt;"",S163&lt;&gt;""),1000*S163*V163/(N163*W163),"")</f>
        <v>349.03617073170733</v>
      </c>
      <c r="Y163" s="502" t="s">
        <v>174</v>
      </c>
      <c r="Z163" s="494"/>
      <c r="AA163" s="28" t="s">
        <v>17</v>
      </c>
      <c r="AB163" s="27">
        <v>1</v>
      </c>
      <c r="AC163" s="28" t="s">
        <v>952</v>
      </c>
      <c r="AD163" s="27" t="s">
        <v>54</v>
      </c>
      <c r="AE163" s="28" t="s">
        <v>158</v>
      </c>
      <c r="AF163" s="29" t="s">
        <v>55</v>
      </c>
      <c r="AG163" s="29" t="s">
        <v>55</v>
      </c>
      <c r="AH163" s="27" t="s">
        <v>181</v>
      </c>
      <c r="AI163" s="27" t="s">
        <v>83</v>
      </c>
      <c r="AJ163" s="27" t="s">
        <v>54</v>
      </c>
      <c r="AK163" s="81">
        <v>8</v>
      </c>
      <c r="AL163" s="569"/>
      <c r="AM163" s="28"/>
      <c r="AN163" s="28"/>
      <c r="AO163" s="28">
        <v>2002</v>
      </c>
      <c r="AP163" s="20">
        <v>2008</v>
      </c>
      <c r="AQ163" s="182" t="s">
        <v>2489</v>
      </c>
      <c r="AR163" s="28" t="s">
        <v>951</v>
      </c>
      <c r="AS163" s="20" t="s">
        <v>953</v>
      </c>
    </row>
    <row r="164" spans="1:45" ht="14.25" customHeight="1" x14ac:dyDescent="0.25">
      <c r="A164" t="s">
        <v>174</v>
      </c>
      <c r="B164">
        <v>1</v>
      </c>
      <c r="C164" t="s">
        <v>875</v>
      </c>
      <c r="D164" s="45" t="s">
        <v>876</v>
      </c>
      <c r="E164" s="555" t="s">
        <v>2374</v>
      </c>
      <c r="F164" s="46" t="s">
        <v>57</v>
      </c>
      <c r="G164" s="42" t="s">
        <v>371</v>
      </c>
      <c r="H164" s="46" t="s">
        <v>12</v>
      </c>
      <c r="I164" s="46">
        <v>8</v>
      </c>
      <c r="J164" s="670">
        <v>16</v>
      </c>
      <c r="K164" s="19" t="s">
        <v>30</v>
      </c>
      <c r="L164" s="42" t="s">
        <v>108</v>
      </c>
      <c r="M164" s="81"/>
      <c r="N164" s="28">
        <v>531</v>
      </c>
      <c r="O164" s="972"/>
      <c r="P164" s="29">
        <v>6</v>
      </c>
      <c r="Q164" s="28"/>
      <c r="R164" s="28"/>
      <c r="S164" s="81">
        <v>203.99799999999999</v>
      </c>
      <c r="T164" s="185">
        <v>41690</v>
      </c>
      <c r="U164" s="326">
        <v>14.7</v>
      </c>
      <c r="V164" s="60">
        <v>0.33</v>
      </c>
      <c r="W164" s="167">
        <v>3</v>
      </c>
      <c r="X164" s="489">
        <f>IF(AND(N164&lt;&gt;"",S164&lt;&gt;""),1000*S164*V164/(N164*W164),"")</f>
        <v>42.259472693032016</v>
      </c>
      <c r="Y164" s="502" t="s">
        <v>174</v>
      </c>
      <c r="Z164" s="494"/>
      <c r="AA164" s="28" t="s">
        <v>17</v>
      </c>
      <c r="AB164" s="27">
        <v>11</v>
      </c>
      <c r="AC164" s="28" t="s">
        <v>877</v>
      </c>
      <c r="AD164" s="27" t="s">
        <v>54</v>
      </c>
      <c r="AE164" s="28"/>
      <c r="AF164" s="29" t="s">
        <v>55</v>
      </c>
      <c r="AG164" s="29" t="s">
        <v>55</v>
      </c>
      <c r="AH164" s="27" t="s">
        <v>205</v>
      </c>
      <c r="AI164" s="27" t="s">
        <v>205</v>
      </c>
      <c r="AJ164" s="27" t="s">
        <v>54</v>
      </c>
      <c r="AK164" s="81"/>
      <c r="AL164" s="569"/>
      <c r="AM164" s="28"/>
      <c r="AN164" s="28"/>
      <c r="AO164" s="28">
        <v>2002</v>
      </c>
      <c r="AP164" s="20">
        <v>2002</v>
      </c>
      <c r="AQ164" s="182" t="s">
        <v>2489</v>
      </c>
      <c r="AR164" s="28" t="s">
        <v>2487</v>
      </c>
      <c r="AS164" s="20" t="s">
        <v>2488</v>
      </c>
    </row>
    <row r="165" spans="1:45" ht="13.9" customHeight="1" x14ac:dyDescent="0.25">
      <c r="D165" s="409" t="s">
        <v>5000</v>
      </c>
      <c r="E165" s="435" t="s">
        <v>5001</v>
      </c>
      <c r="F165" s="412" t="s">
        <v>67</v>
      </c>
      <c r="G165" s="504" t="s">
        <v>5003</v>
      </c>
      <c r="H165" s="412" t="s">
        <v>12</v>
      </c>
      <c r="I165" s="412">
        <v>24</v>
      </c>
      <c r="J165" s="415">
        <v>24</v>
      </c>
      <c r="K165" s="19"/>
      <c r="L165" s="52"/>
      <c r="M165" s="81"/>
      <c r="N165" s="28"/>
      <c r="O165" s="972"/>
      <c r="P165" s="29"/>
      <c r="Q165" s="28"/>
      <c r="R165" s="28"/>
      <c r="S165" s="81"/>
      <c r="T165" s="185"/>
      <c r="U165" s="326"/>
      <c r="V165" s="60"/>
      <c r="W165" s="167"/>
      <c r="X165" s="489"/>
      <c r="Y165" s="502"/>
      <c r="Z165" s="494" t="s">
        <v>54</v>
      </c>
      <c r="AA165" s="28" t="s">
        <v>17</v>
      </c>
      <c r="AB165" s="27">
        <v>32</v>
      </c>
      <c r="AC165" s="28" t="s">
        <v>5006</v>
      </c>
      <c r="AD165" s="27" t="s">
        <v>54</v>
      </c>
      <c r="AE165" s="28"/>
      <c r="AF165" s="29" t="s">
        <v>55</v>
      </c>
      <c r="AG165" s="29"/>
      <c r="AH165" s="27"/>
      <c r="AI165" s="27"/>
      <c r="AJ165" s="27"/>
      <c r="AK165" s="81">
        <v>19</v>
      </c>
      <c r="AL165" s="569"/>
      <c r="AM165" s="28"/>
      <c r="AN165" s="28"/>
      <c r="AO165" s="28"/>
      <c r="AP165" s="20">
        <v>2019</v>
      </c>
      <c r="AQ165" s="37"/>
      <c r="AR165" s="28" t="s">
        <v>5004</v>
      </c>
      <c r="AS165" s="20" t="s">
        <v>5005</v>
      </c>
    </row>
    <row r="166" spans="1:45" ht="13.9" customHeight="1" x14ac:dyDescent="0.25">
      <c r="D166" s="45" t="s">
        <v>6479</v>
      </c>
      <c r="E166" s="555" t="s">
        <v>6480</v>
      </c>
      <c r="F166" s="46"/>
      <c r="G166" s="42" t="s">
        <v>4579</v>
      </c>
      <c r="H166" s="46" t="s">
        <v>12</v>
      </c>
      <c r="I166" s="46">
        <v>16</v>
      </c>
      <c r="J166" s="670">
        <v>16</v>
      </c>
      <c r="K166" s="856" t="s">
        <v>6197</v>
      </c>
      <c r="L166" s="465" t="s">
        <v>108</v>
      </c>
      <c r="M166" s="81"/>
      <c r="N166" s="28">
        <v>197</v>
      </c>
      <c r="O166" s="972">
        <v>78</v>
      </c>
      <c r="P166" s="29">
        <v>6</v>
      </c>
      <c r="Q166" s="28"/>
      <c r="R166" s="28"/>
      <c r="S166" s="81">
        <v>500</v>
      </c>
      <c r="T166" s="185">
        <v>44563</v>
      </c>
      <c r="U166" s="326" t="s">
        <v>6495</v>
      </c>
      <c r="V166" s="60">
        <v>0.22</v>
      </c>
      <c r="W166" s="167">
        <v>1</v>
      </c>
      <c r="X166" s="489">
        <f>IF(AND(N166&lt;&gt;"",S166&lt;&gt;""),1000*S166*V166/(N166*W166),"")</f>
        <v>558.37563451776646</v>
      </c>
      <c r="Y166" s="502" t="s">
        <v>174</v>
      </c>
      <c r="Z166" s="494" t="s">
        <v>745</v>
      </c>
      <c r="AA166" s="28" t="s">
        <v>17</v>
      </c>
      <c r="AB166" s="27">
        <v>1</v>
      </c>
      <c r="AC166" s="28" t="s">
        <v>6486</v>
      </c>
      <c r="AD166" s="27" t="s">
        <v>54</v>
      </c>
      <c r="AE166" s="28" t="s">
        <v>124</v>
      </c>
      <c r="AF166" s="29" t="s">
        <v>55</v>
      </c>
      <c r="AG166" s="29"/>
      <c r="AH166" s="27" t="s">
        <v>181</v>
      </c>
      <c r="AI166" s="27" t="s">
        <v>181</v>
      </c>
      <c r="AJ166" s="27" t="s">
        <v>55</v>
      </c>
      <c r="AK166" s="81">
        <v>10</v>
      </c>
      <c r="AL166" s="569"/>
      <c r="AM166" s="28"/>
      <c r="AN166" s="28"/>
      <c r="AO166" s="28"/>
      <c r="AP166" s="20">
        <v>2021</v>
      </c>
      <c r="AQ166" s="19"/>
      <c r="AR166" s="28" t="s">
        <v>6481</v>
      </c>
      <c r="AS166" s="20"/>
    </row>
    <row r="167" spans="1:45" ht="13.9" customHeight="1" x14ac:dyDescent="0.25">
      <c r="D167" s="591" t="s">
        <v>4751</v>
      </c>
      <c r="E167" s="555" t="s">
        <v>4752</v>
      </c>
      <c r="F167" s="592" t="s">
        <v>1812</v>
      </c>
      <c r="G167" s="593" t="s">
        <v>2002</v>
      </c>
      <c r="H167" s="592" t="s">
        <v>12</v>
      </c>
      <c r="I167" s="592">
        <v>8</v>
      </c>
      <c r="J167" s="618">
        <v>11</v>
      </c>
      <c r="K167" s="19"/>
      <c r="L167" s="52"/>
      <c r="M167" s="81"/>
      <c r="N167" s="28"/>
      <c r="O167" s="972"/>
      <c r="P167" s="29"/>
      <c r="Q167" s="28"/>
      <c r="R167" s="28"/>
      <c r="S167" s="81"/>
      <c r="T167" s="185"/>
      <c r="U167" s="326"/>
      <c r="V167" s="60"/>
      <c r="W167" s="167"/>
      <c r="X167" s="489"/>
      <c r="Y167" s="502"/>
      <c r="Z167" s="494"/>
      <c r="AA167" s="28"/>
      <c r="AB167" s="27"/>
      <c r="AC167" s="28"/>
      <c r="AD167" s="27"/>
      <c r="AE167" s="28"/>
      <c r="AF167" s="29" t="s">
        <v>55</v>
      </c>
      <c r="AG167" s="29" t="s">
        <v>54</v>
      </c>
      <c r="AH167" s="27">
        <v>256</v>
      </c>
      <c r="AI167" s="27"/>
      <c r="AJ167" s="27" t="s">
        <v>54</v>
      </c>
      <c r="AK167" s="81">
        <v>7</v>
      </c>
      <c r="AL167" s="569"/>
      <c r="AM167" s="28"/>
      <c r="AN167" s="28"/>
      <c r="AO167" s="28">
        <v>2017</v>
      </c>
      <c r="AP167" s="20">
        <v>2017</v>
      </c>
      <c r="AQ167" s="182"/>
      <c r="AR167" s="28" t="s">
        <v>4782</v>
      </c>
      <c r="AS167" s="130"/>
    </row>
    <row r="168" spans="1:45" ht="13.9" customHeight="1" x14ac:dyDescent="0.25">
      <c r="D168" s="591" t="s">
        <v>5919</v>
      </c>
      <c r="E168" s="555" t="s">
        <v>5920</v>
      </c>
      <c r="F168" s="592" t="s">
        <v>85</v>
      </c>
      <c r="G168" s="593" t="s">
        <v>5921</v>
      </c>
      <c r="H168" s="592" t="s">
        <v>12</v>
      </c>
      <c r="I168" s="592">
        <v>31</v>
      </c>
      <c r="J168" s="618">
        <v>31</v>
      </c>
      <c r="K168" s="19"/>
      <c r="L168" s="52"/>
      <c r="M168" s="81"/>
      <c r="N168" s="28"/>
      <c r="O168" s="972"/>
      <c r="P168" s="29"/>
      <c r="Q168" s="28"/>
      <c r="R168" s="28"/>
      <c r="S168" s="81"/>
      <c r="T168" s="185"/>
      <c r="U168" s="326"/>
      <c r="V168" s="60"/>
      <c r="W168" s="167"/>
      <c r="X168" s="489"/>
      <c r="Y168" s="502"/>
      <c r="Z168" s="494"/>
      <c r="AA168" s="28" t="s">
        <v>20</v>
      </c>
      <c r="AB168" s="27">
        <v>29</v>
      </c>
      <c r="AC168" s="28" t="s">
        <v>5922</v>
      </c>
      <c r="AD168" s="27" t="s">
        <v>54</v>
      </c>
      <c r="AE168" s="28"/>
      <c r="AF168" s="29" t="s">
        <v>54</v>
      </c>
      <c r="AG168" s="29"/>
      <c r="AH168" s="27" t="s">
        <v>83</v>
      </c>
      <c r="AI168" s="27" t="s">
        <v>83</v>
      </c>
      <c r="AJ168" s="27" t="s">
        <v>55</v>
      </c>
      <c r="AK168" s="81">
        <v>49</v>
      </c>
      <c r="AL168" s="569">
        <v>4</v>
      </c>
      <c r="AM168" s="28">
        <v>8</v>
      </c>
      <c r="AN168" s="28"/>
      <c r="AO168" s="28"/>
      <c r="AP168" s="20">
        <v>2021</v>
      </c>
      <c r="AQ168" s="182" t="s">
        <v>5924</v>
      </c>
      <c r="AR168" s="28" t="s">
        <v>5923</v>
      </c>
      <c r="AS168" s="130"/>
    </row>
    <row r="169" spans="1:45" ht="13.9" customHeight="1" x14ac:dyDescent="0.25">
      <c r="D169" s="409" t="s">
        <v>5749</v>
      </c>
      <c r="E169" s="435" t="s">
        <v>5751</v>
      </c>
      <c r="F169" s="412" t="s">
        <v>67</v>
      </c>
      <c r="G169" s="504" t="s">
        <v>5752</v>
      </c>
      <c r="H169" s="412" t="s">
        <v>12</v>
      </c>
      <c r="I169" s="412">
        <v>8</v>
      </c>
      <c r="J169" s="415">
        <v>8</v>
      </c>
      <c r="K169" s="19"/>
      <c r="L169" s="52"/>
      <c r="M169" s="81"/>
      <c r="N169" s="28"/>
      <c r="O169" s="972"/>
      <c r="P169" s="29"/>
      <c r="Q169" s="28"/>
      <c r="R169" s="28"/>
      <c r="S169" s="81"/>
      <c r="T169" s="185"/>
      <c r="U169" s="326"/>
      <c r="V169" s="60"/>
      <c r="W169" s="167"/>
      <c r="X169" s="489"/>
      <c r="Y169" s="502"/>
      <c r="Z169" s="494"/>
      <c r="AA169" s="28" t="s">
        <v>17</v>
      </c>
      <c r="AB169" s="27">
        <v>29</v>
      </c>
      <c r="AC169" s="28" t="s">
        <v>386</v>
      </c>
      <c r="AD169" s="27" t="s">
        <v>54</v>
      </c>
      <c r="AE169" s="28" t="s">
        <v>158</v>
      </c>
      <c r="AF169" s="29" t="s">
        <v>55</v>
      </c>
      <c r="AG169" s="29"/>
      <c r="AH169" s="27" t="s">
        <v>181</v>
      </c>
      <c r="AI169" s="27" t="s">
        <v>181</v>
      </c>
      <c r="AJ169" s="27" t="s">
        <v>54</v>
      </c>
      <c r="AK169" s="81">
        <v>31</v>
      </c>
      <c r="AL169" s="569"/>
      <c r="AM169" s="28"/>
      <c r="AN169" s="28"/>
      <c r="AO169" s="28"/>
      <c r="AP169" s="20">
        <v>2018</v>
      </c>
      <c r="AQ169" s="182"/>
      <c r="AR169" s="28" t="s">
        <v>5750</v>
      </c>
      <c r="AS169" s="130"/>
    </row>
    <row r="170" spans="1:45" ht="14.25" customHeight="1" x14ac:dyDescent="0.25">
      <c r="C170" t="s">
        <v>4376</v>
      </c>
      <c r="D170" s="26" t="s">
        <v>1956</v>
      </c>
      <c r="E170" s="435" t="s">
        <v>2998</v>
      </c>
      <c r="F170" s="27" t="s">
        <v>67</v>
      </c>
      <c r="G170" s="28" t="s">
        <v>1957</v>
      </c>
      <c r="H170" s="27" t="s">
        <v>12</v>
      </c>
      <c r="I170" s="27">
        <v>8</v>
      </c>
      <c r="J170" s="87">
        <v>8</v>
      </c>
      <c r="K170" s="19" t="s">
        <v>800</v>
      </c>
      <c r="L170" s="52" t="s">
        <v>108</v>
      </c>
      <c r="M170" s="81" t="s">
        <v>3060</v>
      </c>
      <c r="N170" s="28">
        <v>185</v>
      </c>
      <c r="O170" s="972"/>
      <c r="P170" s="29">
        <v>6</v>
      </c>
      <c r="Q170" s="28"/>
      <c r="R170" s="28"/>
      <c r="S170" s="81">
        <v>357.14299999999997</v>
      </c>
      <c r="T170" s="185">
        <v>43178</v>
      </c>
      <c r="U170" s="326">
        <v>14.7</v>
      </c>
      <c r="V170" s="60">
        <v>0.33</v>
      </c>
      <c r="W170" s="167">
        <v>1</v>
      </c>
      <c r="X170" s="489">
        <f>IF(AND(N170&lt;&gt;"",S170&lt;&gt;""),1000*S170*V170/(N170*W170),"")</f>
        <v>637.06589189189185</v>
      </c>
      <c r="Y170" s="502" t="s">
        <v>174</v>
      </c>
      <c r="Z170" s="494"/>
      <c r="AA170" s="28" t="s">
        <v>17</v>
      </c>
      <c r="AB170" s="27">
        <v>8</v>
      </c>
      <c r="AC170" s="28" t="s">
        <v>73</v>
      </c>
      <c r="AD170" s="27" t="s">
        <v>54</v>
      </c>
      <c r="AE170" s="28"/>
      <c r="AF170" s="29"/>
      <c r="AG170" s="29"/>
      <c r="AH170" s="27"/>
      <c r="AI170" s="27"/>
      <c r="AJ170" s="27"/>
      <c r="AK170" s="81">
        <v>10</v>
      </c>
      <c r="AL170" s="569"/>
      <c r="AM170" s="28"/>
      <c r="AN170" s="28"/>
      <c r="AO170" s="28">
        <v>2014</v>
      </c>
      <c r="AP170" s="20">
        <v>2016</v>
      </c>
      <c r="AQ170" s="182"/>
      <c r="AR170" s="28" t="s">
        <v>1955</v>
      </c>
      <c r="AS170" s="20"/>
    </row>
    <row r="171" spans="1:45" ht="14.25" customHeight="1" x14ac:dyDescent="0.25">
      <c r="D171" s="591" t="s">
        <v>4778</v>
      </c>
      <c r="E171" s="555" t="s">
        <v>5977</v>
      </c>
      <c r="F171" s="592" t="s">
        <v>1812</v>
      </c>
      <c r="G171" s="593" t="s">
        <v>5434</v>
      </c>
      <c r="H171" s="592" t="s">
        <v>12</v>
      </c>
      <c r="I171" s="592">
        <v>8</v>
      </c>
      <c r="J171" s="618">
        <v>8</v>
      </c>
      <c r="K171" s="19"/>
      <c r="L171" s="52"/>
      <c r="M171" s="81"/>
      <c r="N171" s="28"/>
      <c r="O171" s="972"/>
      <c r="P171" s="29"/>
      <c r="Q171" s="28"/>
      <c r="R171" s="28"/>
      <c r="S171" s="81"/>
      <c r="T171" s="185"/>
      <c r="U171" s="326"/>
      <c r="V171" s="60"/>
      <c r="W171" s="167"/>
      <c r="X171" s="489"/>
      <c r="Y171" s="502"/>
      <c r="Z171" s="494"/>
      <c r="AA171" s="28"/>
      <c r="AB171" s="27"/>
      <c r="AC171" s="28"/>
      <c r="AD171" s="27"/>
      <c r="AE171" s="28"/>
      <c r="AF171" s="29"/>
      <c r="AG171" s="29"/>
      <c r="AH171" s="27"/>
      <c r="AI171" s="27"/>
      <c r="AJ171" s="27"/>
      <c r="AK171" s="81"/>
      <c r="AL171" s="569"/>
      <c r="AM171" s="28"/>
      <c r="AN171" s="28"/>
      <c r="AO171" s="28"/>
      <c r="AP171" s="20">
        <v>2021</v>
      </c>
      <c r="AQ171" s="182" t="s">
        <v>5976</v>
      </c>
      <c r="AR171" s="138" t="s">
        <v>4781</v>
      </c>
      <c r="AS171" s="20" t="s">
        <v>5979</v>
      </c>
    </row>
    <row r="172" spans="1:45" ht="14.25" customHeight="1" x14ac:dyDescent="0.25">
      <c r="D172" s="409" t="s">
        <v>4778</v>
      </c>
      <c r="E172" s="435" t="s">
        <v>4779</v>
      </c>
      <c r="F172" s="412" t="s">
        <v>1812</v>
      </c>
      <c r="G172" s="504" t="s">
        <v>4780</v>
      </c>
      <c r="H172" s="412" t="s">
        <v>12</v>
      </c>
      <c r="I172" s="412">
        <v>8</v>
      </c>
      <c r="J172" s="415">
        <v>8</v>
      </c>
      <c r="K172" s="19"/>
      <c r="L172" s="52"/>
      <c r="M172" s="81"/>
      <c r="N172" s="28"/>
      <c r="O172" s="972"/>
      <c r="P172" s="29"/>
      <c r="Q172" s="28"/>
      <c r="R172" s="28"/>
      <c r="S172" s="81"/>
      <c r="T172" s="185"/>
      <c r="U172" s="326"/>
      <c r="V172" s="60"/>
      <c r="W172" s="167"/>
      <c r="X172" s="489"/>
      <c r="Y172" s="502"/>
      <c r="Z172" s="494"/>
      <c r="AA172" s="28"/>
      <c r="AB172" s="27"/>
      <c r="AC172" s="28"/>
      <c r="AD172" s="27"/>
      <c r="AE172" s="28"/>
      <c r="AF172" s="29"/>
      <c r="AG172" s="29"/>
      <c r="AH172" s="27"/>
      <c r="AI172" s="27"/>
      <c r="AJ172" s="27"/>
      <c r="AK172" s="81"/>
      <c r="AL172" s="569"/>
      <c r="AM172" s="28"/>
      <c r="AN172" s="28"/>
      <c r="AO172" s="28"/>
      <c r="AP172" s="20">
        <v>2014</v>
      </c>
      <c r="AQ172" s="182" t="s">
        <v>5707</v>
      </c>
      <c r="AR172" s="138" t="s">
        <v>4781</v>
      </c>
      <c r="AS172" s="20"/>
    </row>
    <row r="173" spans="1:45" ht="14.25" customHeight="1" x14ac:dyDescent="0.25">
      <c r="A173" t="s">
        <v>746</v>
      </c>
      <c r="B173">
        <v>1</v>
      </c>
      <c r="C173" t="s">
        <v>875</v>
      </c>
      <c r="D173" s="26" t="s">
        <v>287</v>
      </c>
      <c r="E173" s="435" t="s">
        <v>2377</v>
      </c>
      <c r="F173" s="27" t="s">
        <v>296</v>
      </c>
      <c r="G173" s="28" t="s">
        <v>1462</v>
      </c>
      <c r="H173" s="27" t="s">
        <v>12</v>
      </c>
      <c r="I173" s="27">
        <v>8</v>
      </c>
      <c r="J173" s="87">
        <v>8</v>
      </c>
      <c r="K173" s="19" t="s">
        <v>800</v>
      </c>
      <c r="L173" s="52" t="s">
        <v>108</v>
      </c>
      <c r="M173" s="81"/>
      <c r="N173" s="28">
        <v>3428</v>
      </c>
      <c r="O173" s="972"/>
      <c r="P173" s="29">
        <v>6</v>
      </c>
      <c r="Q173" s="28">
        <v>1</v>
      </c>
      <c r="R173" s="28"/>
      <c r="S173" s="81">
        <v>155.304</v>
      </c>
      <c r="T173" s="185">
        <v>41826</v>
      </c>
      <c r="U173" s="326">
        <v>14.7</v>
      </c>
      <c r="V173" s="60">
        <v>0.33</v>
      </c>
      <c r="W173" s="167">
        <v>3</v>
      </c>
      <c r="X173" s="489">
        <f>IF(AND(N173&lt;&gt;"",S173&lt;&gt;""),1000*S173*V173/(N173*W173),"")</f>
        <v>4.9835005834305717</v>
      </c>
      <c r="Y173" s="502" t="s">
        <v>174</v>
      </c>
      <c r="Z173" s="494"/>
      <c r="AA173" s="28" t="s">
        <v>17</v>
      </c>
      <c r="AB173" s="27">
        <v>28</v>
      </c>
      <c r="AC173" s="28" t="s">
        <v>1311</v>
      </c>
      <c r="AD173" s="27" t="s">
        <v>54</v>
      </c>
      <c r="AE173" s="28"/>
      <c r="AF173" s="29" t="s">
        <v>55</v>
      </c>
      <c r="AG173" s="29"/>
      <c r="AH173" s="27" t="s">
        <v>1213</v>
      </c>
      <c r="AI173" s="27" t="s">
        <v>1213</v>
      </c>
      <c r="AJ173" s="27" t="s">
        <v>54</v>
      </c>
      <c r="AK173" s="81"/>
      <c r="AL173" s="569"/>
      <c r="AM173" s="28"/>
      <c r="AN173" s="28"/>
      <c r="AO173" s="28">
        <v>2010</v>
      </c>
      <c r="AP173" s="20"/>
      <c r="AQ173" s="142"/>
      <c r="AR173" s="28" t="s">
        <v>1463</v>
      </c>
      <c r="AS173" s="20" t="s">
        <v>1146</v>
      </c>
    </row>
    <row r="174" spans="1:45" ht="14.25" customHeight="1" x14ac:dyDescent="0.25">
      <c r="B174">
        <v>1</v>
      </c>
      <c r="C174" t="s">
        <v>4376</v>
      </c>
      <c r="D174" s="26" t="s">
        <v>409</v>
      </c>
      <c r="E174" s="435" t="s">
        <v>2344</v>
      </c>
      <c r="F174" s="27" t="s">
        <v>85</v>
      </c>
      <c r="G174" s="28" t="s">
        <v>411</v>
      </c>
      <c r="H174" s="27" t="s">
        <v>12</v>
      </c>
      <c r="I174" s="27">
        <v>16</v>
      </c>
      <c r="J174" s="87">
        <v>8</v>
      </c>
      <c r="K174" s="19" t="s">
        <v>800</v>
      </c>
      <c r="L174" s="52" t="s">
        <v>108</v>
      </c>
      <c r="M174" s="81"/>
      <c r="N174" s="28">
        <v>223</v>
      </c>
      <c r="O174" s="972"/>
      <c r="P174" s="29">
        <v>6</v>
      </c>
      <c r="Q174" s="28"/>
      <c r="R174" s="28"/>
      <c r="S174" s="81">
        <v>105.26300000000001</v>
      </c>
      <c r="T174" s="185">
        <v>41685</v>
      </c>
      <c r="U174" s="326">
        <v>14.7</v>
      </c>
      <c r="V174" s="60">
        <v>0.67</v>
      </c>
      <c r="W174" s="167">
        <v>1</v>
      </c>
      <c r="X174" s="489">
        <f>IF(AND(N174&lt;&gt;"",S174&lt;&gt;""),1000*S174*V174/(N174*W174),"")</f>
        <v>316.26103139013458</v>
      </c>
      <c r="Y174" s="502" t="s">
        <v>174</v>
      </c>
      <c r="Z174" s="494"/>
      <c r="AA174" s="28" t="s">
        <v>20</v>
      </c>
      <c r="AB174" s="27">
        <v>3</v>
      </c>
      <c r="AC174" s="28" t="s">
        <v>410</v>
      </c>
      <c r="AD174" s="27" t="s">
        <v>54</v>
      </c>
      <c r="AE174" s="28"/>
      <c r="AF174" s="29" t="s">
        <v>55</v>
      </c>
      <c r="AG174" s="29"/>
      <c r="AH174" s="27" t="s">
        <v>182</v>
      </c>
      <c r="AI174" s="27" t="s">
        <v>181</v>
      </c>
      <c r="AJ174" s="27"/>
      <c r="AK174" s="81">
        <v>16</v>
      </c>
      <c r="AL174" s="569"/>
      <c r="AM174" s="28">
        <v>16</v>
      </c>
      <c r="AN174" s="28"/>
      <c r="AO174" s="28">
        <v>2006</v>
      </c>
      <c r="AP174" s="20">
        <v>2018</v>
      </c>
      <c r="AQ174" s="19"/>
      <c r="AR174" s="28" t="s">
        <v>2345</v>
      </c>
      <c r="AS174" s="20"/>
    </row>
    <row r="175" spans="1:45" ht="14.25" customHeight="1" x14ac:dyDescent="0.25">
      <c r="D175" s="409" t="s">
        <v>6051</v>
      </c>
      <c r="E175" s="435" t="s">
        <v>6052</v>
      </c>
      <c r="F175" s="412"/>
      <c r="G175" s="504" t="s">
        <v>6054</v>
      </c>
      <c r="H175" s="412" t="s">
        <v>12</v>
      </c>
      <c r="I175" s="412">
        <v>4</v>
      </c>
      <c r="J175" s="415">
        <v>8</v>
      </c>
      <c r="K175" s="19"/>
      <c r="L175" s="52"/>
      <c r="M175" s="81"/>
      <c r="N175" s="28"/>
      <c r="O175" s="972"/>
      <c r="P175" s="29"/>
      <c r="Q175" s="28"/>
      <c r="R175" s="28"/>
      <c r="S175" s="81"/>
      <c r="T175" s="185"/>
      <c r="U175" s="326"/>
      <c r="V175" s="60"/>
      <c r="W175" s="167"/>
      <c r="X175" s="489"/>
      <c r="Y175" s="502"/>
      <c r="Z175" s="494"/>
      <c r="AA175" s="28" t="s">
        <v>17</v>
      </c>
      <c r="AB175" s="27">
        <v>1</v>
      </c>
      <c r="AC175" s="28" t="s">
        <v>6051</v>
      </c>
      <c r="AD175" s="27" t="s">
        <v>55</v>
      </c>
      <c r="AE175" s="28"/>
      <c r="AF175" s="29" t="s">
        <v>55</v>
      </c>
      <c r="AG175" s="29" t="s">
        <v>54</v>
      </c>
      <c r="AH175" s="27" t="s">
        <v>83</v>
      </c>
      <c r="AI175" s="27" t="s">
        <v>83</v>
      </c>
      <c r="AJ175" s="27"/>
      <c r="AK175" s="81"/>
      <c r="AL175" s="569"/>
      <c r="AM175" s="28"/>
      <c r="AN175" s="28"/>
      <c r="AO175" s="28"/>
      <c r="AP175" s="20">
        <v>2014</v>
      </c>
      <c r="AQ175" s="19"/>
      <c r="AR175" s="28" t="s">
        <v>6055</v>
      </c>
      <c r="AS175" s="20" t="s">
        <v>6056</v>
      </c>
    </row>
    <row r="176" spans="1:45" ht="14.25" customHeight="1" x14ac:dyDescent="0.25">
      <c r="B176">
        <v>1</v>
      </c>
      <c r="C176" t="s">
        <v>875</v>
      </c>
      <c r="D176" s="409" t="s">
        <v>3340</v>
      </c>
      <c r="E176" s="435" t="s">
        <v>6337</v>
      </c>
      <c r="F176" s="412" t="s">
        <v>67</v>
      </c>
      <c r="G176" s="504" t="s">
        <v>633</v>
      </c>
      <c r="H176" s="412" t="s">
        <v>12</v>
      </c>
      <c r="I176" s="412">
        <v>8</v>
      </c>
      <c r="J176" s="415">
        <v>8</v>
      </c>
      <c r="K176" s="19" t="s">
        <v>800</v>
      </c>
      <c r="L176" s="52" t="s">
        <v>108</v>
      </c>
      <c r="M176" s="81"/>
      <c r="N176" s="28">
        <v>230</v>
      </c>
      <c r="O176" s="972"/>
      <c r="P176" s="29">
        <v>6</v>
      </c>
      <c r="Q176" s="28"/>
      <c r="R176" s="28"/>
      <c r="S176" s="81">
        <v>555.55600000000004</v>
      </c>
      <c r="T176" s="185">
        <v>43200</v>
      </c>
      <c r="U176" s="326">
        <v>14.7</v>
      </c>
      <c r="V176" s="60">
        <v>0.33</v>
      </c>
      <c r="W176" s="167">
        <v>1</v>
      </c>
      <c r="X176" s="489">
        <f>IF(AND(N176&lt;&gt;"",S176&lt;&gt;""),1000*S176*V176/(N176*W176),"")</f>
        <v>797.10208695652182</v>
      </c>
      <c r="Y176" s="502"/>
      <c r="Z176" s="494"/>
      <c r="AA176" s="28" t="s">
        <v>20</v>
      </c>
      <c r="AB176" s="27">
        <v>1</v>
      </c>
      <c r="AC176" s="28" t="s">
        <v>3343</v>
      </c>
      <c r="AD176" s="27"/>
      <c r="AE176" s="28" t="s">
        <v>1665</v>
      </c>
      <c r="AF176" s="29" t="s">
        <v>55</v>
      </c>
      <c r="AG176" s="29"/>
      <c r="AH176" s="27">
        <v>64</v>
      </c>
      <c r="AI176" s="27"/>
      <c r="AJ176" s="27" t="s">
        <v>54</v>
      </c>
      <c r="AK176" s="81">
        <v>30</v>
      </c>
      <c r="AL176" s="569"/>
      <c r="AM176" s="28"/>
      <c r="AN176" s="28"/>
      <c r="AO176" s="28"/>
      <c r="AP176" s="20"/>
      <c r="AQ176" s="37"/>
      <c r="AR176" s="28" t="s">
        <v>3344</v>
      </c>
      <c r="AS176" s="20" t="s">
        <v>3345</v>
      </c>
    </row>
    <row r="177" spans="1:45" ht="14.25" customHeight="1" x14ac:dyDescent="0.25">
      <c r="A177" t="s">
        <v>746</v>
      </c>
      <c r="B177">
        <v>1</v>
      </c>
      <c r="C177" t="s">
        <v>4376</v>
      </c>
      <c r="D177" s="591" t="s">
        <v>4848</v>
      </c>
      <c r="E177" s="555" t="s">
        <v>4825</v>
      </c>
      <c r="F177" s="46" t="s">
        <v>67</v>
      </c>
      <c r="G177" s="593" t="s">
        <v>4827</v>
      </c>
      <c r="H177" s="592" t="s">
        <v>12</v>
      </c>
      <c r="I177" s="592">
        <v>8</v>
      </c>
      <c r="J177" s="618">
        <v>16</v>
      </c>
      <c r="K177" s="65" t="s">
        <v>800</v>
      </c>
      <c r="L177" s="52" t="s">
        <v>108</v>
      </c>
      <c r="M177" s="81" t="s">
        <v>4846</v>
      </c>
      <c r="N177" s="28">
        <v>117</v>
      </c>
      <c r="O177" s="972"/>
      <c r="P177" s="29">
        <v>6</v>
      </c>
      <c r="Q177" s="28"/>
      <c r="R177" s="28"/>
      <c r="S177" s="81">
        <v>555.55600000000004</v>
      </c>
      <c r="T177" s="185">
        <v>43532</v>
      </c>
      <c r="U177" s="326">
        <v>14.7</v>
      </c>
      <c r="V177" s="60">
        <v>0.15</v>
      </c>
      <c r="W177" s="167">
        <v>4</v>
      </c>
      <c r="X177" s="489">
        <f>IF(AND(N177&lt;&gt;"",S177&lt;&gt;""),1000*S177*V177/(N177*W177),"")</f>
        <v>178.06282051282051</v>
      </c>
      <c r="Y177" s="502" t="s">
        <v>174</v>
      </c>
      <c r="Z177" s="494"/>
      <c r="AA177" s="28" t="s">
        <v>20</v>
      </c>
      <c r="AB177" s="27">
        <v>2</v>
      </c>
      <c r="AC177" s="28" t="s">
        <v>4831</v>
      </c>
      <c r="AD177" s="27" t="s">
        <v>54</v>
      </c>
      <c r="AE177" s="28" t="s">
        <v>158</v>
      </c>
      <c r="AF177" s="29" t="s">
        <v>55</v>
      </c>
      <c r="AG177" s="29" t="s">
        <v>55</v>
      </c>
      <c r="AH177" s="27">
        <v>256</v>
      </c>
      <c r="AI177" s="27" t="s">
        <v>249</v>
      </c>
      <c r="AJ177" s="27" t="s">
        <v>54</v>
      </c>
      <c r="AK177" s="81">
        <v>12</v>
      </c>
      <c r="AL177" s="27">
        <v>3</v>
      </c>
      <c r="AM177" s="28"/>
      <c r="AN177" s="28"/>
      <c r="AO177" s="28">
        <v>2017</v>
      </c>
      <c r="AP177" s="20">
        <v>2019</v>
      </c>
      <c r="AQ177" s="182" t="s">
        <v>4828</v>
      </c>
      <c r="AR177" s="28" t="s">
        <v>4845</v>
      </c>
      <c r="AS177" s="20" t="s">
        <v>4829</v>
      </c>
    </row>
    <row r="178" spans="1:45" ht="14.25" customHeight="1" x14ac:dyDescent="0.25">
      <c r="A178" t="s">
        <v>746</v>
      </c>
      <c r="B178">
        <v>1</v>
      </c>
      <c r="C178" t="s">
        <v>875</v>
      </c>
      <c r="D178" s="409" t="s">
        <v>4849</v>
      </c>
      <c r="E178" s="435" t="s">
        <v>4825</v>
      </c>
      <c r="F178" s="27" t="s">
        <v>67</v>
      </c>
      <c r="G178" s="504" t="s">
        <v>4827</v>
      </c>
      <c r="H178" s="412" t="s">
        <v>12</v>
      </c>
      <c r="I178" s="412">
        <v>16</v>
      </c>
      <c r="J178" s="415">
        <v>16</v>
      </c>
      <c r="K178" s="19" t="s">
        <v>800</v>
      </c>
      <c r="L178" s="52" t="s">
        <v>108</v>
      </c>
      <c r="M178" s="81" t="s">
        <v>4846</v>
      </c>
      <c r="N178" s="28">
        <v>174</v>
      </c>
      <c r="O178" s="972"/>
      <c r="P178" s="29">
        <v>6</v>
      </c>
      <c r="Q178" s="28"/>
      <c r="R178" s="28"/>
      <c r="S178" s="81">
        <v>526.31600000000003</v>
      </c>
      <c r="T178" s="185">
        <v>43532</v>
      </c>
      <c r="U178" s="326">
        <v>14.7</v>
      </c>
      <c r="V178" s="60">
        <v>0.3</v>
      </c>
      <c r="W178" s="167">
        <v>4</v>
      </c>
      <c r="X178" s="489">
        <f>IF(AND(N178&lt;&gt;"",S178&lt;&gt;""),1000*S178*V178/(N178*W178),"")</f>
        <v>226.8603448275862</v>
      </c>
      <c r="Y178" s="502" t="s">
        <v>174</v>
      </c>
      <c r="Z178" s="494"/>
      <c r="AA178" s="28" t="s">
        <v>20</v>
      </c>
      <c r="AB178" s="27">
        <v>2</v>
      </c>
      <c r="AC178" s="28" t="s">
        <v>4833</v>
      </c>
      <c r="AD178" s="27" t="s">
        <v>54</v>
      </c>
      <c r="AE178" s="28" t="s">
        <v>158</v>
      </c>
      <c r="AF178" s="29" t="s">
        <v>55</v>
      </c>
      <c r="AG178" s="29" t="s">
        <v>55</v>
      </c>
      <c r="AH178" s="27" t="s">
        <v>181</v>
      </c>
      <c r="AI178" s="27" t="s">
        <v>181</v>
      </c>
      <c r="AJ178" s="27" t="s">
        <v>55</v>
      </c>
      <c r="AK178" s="81">
        <v>13</v>
      </c>
      <c r="AL178" s="27">
        <v>3</v>
      </c>
      <c r="AM178" s="28"/>
      <c r="AN178" s="28"/>
      <c r="AO178" s="28">
        <v>2017</v>
      </c>
      <c r="AP178" s="20">
        <v>2019</v>
      </c>
      <c r="AQ178" s="182" t="s">
        <v>4828</v>
      </c>
      <c r="AR178" s="28" t="s">
        <v>4844</v>
      </c>
      <c r="AS178" s="20" t="s">
        <v>4829</v>
      </c>
    </row>
    <row r="179" spans="1:45" ht="14.25" customHeight="1" x14ac:dyDescent="0.25">
      <c r="A179" t="s">
        <v>746</v>
      </c>
      <c r="B179">
        <v>1</v>
      </c>
      <c r="C179" t="s">
        <v>4376</v>
      </c>
      <c r="D179" s="708" t="s">
        <v>4847</v>
      </c>
      <c r="E179" s="555" t="s">
        <v>4825</v>
      </c>
      <c r="F179" s="46" t="s">
        <v>67</v>
      </c>
      <c r="G179" s="593" t="s">
        <v>4827</v>
      </c>
      <c r="H179" s="592" t="s">
        <v>12</v>
      </c>
      <c r="I179" s="592">
        <v>8</v>
      </c>
      <c r="J179" s="618">
        <v>16</v>
      </c>
      <c r="K179" s="19" t="s">
        <v>800</v>
      </c>
      <c r="L179" s="52" t="s">
        <v>108</v>
      </c>
      <c r="M179" s="81" t="s">
        <v>4846</v>
      </c>
      <c r="N179" s="28">
        <v>101</v>
      </c>
      <c r="O179" s="972"/>
      <c r="P179" s="29">
        <v>6</v>
      </c>
      <c r="Q179" s="28"/>
      <c r="R179" s="28"/>
      <c r="S179" s="81">
        <v>526.31600000000003</v>
      </c>
      <c r="T179" s="185">
        <v>43532</v>
      </c>
      <c r="U179" s="326">
        <v>14.7</v>
      </c>
      <c r="V179" s="60">
        <v>0.15</v>
      </c>
      <c r="W179" s="167">
        <v>4</v>
      </c>
      <c r="X179" s="489">
        <f>IF(AND(N179&lt;&gt;"",S179&lt;&gt;""),1000*S179*V179/(N179*W179),"")</f>
        <v>195.41435643564355</v>
      </c>
      <c r="Y179" s="502" t="s">
        <v>174</v>
      </c>
      <c r="Z179" s="494"/>
      <c r="AA179" s="28" t="s">
        <v>20</v>
      </c>
      <c r="AB179" s="27">
        <v>2</v>
      </c>
      <c r="AC179" s="28" t="s">
        <v>4832</v>
      </c>
      <c r="AD179" s="27" t="s">
        <v>54</v>
      </c>
      <c r="AE179" s="28" t="s">
        <v>158</v>
      </c>
      <c r="AF179" s="29" t="s">
        <v>55</v>
      </c>
      <c r="AG179" s="29" t="s">
        <v>55</v>
      </c>
      <c r="AH179" s="27">
        <v>256</v>
      </c>
      <c r="AI179" s="27" t="s">
        <v>205</v>
      </c>
      <c r="AJ179" s="27" t="s">
        <v>54</v>
      </c>
      <c r="AK179" s="81">
        <v>13</v>
      </c>
      <c r="AL179" s="27">
        <v>3</v>
      </c>
      <c r="AM179" s="28"/>
      <c r="AN179" s="28"/>
      <c r="AO179" s="28">
        <v>2017</v>
      </c>
      <c r="AP179" s="20">
        <v>2019</v>
      </c>
      <c r="AQ179" s="182" t="s">
        <v>4828</v>
      </c>
      <c r="AR179" s="28" t="s">
        <v>4830</v>
      </c>
      <c r="AS179" s="873" t="s">
        <v>4829</v>
      </c>
    </row>
    <row r="180" spans="1:45" ht="14.25" customHeight="1" x14ac:dyDescent="0.25">
      <c r="C180" t="s">
        <v>875</v>
      </c>
      <c r="D180" s="26" t="s">
        <v>3202</v>
      </c>
      <c r="E180" s="435" t="s">
        <v>3980</v>
      </c>
      <c r="F180" s="27" t="s">
        <v>85</v>
      </c>
      <c r="G180" s="28" t="s">
        <v>3981</v>
      </c>
      <c r="H180" s="27" t="s">
        <v>12</v>
      </c>
      <c r="I180" s="27">
        <v>8</v>
      </c>
      <c r="J180" s="87">
        <v>8</v>
      </c>
      <c r="K180" s="19"/>
      <c r="L180" s="52"/>
      <c r="M180" s="81"/>
      <c r="N180" s="28"/>
      <c r="O180" s="972"/>
      <c r="P180" s="29"/>
      <c r="Q180" s="28"/>
      <c r="R180" s="28"/>
      <c r="S180" s="81"/>
      <c r="T180" s="185"/>
      <c r="U180" s="326"/>
      <c r="V180" s="60"/>
      <c r="W180" s="167"/>
      <c r="X180" s="489"/>
      <c r="Y180" s="502"/>
      <c r="Z180" s="494"/>
      <c r="AA180" s="28" t="s">
        <v>6195</v>
      </c>
      <c r="AB180" s="27"/>
      <c r="AC180" s="28"/>
      <c r="AD180" s="27" t="s">
        <v>54</v>
      </c>
      <c r="AE180" s="28" t="s">
        <v>158</v>
      </c>
      <c r="AF180" s="29" t="s">
        <v>55</v>
      </c>
      <c r="AG180" s="29" t="s">
        <v>55</v>
      </c>
      <c r="AH180" s="27" t="s">
        <v>181</v>
      </c>
      <c r="AI180" s="27" t="s">
        <v>181</v>
      </c>
      <c r="AJ180" s="27" t="s">
        <v>54</v>
      </c>
      <c r="AK180" s="81">
        <v>24</v>
      </c>
      <c r="AL180" s="569"/>
      <c r="AM180" s="28"/>
      <c r="AN180" s="28"/>
      <c r="AO180" s="28">
        <v>1994</v>
      </c>
      <c r="AP180" s="20">
        <v>2005</v>
      </c>
      <c r="AQ180" s="182" t="s">
        <v>3983</v>
      </c>
      <c r="AR180" s="28" t="s">
        <v>3982</v>
      </c>
      <c r="AS180" s="20" t="s">
        <v>4044</v>
      </c>
    </row>
    <row r="181" spans="1:45" ht="14.25" customHeight="1" x14ac:dyDescent="0.25">
      <c r="B181">
        <v>1</v>
      </c>
      <c r="C181" t="s">
        <v>875</v>
      </c>
      <c r="D181" s="45" t="s">
        <v>2445</v>
      </c>
      <c r="E181" s="42"/>
      <c r="F181" s="46" t="s">
        <v>67</v>
      </c>
      <c r="G181" s="42" t="s">
        <v>2448</v>
      </c>
      <c r="H181" s="46" t="s">
        <v>12</v>
      </c>
      <c r="I181" s="46">
        <v>8</v>
      </c>
      <c r="J181" s="670">
        <v>8</v>
      </c>
      <c r="K181" s="19" t="s">
        <v>800</v>
      </c>
      <c r="L181" s="52" t="s">
        <v>108</v>
      </c>
      <c r="M181" s="81"/>
      <c r="N181" s="28">
        <v>157</v>
      </c>
      <c r="O181" s="972"/>
      <c r="P181" s="29">
        <v>6</v>
      </c>
      <c r="Q181" s="28"/>
      <c r="R181" s="28"/>
      <c r="S181" s="81">
        <v>434.78300000000002</v>
      </c>
      <c r="T181" s="185">
        <v>43183</v>
      </c>
      <c r="U181" s="326">
        <v>14.7</v>
      </c>
      <c r="V181" s="60">
        <v>0.33</v>
      </c>
      <c r="W181" s="167">
        <v>4</v>
      </c>
      <c r="X181" s="489">
        <f>IF(AND(N181&lt;&gt;"",S181&lt;&gt;""),1000*S181*V181/(N181*W181),"")</f>
        <v>228.46877388535034</v>
      </c>
      <c r="Y181" s="502" t="s">
        <v>174</v>
      </c>
      <c r="Z181" s="494"/>
      <c r="AA181" s="28" t="s">
        <v>20</v>
      </c>
      <c r="AB181" s="27">
        <v>16</v>
      </c>
      <c r="AC181" s="28" t="s">
        <v>3087</v>
      </c>
      <c r="AD181" s="27" t="s">
        <v>54</v>
      </c>
      <c r="AE181" s="28" t="s">
        <v>124</v>
      </c>
      <c r="AF181" s="29" t="s">
        <v>55</v>
      </c>
      <c r="AG181" s="29" t="s">
        <v>55</v>
      </c>
      <c r="AH181" s="412" t="s">
        <v>83</v>
      </c>
      <c r="AI181" s="412" t="s">
        <v>83</v>
      </c>
      <c r="AJ181" s="27" t="s">
        <v>54</v>
      </c>
      <c r="AK181" s="81"/>
      <c r="AL181" s="569"/>
      <c r="AM181" s="28"/>
      <c r="AN181" s="28"/>
      <c r="AO181" s="28">
        <v>1995</v>
      </c>
      <c r="AP181" s="20">
        <v>1997</v>
      </c>
      <c r="AQ181" s="19" t="s">
        <v>2447</v>
      </c>
      <c r="AR181" s="28" t="s">
        <v>2446</v>
      </c>
      <c r="AS181" s="20" t="s">
        <v>3085</v>
      </c>
    </row>
    <row r="182" spans="1:45" ht="14.25" customHeight="1" x14ac:dyDescent="0.25">
      <c r="B182">
        <v>1</v>
      </c>
      <c r="C182" t="s">
        <v>875</v>
      </c>
      <c r="D182" s="26" t="s">
        <v>2445</v>
      </c>
      <c r="E182" s="28"/>
      <c r="F182" s="27" t="s">
        <v>67</v>
      </c>
      <c r="G182" s="28" t="s">
        <v>2448</v>
      </c>
      <c r="H182" s="27" t="s">
        <v>12</v>
      </c>
      <c r="I182" s="27">
        <v>8</v>
      </c>
      <c r="J182" s="87">
        <v>8</v>
      </c>
      <c r="K182" s="19" t="s">
        <v>800</v>
      </c>
      <c r="L182" s="52" t="s">
        <v>108</v>
      </c>
      <c r="M182" s="81"/>
      <c r="N182" s="28">
        <v>161</v>
      </c>
      <c r="O182" s="972"/>
      <c r="P182" s="29">
        <v>6</v>
      </c>
      <c r="Q182" s="28"/>
      <c r="R182" s="28"/>
      <c r="S182" s="81">
        <v>75.757999999999996</v>
      </c>
      <c r="T182" s="185">
        <v>43183</v>
      </c>
      <c r="U182" s="326">
        <v>14.7</v>
      </c>
      <c r="V182" s="60">
        <v>0.33</v>
      </c>
      <c r="W182" s="167">
        <v>4</v>
      </c>
      <c r="X182" s="489">
        <f>IF(AND(N182&lt;&gt;"",S182&lt;&gt;""),1000*S182*V182/(N182*W182),"")</f>
        <v>38.820093167701863</v>
      </c>
      <c r="Y182" s="502" t="s">
        <v>174</v>
      </c>
      <c r="Z182" s="494"/>
      <c r="AA182" s="28" t="s">
        <v>17</v>
      </c>
      <c r="AB182" s="27">
        <v>2</v>
      </c>
      <c r="AC182" s="28" t="s">
        <v>2445</v>
      </c>
      <c r="AD182" s="27" t="s">
        <v>54</v>
      </c>
      <c r="AE182" s="28" t="s">
        <v>124</v>
      </c>
      <c r="AF182" s="29" t="s">
        <v>55</v>
      </c>
      <c r="AG182" s="29" t="s">
        <v>55</v>
      </c>
      <c r="AH182" s="412" t="s">
        <v>83</v>
      </c>
      <c r="AI182" s="412" t="s">
        <v>83</v>
      </c>
      <c r="AJ182" s="27" t="s">
        <v>54</v>
      </c>
      <c r="AK182" s="81"/>
      <c r="AL182" s="569"/>
      <c r="AM182" s="28"/>
      <c r="AN182" s="28"/>
      <c r="AO182" s="28">
        <v>1995</v>
      </c>
      <c r="AP182" s="20">
        <v>1997</v>
      </c>
      <c r="AQ182" s="19" t="s">
        <v>2447</v>
      </c>
      <c r="AR182" s="28" t="s">
        <v>2446</v>
      </c>
      <c r="AS182" s="20" t="s">
        <v>3085</v>
      </c>
    </row>
    <row r="183" spans="1:45" ht="15" customHeight="1" x14ac:dyDescent="0.25">
      <c r="D183" s="26" t="s">
        <v>6475</v>
      </c>
      <c r="E183" s="435" t="s">
        <v>6476</v>
      </c>
      <c r="F183" s="27"/>
      <c r="G183" s="28" t="s">
        <v>5365</v>
      </c>
      <c r="H183" s="27" t="s">
        <v>12</v>
      </c>
      <c r="I183" s="27">
        <v>4</v>
      </c>
      <c r="J183" s="87">
        <v>8</v>
      </c>
      <c r="K183" s="19"/>
      <c r="L183" s="52"/>
      <c r="M183" s="81"/>
      <c r="N183" s="28"/>
      <c r="O183" s="972"/>
      <c r="P183" s="29"/>
      <c r="Q183" s="28"/>
      <c r="R183" s="28"/>
      <c r="S183" s="81"/>
      <c r="T183" s="185"/>
      <c r="U183" s="326"/>
      <c r="V183" s="60"/>
      <c r="W183" s="167"/>
      <c r="X183" s="489"/>
      <c r="Y183" s="502"/>
      <c r="Z183" s="494"/>
      <c r="AA183" s="28" t="s">
        <v>17</v>
      </c>
      <c r="AB183" s="27">
        <v>5</v>
      </c>
      <c r="AC183" s="28" t="s">
        <v>6475</v>
      </c>
      <c r="AD183" s="27" t="s">
        <v>54</v>
      </c>
      <c r="AE183" s="28"/>
      <c r="AF183" s="29" t="s">
        <v>55</v>
      </c>
      <c r="AG183" s="29" t="s">
        <v>54</v>
      </c>
      <c r="AH183" s="27">
        <v>16</v>
      </c>
      <c r="AI183" s="27">
        <v>128</v>
      </c>
      <c r="AJ183" s="27"/>
      <c r="AK183" s="81">
        <v>12</v>
      </c>
      <c r="AL183" s="569"/>
      <c r="AM183" s="28"/>
      <c r="AN183" s="28"/>
      <c r="AO183" s="28">
        <v>2015</v>
      </c>
      <c r="AP183" s="20">
        <v>2021</v>
      </c>
      <c r="AQ183" s="19"/>
      <c r="AR183" s="28" t="s">
        <v>6477</v>
      </c>
      <c r="AS183" s="20"/>
    </row>
    <row r="184" spans="1:45" x14ac:dyDescent="0.25">
      <c r="A184" t="s">
        <v>174</v>
      </c>
      <c r="B184">
        <v>1</v>
      </c>
      <c r="C184" t="s">
        <v>875</v>
      </c>
      <c r="D184" s="26" t="s">
        <v>719</v>
      </c>
      <c r="E184" s="435" t="s">
        <v>2690</v>
      </c>
      <c r="F184" s="27" t="s">
        <v>67</v>
      </c>
      <c r="G184" s="28" t="s">
        <v>720</v>
      </c>
      <c r="H184" s="27" t="s">
        <v>12</v>
      </c>
      <c r="I184" s="27">
        <v>8</v>
      </c>
      <c r="J184" s="87" t="s">
        <v>71</v>
      </c>
      <c r="K184" s="19" t="s">
        <v>800</v>
      </c>
      <c r="L184" s="52" t="s">
        <v>108</v>
      </c>
      <c r="M184" s="81"/>
      <c r="N184" s="28">
        <v>267</v>
      </c>
      <c r="O184" s="972"/>
      <c r="P184" s="29">
        <v>6</v>
      </c>
      <c r="Q184" s="28"/>
      <c r="R184" s="28"/>
      <c r="S184" s="81">
        <v>346.62</v>
      </c>
      <c r="T184" s="185">
        <v>41732</v>
      </c>
      <c r="U184" s="326">
        <v>14.7</v>
      </c>
      <c r="V184" s="60">
        <v>0.33</v>
      </c>
      <c r="W184" s="167">
        <v>1</v>
      </c>
      <c r="X184" s="489">
        <f>IF(AND(N184&lt;&gt;"",S184&lt;&gt;""),1000*S184*V184/(N184*W184),"")</f>
        <v>428.40674157303374</v>
      </c>
      <c r="Y184" s="502" t="s">
        <v>174</v>
      </c>
      <c r="Z184" s="494"/>
      <c r="AA184" s="28" t="s">
        <v>20</v>
      </c>
      <c r="AB184" s="27">
        <v>4</v>
      </c>
      <c r="AC184" s="28" t="s">
        <v>722</v>
      </c>
      <c r="AD184" s="27" t="s">
        <v>54</v>
      </c>
      <c r="AE184" s="28"/>
      <c r="AF184" s="29" t="s">
        <v>55</v>
      </c>
      <c r="AG184" s="29"/>
      <c r="AH184" s="27" t="s">
        <v>181</v>
      </c>
      <c r="AI184" s="27" t="s">
        <v>181</v>
      </c>
      <c r="AJ184" s="27" t="s">
        <v>54</v>
      </c>
      <c r="AK184" s="81">
        <v>43</v>
      </c>
      <c r="AL184" s="569"/>
      <c r="AM184" s="28"/>
      <c r="AN184" s="28"/>
      <c r="AO184" s="28">
        <v>1998</v>
      </c>
      <c r="AP184" s="20">
        <v>2000</v>
      </c>
      <c r="AQ184" s="37"/>
      <c r="AR184" s="28" t="s">
        <v>721</v>
      </c>
      <c r="AS184" s="20"/>
    </row>
    <row r="185" spans="1:45" x14ac:dyDescent="0.25">
      <c r="C185" t="s">
        <v>875</v>
      </c>
      <c r="D185" s="26" t="s">
        <v>2442</v>
      </c>
      <c r="E185" s="28"/>
      <c r="F185" s="27" t="s">
        <v>777</v>
      </c>
      <c r="G185" s="28" t="s">
        <v>2443</v>
      </c>
      <c r="H185" s="27" t="s">
        <v>12</v>
      </c>
      <c r="I185" s="27">
        <v>8</v>
      </c>
      <c r="J185" s="87">
        <v>8</v>
      </c>
      <c r="K185" s="19" t="s">
        <v>1409</v>
      </c>
      <c r="L185" s="52" t="s">
        <v>108</v>
      </c>
      <c r="M185" s="81" t="s">
        <v>1310</v>
      </c>
      <c r="N185" s="28"/>
      <c r="O185" s="972"/>
      <c r="P185" s="29">
        <v>6</v>
      </c>
      <c r="Q185" s="28"/>
      <c r="R185" s="28"/>
      <c r="S185" s="81"/>
      <c r="T185" s="185">
        <v>43183</v>
      </c>
      <c r="U185" s="326">
        <v>14.7</v>
      </c>
      <c r="V185" s="60">
        <v>0.33</v>
      </c>
      <c r="W185" s="167">
        <v>3</v>
      </c>
      <c r="X185" s="489" t="str">
        <f>IF(AND(N185&lt;&gt;"",S185&lt;&gt;""),1000*S185*V185/(N185*W185),"")</f>
        <v/>
      </c>
      <c r="Y185" s="502"/>
      <c r="Z185" s="494"/>
      <c r="AA185" s="28" t="s">
        <v>17</v>
      </c>
      <c r="AB185" s="27">
        <v>2</v>
      </c>
      <c r="AC185" s="28" t="s">
        <v>2442</v>
      </c>
      <c r="AD185" s="27" t="s">
        <v>54</v>
      </c>
      <c r="AE185" s="28" t="s">
        <v>124</v>
      </c>
      <c r="AF185" s="29" t="s">
        <v>55</v>
      </c>
      <c r="AG185" s="29" t="s">
        <v>55</v>
      </c>
      <c r="AH185" s="412" t="s">
        <v>83</v>
      </c>
      <c r="AI185" s="412" t="s">
        <v>83</v>
      </c>
      <c r="AJ185" s="27" t="s">
        <v>54</v>
      </c>
      <c r="AK185" s="81"/>
      <c r="AL185" s="569"/>
      <c r="AM185" s="28"/>
      <c r="AN185" s="28"/>
      <c r="AO185" s="28">
        <v>1992</v>
      </c>
      <c r="AP185" s="20"/>
      <c r="AQ185" s="19"/>
      <c r="AR185" s="28" t="s">
        <v>2444</v>
      </c>
      <c r="AS185" s="20"/>
    </row>
    <row r="186" spans="1:45" ht="15" customHeight="1" x14ac:dyDescent="0.25">
      <c r="B186">
        <v>1</v>
      </c>
      <c r="C186" t="s">
        <v>875</v>
      </c>
      <c r="D186" s="26" t="s">
        <v>3328</v>
      </c>
      <c r="E186" s="435" t="s">
        <v>3329</v>
      </c>
      <c r="F186" s="27" t="s">
        <v>67</v>
      </c>
      <c r="G186" s="28" t="s">
        <v>3331</v>
      </c>
      <c r="H186" s="27" t="s">
        <v>12</v>
      </c>
      <c r="I186" s="27">
        <v>8</v>
      </c>
      <c r="J186" s="87">
        <v>8</v>
      </c>
      <c r="K186" s="19" t="s">
        <v>800</v>
      </c>
      <c r="L186" s="52" t="s">
        <v>108</v>
      </c>
      <c r="M186" s="81"/>
      <c r="N186" s="28">
        <v>301</v>
      </c>
      <c r="O186" s="972"/>
      <c r="P186" s="29">
        <v>6</v>
      </c>
      <c r="Q186" s="28"/>
      <c r="R186" s="28"/>
      <c r="S186" s="81">
        <v>357.14299999999997</v>
      </c>
      <c r="T186" s="185">
        <v>43200</v>
      </c>
      <c r="U186" s="326">
        <v>14.7</v>
      </c>
      <c r="V186" s="60">
        <v>0.33</v>
      </c>
      <c r="W186" s="167">
        <v>3</v>
      </c>
      <c r="X186" s="489">
        <f>IF(AND(N186&lt;&gt;"",S186&lt;&gt;""),1000*S186*V186/(N186*W186),"")</f>
        <v>130.5173754152824</v>
      </c>
      <c r="Y186" s="502"/>
      <c r="Z186" s="494"/>
      <c r="AA186" s="28" t="s">
        <v>20</v>
      </c>
      <c r="AB186" s="27">
        <v>1</v>
      </c>
      <c r="AC186" s="28" t="s">
        <v>3328</v>
      </c>
      <c r="AD186" s="27" t="s">
        <v>54</v>
      </c>
      <c r="AE186" s="28" t="s">
        <v>158</v>
      </c>
      <c r="AF186" s="29" t="s">
        <v>55</v>
      </c>
      <c r="AG186" s="29" t="s">
        <v>54</v>
      </c>
      <c r="AH186" s="412" t="s">
        <v>181</v>
      </c>
      <c r="AI186" s="412" t="s">
        <v>364</v>
      </c>
      <c r="AJ186" s="27" t="s">
        <v>54</v>
      </c>
      <c r="AK186" s="81">
        <v>40</v>
      </c>
      <c r="AL186" s="569">
        <v>3</v>
      </c>
      <c r="AM186" s="28"/>
      <c r="AN186" s="28"/>
      <c r="AO186" s="28">
        <v>2011</v>
      </c>
      <c r="AP186" s="20">
        <v>2018</v>
      </c>
      <c r="AQ186" s="182" t="s">
        <v>3332</v>
      </c>
      <c r="AR186" s="28" t="s">
        <v>3330</v>
      </c>
      <c r="AS186" s="20" t="s">
        <v>3336</v>
      </c>
    </row>
    <row r="187" spans="1:45" ht="15" customHeight="1" x14ac:dyDescent="0.25">
      <c r="D187" s="26" t="s">
        <v>6483</v>
      </c>
      <c r="E187" s="435" t="s">
        <v>6484</v>
      </c>
      <c r="F187" s="27"/>
      <c r="G187" s="28" t="s">
        <v>4579</v>
      </c>
      <c r="H187" s="27" t="s">
        <v>12</v>
      </c>
      <c r="I187" s="27">
        <v>16</v>
      </c>
      <c r="J187" s="87">
        <v>16</v>
      </c>
      <c r="K187" s="856" t="s">
        <v>6197</v>
      </c>
      <c r="L187" s="465" t="s">
        <v>108</v>
      </c>
      <c r="M187" s="81"/>
      <c r="N187" s="28">
        <v>166</v>
      </c>
      <c r="O187" s="972">
        <v>67</v>
      </c>
      <c r="P187" s="29">
        <v>6</v>
      </c>
      <c r="Q187" s="28"/>
      <c r="R187" s="28"/>
      <c r="S187" s="81">
        <v>625</v>
      </c>
      <c r="T187" s="185">
        <v>44563</v>
      </c>
      <c r="U187" s="326" t="s">
        <v>6495</v>
      </c>
      <c r="V187" s="60">
        <v>0.67</v>
      </c>
      <c r="W187" s="167">
        <v>2</v>
      </c>
      <c r="X187" s="996">
        <f>IF(AND(N187&lt;&gt;"",S187&lt;&gt;""),1000*S187*V187/(N187*W187),"")</f>
        <v>1261.2951807228915</v>
      </c>
      <c r="Y187" s="502"/>
      <c r="Z187" s="494"/>
      <c r="AA187" s="28" t="s">
        <v>17</v>
      </c>
      <c r="AB187" s="27">
        <v>6</v>
      </c>
      <c r="AC187" s="28" t="s">
        <v>6491</v>
      </c>
      <c r="AD187" s="27" t="s">
        <v>54</v>
      </c>
      <c r="AE187" s="28" t="s">
        <v>158</v>
      </c>
      <c r="AF187" s="29" t="s">
        <v>55</v>
      </c>
      <c r="AG187" s="29"/>
      <c r="AH187" s="27" t="s">
        <v>83</v>
      </c>
      <c r="AI187" s="27" t="s">
        <v>83</v>
      </c>
      <c r="AJ187" s="27"/>
      <c r="AK187" s="81">
        <v>14</v>
      </c>
      <c r="AL187" s="569"/>
      <c r="AM187" s="28"/>
      <c r="AN187" s="28"/>
      <c r="AO187" s="28"/>
      <c r="AP187" s="20">
        <v>2020</v>
      </c>
      <c r="AQ187" s="182"/>
      <c r="AR187" s="28" t="s">
        <v>6487</v>
      </c>
      <c r="AS187" s="130" t="s">
        <v>6493</v>
      </c>
    </row>
    <row r="188" spans="1:45" ht="15" customHeight="1" x14ac:dyDescent="0.25">
      <c r="D188" s="45" t="s">
        <v>6483</v>
      </c>
      <c r="E188" s="555" t="s">
        <v>6484</v>
      </c>
      <c r="F188" s="46"/>
      <c r="G188" s="42" t="s">
        <v>4579</v>
      </c>
      <c r="H188" s="46" t="s">
        <v>12</v>
      </c>
      <c r="I188" s="46">
        <v>16</v>
      </c>
      <c r="J188" s="670">
        <v>16</v>
      </c>
      <c r="K188" s="856" t="s">
        <v>6197</v>
      </c>
      <c r="L188" s="465" t="s">
        <v>108</v>
      </c>
      <c r="M188" s="81"/>
      <c r="N188" s="28">
        <v>230</v>
      </c>
      <c r="O188" s="972">
        <v>131</v>
      </c>
      <c r="P188" s="29">
        <v>6</v>
      </c>
      <c r="Q188" s="28"/>
      <c r="R188" s="28">
        <v>1</v>
      </c>
      <c r="S188" s="81">
        <v>450.45</v>
      </c>
      <c r="T188" s="185">
        <v>44563</v>
      </c>
      <c r="U188" s="326" t="s">
        <v>6495</v>
      </c>
      <c r="V188" s="60">
        <v>0.67</v>
      </c>
      <c r="W188" s="167">
        <v>2</v>
      </c>
      <c r="X188" s="996">
        <f>IF(AND(N188&lt;&gt;"",S188&lt;&gt;""),1000*S188*V188/(N188*W188),"")</f>
        <v>656.09021739130435</v>
      </c>
      <c r="Y188" s="502"/>
      <c r="Z188" s="494"/>
      <c r="AA188" s="28" t="s">
        <v>17</v>
      </c>
      <c r="AB188" s="27">
        <v>6</v>
      </c>
      <c r="AC188" s="28" t="s">
        <v>6492</v>
      </c>
      <c r="AD188" s="27" t="s">
        <v>54</v>
      </c>
      <c r="AE188" s="28" t="s">
        <v>158</v>
      </c>
      <c r="AF188" s="29" t="s">
        <v>55</v>
      </c>
      <c r="AG188" s="29"/>
      <c r="AH188" s="27" t="s">
        <v>83</v>
      </c>
      <c r="AI188" s="27" t="s">
        <v>83</v>
      </c>
      <c r="AJ188" s="27"/>
      <c r="AK188" s="81">
        <v>14</v>
      </c>
      <c r="AL188" s="569"/>
      <c r="AM188" s="28"/>
      <c r="AN188" s="28"/>
      <c r="AO188" s="28"/>
      <c r="AP188" s="20">
        <v>2020</v>
      </c>
      <c r="AQ188" s="579"/>
      <c r="AR188" s="28" t="s">
        <v>6487</v>
      </c>
      <c r="AS188" s="130" t="s">
        <v>6494</v>
      </c>
    </row>
    <row r="189" spans="1:45" ht="15" customHeight="1" x14ac:dyDescent="0.25">
      <c r="D189" s="591" t="s">
        <v>5583</v>
      </c>
      <c r="E189" s="555" t="s">
        <v>5584</v>
      </c>
      <c r="F189" s="617"/>
      <c r="G189" s="593" t="s">
        <v>5585</v>
      </c>
      <c r="H189" s="592" t="s">
        <v>12</v>
      </c>
      <c r="I189" s="592">
        <v>8</v>
      </c>
      <c r="J189" s="618">
        <v>8</v>
      </c>
      <c r="K189" s="19"/>
      <c r="L189" s="52"/>
      <c r="M189" s="81"/>
      <c r="N189" s="28"/>
      <c r="O189" s="972"/>
      <c r="P189" s="29"/>
      <c r="Q189" s="28"/>
      <c r="R189" s="28"/>
      <c r="S189" s="81"/>
      <c r="T189" s="185"/>
      <c r="U189" s="326"/>
      <c r="V189" s="60"/>
      <c r="W189" s="167"/>
      <c r="X189" s="489"/>
      <c r="Y189" s="502"/>
      <c r="Z189" s="494"/>
      <c r="AA189" s="28" t="s">
        <v>20</v>
      </c>
      <c r="AB189" s="27"/>
      <c r="AC189" s="28"/>
      <c r="AD189" s="27"/>
      <c r="AE189" s="28"/>
      <c r="AF189" s="29"/>
      <c r="AG189" s="29"/>
      <c r="AH189" s="27"/>
      <c r="AI189" s="27"/>
      <c r="AJ189" s="27"/>
      <c r="AK189" s="81"/>
      <c r="AL189" s="569"/>
      <c r="AM189" s="28"/>
      <c r="AN189" s="28"/>
      <c r="AO189" s="28"/>
      <c r="AP189" s="20"/>
      <c r="AQ189" s="579" t="s">
        <v>5587</v>
      </c>
      <c r="AR189" s="28" t="s">
        <v>5588</v>
      </c>
      <c r="AS189" s="130" t="s">
        <v>5586</v>
      </c>
    </row>
    <row r="190" spans="1:45" ht="15" customHeight="1" x14ac:dyDescent="0.25">
      <c r="C190" t="s">
        <v>4376</v>
      </c>
      <c r="D190" s="591" t="s">
        <v>4435</v>
      </c>
      <c r="E190" s="555" t="s">
        <v>4436</v>
      </c>
      <c r="F190" s="592" t="s">
        <v>1812</v>
      </c>
      <c r="G190" s="593"/>
      <c r="H190" s="592" t="s">
        <v>12</v>
      </c>
      <c r="I190" s="592">
        <v>8</v>
      </c>
      <c r="J190" s="618">
        <v>8</v>
      </c>
      <c r="K190" s="19"/>
      <c r="L190" s="52"/>
      <c r="M190" s="81"/>
      <c r="N190" s="28"/>
      <c r="O190" s="972"/>
      <c r="P190" s="29"/>
      <c r="Q190" s="28"/>
      <c r="R190" s="28"/>
      <c r="S190" s="81"/>
      <c r="T190" s="185"/>
      <c r="U190" s="326"/>
      <c r="V190" s="60"/>
      <c r="W190" s="167"/>
      <c r="X190" s="489"/>
      <c r="Y190" s="502"/>
      <c r="Z190" s="494"/>
      <c r="AA190" s="28" t="s">
        <v>17</v>
      </c>
      <c r="AB190" s="27"/>
      <c r="AC190" s="28"/>
      <c r="AD190" s="27"/>
      <c r="AE190" s="28"/>
      <c r="AF190" s="29" t="s">
        <v>55</v>
      </c>
      <c r="AG190" s="29"/>
      <c r="AH190" s="27">
        <v>32</v>
      </c>
      <c r="AI190" s="27">
        <v>32</v>
      </c>
      <c r="AJ190" s="27" t="s">
        <v>54</v>
      </c>
      <c r="AK190" s="81">
        <v>8</v>
      </c>
      <c r="AL190" s="569"/>
      <c r="AM190" s="28"/>
      <c r="AN190" s="28"/>
      <c r="AO190" s="28"/>
      <c r="AP190" s="20">
        <v>2017</v>
      </c>
      <c r="AQ190" s="429"/>
      <c r="AR190" s="28"/>
      <c r="AS190" s="20"/>
    </row>
    <row r="191" spans="1:45" ht="15" customHeight="1" x14ac:dyDescent="0.25">
      <c r="A191" t="s">
        <v>746</v>
      </c>
      <c r="B191">
        <v>1</v>
      </c>
      <c r="C191" t="s">
        <v>875</v>
      </c>
      <c r="D191" s="26" t="s">
        <v>503</v>
      </c>
      <c r="E191" s="435" t="s">
        <v>2555</v>
      </c>
      <c r="F191" s="27" t="s">
        <v>85</v>
      </c>
      <c r="G191" s="28" t="s">
        <v>311</v>
      </c>
      <c r="H191" s="27" t="s">
        <v>12</v>
      </c>
      <c r="I191" s="27">
        <v>32</v>
      </c>
      <c r="J191" s="87">
        <v>8</v>
      </c>
      <c r="K191" s="19" t="s">
        <v>800</v>
      </c>
      <c r="L191" s="52" t="s">
        <v>108</v>
      </c>
      <c r="M191" s="81"/>
      <c r="N191" s="28">
        <v>11216</v>
      </c>
      <c r="O191" s="972"/>
      <c r="P191" s="29">
        <v>6</v>
      </c>
      <c r="Q191" s="28">
        <v>4</v>
      </c>
      <c r="R191" s="28">
        <v>6</v>
      </c>
      <c r="S191" s="81">
        <v>123.45699999999999</v>
      </c>
      <c r="T191" s="185">
        <v>41764</v>
      </c>
      <c r="U191" s="326" t="s">
        <v>1255</v>
      </c>
      <c r="V191" s="60">
        <v>0.67</v>
      </c>
      <c r="W191" s="167">
        <v>2</v>
      </c>
      <c r="X191" s="489">
        <f>IF(AND(N191&lt;&gt;"",S191&lt;&gt;""),1000*S191*V191/(N191*W191),"")</f>
        <v>3.6874193116975751</v>
      </c>
      <c r="Y191" s="502" t="s">
        <v>174</v>
      </c>
      <c r="Z191" s="494"/>
      <c r="AA191" s="28" t="s">
        <v>20</v>
      </c>
      <c r="AB191" s="27">
        <v>10</v>
      </c>
      <c r="AC191" s="28" t="s">
        <v>1244</v>
      </c>
      <c r="AD191" s="27" t="s">
        <v>54</v>
      </c>
      <c r="AE191" s="28"/>
      <c r="AF191" s="29" t="s">
        <v>55</v>
      </c>
      <c r="AG191" s="29"/>
      <c r="AH191" s="27" t="s">
        <v>133</v>
      </c>
      <c r="AI191" s="27" t="s">
        <v>133</v>
      </c>
      <c r="AJ191" s="27" t="s">
        <v>54</v>
      </c>
      <c r="AK191" s="81"/>
      <c r="AL191" s="569"/>
      <c r="AM191" s="28">
        <v>16</v>
      </c>
      <c r="AN191" s="28"/>
      <c r="AO191" s="28">
        <v>2013</v>
      </c>
      <c r="AP191" s="20">
        <v>2013</v>
      </c>
      <c r="AQ191" s="579" t="s">
        <v>2558</v>
      </c>
      <c r="AR191" s="28" t="s">
        <v>504</v>
      </c>
      <c r="AS191" s="20" t="s">
        <v>1243</v>
      </c>
    </row>
    <row r="192" spans="1:45" ht="15" customHeight="1" x14ac:dyDescent="0.25">
      <c r="C192" t="s">
        <v>4376</v>
      </c>
      <c r="D192" s="26" t="s">
        <v>2648</v>
      </c>
      <c r="E192" s="435" t="s">
        <v>3133</v>
      </c>
      <c r="F192" s="27" t="s">
        <v>67</v>
      </c>
      <c r="G192" s="28" t="s">
        <v>2649</v>
      </c>
      <c r="H192" s="27" t="s">
        <v>12</v>
      </c>
      <c r="I192" s="27">
        <v>8</v>
      </c>
      <c r="J192" s="87">
        <v>8</v>
      </c>
      <c r="K192" s="19" t="s">
        <v>800</v>
      </c>
      <c r="L192" s="52" t="s">
        <v>108</v>
      </c>
      <c r="M192" s="81" t="s">
        <v>3136</v>
      </c>
      <c r="N192" s="28">
        <v>48</v>
      </c>
      <c r="O192" s="972"/>
      <c r="P192" s="29">
        <v>6</v>
      </c>
      <c r="Q192" s="28"/>
      <c r="R192" s="28"/>
      <c r="S192" s="81">
        <v>200</v>
      </c>
      <c r="T192" s="185">
        <v>43184</v>
      </c>
      <c r="U192" s="326">
        <v>14.7</v>
      </c>
      <c r="V192" s="60">
        <v>0.1</v>
      </c>
      <c r="W192" s="167">
        <v>4</v>
      </c>
      <c r="X192" s="489">
        <f>IF(AND(N192&lt;&gt;"",S192&lt;&gt;""),1000*S192*V192/(N192*W192),"")</f>
        <v>104.16666666666667</v>
      </c>
      <c r="Y192" s="502" t="s">
        <v>174</v>
      </c>
      <c r="Z192" s="494"/>
      <c r="AA192" s="28" t="s">
        <v>17</v>
      </c>
      <c r="AB192" s="27">
        <v>15</v>
      </c>
      <c r="AC192" s="28" t="s">
        <v>3135</v>
      </c>
      <c r="AD192" s="27"/>
      <c r="AE192" s="28"/>
      <c r="AF192" s="29" t="s">
        <v>55</v>
      </c>
      <c r="AG192" s="29"/>
      <c r="AH192" s="27">
        <v>16</v>
      </c>
      <c r="AI192" s="27">
        <v>16</v>
      </c>
      <c r="AJ192" s="27" t="s">
        <v>54</v>
      </c>
      <c r="AK192" s="81">
        <v>5</v>
      </c>
      <c r="AL192" s="569"/>
      <c r="AM192" s="28"/>
      <c r="AN192" s="28"/>
      <c r="AO192" s="28">
        <v>2012</v>
      </c>
      <c r="AP192" s="20">
        <v>2017</v>
      </c>
      <c r="AQ192" s="579" t="s">
        <v>3132</v>
      </c>
      <c r="AR192" s="28" t="s">
        <v>2650</v>
      </c>
      <c r="AS192" s="127" t="s">
        <v>2651</v>
      </c>
    </row>
    <row r="193" spans="1:45" ht="15" customHeight="1" x14ac:dyDescent="0.25">
      <c r="D193" s="409" t="s">
        <v>6394</v>
      </c>
      <c r="E193" s="435" t="s">
        <v>6395</v>
      </c>
      <c r="F193" s="412"/>
      <c r="G193" s="504" t="s">
        <v>6396</v>
      </c>
      <c r="H193" s="412" t="s">
        <v>12</v>
      </c>
      <c r="I193" s="412">
        <v>16</v>
      </c>
      <c r="J193" s="415">
        <v>16</v>
      </c>
      <c r="K193" s="19"/>
      <c r="L193" s="52"/>
      <c r="M193" s="81"/>
      <c r="N193" s="28"/>
      <c r="O193" s="972"/>
      <c r="P193" s="29"/>
      <c r="Q193" s="28"/>
      <c r="R193" s="28"/>
      <c r="S193" s="81"/>
      <c r="T193" s="185"/>
      <c r="U193" s="326"/>
      <c r="V193" s="60"/>
      <c r="W193" s="167"/>
      <c r="X193" s="489"/>
      <c r="Y193" s="502"/>
      <c r="Z193" s="494"/>
      <c r="AA193" s="28" t="s">
        <v>20</v>
      </c>
      <c r="AB193" s="27">
        <v>76</v>
      </c>
      <c r="AC193" s="28" t="s">
        <v>6398</v>
      </c>
      <c r="AD193" s="27" t="s">
        <v>54</v>
      </c>
      <c r="AE193" s="28" t="s">
        <v>158</v>
      </c>
      <c r="AF193" s="29" t="s">
        <v>55</v>
      </c>
      <c r="AG193" s="29"/>
      <c r="AH193" s="27" t="s">
        <v>181</v>
      </c>
      <c r="AI193" s="27" t="s">
        <v>181</v>
      </c>
      <c r="AJ193" s="27"/>
      <c r="AK193" s="81"/>
      <c r="AL193" s="569"/>
      <c r="AM193" s="28"/>
      <c r="AN193" s="28"/>
      <c r="AO193" s="28"/>
      <c r="AP193" s="20">
        <v>2021</v>
      </c>
      <c r="AQ193" s="579" t="s">
        <v>6400</v>
      </c>
      <c r="AR193" s="28" t="s">
        <v>6397</v>
      </c>
      <c r="AS193" s="20" t="s">
        <v>6399</v>
      </c>
    </row>
    <row r="194" spans="1:45" ht="14.25" customHeight="1" x14ac:dyDescent="0.25">
      <c r="B194">
        <v>1</v>
      </c>
      <c r="C194" t="s">
        <v>875</v>
      </c>
      <c r="D194" s="26" t="s">
        <v>2042</v>
      </c>
      <c r="E194" s="28"/>
      <c r="F194" s="27" t="s">
        <v>67</v>
      </c>
      <c r="G194" s="28" t="s">
        <v>4367</v>
      </c>
      <c r="H194" s="27" t="s">
        <v>12</v>
      </c>
      <c r="I194" s="27">
        <v>16</v>
      </c>
      <c r="J194" s="87">
        <v>8</v>
      </c>
      <c r="K194" s="19" t="s">
        <v>800</v>
      </c>
      <c r="L194" s="52" t="s">
        <v>108</v>
      </c>
      <c r="M194" s="81" t="s">
        <v>3154</v>
      </c>
      <c r="N194" s="28">
        <v>709</v>
      </c>
      <c r="O194" s="972"/>
      <c r="P194" s="29">
        <v>6</v>
      </c>
      <c r="Q194" s="28"/>
      <c r="R194" s="28"/>
      <c r="S194" s="81">
        <v>83.332999999999998</v>
      </c>
      <c r="T194" s="185">
        <v>43185</v>
      </c>
      <c r="U194" s="326">
        <v>14.7</v>
      </c>
      <c r="V194" s="60">
        <v>0.67</v>
      </c>
      <c r="W194" s="167">
        <v>3</v>
      </c>
      <c r="X194" s="489">
        <f>IF(AND(N194&lt;&gt;"",S194&lt;&gt;""),1000*S194*V194/(N194*W194),"")</f>
        <v>26.249699106723085</v>
      </c>
      <c r="Y194" s="502" t="s">
        <v>174</v>
      </c>
      <c r="Z194" s="494"/>
      <c r="AA194" s="28" t="s">
        <v>17</v>
      </c>
      <c r="AB194" s="27">
        <v>23</v>
      </c>
      <c r="AC194" s="28" t="s">
        <v>73</v>
      </c>
      <c r="AD194" s="27" t="s">
        <v>54</v>
      </c>
      <c r="AE194" s="28"/>
      <c r="AF194" s="29" t="s">
        <v>55</v>
      </c>
      <c r="AG194" s="29" t="s">
        <v>55</v>
      </c>
      <c r="AH194" s="27" t="s">
        <v>181</v>
      </c>
      <c r="AI194" s="27" t="s">
        <v>181</v>
      </c>
      <c r="AJ194" s="27" t="s">
        <v>54</v>
      </c>
      <c r="AK194" s="81">
        <v>182</v>
      </c>
      <c r="AL194" s="569"/>
      <c r="AM194" s="28"/>
      <c r="AN194" s="28"/>
      <c r="AO194" s="28">
        <v>2016</v>
      </c>
      <c r="AP194" s="20">
        <v>2016</v>
      </c>
      <c r="AQ194" s="579" t="s">
        <v>3156</v>
      </c>
      <c r="AR194" s="28" t="s">
        <v>3155</v>
      </c>
      <c r="AS194" s="20" t="s">
        <v>2043</v>
      </c>
    </row>
    <row r="195" spans="1:45" ht="14.25" customHeight="1" x14ac:dyDescent="0.25">
      <c r="B195">
        <v>1</v>
      </c>
      <c r="C195" t="s">
        <v>875</v>
      </c>
      <c r="D195" s="26" t="s">
        <v>2051</v>
      </c>
      <c r="E195" s="435" t="s">
        <v>2052</v>
      </c>
      <c r="F195" s="27" t="s">
        <v>67</v>
      </c>
      <c r="G195" s="28" t="s">
        <v>3388</v>
      </c>
      <c r="H195" s="27" t="s">
        <v>12</v>
      </c>
      <c r="I195" s="27">
        <v>8</v>
      </c>
      <c r="J195" s="87">
        <v>8</v>
      </c>
      <c r="K195" s="19" t="s">
        <v>10</v>
      </c>
      <c r="L195" s="52" t="s">
        <v>108</v>
      </c>
      <c r="M195" s="81"/>
      <c r="N195" s="28">
        <v>102</v>
      </c>
      <c r="O195" s="972"/>
      <c r="P195" s="29"/>
      <c r="Q195" s="28"/>
      <c r="R195" s="28"/>
      <c r="S195" s="81">
        <v>200</v>
      </c>
      <c r="T195" s="185">
        <v>43145</v>
      </c>
      <c r="U195" s="326">
        <v>14.7</v>
      </c>
      <c r="V195" s="60">
        <v>0.2</v>
      </c>
      <c r="W195" s="167">
        <v>1</v>
      </c>
      <c r="X195" s="489">
        <f>IF(AND(N195&lt;&gt;"",S195&lt;&gt;""),1000*S195*V195/(N195*W195),"")</f>
        <v>392.15686274509807</v>
      </c>
      <c r="Y195" s="502" t="s">
        <v>174</v>
      </c>
      <c r="Z195" s="494"/>
      <c r="AA195" s="28" t="s">
        <v>20</v>
      </c>
      <c r="AB195" s="27">
        <v>5</v>
      </c>
      <c r="AC195" s="28" t="s">
        <v>2050</v>
      </c>
      <c r="AD195" s="27"/>
      <c r="AE195" s="28"/>
      <c r="AF195" s="29"/>
      <c r="AG195" s="29"/>
      <c r="AH195" s="27"/>
      <c r="AI195" s="27">
        <v>16</v>
      </c>
      <c r="AJ195" s="27" t="s">
        <v>54</v>
      </c>
      <c r="AK195" s="81"/>
      <c r="AL195" s="569"/>
      <c r="AM195" s="28"/>
      <c r="AN195" s="28"/>
      <c r="AO195" s="28">
        <v>2012</v>
      </c>
      <c r="AP195" s="20">
        <v>2015</v>
      </c>
      <c r="AQ195" s="182"/>
      <c r="AR195" s="28"/>
      <c r="AS195" s="20" t="s">
        <v>2053</v>
      </c>
    </row>
    <row r="196" spans="1:45" s="208" customFormat="1" ht="14.25" customHeight="1" x14ac:dyDescent="0.25">
      <c r="A196" s="177"/>
      <c r="B196" s="177"/>
      <c r="C196" t="s">
        <v>875</v>
      </c>
      <c r="D196" s="409" t="s">
        <v>2061</v>
      </c>
      <c r="E196" s="435" t="s">
        <v>2067</v>
      </c>
      <c r="F196" s="412" t="s">
        <v>3077</v>
      </c>
      <c r="G196" s="504" t="s">
        <v>106</v>
      </c>
      <c r="H196" s="412" t="s">
        <v>12</v>
      </c>
      <c r="I196" s="412">
        <v>8</v>
      </c>
      <c r="J196" s="415">
        <v>8</v>
      </c>
      <c r="K196" s="19" t="s">
        <v>802</v>
      </c>
      <c r="L196" s="52" t="s">
        <v>108</v>
      </c>
      <c r="M196" s="81" t="s">
        <v>3613</v>
      </c>
      <c r="N196" s="28"/>
      <c r="O196" s="977"/>
      <c r="P196" s="29" t="s">
        <v>744</v>
      </c>
      <c r="Q196" s="28"/>
      <c r="R196" s="28"/>
      <c r="S196" s="81"/>
      <c r="T196" s="185">
        <v>43231</v>
      </c>
      <c r="U196" s="326" t="s">
        <v>3562</v>
      </c>
      <c r="V196" s="60">
        <v>0.33</v>
      </c>
      <c r="W196" s="167">
        <v>3</v>
      </c>
      <c r="X196" s="489" t="str">
        <f>IF(AND(N196&lt;&gt;"",S196&lt;&gt;""),1000*S196*V196/(N196*W196),"")</f>
        <v/>
      </c>
      <c r="Y196" s="957" t="s">
        <v>2226</v>
      </c>
      <c r="Z196" s="466"/>
      <c r="AA196" s="504" t="s">
        <v>2063</v>
      </c>
      <c r="AB196" s="412"/>
      <c r="AC196" s="504"/>
      <c r="AD196" s="412"/>
      <c r="AE196" s="504"/>
      <c r="AF196" s="411"/>
      <c r="AG196" s="411"/>
      <c r="AH196" s="412">
        <v>256</v>
      </c>
      <c r="AI196" s="412" t="s">
        <v>181</v>
      </c>
      <c r="AJ196" s="412" t="s">
        <v>54</v>
      </c>
      <c r="AK196" s="546"/>
      <c r="AL196" s="570"/>
      <c r="AM196" s="504">
        <v>256</v>
      </c>
      <c r="AN196" s="504"/>
      <c r="AO196" s="504">
        <v>2002</v>
      </c>
      <c r="AP196" s="505">
        <v>2009</v>
      </c>
      <c r="AQ196" s="142"/>
      <c r="AR196" s="504" t="s">
        <v>2062</v>
      </c>
      <c r="AS196" s="505"/>
    </row>
    <row r="197" spans="1:45" ht="14.25" customHeight="1" x14ac:dyDescent="0.25">
      <c r="A197" t="s">
        <v>174</v>
      </c>
      <c r="B197" s="177">
        <v>1</v>
      </c>
      <c r="C197" t="s">
        <v>4376</v>
      </c>
      <c r="D197" s="409" t="s">
        <v>3862</v>
      </c>
      <c r="E197" s="435" t="s">
        <v>3851</v>
      </c>
      <c r="F197" s="412" t="s">
        <v>67</v>
      </c>
      <c r="G197" s="504" t="s">
        <v>3853</v>
      </c>
      <c r="H197" s="412" t="s">
        <v>12</v>
      </c>
      <c r="I197" s="412">
        <v>8</v>
      </c>
      <c r="J197" s="415">
        <v>8</v>
      </c>
      <c r="K197" s="19" t="s">
        <v>800</v>
      </c>
      <c r="L197" s="52" t="s">
        <v>108</v>
      </c>
      <c r="M197" s="81"/>
      <c r="N197" s="28">
        <v>185</v>
      </c>
      <c r="O197" s="972"/>
      <c r="P197" s="29">
        <v>6</v>
      </c>
      <c r="Q197" s="28"/>
      <c r="R197" s="28">
        <v>1</v>
      </c>
      <c r="S197" s="81">
        <v>175.43899999999999</v>
      </c>
      <c r="T197" s="185">
        <v>43256</v>
      </c>
      <c r="U197" s="326">
        <v>14.7</v>
      </c>
      <c r="V197" s="60">
        <v>0.33</v>
      </c>
      <c r="W197" s="167">
        <v>3.6</v>
      </c>
      <c r="X197" s="489">
        <f>IF(AND(N197&lt;&gt;"",S197&lt;&gt;""),1000*S197*V197/(N197*W197),"")</f>
        <v>86.929234234234244</v>
      </c>
      <c r="Y197" s="502" t="s">
        <v>174</v>
      </c>
      <c r="Z197" s="494"/>
      <c r="AA197" s="28" t="s">
        <v>17</v>
      </c>
      <c r="AB197" s="27">
        <v>12</v>
      </c>
      <c r="AC197" s="28" t="s">
        <v>2630</v>
      </c>
      <c r="AD197" s="27"/>
      <c r="AE197" s="28"/>
      <c r="AF197" s="29" t="s">
        <v>55</v>
      </c>
      <c r="AG197" s="29" t="s">
        <v>55</v>
      </c>
      <c r="AH197" s="27">
        <v>16</v>
      </c>
      <c r="AI197" s="27">
        <v>16</v>
      </c>
      <c r="AJ197" s="27" t="s">
        <v>54</v>
      </c>
      <c r="AK197" s="81">
        <v>10</v>
      </c>
      <c r="AL197" s="569"/>
      <c r="AM197" s="28"/>
      <c r="AN197" s="28"/>
      <c r="AO197" s="28">
        <v>2017</v>
      </c>
      <c r="AP197" s="20">
        <v>2017</v>
      </c>
      <c r="AQ197" s="429"/>
      <c r="AR197" s="28" t="s">
        <v>3852</v>
      </c>
      <c r="AS197" s="20" t="s">
        <v>3863</v>
      </c>
    </row>
    <row r="198" spans="1:45" ht="15" customHeight="1" x14ac:dyDescent="0.25">
      <c r="D198" s="409" t="s">
        <v>6402</v>
      </c>
      <c r="E198" s="435" t="s">
        <v>6403</v>
      </c>
      <c r="F198" s="412"/>
      <c r="G198" s="504" t="s">
        <v>5623</v>
      </c>
      <c r="H198" s="412" t="s">
        <v>12</v>
      </c>
      <c r="I198" s="412">
        <v>8</v>
      </c>
      <c r="J198" s="415">
        <v>8</v>
      </c>
      <c r="K198" s="19"/>
      <c r="L198" s="28"/>
      <c r="M198" s="81"/>
      <c r="N198" s="28"/>
      <c r="O198" s="972"/>
      <c r="P198" s="29"/>
      <c r="Q198" s="28"/>
      <c r="R198" s="28"/>
      <c r="S198" s="81"/>
      <c r="T198" s="185"/>
      <c r="U198" s="326"/>
      <c r="V198" s="60"/>
      <c r="W198" s="167"/>
      <c r="X198" s="489"/>
      <c r="Y198" s="502"/>
      <c r="Z198" s="494"/>
      <c r="AA198" s="28" t="s">
        <v>17</v>
      </c>
      <c r="AB198" s="27">
        <v>2</v>
      </c>
      <c r="AC198" s="28" t="s">
        <v>6407</v>
      </c>
      <c r="AD198" s="27" t="s">
        <v>54</v>
      </c>
      <c r="AE198" s="28" t="s">
        <v>158</v>
      </c>
      <c r="AF198" s="29" t="s">
        <v>55</v>
      </c>
      <c r="AG198" s="29"/>
      <c r="AH198" s="27">
        <v>256</v>
      </c>
      <c r="AI198" s="27">
        <v>256</v>
      </c>
      <c r="AJ198" s="27" t="s">
        <v>54</v>
      </c>
      <c r="AK198" s="81">
        <v>13</v>
      </c>
      <c r="AL198" s="569"/>
      <c r="AM198" s="28"/>
      <c r="AN198" s="28"/>
      <c r="AO198" s="28">
        <v>2015</v>
      </c>
      <c r="AP198" s="20">
        <v>2016</v>
      </c>
      <c r="AQ198" s="182" t="s">
        <v>6405</v>
      </c>
      <c r="AR198" s="28" t="s">
        <v>6406</v>
      </c>
      <c r="AS198" s="20"/>
    </row>
    <row r="199" spans="1:45" ht="15" customHeight="1" x14ac:dyDescent="0.25">
      <c r="A199" t="s">
        <v>174</v>
      </c>
      <c r="B199">
        <v>1</v>
      </c>
      <c r="C199" t="s">
        <v>875</v>
      </c>
      <c r="D199" s="45" t="s">
        <v>563</v>
      </c>
      <c r="E199" s="555" t="s">
        <v>2569</v>
      </c>
      <c r="F199" s="46" t="s">
        <v>57</v>
      </c>
      <c r="G199" s="42" t="s">
        <v>565</v>
      </c>
      <c r="H199" s="46" t="s">
        <v>12</v>
      </c>
      <c r="I199" s="46">
        <v>8</v>
      </c>
      <c r="J199" s="670">
        <v>8</v>
      </c>
      <c r="K199" s="19" t="s">
        <v>800</v>
      </c>
      <c r="L199" s="52" t="s">
        <v>108</v>
      </c>
      <c r="M199" s="81"/>
      <c r="N199" s="28">
        <v>195</v>
      </c>
      <c r="O199" s="972"/>
      <c r="P199" s="29">
        <v>6</v>
      </c>
      <c r="Q199" s="28"/>
      <c r="R199" s="28"/>
      <c r="S199" s="81">
        <v>86.948999999999998</v>
      </c>
      <c r="T199" s="185">
        <v>41733</v>
      </c>
      <c r="U199" s="326">
        <v>14.7</v>
      </c>
      <c r="V199" s="60">
        <v>0.33</v>
      </c>
      <c r="W199" s="167">
        <v>1</v>
      </c>
      <c r="X199" s="489">
        <f>IF(AND(N199&lt;&gt;"",S199&lt;&gt;""),1000*S199*V199/(N199*W199),"")</f>
        <v>147.14446153846154</v>
      </c>
      <c r="Y199" s="502" t="s">
        <v>174</v>
      </c>
      <c r="Z199" s="494"/>
      <c r="AA199" s="28" t="s">
        <v>17</v>
      </c>
      <c r="AB199" s="27">
        <v>1</v>
      </c>
      <c r="AC199" s="28" t="s">
        <v>567</v>
      </c>
      <c r="AD199" s="27"/>
      <c r="AE199" s="28"/>
      <c r="AF199" s="29" t="s">
        <v>55</v>
      </c>
      <c r="AG199" s="29"/>
      <c r="AH199" s="27">
        <v>256</v>
      </c>
      <c r="AI199" s="27" t="s">
        <v>249</v>
      </c>
      <c r="AJ199" s="27" t="s">
        <v>54</v>
      </c>
      <c r="AK199" s="81"/>
      <c r="AL199" s="569"/>
      <c r="AM199" s="28">
        <v>2</v>
      </c>
      <c r="AN199" s="28"/>
      <c r="AO199" s="28">
        <v>2009</v>
      </c>
      <c r="AP199" s="20">
        <v>2009</v>
      </c>
      <c r="AQ199" s="429"/>
      <c r="AR199" s="28" t="s">
        <v>564</v>
      </c>
      <c r="AS199" s="20" t="s">
        <v>566</v>
      </c>
    </row>
    <row r="200" spans="1:45" ht="14.25" customHeight="1" x14ac:dyDescent="0.25">
      <c r="B200">
        <v>1</v>
      </c>
      <c r="C200" t="s">
        <v>875</v>
      </c>
      <c r="D200" s="26" t="s">
        <v>2576</v>
      </c>
      <c r="E200" s="435" t="s">
        <v>2577</v>
      </c>
      <c r="F200" s="27" t="s">
        <v>296</v>
      </c>
      <c r="G200" s="28" t="s">
        <v>2070</v>
      </c>
      <c r="H200" s="27" t="s">
        <v>12</v>
      </c>
      <c r="I200" s="27">
        <v>8</v>
      </c>
      <c r="J200" s="87">
        <v>16</v>
      </c>
      <c r="K200" s="19" t="s">
        <v>800</v>
      </c>
      <c r="L200" s="52" t="s">
        <v>108</v>
      </c>
      <c r="M200" s="81"/>
      <c r="N200" s="28">
        <v>441</v>
      </c>
      <c r="O200" s="972"/>
      <c r="P200" s="29">
        <v>6</v>
      </c>
      <c r="Q200" s="28"/>
      <c r="R200" s="28"/>
      <c r="S200" s="81">
        <v>270.27</v>
      </c>
      <c r="T200" s="185">
        <v>43164</v>
      </c>
      <c r="U200" s="326">
        <v>14.7</v>
      </c>
      <c r="V200" s="60">
        <v>0.33</v>
      </c>
      <c r="W200" s="167">
        <v>3</v>
      </c>
      <c r="X200" s="489">
        <f>IF(AND(N200&lt;&gt;"",S200&lt;&gt;""),1000*S200*V200/(N200*W200),"")</f>
        <v>67.414285714285725</v>
      </c>
      <c r="Y200" s="502" t="s">
        <v>174</v>
      </c>
      <c r="Z200" s="494"/>
      <c r="AA200" s="28" t="s">
        <v>17</v>
      </c>
      <c r="AB200" s="27">
        <v>14</v>
      </c>
      <c r="AC200" s="28" t="s">
        <v>73</v>
      </c>
      <c r="AD200" s="27" t="s">
        <v>54</v>
      </c>
      <c r="AE200" s="28"/>
      <c r="AF200" s="29"/>
      <c r="AG200" s="29"/>
      <c r="AH200" s="27"/>
      <c r="AI200" s="27"/>
      <c r="AJ200" s="27"/>
      <c r="AK200" s="81"/>
      <c r="AL200" s="569">
        <v>3</v>
      </c>
      <c r="AM200" s="28">
        <v>4</v>
      </c>
      <c r="AN200" s="28"/>
      <c r="AO200" s="28">
        <v>2014</v>
      </c>
      <c r="AP200" s="20">
        <v>2017</v>
      </c>
      <c r="AQ200" s="579"/>
      <c r="AR200" s="28" t="s">
        <v>2578</v>
      </c>
      <c r="AS200" s="20" t="s">
        <v>2579</v>
      </c>
    </row>
    <row r="201" spans="1:45" ht="14.25" customHeight="1" x14ac:dyDescent="0.25">
      <c r="C201" t="s">
        <v>875</v>
      </c>
      <c r="D201" s="26" t="s">
        <v>3176</v>
      </c>
      <c r="E201" s="435" t="s">
        <v>3175</v>
      </c>
      <c r="F201" s="27" t="s">
        <v>67</v>
      </c>
      <c r="G201" s="28" t="s">
        <v>2658</v>
      </c>
      <c r="H201" s="27" t="s">
        <v>12</v>
      </c>
      <c r="I201" s="27"/>
      <c r="J201" s="87"/>
      <c r="K201" s="19" t="s">
        <v>902</v>
      </c>
      <c r="L201" s="52" t="s">
        <v>2658</v>
      </c>
      <c r="M201" s="81"/>
      <c r="N201" s="28">
        <v>186</v>
      </c>
      <c r="O201" s="972"/>
      <c r="P201" s="29">
        <v>4</v>
      </c>
      <c r="Q201" s="28"/>
      <c r="R201" s="28">
        <v>1</v>
      </c>
      <c r="S201" s="81"/>
      <c r="T201" s="185">
        <v>39639</v>
      </c>
      <c r="U201" s="326" t="s">
        <v>3258</v>
      </c>
      <c r="V201" s="60"/>
      <c r="W201" s="167"/>
      <c r="X201" s="489"/>
      <c r="Y201" s="502"/>
      <c r="Z201" s="494"/>
      <c r="AA201" s="28" t="s">
        <v>20</v>
      </c>
      <c r="AB201" s="27">
        <v>1</v>
      </c>
      <c r="AC201" s="28" t="s">
        <v>2702</v>
      </c>
      <c r="AD201" s="27"/>
      <c r="AE201" s="28"/>
      <c r="AF201" s="29"/>
      <c r="AG201" s="29"/>
      <c r="AH201" s="27"/>
      <c r="AI201" s="27"/>
      <c r="AJ201" s="27"/>
      <c r="AK201" s="81"/>
      <c r="AL201" s="569"/>
      <c r="AM201" s="28"/>
      <c r="AN201" s="28"/>
      <c r="AO201" s="28"/>
      <c r="AP201" s="20"/>
      <c r="AQ201" s="19"/>
      <c r="AR201" s="28" t="s">
        <v>3178</v>
      </c>
      <c r="AS201" s="429" t="s">
        <v>3262</v>
      </c>
    </row>
    <row r="202" spans="1:45" ht="14.25" customHeight="1" x14ac:dyDescent="0.25">
      <c r="A202" t="s">
        <v>174</v>
      </c>
      <c r="B202">
        <v>1</v>
      </c>
      <c r="C202" t="s">
        <v>4376</v>
      </c>
      <c r="D202" s="26" t="s">
        <v>340</v>
      </c>
      <c r="E202" s="435" t="s">
        <v>2312</v>
      </c>
      <c r="F202" s="27" t="s">
        <v>67</v>
      </c>
      <c r="G202" s="28" t="s">
        <v>341</v>
      </c>
      <c r="H202" s="27" t="s">
        <v>12</v>
      </c>
      <c r="I202" s="27">
        <v>12</v>
      </c>
      <c r="J202" s="87">
        <v>12</v>
      </c>
      <c r="K202" s="19" t="s">
        <v>791</v>
      </c>
      <c r="L202" s="28" t="s">
        <v>792</v>
      </c>
      <c r="M202" s="81"/>
      <c r="N202" s="28">
        <v>48</v>
      </c>
      <c r="O202" s="972"/>
      <c r="P202" s="29">
        <v>4</v>
      </c>
      <c r="Q202" s="28"/>
      <c r="R202" s="28"/>
      <c r="S202" s="81">
        <v>134.37</v>
      </c>
      <c r="T202" s="185"/>
      <c r="U202" s="326" t="s">
        <v>1268</v>
      </c>
      <c r="V202" s="60">
        <v>0.17</v>
      </c>
      <c r="W202" s="167">
        <v>2</v>
      </c>
      <c r="X202" s="489">
        <f>IF(AND(N202&lt;&gt;"",S202&lt;&gt;""),1000*S202*V202/(N202*W202),"")</f>
        <v>237.94687500000001</v>
      </c>
      <c r="Y202" s="502" t="s">
        <v>2226</v>
      </c>
      <c r="Z202" s="494"/>
      <c r="AA202" s="28" t="s">
        <v>17</v>
      </c>
      <c r="AB202" s="27">
        <v>3</v>
      </c>
      <c r="AC202" s="28" t="s">
        <v>342</v>
      </c>
      <c r="AD202" s="27"/>
      <c r="AE202" s="28"/>
      <c r="AF202" s="29" t="s">
        <v>55</v>
      </c>
      <c r="AG202" s="29"/>
      <c r="AH202" s="27">
        <v>512</v>
      </c>
      <c r="AI202" s="27">
        <v>512</v>
      </c>
      <c r="AJ202" s="27"/>
      <c r="AK202" s="81">
        <v>8</v>
      </c>
      <c r="AL202" s="569"/>
      <c r="AM202" s="28"/>
      <c r="AN202" s="28"/>
      <c r="AO202" s="28">
        <v>2011</v>
      </c>
      <c r="AP202" s="20"/>
      <c r="AQ202" s="579" t="s">
        <v>1060</v>
      </c>
      <c r="AR202" s="28" t="s">
        <v>1061</v>
      </c>
      <c r="AS202" s="127"/>
    </row>
    <row r="203" spans="1:45" ht="14.25" customHeight="1" x14ac:dyDescent="0.25">
      <c r="D203" s="409" t="s">
        <v>5944</v>
      </c>
      <c r="E203" s="435" t="s">
        <v>5945</v>
      </c>
      <c r="F203" s="412"/>
      <c r="G203" s="825" t="s">
        <v>5946</v>
      </c>
      <c r="H203" s="412" t="s">
        <v>12</v>
      </c>
      <c r="I203" s="412">
        <v>8</v>
      </c>
      <c r="J203" s="415">
        <v>16</v>
      </c>
      <c r="K203" s="19" t="s">
        <v>10</v>
      </c>
      <c r="L203" s="885" t="s">
        <v>5946</v>
      </c>
      <c r="M203" s="81"/>
      <c r="N203" s="28">
        <v>203</v>
      </c>
      <c r="O203" s="972"/>
      <c r="P203" s="29">
        <v>4</v>
      </c>
      <c r="Q203" s="28"/>
      <c r="R203" s="28"/>
      <c r="S203" s="81"/>
      <c r="T203" s="185"/>
      <c r="U203" s="326">
        <v>14.7</v>
      </c>
      <c r="V203" s="60">
        <v>0.2</v>
      </c>
      <c r="W203" s="167">
        <v>2</v>
      </c>
      <c r="X203" s="489"/>
      <c r="Y203" s="502"/>
      <c r="Z203" s="494"/>
      <c r="AA203" s="28" t="s">
        <v>17</v>
      </c>
      <c r="AB203" s="27">
        <v>6</v>
      </c>
      <c r="AC203" s="28" t="s">
        <v>1711</v>
      </c>
      <c r="AD203" s="27" t="s">
        <v>54</v>
      </c>
      <c r="AE203" s="28" t="s">
        <v>158</v>
      </c>
      <c r="AF203" s="29" t="s">
        <v>55</v>
      </c>
      <c r="AG203" s="29" t="s">
        <v>55</v>
      </c>
      <c r="AH203" s="27">
        <v>256</v>
      </c>
      <c r="AI203" s="27">
        <v>256</v>
      </c>
      <c r="AJ203" s="27" t="s">
        <v>55</v>
      </c>
      <c r="AK203" s="81">
        <v>14</v>
      </c>
      <c r="AL203" s="569"/>
      <c r="AM203" s="28"/>
      <c r="AN203" s="28"/>
      <c r="AO203" s="28">
        <v>2017</v>
      </c>
      <c r="AP203" s="20">
        <v>2020</v>
      </c>
      <c r="AQ203" s="182" t="s">
        <v>5948</v>
      </c>
      <c r="AR203" s="28" t="s">
        <v>5947</v>
      </c>
      <c r="AS203" s="20" t="s">
        <v>5949</v>
      </c>
    </row>
    <row r="204" spans="1:45" ht="14.25" customHeight="1" x14ac:dyDescent="0.25">
      <c r="C204" t="s">
        <v>875</v>
      </c>
      <c r="D204" s="26" t="s">
        <v>256</v>
      </c>
      <c r="E204" s="435" t="s">
        <v>2704</v>
      </c>
      <c r="F204" s="27" t="s">
        <v>107</v>
      </c>
      <c r="G204" s="28" t="s">
        <v>257</v>
      </c>
      <c r="H204" s="27" t="s">
        <v>256</v>
      </c>
      <c r="I204" s="27">
        <v>32</v>
      </c>
      <c r="J204" s="87">
        <v>16</v>
      </c>
      <c r="K204" s="19" t="s">
        <v>2771</v>
      </c>
      <c r="L204" s="52"/>
      <c r="M204" s="81"/>
      <c r="N204" s="28"/>
      <c r="O204" s="972"/>
      <c r="P204" s="29"/>
      <c r="Q204" s="28"/>
      <c r="R204" s="28"/>
      <c r="S204" s="81"/>
      <c r="T204" s="185"/>
      <c r="U204" s="326"/>
      <c r="V204" s="60"/>
      <c r="W204" s="167">
        <v>1</v>
      </c>
      <c r="X204" s="489" t="str">
        <f t="shared" ref="X204:X211" si="7">IF(AND(N204&lt;&gt;"",S204&lt;&gt;""),1000*S204*V204/(N204*W204),"")</f>
        <v/>
      </c>
      <c r="Y204" s="502"/>
      <c r="Z204" s="494"/>
      <c r="AA204" s="28" t="s">
        <v>107</v>
      </c>
      <c r="AB204" s="27"/>
      <c r="AC204" s="28"/>
      <c r="AD204" s="27" t="s">
        <v>54</v>
      </c>
      <c r="AE204" s="28" t="s">
        <v>124</v>
      </c>
      <c r="AF204" s="29"/>
      <c r="AG204" s="29"/>
      <c r="AH204" s="27" t="s">
        <v>133</v>
      </c>
      <c r="AI204" s="27" t="s">
        <v>133</v>
      </c>
      <c r="AJ204" s="27"/>
      <c r="AK204" s="81"/>
      <c r="AL204" s="569"/>
      <c r="AM204" s="28"/>
      <c r="AN204" s="28"/>
      <c r="AO204" s="28"/>
      <c r="AP204" s="20"/>
      <c r="AQ204" s="579" t="s">
        <v>4240</v>
      </c>
      <c r="AR204" s="28" t="s">
        <v>2712</v>
      </c>
      <c r="AS204" s="20" t="s">
        <v>4239</v>
      </c>
    </row>
    <row r="205" spans="1:45" ht="14.25" customHeight="1" x14ac:dyDescent="0.25">
      <c r="A205" s="208"/>
      <c r="B205" s="208"/>
      <c r="C205" s="208"/>
      <c r="D205" s="202" t="s">
        <v>6243</v>
      </c>
      <c r="E205" s="733" t="s">
        <v>6245</v>
      </c>
      <c r="F205" s="961"/>
      <c r="G205" s="734" t="s">
        <v>6244</v>
      </c>
      <c r="H205" s="205" t="s">
        <v>3200</v>
      </c>
      <c r="I205" s="205">
        <v>32</v>
      </c>
      <c r="J205" s="207">
        <v>32</v>
      </c>
      <c r="K205" s="918" t="s">
        <v>6197</v>
      </c>
      <c r="L205" s="736" t="s">
        <v>108</v>
      </c>
      <c r="M205" s="737" t="s">
        <v>6242</v>
      </c>
      <c r="N205" s="734"/>
      <c r="O205" s="973"/>
      <c r="P205" s="204">
        <v>6</v>
      </c>
      <c r="Q205" s="734"/>
      <c r="R205" s="734"/>
      <c r="S205" s="737"/>
      <c r="T205" s="738">
        <v>44495</v>
      </c>
      <c r="U205" s="739" t="s">
        <v>5998</v>
      </c>
      <c r="V205" s="740">
        <v>1</v>
      </c>
      <c r="W205" s="741">
        <v>1</v>
      </c>
      <c r="X205" s="742" t="str">
        <f t="shared" si="7"/>
        <v/>
      </c>
      <c r="Y205" s="743"/>
      <c r="Z205" s="744"/>
      <c r="AA205" s="734" t="s">
        <v>479</v>
      </c>
      <c r="AB205" s="205">
        <v>23</v>
      </c>
      <c r="AC205" s="734" t="s">
        <v>79</v>
      </c>
      <c r="AD205" s="205" t="s">
        <v>54</v>
      </c>
      <c r="AE205" s="734" t="s">
        <v>124</v>
      </c>
      <c r="AF205" s="204" t="s">
        <v>54</v>
      </c>
      <c r="AG205" s="204"/>
      <c r="AH205" s="205" t="s">
        <v>133</v>
      </c>
      <c r="AI205" s="205" t="s">
        <v>133</v>
      </c>
      <c r="AJ205" s="205" t="s">
        <v>54</v>
      </c>
      <c r="AK205" s="737"/>
      <c r="AL205" s="745"/>
      <c r="AM205" s="734">
        <v>16</v>
      </c>
      <c r="AN205" s="734"/>
      <c r="AO205" s="734"/>
      <c r="AP205" s="746">
        <v>2021</v>
      </c>
      <c r="AQ205" s="735"/>
      <c r="AR205" s="734" t="s">
        <v>5109</v>
      </c>
      <c r="AS205" s="746" t="s">
        <v>6246</v>
      </c>
    </row>
    <row r="206" spans="1:45" ht="14.25" customHeight="1" x14ac:dyDescent="0.25">
      <c r="D206" s="409" t="s">
        <v>6224</v>
      </c>
      <c r="E206" s="435" t="s">
        <v>5107</v>
      </c>
      <c r="F206" s="608"/>
      <c r="G206" s="504" t="s">
        <v>5108</v>
      </c>
      <c r="H206" s="412" t="s">
        <v>3200</v>
      </c>
      <c r="I206" s="412">
        <v>32</v>
      </c>
      <c r="J206" s="415">
        <v>32</v>
      </c>
      <c r="K206" s="856" t="s">
        <v>6197</v>
      </c>
      <c r="L206" s="52" t="s">
        <v>108</v>
      </c>
      <c r="M206" s="81" t="s">
        <v>6242</v>
      </c>
      <c r="N206" s="28">
        <v>2360</v>
      </c>
      <c r="O206" s="972">
        <v>4815</v>
      </c>
      <c r="P206" s="29">
        <v>6</v>
      </c>
      <c r="Q206" s="28"/>
      <c r="R206" s="28"/>
      <c r="S206" s="81">
        <v>200</v>
      </c>
      <c r="T206" s="185">
        <v>44495</v>
      </c>
      <c r="U206" s="326" t="s">
        <v>5998</v>
      </c>
      <c r="V206" s="60">
        <v>1</v>
      </c>
      <c r="W206" s="167">
        <v>1</v>
      </c>
      <c r="X206" s="489">
        <f t="shared" si="7"/>
        <v>84.745762711864401</v>
      </c>
      <c r="Y206" s="502"/>
      <c r="Z206" s="494"/>
      <c r="AA206" s="28" t="s">
        <v>479</v>
      </c>
      <c r="AB206" s="27">
        <v>6</v>
      </c>
      <c r="AC206" s="28" t="s">
        <v>6231</v>
      </c>
      <c r="AD206" s="27" t="s">
        <v>54</v>
      </c>
      <c r="AE206" s="28" t="s">
        <v>124</v>
      </c>
      <c r="AF206" s="29" t="s">
        <v>54</v>
      </c>
      <c r="AG206" s="29"/>
      <c r="AH206" s="27" t="s">
        <v>133</v>
      </c>
      <c r="AI206" s="27" t="s">
        <v>133</v>
      </c>
      <c r="AJ206" s="27" t="s">
        <v>54</v>
      </c>
      <c r="AK206" s="81"/>
      <c r="AL206" s="569"/>
      <c r="AM206" s="28">
        <v>16</v>
      </c>
      <c r="AN206" s="28"/>
      <c r="AO206" s="28"/>
      <c r="AP206" s="20">
        <v>2019</v>
      </c>
      <c r="AQ206" s="142"/>
      <c r="AR206" s="28" t="s">
        <v>5109</v>
      </c>
      <c r="AS206" s="20" t="s">
        <v>6225</v>
      </c>
    </row>
    <row r="207" spans="1:45" ht="14.25" customHeight="1" x14ac:dyDescent="0.25">
      <c r="A207" s="208"/>
      <c r="B207" s="208"/>
      <c r="C207" s="208"/>
      <c r="D207" s="202" t="s">
        <v>6224</v>
      </c>
      <c r="E207" s="733" t="s">
        <v>5107</v>
      </c>
      <c r="F207" s="961"/>
      <c r="G207" s="734" t="s">
        <v>5108</v>
      </c>
      <c r="H207" s="205" t="s">
        <v>3200</v>
      </c>
      <c r="I207" s="205">
        <v>32</v>
      </c>
      <c r="J207" s="207">
        <v>32</v>
      </c>
      <c r="K207" s="918" t="s">
        <v>6197</v>
      </c>
      <c r="L207" s="736" t="s">
        <v>108</v>
      </c>
      <c r="M207" s="737" t="s">
        <v>6242</v>
      </c>
      <c r="N207" s="734">
        <v>392</v>
      </c>
      <c r="O207" s="973"/>
      <c r="P207" s="204">
        <v>6</v>
      </c>
      <c r="Q207" s="734"/>
      <c r="R207" s="734"/>
      <c r="S207" s="737"/>
      <c r="T207" s="738">
        <v>44495</v>
      </c>
      <c r="U207" s="739" t="s">
        <v>5998</v>
      </c>
      <c r="V207" s="740">
        <v>1</v>
      </c>
      <c r="W207" s="741">
        <v>1</v>
      </c>
      <c r="X207" s="742" t="str">
        <f t="shared" si="7"/>
        <v/>
      </c>
      <c r="Y207" s="743"/>
      <c r="Z207" s="744"/>
      <c r="AA207" s="734" t="s">
        <v>479</v>
      </c>
      <c r="AB207" s="205"/>
      <c r="AC207" s="734" t="s">
        <v>6233</v>
      </c>
      <c r="AD207" s="205" t="s">
        <v>54</v>
      </c>
      <c r="AE207" s="734" t="s">
        <v>124</v>
      </c>
      <c r="AF207" s="204" t="s">
        <v>54</v>
      </c>
      <c r="AG207" s="204"/>
      <c r="AH207" s="205" t="s">
        <v>133</v>
      </c>
      <c r="AI207" s="205" t="s">
        <v>133</v>
      </c>
      <c r="AJ207" s="205" t="s">
        <v>54</v>
      </c>
      <c r="AK207" s="737"/>
      <c r="AL207" s="745"/>
      <c r="AM207" s="734">
        <v>16</v>
      </c>
      <c r="AN207" s="734"/>
      <c r="AO207" s="734"/>
      <c r="AP207" s="746">
        <v>2019</v>
      </c>
      <c r="AQ207" s="735"/>
      <c r="AR207" s="734" t="s">
        <v>5109</v>
      </c>
      <c r="AS207" s="746" t="s">
        <v>6232</v>
      </c>
    </row>
    <row r="208" spans="1:45" ht="14.25" customHeight="1" x14ac:dyDescent="0.25">
      <c r="D208" s="591" t="s">
        <v>6224</v>
      </c>
      <c r="E208" s="555" t="s">
        <v>5107</v>
      </c>
      <c r="F208" s="617"/>
      <c r="G208" s="593" t="s">
        <v>5108</v>
      </c>
      <c r="H208" s="592" t="s">
        <v>3200</v>
      </c>
      <c r="I208" s="592">
        <v>32</v>
      </c>
      <c r="J208" s="618">
        <v>32</v>
      </c>
      <c r="K208" s="856" t="s">
        <v>6197</v>
      </c>
      <c r="L208" s="52" t="s">
        <v>108</v>
      </c>
      <c r="M208" s="81" t="s">
        <v>6242</v>
      </c>
      <c r="N208" s="28">
        <v>3563</v>
      </c>
      <c r="O208" s="972"/>
      <c r="P208" s="29">
        <v>6</v>
      </c>
      <c r="Q208" s="28"/>
      <c r="R208" s="28"/>
      <c r="S208" s="81">
        <v>146.62799999999999</v>
      </c>
      <c r="T208" s="185">
        <v>44495</v>
      </c>
      <c r="U208" s="326" t="s">
        <v>5998</v>
      </c>
      <c r="V208" s="60">
        <v>1</v>
      </c>
      <c r="W208" s="167">
        <v>1</v>
      </c>
      <c r="X208" s="489">
        <f t="shared" si="7"/>
        <v>41.152960987931522</v>
      </c>
      <c r="Y208" s="502"/>
      <c r="Z208" s="494"/>
      <c r="AA208" s="28" t="s">
        <v>479</v>
      </c>
      <c r="AB208" s="27"/>
      <c r="AC208" s="28" t="s">
        <v>6234</v>
      </c>
      <c r="AD208" s="27" t="s">
        <v>54</v>
      </c>
      <c r="AE208" s="28" t="s">
        <v>124</v>
      </c>
      <c r="AF208" s="29" t="s">
        <v>54</v>
      </c>
      <c r="AG208" s="29"/>
      <c r="AH208" s="27" t="s">
        <v>133</v>
      </c>
      <c r="AI208" s="27" t="s">
        <v>133</v>
      </c>
      <c r="AJ208" s="27" t="s">
        <v>54</v>
      </c>
      <c r="AK208" s="81"/>
      <c r="AL208" s="569"/>
      <c r="AM208" s="28">
        <v>16</v>
      </c>
      <c r="AN208" s="28"/>
      <c r="AO208" s="28"/>
      <c r="AP208" s="20">
        <v>2019</v>
      </c>
      <c r="AQ208" s="142"/>
      <c r="AR208" s="68" t="s">
        <v>5109</v>
      </c>
      <c r="AS208" s="20" t="s">
        <v>6226</v>
      </c>
    </row>
    <row r="209" spans="1:45" ht="14.25" customHeight="1" x14ac:dyDescent="0.25">
      <c r="A209" s="208"/>
      <c r="B209" s="208"/>
      <c r="C209" s="208"/>
      <c r="D209" s="758" t="s">
        <v>1235</v>
      </c>
      <c r="E209" s="759" t="s">
        <v>6228</v>
      </c>
      <c r="F209" s="938"/>
      <c r="G209" s="761" t="s">
        <v>6229</v>
      </c>
      <c r="H209" s="762" t="s">
        <v>3200</v>
      </c>
      <c r="I209" s="762">
        <v>32</v>
      </c>
      <c r="J209" s="934">
        <v>32</v>
      </c>
      <c r="K209" s="918" t="s">
        <v>6197</v>
      </c>
      <c r="L209" s="736" t="s">
        <v>108</v>
      </c>
      <c r="M209" s="737" t="s">
        <v>2724</v>
      </c>
      <c r="N209" s="734"/>
      <c r="O209" s="973"/>
      <c r="P209" s="204">
        <v>6</v>
      </c>
      <c r="Q209" s="734"/>
      <c r="R209" s="734"/>
      <c r="S209" s="737"/>
      <c r="T209" s="738">
        <v>44495</v>
      </c>
      <c r="U209" s="739" t="s">
        <v>5998</v>
      </c>
      <c r="V209" s="740">
        <v>1</v>
      </c>
      <c r="W209" s="741">
        <v>1</v>
      </c>
      <c r="X209" s="742" t="str">
        <f t="shared" si="7"/>
        <v/>
      </c>
      <c r="Y209" s="743" t="s">
        <v>744</v>
      </c>
      <c r="Z209" s="744"/>
      <c r="AA209" s="734" t="s">
        <v>17</v>
      </c>
      <c r="AB209" s="205">
        <v>12</v>
      </c>
      <c r="AC209" s="734" t="s">
        <v>73</v>
      </c>
      <c r="AD209" s="205" t="s">
        <v>54</v>
      </c>
      <c r="AE209" s="734" t="s">
        <v>124</v>
      </c>
      <c r="AF209" s="204" t="s">
        <v>54</v>
      </c>
      <c r="AG209" s="204"/>
      <c r="AH209" s="205" t="s">
        <v>133</v>
      </c>
      <c r="AI209" s="205" t="s">
        <v>133</v>
      </c>
      <c r="AJ209" s="205" t="s">
        <v>54</v>
      </c>
      <c r="AK209" s="737">
        <v>80</v>
      </c>
      <c r="AL209" s="745"/>
      <c r="AM209" s="734">
        <v>16</v>
      </c>
      <c r="AN209" s="734"/>
      <c r="AO209" s="734">
        <v>2014</v>
      </c>
      <c r="AP209" s="746">
        <v>2014</v>
      </c>
      <c r="AQ209" s="735"/>
      <c r="AR209" s="775" t="s">
        <v>6230</v>
      </c>
      <c r="AS209" s="746"/>
    </row>
    <row r="210" spans="1:45" ht="14.25" customHeight="1" x14ac:dyDescent="0.25">
      <c r="B210">
        <v>1</v>
      </c>
      <c r="C210" t="s">
        <v>875</v>
      </c>
      <c r="D210" s="45" t="s">
        <v>1838</v>
      </c>
      <c r="E210" s="555" t="s">
        <v>2092</v>
      </c>
      <c r="F210" s="46" t="s">
        <v>57</v>
      </c>
      <c r="G210" s="42" t="s">
        <v>2871</v>
      </c>
      <c r="H210" s="46" t="s">
        <v>58</v>
      </c>
      <c r="I210" s="46">
        <v>32</v>
      </c>
      <c r="J210" s="670">
        <v>16</v>
      </c>
      <c r="K210" s="19" t="s">
        <v>800</v>
      </c>
      <c r="L210" s="52" t="s">
        <v>108</v>
      </c>
      <c r="M210" s="81"/>
      <c r="N210" s="28">
        <v>1239</v>
      </c>
      <c r="O210" s="972"/>
      <c r="P210" s="29">
        <v>6</v>
      </c>
      <c r="Q210" s="28"/>
      <c r="R210" s="28">
        <v>3</v>
      </c>
      <c r="S210" s="81">
        <v>250</v>
      </c>
      <c r="T210" s="185">
        <v>43172</v>
      </c>
      <c r="U210" s="326">
        <v>14.7</v>
      </c>
      <c r="V210" s="60">
        <v>1</v>
      </c>
      <c r="W210" s="167">
        <v>1</v>
      </c>
      <c r="X210" s="489">
        <f t="shared" si="7"/>
        <v>201.77562550443906</v>
      </c>
      <c r="Y210" s="502" t="s">
        <v>174</v>
      </c>
      <c r="Z210" s="494" t="s">
        <v>54</v>
      </c>
      <c r="AA210" s="28" t="s">
        <v>17</v>
      </c>
      <c r="AB210" s="27">
        <v>151</v>
      </c>
      <c r="AC210" s="28" t="s">
        <v>2872</v>
      </c>
      <c r="AD210" s="27" t="s">
        <v>54</v>
      </c>
      <c r="AE210" s="28" t="s">
        <v>124</v>
      </c>
      <c r="AF210" s="29" t="s">
        <v>55</v>
      </c>
      <c r="AG210" s="29"/>
      <c r="AH210" s="27" t="s">
        <v>799</v>
      </c>
      <c r="AI210" s="27" t="s">
        <v>799</v>
      </c>
      <c r="AJ210" s="27"/>
      <c r="AK210" s="81"/>
      <c r="AL210" s="569"/>
      <c r="AM210" s="28">
        <v>16</v>
      </c>
      <c r="AN210" s="28"/>
      <c r="AO210" s="28">
        <v>2004</v>
      </c>
      <c r="AP210" s="20">
        <v>2009</v>
      </c>
      <c r="AQ210" s="182" t="s">
        <v>2618</v>
      </c>
      <c r="AR210" s="68" t="s">
        <v>2873</v>
      </c>
      <c r="AS210" s="20" t="s">
        <v>2874</v>
      </c>
    </row>
    <row r="211" spans="1:45" ht="14.25" customHeight="1" x14ac:dyDescent="0.25">
      <c r="C211" t="s">
        <v>875</v>
      </c>
      <c r="D211" s="45" t="s">
        <v>233</v>
      </c>
      <c r="E211" s="555" t="s">
        <v>2875</v>
      </c>
      <c r="F211" s="46" t="s">
        <v>107</v>
      </c>
      <c r="G211" s="42" t="s">
        <v>2908</v>
      </c>
      <c r="H211" s="46" t="s">
        <v>58</v>
      </c>
      <c r="I211" s="46">
        <v>32</v>
      </c>
      <c r="J211" s="670">
        <v>16</v>
      </c>
      <c r="K211" s="19"/>
      <c r="L211" s="52"/>
      <c r="M211" s="81"/>
      <c r="N211" s="28"/>
      <c r="O211" s="972"/>
      <c r="P211" s="29"/>
      <c r="Q211" s="28"/>
      <c r="R211" s="28"/>
      <c r="S211" s="81"/>
      <c r="T211" s="185"/>
      <c r="U211" s="326"/>
      <c r="V211" s="60"/>
      <c r="W211" s="167"/>
      <c r="X211" s="489" t="str">
        <f t="shared" si="7"/>
        <v/>
      </c>
      <c r="Y211" s="502"/>
      <c r="Z211" s="494"/>
      <c r="AA211" s="28" t="s">
        <v>107</v>
      </c>
      <c r="AB211" s="27"/>
      <c r="AC211" s="28"/>
      <c r="AD211" s="27"/>
      <c r="AE211" s="28"/>
      <c r="AF211" s="29"/>
      <c r="AG211" s="29"/>
      <c r="AH211" s="27"/>
      <c r="AI211" s="27"/>
      <c r="AJ211" s="27"/>
      <c r="AK211" s="81"/>
      <c r="AL211" s="569"/>
      <c r="AM211" s="28">
        <v>16</v>
      </c>
      <c r="AN211" s="28"/>
      <c r="AO211" s="28">
        <v>2013</v>
      </c>
      <c r="AP211" s="20"/>
      <c r="AQ211" s="19" t="s">
        <v>324</v>
      </c>
      <c r="AR211" s="28" t="s">
        <v>234</v>
      </c>
      <c r="AS211" s="20" t="s">
        <v>2876</v>
      </c>
    </row>
    <row r="212" spans="1:45" ht="14.25" customHeight="1" x14ac:dyDescent="0.25">
      <c r="D212" s="591" t="s">
        <v>5847</v>
      </c>
      <c r="E212" s="555" t="s">
        <v>5848</v>
      </c>
      <c r="F212" s="592"/>
      <c r="G212" s="593" t="s">
        <v>5849</v>
      </c>
      <c r="H212" s="46" t="s">
        <v>58</v>
      </c>
      <c r="I212" s="592">
        <v>32</v>
      </c>
      <c r="J212" s="618">
        <v>32</v>
      </c>
      <c r="K212" s="19"/>
      <c r="L212" s="52"/>
      <c r="M212" s="81"/>
      <c r="N212" s="28"/>
      <c r="O212" s="972"/>
      <c r="P212" s="29"/>
      <c r="Q212" s="28"/>
      <c r="R212" s="28"/>
      <c r="S212" s="81"/>
      <c r="T212" s="185"/>
      <c r="U212" s="326"/>
      <c r="V212" s="60"/>
      <c r="W212" s="167"/>
      <c r="X212" s="489"/>
      <c r="Y212" s="502"/>
      <c r="Z212" s="494"/>
      <c r="AA212" s="28" t="s">
        <v>17</v>
      </c>
      <c r="AB212" s="27">
        <v>18</v>
      </c>
      <c r="AC212" s="28" t="s">
        <v>386</v>
      </c>
      <c r="AD212" s="27" t="s">
        <v>54</v>
      </c>
      <c r="AE212" s="28" t="s">
        <v>124</v>
      </c>
      <c r="AF212" s="29" t="s">
        <v>54</v>
      </c>
      <c r="AG212" s="29"/>
      <c r="AH212" s="27" t="s">
        <v>133</v>
      </c>
      <c r="AI212" s="27" t="s">
        <v>133</v>
      </c>
      <c r="AJ212" s="27" t="s">
        <v>54</v>
      </c>
      <c r="AK212" s="81">
        <v>80</v>
      </c>
      <c r="AL212" s="569"/>
      <c r="AM212" s="28">
        <v>16</v>
      </c>
      <c r="AN212" s="28"/>
      <c r="AO212" s="28"/>
      <c r="AP212" s="20">
        <v>2018</v>
      </c>
      <c r="AQ212" s="182"/>
      <c r="AR212" s="28" t="s">
        <v>5850</v>
      </c>
      <c r="AS212" s="20" t="s">
        <v>5851</v>
      </c>
    </row>
    <row r="213" spans="1:45" ht="14.25" customHeight="1" x14ac:dyDescent="0.25">
      <c r="D213" s="409" t="s">
        <v>4628</v>
      </c>
      <c r="E213" s="435" t="s">
        <v>4629</v>
      </c>
      <c r="F213" s="412" t="s">
        <v>1812</v>
      </c>
      <c r="G213" s="825" t="s">
        <v>4630</v>
      </c>
      <c r="H213" s="412" t="s">
        <v>58</v>
      </c>
      <c r="I213" s="412">
        <v>32</v>
      </c>
      <c r="J213" s="415">
        <v>16</v>
      </c>
      <c r="K213" s="19"/>
      <c r="L213" s="52"/>
      <c r="M213" s="81"/>
      <c r="N213" s="28"/>
      <c r="O213" s="972"/>
      <c r="P213" s="29"/>
      <c r="Q213" s="28"/>
      <c r="R213" s="28"/>
      <c r="S213" s="81"/>
      <c r="T213" s="185"/>
      <c r="U213" s="326"/>
      <c r="V213" s="60"/>
      <c r="W213" s="167"/>
      <c r="X213" s="489"/>
      <c r="Y213" s="502"/>
      <c r="Z213" s="494"/>
      <c r="AA213" s="28"/>
      <c r="AB213" s="27"/>
      <c r="AC213" s="28"/>
      <c r="AD213" s="27"/>
      <c r="AE213" s="28"/>
      <c r="AF213" s="29"/>
      <c r="AG213" s="29"/>
      <c r="AH213" s="27"/>
      <c r="AI213" s="27"/>
      <c r="AJ213" s="27"/>
      <c r="AK213" s="81"/>
      <c r="AL213" s="569"/>
      <c r="AM213" s="28"/>
      <c r="AN213" s="28"/>
      <c r="AO213" s="28"/>
      <c r="AP213" s="20"/>
      <c r="AQ213" s="37"/>
      <c r="AR213" s="28" t="s">
        <v>4631</v>
      </c>
      <c r="AS213" s="20"/>
    </row>
    <row r="214" spans="1:45" ht="14.25" customHeight="1" x14ac:dyDescent="0.25">
      <c r="A214" t="s">
        <v>744</v>
      </c>
      <c r="B214">
        <v>1</v>
      </c>
      <c r="C214" t="s">
        <v>875</v>
      </c>
      <c r="D214" s="26" t="s">
        <v>1829</v>
      </c>
      <c r="E214" s="435" t="s">
        <v>2705</v>
      </c>
      <c r="F214" s="27" t="s">
        <v>56</v>
      </c>
      <c r="G214" s="28" t="s">
        <v>58</v>
      </c>
      <c r="H214" s="27" t="s">
        <v>5967</v>
      </c>
      <c r="I214" s="27">
        <v>64</v>
      </c>
      <c r="J214" s="87">
        <v>32</v>
      </c>
      <c r="K214" s="19" t="s">
        <v>737</v>
      </c>
      <c r="L214" s="52" t="s">
        <v>37</v>
      </c>
      <c r="M214" s="81"/>
      <c r="N214" s="28">
        <v>6000</v>
      </c>
      <c r="O214" s="972"/>
      <c r="P214" s="29" t="s">
        <v>744</v>
      </c>
      <c r="Q214" s="28"/>
      <c r="R214" s="28"/>
      <c r="S214" s="81">
        <v>1500</v>
      </c>
      <c r="T214" s="185"/>
      <c r="U214" s="326"/>
      <c r="V214" s="60">
        <v>2</v>
      </c>
      <c r="W214" s="167">
        <v>0.5</v>
      </c>
      <c r="X214" s="489">
        <f t="shared" ref="X214:X248" si="8">IF(AND(N214&lt;&gt;"",S214&lt;&gt;""),1000*S214*V214/(N214*W214),"")</f>
        <v>1000</v>
      </c>
      <c r="Y214" s="502"/>
      <c r="Z214" s="494"/>
      <c r="AA214" s="28" t="s">
        <v>737</v>
      </c>
      <c r="AB214" s="27"/>
      <c r="AC214" s="28"/>
      <c r="AD214" s="27" t="s">
        <v>54</v>
      </c>
      <c r="AE214" s="28" t="s">
        <v>124</v>
      </c>
      <c r="AF214" s="29" t="s">
        <v>54</v>
      </c>
      <c r="AG214" s="29"/>
      <c r="AH214" s="27"/>
      <c r="AI214" s="27"/>
      <c r="AJ214" s="27" t="s">
        <v>54</v>
      </c>
      <c r="AK214" s="81"/>
      <c r="AL214" s="569"/>
      <c r="AM214" s="28"/>
      <c r="AN214" s="28"/>
      <c r="AO214" s="28"/>
      <c r="AP214" s="20"/>
      <c r="AQ214" s="182" t="s">
        <v>2706</v>
      </c>
      <c r="AR214" s="28" t="s">
        <v>42</v>
      </c>
      <c r="AS214" s="20" t="s">
        <v>40</v>
      </c>
    </row>
    <row r="215" spans="1:45" ht="14.25" customHeight="1" x14ac:dyDescent="0.25">
      <c r="A215" t="s">
        <v>744</v>
      </c>
      <c r="B215">
        <v>1</v>
      </c>
      <c r="C215" t="s">
        <v>875</v>
      </c>
      <c r="D215" s="26" t="s">
        <v>218</v>
      </c>
      <c r="E215" s="435" t="s">
        <v>2707</v>
      </c>
      <c r="F215" s="27" t="s">
        <v>56</v>
      </c>
      <c r="G215" s="28" t="s">
        <v>58</v>
      </c>
      <c r="H215" s="27" t="s">
        <v>5968</v>
      </c>
      <c r="I215" s="27">
        <v>32</v>
      </c>
      <c r="J215" s="87">
        <v>16</v>
      </c>
      <c r="K215" s="19" t="s">
        <v>2772</v>
      </c>
      <c r="L215" s="28" t="s">
        <v>743</v>
      </c>
      <c r="M215" s="81"/>
      <c r="N215" s="28">
        <v>4500</v>
      </c>
      <c r="O215" s="972"/>
      <c r="P215" s="29" t="s">
        <v>744</v>
      </c>
      <c r="Q215" s="28"/>
      <c r="R215" s="28"/>
      <c r="S215" s="81">
        <v>1050</v>
      </c>
      <c r="T215" s="185"/>
      <c r="U215" s="326"/>
      <c r="V215" s="60">
        <v>2.5</v>
      </c>
      <c r="W215" s="167">
        <v>1</v>
      </c>
      <c r="X215" s="489">
        <f t="shared" si="8"/>
        <v>583.33333333333337</v>
      </c>
      <c r="Y215" s="502"/>
      <c r="Z215" s="494"/>
      <c r="AA215" s="28" t="s">
        <v>737</v>
      </c>
      <c r="AB215" s="27"/>
      <c r="AC215" s="28"/>
      <c r="AD215" s="27" t="s">
        <v>54</v>
      </c>
      <c r="AE215" s="28" t="s">
        <v>124</v>
      </c>
      <c r="AF215" s="29" t="s">
        <v>54</v>
      </c>
      <c r="AG215" s="29"/>
      <c r="AH215" s="27" t="s">
        <v>133</v>
      </c>
      <c r="AI215" s="27" t="s">
        <v>133</v>
      </c>
      <c r="AJ215" s="27" t="s">
        <v>54</v>
      </c>
      <c r="AK215" s="81">
        <v>80</v>
      </c>
      <c r="AL215" s="569"/>
      <c r="AM215" s="28">
        <v>16</v>
      </c>
      <c r="AN215" s="28">
        <v>10</v>
      </c>
      <c r="AO215" s="28"/>
      <c r="AP215" s="20">
        <v>2012</v>
      </c>
      <c r="AQ215" s="182" t="s">
        <v>2708</v>
      </c>
      <c r="AR215" s="28" t="s">
        <v>42</v>
      </c>
      <c r="AS215" s="20" t="s">
        <v>40</v>
      </c>
    </row>
    <row r="216" spans="1:45" ht="14.25" customHeight="1" x14ac:dyDescent="0.25">
      <c r="A216" t="s">
        <v>744</v>
      </c>
      <c r="B216">
        <v>1</v>
      </c>
      <c r="C216" t="s">
        <v>875</v>
      </c>
      <c r="D216" s="26" t="s">
        <v>1564</v>
      </c>
      <c r="E216" s="435" t="s">
        <v>4616</v>
      </c>
      <c r="F216" s="27" t="s">
        <v>107</v>
      </c>
      <c r="G216" s="28" t="s">
        <v>58</v>
      </c>
      <c r="H216" s="27" t="s">
        <v>1565</v>
      </c>
      <c r="I216" s="27">
        <v>32</v>
      </c>
      <c r="J216" s="87">
        <v>16</v>
      </c>
      <c r="K216" s="19"/>
      <c r="L216" s="52"/>
      <c r="M216" s="81"/>
      <c r="N216" s="28"/>
      <c r="O216" s="972"/>
      <c r="P216" s="29">
        <v>6</v>
      </c>
      <c r="Q216" s="28"/>
      <c r="R216" s="28"/>
      <c r="S216" s="81"/>
      <c r="T216" s="185"/>
      <c r="U216" s="326"/>
      <c r="V216" s="60">
        <v>1</v>
      </c>
      <c r="W216" s="167">
        <v>1</v>
      </c>
      <c r="X216" s="489" t="str">
        <f t="shared" si="8"/>
        <v/>
      </c>
      <c r="Y216" s="502" t="s">
        <v>174</v>
      </c>
      <c r="Z216" s="494"/>
      <c r="AA216" s="28" t="s">
        <v>4620</v>
      </c>
      <c r="AB216" s="27"/>
      <c r="AC216" s="28"/>
      <c r="AD216" s="27" t="s">
        <v>54</v>
      </c>
      <c r="AE216" s="28" t="s">
        <v>124</v>
      </c>
      <c r="AF216" s="29" t="s">
        <v>55</v>
      </c>
      <c r="AG216" s="29"/>
      <c r="AH216" s="27" t="s">
        <v>133</v>
      </c>
      <c r="AI216" s="27" t="s">
        <v>133</v>
      </c>
      <c r="AJ216" s="27" t="s">
        <v>54</v>
      </c>
      <c r="AK216" s="81"/>
      <c r="AL216" s="569"/>
      <c r="AM216" s="28">
        <v>16</v>
      </c>
      <c r="AN216" s="28">
        <v>3</v>
      </c>
      <c r="AO216" s="28"/>
      <c r="AP216" s="20">
        <v>2019</v>
      </c>
      <c r="AQ216" s="182" t="s">
        <v>5048</v>
      </c>
      <c r="AR216" s="28" t="s">
        <v>4621</v>
      </c>
      <c r="AS216" s="20"/>
    </row>
    <row r="217" spans="1:45" ht="14.25" customHeight="1" x14ac:dyDescent="0.25">
      <c r="A217" t="s">
        <v>744</v>
      </c>
      <c r="B217">
        <v>1</v>
      </c>
      <c r="C217" t="s">
        <v>875</v>
      </c>
      <c r="D217" s="26" t="s">
        <v>1564</v>
      </c>
      <c r="E217" s="435" t="s">
        <v>1566</v>
      </c>
      <c r="F217" s="27" t="s">
        <v>107</v>
      </c>
      <c r="G217" s="28" t="s">
        <v>58</v>
      </c>
      <c r="H217" s="27" t="s">
        <v>1565</v>
      </c>
      <c r="I217" s="27">
        <v>32</v>
      </c>
      <c r="J217" s="87">
        <v>16</v>
      </c>
      <c r="K217" s="19" t="s">
        <v>19</v>
      </c>
      <c r="L217" s="52" t="s">
        <v>58</v>
      </c>
      <c r="M217" s="81" t="s">
        <v>1568</v>
      </c>
      <c r="N217" s="28">
        <v>1900</v>
      </c>
      <c r="O217" s="972"/>
      <c r="P217" s="29">
        <v>6</v>
      </c>
      <c r="Q217" s="28"/>
      <c r="R217" s="28"/>
      <c r="S217" s="81">
        <v>200</v>
      </c>
      <c r="T217" s="185"/>
      <c r="U217" s="326"/>
      <c r="V217" s="60">
        <v>1</v>
      </c>
      <c r="W217" s="167">
        <v>1</v>
      </c>
      <c r="X217" s="489">
        <f t="shared" si="8"/>
        <v>105.26315789473684</v>
      </c>
      <c r="Y217" s="502" t="s">
        <v>2299</v>
      </c>
      <c r="Z217" s="494"/>
      <c r="AA217" s="28" t="s">
        <v>107</v>
      </c>
      <c r="AB217" s="27"/>
      <c r="AC217" s="28"/>
      <c r="AD217" s="27" t="s">
        <v>54</v>
      </c>
      <c r="AE217" s="28" t="s">
        <v>124</v>
      </c>
      <c r="AF217" s="29" t="s">
        <v>55</v>
      </c>
      <c r="AG217" s="29"/>
      <c r="AH217" s="27" t="s">
        <v>133</v>
      </c>
      <c r="AI217" s="27" t="s">
        <v>133</v>
      </c>
      <c r="AJ217" s="27" t="s">
        <v>54</v>
      </c>
      <c r="AK217" s="81"/>
      <c r="AL217" s="569"/>
      <c r="AM217" s="28">
        <v>16</v>
      </c>
      <c r="AN217" s="28">
        <v>3</v>
      </c>
      <c r="AO217" s="28">
        <v>2007</v>
      </c>
      <c r="AP217" s="20"/>
      <c r="AQ217" s="182" t="s">
        <v>2711</v>
      </c>
      <c r="AR217" s="28" t="s">
        <v>2713</v>
      </c>
      <c r="AS217" s="20" t="s">
        <v>2714</v>
      </c>
    </row>
    <row r="218" spans="1:45" ht="14.25" customHeight="1" x14ac:dyDescent="0.25">
      <c r="A218" t="s">
        <v>744</v>
      </c>
      <c r="C218" t="s">
        <v>875</v>
      </c>
      <c r="D218" s="26" t="s">
        <v>1830</v>
      </c>
      <c r="E218" s="435" t="s">
        <v>2709</v>
      </c>
      <c r="F218" s="27" t="s">
        <v>56</v>
      </c>
      <c r="G218" s="28" t="s">
        <v>58</v>
      </c>
      <c r="H218" s="27" t="s">
        <v>5969</v>
      </c>
      <c r="I218" s="27">
        <v>32</v>
      </c>
      <c r="J218" s="87">
        <v>16</v>
      </c>
      <c r="K218" s="19" t="s">
        <v>737</v>
      </c>
      <c r="L218" s="52" t="s">
        <v>37</v>
      </c>
      <c r="M218" s="81"/>
      <c r="N218" s="28"/>
      <c r="O218" s="972"/>
      <c r="P218" s="29" t="s">
        <v>744</v>
      </c>
      <c r="Q218" s="28"/>
      <c r="R218" s="28"/>
      <c r="S218" s="81">
        <v>600</v>
      </c>
      <c r="T218" s="185"/>
      <c r="U218" s="326"/>
      <c r="V218" s="60"/>
      <c r="W218" s="167">
        <v>1</v>
      </c>
      <c r="X218" s="489" t="str">
        <f t="shared" si="8"/>
        <v/>
      </c>
      <c r="Y218" s="502"/>
      <c r="Z218" s="494"/>
      <c r="AA218" s="28" t="s">
        <v>737</v>
      </c>
      <c r="AB218" s="27"/>
      <c r="AC218" s="28"/>
      <c r="AD218" s="27" t="s">
        <v>54</v>
      </c>
      <c r="AE218" s="28" t="s">
        <v>124</v>
      </c>
      <c r="AF218" s="29" t="s">
        <v>54</v>
      </c>
      <c r="AG218" s="29"/>
      <c r="AH218" s="27" t="s">
        <v>133</v>
      </c>
      <c r="AI218" s="27" t="s">
        <v>133</v>
      </c>
      <c r="AJ218" s="27" t="s">
        <v>54</v>
      </c>
      <c r="AK218" s="81">
        <v>80</v>
      </c>
      <c r="AL218" s="569"/>
      <c r="AM218" s="28">
        <v>16</v>
      </c>
      <c r="AN218" s="28"/>
      <c r="AO218" s="28"/>
      <c r="AP218" s="20"/>
      <c r="AQ218" s="182" t="s">
        <v>2710</v>
      </c>
      <c r="AR218" s="28" t="s">
        <v>42</v>
      </c>
      <c r="AS218" s="20" t="s">
        <v>1831</v>
      </c>
    </row>
    <row r="219" spans="1:45" ht="14.25" customHeight="1" x14ac:dyDescent="0.25">
      <c r="A219" t="s">
        <v>744</v>
      </c>
      <c r="B219">
        <v>1</v>
      </c>
      <c r="C219" t="s">
        <v>875</v>
      </c>
      <c r="D219" s="26" t="s">
        <v>150</v>
      </c>
      <c r="E219" s="435" t="s">
        <v>2224</v>
      </c>
      <c r="F219" s="27" t="s">
        <v>67</v>
      </c>
      <c r="G219" s="28" t="s">
        <v>152</v>
      </c>
      <c r="H219" s="27" t="s">
        <v>153</v>
      </c>
      <c r="I219" s="27">
        <v>32</v>
      </c>
      <c r="J219" s="87">
        <v>32</v>
      </c>
      <c r="K219" s="856" t="s">
        <v>6197</v>
      </c>
      <c r="L219" s="52" t="s">
        <v>108</v>
      </c>
      <c r="M219" s="81" t="s">
        <v>5299</v>
      </c>
      <c r="N219" s="28">
        <v>3105</v>
      </c>
      <c r="O219" s="972">
        <v>1857</v>
      </c>
      <c r="P219" s="29">
        <v>6</v>
      </c>
      <c r="Q219" s="28"/>
      <c r="R219" s="28">
        <v>10</v>
      </c>
      <c r="S219" s="81">
        <v>168.35</v>
      </c>
      <c r="T219" s="185">
        <v>44490</v>
      </c>
      <c r="U219" s="326" t="s">
        <v>5998</v>
      </c>
      <c r="V219" s="60">
        <v>0.75</v>
      </c>
      <c r="W219" s="167">
        <v>1</v>
      </c>
      <c r="X219" s="489">
        <f t="shared" si="8"/>
        <v>40.664251207729471</v>
      </c>
      <c r="Y219" s="502" t="s">
        <v>1833</v>
      </c>
      <c r="Z219" s="494"/>
      <c r="AA219" s="28" t="s">
        <v>20</v>
      </c>
      <c r="AB219" s="27">
        <v>25</v>
      </c>
      <c r="AC219" s="28" t="s">
        <v>1093</v>
      </c>
      <c r="AD219" s="27" t="s">
        <v>54</v>
      </c>
      <c r="AE219" s="28" t="s">
        <v>124</v>
      </c>
      <c r="AF219" s="29" t="s">
        <v>55</v>
      </c>
      <c r="AG219" s="29"/>
      <c r="AH219" s="27" t="s">
        <v>133</v>
      </c>
      <c r="AI219" s="27" t="s">
        <v>133</v>
      </c>
      <c r="AJ219" s="27" t="s">
        <v>54</v>
      </c>
      <c r="AK219" s="81">
        <v>80</v>
      </c>
      <c r="AL219" s="569"/>
      <c r="AM219" s="28">
        <v>16</v>
      </c>
      <c r="AN219" s="28">
        <v>3</v>
      </c>
      <c r="AO219" s="28">
        <v>2010</v>
      </c>
      <c r="AP219" s="20">
        <v>2017</v>
      </c>
      <c r="AQ219" s="182" t="s">
        <v>2950</v>
      </c>
      <c r="AR219" s="28" t="s">
        <v>1094</v>
      </c>
      <c r="AS219" s="20"/>
    </row>
    <row r="220" spans="1:45" ht="14.25" customHeight="1" x14ac:dyDescent="0.25">
      <c r="A220" t="s">
        <v>744</v>
      </c>
      <c r="B220">
        <v>1</v>
      </c>
      <c r="C220" t="s">
        <v>875</v>
      </c>
      <c r="D220" s="26" t="s">
        <v>150</v>
      </c>
      <c r="E220" s="435" t="s">
        <v>2224</v>
      </c>
      <c r="F220" s="27" t="s">
        <v>67</v>
      </c>
      <c r="G220" s="28" t="s">
        <v>152</v>
      </c>
      <c r="H220" s="27" t="s">
        <v>153</v>
      </c>
      <c r="I220" s="27">
        <v>32</v>
      </c>
      <c r="J220" s="87">
        <v>32</v>
      </c>
      <c r="K220" s="856" t="s">
        <v>6197</v>
      </c>
      <c r="L220" s="52" t="s">
        <v>108</v>
      </c>
      <c r="M220" s="81" t="s">
        <v>5299</v>
      </c>
      <c r="N220" s="28">
        <v>5066</v>
      </c>
      <c r="O220" s="972">
        <v>2382</v>
      </c>
      <c r="P220" s="29">
        <v>6</v>
      </c>
      <c r="Q220" s="28"/>
      <c r="R220" s="28">
        <v>20</v>
      </c>
      <c r="S220" s="81">
        <v>175.43899999999999</v>
      </c>
      <c r="T220" s="185">
        <v>44490</v>
      </c>
      <c r="U220" s="326" t="s">
        <v>5998</v>
      </c>
      <c r="V220" s="60">
        <v>1.05</v>
      </c>
      <c r="W220" s="167">
        <v>1</v>
      </c>
      <c r="X220" s="489">
        <f t="shared" si="8"/>
        <v>36.362208843268853</v>
      </c>
      <c r="Y220" s="502" t="s">
        <v>1833</v>
      </c>
      <c r="Z220" s="494"/>
      <c r="AA220" s="28" t="s">
        <v>20</v>
      </c>
      <c r="AB220" s="27">
        <v>25</v>
      </c>
      <c r="AC220" s="28" t="s">
        <v>154</v>
      </c>
      <c r="AD220" s="27" t="s">
        <v>54</v>
      </c>
      <c r="AE220" s="28" t="s">
        <v>124</v>
      </c>
      <c r="AF220" s="29" t="s">
        <v>55</v>
      </c>
      <c r="AG220" s="29"/>
      <c r="AH220" s="27" t="s">
        <v>133</v>
      </c>
      <c r="AI220" s="27" t="s">
        <v>133</v>
      </c>
      <c r="AJ220" s="27" t="s">
        <v>54</v>
      </c>
      <c r="AK220" s="81">
        <v>80</v>
      </c>
      <c r="AL220" s="569"/>
      <c r="AM220" s="28">
        <v>16</v>
      </c>
      <c r="AN220" s="28">
        <v>5</v>
      </c>
      <c r="AO220" s="28">
        <v>2010</v>
      </c>
      <c r="AP220" s="20">
        <v>2017</v>
      </c>
      <c r="AQ220" s="182" t="s">
        <v>2950</v>
      </c>
      <c r="AR220" s="28" t="s">
        <v>4627</v>
      </c>
      <c r="AS220" s="20"/>
    </row>
    <row r="221" spans="1:45" ht="14.25" customHeight="1" x14ac:dyDescent="0.25">
      <c r="A221" t="s">
        <v>744</v>
      </c>
      <c r="C221" t="s">
        <v>875</v>
      </c>
      <c r="D221" s="26" t="s">
        <v>150</v>
      </c>
      <c r="E221" s="435" t="s">
        <v>2224</v>
      </c>
      <c r="F221" s="27" t="s">
        <v>67</v>
      </c>
      <c r="G221" s="28" t="s">
        <v>152</v>
      </c>
      <c r="H221" s="27" t="s">
        <v>153</v>
      </c>
      <c r="I221" s="27">
        <v>32</v>
      </c>
      <c r="J221" s="87">
        <v>32</v>
      </c>
      <c r="K221" s="19" t="s">
        <v>800</v>
      </c>
      <c r="L221" s="52" t="s">
        <v>108</v>
      </c>
      <c r="M221" s="81"/>
      <c r="N221" s="28">
        <v>6103</v>
      </c>
      <c r="O221" s="972"/>
      <c r="P221" s="29">
        <v>6</v>
      </c>
      <c r="Q221" s="28"/>
      <c r="R221" s="28">
        <v>18</v>
      </c>
      <c r="S221" s="81">
        <v>126.58199999999999</v>
      </c>
      <c r="T221" s="185">
        <v>43405</v>
      </c>
      <c r="U221" s="326" t="s">
        <v>4625</v>
      </c>
      <c r="V221" s="60">
        <v>1.05</v>
      </c>
      <c r="W221" s="167">
        <v>1</v>
      </c>
      <c r="X221" s="489">
        <f t="shared" si="8"/>
        <v>21.777994428969361</v>
      </c>
      <c r="Y221" s="502" t="s">
        <v>1833</v>
      </c>
      <c r="Z221" s="494"/>
      <c r="AA221" s="28" t="s">
        <v>20</v>
      </c>
      <c r="AB221" s="27">
        <v>25</v>
      </c>
      <c r="AC221" s="28" t="s">
        <v>154</v>
      </c>
      <c r="AD221" s="27" t="s">
        <v>54</v>
      </c>
      <c r="AE221" s="28" t="s">
        <v>124</v>
      </c>
      <c r="AF221" s="29" t="s">
        <v>55</v>
      </c>
      <c r="AG221" s="29"/>
      <c r="AH221" s="27" t="s">
        <v>133</v>
      </c>
      <c r="AI221" s="27" t="s">
        <v>133</v>
      </c>
      <c r="AJ221" s="27" t="s">
        <v>54</v>
      </c>
      <c r="AK221" s="81">
        <v>80</v>
      </c>
      <c r="AL221" s="569"/>
      <c r="AM221" s="28">
        <v>16</v>
      </c>
      <c r="AN221" s="28">
        <v>3</v>
      </c>
      <c r="AO221" s="28">
        <v>2010</v>
      </c>
      <c r="AP221" s="20">
        <v>2017</v>
      </c>
      <c r="AQ221" s="182" t="s">
        <v>2950</v>
      </c>
      <c r="AR221" s="28" t="s">
        <v>4627</v>
      </c>
      <c r="AS221" s="20"/>
    </row>
    <row r="222" spans="1:45" ht="14.25" customHeight="1" x14ac:dyDescent="0.25">
      <c r="A222" t="s">
        <v>744</v>
      </c>
      <c r="C222" t="s">
        <v>875</v>
      </c>
      <c r="D222" s="45" t="s">
        <v>150</v>
      </c>
      <c r="E222" s="555" t="s">
        <v>2224</v>
      </c>
      <c r="F222" s="46" t="s">
        <v>67</v>
      </c>
      <c r="G222" s="42" t="s">
        <v>152</v>
      </c>
      <c r="H222" s="46" t="s">
        <v>153</v>
      </c>
      <c r="I222" s="46">
        <v>32</v>
      </c>
      <c r="J222" s="670">
        <v>32</v>
      </c>
      <c r="K222" s="19" t="s">
        <v>800</v>
      </c>
      <c r="L222" s="42" t="s">
        <v>108</v>
      </c>
      <c r="M222" s="81"/>
      <c r="N222" s="28">
        <v>6409</v>
      </c>
      <c r="O222" s="972"/>
      <c r="P222" s="29">
        <v>6</v>
      </c>
      <c r="Q222" s="28"/>
      <c r="R222" s="28">
        <v>2</v>
      </c>
      <c r="S222" s="81">
        <v>82.44</v>
      </c>
      <c r="T222" s="185">
        <v>41738</v>
      </c>
      <c r="U222" s="326">
        <v>14.7</v>
      </c>
      <c r="V222" s="60">
        <v>0.75</v>
      </c>
      <c r="W222" s="167">
        <v>1</v>
      </c>
      <c r="X222" s="489">
        <f t="shared" si="8"/>
        <v>9.6473708846933999</v>
      </c>
      <c r="Y222" s="502" t="s">
        <v>1833</v>
      </c>
      <c r="Z222" s="494"/>
      <c r="AA222" s="28" t="s">
        <v>20</v>
      </c>
      <c r="AB222" s="27">
        <v>25</v>
      </c>
      <c r="AC222" s="28" t="s">
        <v>1093</v>
      </c>
      <c r="AD222" s="27" t="s">
        <v>54</v>
      </c>
      <c r="AE222" s="28" t="s">
        <v>124</v>
      </c>
      <c r="AF222" s="29" t="s">
        <v>55</v>
      </c>
      <c r="AG222" s="29"/>
      <c r="AH222" s="27" t="s">
        <v>133</v>
      </c>
      <c r="AI222" s="27" t="s">
        <v>133</v>
      </c>
      <c r="AJ222" s="27" t="s">
        <v>54</v>
      </c>
      <c r="AK222" s="81">
        <v>80</v>
      </c>
      <c r="AL222" s="569"/>
      <c r="AM222" s="28">
        <v>16</v>
      </c>
      <c r="AN222" s="28">
        <v>3</v>
      </c>
      <c r="AO222" s="28">
        <v>2010</v>
      </c>
      <c r="AP222" s="20">
        <v>2017</v>
      </c>
      <c r="AQ222" s="182" t="s">
        <v>2950</v>
      </c>
      <c r="AR222" s="28" t="s">
        <v>1094</v>
      </c>
      <c r="AS222" s="20" t="s">
        <v>1095</v>
      </c>
    </row>
    <row r="223" spans="1:45" ht="14.25" customHeight="1" x14ac:dyDescent="0.25">
      <c r="A223" t="s">
        <v>745</v>
      </c>
      <c r="C223" t="s">
        <v>875</v>
      </c>
      <c r="D223" s="26" t="s">
        <v>421</v>
      </c>
      <c r="E223" s="435" t="s">
        <v>2538</v>
      </c>
      <c r="F223" s="27" t="s">
        <v>85</v>
      </c>
      <c r="G223" s="28" t="s">
        <v>422</v>
      </c>
      <c r="H223" s="27" t="s">
        <v>153</v>
      </c>
      <c r="I223" s="27">
        <v>32</v>
      </c>
      <c r="J223" s="87">
        <v>32</v>
      </c>
      <c r="K223" s="19" t="s">
        <v>800</v>
      </c>
      <c r="L223" s="52" t="s">
        <v>108</v>
      </c>
      <c r="M223" s="81" t="s">
        <v>1309</v>
      </c>
      <c r="N223" s="28"/>
      <c r="O223" s="972"/>
      <c r="P223" s="29">
        <v>6</v>
      </c>
      <c r="Q223" s="28"/>
      <c r="R223" s="28"/>
      <c r="S223" s="81"/>
      <c r="T223" s="185">
        <v>41775</v>
      </c>
      <c r="U223" s="326">
        <v>14.7</v>
      </c>
      <c r="V223" s="60">
        <v>0.67</v>
      </c>
      <c r="W223" s="167">
        <v>1</v>
      </c>
      <c r="X223" s="489" t="str">
        <f t="shared" si="8"/>
        <v/>
      </c>
      <c r="Y223" s="502"/>
      <c r="Z223" s="494"/>
      <c r="AA223" s="28" t="s">
        <v>20</v>
      </c>
      <c r="AB223" s="27">
        <v>8</v>
      </c>
      <c r="AC223" s="28" t="s">
        <v>421</v>
      </c>
      <c r="AD223" s="27" t="s">
        <v>54</v>
      </c>
      <c r="AE223" s="28" t="s">
        <v>124</v>
      </c>
      <c r="AF223" s="29" t="s">
        <v>55</v>
      </c>
      <c r="AG223" s="29"/>
      <c r="AH223" s="27" t="s">
        <v>181</v>
      </c>
      <c r="AI223" s="27" t="s">
        <v>181</v>
      </c>
      <c r="AJ223" s="27" t="s">
        <v>54</v>
      </c>
      <c r="AK223" s="81"/>
      <c r="AL223" s="569"/>
      <c r="AM223" s="28"/>
      <c r="AN223" s="28"/>
      <c r="AO223" s="28">
        <v>2006</v>
      </c>
      <c r="AP223" s="20">
        <v>2009</v>
      </c>
      <c r="AQ223" s="142"/>
      <c r="AR223" s="28" t="s">
        <v>423</v>
      </c>
      <c r="AS223" s="20"/>
    </row>
    <row r="224" spans="1:45" ht="14.25" customHeight="1" x14ac:dyDescent="0.25">
      <c r="A224" t="s">
        <v>744</v>
      </c>
      <c r="B224">
        <v>1</v>
      </c>
      <c r="C224" t="s">
        <v>875</v>
      </c>
      <c r="D224" s="26" t="s">
        <v>529</v>
      </c>
      <c r="E224" s="435" t="s">
        <v>2561</v>
      </c>
      <c r="F224" s="27" t="s">
        <v>57</v>
      </c>
      <c r="G224" s="28" t="s">
        <v>173</v>
      </c>
      <c r="H224" s="27" t="s">
        <v>153</v>
      </c>
      <c r="I224" s="27">
        <v>32</v>
      </c>
      <c r="J224" s="87">
        <v>32</v>
      </c>
      <c r="K224" s="19" t="s">
        <v>800</v>
      </c>
      <c r="L224" s="52" t="s">
        <v>108</v>
      </c>
      <c r="M224" s="81"/>
      <c r="N224" s="28">
        <v>2312</v>
      </c>
      <c r="O224" s="972"/>
      <c r="P224" s="29">
        <v>6</v>
      </c>
      <c r="Q224" s="28">
        <v>3</v>
      </c>
      <c r="R224" s="28"/>
      <c r="S224" s="81">
        <v>178.98699999999999</v>
      </c>
      <c r="T224" s="185">
        <v>41690</v>
      </c>
      <c r="U224" s="326">
        <v>14.7</v>
      </c>
      <c r="V224" s="60">
        <v>1</v>
      </c>
      <c r="W224" s="167">
        <v>1</v>
      </c>
      <c r="X224" s="489">
        <f t="shared" si="8"/>
        <v>77.416522491349482</v>
      </c>
      <c r="Y224" s="502" t="s">
        <v>2216</v>
      </c>
      <c r="Z224" s="494"/>
      <c r="AA224" s="28" t="s">
        <v>17</v>
      </c>
      <c r="AB224" s="27">
        <v>16</v>
      </c>
      <c r="AC224" s="28" t="s">
        <v>229</v>
      </c>
      <c r="AD224" s="27" t="s">
        <v>54</v>
      </c>
      <c r="AE224" s="28" t="s">
        <v>124</v>
      </c>
      <c r="AF224" s="29" t="s">
        <v>55</v>
      </c>
      <c r="AG224" s="29"/>
      <c r="AH224" s="27" t="s">
        <v>133</v>
      </c>
      <c r="AI224" s="27" t="s">
        <v>133</v>
      </c>
      <c r="AJ224" s="27" t="s">
        <v>54</v>
      </c>
      <c r="AK224" s="81"/>
      <c r="AL224" s="569"/>
      <c r="AM224" s="28">
        <v>32</v>
      </c>
      <c r="AN224" s="28">
        <v>8</v>
      </c>
      <c r="AO224" s="28">
        <v>2011</v>
      </c>
      <c r="AP224" s="20">
        <v>2014</v>
      </c>
      <c r="AQ224" s="19"/>
      <c r="AR224" s="28" t="s">
        <v>530</v>
      </c>
      <c r="AS224" s="20" t="s">
        <v>895</v>
      </c>
    </row>
    <row r="225" spans="1:45" ht="14.25" customHeight="1" x14ac:dyDescent="0.25">
      <c r="B225">
        <v>1</v>
      </c>
      <c r="C225" t="s">
        <v>875</v>
      </c>
      <c r="D225" s="45" t="s">
        <v>2598</v>
      </c>
      <c r="E225" s="555" t="s">
        <v>2599</v>
      </c>
      <c r="F225" s="46" t="s">
        <v>57</v>
      </c>
      <c r="G225" s="42" t="s">
        <v>173</v>
      </c>
      <c r="H225" s="46" t="s">
        <v>153</v>
      </c>
      <c r="I225" s="46">
        <v>32</v>
      </c>
      <c r="J225" s="670">
        <v>32</v>
      </c>
      <c r="K225" s="19" t="s">
        <v>800</v>
      </c>
      <c r="L225" s="52" t="s">
        <v>108</v>
      </c>
      <c r="M225" s="81"/>
      <c r="N225" s="28">
        <v>3514</v>
      </c>
      <c r="O225" s="972"/>
      <c r="P225" s="29">
        <v>6</v>
      </c>
      <c r="Q225" s="28">
        <v>3</v>
      </c>
      <c r="R225" s="28">
        <v>4</v>
      </c>
      <c r="S225" s="81">
        <v>158.72999999999999</v>
      </c>
      <c r="T225" s="185">
        <v>43218</v>
      </c>
      <c r="U225" s="326">
        <v>14.7</v>
      </c>
      <c r="V225" s="60">
        <v>1</v>
      </c>
      <c r="W225" s="167">
        <v>1</v>
      </c>
      <c r="X225" s="489">
        <f t="shared" si="8"/>
        <v>45.170745589072283</v>
      </c>
      <c r="Y225" s="502" t="s">
        <v>174</v>
      </c>
      <c r="Z225" s="494" t="s">
        <v>54</v>
      </c>
      <c r="AA225" s="28" t="s">
        <v>17</v>
      </c>
      <c r="AB225" s="27">
        <v>40</v>
      </c>
      <c r="AC225" s="28" t="s">
        <v>3509</v>
      </c>
      <c r="AD225" s="27" t="s">
        <v>54</v>
      </c>
      <c r="AE225" s="28" t="s">
        <v>124</v>
      </c>
      <c r="AF225" s="29" t="s">
        <v>55</v>
      </c>
      <c r="AG225" s="29"/>
      <c r="AH225" s="27" t="s">
        <v>133</v>
      </c>
      <c r="AI225" s="27" t="s">
        <v>133</v>
      </c>
      <c r="AJ225" s="27" t="s">
        <v>54</v>
      </c>
      <c r="AK225" s="81"/>
      <c r="AL225" s="569"/>
      <c r="AM225" s="28">
        <v>32</v>
      </c>
      <c r="AN225" s="28">
        <v>8</v>
      </c>
      <c r="AO225" s="28">
        <v>2012</v>
      </c>
      <c r="AP225" s="20">
        <v>2015</v>
      </c>
      <c r="AQ225" s="19"/>
      <c r="AR225" s="28" t="s">
        <v>2600</v>
      </c>
      <c r="AS225" s="20" t="s">
        <v>3510</v>
      </c>
    </row>
    <row r="226" spans="1:45" ht="14.25" customHeight="1" x14ac:dyDescent="0.25">
      <c r="B226">
        <v>1</v>
      </c>
      <c r="C226" t="s">
        <v>875</v>
      </c>
      <c r="D226" s="26" t="s">
        <v>1739</v>
      </c>
      <c r="E226" s="435" t="s">
        <v>2593</v>
      </c>
      <c r="F226" s="27" t="s">
        <v>85</v>
      </c>
      <c r="G226" s="28" t="s">
        <v>1740</v>
      </c>
      <c r="H226" s="27" t="s">
        <v>153</v>
      </c>
      <c r="I226" s="27">
        <v>32</v>
      </c>
      <c r="J226" s="87">
        <v>32</v>
      </c>
      <c r="K226" s="19" t="s">
        <v>800</v>
      </c>
      <c r="L226" s="52" t="s">
        <v>108</v>
      </c>
      <c r="M226" s="81"/>
      <c r="N226" s="28">
        <v>7558</v>
      </c>
      <c r="O226" s="972"/>
      <c r="P226" s="29">
        <v>6</v>
      </c>
      <c r="Q226" s="28">
        <v>1</v>
      </c>
      <c r="R226" s="28">
        <v>9</v>
      </c>
      <c r="S226" s="81">
        <v>135.13499999999999</v>
      </c>
      <c r="T226" s="185">
        <v>43238</v>
      </c>
      <c r="U226" s="326">
        <v>14.7</v>
      </c>
      <c r="V226" s="60">
        <v>1</v>
      </c>
      <c r="W226" s="167">
        <v>1</v>
      </c>
      <c r="X226" s="489">
        <f t="shared" si="8"/>
        <v>17.879730087324688</v>
      </c>
      <c r="Y226" s="502" t="s">
        <v>174</v>
      </c>
      <c r="Z226" s="494"/>
      <c r="AA226" s="28" t="s">
        <v>20</v>
      </c>
      <c r="AB226" s="27">
        <v>37</v>
      </c>
      <c r="AC226" s="28" t="s">
        <v>1766</v>
      </c>
      <c r="AD226" s="27" t="s">
        <v>54</v>
      </c>
      <c r="AE226" s="28" t="s">
        <v>124</v>
      </c>
      <c r="AF226" s="29" t="s">
        <v>55</v>
      </c>
      <c r="AG226" s="29" t="s">
        <v>55</v>
      </c>
      <c r="AH226" s="27" t="s">
        <v>133</v>
      </c>
      <c r="AI226" s="27" t="s">
        <v>133</v>
      </c>
      <c r="AJ226" s="27" t="s">
        <v>54</v>
      </c>
      <c r="AK226" s="81"/>
      <c r="AL226" s="569"/>
      <c r="AM226" s="28">
        <v>16</v>
      </c>
      <c r="AN226" s="28"/>
      <c r="AO226" s="28">
        <v>2017</v>
      </c>
      <c r="AP226" s="20">
        <v>2021</v>
      </c>
      <c r="AQ226" s="19" t="s">
        <v>1768</v>
      </c>
      <c r="AR226" s="28" t="s">
        <v>1741</v>
      </c>
      <c r="AS226" s="20" t="s">
        <v>1767</v>
      </c>
    </row>
    <row r="227" spans="1:45" ht="14.25" customHeight="1" x14ac:dyDescent="0.25">
      <c r="C227" t="s">
        <v>875</v>
      </c>
      <c r="D227" s="26" t="s">
        <v>1739</v>
      </c>
      <c r="E227" s="435" t="s">
        <v>2593</v>
      </c>
      <c r="F227" s="27" t="s">
        <v>85</v>
      </c>
      <c r="G227" s="28" t="s">
        <v>1740</v>
      </c>
      <c r="H227" s="27" t="s">
        <v>153</v>
      </c>
      <c r="I227" s="27">
        <v>32</v>
      </c>
      <c r="J227" s="87">
        <v>32</v>
      </c>
      <c r="K227" s="19" t="s">
        <v>802</v>
      </c>
      <c r="L227" s="52" t="s">
        <v>108</v>
      </c>
      <c r="M227" s="81" t="s">
        <v>3652</v>
      </c>
      <c r="N227" s="28">
        <v>10284</v>
      </c>
      <c r="O227" s="972"/>
      <c r="P227" s="29" t="s">
        <v>744</v>
      </c>
      <c r="Q227" s="28">
        <v>2</v>
      </c>
      <c r="R227" s="28">
        <v>38</v>
      </c>
      <c r="S227" s="81">
        <v>111.27</v>
      </c>
      <c r="T227" s="185">
        <v>43238</v>
      </c>
      <c r="U227" s="326" t="s">
        <v>3562</v>
      </c>
      <c r="V227" s="60">
        <v>1</v>
      </c>
      <c r="W227" s="167">
        <v>1</v>
      </c>
      <c r="X227" s="489">
        <f t="shared" si="8"/>
        <v>10.819719953325555</v>
      </c>
      <c r="Y227" s="502" t="s">
        <v>174</v>
      </c>
      <c r="Z227" s="494"/>
      <c r="AA227" s="28" t="s">
        <v>20</v>
      </c>
      <c r="AB227" s="27">
        <v>37</v>
      </c>
      <c r="AC227" s="28" t="s">
        <v>1766</v>
      </c>
      <c r="AD227" s="27" t="s">
        <v>54</v>
      </c>
      <c r="AE227" s="28" t="s">
        <v>124</v>
      </c>
      <c r="AF227" s="29" t="s">
        <v>55</v>
      </c>
      <c r="AG227" s="29" t="s">
        <v>55</v>
      </c>
      <c r="AH227" s="27" t="s">
        <v>133</v>
      </c>
      <c r="AI227" s="27" t="s">
        <v>133</v>
      </c>
      <c r="AJ227" s="27" t="s">
        <v>54</v>
      </c>
      <c r="AK227" s="81"/>
      <c r="AL227" s="569"/>
      <c r="AM227" s="28">
        <v>16</v>
      </c>
      <c r="AN227" s="28"/>
      <c r="AO227" s="28">
        <v>2017</v>
      </c>
      <c r="AP227" s="20">
        <v>2021</v>
      </c>
      <c r="AQ227" s="19" t="s">
        <v>1768</v>
      </c>
      <c r="AR227" s="28" t="s">
        <v>1741</v>
      </c>
      <c r="AS227" s="20" t="s">
        <v>1767</v>
      </c>
    </row>
    <row r="228" spans="1:45" ht="14.25" customHeight="1" x14ac:dyDescent="0.25">
      <c r="D228" s="409" t="s">
        <v>5823</v>
      </c>
      <c r="E228" s="435" t="s">
        <v>5782</v>
      </c>
      <c r="F228" s="412"/>
      <c r="G228" s="504" t="s">
        <v>5779</v>
      </c>
      <c r="H228" s="27" t="s">
        <v>5970</v>
      </c>
      <c r="I228" s="412">
        <v>32</v>
      </c>
      <c r="J228" s="415">
        <v>32</v>
      </c>
      <c r="K228" s="856" t="s">
        <v>6197</v>
      </c>
      <c r="L228" s="52" t="s">
        <v>108</v>
      </c>
      <c r="M228" s="81" t="s">
        <v>6199</v>
      </c>
      <c r="N228" s="28">
        <v>3914</v>
      </c>
      <c r="O228" s="972">
        <v>1257</v>
      </c>
      <c r="P228" s="29">
        <v>6</v>
      </c>
      <c r="Q228" s="28">
        <v>4</v>
      </c>
      <c r="R228" s="28"/>
      <c r="S228" s="81">
        <v>166.667</v>
      </c>
      <c r="T228" s="185">
        <v>44495</v>
      </c>
      <c r="U228" s="326" t="s">
        <v>5998</v>
      </c>
      <c r="V228" s="60">
        <v>1</v>
      </c>
      <c r="W228" s="167">
        <v>1</v>
      </c>
      <c r="X228" s="489">
        <f t="shared" si="8"/>
        <v>42.582268778742971</v>
      </c>
      <c r="Y228" s="502"/>
      <c r="Z228" s="494"/>
      <c r="AA228" s="28" t="s">
        <v>20</v>
      </c>
      <c r="AB228" s="27">
        <v>4</v>
      </c>
      <c r="AC228" s="28" t="s">
        <v>5824</v>
      </c>
      <c r="AD228" s="27" t="s">
        <v>54</v>
      </c>
      <c r="AE228" s="28" t="s">
        <v>124</v>
      </c>
      <c r="AF228" s="29" t="s">
        <v>54</v>
      </c>
      <c r="AG228" s="29"/>
      <c r="AH228" s="27" t="s">
        <v>133</v>
      </c>
      <c r="AI228" s="27" t="s">
        <v>133</v>
      </c>
      <c r="AJ228" s="27" t="s">
        <v>54</v>
      </c>
      <c r="AK228" s="81"/>
      <c r="AL228" s="569"/>
      <c r="AM228" s="28"/>
      <c r="AN228" s="28"/>
      <c r="AO228" s="28"/>
      <c r="AP228" s="20">
        <v>2020</v>
      </c>
      <c r="AQ228" s="182"/>
      <c r="AR228" s="28" t="s">
        <v>5784</v>
      </c>
      <c r="AS228" s="20" t="s">
        <v>5783</v>
      </c>
    </row>
    <row r="229" spans="1:45" ht="14.25" customHeight="1" x14ac:dyDescent="0.25">
      <c r="D229" s="409" t="s">
        <v>5823</v>
      </c>
      <c r="E229" s="435" t="s">
        <v>5782</v>
      </c>
      <c r="F229" s="412"/>
      <c r="G229" s="504" t="s">
        <v>5779</v>
      </c>
      <c r="H229" s="27" t="s">
        <v>5970</v>
      </c>
      <c r="I229" s="412">
        <v>32</v>
      </c>
      <c r="J229" s="415">
        <v>32</v>
      </c>
      <c r="K229" s="856" t="s">
        <v>6197</v>
      </c>
      <c r="L229" s="52" t="s">
        <v>108</v>
      </c>
      <c r="M229" s="81" t="s">
        <v>6199</v>
      </c>
      <c r="N229" s="28">
        <v>2098</v>
      </c>
      <c r="O229" s="972">
        <v>778</v>
      </c>
      <c r="P229" s="29">
        <v>6</v>
      </c>
      <c r="Q229" s="28">
        <v>4</v>
      </c>
      <c r="R229" s="28"/>
      <c r="S229" s="81">
        <v>238.095</v>
      </c>
      <c r="T229" s="185">
        <v>44495</v>
      </c>
      <c r="U229" s="326" t="s">
        <v>5998</v>
      </c>
      <c r="V229" s="60">
        <v>1</v>
      </c>
      <c r="W229" s="167">
        <v>1</v>
      </c>
      <c r="X229" s="489">
        <f t="shared" si="8"/>
        <v>113.48665395614871</v>
      </c>
      <c r="Y229" s="502"/>
      <c r="Z229" s="494"/>
      <c r="AA229" s="28" t="s">
        <v>20</v>
      </c>
      <c r="AB229" s="27">
        <v>4</v>
      </c>
      <c r="AC229" s="28" t="s">
        <v>6239</v>
      </c>
      <c r="AD229" s="27" t="s">
        <v>54</v>
      </c>
      <c r="AE229" s="28" t="s">
        <v>124</v>
      </c>
      <c r="AF229" s="29" t="s">
        <v>54</v>
      </c>
      <c r="AG229" s="29"/>
      <c r="AH229" s="27" t="s">
        <v>133</v>
      </c>
      <c r="AI229" s="27" t="s">
        <v>133</v>
      </c>
      <c r="AJ229" s="27" t="s">
        <v>54</v>
      </c>
      <c r="AK229" s="81"/>
      <c r="AL229" s="569"/>
      <c r="AM229" s="28"/>
      <c r="AN229" s="28"/>
      <c r="AO229" s="28"/>
      <c r="AP229" s="20">
        <v>2020</v>
      </c>
      <c r="AQ229" s="182"/>
      <c r="AR229" s="28" t="s">
        <v>5784</v>
      </c>
      <c r="AS229" s="20" t="s">
        <v>6240</v>
      </c>
    </row>
    <row r="230" spans="1:45" ht="14.25" customHeight="1" x14ac:dyDescent="0.25">
      <c r="D230" s="409" t="s">
        <v>5823</v>
      </c>
      <c r="E230" s="435" t="s">
        <v>5782</v>
      </c>
      <c r="F230" s="412"/>
      <c r="G230" s="504" t="s">
        <v>5779</v>
      </c>
      <c r="H230" s="27" t="s">
        <v>5970</v>
      </c>
      <c r="I230" s="412">
        <v>32</v>
      </c>
      <c r="J230" s="415">
        <v>32</v>
      </c>
      <c r="K230" s="856" t="s">
        <v>6197</v>
      </c>
      <c r="L230" s="52" t="s">
        <v>108</v>
      </c>
      <c r="M230" s="81" t="s">
        <v>6199</v>
      </c>
      <c r="N230" s="28">
        <v>1807</v>
      </c>
      <c r="O230" s="972">
        <v>736</v>
      </c>
      <c r="P230" s="29">
        <v>6</v>
      </c>
      <c r="Q230" s="28"/>
      <c r="R230" s="28"/>
      <c r="S230" s="81">
        <v>357.14299999999997</v>
      </c>
      <c r="T230" s="185">
        <v>44495</v>
      </c>
      <c r="U230" s="326" t="s">
        <v>5998</v>
      </c>
      <c r="V230" s="60">
        <v>1</v>
      </c>
      <c r="W230" s="167">
        <v>1</v>
      </c>
      <c r="X230" s="489">
        <f t="shared" si="8"/>
        <v>197.64416159380187</v>
      </c>
      <c r="Y230" s="502"/>
      <c r="Z230" s="494"/>
      <c r="AA230" s="28" t="s">
        <v>20</v>
      </c>
      <c r="AB230" s="27">
        <v>4</v>
      </c>
      <c r="AC230" s="28" t="s">
        <v>6238</v>
      </c>
      <c r="AD230" s="27" t="s">
        <v>54</v>
      </c>
      <c r="AE230" s="28" t="s">
        <v>124</v>
      </c>
      <c r="AF230" s="29" t="s">
        <v>54</v>
      </c>
      <c r="AG230" s="29"/>
      <c r="AH230" s="27" t="s">
        <v>133</v>
      </c>
      <c r="AI230" s="27" t="s">
        <v>133</v>
      </c>
      <c r="AJ230" s="27" t="s">
        <v>54</v>
      </c>
      <c r="AK230" s="81"/>
      <c r="AL230" s="569"/>
      <c r="AM230" s="28"/>
      <c r="AN230" s="28"/>
      <c r="AO230" s="28"/>
      <c r="AP230" s="20">
        <v>2020</v>
      </c>
      <c r="AQ230" s="182"/>
      <c r="AR230" s="28" t="s">
        <v>5784</v>
      </c>
      <c r="AS230" s="20" t="s">
        <v>6241</v>
      </c>
    </row>
    <row r="231" spans="1:45" ht="14.25" customHeight="1" x14ac:dyDescent="0.25">
      <c r="D231" s="409" t="s">
        <v>6154</v>
      </c>
      <c r="E231" s="435" t="s">
        <v>6155</v>
      </c>
      <c r="F231" s="412"/>
      <c r="G231" s="504" t="s">
        <v>6153</v>
      </c>
      <c r="H231" s="412" t="s">
        <v>5970</v>
      </c>
      <c r="I231" s="412">
        <v>32</v>
      </c>
      <c r="J231" s="415">
        <v>32</v>
      </c>
      <c r="K231" s="856" t="s">
        <v>6235</v>
      </c>
      <c r="L231" s="465" t="s">
        <v>6153</v>
      </c>
      <c r="M231" s="81"/>
      <c r="N231" s="28">
        <v>2860</v>
      </c>
      <c r="O231" s="972"/>
      <c r="P231" s="29">
        <v>4</v>
      </c>
      <c r="Q231" s="28"/>
      <c r="R231" s="28"/>
      <c r="S231" s="81">
        <v>50</v>
      </c>
      <c r="T231" s="185">
        <v>43601</v>
      </c>
      <c r="U231" s="326" t="s">
        <v>3562</v>
      </c>
      <c r="V231" s="60">
        <v>1</v>
      </c>
      <c r="W231" s="167">
        <v>1</v>
      </c>
      <c r="X231" s="489">
        <f t="shared" si="8"/>
        <v>17.482517482517483</v>
      </c>
      <c r="Y231" s="502" t="s">
        <v>744</v>
      </c>
      <c r="Z231" s="494"/>
      <c r="AA231" s="28" t="s">
        <v>17</v>
      </c>
      <c r="AB231" s="27">
        <v>18</v>
      </c>
      <c r="AC231" s="28"/>
      <c r="AD231" s="27" t="s">
        <v>54</v>
      </c>
      <c r="AE231" s="28" t="s">
        <v>124</v>
      </c>
      <c r="AF231" s="29" t="s">
        <v>55</v>
      </c>
      <c r="AG231" s="29"/>
      <c r="AH231" s="27" t="s">
        <v>133</v>
      </c>
      <c r="AI231" s="27" t="s">
        <v>133</v>
      </c>
      <c r="AJ231" s="27" t="s">
        <v>54</v>
      </c>
      <c r="AK231" s="81"/>
      <c r="AL231" s="569"/>
      <c r="AM231" s="28">
        <v>16</v>
      </c>
      <c r="AN231" s="28"/>
      <c r="AO231" s="28"/>
      <c r="AP231" s="20">
        <v>2020</v>
      </c>
      <c r="AQ231" s="182" t="s">
        <v>6158</v>
      </c>
      <c r="AR231" s="28" t="s">
        <v>6157</v>
      </c>
      <c r="AS231" s="20" t="s">
        <v>6237</v>
      </c>
    </row>
    <row r="232" spans="1:45" ht="14.25" customHeight="1" x14ac:dyDescent="0.25">
      <c r="A232" s="208"/>
      <c r="B232" s="208"/>
      <c r="C232" s="208"/>
      <c r="D232" s="202" t="s">
        <v>6154</v>
      </c>
      <c r="E232" s="733" t="s">
        <v>6155</v>
      </c>
      <c r="F232" s="205"/>
      <c r="G232" s="734" t="s">
        <v>6153</v>
      </c>
      <c r="H232" s="205" t="s">
        <v>5970</v>
      </c>
      <c r="I232" s="205">
        <v>32</v>
      </c>
      <c r="J232" s="207">
        <v>32</v>
      </c>
      <c r="K232" s="918" t="s">
        <v>6197</v>
      </c>
      <c r="L232" s="734" t="s">
        <v>108</v>
      </c>
      <c r="M232" s="737" t="s">
        <v>6199</v>
      </c>
      <c r="N232" s="734"/>
      <c r="O232" s="973"/>
      <c r="P232" s="204">
        <v>6</v>
      </c>
      <c r="Q232" s="734"/>
      <c r="R232" s="734"/>
      <c r="S232" s="737"/>
      <c r="T232" s="738">
        <v>44495</v>
      </c>
      <c r="U232" s="739" t="s">
        <v>5998</v>
      </c>
      <c r="V232" s="740">
        <v>1</v>
      </c>
      <c r="W232" s="741">
        <v>1</v>
      </c>
      <c r="X232" s="742" t="str">
        <f t="shared" si="8"/>
        <v/>
      </c>
      <c r="Y232" s="743" t="s">
        <v>744</v>
      </c>
      <c r="Z232" s="744"/>
      <c r="AA232" s="734" t="s">
        <v>17</v>
      </c>
      <c r="AB232" s="205">
        <v>18</v>
      </c>
      <c r="AC232" s="734"/>
      <c r="AD232" s="205" t="s">
        <v>54</v>
      </c>
      <c r="AE232" s="734" t="s">
        <v>124</v>
      </c>
      <c r="AF232" s="204" t="s">
        <v>55</v>
      </c>
      <c r="AG232" s="204"/>
      <c r="AH232" s="205" t="s">
        <v>133</v>
      </c>
      <c r="AI232" s="205" t="s">
        <v>133</v>
      </c>
      <c r="AJ232" s="205" t="s">
        <v>54</v>
      </c>
      <c r="AK232" s="737"/>
      <c r="AL232" s="745"/>
      <c r="AM232" s="734">
        <v>16</v>
      </c>
      <c r="AN232" s="734"/>
      <c r="AO232" s="734"/>
      <c r="AP232" s="746">
        <v>2020</v>
      </c>
      <c r="AQ232" s="747" t="s">
        <v>6158</v>
      </c>
      <c r="AR232" s="734" t="s">
        <v>6157</v>
      </c>
      <c r="AS232" s="746" t="s">
        <v>6236</v>
      </c>
    </row>
    <row r="233" spans="1:45" ht="14.25" customHeight="1" x14ac:dyDescent="0.25">
      <c r="B233">
        <v>1</v>
      </c>
      <c r="C233" t="s">
        <v>875</v>
      </c>
      <c r="D233" s="45" t="s">
        <v>2716</v>
      </c>
      <c r="E233" s="555" t="s">
        <v>2717</v>
      </c>
      <c r="F233" s="46" t="s">
        <v>67</v>
      </c>
      <c r="G233" s="42" t="s">
        <v>1832</v>
      </c>
      <c r="H233" s="27" t="s">
        <v>178</v>
      </c>
      <c r="I233" s="46">
        <v>8</v>
      </c>
      <c r="J233" s="670">
        <v>16</v>
      </c>
      <c r="K233" s="19" t="s">
        <v>794</v>
      </c>
      <c r="L233" s="52" t="s">
        <v>108</v>
      </c>
      <c r="M233" s="81" t="s">
        <v>3211</v>
      </c>
      <c r="N233" s="28">
        <v>2767</v>
      </c>
      <c r="O233" s="972"/>
      <c r="P233" s="29">
        <v>4</v>
      </c>
      <c r="Q233" s="28">
        <v>1</v>
      </c>
      <c r="R233" s="28">
        <v>10</v>
      </c>
      <c r="S233" s="81">
        <v>52.631999999999998</v>
      </c>
      <c r="T233" s="185">
        <v>43187</v>
      </c>
      <c r="U233" s="326">
        <v>14.7</v>
      </c>
      <c r="V233" s="60">
        <v>0.33</v>
      </c>
      <c r="W233" s="167">
        <v>1</v>
      </c>
      <c r="X233" s="489">
        <f t="shared" si="8"/>
        <v>6.277036501626311</v>
      </c>
      <c r="Y233" s="502" t="s">
        <v>174</v>
      </c>
      <c r="Z233" s="494" t="s">
        <v>54</v>
      </c>
      <c r="AA233" s="28" t="s">
        <v>17</v>
      </c>
      <c r="AB233" s="27">
        <v>37</v>
      </c>
      <c r="AC233" s="28" t="s">
        <v>3208</v>
      </c>
      <c r="AD233" s="27" t="s">
        <v>54</v>
      </c>
      <c r="AE233" s="28" t="s">
        <v>124</v>
      </c>
      <c r="AF233" s="29" t="s">
        <v>55</v>
      </c>
      <c r="AG233" s="29"/>
      <c r="AH233" s="27" t="s">
        <v>181</v>
      </c>
      <c r="AI233" s="27" t="s">
        <v>181</v>
      </c>
      <c r="AJ233" s="27" t="s">
        <v>54</v>
      </c>
      <c r="AK233" s="81">
        <v>17</v>
      </c>
      <c r="AL233" s="569"/>
      <c r="AM233" s="28">
        <v>4</v>
      </c>
      <c r="AN233" s="28"/>
      <c r="AO233" s="28">
        <v>2017</v>
      </c>
      <c r="AP233" s="20">
        <v>2017</v>
      </c>
      <c r="AQ233" s="142"/>
      <c r="AR233" s="28" t="s">
        <v>2720</v>
      </c>
      <c r="AS233" s="20" t="s">
        <v>2718</v>
      </c>
    </row>
    <row r="234" spans="1:45" ht="14.25" customHeight="1" x14ac:dyDescent="0.25">
      <c r="B234">
        <v>1</v>
      </c>
      <c r="C234" t="s">
        <v>875</v>
      </c>
      <c r="D234" s="26" t="s">
        <v>2716</v>
      </c>
      <c r="E234" s="435" t="s">
        <v>2717</v>
      </c>
      <c r="F234" s="27" t="s">
        <v>67</v>
      </c>
      <c r="G234" s="28" t="s">
        <v>1832</v>
      </c>
      <c r="H234" s="27" t="s">
        <v>178</v>
      </c>
      <c r="I234" s="27">
        <v>8</v>
      </c>
      <c r="J234" s="87">
        <v>16</v>
      </c>
      <c r="K234" s="19" t="s">
        <v>794</v>
      </c>
      <c r="L234" s="52" t="s">
        <v>108</v>
      </c>
      <c r="M234" s="81" t="s">
        <v>3211</v>
      </c>
      <c r="N234" s="28">
        <v>2898</v>
      </c>
      <c r="O234" s="972"/>
      <c r="P234" s="29">
        <v>4</v>
      </c>
      <c r="Q234" s="28">
        <v>1</v>
      </c>
      <c r="R234" s="28">
        <v>11</v>
      </c>
      <c r="S234" s="81">
        <v>52.631999999999998</v>
      </c>
      <c r="T234" s="185">
        <v>43187</v>
      </c>
      <c r="U234" s="326">
        <v>14.7</v>
      </c>
      <c r="V234" s="60">
        <v>0.33</v>
      </c>
      <c r="W234" s="167">
        <v>1</v>
      </c>
      <c r="X234" s="489">
        <f t="shared" si="8"/>
        <v>5.9932919254658392</v>
      </c>
      <c r="Y234" s="502" t="s">
        <v>174</v>
      </c>
      <c r="Z234" s="494" t="s">
        <v>54</v>
      </c>
      <c r="AA234" s="28" t="s">
        <v>17</v>
      </c>
      <c r="AB234" s="27">
        <v>37</v>
      </c>
      <c r="AC234" s="28" t="s">
        <v>3209</v>
      </c>
      <c r="AD234" s="27" t="s">
        <v>54</v>
      </c>
      <c r="AE234" s="28" t="s">
        <v>124</v>
      </c>
      <c r="AF234" s="29" t="s">
        <v>55</v>
      </c>
      <c r="AG234" s="29"/>
      <c r="AH234" s="27" t="s">
        <v>181</v>
      </c>
      <c r="AI234" s="27" t="s">
        <v>181</v>
      </c>
      <c r="AJ234" s="27" t="s">
        <v>54</v>
      </c>
      <c r="AK234" s="81">
        <v>17</v>
      </c>
      <c r="AL234" s="569"/>
      <c r="AM234" s="28">
        <v>4</v>
      </c>
      <c r="AN234" s="28"/>
      <c r="AO234" s="28">
        <v>2017</v>
      </c>
      <c r="AP234" s="20">
        <v>2017</v>
      </c>
      <c r="AQ234" s="142"/>
      <c r="AR234" s="28" t="s">
        <v>2720</v>
      </c>
      <c r="AS234" s="20" t="s">
        <v>3210</v>
      </c>
    </row>
    <row r="235" spans="1:45" x14ac:dyDescent="0.25">
      <c r="D235" s="409" t="s">
        <v>4906</v>
      </c>
      <c r="E235" s="435" t="s">
        <v>4907</v>
      </c>
      <c r="F235" s="412" t="s">
        <v>57</v>
      </c>
      <c r="G235" s="504" t="s">
        <v>3003</v>
      </c>
      <c r="H235" s="27" t="s">
        <v>178</v>
      </c>
      <c r="I235" s="412">
        <v>8</v>
      </c>
      <c r="J235" s="415">
        <v>16</v>
      </c>
      <c r="K235" s="856" t="s">
        <v>6197</v>
      </c>
      <c r="L235" s="52" t="s">
        <v>108</v>
      </c>
      <c r="M235" s="81" t="s">
        <v>6199</v>
      </c>
      <c r="N235" s="28">
        <v>1366</v>
      </c>
      <c r="O235" s="972">
        <v>116</v>
      </c>
      <c r="P235" s="29">
        <v>6</v>
      </c>
      <c r="Q235" s="28"/>
      <c r="R235" s="28"/>
      <c r="S235" s="81">
        <v>178.571</v>
      </c>
      <c r="T235" s="185">
        <v>44495</v>
      </c>
      <c r="U235" s="326" t="s">
        <v>5998</v>
      </c>
      <c r="V235" s="60">
        <v>0.33</v>
      </c>
      <c r="W235" s="167">
        <v>1</v>
      </c>
      <c r="X235" s="489">
        <f t="shared" si="8"/>
        <v>43.13940702781845</v>
      </c>
      <c r="Y235" s="502" t="s">
        <v>174</v>
      </c>
      <c r="Z235" s="494" t="s">
        <v>54</v>
      </c>
      <c r="AA235" s="28" t="s">
        <v>20</v>
      </c>
      <c r="AB235" s="27">
        <v>9</v>
      </c>
      <c r="AC235" s="28" t="s">
        <v>3059</v>
      </c>
      <c r="AD235" s="27" t="s">
        <v>54</v>
      </c>
      <c r="AE235" s="28" t="s">
        <v>124</v>
      </c>
      <c r="AF235" s="29" t="s">
        <v>55</v>
      </c>
      <c r="AG235" s="29"/>
      <c r="AH235" s="27" t="s">
        <v>181</v>
      </c>
      <c r="AI235" s="27" t="s">
        <v>182</v>
      </c>
      <c r="AJ235" s="27" t="s">
        <v>54</v>
      </c>
      <c r="AK235" s="81">
        <v>72</v>
      </c>
      <c r="AL235" s="569"/>
      <c r="AM235" s="28">
        <v>32</v>
      </c>
      <c r="AN235" s="28"/>
      <c r="AO235" s="28">
        <v>2018</v>
      </c>
      <c r="AP235" s="20">
        <v>2019</v>
      </c>
      <c r="AQ235" s="182" t="s">
        <v>4909</v>
      </c>
      <c r="AR235" s="28" t="s">
        <v>4910</v>
      </c>
      <c r="AS235" s="20"/>
    </row>
    <row r="236" spans="1:45" x14ac:dyDescent="0.25">
      <c r="A236" t="s">
        <v>744</v>
      </c>
      <c r="B236">
        <v>1</v>
      </c>
      <c r="C236" t="s">
        <v>875</v>
      </c>
      <c r="D236" s="26" t="s">
        <v>176</v>
      </c>
      <c r="E236" s="435" t="s">
        <v>2234</v>
      </c>
      <c r="F236" s="27" t="s">
        <v>67</v>
      </c>
      <c r="G236" s="28" t="s">
        <v>177</v>
      </c>
      <c r="H236" s="27" t="s">
        <v>178</v>
      </c>
      <c r="I236" s="27">
        <v>8</v>
      </c>
      <c r="J236" s="87">
        <v>16</v>
      </c>
      <c r="K236" s="856" t="s">
        <v>6197</v>
      </c>
      <c r="L236" s="52" t="s">
        <v>108</v>
      </c>
      <c r="M236" s="81" t="s">
        <v>6199</v>
      </c>
      <c r="N236" s="28">
        <v>1624</v>
      </c>
      <c r="O236" s="972">
        <v>519</v>
      </c>
      <c r="P236" s="29">
        <v>6</v>
      </c>
      <c r="Q236" s="28"/>
      <c r="R236" s="28"/>
      <c r="S236" s="81">
        <v>250</v>
      </c>
      <c r="T236" s="185">
        <v>44495</v>
      </c>
      <c r="U236" s="326" t="s">
        <v>5998</v>
      </c>
      <c r="V236" s="60">
        <v>0.33</v>
      </c>
      <c r="W236" s="167">
        <v>1</v>
      </c>
      <c r="X236" s="489">
        <f t="shared" si="8"/>
        <v>50.800492610837438</v>
      </c>
      <c r="Y236" s="502" t="s">
        <v>174</v>
      </c>
      <c r="Z236" s="494"/>
      <c r="AA236" s="28" t="s">
        <v>20</v>
      </c>
      <c r="AB236" s="27">
        <v>70</v>
      </c>
      <c r="AC236" s="28" t="s">
        <v>176</v>
      </c>
      <c r="AD236" s="27" t="s">
        <v>54</v>
      </c>
      <c r="AE236" s="28" t="s">
        <v>124</v>
      </c>
      <c r="AF236" s="29" t="s">
        <v>55</v>
      </c>
      <c r="AG236" s="29"/>
      <c r="AH236" s="27" t="s">
        <v>181</v>
      </c>
      <c r="AI236" s="27" t="s">
        <v>182</v>
      </c>
      <c r="AJ236" s="27" t="s">
        <v>54</v>
      </c>
      <c r="AK236" s="81">
        <v>72</v>
      </c>
      <c r="AL236" s="569"/>
      <c r="AM236" s="28">
        <v>32</v>
      </c>
      <c r="AN236" s="28"/>
      <c r="AO236" s="28">
        <v>2002</v>
      </c>
      <c r="AP236" s="20">
        <v>2017</v>
      </c>
      <c r="AQ236" s="142"/>
      <c r="AR236" s="28" t="s">
        <v>3002</v>
      </c>
      <c r="AS236" s="20"/>
    </row>
    <row r="237" spans="1:45" ht="14.25" customHeight="1" x14ac:dyDescent="0.25">
      <c r="A237" t="s">
        <v>744</v>
      </c>
      <c r="B237">
        <v>1</v>
      </c>
      <c r="C237" t="s">
        <v>875</v>
      </c>
      <c r="D237" s="26" t="s">
        <v>176</v>
      </c>
      <c r="E237" s="435" t="s">
        <v>2234</v>
      </c>
      <c r="F237" s="27" t="s">
        <v>67</v>
      </c>
      <c r="G237" s="28" t="s">
        <v>177</v>
      </c>
      <c r="H237" s="27" t="s">
        <v>178</v>
      </c>
      <c r="I237" s="27">
        <v>8</v>
      </c>
      <c r="J237" s="87">
        <v>16</v>
      </c>
      <c r="K237" s="19" t="s">
        <v>800</v>
      </c>
      <c r="L237" s="52" t="s">
        <v>108</v>
      </c>
      <c r="M237" s="81"/>
      <c r="N237" s="28">
        <v>2135</v>
      </c>
      <c r="O237" s="972"/>
      <c r="P237" s="29">
        <v>6</v>
      </c>
      <c r="Q237" s="28"/>
      <c r="R237" s="28"/>
      <c r="S237" s="81">
        <v>127.42100000000001</v>
      </c>
      <c r="T237" s="185">
        <v>41688</v>
      </c>
      <c r="U237" s="326">
        <v>14.7</v>
      </c>
      <c r="V237" s="60">
        <v>0.33</v>
      </c>
      <c r="W237" s="167">
        <v>1</v>
      </c>
      <c r="X237" s="489">
        <f t="shared" si="8"/>
        <v>19.695049180327867</v>
      </c>
      <c r="Y237" s="502" t="s">
        <v>174</v>
      </c>
      <c r="Z237" s="494"/>
      <c r="AA237" s="28" t="s">
        <v>20</v>
      </c>
      <c r="AB237" s="27">
        <v>15</v>
      </c>
      <c r="AC237" s="28" t="s">
        <v>176</v>
      </c>
      <c r="AD237" s="27" t="s">
        <v>54</v>
      </c>
      <c r="AE237" s="28" t="s">
        <v>124</v>
      </c>
      <c r="AF237" s="29" t="s">
        <v>55</v>
      </c>
      <c r="AG237" s="29"/>
      <c r="AH237" s="27" t="s">
        <v>181</v>
      </c>
      <c r="AI237" s="27" t="s">
        <v>182</v>
      </c>
      <c r="AJ237" s="27" t="s">
        <v>54</v>
      </c>
      <c r="AK237" s="81">
        <v>72</v>
      </c>
      <c r="AL237" s="569"/>
      <c r="AM237" s="28">
        <v>32</v>
      </c>
      <c r="AN237" s="28"/>
      <c r="AO237" s="28">
        <v>2002</v>
      </c>
      <c r="AP237" s="20">
        <v>2017</v>
      </c>
      <c r="AQ237" s="142"/>
      <c r="AR237" s="28" t="s">
        <v>3002</v>
      </c>
      <c r="AS237" s="20"/>
    </row>
    <row r="238" spans="1:45" ht="14.25" customHeight="1" x14ac:dyDescent="0.25">
      <c r="B238">
        <v>1</v>
      </c>
      <c r="C238" t="s">
        <v>875</v>
      </c>
      <c r="D238" s="26" t="s">
        <v>2093</v>
      </c>
      <c r="E238" s="435" t="s">
        <v>2689</v>
      </c>
      <c r="F238" s="27" t="s">
        <v>67</v>
      </c>
      <c r="G238" s="28" t="s">
        <v>1832</v>
      </c>
      <c r="H238" s="27" t="s">
        <v>178</v>
      </c>
      <c r="I238" s="27">
        <v>8</v>
      </c>
      <c r="J238" s="87">
        <v>16</v>
      </c>
      <c r="K238" s="19" t="s">
        <v>800</v>
      </c>
      <c r="L238" s="52" t="s">
        <v>108</v>
      </c>
      <c r="M238" s="81"/>
      <c r="N238" s="28">
        <v>1606</v>
      </c>
      <c r="O238" s="972"/>
      <c r="P238" s="29">
        <v>6</v>
      </c>
      <c r="Q238" s="28">
        <v>1</v>
      </c>
      <c r="R238" s="28">
        <v>6</v>
      </c>
      <c r="S238" s="81">
        <v>120</v>
      </c>
      <c r="T238" s="185">
        <v>43162</v>
      </c>
      <c r="U238" s="326">
        <v>14.7</v>
      </c>
      <c r="V238" s="60">
        <v>0.33</v>
      </c>
      <c r="W238" s="167">
        <v>1</v>
      </c>
      <c r="X238" s="489">
        <f t="shared" si="8"/>
        <v>24.657534246575342</v>
      </c>
      <c r="Y238" s="502" t="s">
        <v>174</v>
      </c>
      <c r="Z238" s="494"/>
      <c r="AA238" s="28" t="s">
        <v>17</v>
      </c>
      <c r="AB238" s="27">
        <v>20</v>
      </c>
      <c r="AC238" s="28" t="s">
        <v>2715</v>
      </c>
      <c r="AD238" s="27" t="s">
        <v>54</v>
      </c>
      <c r="AE238" s="28" t="s">
        <v>124</v>
      </c>
      <c r="AF238" s="29" t="s">
        <v>55</v>
      </c>
      <c r="AG238" s="29"/>
      <c r="AH238" s="27" t="s">
        <v>181</v>
      </c>
      <c r="AI238" s="27" t="s">
        <v>182</v>
      </c>
      <c r="AJ238" s="27" t="s">
        <v>54</v>
      </c>
      <c r="AK238" s="81">
        <v>72</v>
      </c>
      <c r="AL238" s="569"/>
      <c r="AM238" s="28">
        <v>32</v>
      </c>
      <c r="AN238" s="28"/>
      <c r="AO238" s="28">
        <v>2009</v>
      </c>
      <c r="AP238" s="20">
        <v>2010</v>
      </c>
      <c r="AQ238" s="142"/>
      <c r="AR238" s="28" t="s">
        <v>4410</v>
      </c>
      <c r="AS238" s="20"/>
    </row>
    <row r="239" spans="1:45" ht="14.25" customHeight="1" x14ac:dyDescent="0.25">
      <c r="B239">
        <v>1</v>
      </c>
      <c r="C239" t="s">
        <v>875</v>
      </c>
      <c r="D239" s="26" t="s">
        <v>2093</v>
      </c>
      <c r="E239" s="435" t="s">
        <v>2689</v>
      </c>
      <c r="F239" s="27" t="s">
        <v>67</v>
      </c>
      <c r="G239" s="28" t="s">
        <v>1832</v>
      </c>
      <c r="H239" s="27" t="s">
        <v>178</v>
      </c>
      <c r="I239" s="27">
        <v>8</v>
      </c>
      <c r="J239" s="87">
        <v>16</v>
      </c>
      <c r="K239" s="19" t="s">
        <v>800</v>
      </c>
      <c r="L239" s="52" t="s">
        <v>108</v>
      </c>
      <c r="M239" s="81"/>
      <c r="N239" s="28">
        <v>1877</v>
      </c>
      <c r="O239" s="972"/>
      <c r="P239" s="29">
        <v>6</v>
      </c>
      <c r="Q239" s="28">
        <v>1</v>
      </c>
      <c r="R239" s="28">
        <v>6</v>
      </c>
      <c r="S239" s="81">
        <v>114.943</v>
      </c>
      <c r="T239" s="185">
        <v>43163</v>
      </c>
      <c r="U239" s="326">
        <v>14.7</v>
      </c>
      <c r="V239" s="60">
        <v>0.33</v>
      </c>
      <c r="W239" s="167">
        <v>1</v>
      </c>
      <c r="X239" s="489">
        <f t="shared" si="8"/>
        <v>20.208412360149175</v>
      </c>
      <c r="Y239" s="502" t="s">
        <v>174</v>
      </c>
      <c r="Z239" s="494" t="s">
        <v>54</v>
      </c>
      <c r="AA239" s="28" t="s">
        <v>17</v>
      </c>
      <c r="AB239" s="27">
        <v>20</v>
      </c>
      <c r="AC239" s="28" t="s">
        <v>2093</v>
      </c>
      <c r="AD239" s="27" t="s">
        <v>54</v>
      </c>
      <c r="AE239" s="28" t="s">
        <v>124</v>
      </c>
      <c r="AF239" s="29" t="s">
        <v>55</v>
      </c>
      <c r="AG239" s="29"/>
      <c r="AH239" s="27" t="s">
        <v>181</v>
      </c>
      <c r="AI239" s="27" t="s">
        <v>182</v>
      </c>
      <c r="AJ239" s="27" t="s">
        <v>54</v>
      </c>
      <c r="AK239" s="81">
        <v>72</v>
      </c>
      <c r="AL239" s="569"/>
      <c r="AM239" s="28">
        <v>32</v>
      </c>
      <c r="AN239" s="28"/>
      <c r="AO239" s="28">
        <v>2009</v>
      </c>
      <c r="AP239" s="20">
        <v>2010</v>
      </c>
      <c r="AQ239" s="182" t="s">
        <v>2717</v>
      </c>
      <c r="AR239" s="28" t="s">
        <v>4410</v>
      </c>
      <c r="AS239" s="20" t="s">
        <v>2719</v>
      </c>
    </row>
    <row r="240" spans="1:45" ht="14.25" customHeight="1" x14ac:dyDescent="0.25">
      <c r="A240" s="208"/>
      <c r="B240" s="208">
        <v>1</v>
      </c>
      <c r="C240" s="208" t="s">
        <v>875</v>
      </c>
      <c r="D240" s="202" t="s">
        <v>2093</v>
      </c>
      <c r="E240" s="733" t="s">
        <v>2689</v>
      </c>
      <c r="F240" s="205" t="s">
        <v>67</v>
      </c>
      <c r="G240" s="734" t="s">
        <v>1832</v>
      </c>
      <c r="H240" s="205" t="s">
        <v>178</v>
      </c>
      <c r="I240" s="205">
        <v>8</v>
      </c>
      <c r="J240" s="207">
        <v>16</v>
      </c>
      <c r="K240" s="918" t="s">
        <v>6197</v>
      </c>
      <c r="L240" s="736" t="s">
        <v>108</v>
      </c>
      <c r="M240" s="737" t="s">
        <v>6199</v>
      </c>
      <c r="N240" s="734">
        <v>1606</v>
      </c>
      <c r="O240" s="973"/>
      <c r="P240" s="204">
        <v>6</v>
      </c>
      <c r="Q240" s="734">
        <v>1</v>
      </c>
      <c r="R240" s="734">
        <v>6</v>
      </c>
      <c r="S240" s="737"/>
      <c r="T240" s="738">
        <v>44497</v>
      </c>
      <c r="U240" s="739" t="s">
        <v>5998</v>
      </c>
      <c r="V240" s="740">
        <v>0.33</v>
      </c>
      <c r="W240" s="741">
        <v>1</v>
      </c>
      <c r="X240" s="742" t="str">
        <f t="shared" si="8"/>
        <v/>
      </c>
      <c r="Y240" s="743" t="s">
        <v>174</v>
      </c>
      <c r="Z240" s="744"/>
      <c r="AA240" s="734" t="s">
        <v>17</v>
      </c>
      <c r="AB240" s="205">
        <v>20</v>
      </c>
      <c r="AC240" s="734" t="s">
        <v>2715</v>
      </c>
      <c r="AD240" s="205" t="s">
        <v>54</v>
      </c>
      <c r="AE240" s="734" t="s">
        <v>124</v>
      </c>
      <c r="AF240" s="204" t="s">
        <v>55</v>
      </c>
      <c r="AG240" s="204"/>
      <c r="AH240" s="205" t="s">
        <v>181</v>
      </c>
      <c r="AI240" s="205" t="s">
        <v>182</v>
      </c>
      <c r="AJ240" s="205" t="s">
        <v>54</v>
      </c>
      <c r="AK240" s="737">
        <v>72</v>
      </c>
      <c r="AL240" s="745"/>
      <c r="AM240" s="734">
        <v>32</v>
      </c>
      <c r="AN240" s="734"/>
      <c r="AO240" s="734">
        <v>2009</v>
      </c>
      <c r="AP240" s="746">
        <v>2010</v>
      </c>
      <c r="AQ240" s="735"/>
      <c r="AR240" s="734" t="s">
        <v>4410</v>
      </c>
      <c r="AS240" s="746"/>
    </row>
    <row r="241" spans="1:45" ht="14.25" customHeight="1" x14ac:dyDescent="0.25">
      <c r="A241" s="208"/>
      <c r="B241" s="208">
        <v>1</v>
      </c>
      <c r="C241" s="208" t="s">
        <v>875</v>
      </c>
      <c r="D241" s="202" t="s">
        <v>2093</v>
      </c>
      <c r="E241" s="733" t="s">
        <v>2689</v>
      </c>
      <c r="F241" s="205" t="s">
        <v>67</v>
      </c>
      <c r="G241" s="734" t="s">
        <v>1832</v>
      </c>
      <c r="H241" s="205" t="s">
        <v>178</v>
      </c>
      <c r="I241" s="205">
        <v>8</v>
      </c>
      <c r="J241" s="207">
        <v>16</v>
      </c>
      <c r="K241" s="918" t="s">
        <v>6197</v>
      </c>
      <c r="L241" s="734" t="s">
        <v>108</v>
      </c>
      <c r="M241" s="737" t="s">
        <v>6199</v>
      </c>
      <c r="N241" s="734">
        <v>1877</v>
      </c>
      <c r="O241" s="973"/>
      <c r="P241" s="204">
        <v>6</v>
      </c>
      <c r="Q241" s="734">
        <v>1</v>
      </c>
      <c r="R241" s="734">
        <v>6</v>
      </c>
      <c r="S241" s="737"/>
      <c r="T241" s="738">
        <v>44497</v>
      </c>
      <c r="U241" s="739" t="s">
        <v>5998</v>
      </c>
      <c r="V241" s="740">
        <v>0.33</v>
      </c>
      <c r="W241" s="741">
        <v>1</v>
      </c>
      <c r="X241" s="742" t="str">
        <f t="shared" si="8"/>
        <v/>
      </c>
      <c r="Y241" s="743" t="s">
        <v>174</v>
      </c>
      <c r="Z241" s="744" t="s">
        <v>54</v>
      </c>
      <c r="AA241" s="734" t="s">
        <v>17</v>
      </c>
      <c r="AB241" s="205">
        <v>20</v>
      </c>
      <c r="AC241" s="734" t="s">
        <v>2093</v>
      </c>
      <c r="AD241" s="205" t="s">
        <v>54</v>
      </c>
      <c r="AE241" s="734" t="s">
        <v>124</v>
      </c>
      <c r="AF241" s="204" t="s">
        <v>55</v>
      </c>
      <c r="AG241" s="204"/>
      <c r="AH241" s="205" t="s">
        <v>181</v>
      </c>
      <c r="AI241" s="205" t="s">
        <v>182</v>
      </c>
      <c r="AJ241" s="205" t="s">
        <v>54</v>
      </c>
      <c r="AK241" s="737">
        <v>72</v>
      </c>
      <c r="AL241" s="745"/>
      <c r="AM241" s="734">
        <v>32</v>
      </c>
      <c r="AN241" s="734"/>
      <c r="AO241" s="734">
        <v>2009</v>
      </c>
      <c r="AP241" s="746">
        <v>2010</v>
      </c>
      <c r="AQ241" s="747" t="s">
        <v>2717</v>
      </c>
      <c r="AR241" s="734" t="s">
        <v>4410</v>
      </c>
      <c r="AS241" s="746" t="s">
        <v>2719</v>
      </c>
    </row>
    <row r="242" spans="1:45" ht="14.25" customHeight="1" x14ac:dyDescent="0.25">
      <c r="A242" t="s">
        <v>744</v>
      </c>
      <c r="B242">
        <v>1</v>
      </c>
      <c r="C242" t="s">
        <v>875</v>
      </c>
      <c r="D242" s="26" t="s">
        <v>183</v>
      </c>
      <c r="E242" s="435" t="s">
        <v>2233</v>
      </c>
      <c r="F242" s="27" t="s">
        <v>67</v>
      </c>
      <c r="G242" s="28" t="s">
        <v>184</v>
      </c>
      <c r="H242" s="27" t="s">
        <v>178</v>
      </c>
      <c r="I242" s="27">
        <v>8</v>
      </c>
      <c r="J242" s="87">
        <v>16</v>
      </c>
      <c r="K242" s="19" t="s">
        <v>800</v>
      </c>
      <c r="L242" s="52" t="s">
        <v>108</v>
      </c>
      <c r="M242" s="81" t="s">
        <v>814</v>
      </c>
      <c r="N242" s="28">
        <v>1554</v>
      </c>
      <c r="O242" s="972"/>
      <c r="P242" s="29">
        <v>6</v>
      </c>
      <c r="Q242" s="28"/>
      <c r="R242" s="28"/>
      <c r="S242" s="81">
        <v>223.16399999999999</v>
      </c>
      <c r="T242" s="185">
        <v>41687</v>
      </c>
      <c r="U242" s="326">
        <v>14.7</v>
      </c>
      <c r="V242" s="60">
        <v>0.33</v>
      </c>
      <c r="W242" s="167">
        <v>1</v>
      </c>
      <c r="X242" s="489">
        <f t="shared" si="8"/>
        <v>47.390038610038616</v>
      </c>
      <c r="Y242" s="502" t="s">
        <v>174</v>
      </c>
      <c r="Z242" s="494"/>
      <c r="AA242" s="28" t="s">
        <v>17</v>
      </c>
      <c r="AB242" s="27">
        <v>10</v>
      </c>
      <c r="AC242" s="28" t="s">
        <v>816</v>
      </c>
      <c r="AD242" s="27" t="s">
        <v>149</v>
      </c>
      <c r="AE242" s="28" t="s">
        <v>124</v>
      </c>
      <c r="AF242" s="29" t="s">
        <v>55</v>
      </c>
      <c r="AG242" s="29"/>
      <c r="AH242" s="27" t="s">
        <v>181</v>
      </c>
      <c r="AI242" s="27" t="s">
        <v>182</v>
      </c>
      <c r="AJ242" s="27" t="s">
        <v>54</v>
      </c>
      <c r="AK242" s="81">
        <v>72</v>
      </c>
      <c r="AL242" s="569"/>
      <c r="AM242" s="28">
        <v>32</v>
      </c>
      <c r="AN242" s="28"/>
      <c r="AO242" s="28">
        <v>2010</v>
      </c>
      <c r="AP242" s="20">
        <v>2012</v>
      </c>
      <c r="AQ242" s="142"/>
      <c r="AR242" s="28" t="s">
        <v>185</v>
      </c>
      <c r="AS242" s="20"/>
    </row>
    <row r="243" spans="1:45" ht="14.25" customHeight="1" x14ac:dyDescent="0.25">
      <c r="A243" t="s">
        <v>744</v>
      </c>
      <c r="B243">
        <v>1</v>
      </c>
      <c r="C243" t="s">
        <v>875</v>
      </c>
      <c r="D243" s="26" t="s">
        <v>485</v>
      </c>
      <c r="E243" s="435" t="s">
        <v>2514</v>
      </c>
      <c r="F243" s="27" t="s">
        <v>57</v>
      </c>
      <c r="G243" s="28" t="s">
        <v>487</v>
      </c>
      <c r="H243" s="27" t="s">
        <v>178</v>
      </c>
      <c r="I243" s="27">
        <v>8</v>
      </c>
      <c r="J243" s="87">
        <v>16</v>
      </c>
      <c r="K243" s="19" t="s">
        <v>800</v>
      </c>
      <c r="L243" s="52" t="s">
        <v>108</v>
      </c>
      <c r="M243" s="81"/>
      <c r="N243" s="28">
        <v>174</v>
      </c>
      <c r="O243" s="972"/>
      <c r="P243" s="29">
        <v>6</v>
      </c>
      <c r="Q243" s="28"/>
      <c r="R243" s="28"/>
      <c r="S243" s="81">
        <v>417.71100000000001</v>
      </c>
      <c r="T243" s="185">
        <v>41687</v>
      </c>
      <c r="U243" s="326">
        <v>14.7</v>
      </c>
      <c r="V243" s="60">
        <v>0.33</v>
      </c>
      <c r="W243" s="167">
        <v>1</v>
      </c>
      <c r="X243" s="489">
        <f t="shared" si="8"/>
        <v>792.21051724137931</v>
      </c>
      <c r="Y243" s="502" t="s">
        <v>174</v>
      </c>
      <c r="Z243" s="494"/>
      <c r="AA243" s="28" t="s">
        <v>20</v>
      </c>
      <c r="AB243" s="27">
        <v>1</v>
      </c>
      <c r="AC243" s="28" t="s">
        <v>488</v>
      </c>
      <c r="AD243" s="27" t="s">
        <v>54</v>
      </c>
      <c r="AE243" s="28" t="s">
        <v>124</v>
      </c>
      <c r="AF243" s="29" t="s">
        <v>55</v>
      </c>
      <c r="AG243" s="29"/>
      <c r="AH243" s="27" t="s">
        <v>181</v>
      </c>
      <c r="AI243" s="27" t="s">
        <v>181</v>
      </c>
      <c r="AJ243" s="27" t="s">
        <v>54</v>
      </c>
      <c r="AK243" s="81">
        <v>17</v>
      </c>
      <c r="AL243" s="569"/>
      <c r="AM243" s="28">
        <v>4</v>
      </c>
      <c r="AN243" s="28"/>
      <c r="AO243" s="28">
        <v>2010</v>
      </c>
      <c r="AP243" s="20">
        <v>2010</v>
      </c>
      <c r="AQ243" s="19"/>
      <c r="AR243" s="28" t="s">
        <v>486</v>
      </c>
      <c r="AS243" s="20" t="s">
        <v>489</v>
      </c>
    </row>
    <row r="244" spans="1:45" ht="14.25" customHeight="1" x14ac:dyDescent="0.25">
      <c r="A244" s="208"/>
      <c r="B244" s="208"/>
      <c r="C244" s="208"/>
      <c r="D244" s="202" t="s">
        <v>5436</v>
      </c>
      <c r="E244" s="733" t="s">
        <v>5437</v>
      </c>
      <c r="F244" s="961" t="s">
        <v>67</v>
      </c>
      <c r="G244" s="734" t="s">
        <v>5438</v>
      </c>
      <c r="H244" s="205" t="s">
        <v>178</v>
      </c>
      <c r="I244" s="205">
        <v>8</v>
      </c>
      <c r="J244" s="207">
        <v>16</v>
      </c>
      <c r="K244" s="918" t="s">
        <v>6197</v>
      </c>
      <c r="L244" s="736" t="s">
        <v>108</v>
      </c>
      <c r="M244" s="737" t="s">
        <v>6321</v>
      </c>
      <c r="N244" s="734"/>
      <c r="O244" s="973"/>
      <c r="P244" s="204">
        <v>6</v>
      </c>
      <c r="Q244" s="734"/>
      <c r="R244" s="734"/>
      <c r="S244" s="737"/>
      <c r="T244" s="738">
        <v>44507</v>
      </c>
      <c r="U244" s="739" t="s">
        <v>5998</v>
      </c>
      <c r="V244" s="740">
        <v>0.33</v>
      </c>
      <c r="W244" s="741">
        <v>1</v>
      </c>
      <c r="X244" s="742" t="str">
        <f t="shared" si="8"/>
        <v/>
      </c>
      <c r="Y244" s="743"/>
      <c r="Z244" s="744"/>
      <c r="AA244" s="734" t="s">
        <v>17</v>
      </c>
      <c r="AB244" s="205">
        <v>15</v>
      </c>
      <c r="AC244" s="734" t="s">
        <v>6320</v>
      </c>
      <c r="AD244" s="205" t="s">
        <v>54</v>
      </c>
      <c r="AE244" s="734" t="s">
        <v>124</v>
      </c>
      <c r="AF244" s="204" t="s">
        <v>55</v>
      </c>
      <c r="AG244" s="204"/>
      <c r="AH244" s="205" t="s">
        <v>181</v>
      </c>
      <c r="AI244" s="205" t="s">
        <v>182</v>
      </c>
      <c r="AJ244" s="205" t="s">
        <v>54</v>
      </c>
      <c r="AK244" s="737">
        <v>72</v>
      </c>
      <c r="AL244" s="745"/>
      <c r="AM244" s="734">
        <v>32</v>
      </c>
      <c r="AN244" s="734"/>
      <c r="AO244" s="734"/>
      <c r="AP244" s="746">
        <v>2019</v>
      </c>
      <c r="AQ244" s="735"/>
      <c r="AR244" s="734"/>
      <c r="AS244" s="746"/>
    </row>
    <row r="245" spans="1:45" ht="14.25" customHeight="1" x14ac:dyDescent="0.25">
      <c r="A245" t="s">
        <v>744</v>
      </c>
      <c r="B245">
        <v>1</v>
      </c>
      <c r="C245" t="s">
        <v>875</v>
      </c>
      <c r="D245" s="45" t="s">
        <v>186</v>
      </c>
      <c r="E245" s="555" t="s">
        <v>2235</v>
      </c>
      <c r="F245" s="46" t="s">
        <v>57</v>
      </c>
      <c r="G245" s="42" t="s">
        <v>148</v>
      </c>
      <c r="H245" s="27" t="s">
        <v>178</v>
      </c>
      <c r="I245" s="46">
        <v>8</v>
      </c>
      <c r="J245" s="670">
        <v>16</v>
      </c>
      <c r="K245" s="19" t="s">
        <v>800</v>
      </c>
      <c r="L245" s="52" t="s">
        <v>108</v>
      </c>
      <c r="M245" s="81"/>
      <c r="N245" s="28">
        <v>1243</v>
      </c>
      <c r="O245" s="972"/>
      <c r="P245" s="29">
        <v>6</v>
      </c>
      <c r="Q245" s="28"/>
      <c r="R245" s="28"/>
      <c r="S245" s="81">
        <v>193.911</v>
      </c>
      <c r="T245" s="185">
        <v>41687</v>
      </c>
      <c r="U245" s="326">
        <v>14.7</v>
      </c>
      <c r="V245" s="60">
        <v>0.33</v>
      </c>
      <c r="W245" s="167">
        <v>1</v>
      </c>
      <c r="X245" s="489">
        <f t="shared" si="8"/>
        <v>51.480796460176997</v>
      </c>
      <c r="Y245" s="502" t="s">
        <v>174</v>
      </c>
      <c r="Z245" s="494"/>
      <c r="AA245" s="28" t="s">
        <v>17</v>
      </c>
      <c r="AB245" s="27">
        <v>1</v>
      </c>
      <c r="AC245" s="28" t="s">
        <v>187</v>
      </c>
      <c r="AD245" s="27"/>
      <c r="AE245" s="28" t="s">
        <v>124</v>
      </c>
      <c r="AF245" s="29" t="s">
        <v>55</v>
      </c>
      <c r="AG245" s="29"/>
      <c r="AH245" s="27" t="s">
        <v>181</v>
      </c>
      <c r="AI245" s="27" t="s">
        <v>182</v>
      </c>
      <c r="AJ245" s="27" t="s">
        <v>54</v>
      </c>
      <c r="AK245" s="81">
        <v>72</v>
      </c>
      <c r="AL245" s="569"/>
      <c r="AM245" s="28">
        <v>32</v>
      </c>
      <c r="AN245" s="28"/>
      <c r="AO245" s="28">
        <v>2008</v>
      </c>
      <c r="AP245" s="20">
        <v>2009</v>
      </c>
      <c r="AQ245" s="142"/>
      <c r="AR245" s="28"/>
      <c r="AS245" s="20"/>
    </row>
    <row r="246" spans="1:45" ht="14.25" customHeight="1" x14ac:dyDescent="0.25">
      <c r="A246" t="s">
        <v>744</v>
      </c>
      <c r="B246">
        <v>1</v>
      </c>
      <c r="C246" t="s">
        <v>875</v>
      </c>
      <c r="D246" s="26" t="s">
        <v>188</v>
      </c>
      <c r="E246" s="435" t="s">
        <v>2235</v>
      </c>
      <c r="F246" s="27" t="s">
        <v>67</v>
      </c>
      <c r="G246" s="28" t="s">
        <v>189</v>
      </c>
      <c r="H246" s="27" t="s">
        <v>178</v>
      </c>
      <c r="I246" s="27">
        <v>8</v>
      </c>
      <c r="J246" s="87">
        <v>16</v>
      </c>
      <c r="K246" s="19" t="s">
        <v>775</v>
      </c>
      <c r="L246" s="52" t="s">
        <v>108</v>
      </c>
      <c r="M246" s="81" t="s">
        <v>779</v>
      </c>
      <c r="N246" s="28">
        <v>1549</v>
      </c>
      <c r="O246" s="972"/>
      <c r="P246" s="29">
        <v>6</v>
      </c>
      <c r="Q246" s="28"/>
      <c r="R246" s="28">
        <v>1</v>
      </c>
      <c r="S246" s="81">
        <v>212.76599999999999</v>
      </c>
      <c r="T246" s="185">
        <v>43194</v>
      </c>
      <c r="U246" s="326">
        <v>14.7</v>
      </c>
      <c r="V246" s="60">
        <v>0.33</v>
      </c>
      <c r="W246" s="167">
        <v>1</v>
      </c>
      <c r="X246" s="489">
        <f t="shared" si="8"/>
        <v>45.327811491284699</v>
      </c>
      <c r="Y246" s="502" t="s">
        <v>174</v>
      </c>
      <c r="Z246" s="494"/>
      <c r="AA246" s="28" t="s">
        <v>17</v>
      </c>
      <c r="AB246" s="27">
        <v>14</v>
      </c>
      <c r="AC246" s="28" t="s">
        <v>190</v>
      </c>
      <c r="AD246" s="27"/>
      <c r="AE246" s="28" t="s">
        <v>124</v>
      </c>
      <c r="AF246" s="29" t="s">
        <v>55</v>
      </c>
      <c r="AG246" s="29"/>
      <c r="AH246" s="27" t="s">
        <v>181</v>
      </c>
      <c r="AI246" s="27" t="s">
        <v>182</v>
      </c>
      <c r="AJ246" s="27" t="s">
        <v>54</v>
      </c>
      <c r="AK246" s="81">
        <v>72</v>
      </c>
      <c r="AL246" s="569"/>
      <c r="AM246" s="28">
        <v>32</v>
      </c>
      <c r="AN246" s="28"/>
      <c r="AO246" s="28">
        <v>2002</v>
      </c>
      <c r="AP246" s="20">
        <v>2010</v>
      </c>
      <c r="AQ246" s="142"/>
      <c r="AR246" s="28" t="s">
        <v>782</v>
      </c>
      <c r="AS246" s="20" t="s">
        <v>3320</v>
      </c>
    </row>
    <row r="247" spans="1:45" ht="14.25" customHeight="1" x14ac:dyDescent="0.25">
      <c r="D247" s="409" t="s">
        <v>5533</v>
      </c>
      <c r="E247" s="435" t="s">
        <v>5534</v>
      </c>
      <c r="F247" s="608"/>
      <c r="G247" s="561" t="s">
        <v>5535</v>
      </c>
      <c r="H247" s="27" t="s">
        <v>178</v>
      </c>
      <c r="I247" s="412">
        <v>8</v>
      </c>
      <c r="J247" s="415">
        <v>16</v>
      </c>
      <c r="K247" s="19" t="s">
        <v>794</v>
      </c>
      <c r="L247" s="997" t="s">
        <v>5535</v>
      </c>
      <c r="M247" s="81"/>
      <c r="N247" s="28">
        <v>358</v>
      </c>
      <c r="O247" s="972"/>
      <c r="P247" s="29">
        <v>4</v>
      </c>
      <c r="Q247" s="28"/>
      <c r="R247" s="28"/>
      <c r="S247" s="81">
        <v>164</v>
      </c>
      <c r="T247" s="185">
        <v>43818</v>
      </c>
      <c r="U247" s="326">
        <v>14.7</v>
      </c>
      <c r="V247" s="60">
        <v>0.33</v>
      </c>
      <c r="W247" s="167">
        <v>1</v>
      </c>
      <c r="X247" s="489">
        <f t="shared" si="8"/>
        <v>151.17318435754191</v>
      </c>
      <c r="Y247" s="502"/>
      <c r="Z247" s="494"/>
      <c r="AA247" s="28" t="s">
        <v>17</v>
      </c>
      <c r="AB247" s="27">
        <v>8</v>
      </c>
      <c r="AC247" s="28" t="s">
        <v>79</v>
      </c>
      <c r="AD247" s="27" t="s">
        <v>54</v>
      </c>
      <c r="AE247" s="28" t="s">
        <v>124</v>
      </c>
      <c r="AF247" s="29" t="s">
        <v>55</v>
      </c>
      <c r="AG247" s="29"/>
      <c r="AH247" s="27" t="s">
        <v>181</v>
      </c>
      <c r="AI247" s="27" t="s">
        <v>182</v>
      </c>
      <c r="AJ247" s="27" t="s">
        <v>54</v>
      </c>
      <c r="AK247" s="81">
        <v>72</v>
      </c>
      <c r="AL247" s="569"/>
      <c r="AM247" s="28">
        <v>32</v>
      </c>
      <c r="AN247" s="28"/>
      <c r="AO247" s="28"/>
      <c r="AP247" s="20">
        <v>2019</v>
      </c>
      <c r="AQ247" s="182" t="s">
        <v>5536</v>
      </c>
      <c r="AR247" s="28" t="s">
        <v>5537</v>
      </c>
      <c r="AS247" s="20" t="s">
        <v>5644</v>
      </c>
    </row>
    <row r="248" spans="1:45" ht="14.25" customHeight="1" x14ac:dyDescent="0.25">
      <c r="A248" t="s">
        <v>744</v>
      </c>
      <c r="B248">
        <v>1</v>
      </c>
      <c r="C248" t="s">
        <v>875</v>
      </c>
      <c r="D248" s="26" t="s">
        <v>404</v>
      </c>
      <c r="E248" s="435" t="s">
        <v>2341</v>
      </c>
      <c r="F248" s="27" t="s">
        <v>67</v>
      </c>
      <c r="G248" s="28" t="s">
        <v>406</v>
      </c>
      <c r="H248" s="27" t="s">
        <v>178</v>
      </c>
      <c r="I248" s="27">
        <v>8</v>
      </c>
      <c r="J248" s="87">
        <v>16</v>
      </c>
      <c r="K248" s="19" t="s">
        <v>800</v>
      </c>
      <c r="L248" s="52" t="s">
        <v>108</v>
      </c>
      <c r="M248" s="81"/>
      <c r="N248" s="28">
        <v>990</v>
      </c>
      <c r="O248" s="972"/>
      <c r="P248" s="29">
        <v>6</v>
      </c>
      <c r="Q248" s="28"/>
      <c r="R248" s="28"/>
      <c r="S248" s="81">
        <v>206.95400000000001</v>
      </c>
      <c r="T248" s="185">
        <v>41685</v>
      </c>
      <c r="U248" s="326">
        <v>14.7</v>
      </c>
      <c r="V248" s="60">
        <v>0.33</v>
      </c>
      <c r="W248" s="167">
        <v>1</v>
      </c>
      <c r="X248" s="489">
        <f t="shared" si="8"/>
        <v>68.984666666666669</v>
      </c>
      <c r="Y248" s="502" t="s">
        <v>2342</v>
      </c>
      <c r="Z248" s="494"/>
      <c r="AA248" s="28" t="s">
        <v>20</v>
      </c>
      <c r="AB248" s="27">
        <v>1</v>
      </c>
      <c r="AC248" s="28" t="s">
        <v>408</v>
      </c>
      <c r="AD248" s="27" t="s">
        <v>54</v>
      </c>
      <c r="AE248" s="28" t="s">
        <v>124</v>
      </c>
      <c r="AF248" s="29" t="s">
        <v>55</v>
      </c>
      <c r="AG248" s="29"/>
      <c r="AH248" s="27" t="s">
        <v>181</v>
      </c>
      <c r="AI248" s="27" t="s">
        <v>181</v>
      </c>
      <c r="AJ248" s="27" t="s">
        <v>54</v>
      </c>
      <c r="AK248" s="81">
        <v>72</v>
      </c>
      <c r="AL248" s="569"/>
      <c r="AM248" s="28">
        <v>32</v>
      </c>
      <c r="AN248" s="28">
        <v>2</v>
      </c>
      <c r="AO248" s="28">
        <v>2010</v>
      </c>
      <c r="AP248" s="20">
        <v>2013</v>
      </c>
      <c r="AQ248" s="182" t="s">
        <v>2343</v>
      </c>
      <c r="AR248" s="28" t="s">
        <v>407</v>
      </c>
      <c r="AS248" s="20"/>
    </row>
    <row r="249" spans="1:45" ht="14.25" customHeight="1" x14ac:dyDescent="0.25">
      <c r="D249" s="591" t="s">
        <v>5042</v>
      </c>
      <c r="E249" s="555" t="s">
        <v>5039</v>
      </c>
      <c r="F249" s="592"/>
      <c r="G249" s="593" t="s">
        <v>5040</v>
      </c>
      <c r="H249" s="27" t="s">
        <v>178</v>
      </c>
      <c r="I249" s="592">
        <v>8</v>
      </c>
      <c r="J249" s="802">
        <v>16</v>
      </c>
      <c r="K249" s="65"/>
      <c r="L249" s="66"/>
      <c r="M249" s="82"/>
      <c r="N249" s="42"/>
      <c r="O249" s="974"/>
      <c r="P249" s="43"/>
      <c r="Q249" s="42"/>
      <c r="R249" s="42"/>
      <c r="S249" s="82"/>
      <c r="T249" s="186"/>
      <c r="U249" s="395"/>
      <c r="V249" s="67"/>
      <c r="W249" s="583"/>
      <c r="X249" s="584"/>
      <c r="Y249" s="585"/>
      <c r="Z249" s="586" t="s">
        <v>54</v>
      </c>
      <c r="AA249" s="42" t="s">
        <v>20</v>
      </c>
      <c r="AB249" s="46"/>
      <c r="AC249" s="42"/>
      <c r="AD249" s="46"/>
      <c r="AE249" s="42"/>
      <c r="AF249" s="43"/>
      <c r="AG249" s="43"/>
      <c r="AH249" s="46"/>
      <c r="AI249" s="46"/>
      <c r="AJ249" s="46"/>
      <c r="AK249" s="82"/>
      <c r="AL249" s="587"/>
      <c r="AM249" s="42"/>
      <c r="AN249" s="42"/>
      <c r="AO249" s="42"/>
      <c r="AP249" s="53">
        <v>2019</v>
      </c>
      <c r="AQ249" s="193" t="s">
        <v>5041</v>
      </c>
      <c r="AR249" s="42" t="s">
        <v>5043</v>
      </c>
      <c r="AS249" s="844" t="s">
        <v>5044</v>
      </c>
    </row>
    <row r="250" spans="1:45" ht="14.25" customHeight="1" x14ac:dyDescent="0.25">
      <c r="B250">
        <v>1</v>
      </c>
      <c r="C250" t="s">
        <v>875</v>
      </c>
      <c r="D250" s="45" t="s">
        <v>454</v>
      </c>
      <c r="E250" s="555" t="s">
        <v>2535</v>
      </c>
      <c r="F250" s="46" t="s">
        <v>85</v>
      </c>
      <c r="G250" s="42" t="s">
        <v>455</v>
      </c>
      <c r="H250" s="27" t="s">
        <v>178</v>
      </c>
      <c r="I250" s="46">
        <v>8</v>
      </c>
      <c r="J250" s="670">
        <v>16</v>
      </c>
      <c r="K250" s="65" t="s">
        <v>800</v>
      </c>
      <c r="L250" s="66" t="s">
        <v>108</v>
      </c>
      <c r="M250" s="82"/>
      <c r="N250" s="42">
        <v>2630</v>
      </c>
      <c r="O250" s="974"/>
      <c r="P250" s="43">
        <v>6</v>
      </c>
      <c r="Q250" s="42"/>
      <c r="R250" s="42">
        <v>1</v>
      </c>
      <c r="S250" s="82">
        <v>131.57900000000001</v>
      </c>
      <c r="T250" s="186">
        <v>43183</v>
      </c>
      <c r="U250" s="395">
        <v>14.7</v>
      </c>
      <c r="V250" s="67">
        <v>0.33</v>
      </c>
      <c r="W250" s="583">
        <v>1</v>
      </c>
      <c r="X250" s="584">
        <f>IF(AND(N250&lt;&gt;"",S250&lt;&gt;""),1000*S250*V250/(N250*W250),"")</f>
        <v>16.509912547528518</v>
      </c>
      <c r="Y250" s="585" t="s">
        <v>174</v>
      </c>
      <c r="Z250" s="586"/>
      <c r="AA250" s="42" t="s">
        <v>17</v>
      </c>
      <c r="AB250" s="46">
        <v>18</v>
      </c>
      <c r="AC250" s="42" t="s">
        <v>3088</v>
      </c>
      <c r="AD250" s="46" t="s">
        <v>54</v>
      </c>
      <c r="AE250" s="42" t="s">
        <v>124</v>
      </c>
      <c r="AF250" s="43" t="s">
        <v>55</v>
      </c>
      <c r="AG250" s="43" t="s">
        <v>54</v>
      </c>
      <c r="AH250" s="46" t="s">
        <v>83</v>
      </c>
      <c r="AI250" s="46" t="s">
        <v>462</v>
      </c>
      <c r="AJ250" s="46" t="s">
        <v>54</v>
      </c>
      <c r="AK250" s="82">
        <v>72</v>
      </c>
      <c r="AL250" s="587"/>
      <c r="AM250" s="42">
        <v>32</v>
      </c>
      <c r="AN250" s="42">
        <v>6</v>
      </c>
      <c r="AO250" s="42">
        <v>2003</v>
      </c>
      <c r="AP250" s="53">
        <v>2009</v>
      </c>
      <c r="AQ250" s="65"/>
      <c r="AR250" s="42" t="s">
        <v>3089</v>
      </c>
      <c r="AS250" s="53"/>
    </row>
    <row r="251" spans="1:45" ht="14.25" customHeight="1" x14ac:dyDescent="0.25">
      <c r="D251" s="26" t="s">
        <v>5335</v>
      </c>
      <c r="E251" s="435" t="s">
        <v>5336</v>
      </c>
      <c r="F251" s="27"/>
      <c r="G251" s="28" t="s">
        <v>5337</v>
      </c>
      <c r="H251" s="27" t="s">
        <v>178</v>
      </c>
      <c r="I251" s="27">
        <v>8</v>
      </c>
      <c r="J251" s="87">
        <v>16</v>
      </c>
      <c r="K251" s="19"/>
      <c r="L251" s="52"/>
      <c r="M251" s="81"/>
      <c r="N251" s="28"/>
      <c r="O251" s="972"/>
      <c r="P251" s="29"/>
      <c r="Q251" s="28"/>
      <c r="R251" s="28"/>
      <c r="S251" s="81"/>
      <c r="T251" s="185"/>
      <c r="U251" s="326"/>
      <c r="V251" s="60"/>
      <c r="W251" s="167"/>
      <c r="X251" s="489"/>
      <c r="Y251" s="502"/>
      <c r="Z251" s="494"/>
      <c r="AA251" s="28" t="s">
        <v>20</v>
      </c>
      <c r="AB251" s="27">
        <v>6</v>
      </c>
      <c r="AC251" s="28" t="s">
        <v>5340</v>
      </c>
      <c r="AD251" s="27" t="s">
        <v>54</v>
      </c>
      <c r="AE251" s="28" t="s">
        <v>124</v>
      </c>
      <c r="AF251" s="29" t="s">
        <v>55</v>
      </c>
      <c r="AG251" s="29" t="s">
        <v>54</v>
      </c>
      <c r="AH251" s="27" t="s">
        <v>181</v>
      </c>
      <c r="AI251" s="27" t="s">
        <v>181</v>
      </c>
      <c r="AJ251" s="27" t="s">
        <v>54</v>
      </c>
      <c r="AK251" s="81"/>
      <c r="AL251" s="569"/>
      <c r="AM251" s="28"/>
      <c r="AN251" s="28"/>
      <c r="AO251" s="28">
        <v>2020</v>
      </c>
      <c r="AP251" s="20">
        <v>2020</v>
      </c>
      <c r="AQ251" s="182"/>
      <c r="AR251" s="28" t="s">
        <v>5339</v>
      </c>
      <c r="AS251" s="20"/>
    </row>
    <row r="252" spans="1:45" ht="14.25" customHeight="1" x14ac:dyDescent="0.25">
      <c r="A252" t="s">
        <v>744</v>
      </c>
      <c r="C252" t="s">
        <v>875</v>
      </c>
      <c r="D252" s="45" t="s">
        <v>490</v>
      </c>
      <c r="E252" s="555" t="s">
        <v>2548</v>
      </c>
      <c r="F252" s="46" t="s">
        <v>67</v>
      </c>
      <c r="G252" s="42" t="s">
        <v>4275</v>
      </c>
      <c r="H252" s="46" t="s">
        <v>178</v>
      </c>
      <c r="I252" s="46">
        <v>8</v>
      </c>
      <c r="J252" s="670">
        <v>16</v>
      </c>
      <c r="K252" s="19" t="s">
        <v>802</v>
      </c>
      <c r="L252" s="52" t="s">
        <v>108</v>
      </c>
      <c r="M252" s="81" t="s">
        <v>903</v>
      </c>
      <c r="N252" s="28"/>
      <c r="O252" s="972"/>
      <c r="P252" s="29">
        <v>4</v>
      </c>
      <c r="Q252" s="28"/>
      <c r="R252" s="28"/>
      <c r="S252" s="81"/>
      <c r="T252" s="185">
        <v>43296</v>
      </c>
      <c r="U252" s="326" t="s">
        <v>3562</v>
      </c>
      <c r="V252" s="60">
        <v>0.33</v>
      </c>
      <c r="W252" s="167">
        <v>1</v>
      </c>
      <c r="X252" s="489" t="str">
        <f>IF(AND(N252&lt;&gt;"",S252&lt;&gt;""),1000*S252*V252/(N252*W252),"")</f>
        <v/>
      </c>
      <c r="Y252" s="502" t="s">
        <v>2226</v>
      </c>
      <c r="Z252" s="494"/>
      <c r="AA252" s="28" t="s">
        <v>17</v>
      </c>
      <c r="AB252" s="27">
        <v>15</v>
      </c>
      <c r="AC252" s="28" t="s">
        <v>491</v>
      </c>
      <c r="AD252" s="27" t="s">
        <v>54</v>
      </c>
      <c r="AE252" s="28" t="s">
        <v>124</v>
      </c>
      <c r="AF252" s="29" t="s">
        <v>55</v>
      </c>
      <c r="AG252" s="29" t="s">
        <v>54</v>
      </c>
      <c r="AH252" s="27">
        <v>128</v>
      </c>
      <c r="AI252" s="27">
        <v>512</v>
      </c>
      <c r="AJ252" s="27" t="s">
        <v>54</v>
      </c>
      <c r="AK252" s="81">
        <v>92</v>
      </c>
      <c r="AL252" s="569"/>
      <c r="AM252" s="28">
        <v>16</v>
      </c>
      <c r="AN252" s="28">
        <v>3</v>
      </c>
      <c r="AO252" s="28">
        <v>2002</v>
      </c>
      <c r="AP252" s="20">
        <v>2009</v>
      </c>
      <c r="AQ252" s="19"/>
      <c r="AR252" s="28" t="s">
        <v>4276</v>
      </c>
      <c r="AS252" s="20" t="s">
        <v>4322</v>
      </c>
    </row>
    <row r="253" spans="1:45" ht="14.25" customHeight="1" x14ac:dyDescent="0.25">
      <c r="D253" s="409" t="s">
        <v>5253</v>
      </c>
      <c r="E253" s="435" t="s">
        <v>5252</v>
      </c>
      <c r="F253" s="412"/>
      <c r="G253" s="28" t="s">
        <v>5255</v>
      </c>
      <c r="H253" s="27" t="s">
        <v>178</v>
      </c>
      <c r="I253" s="412">
        <v>8</v>
      </c>
      <c r="J253" s="415">
        <v>16</v>
      </c>
      <c r="K253" s="19" t="s">
        <v>968</v>
      </c>
      <c r="L253" s="52"/>
      <c r="M253" s="81"/>
      <c r="N253" s="28"/>
      <c r="O253" s="972"/>
      <c r="P253" s="29"/>
      <c r="Q253" s="28"/>
      <c r="R253" s="28"/>
      <c r="S253" s="81"/>
      <c r="T253" s="185"/>
      <c r="U253" s="326"/>
      <c r="V253" s="60"/>
      <c r="W253" s="167"/>
      <c r="X253" s="489"/>
      <c r="Y253" s="502" t="s">
        <v>5258</v>
      </c>
      <c r="Z253" s="494" t="s">
        <v>54</v>
      </c>
      <c r="AA253" s="28" t="s">
        <v>20</v>
      </c>
      <c r="AB253" s="27">
        <v>8</v>
      </c>
      <c r="AC253" s="28" t="s">
        <v>79</v>
      </c>
      <c r="AD253" s="27" t="s">
        <v>54</v>
      </c>
      <c r="AE253" s="28" t="s">
        <v>124</v>
      </c>
      <c r="AF253" s="29" t="s">
        <v>55</v>
      </c>
      <c r="AG253" s="29"/>
      <c r="AH253" s="27" t="s">
        <v>181</v>
      </c>
      <c r="AI253" s="27" t="s">
        <v>181</v>
      </c>
      <c r="AJ253" s="27" t="s">
        <v>54</v>
      </c>
      <c r="AK253" s="81"/>
      <c r="AL253" s="569"/>
      <c r="AM253" s="28"/>
      <c r="AN253" s="28"/>
      <c r="AO253" s="28">
        <v>2019</v>
      </c>
      <c r="AP253" s="20">
        <v>2020</v>
      </c>
      <c r="AQ253" s="182" t="s">
        <v>5259</v>
      </c>
      <c r="AR253" s="28" t="s">
        <v>5257</v>
      </c>
      <c r="AS253" s="130" t="s">
        <v>5256</v>
      </c>
    </row>
    <row r="254" spans="1:45" ht="14.25" customHeight="1" x14ac:dyDescent="0.25">
      <c r="B254">
        <v>1</v>
      </c>
      <c r="C254" t="s">
        <v>875</v>
      </c>
      <c r="D254" s="26" t="s">
        <v>3324</v>
      </c>
      <c r="E254" s="435" t="s">
        <v>3004</v>
      </c>
      <c r="F254" s="27" t="s">
        <v>57</v>
      </c>
      <c r="G254" s="28" t="s">
        <v>3003</v>
      </c>
      <c r="H254" s="27" t="s">
        <v>178</v>
      </c>
      <c r="I254" s="27">
        <v>8</v>
      </c>
      <c r="J254" s="87">
        <v>16</v>
      </c>
      <c r="K254" s="19" t="s">
        <v>800</v>
      </c>
      <c r="L254" s="52" t="s">
        <v>108</v>
      </c>
      <c r="M254" s="81"/>
      <c r="N254" s="28">
        <v>1116</v>
      </c>
      <c r="O254" s="972"/>
      <c r="P254" s="29">
        <v>6</v>
      </c>
      <c r="Q254" s="28"/>
      <c r="R254" s="28"/>
      <c r="S254" s="81">
        <v>120.482</v>
      </c>
      <c r="T254" s="185">
        <v>43177</v>
      </c>
      <c r="U254" s="326">
        <v>14.7</v>
      </c>
      <c r="V254" s="60">
        <v>0.33</v>
      </c>
      <c r="W254" s="167">
        <v>1</v>
      </c>
      <c r="X254" s="489">
        <f>IF(AND(N254&lt;&gt;"",S254&lt;&gt;""),1000*S254*V254/(N254*W254),"")</f>
        <v>35.626397849462371</v>
      </c>
      <c r="Y254" s="502" t="s">
        <v>174</v>
      </c>
      <c r="Z254" s="494"/>
      <c r="AA254" s="28" t="s">
        <v>20</v>
      </c>
      <c r="AB254" s="27">
        <v>34</v>
      </c>
      <c r="AC254" s="28" t="s">
        <v>3059</v>
      </c>
      <c r="AD254" s="27" t="s">
        <v>54</v>
      </c>
      <c r="AE254" s="28" t="s">
        <v>124</v>
      </c>
      <c r="AF254" s="29" t="s">
        <v>55</v>
      </c>
      <c r="AG254" s="29"/>
      <c r="AH254" s="27" t="s">
        <v>181</v>
      </c>
      <c r="AI254" s="27" t="s">
        <v>182</v>
      </c>
      <c r="AJ254" s="27" t="s">
        <v>54</v>
      </c>
      <c r="AK254" s="81">
        <v>72</v>
      </c>
      <c r="AL254" s="569"/>
      <c r="AM254" s="28">
        <v>32</v>
      </c>
      <c r="AN254" s="28"/>
      <c r="AO254" s="28">
        <v>2017</v>
      </c>
      <c r="AP254" s="20">
        <v>2018</v>
      </c>
      <c r="AQ254" s="182" t="s">
        <v>3005</v>
      </c>
      <c r="AR254" s="28" t="s">
        <v>4480</v>
      </c>
      <c r="AS254" s="127" t="s">
        <v>4479</v>
      </c>
    </row>
    <row r="255" spans="1:45" ht="14.25" customHeight="1" x14ac:dyDescent="0.25">
      <c r="A255" t="s">
        <v>746</v>
      </c>
      <c r="B255">
        <v>1</v>
      </c>
      <c r="C255" t="s">
        <v>875</v>
      </c>
      <c r="D255" s="45" t="s">
        <v>66</v>
      </c>
      <c r="E255" s="555" t="s">
        <v>2200</v>
      </c>
      <c r="F255" s="46" t="s">
        <v>67</v>
      </c>
      <c r="G255" s="42" t="s">
        <v>70</v>
      </c>
      <c r="H255" s="46" t="s">
        <v>41</v>
      </c>
      <c r="I255" s="46">
        <v>16</v>
      </c>
      <c r="J255" s="670">
        <v>8</v>
      </c>
      <c r="K255" s="65" t="s">
        <v>794</v>
      </c>
      <c r="L255" s="42" t="s">
        <v>108</v>
      </c>
      <c r="M255" s="81"/>
      <c r="N255" s="28">
        <v>1751</v>
      </c>
      <c r="O255" s="972"/>
      <c r="P255" s="29">
        <v>4</v>
      </c>
      <c r="Q255" s="28"/>
      <c r="R255" s="28">
        <v>16</v>
      </c>
      <c r="S255" s="81">
        <v>56.741</v>
      </c>
      <c r="T255" s="185">
        <v>41684</v>
      </c>
      <c r="U255" s="326">
        <v>14.7</v>
      </c>
      <c r="V255" s="60">
        <v>0.33</v>
      </c>
      <c r="W255" s="167">
        <v>1</v>
      </c>
      <c r="X255" s="489">
        <f>IF(AND(N255&lt;&gt;"",S255&lt;&gt;""),1000*S255*V255/(N255*W255),"")</f>
        <v>10.693620788121075</v>
      </c>
      <c r="Y255" s="502" t="s">
        <v>174</v>
      </c>
      <c r="Z255" s="494"/>
      <c r="AA255" s="28" t="s">
        <v>17</v>
      </c>
      <c r="AB255" s="27">
        <v>22</v>
      </c>
      <c r="AC255" s="28" t="s">
        <v>793</v>
      </c>
      <c r="AD255" s="27" t="s">
        <v>81</v>
      </c>
      <c r="AE255" s="28" t="s">
        <v>124</v>
      </c>
      <c r="AF255" s="29" t="s">
        <v>55</v>
      </c>
      <c r="AG255" s="29"/>
      <c r="AH255" s="27" t="s">
        <v>181</v>
      </c>
      <c r="AI255" s="27" t="s">
        <v>181</v>
      </c>
      <c r="AJ255" s="27" t="s">
        <v>54</v>
      </c>
      <c r="AK255" s="81"/>
      <c r="AL255" s="569"/>
      <c r="AM255" s="28">
        <v>5</v>
      </c>
      <c r="AN255" s="28"/>
      <c r="AO255" s="28">
        <v>2003</v>
      </c>
      <c r="AP255" s="20">
        <v>2012</v>
      </c>
      <c r="AQ255" s="142"/>
      <c r="AR255" s="28" t="s">
        <v>795</v>
      </c>
      <c r="AS255" s="20" t="s">
        <v>1308</v>
      </c>
    </row>
    <row r="256" spans="1:45" ht="14.25" customHeight="1" x14ac:dyDescent="0.25">
      <c r="D256" s="591" t="s">
        <v>6255</v>
      </c>
      <c r="E256" s="555" t="s">
        <v>6256</v>
      </c>
      <c r="F256" s="592"/>
      <c r="G256" s="593" t="s">
        <v>6259</v>
      </c>
      <c r="H256" s="592" t="s">
        <v>6257</v>
      </c>
      <c r="I256" s="592">
        <v>8</v>
      </c>
      <c r="J256" s="618">
        <v>8</v>
      </c>
      <c r="K256" s="19"/>
      <c r="L256" s="52"/>
      <c r="M256" s="81"/>
      <c r="N256" s="28"/>
      <c r="O256" s="972"/>
      <c r="P256" s="29"/>
      <c r="Q256" s="28"/>
      <c r="R256" s="28"/>
      <c r="S256" s="81"/>
      <c r="T256" s="185"/>
      <c r="U256" s="326"/>
      <c r="V256" s="60"/>
      <c r="W256" s="167"/>
      <c r="X256" s="489"/>
      <c r="Y256" s="502" t="s">
        <v>2226</v>
      </c>
      <c r="Z256" s="494" t="s">
        <v>54</v>
      </c>
      <c r="AA256" s="28" t="s">
        <v>6260</v>
      </c>
      <c r="AB256" s="27">
        <v>39</v>
      </c>
      <c r="AC256" s="28" t="s">
        <v>6134</v>
      </c>
      <c r="AD256" s="27" t="s">
        <v>54</v>
      </c>
      <c r="AE256" s="28"/>
      <c r="AF256" s="29" t="s">
        <v>55</v>
      </c>
      <c r="AG256" s="29"/>
      <c r="AH256" s="27" t="s">
        <v>465</v>
      </c>
      <c r="AI256" s="27" t="s">
        <v>465</v>
      </c>
      <c r="AJ256" s="27" t="s">
        <v>54</v>
      </c>
      <c r="AK256" s="81"/>
      <c r="AL256" s="569"/>
      <c r="AM256" s="28"/>
      <c r="AN256" s="28"/>
      <c r="AO256" s="28">
        <v>2018</v>
      </c>
      <c r="AP256" s="20">
        <v>2020</v>
      </c>
      <c r="AQ256" s="182" t="s">
        <v>6262</v>
      </c>
      <c r="AR256" s="28" t="s">
        <v>6258</v>
      </c>
      <c r="AS256" s="20" t="s">
        <v>6261</v>
      </c>
    </row>
    <row r="257" spans="1:45" ht="14.25" customHeight="1" x14ac:dyDescent="0.25">
      <c r="C257" t="s">
        <v>875</v>
      </c>
      <c r="D257" s="45" t="s">
        <v>1936</v>
      </c>
      <c r="E257" s="555" t="s">
        <v>1937</v>
      </c>
      <c r="F257" s="46" t="s">
        <v>777</v>
      </c>
      <c r="G257" s="42" t="s">
        <v>1933</v>
      </c>
      <c r="H257" s="46" t="s">
        <v>1940</v>
      </c>
      <c r="I257" s="46">
        <v>8</v>
      </c>
      <c r="J257" s="670">
        <v>8</v>
      </c>
      <c r="K257" s="19" t="s">
        <v>794</v>
      </c>
      <c r="L257" s="52" t="s">
        <v>108</v>
      </c>
      <c r="M257" s="81" t="s">
        <v>2920</v>
      </c>
      <c r="N257" s="28"/>
      <c r="O257" s="972"/>
      <c r="P257" s="29">
        <v>4</v>
      </c>
      <c r="Q257" s="28"/>
      <c r="R257" s="28"/>
      <c r="S257" s="81"/>
      <c r="T257" s="185">
        <v>42512</v>
      </c>
      <c r="U257" s="326">
        <v>14.7</v>
      </c>
      <c r="V257" s="60">
        <v>0.33</v>
      </c>
      <c r="W257" s="167">
        <v>2</v>
      </c>
      <c r="X257" s="489" t="str">
        <f>IF(AND(N257&lt;&gt;"",S257&lt;&gt;""),1000*S257*V257/(N257*W257),"")</f>
        <v/>
      </c>
      <c r="Y257" s="502"/>
      <c r="Z257" s="494"/>
      <c r="AA257" s="28" t="s">
        <v>20</v>
      </c>
      <c r="AB257" s="27">
        <v>85</v>
      </c>
      <c r="AC257" s="28" t="s">
        <v>73</v>
      </c>
      <c r="AD257" s="27"/>
      <c r="AE257" s="28"/>
      <c r="AF257" s="29"/>
      <c r="AG257" s="29"/>
      <c r="AH257" s="27"/>
      <c r="AI257" s="27"/>
      <c r="AJ257" s="27"/>
      <c r="AK257" s="81"/>
      <c r="AL257" s="569"/>
      <c r="AM257" s="28">
        <v>64</v>
      </c>
      <c r="AN257" s="28"/>
      <c r="AO257" s="28">
        <v>2010</v>
      </c>
      <c r="AP257" s="20"/>
      <c r="AQ257" s="182" t="s">
        <v>1938</v>
      </c>
      <c r="AR257" s="28" t="s">
        <v>1939</v>
      </c>
      <c r="AS257" s="130" t="s">
        <v>2919</v>
      </c>
    </row>
    <row r="258" spans="1:45" ht="14.25" customHeight="1" x14ac:dyDescent="0.25">
      <c r="B258">
        <v>1</v>
      </c>
      <c r="D258" s="26" t="s">
        <v>3789</v>
      </c>
      <c r="E258" s="435" t="s">
        <v>3791</v>
      </c>
      <c r="F258" s="27" t="s">
        <v>85</v>
      </c>
      <c r="G258" s="28" t="s">
        <v>3790</v>
      </c>
      <c r="H258" s="27" t="s">
        <v>568</v>
      </c>
      <c r="I258" s="27">
        <v>64</v>
      </c>
      <c r="J258" s="87">
        <v>16</v>
      </c>
      <c r="K258" s="19"/>
      <c r="L258" s="52"/>
      <c r="M258" s="81"/>
      <c r="N258" s="28"/>
      <c r="O258" s="972"/>
      <c r="P258" s="29"/>
      <c r="Q258" s="28"/>
      <c r="R258" s="28"/>
      <c r="S258" s="81"/>
      <c r="T258" s="185"/>
      <c r="U258" s="326">
        <v>14.7</v>
      </c>
      <c r="V258" s="60"/>
      <c r="W258" s="167"/>
      <c r="X258" s="489" t="str">
        <f>IF(AND(N258&lt;&gt;"",S258&lt;&gt;""),1000*S258*V258/(N258*W258),"")</f>
        <v/>
      </c>
      <c r="Y258" s="502" t="s">
        <v>174</v>
      </c>
      <c r="Z258" s="494"/>
      <c r="AA258" s="28" t="s">
        <v>20</v>
      </c>
      <c r="AB258" s="27">
        <v>149</v>
      </c>
      <c r="AC258" s="28" t="s">
        <v>4732</v>
      </c>
      <c r="AD258" s="27" t="s">
        <v>54</v>
      </c>
      <c r="AE258" s="28" t="s">
        <v>124</v>
      </c>
      <c r="AF258" s="29" t="s">
        <v>54</v>
      </c>
      <c r="AG258" s="29" t="s">
        <v>55</v>
      </c>
      <c r="AH258" s="27" t="s">
        <v>4734</v>
      </c>
      <c r="AI258" s="27" t="s">
        <v>4734</v>
      </c>
      <c r="AJ258" s="27" t="s">
        <v>54</v>
      </c>
      <c r="AK258" s="81">
        <v>64</v>
      </c>
      <c r="AL258" s="569"/>
      <c r="AM258" s="28">
        <v>32</v>
      </c>
      <c r="AN258" s="28"/>
      <c r="AO258" s="28">
        <v>2018</v>
      </c>
      <c r="AP258" s="20">
        <v>2021</v>
      </c>
      <c r="AQ258" s="182" t="s">
        <v>4947</v>
      </c>
      <c r="AR258" s="28" t="s">
        <v>4733</v>
      </c>
      <c r="AS258" s="20" t="s">
        <v>4737</v>
      </c>
    </row>
    <row r="259" spans="1:45" ht="14.25" customHeight="1" x14ac:dyDescent="0.25">
      <c r="B259">
        <v>1</v>
      </c>
      <c r="C259" t="s">
        <v>875</v>
      </c>
      <c r="D259" s="26" t="s">
        <v>3789</v>
      </c>
      <c r="E259" s="435" t="s">
        <v>3791</v>
      </c>
      <c r="F259" s="27" t="s">
        <v>57</v>
      </c>
      <c r="G259" s="28" t="s">
        <v>3790</v>
      </c>
      <c r="H259" s="27" t="s">
        <v>568</v>
      </c>
      <c r="I259" s="27">
        <v>32</v>
      </c>
      <c r="J259" s="87">
        <v>16</v>
      </c>
      <c r="K259" s="19" t="s">
        <v>800</v>
      </c>
      <c r="L259" s="52" t="s">
        <v>108</v>
      </c>
      <c r="M259" s="81"/>
      <c r="N259" s="28">
        <v>4762</v>
      </c>
      <c r="O259" s="972"/>
      <c r="P259" s="29">
        <v>6</v>
      </c>
      <c r="Q259" s="28"/>
      <c r="R259" s="28">
        <v>10</v>
      </c>
      <c r="S259" s="81">
        <v>166.667</v>
      </c>
      <c r="T259" s="185">
        <v>43241</v>
      </c>
      <c r="U259" s="326">
        <v>14.7</v>
      </c>
      <c r="V259" s="60">
        <v>1</v>
      </c>
      <c r="W259" s="167">
        <v>1.5</v>
      </c>
      <c r="X259" s="489">
        <f>IF(AND(N259&lt;&gt;"",S259&lt;&gt;""),1000*S259*V259/(N259*W259),"")</f>
        <v>23.332913341733164</v>
      </c>
      <c r="Y259" s="502" t="s">
        <v>174</v>
      </c>
      <c r="Z259" s="494"/>
      <c r="AA259" s="28" t="s">
        <v>20</v>
      </c>
      <c r="AB259" s="27">
        <v>11</v>
      </c>
      <c r="AC259" s="28" t="s">
        <v>3793</v>
      </c>
      <c r="AD259" s="27" t="s">
        <v>54</v>
      </c>
      <c r="AE259" s="28" t="s">
        <v>124</v>
      </c>
      <c r="AF259" s="29" t="s">
        <v>54</v>
      </c>
      <c r="AG259" s="29" t="s">
        <v>55</v>
      </c>
      <c r="AH259" s="27" t="s">
        <v>181</v>
      </c>
      <c r="AI259" s="27" t="s">
        <v>181</v>
      </c>
      <c r="AJ259" s="27" t="s">
        <v>54</v>
      </c>
      <c r="AK259" s="81">
        <v>64</v>
      </c>
      <c r="AL259" s="569"/>
      <c r="AM259" s="28">
        <v>32</v>
      </c>
      <c r="AN259" s="28"/>
      <c r="AO259" s="28">
        <v>2018</v>
      </c>
      <c r="AP259" s="20">
        <v>2021</v>
      </c>
      <c r="AQ259" s="62"/>
      <c r="AR259" s="28" t="s">
        <v>4735</v>
      </c>
      <c r="AS259" s="20" t="s">
        <v>3792</v>
      </c>
    </row>
    <row r="260" spans="1:45" ht="14.25" customHeight="1" x14ac:dyDescent="0.25">
      <c r="C260" t="s">
        <v>875</v>
      </c>
      <c r="D260" s="409" t="s">
        <v>3929</v>
      </c>
      <c r="E260" s="435" t="s">
        <v>3930</v>
      </c>
      <c r="F260" s="412" t="s">
        <v>67</v>
      </c>
      <c r="G260" s="504" t="s">
        <v>3313</v>
      </c>
      <c r="H260" s="412" t="s">
        <v>568</v>
      </c>
      <c r="I260" s="414">
        <v>8</v>
      </c>
      <c r="J260" s="415">
        <v>8</v>
      </c>
      <c r="K260" s="19"/>
      <c r="L260" s="52"/>
      <c r="M260" s="81" t="s">
        <v>3933</v>
      </c>
      <c r="N260" s="28"/>
      <c r="O260" s="972"/>
      <c r="P260" s="29"/>
      <c r="Q260" s="28"/>
      <c r="R260" s="28"/>
      <c r="S260" s="81"/>
      <c r="T260" s="185"/>
      <c r="U260" s="326"/>
      <c r="V260" s="60"/>
      <c r="W260" s="167"/>
      <c r="X260" s="489"/>
      <c r="Y260" s="502"/>
      <c r="Z260" s="494" t="s">
        <v>54</v>
      </c>
      <c r="AA260" s="28" t="s">
        <v>3269</v>
      </c>
      <c r="AB260" s="27"/>
      <c r="AC260" s="28"/>
      <c r="AD260" s="27" t="s">
        <v>54</v>
      </c>
      <c r="AE260" s="28"/>
      <c r="AF260" s="29"/>
      <c r="AG260" s="29"/>
      <c r="AH260" s="27"/>
      <c r="AI260" s="27"/>
      <c r="AJ260" s="27"/>
      <c r="AK260" s="81"/>
      <c r="AL260" s="569"/>
      <c r="AM260" s="28"/>
      <c r="AN260" s="28"/>
      <c r="AO260" s="28">
        <v>2014</v>
      </c>
      <c r="AP260" s="20">
        <v>2017</v>
      </c>
      <c r="AQ260" s="182" t="s">
        <v>3932</v>
      </c>
      <c r="AR260" s="28" t="s">
        <v>3931</v>
      </c>
      <c r="AS260" s="20"/>
    </row>
    <row r="261" spans="1:45" ht="14.25" customHeight="1" x14ac:dyDescent="0.25">
      <c r="C261" t="s">
        <v>4374</v>
      </c>
      <c r="D261" s="409" t="s">
        <v>3920</v>
      </c>
      <c r="E261" s="435" t="s">
        <v>6078</v>
      </c>
      <c r="F261" s="412"/>
      <c r="G261" s="504" t="s">
        <v>3923</v>
      </c>
      <c r="H261" s="412" t="s">
        <v>5057</v>
      </c>
      <c r="I261" s="412">
        <v>64</v>
      </c>
      <c r="J261" s="415">
        <v>32</v>
      </c>
      <c r="K261" s="19" t="s">
        <v>5300</v>
      </c>
      <c r="L261" s="465" t="s">
        <v>3923</v>
      </c>
      <c r="M261" s="81"/>
      <c r="N261" s="28">
        <v>12026</v>
      </c>
      <c r="O261" s="972"/>
      <c r="P261" s="29">
        <v>6</v>
      </c>
      <c r="Q261" s="28"/>
      <c r="R261" s="28"/>
      <c r="S261" s="81">
        <v>70</v>
      </c>
      <c r="T261" s="185">
        <v>44416</v>
      </c>
      <c r="U261" s="326" t="s">
        <v>5298</v>
      </c>
      <c r="V261" s="60">
        <v>1</v>
      </c>
      <c r="W261" s="167">
        <v>1</v>
      </c>
      <c r="X261" s="489">
        <f t="shared" ref="X261:X271" si="9">IF(AND(N261&lt;&gt;"",S261&lt;&gt;""),1000*S261*V261/(N261*W261),"")</f>
        <v>5.8207217694994178</v>
      </c>
      <c r="Y261" s="502" t="s">
        <v>174</v>
      </c>
      <c r="Z261" s="494"/>
      <c r="AA261" s="28" t="s">
        <v>479</v>
      </c>
      <c r="AB261" s="27">
        <v>18</v>
      </c>
      <c r="AC261" s="28" t="s">
        <v>79</v>
      </c>
      <c r="AD261" s="27" t="s">
        <v>54</v>
      </c>
      <c r="AE261" s="28" t="s">
        <v>158</v>
      </c>
      <c r="AF261" s="29" t="s">
        <v>54</v>
      </c>
      <c r="AG261" s="29"/>
      <c r="AH261" s="27" t="s">
        <v>181</v>
      </c>
      <c r="AI261" s="27" t="s">
        <v>465</v>
      </c>
      <c r="AJ261" s="27" t="s">
        <v>54</v>
      </c>
      <c r="AK261" s="81"/>
      <c r="AL261" s="569"/>
      <c r="AM261" s="28">
        <v>64</v>
      </c>
      <c r="AN261" s="28"/>
      <c r="AO261" s="28">
        <v>2016</v>
      </c>
      <c r="AP261" s="20">
        <v>2021</v>
      </c>
      <c r="AQ261" s="182" t="s">
        <v>6077</v>
      </c>
      <c r="AR261" s="28" t="s">
        <v>3925</v>
      </c>
      <c r="AS261" s="20" t="s">
        <v>3924</v>
      </c>
    </row>
    <row r="262" spans="1:45" ht="14.25" customHeight="1" x14ac:dyDescent="0.25">
      <c r="C262" t="s">
        <v>4376</v>
      </c>
      <c r="D262" s="26" t="s">
        <v>1915</v>
      </c>
      <c r="E262" s="435" t="s">
        <v>1917</v>
      </c>
      <c r="F262" s="27" t="s">
        <v>296</v>
      </c>
      <c r="G262" s="28" t="s">
        <v>2941</v>
      </c>
      <c r="H262" s="27" t="s">
        <v>568</v>
      </c>
      <c r="I262" s="27">
        <v>16</v>
      </c>
      <c r="J262" s="87">
        <v>16</v>
      </c>
      <c r="K262" s="19" t="s">
        <v>800</v>
      </c>
      <c r="L262" s="52" t="s">
        <v>108</v>
      </c>
      <c r="M262" s="81" t="s">
        <v>2942</v>
      </c>
      <c r="N262" s="28"/>
      <c r="O262" s="972"/>
      <c r="P262" s="29">
        <v>6</v>
      </c>
      <c r="Q262" s="28"/>
      <c r="R262" s="28"/>
      <c r="S262" s="81"/>
      <c r="T262" s="185">
        <v>43175</v>
      </c>
      <c r="U262" s="326">
        <v>14.7</v>
      </c>
      <c r="V262" s="60">
        <v>0.67</v>
      </c>
      <c r="W262" s="167">
        <v>2</v>
      </c>
      <c r="X262" s="489" t="str">
        <f t="shared" si="9"/>
        <v/>
      </c>
      <c r="Y262" s="502"/>
      <c r="Z262" s="494"/>
      <c r="AA262" s="28" t="s">
        <v>17</v>
      </c>
      <c r="AB262" s="27">
        <v>13</v>
      </c>
      <c r="AC262" s="28" t="s">
        <v>2940</v>
      </c>
      <c r="AD262" s="27" t="s">
        <v>54</v>
      </c>
      <c r="AE262" s="28" t="s">
        <v>124</v>
      </c>
      <c r="AF262" s="29" t="s">
        <v>55</v>
      </c>
      <c r="AG262" s="29"/>
      <c r="AH262" s="27" t="s">
        <v>181</v>
      </c>
      <c r="AI262" s="27" t="s">
        <v>181</v>
      </c>
      <c r="AJ262" s="27" t="s">
        <v>55</v>
      </c>
      <c r="AK262" s="81">
        <v>16</v>
      </c>
      <c r="AL262" s="569"/>
      <c r="AM262" s="28">
        <v>8</v>
      </c>
      <c r="AN262" s="28"/>
      <c r="AO262" s="28">
        <v>2002</v>
      </c>
      <c r="AP262" s="20">
        <v>2002</v>
      </c>
      <c r="AQ262" s="182" t="s">
        <v>1916</v>
      </c>
      <c r="AR262" s="28" t="s">
        <v>2943</v>
      </c>
      <c r="AS262" s="130" t="s">
        <v>2944</v>
      </c>
    </row>
    <row r="263" spans="1:45" ht="14.25" customHeight="1" x14ac:dyDescent="0.25">
      <c r="C263" t="s">
        <v>875</v>
      </c>
      <c r="D263" s="409" t="s">
        <v>3530</v>
      </c>
      <c r="E263" s="435" t="s">
        <v>3532</v>
      </c>
      <c r="F263" s="412" t="s">
        <v>1812</v>
      </c>
      <c r="G263" s="504" t="s">
        <v>77</v>
      </c>
      <c r="H263" s="412" t="s">
        <v>568</v>
      </c>
      <c r="I263" s="412">
        <v>32</v>
      </c>
      <c r="J263" s="415"/>
      <c r="K263" s="19" t="s">
        <v>10</v>
      </c>
      <c r="L263" s="52" t="s">
        <v>108</v>
      </c>
      <c r="M263" s="81" t="s">
        <v>3612</v>
      </c>
      <c r="N263" s="28"/>
      <c r="O263" s="972"/>
      <c r="P263" s="29">
        <v>4</v>
      </c>
      <c r="Q263" s="28"/>
      <c r="R263" s="28"/>
      <c r="S263" s="81"/>
      <c r="T263" s="185">
        <v>43231</v>
      </c>
      <c r="U263" s="326">
        <v>14.7</v>
      </c>
      <c r="V263" s="60">
        <v>1</v>
      </c>
      <c r="W263" s="167">
        <v>1</v>
      </c>
      <c r="X263" s="489" t="str">
        <f t="shared" si="9"/>
        <v/>
      </c>
      <c r="Y263" s="502"/>
      <c r="Z263" s="494"/>
      <c r="AA263" s="28" t="s">
        <v>20</v>
      </c>
      <c r="AB263" s="27">
        <v>18</v>
      </c>
      <c r="AC263" s="28" t="s">
        <v>1046</v>
      </c>
      <c r="AD263" s="27"/>
      <c r="AE263" s="28"/>
      <c r="AF263" s="29"/>
      <c r="AG263" s="29"/>
      <c r="AH263" s="27"/>
      <c r="AI263" s="27"/>
      <c r="AJ263" s="27"/>
      <c r="AK263" s="81"/>
      <c r="AL263" s="569"/>
      <c r="AM263" s="28"/>
      <c r="AN263" s="28"/>
      <c r="AO263" s="28">
        <v>2009</v>
      </c>
      <c r="AP263" s="20">
        <v>2009</v>
      </c>
      <c r="AQ263" s="142"/>
      <c r="AR263" s="28" t="s">
        <v>3531</v>
      </c>
      <c r="AS263" s="20" t="s">
        <v>1669</v>
      </c>
    </row>
    <row r="264" spans="1:45" ht="14.25" customHeight="1" x14ac:dyDescent="0.25">
      <c r="A264" t="s">
        <v>174</v>
      </c>
      <c r="B264">
        <v>1</v>
      </c>
      <c r="C264" t="s">
        <v>875</v>
      </c>
      <c r="D264" s="26" t="s">
        <v>1516</v>
      </c>
      <c r="E264" s="435" t="s">
        <v>1521</v>
      </c>
      <c r="F264" s="27" t="s">
        <v>67</v>
      </c>
      <c r="G264" s="28" t="s">
        <v>1517</v>
      </c>
      <c r="H264" s="27" t="s">
        <v>568</v>
      </c>
      <c r="I264" s="27">
        <v>16</v>
      </c>
      <c r="J264" s="87">
        <v>16</v>
      </c>
      <c r="K264" s="19" t="s">
        <v>800</v>
      </c>
      <c r="L264" s="52" t="s">
        <v>108</v>
      </c>
      <c r="M264" s="81"/>
      <c r="N264" s="28">
        <v>590</v>
      </c>
      <c r="O264" s="972"/>
      <c r="P264" s="29">
        <v>6</v>
      </c>
      <c r="Q264" s="28"/>
      <c r="R264" s="28"/>
      <c r="S264" s="81">
        <v>318.87799999999999</v>
      </c>
      <c r="T264" s="185">
        <v>42004</v>
      </c>
      <c r="U264" s="326">
        <v>14.7</v>
      </c>
      <c r="V264" s="60">
        <v>1.4</v>
      </c>
      <c r="W264" s="167">
        <v>2.7</v>
      </c>
      <c r="X264" s="489">
        <f t="shared" si="9"/>
        <v>280.24431889516632</v>
      </c>
      <c r="Y264" s="502" t="s">
        <v>174</v>
      </c>
      <c r="Z264" s="494"/>
      <c r="AA264" s="28" t="s">
        <v>17</v>
      </c>
      <c r="AB264" s="27">
        <v>1</v>
      </c>
      <c r="AC264" s="28" t="s">
        <v>1516</v>
      </c>
      <c r="AD264" s="27" t="s">
        <v>54</v>
      </c>
      <c r="AE264" s="28" t="s">
        <v>124</v>
      </c>
      <c r="AF264" s="29" t="s">
        <v>55</v>
      </c>
      <c r="AG264" s="29" t="s">
        <v>55</v>
      </c>
      <c r="AH264" s="27" t="s">
        <v>181</v>
      </c>
      <c r="AI264" s="27" t="s">
        <v>181</v>
      </c>
      <c r="AJ264" s="27" t="s">
        <v>55</v>
      </c>
      <c r="AK264" s="81"/>
      <c r="AL264" s="569"/>
      <c r="AM264" s="28"/>
      <c r="AN264" s="28"/>
      <c r="AO264" s="28">
        <v>2004</v>
      </c>
      <c r="AP264" s="20"/>
      <c r="AQ264" s="182"/>
      <c r="AR264" s="28" t="s">
        <v>1520</v>
      </c>
      <c r="AS264" s="20" t="s">
        <v>1518</v>
      </c>
    </row>
    <row r="265" spans="1:45" ht="14.25" customHeight="1" x14ac:dyDescent="0.25">
      <c r="C265" t="s">
        <v>4376</v>
      </c>
      <c r="D265" s="45" t="s">
        <v>2073</v>
      </c>
      <c r="E265" s="42"/>
      <c r="F265" s="46" t="s">
        <v>777</v>
      </c>
      <c r="G265" s="42" t="s">
        <v>3386</v>
      </c>
      <c r="H265" s="46" t="s">
        <v>568</v>
      </c>
      <c r="I265" s="46">
        <v>8</v>
      </c>
      <c r="J265" s="670">
        <v>8</v>
      </c>
      <c r="K265" s="19" t="s">
        <v>800</v>
      </c>
      <c r="L265" s="52" t="s">
        <v>108</v>
      </c>
      <c r="M265" s="81" t="s">
        <v>2751</v>
      </c>
      <c r="N265" s="28"/>
      <c r="O265" s="972"/>
      <c r="P265" s="29">
        <v>6</v>
      </c>
      <c r="Q265" s="28"/>
      <c r="R265" s="28"/>
      <c r="S265" s="81"/>
      <c r="T265" s="185">
        <v>43164</v>
      </c>
      <c r="U265" s="326">
        <v>14.7</v>
      </c>
      <c r="V265" s="60">
        <v>0.33</v>
      </c>
      <c r="W265" s="167">
        <v>3</v>
      </c>
      <c r="X265" s="489" t="str">
        <f t="shared" si="9"/>
        <v/>
      </c>
      <c r="Y265" s="502"/>
      <c r="Z265" s="494"/>
      <c r="AA265" s="28" t="s">
        <v>20</v>
      </c>
      <c r="AB265" s="27">
        <v>3</v>
      </c>
      <c r="AC265" s="28" t="s">
        <v>2073</v>
      </c>
      <c r="AD265" s="27"/>
      <c r="AE265" s="28"/>
      <c r="AF265" s="29"/>
      <c r="AG265" s="29"/>
      <c r="AH265" s="27">
        <v>256</v>
      </c>
      <c r="AI265" s="27">
        <v>256</v>
      </c>
      <c r="AJ265" s="27" t="s">
        <v>54</v>
      </c>
      <c r="AK265" s="81">
        <v>8</v>
      </c>
      <c r="AL265" s="569"/>
      <c r="AM265" s="28">
        <v>4</v>
      </c>
      <c r="AN265" s="28">
        <v>3</v>
      </c>
      <c r="AO265" s="28">
        <v>2012</v>
      </c>
      <c r="AP265" s="20"/>
      <c r="AQ265" s="19"/>
      <c r="AR265" s="28" t="s">
        <v>2074</v>
      </c>
      <c r="AS265" s="20" t="s">
        <v>2752</v>
      </c>
    </row>
    <row r="266" spans="1:45" ht="14.25" customHeight="1" x14ac:dyDescent="0.25">
      <c r="A266" t="s">
        <v>174</v>
      </c>
      <c r="C266" t="s">
        <v>875</v>
      </c>
      <c r="D266" s="45" t="s">
        <v>726</v>
      </c>
      <c r="E266" s="555" t="s">
        <v>3380</v>
      </c>
      <c r="F266" s="46" t="s">
        <v>67</v>
      </c>
      <c r="G266" s="42" t="s">
        <v>727</v>
      </c>
      <c r="H266" s="46" t="s">
        <v>568</v>
      </c>
      <c r="I266" s="46">
        <v>16</v>
      </c>
      <c r="J266" s="670">
        <v>16</v>
      </c>
      <c r="K266" s="19"/>
      <c r="L266" s="52"/>
      <c r="M266" s="81" t="s">
        <v>2729</v>
      </c>
      <c r="N266" s="28"/>
      <c r="O266" s="972"/>
      <c r="P266" s="29"/>
      <c r="Q266" s="28"/>
      <c r="R266" s="28"/>
      <c r="S266" s="81"/>
      <c r="T266" s="185"/>
      <c r="U266" s="326"/>
      <c r="V266" s="60"/>
      <c r="W266" s="167">
        <v>1</v>
      </c>
      <c r="X266" s="489" t="str">
        <f t="shared" si="9"/>
        <v/>
      </c>
      <c r="Y266" s="502"/>
      <c r="Z266" s="494"/>
      <c r="AA266" s="28" t="s">
        <v>655</v>
      </c>
      <c r="AB266" s="27"/>
      <c r="AC266" s="28"/>
      <c r="AD266" s="27" t="s">
        <v>54</v>
      </c>
      <c r="AE266" s="28" t="s">
        <v>158</v>
      </c>
      <c r="AF266" s="29" t="s">
        <v>55</v>
      </c>
      <c r="AG266" s="29"/>
      <c r="AH266" s="27" t="s">
        <v>181</v>
      </c>
      <c r="AI266" s="27" t="s">
        <v>181</v>
      </c>
      <c r="AJ266" s="27"/>
      <c r="AK266" s="81"/>
      <c r="AL266" s="569"/>
      <c r="AM266" s="28"/>
      <c r="AN266" s="28"/>
      <c r="AO266" s="28">
        <v>1993</v>
      </c>
      <c r="AP266" s="20">
        <v>1995</v>
      </c>
      <c r="AQ266" s="37"/>
      <c r="AR266" s="28" t="s">
        <v>728</v>
      </c>
      <c r="AS266" s="20" t="s">
        <v>4043</v>
      </c>
    </row>
    <row r="267" spans="1:45" ht="14.25" customHeight="1" x14ac:dyDescent="0.25">
      <c r="B267">
        <v>1</v>
      </c>
      <c r="C267" t="s">
        <v>875</v>
      </c>
      <c r="D267" s="26" t="s">
        <v>2079</v>
      </c>
      <c r="E267" s="435" t="s">
        <v>2587</v>
      </c>
      <c r="F267" s="27" t="s">
        <v>67</v>
      </c>
      <c r="G267" s="28" t="s">
        <v>2081</v>
      </c>
      <c r="H267" s="27" t="s">
        <v>568</v>
      </c>
      <c r="I267" s="27">
        <v>8</v>
      </c>
      <c r="J267" s="87">
        <v>8</v>
      </c>
      <c r="K267" s="19" t="s">
        <v>802</v>
      </c>
      <c r="L267" s="52" t="s">
        <v>108</v>
      </c>
      <c r="M267" s="81"/>
      <c r="N267" s="28">
        <v>3495</v>
      </c>
      <c r="O267" s="972"/>
      <c r="P267" s="29" t="s">
        <v>744</v>
      </c>
      <c r="Q267" s="28">
        <v>2</v>
      </c>
      <c r="R267" s="28"/>
      <c r="S267" s="81">
        <v>140.71</v>
      </c>
      <c r="T267" s="185">
        <v>43230</v>
      </c>
      <c r="U267" s="326" t="s">
        <v>3562</v>
      </c>
      <c r="V267" s="60">
        <v>0.33</v>
      </c>
      <c r="W267" s="167">
        <v>3</v>
      </c>
      <c r="X267" s="489">
        <f t="shared" si="9"/>
        <v>4.4286409155937054</v>
      </c>
      <c r="Y267" s="502" t="s">
        <v>2226</v>
      </c>
      <c r="Z267" s="494"/>
      <c r="AA267" s="28" t="s">
        <v>20</v>
      </c>
      <c r="AB267" s="27">
        <v>3</v>
      </c>
      <c r="AC267" s="28" t="s">
        <v>3608</v>
      </c>
      <c r="AD267" s="27" t="s">
        <v>54</v>
      </c>
      <c r="AE267" s="28"/>
      <c r="AF267" s="29"/>
      <c r="AG267" s="29"/>
      <c r="AH267" s="27" t="s">
        <v>182</v>
      </c>
      <c r="AI267" s="27" t="s">
        <v>182</v>
      </c>
      <c r="AJ267" s="27"/>
      <c r="AK267" s="81"/>
      <c r="AL267" s="569"/>
      <c r="AM267" s="28"/>
      <c r="AN267" s="28"/>
      <c r="AO267" s="28">
        <v>2014</v>
      </c>
      <c r="AP267" s="20">
        <v>2014</v>
      </c>
      <c r="AQ267" s="182" t="s">
        <v>2080</v>
      </c>
      <c r="AR267" s="28" t="s">
        <v>2588</v>
      </c>
      <c r="AS267" s="127" t="s">
        <v>2082</v>
      </c>
    </row>
    <row r="268" spans="1:45" ht="14.25" customHeight="1" x14ac:dyDescent="0.25">
      <c r="C268" t="s">
        <v>875</v>
      </c>
      <c r="D268" s="26" t="s">
        <v>2177</v>
      </c>
      <c r="E268" s="435" t="s">
        <v>3381</v>
      </c>
      <c r="F268" s="27" t="s">
        <v>479</v>
      </c>
      <c r="G268" s="28" t="s">
        <v>2175</v>
      </c>
      <c r="H268" s="27" t="s">
        <v>568</v>
      </c>
      <c r="I268" s="27">
        <v>8</v>
      </c>
      <c r="J268" s="87">
        <v>8</v>
      </c>
      <c r="K268" s="19" t="s">
        <v>802</v>
      </c>
      <c r="L268" s="52" t="s">
        <v>108</v>
      </c>
      <c r="M268" s="81"/>
      <c r="N268" s="28"/>
      <c r="O268" s="972"/>
      <c r="P268" s="29" t="s">
        <v>744</v>
      </c>
      <c r="Q268" s="28"/>
      <c r="R268" s="28"/>
      <c r="S268" s="81"/>
      <c r="T268" s="185">
        <v>43230</v>
      </c>
      <c r="U268" s="326" t="s">
        <v>3562</v>
      </c>
      <c r="V268" s="60">
        <v>0.33</v>
      </c>
      <c r="W268" s="167">
        <v>3</v>
      </c>
      <c r="X268" s="489" t="str">
        <f t="shared" si="9"/>
        <v/>
      </c>
      <c r="Y268" s="502" t="s">
        <v>2226</v>
      </c>
      <c r="Z268" s="494"/>
      <c r="AA268" s="28" t="s">
        <v>479</v>
      </c>
      <c r="AB268" s="27">
        <v>15</v>
      </c>
      <c r="AC268" s="28" t="s">
        <v>2178</v>
      </c>
      <c r="AD268" s="27" t="s">
        <v>54</v>
      </c>
      <c r="AE268" s="28"/>
      <c r="AF268" s="29" t="s">
        <v>55</v>
      </c>
      <c r="AG268" s="29"/>
      <c r="AH268" s="27"/>
      <c r="AI268" s="27"/>
      <c r="AJ268" s="27"/>
      <c r="AK268" s="81"/>
      <c r="AL268" s="569"/>
      <c r="AM268" s="28"/>
      <c r="AN268" s="28"/>
      <c r="AO268" s="28">
        <v>2016</v>
      </c>
      <c r="AP268" s="20"/>
      <c r="AQ268" s="182" t="s">
        <v>2624</v>
      </c>
      <c r="AR268" s="28" t="s">
        <v>2622</v>
      </c>
      <c r="AS268" s="127" t="s">
        <v>2621</v>
      </c>
    </row>
    <row r="269" spans="1:45" ht="14.25" customHeight="1" x14ac:dyDescent="0.25">
      <c r="B269">
        <v>1</v>
      </c>
      <c r="C269" t="s">
        <v>875</v>
      </c>
      <c r="D269" s="26" t="s">
        <v>540</v>
      </c>
      <c r="E269" s="435" t="s">
        <v>2048</v>
      </c>
      <c r="F269" s="27" t="s">
        <v>67</v>
      </c>
      <c r="G269" s="28" t="s">
        <v>542</v>
      </c>
      <c r="H269" s="27" t="s">
        <v>2044</v>
      </c>
      <c r="I269" s="27">
        <v>4</v>
      </c>
      <c r="J269" s="87">
        <v>8</v>
      </c>
      <c r="K269" s="19" t="s">
        <v>2045</v>
      </c>
      <c r="L269" s="52" t="s">
        <v>542</v>
      </c>
      <c r="M269" s="81"/>
      <c r="N269" s="28">
        <v>643</v>
      </c>
      <c r="O269" s="972"/>
      <c r="P269" s="29">
        <v>3</v>
      </c>
      <c r="Q269" s="28"/>
      <c r="R269" s="28">
        <v>2</v>
      </c>
      <c r="S269" s="81">
        <v>60</v>
      </c>
      <c r="T269" s="185"/>
      <c r="U269" s="326"/>
      <c r="V269" s="60">
        <v>0.16</v>
      </c>
      <c r="W269" s="167">
        <v>4</v>
      </c>
      <c r="X269" s="489">
        <f t="shared" si="9"/>
        <v>3.7325038880248833</v>
      </c>
      <c r="Y269" s="502" t="s">
        <v>2216</v>
      </c>
      <c r="Z269" s="494"/>
      <c r="AA269" s="28" t="s">
        <v>17</v>
      </c>
      <c r="AB269" s="27">
        <v>36</v>
      </c>
      <c r="AC269" s="28" t="s">
        <v>2046</v>
      </c>
      <c r="AD269" s="27" t="s">
        <v>54</v>
      </c>
      <c r="AE269" s="28" t="s">
        <v>124</v>
      </c>
      <c r="AF269" s="29" t="s">
        <v>55</v>
      </c>
      <c r="AG269" s="29" t="s">
        <v>54</v>
      </c>
      <c r="AH269" s="27">
        <v>64</v>
      </c>
      <c r="AI269" s="27" t="s">
        <v>249</v>
      </c>
      <c r="AJ269" s="27" t="s">
        <v>54</v>
      </c>
      <c r="AK269" s="81"/>
      <c r="AL269" s="569"/>
      <c r="AM269" s="28"/>
      <c r="AN269" s="28"/>
      <c r="AO269" s="28">
        <v>2006</v>
      </c>
      <c r="AP269" s="20">
        <v>2009</v>
      </c>
      <c r="AQ269" s="142"/>
      <c r="AR269" s="28" t="s">
        <v>2047</v>
      </c>
      <c r="AS269" s="20"/>
    </row>
    <row r="270" spans="1:45" ht="14.25" customHeight="1" x14ac:dyDescent="0.25">
      <c r="A270" t="s">
        <v>744</v>
      </c>
      <c r="B270">
        <v>1</v>
      </c>
      <c r="C270" t="s">
        <v>875</v>
      </c>
      <c r="D270" s="26" t="s">
        <v>632</v>
      </c>
      <c r="E270" s="435" t="s">
        <v>636</v>
      </c>
      <c r="F270" s="27" t="s">
        <v>85</v>
      </c>
      <c r="G270" s="28" t="s">
        <v>633</v>
      </c>
      <c r="H270" s="27" t="s">
        <v>5971</v>
      </c>
      <c r="I270" s="27">
        <v>64</v>
      </c>
      <c r="J270" s="87">
        <v>16</v>
      </c>
      <c r="K270" s="19" t="s">
        <v>800</v>
      </c>
      <c r="L270" s="52" t="s">
        <v>108</v>
      </c>
      <c r="M270" s="81"/>
      <c r="N270" s="28">
        <v>13463</v>
      </c>
      <c r="O270" s="972"/>
      <c r="P270" s="29">
        <v>6</v>
      </c>
      <c r="Q270" s="28">
        <v>19</v>
      </c>
      <c r="R270" s="28">
        <v>10</v>
      </c>
      <c r="S270" s="81">
        <v>127.01600000000001</v>
      </c>
      <c r="T270" s="185">
        <v>41725</v>
      </c>
      <c r="U270" s="326">
        <v>14.7</v>
      </c>
      <c r="V270" s="60">
        <v>6</v>
      </c>
      <c r="W270" s="167">
        <v>1</v>
      </c>
      <c r="X270" s="489">
        <f t="shared" si="9"/>
        <v>56.606699844016937</v>
      </c>
      <c r="Y270" s="502" t="s">
        <v>174</v>
      </c>
      <c r="Z270" s="494"/>
      <c r="AA270" s="28" t="s">
        <v>20</v>
      </c>
      <c r="AB270" s="27">
        <v>46</v>
      </c>
      <c r="AC270" s="28" t="s">
        <v>1028</v>
      </c>
      <c r="AD270" s="27" t="s">
        <v>54</v>
      </c>
      <c r="AE270" s="28" t="s">
        <v>124</v>
      </c>
      <c r="AF270" s="29" t="s">
        <v>54</v>
      </c>
      <c r="AG270" s="29" t="s">
        <v>55</v>
      </c>
      <c r="AH270" s="27" t="s">
        <v>462</v>
      </c>
      <c r="AI270" s="27" t="s">
        <v>462</v>
      </c>
      <c r="AJ270" s="27" t="s">
        <v>55</v>
      </c>
      <c r="AK270" s="81">
        <v>128</v>
      </c>
      <c r="AL270" s="569"/>
      <c r="AM270" s="28">
        <v>536</v>
      </c>
      <c r="AN270" s="28"/>
      <c r="AO270" s="28">
        <v>2010</v>
      </c>
      <c r="AP270" s="20">
        <v>2015</v>
      </c>
      <c r="AQ270" s="182" t="s">
        <v>6336</v>
      </c>
      <c r="AR270" s="28" t="s">
        <v>635</v>
      </c>
      <c r="AS270" s="130" t="s">
        <v>3641</v>
      </c>
    </row>
    <row r="271" spans="1:45" ht="14.25" customHeight="1" x14ac:dyDescent="0.25">
      <c r="A271" s="208" t="s">
        <v>744</v>
      </c>
      <c r="B271" s="208">
        <v>1</v>
      </c>
      <c r="C271" s="208" t="s">
        <v>875</v>
      </c>
      <c r="D271" s="202" t="s">
        <v>632</v>
      </c>
      <c r="E271" s="733" t="s">
        <v>636</v>
      </c>
      <c r="F271" s="205" t="s">
        <v>85</v>
      </c>
      <c r="G271" s="734" t="s">
        <v>633</v>
      </c>
      <c r="H271" s="205" t="s">
        <v>5971</v>
      </c>
      <c r="I271" s="205">
        <v>64</v>
      </c>
      <c r="J271" s="207">
        <v>16</v>
      </c>
      <c r="K271" s="918" t="s">
        <v>6197</v>
      </c>
      <c r="L271" s="736" t="s">
        <v>108</v>
      </c>
      <c r="M271" s="737" t="s">
        <v>6327</v>
      </c>
      <c r="N271" s="734">
        <v>11510</v>
      </c>
      <c r="O271" s="973"/>
      <c r="P271" s="204">
        <v>6</v>
      </c>
      <c r="Q271" s="734">
        <v>15</v>
      </c>
      <c r="R271" s="734">
        <v>1</v>
      </c>
      <c r="S271" s="737"/>
      <c r="T271" s="738">
        <v>44508</v>
      </c>
      <c r="U271" s="739" t="s">
        <v>5998</v>
      </c>
      <c r="V271" s="740">
        <v>6</v>
      </c>
      <c r="W271" s="741">
        <v>1</v>
      </c>
      <c r="X271" s="742" t="str">
        <f t="shared" si="9"/>
        <v/>
      </c>
      <c r="Y271" s="743" t="s">
        <v>174</v>
      </c>
      <c r="Z271" s="744"/>
      <c r="AA271" s="734" t="s">
        <v>20</v>
      </c>
      <c r="AB271" s="205">
        <v>46</v>
      </c>
      <c r="AC271" s="734" t="s">
        <v>1028</v>
      </c>
      <c r="AD271" s="205" t="s">
        <v>54</v>
      </c>
      <c r="AE271" s="734" t="s">
        <v>124</v>
      </c>
      <c r="AF271" s="204" t="s">
        <v>54</v>
      </c>
      <c r="AG271" s="204" t="s">
        <v>55</v>
      </c>
      <c r="AH271" s="205" t="s">
        <v>462</v>
      </c>
      <c r="AI271" s="205" t="s">
        <v>462</v>
      </c>
      <c r="AJ271" s="205" t="s">
        <v>55</v>
      </c>
      <c r="AK271" s="737">
        <v>128</v>
      </c>
      <c r="AL271" s="745"/>
      <c r="AM271" s="734">
        <v>536</v>
      </c>
      <c r="AN271" s="734"/>
      <c r="AO271" s="734">
        <v>2010</v>
      </c>
      <c r="AP271" s="746">
        <v>2015</v>
      </c>
      <c r="AQ271" s="964" t="s">
        <v>634</v>
      </c>
      <c r="AR271" s="734" t="s">
        <v>635</v>
      </c>
      <c r="AS271" s="919" t="s">
        <v>3641</v>
      </c>
    </row>
    <row r="272" spans="1:45" ht="14.25" customHeight="1" x14ac:dyDescent="0.25">
      <c r="C272" t="s">
        <v>875</v>
      </c>
      <c r="D272" s="45" t="s">
        <v>1840</v>
      </c>
      <c r="E272" s="555" t="s">
        <v>2159</v>
      </c>
      <c r="F272" s="46" t="s">
        <v>57</v>
      </c>
      <c r="G272" s="42" t="s">
        <v>2883</v>
      </c>
      <c r="H272" s="27" t="s">
        <v>5972</v>
      </c>
      <c r="I272" s="46">
        <v>64</v>
      </c>
      <c r="J272" s="670">
        <v>16</v>
      </c>
      <c r="K272" s="19"/>
      <c r="L272" s="52"/>
      <c r="M272" s="81"/>
      <c r="N272" s="28"/>
      <c r="O272" s="972"/>
      <c r="P272" s="29"/>
      <c r="Q272" s="28"/>
      <c r="R272" s="28"/>
      <c r="S272" s="81"/>
      <c r="T272" s="185"/>
      <c r="U272" s="326"/>
      <c r="V272" s="60"/>
      <c r="W272" s="167"/>
      <c r="X272" s="489"/>
      <c r="Y272" s="502"/>
      <c r="Z272" s="494"/>
      <c r="AA272" s="28" t="s">
        <v>3640</v>
      </c>
      <c r="AB272" s="27"/>
      <c r="AC272" s="28"/>
      <c r="AD272" s="27" t="s">
        <v>54</v>
      </c>
      <c r="AE272" s="28" t="s">
        <v>124</v>
      </c>
      <c r="AF272" s="29" t="s">
        <v>54</v>
      </c>
      <c r="AG272" s="29" t="s">
        <v>55</v>
      </c>
      <c r="AH272" s="27" t="s">
        <v>799</v>
      </c>
      <c r="AI272" s="27" t="s">
        <v>799</v>
      </c>
      <c r="AJ272" s="27" t="s">
        <v>55</v>
      </c>
      <c r="AK272" s="81">
        <v>128</v>
      </c>
      <c r="AL272" s="569"/>
      <c r="AM272" s="28">
        <v>528</v>
      </c>
      <c r="AN272" s="28"/>
      <c r="AO272" s="28">
        <v>2016</v>
      </c>
      <c r="AP272" s="20">
        <v>2017</v>
      </c>
      <c r="AQ272" s="142" t="s">
        <v>2884</v>
      </c>
      <c r="AR272" s="28" t="s">
        <v>1841</v>
      </c>
      <c r="AS272" s="130" t="s">
        <v>3642</v>
      </c>
    </row>
    <row r="273" spans="1:45" ht="14.25" customHeight="1" x14ac:dyDescent="0.25">
      <c r="A273" t="s">
        <v>744</v>
      </c>
      <c r="B273">
        <v>1</v>
      </c>
      <c r="C273" t="s">
        <v>875</v>
      </c>
      <c r="D273" s="26" t="s">
        <v>166</v>
      </c>
      <c r="E273" s="435" t="s">
        <v>2231</v>
      </c>
      <c r="F273" s="27" t="s">
        <v>67</v>
      </c>
      <c r="G273" s="28" t="s">
        <v>167</v>
      </c>
      <c r="H273" s="27" t="s">
        <v>168</v>
      </c>
      <c r="I273" s="27">
        <v>32</v>
      </c>
      <c r="J273" s="87">
        <v>32</v>
      </c>
      <c r="K273" s="856" t="s">
        <v>4805</v>
      </c>
      <c r="L273" s="52" t="s">
        <v>108</v>
      </c>
      <c r="M273" s="81" t="s">
        <v>5323</v>
      </c>
      <c r="N273" s="28"/>
      <c r="O273" s="972"/>
      <c r="P273" s="29">
        <v>6</v>
      </c>
      <c r="Q273" s="28"/>
      <c r="R273" s="28"/>
      <c r="S273" s="81"/>
      <c r="T273" s="185">
        <v>44020</v>
      </c>
      <c r="U273" s="326" t="s">
        <v>5298</v>
      </c>
      <c r="V273" s="60">
        <v>1</v>
      </c>
      <c r="W273" s="167">
        <v>1</v>
      </c>
      <c r="X273" s="489" t="str">
        <f>IF(AND(N273&lt;&gt;"",S273&lt;&gt;""),1000*S273*V273/(N273*W273),"")</f>
        <v/>
      </c>
      <c r="Y273" s="502" t="s">
        <v>174</v>
      </c>
      <c r="Z273" s="494"/>
      <c r="AA273" s="28" t="s">
        <v>20</v>
      </c>
      <c r="AB273" s="27">
        <v>10</v>
      </c>
      <c r="AC273" s="28" t="s">
        <v>169</v>
      </c>
      <c r="AD273" s="27" t="s">
        <v>54</v>
      </c>
      <c r="AE273" s="28" t="s">
        <v>124</v>
      </c>
      <c r="AF273" s="29"/>
      <c r="AG273" s="29"/>
      <c r="AH273" s="27" t="s">
        <v>133</v>
      </c>
      <c r="AI273" s="27" t="s">
        <v>133</v>
      </c>
      <c r="AJ273" s="27"/>
      <c r="AK273" s="81"/>
      <c r="AL273" s="569"/>
      <c r="AM273" s="28"/>
      <c r="AN273" s="28"/>
      <c r="AO273" s="28">
        <v>2002</v>
      </c>
      <c r="AP273" s="20">
        <v>2009</v>
      </c>
      <c r="AQ273" s="182"/>
      <c r="AR273" s="28" t="s">
        <v>168</v>
      </c>
      <c r="AS273" s="20" t="s">
        <v>830</v>
      </c>
    </row>
    <row r="274" spans="1:45" x14ac:dyDescent="0.25">
      <c r="A274" t="s">
        <v>744</v>
      </c>
      <c r="B274">
        <v>1</v>
      </c>
      <c r="C274" t="s">
        <v>875</v>
      </c>
      <c r="D274" s="26" t="s">
        <v>166</v>
      </c>
      <c r="E274" s="435" t="s">
        <v>2231</v>
      </c>
      <c r="F274" s="27" t="s">
        <v>67</v>
      </c>
      <c r="G274" s="28" t="s">
        <v>167</v>
      </c>
      <c r="H274" s="27" t="s">
        <v>168</v>
      </c>
      <c r="I274" s="27">
        <v>32</v>
      </c>
      <c r="J274" s="87">
        <v>32</v>
      </c>
      <c r="K274" s="19" t="s">
        <v>800</v>
      </c>
      <c r="L274" s="52" t="s">
        <v>108</v>
      </c>
      <c r="M274" s="81" t="s">
        <v>5323</v>
      </c>
      <c r="N274" s="28">
        <v>3586</v>
      </c>
      <c r="O274" s="972"/>
      <c r="P274" s="29">
        <v>6</v>
      </c>
      <c r="Q274" s="28"/>
      <c r="R274" s="28"/>
      <c r="S274" s="81">
        <v>257.26799999999997</v>
      </c>
      <c r="T274" s="185">
        <v>41688</v>
      </c>
      <c r="U274" s="326">
        <v>14.7</v>
      </c>
      <c r="V274" s="60">
        <v>1</v>
      </c>
      <c r="W274" s="167">
        <v>1</v>
      </c>
      <c r="X274" s="489">
        <f>IF(AND(N274&lt;&gt;"",S274&lt;&gt;""),1000*S274*V274/(N274*W274),"")</f>
        <v>71.74233128834355</v>
      </c>
      <c r="Y274" s="502" t="s">
        <v>174</v>
      </c>
      <c r="Z274" s="494"/>
      <c r="AA274" s="28" t="s">
        <v>20</v>
      </c>
      <c r="AB274" s="27">
        <v>10</v>
      </c>
      <c r="AC274" s="28" t="s">
        <v>169</v>
      </c>
      <c r="AD274" s="27" t="s">
        <v>54</v>
      </c>
      <c r="AE274" s="28" t="s">
        <v>124</v>
      </c>
      <c r="AF274" s="29"/>
      <c r="AG274" s="29"/>
      <c r="AH274" s="27" t="s">
        <v>133</v>
      </c>
      <c r="AI274" s="27" t="s">
        <v>133</v>
      </c>
      <c r="AJ274" s="27"/>
      <c r="AK274" s="81"/>
      <c r="AL274" s="569"/>
      <c r="AM274" s="28"/>
      <c r="AN274" s="28"/>
      <c r="AO274" s="28">
        <v>2002</v>
      </c>
      <c r="AP274" s="20">
        <v>2009</v>
      </c>
      <c r="AQ274" s="182"/>
      <c r="AR274" s="28" t="s">
        <v>168</v>
      </c>
      <c r="AS274" s="20" t="s">
        <v>830</v>
      </c>
    </row>
    <row r="275" spans="1:45" x14ac:dyDescent="0.25">
      <c r="C275" t="s">
        <v>875</v>
      </c>
      <c r="D275" s="26" t="s">
        <v>2144</v>
      </c>
      <c r="E275" s="28"/>
      <c r="F275" s="27" t="s">
        <v>777</v>
      </c>
      <c r="G275" s="28" t="s">
        <v>2145</v>
      </c>
      <c r="H275" s="27" t="s">
        <v>168</v>
      </c>
      <c r="I275" s="27">
        <v>32</v>
      </c>
      <c r="J275" s="87">
        <v>32</v>
      </c>
      <c r="K275" s="19" t="s">
        <v>800</v>
      </c>
      <c r="L275" s="52" t="s">
        <v>108</v>
      </c>
      <c r="M275" s="81" t="s">
        <v>777</v>
      </c>
      <c r="N275" s="28"/>
      <c r="O275" s="972"/>
      <c r="P275" s="29">
        <v>6</v>
      </c>
      <c r="Q275" s="28"/>
      <c r="R275" s="28"/>
      <c r="S275" s="81"/>
      <c r="T275" s="185">
        <v>43172</v>
      </c>
      <c r="U275" s="326">
        <v>14.7</v>
      </c>
      <c r="V275" s="60">
        <v>1</v>
      </c>
      <c r="W275" s="167">
        <v>1</v>
      </c>
      <c r="X275" s="489" t="str">
        <f>IF(AND(N275&lt;&gt;"",S275&lt;&gt;""),1000*S275*V275/(N275*W275),"")</f>
        <v/>
      </c>
      <c r="Y275" s="502"/>
      <c r="Z275" s="494"/>
      <c r="AA275" s="28" t="s">
        <v>17</v>
      </c>
      <c r="AB275" s="27">
        <v>120</v>
      </c>
      <c r="AC275" s="28"/>
      <c r="AD275" s="27" t="s">
        <v>54</v>
      </c>
      <c r="AE275" s="28" t="s">
        <v>158</v>
      </c>
      <c r="AF275" s="29"/>
      <c r="AG275" s="29"/>
      <c r="AH275" s="27"/>
      <c r="AI275" s="27"/>
      <c r="AJ275" s="27"/>
      <c r="AK275" s="81"/>
      <c r="AL275" s="569"/>
      <c r="AM275" s="28">
        <v>32</v>
      </c>
      <c r="AN275" s="28"/>
      <c r="AO275" s="28">
        <v>1995</v>
      </c>
      <c r="AP275" s="20">
        <v>2014</v>
      </c>
      <c r="AQ275" s="19"/>
      <c r="AR275" s="28" t="s">
        <v>3355</v>
      </c>
      <c r="AS275" s="20" t="s">
        <v>2888</v>
      </c>
    </row>
    <row r="276" spans="1:45" ht="14.25" customHeight="1" x14ac:dyDescent="0.25">
      <c r="D276" s="409" t="s">
        <v>5115</v>
      </c>
      <c r="E276" s="435" t="s">
        <v>5116</v>
      </c>
      <c r="F276" s="412"/>
      <c r="G276" s="504" t="s">
        <v>5117</v>
      </c>
      <c r="H276" s="27" t="s">
        <v>168</v>
      </c>
      <c r="I276" s="412">
        <v>32</v>
      </c>
      <c r="J276" s="415">
        <v>32</v>
      </c>
      <c r="K276" s="19"/>
      <c r="L276" s="52"/>
      <c r="M276" s="81"/>
      <c r="N276" s="28"/>
      <c r="O276" s="972"/>
      <c r="P276" s="29"/>
      <c r="Q276" s="28"/>
      <c r="R276" s="28"/>
      <c r="S276" s="81"/>
      <c r="T276" s="185"/>
      <c r="U276" s="326"/>
      <c r="V276" s="60"/>
      <c r="W276" s="167"/>
      <c r="X276" s="489"/>
      <c r="Y276" s="502"/>
      <c r="Z276" s="494"/>
      <c r="AA276" s="28" t="s">
        <v>17</v>
      </c>
      <c r="AB276" s="27"/>
      <c r="AC276" s="28"/>
      <c r="AD276" s="27" t="s">
        <v>54</v>
      </c>
      <c r="AE276" s="28" t="s">
        <v>124</v>
      </c>
      <c r="AF276" s="29" t="s">
        <v>55</v>
      </c>
      <c r="AG276" s="29"/>
      <c r="AH276" s="27" t="s">
        <v>133</v>
      </c>
      <c r="AI276" s="27" t="s">
        <v>133</v>
      </c>
      <c r="AJ276" s="27"/>
      <c r="AK276" s="81"/>
      <c r="AL276" s="569"/>
      <c r="AM276" s="28">
        <v>32</v>
      </c>
      <c r="AN276" s="28"/>
      <c r="AO276" s="28"/>
      <c r="AP276" s="20">
        <v>2019</v>
      </c>
      <c r="AQ276" s="19"/>
      <c r="AR276" s="28" t="s">
        <v>3731</v>
      </c>
      <c r="AS276" s="20" t="s">
        <v>5118</v>
      </c>
    </row>
    <row r="277" spans="1:45" ht="14.25" customHeight="1" x14ac:dyDescent="0.25">
      <c r="A277" t="s">
        <v>746</v>
      </c>
      <c r="B277">
        <v>1</v>
      </c>
      <c r="C277" t="s">
        <v>875</v>
      </c>
      <c r="D277" s="591" t="s">
        <v>3869</v>
      </c>
      <c r="E277" s="555" t="s">
        <v>3870</v>
      </c>
      <c r="F277" s="592" t="s">
        <v>67</v>
      </c>
      <c r="G277" s="593" t="s">
        <v>3871</v>
      </c>
      <c r="H277" s="27" t="s">
        <v>168</v>
      </c>
      <c r="I277" s="412">
        <v>32</v>
      </c>
      <c r="J277" s="415">
        <v>32</v>
      </c>
      <c r="K277" s="19" t="s">
        <v>800</v>
      </c>
      <c r="L277" s="52" t="s">
        <v>108</v>
      </c>
      <c r="M277" s="81"/>
      <c r="N277" s="28">
        <v>2915</v>
      </c>
      <c r="O277" s="972"/>
      <c r="P277" s="29">
        <v>6</v>
      </c>
      <c r="Q277" s="28"/>
      <c r="R277" s="28"/>
      <c r="S277" s="81">
        <v>90.090999999999994</v>
      </c>
      <c r="T277" s="185">
        <v>43294</v>
      </c>
      <c r="U277" s="326">
        <v>14.7</v>
      </c>
      <c r="V277" s="60">
        <v>1</v>
      </c>
      <c r="W277" s="578">
        <v>1</v>
      </c>
      <c r="X277" s="489">
        <f>IF(AND(N277&lt;&gt;"",S277&lt;&gt;""),1000*S277*V277/(N277*W277),"")</f>
        <v>30.906003430531733</v>
      </c>
      <c r="Y277" s="502" t="s">
        <v>174</v>
      </c>
      <c r="Z277" s="494"/>
      <c r="AA277" s="28" t="s">
        <v>17</v>
      </c>
      <c r="AB277" s="27">
        <v>32</v>
      </c>
      <c r="AC277" s="28" t="s">
        <v>4230</v>
      </c>
      <c r="AD277" s="27" t="s">
        <v>54</v>
      </c>
      <c r="AE277" s="28" t="s">
        <v>124</v>
      </c>
      <c r="AF277" s="29" t="s">
        <v>55</v>
      </c>
      <c r="AG277" s="29"/>
      <c r="AH277" s="27" t="s">
        <v>133</v>
      </c>
      <c r="AI277" s="27" t="s">
        <v>133</v>
      </c>
      <c r="AJ277" s="27"/>
      <c r="AK277" s="81"/>
      <c r="AL277" s="569"/>
      <c r="AM277" s="28">
        <v>32</v>
      </c>
      <c r="AN277" s="28">
        <v>5</v>
      </c>
      <c r="AO277" s="28">
        <v>2017</v>
      </c>
      <c r="AP277" s="20">
        <v>2017</v>
      </c>
      <c r="AQ277" s="19"/>
      <c r="AR277" s="795" t="s">
        <v>3872</v>
      </c>
      <c r="AS277" s="20"/>
    </row>
    <row r="278" spans="1:45" ht="14.25" customHeight="1" x14ac:dyDescent="0.25">
      <c r="D278" s="591" t="s">
        <v>5440</v>
      </c>
      <c r="E278" s="555" t="s">
        <v>5441</v>
      </c>
      <c r="F278" s="617" t="s">
        <v>67</v>
      </c>
      <c r="G278" s="42" t="s">
        <v>5442</v>
      </c>
      <c r="H278" s="27" t="s">
        <v>168</v>
      </c>
      <c r="I278" s="412">
        <v>32</v>
      </c>
      <c r="J278" s="415">
        <v>32</v>
      </c>
      <c r="K278" s="19"/>
      <c r="L278" s="52"/>
      <c r="M278" s="81"/>
      <c r="N278" s="28"/>
      <c r="O278" s="972"/>
      <c r="P278" s="29"/>
      <c r="Q278" s="28"/>
      <c r="R278" s="28"/>
      <c r="S278" s="81"/>
      <c r="T278" s="185"/>
      <c r="U278" s="326"/>
      <c r="V278" s="60"/>
      <c r="W278" s="578"/>
      <c r="X278" s="489"/>
      <c r="Y278" s="502"/>
      <c r="Z278" s="494"/>
      <c r="AA278" s="28" t="s">
        <v>17</v>
      </c>
      <c r="AB278" s="27">
        <v>37</v>
      </c>
      <c r="AC278" s="28" t="s">
        <v>4230</v>
      </c>
      <c r="AD278" s="27" t="s">
        <v>54</v>
      </c>
      <c r="AE278" s="28" t="s">
        <v>158</v>
      </c>
      <c r="AF278" s="29" t="s">
        <v>55</v>
      </c>
      <c r="AG278" s="29"/>
      <c r="AH278" s="27" t="s">
        <v>133</v>
      </c>
      <c r="AI278" s="27" t="s">
        <v>133</v>
      </c>
      <c r="AJ278" s="27"/>
      <c r="AK278" s="81"/>
      <c r="AL278" s="569"/>
      <c r="AM278" s="28">
        <v>32</v>
      </c>
      <c r="AN278" s="28"/>
      <c r="AO278" s="28"/>
      <c r="AP278" s="20">
        <v>2019</v>
      </c>
      <c r="AQ278" s="19"/>
      <c r="AR278" s="795" t="s">
        <v>3731</v>
      </c>
      <c r="AS278" s="20" t="s">
        <v>6063</v>
      </c>
    </row>
    <row r="279" spans="1:45" ht="14.25" customHeight="1" x14ac:dyDescent="0.25">
      <c r="C279" t="s">
        <v>875</v>
      </c>
      <c r="D279" s="591" t="s">
        <v>3867</v>
      </c>
      <c r="E279" s="555" t="s">
        <v>3865</v>
      </c>
      <c r="F279" s="592" t="s">
        <v>56</v>
      </c>
      <c r="G279" s="593" t="s">
        <v>3866</v>
      </c>
      <c r="H279" s="46" t="s">
        <v>168</v>
      </c>
      <c r="I279" s="592">
        <v>32</v>
      </c>
      <c r="J279" s="618">
        <v>32</v>
      </c>
      <c r="K279" s="19" t="s">
        <v>800</v>
      </c>
      <c r="L279" s="52" t="s">
        <v>108</v>
      </c>
      <c r="M279" s="81" t="s">
        <v>4232</v>
      </c>
      <c r="N279" s="28"/>
      <c r="O279" s="972"/>
      <c r="P279" s="29">
        <v>6</v>
      </c>
      <c r="Q279" s="28"/>
      <c r="R279" s="28"/>
      <c r="S279" s="81"/>
      <c r="T279" s="185">
        <v>43294</v>
      </c>
      <c r="U279" s="326">
        <v>14.7</v>
      </c>
      <c r="V279" s="60">
        <v>1</v>
      </c>
      <c r="W279" s="578">
        <v>1</v>
      </c>
      <c r="X279" s="489" t="str">
        <f t="shared" ref="X279:X294" si="10">IF(AND(N279&lt;&gt;"",S279&lt;&gt;""),1000*S279*V279/(N279*W279),"")</f>
        <v/>
      </c>
      <c r="Y279" s="502"/>
      <c r="Z279" s="494"/>
      <c r="AA279" s="28" t="s">
        <v>17</v>
      </c>
      <c r="AB279" s="27">
        <v>41</v>
      </c>
      <c r="AC279" s="28" t="s">
        <v>4230</v>
      </c>
      <c r="AD279" s="27" t="s">
        <v>54</v>
      </c>
      <c r="AE279" s="28" t="s">
        <v>124</v>
      </c>
      <c r="AF279" s="29" t="s">
        <v>55</v>
      </c>
      <c r="AG279" s="29"/>
      <c r="AH279" s="27" t="s">
        <v>133</v>
      </c>
      <c r="AI279" s="27" t="s">
        <v>133</v>
      </c>
      <c r="AJ279" s="27"/>
      <c r="AK279" s="81"/>
      <c r="AL279" s="569"/>
      <c r="AM279" s="28">
        <v>32</v>
      </c>
      <c r="AN279" s="28">
        <v>5</v>
      </c>
      <c r="AO279" s="28">
        <v>2015</v>
      </c>
      <c r="AP279" s="20">
        <v>2017</v>
      </c>
      <c r="AQ279" s="19"/>
      <c r="AR279" s="795" t="s">
        <v>3868</v>
      </c>
      <c r="AS279" s="20" t="s">
        <v>4231</v>
      </c>
    </row>
    <row r="280" spans="1:45" ht="14.25" customHeight="1" x14ac:dyDescent="0.25">
      <c r="C280" t="s">
        <v>875</v>
      </c>
      <c r="D280" s="591" t="s">
        <v>3873</v>
      </c>
      <c r="E280" s="555" t="s">
        <v>3874</v>
      </c>
      <c r="F280" s="592" t="s">
        <v>777</v>
      </c>
      <c r="G280" s="593" t="s">
        <v>3875</v>
      </c>
      <c r="H280" s="46" t="s">
        <v>168</v>
      </c>
      <c r="I280" s="592">
        <v>32</v>
      </c>
      <c r="J280" s="618">
        <v>32</v>
      </c>
      <c r="K280" s="19" t="s">
        <v>800</v>
      </c>
      <c r="L280" s="52" t="s">
        <v>108</v>
      </c>
      <c r="M280" s="81" t="s">
        <v>4233</v>
      </c>
      <c r="N280" s="28"/>
      <c r="O280" s="972"/>
      <c r="P280" s="29">
        <v>6</v>
      </c>
      <c r="Q280" s="28"/>
      <c r="R280" s="28"/>
      <c r="S280" s="81"/>
      <c r="T280" s="185">
        <v>43294</v>
      </c>
      <c r="U280" s="326">
        <v>14.7</v>
      </c>
      <c r="V280" s="60">
        <v>1</v>
      </c>
      <c r="W280" s="578">
        <v>1</v>
      </c>
      <c r="X280" s="489" t="str">
        <f t="shared" si="10"/>
        <v/>
      </c>
      <c r="Y280" s="502"/>
      <c r="Z280" s="494"/>
      <c r="AA280" s="28" t="s">
        <v>17</v>
      </c>
      <c r="AB280" s="27">
        <v>4</v>
      </c>
      <c r="AC280" s="28" t="s">
        <v>2144</v>
      </c>
      <c r="AD280" s="27" t="s">
        <v>54</v>
      </c>
      <c r="AE280" s="28" t="s">
        <v>124</v>
      </c>
      <c r="AF280" s="29" t="s">
        <v>55</v>
      </c>
      <c r="AG280" s="29"/>
      <c r="AH280" s="27" t="s">
        <v>133</v>
      </c>
      <c r="AI280" s="27" t="s">
        <v>133</v>
      </c>
      <c r="AJ280" s="27"/>
      <c r="AK280" s="81"/>
      <c r="AL280" s="569"/>
      <c r="AM280" s="28">
        <v>32</v>
      </c>
      <c r="AN280" s="28"/>
      <c r="AO280" s="28">
        <v>1997</v>
      </c>
      <c r="AP280" s="20">
        <v>1998</v>
      </c>
      <c r="AQ280" s="19"/>
      <c r="AR280" s="705" t="s">
        <v>3876</v>
      </c>
      <c r="AS280" s="20" t="s">
        <v>4234</v>
      </c>
    </row>
    <row r="281" spans="1:45" ht="14.25" customHeight="1" x14ac:dyDescent="0.25">
      <c r="A281" t="s">
        <v>174</v>
      </c>
      <c r="B281">
        <v>1</v>
      </c>
      <c r="C281" t="s">
        <v>875</v>
      </c>
      <c r="D281" s="45" t="s">
        <v>621</v>
      </c>
      <c r="E281" s="42"/>
      <c r="F281" s="46" t="s">
        <v>57</v>
      </c>
      <c r="G281" s="42" t="s">
        <v>622</v>
      </c>
      <c r="H281" s="46" t="s">
        <v>1023</v>
      </c>
      <c r="I281" s="46">
        <v>16</v>
      </c>
      <c r="J281" s="670">
        <v>24</v>
      </c>
      <c r="K281" s="19" t="s">
        <v>800</v>
      </c>
      <c r="L281" s="52" t="s">
        <v>108</v>
      </c>
      <c r="M281" s="81"/>
      <c r="N281" s="28">
        <v>1622</v>
      </c>
      <c r="O281" s="972"/>
      <c r="P281" s="29">
        <v>6</v>
      </c>
      <c r="Q281" s="28">
        <v>1</v>
      </c>
      <c r="R281" s="28"/>
      <c r="S281" s="81">
        <v>106.56399999999999</v>
      </c>
      <c r="T281" s="185">
        <v>41688</v>
      </c>
      <c r="U281" s="326">
        <v>14.7</v>
      </c>
      <c r="V281" s="60">
        <v>0.67</v>
      </c>
      <c r="W281" s="578">
        <v>1</v>
      </c>
      <c r="X281" s="489">
        <f t="shared" si="10"/>
        <v>44.018421701602961</v>
      </c>
      <c r="Y281" s="502" t="s">
        <v>174</v>
      </c>
      <c r="Z281" s="494"/>
      <c r="AA281" s="28" t="s">
        <v>17</v>
      </c>
      <c r="AB281" s="27">
        <v>30</v>
      </c>
      <c r="AC281" s="28" t="s">
        <v>2824</v>
      </c>
      <c r="AD281" s="27" t="s">
        <v>54</v>
      </c>
      <c r="AE281" s="28"/>
      <c r="AF281" s="29" t="s">
        <v>55</v>
      </c>
      <c r="AG281" s="29"/>
      <c r="AH281" s="27" t="s">
        <v>181</v>
      </c>
      <c r="AI281" s="27" t="s">
        <v>181</v>
      </c>
      <c r="AJ281" s="27"/>
      <c r="AK281" s="81"/>
      <c r="AL281" s="569"/>
      <c r="AM281" s="28"/>
      <c r="AN281" s="28"/>
      <c r="AO281" s="28">
        <v>1998</v>
      </c>
      <c r="AP281" s="20">
        <v>2000</v>
      </c>
      <c r="AQ281" s="62"/>
      <c r="AR281" s="28"/>
      <c r="AS281" s="20" t="s">
        <v>3392</v>
      </c>
    </row>
    <row r="282" spans="1:45" ht="14.25" customHeight="1" x14ac:dyDescent="0.25">
      <c r="B282">
        <v>1</v>
      </c>
      <c r="C282" t="s">
        <v>875</v>
      </c>
      <c r="D282" s="26" t="s">
        <v>2147</v>
      </c>
      <c r="E282" s="435" t="s">
        <v>2149</v>
      </c>
      <c r="F282" s="27" t="s">
        <v>67</v>
      </c>
      <c r="G282" s="28" t="s">
        <v>2148</v>
      </c>
      <c r="H282" s="27" t="s">
        <v>1023</v>
      </c>
      <c r="I282" s="27">
        <v>16</v>
      </c>
      <c r="J282" s="87">
        <v>16</v>
      </c>
      <c r="K282" s="19" t="s">
        <v>800</v>
      </c>
      <c r="L282" s="28" t="s">
        <v>108</v>
      </c>
      <c r="M282" s="81"/>
      <c r="N282" s="28">
        <v>332</v>
      </c>
      <c r="O282" s="972"/>
      <c r="P282" s="29">
        <v>6</v>
      </c>
      <c r="Q282" s="28"/>
      <c r="R282" s="28"/>
      <c r="S282" s="81">
        <v>317.45999999999998</v>
      </c>
      <c r="T282" s="185">
        <v>43172</v>
      </c>
      <c r="U282" s="326">
        <v>14.7</v>
      </c>
      <c r="V282" s="60">
        <v>0.67</v>
      </c>
      <c r="W282" s="578">
        <v>1</v>
      </c>
      <c r="X282" s="721">
        <f t="shared" si="10"/>
        <v>640.6572289156627</v>
      </c>
      <c r="Y282" s="502" t="s">
        <v>174</v>
      </c>
      <c r="Z282" s="494"/>
      <c r="AA282" s="28" t="s">
        <v>20</v>
      </c>
      <c r="AB282" s="27">
        <v>1</v>
      </c>
      <c r="AC282" s="28" t="s">
        <v>2147</v>
      </c>
      <c r="AD282" s="27"/>
      <c r="AE282" s="28" t="s">
        <v>158</v>
      </c>
      <c r="AF282" s="29" t="s">
        <v>55</v>
      </c>
      <c r="AG282" s="29" t="s">
        <v>54</v>
      </c>
      <c r="AH282" s="27">
        <v>256</v>
      </c>
      <c r="AI282" s="27" t="s">
        <v>83</v>
      </c>
      <c r="AJ282" s="27"/>
      <c r="AK282" s="81">
        <v>40</v>
      </c>
      <c r="AL282" s="569"/>
      <c r="AM282" s="28">
        <v>16</v>
      </c>
      <c r="AN282" s="28"/>
      <c r="AO282" s="28">
        <v>2001</v>
      </c>
      <c r="AP282" s="20">
        <v>2004</v>
      </c>
      <c r="AQ282" s="182" t="s">
        <v>5260</v>
      </c>
      <c r="AR282" s="28" t="s">
        <v>2890</v>
      </c>
      <c r="AS282" s="20" t="s">
        <v>2146</v>
      </c>
    </row>
    <row r="283" spans="1:45" ht="14.25" customHeight="1" x14ac:dyDescent="0.25">
      <c r="A283" t="s">
        <v>744</v>
      </c>
      <c r="B283">
        <v>1</v>
      </c>
      <c r="C283" t="s">
        <v>875</v>
      </c>
      <c r="D283" s="26" t="s">
        <v>431</v>
      </c>
      <c r="E283" s="435" t="s">
        <v>2539</v>
      </c>
      <c r="F283" s="27" t="s">
        <v>57</v>
      </c>
      <c r="G283" s="28" t="s">
        <v>432</v>
      </c>
      <c r="H283" s="27" t="s">
        <v>1023</v>
      </c>
      <c r="I283" s="27">
        <v>16</v>
      </c>
      <c r="J283" s="87">
        <v>16</v>
      </c>
      <c r="K283" s="19" t="s">
        <v>800</v>
      </c>
      <c r="L283" s="28" t="s">
        <v>108</v>
      </c>
      <c r="M283" s="81"/>
      <c r="N283" s="28">
        <v>2225</v>
      </c>
      <c r="O283" s="972"/>
      <c r="P283" s="29">
        <v>6</v>
      </c>
      <c r="Q283" s="28">
        <v>1</v>
      </c>
      <c r="R283" s="28"/>
      <c r="S283" s="81">
        <v>179.565</v>
      </c>
      <c r="T283" s="185">
        <v>41725</v>
      </c>
      <c r="U283" s="326">
        <v>14.7</v>
      </c>
      <c r="V283" s="60">
        <v>0.67</v>
      </c>
      <c r="W283" s="578">
        <v>1</v>
      </c>
      <c r="X283" s="721">
        <f t="shared" si="10"/>
        <v>54.071258426966295</v>
      </c>
      <c r="Y283" s="502" t="s">
        <v>174</v>
      </c>
      <c r="Z283" s="494"/>
      <c r="AA283" s="28" t="s">
        <v>20</v>
      </c>
      <c r="AB283" s="27">
        <v>10</v>
      </c>
      <c r="AC283" s="28" t="s">
        <v>433</v>
      </c>
      <c r="AD283" s="27" t="s">
        <v>54</v>
      </c>
      <c r="AE283" s="28" t="s">
        <v>124</v>
      </c>
      <c r="AF283" s="29" t="s">
        <v>55</v>
      </c>
      <c r="AG283" s="29" t="s">
        <v>54</v>
      </c>
      <c r="AH283" s="27" t="s">
        <v>181</v>
      </c>
      <c r="AI283" s="27" t="s">
        <v>181</v>
      </c>
      <c r="AJ283" s="27"/>
      <c r="AK283" s="81"/>
      <c r="AL283" s="569"/>
      <c r="AM283" s="28"/>
      <c r="AN283" s="28"/>
      <c r="AO283" s="28">
        <v>2002</v>
      </c>
      <c r="AP283" s="20">
        <v>2009</v>
      </c>
      <c r="AQ283" s="19"/>
      <c r="AR283" s="28" t="s">
        <v>1024</v>
      </c>
      <c r="AS283" s="20" t="s">
        <v>1210</v>
      </c>
    </row>
    <row r="284" spans="1:45" ht="14.25" customHeight="1" x14ac:dyDescent="0.25">
      <c r="C284" t="s">
        <v>875</v>
      </c>
      <c r="D284" s="45" t="s">
        <v>207</v>
      </c>
      <c r="E284" s="555" t="s">
        <v>2664</v>
      </c>
      <c r="F284" s="46" t="s">
        <v>107</v>
      </c>
      <c r="G284" s="42" t="s">
        <v>773</v>
      </c>
      <c r="H284" s="46" t="s">
        <v>4680</v>
      </c>
      <c r="I284" s="46">
        <v>16</v>
      </c>
      <c r="J284" s="670">
        <v>16</v>
      </c>
      <c r="K284" s="19" t="s">
        <v>19</v>
      </c>
      <c r="L284" s="52" t="s">
        <v>207</v>
      </c>
      <c r="M284" s="81"/>
      <c r="N284" s="28">
        <v>1100</v>
      </c>
      <c r="O284" s="972"/>
      <c r="P284" s="29">
        <v>6</v>
      </c>
      <c r="Q284" s="28"/>
      <c r="R284" s="28"/>
      <c r="S284" s="81">
        <v>160</v>
      </c>
      <c r="T284" s="185"/>
      <c r="U284" s="326"/>
      <c r="V284" s="60">
        <v>1</v>
      </c>
      <c r="W284" s="578">
        <v>1</v>
      </c>
      <c r="X284" s="489">
        <f t="shared" si="10"/>
        <v>145.45454545454547</v>
      </c>
      <c r="Y284" s="502" t="s">
        <v>2216</v>
      </c>
      <c r="Z284" s="494"/>
      <c r="AA284" s="28" t="s">
        <v>20</v>
      </c>
      <c r="AB284" s="27"/>
      <c r="AC284" s="27" t="s">
        <v>4680</v>
      </c>
      <c r="AD284" s="27" t="s">
        <v>54</v>
      </c>
      <c r="AE284" s="28" t="s">
        <v>124</v>
      </c>
      <c r="AF284" s="29"/>
      <c r="AG284" s="29"/>
      <c r="AH284" s="27" t="s">
        <v>181</v>
      </c>
      <c r="AI284" s="27" t="s">
        <v>181</v>
      </c>
      <c r="AJ284" s="27" t="s">
        <v>54</v>
      </c>
      <c r="AK284" s="81">
        <v>92</v>
      </c>
      <c r="AL284" s="569">
        <v>10</v>
      </c>
      <c r="AM284" s="28">
        <v>16</v>
      </c>
      <c r="AN284" s="28">
        <v>5</v>
      </c>
      <c r="AO284" s="28">
        <v>2001</v>
      </c>
      <c r="AP284" s="20">
        <v>2016</v>
      </c>
      <c r="AQ284" s="182"/>
      <c r="AR284" s="28" t="s">
        <v>783</v>
      </c>
      <c r="AS284" s="20" t="s">
        <v>4683</v>
      </c>
    </row>
    <row r="285" spans="1:45" ht="14.25" customHeight="1" x14ac:dyDescent="0.25">
      <c r="A285" t="s">
        <v>746</v>
      </c>
      <c r="B285">
        <v>1</v>
      </c>
      <c r="C285" t="s">
        <v>875</v>
      </c>
      <c r="D285" s="26" t="s">
        <v>207</v>
      </c>
      <c r="E285" s="435" t="s">
        <v>2664</v>
      </c>
      <c r="F285" s="27" t="s">
        <v>107</v>
      </c>
      <c r="G285" s="28" t="s">
        <v>773</v>
      </c>
      <c r="H285" s="27" t="s">
        <v>4680</v>
      </c>
      <c r="I285" s="27">
        <v>16</v>
      </c>
      <c r="J285" s="87">
        <v>16</v>
      </c>
      <c r="K285" s="19" t="s">
        <v>19</v>
      </c>
      <c r="L285" s="52" t="s">
        <v>207</v>
      </c>
      <c r="M285" s="81"/>
      <c r="N285" s="28">
        <v>1100</v>
      </c>
      <c r="O285" s="972"/>
      <c r="P285" s="29">
        <v>6</v>
      </c>
      <c r="Q285" s="28"/>
      <c r="R285" s="28"/>
      <c r="S285" s="81">
        <v>160</v>
      </c>
      <c r="T285" s="185"/>
      <c r="U285" s="326"/>
      <c r="V285" s="60">
        <v>1</v>
      </c>
      <c r="W285" s="167">
        <v>1</v>
      </c>
      <c r="X285" s="489">
        <f t="shared" si="10"/>
        <v>145.45454545454547</v>
      </c>
      <c r="Y285" s="502" t="s">
        <v>2216</v>
      </c>
      <c r="Z285" s="494"/>
      <c r="AA285" s="28" t="s">
        <v>20</v>
      </c>
      <c r="AB285" s="27"/>
      <c r="AC285" s="27" t="s">
        <v>4681</v>
      </c>
      <c r="AD285" s="27" t="s">
        <v>54</v>
      </c>
      <c r="AE285" s="28" t="s">
        <v>124</v>
      </c>
      <c r="AF285" s="29"/>
      <c r="AG285" s="29"/>
      <c r="AH285" s="27" t="s">
        <v>181</v>
      </c>
      <c r="AI285" s="27" t="s">
        <v>181</v>
      </c>
      <c r="AJ285" s="27" t="s">
        <v>54</v>
      </c>
      <c r="AK285" s="81">
        <v>92</v>
      </c>
      <c r="AL285" s="569">
        <v>10</v>
      </c>
      <c r="AM285" s="28">
        <v>16</v>
      </c>
      <c r="AN285" s="28">
        <v>5</v>
      </c>
      <c r="AO285" s="28">
        <v>2001</v>
      </c>
      <c r="AP285" s="20">
        <v>2016</v>
      </c>
      <c r="AQ285" s="182"/>
      <c r="AR285" s="28" t="s">
        <v>783</v>
      </c>
      <c r="AS285" s="20" t="s">
        <v>4683</v>
      </c>
    </row>
    <row r="286" spans="1:45" ht="14.25" customHeight="1" x14ac:dyDescent="0.25">
      <c r="A286" t="s">
        <v>746</v>
      </c>
      <c r="B286">
        <v>1</v>
      </c>
      <c r="C286" t="s">
        <v>875</v>
      </c>
      <c r="D286" s="26" t="s">
        <v>207</v>
      </c>
      <c r="E286" s="435" t="s">
        <v>2664</v>
      </c>
      <c r="F286" s="27" t="s">
        <v>107</v>
      </c>
      <c r="G286" s="28" t="s">
        <v>773</v>
      </c>
      <c r="H286" s="27" t="s">
        <v>774</v>
      </c>
      <c r="I286" s="27">
        <v>32</v>
      </c>
      <c r="J286" s="87">
        <v>16</v>
      </c>
      <c r="K286" s="19" t="s">
        <v>14</v>
      </c>
      <c r="L286" s="52" t="s">
        <v>207</v>
      </c>
      <c r="M286" s="81"/>
      <c r="N286" s="28">
        <v>2200</v>
      </c>
      <c r="O286" s="972"/>
      <c r="P286" s="29" t="s">
        <v>744</v>
      </c>
      <c r="Q286" s="28"/>
      <c r="R286" s="28"/>
      <c r="S286" s="81">
        <v>200</v>
      </c>
      <c r="T286" s="185"/>
      <c r="U286" s="326"/>
      <c r="V286" s="60">
        <v>2</v>
      </c>
      <c r="W286" s="167">
        <v>1</v>
      </c>
      <c r="X286" s="489">
        <f t="shared" si="10"/>
        <v>181.81818181818181</v>
      </c>
      <c r="Y286" s="502" t="s">
        <v>2216</v>
      </c>
      <c r="Z286" s="494"/>
      <c r="AA286" s="28" t="s">
        <v>20</v>
      </c>
      <c r="AB286" s="27"/>
      <c r="AC286" s="27" t="s">
        <v>4682</v>
      </c>
      <c r="AD286" s="27" t="s">
        <v>54</v>
      </c>
      <c r="AE286" s="28" t="s">
        <v>124</v>
      </c>
      <c r="AF286" s="29"/>
      <c r="AG286" s="29"/>
      <c r="AH286" s="27" t="s">
        <v>133</v>
      </c>
      <c r="AI286" s="27" t="s">
        <v>133</v>
      </c>
      <c r="AJ286" s="27" t="s">
        <v>54</v>
      </c>
      <c r="AK286" s="81">
        <v>104</v>
      </c>
      <c r="AL286" s="569">
        <v>10</v>
      </c>
      <c r="AM286" s="28">
        <v>16</v>
      </c>
      <c r="AN286" s="28">
        <v>5</v>
      </c>
      <c r="AO286" s="28">
        <v>2001</v>
      </c>
      <c r="AP286" s="20">
        <v>2016</v>
      </c>
      <c r="AQ286" s="182"/>
      <c r="AR286" s="28" t="s">
        <v>783</v>
      </c>
      <c r="AS286" s="20" t="s">
        <v>4683</v>
      </c>
    </row>
    <row r="287" spans="1:45" ht="14.25" customHeight="1" x14ac:dyDescent="0.25">
      <c r="C287" t="s">
        <v>875</v>
      </c>
      <c r="D287" s="26" t="s">
        <v>207</v>
      </c>
      <c r="E287" s="435" t="s">
        <v>2664</v>
      </c>
      <c r="F287" s="27" t="s">
        <v>107</v>
      </c>
      <c r="G287" s="28" t="s">
        <v>773</v>
      </c>
      <c r="H287" s="27" t="s">
        <v>774</v>
      </c>
      <c r="I287" s="27">
        <v>32</v>
      </c>
      <c r="J287" s="87">
        <v>16</v>
      </c>
      <c r="K287" s="19" t="s">
        <v>14</v>
      </c>
      <c r="L287" s="52" t="s">
        <v>207</v>
      </c>
      <c r="M287" s="81"/>
      <c r="N287" s="28">
        <v>1800</v>
      </c>
      <c r="O287" s="972"/>
      <c r="P287" s="29" t="s">
        <v>744</v>
      </c>
      <c r="Q287" s="28"/>
      <c r="R287" s="28"/>
      <c r="S287" s="81">
        <v>200</v>
      </c>
      <c r="T287" s="185"/>
      <c r="U287" s="326"/>
      <c r="V287" s="60">
        <v>1.5</v>
      </c>
      <c r="W287" s="167">
        <v>1</v>
      </c>
      <c r="X287" s="489">
        <f t="shared" si="10"/>
        <v>166.66666666666666</v>
      </c>
      <c r="Y287" s="502" t="s">
        <v>2216</v>
      </c>
      <c r="Z287" s="494"/>
      <c r="AA287" s="28" t="s">
        <v>20</v>
      </c>
      <c r="AB287" s="27"/>
      <c r="AC287" s="27" t="s">
        <v>774</v>
      </c>
      <c r="AD287" s="27" t="s">
        <v>54</v>
      </c>
      <c r="AE287" s="28" t="s">
        <v>124</v>
      </c>
      <c r="AF287" s="29"/>
      <c r="AG287" s="29"/>
      <c r="AH287" s="27" t="s">
        <v>133</v>
      </c>
      <c r="AI287" s="27" t="s">
        <v>133</v>
      </c>
      <c r="AJ287" s="27" t="s">
        <v>54</v>
      </c>
      <c r="AK287" s="81">
        <v>104</v>
      </c>
      <c r="AL287" s="569">
        <v>10</v>
      </c>
      <c r="AM287" s="28">
        <v>16</v>
      </c>
      <c r="AN287" s="28">
        <v>5</v>
      </c>
      <c r="AO287" s="28">
        <v>2001</v>
      </c>
      <c r="AP287" s="20">
        <v>2016</v>
      </c>
      <c r="AQ287" s="182"/>
      <c r="AR287" s="28" t="s">
        <v>783</v>
      </c>
      <c r="AS287" s="20" t="s">
        <v>4683</v>
      </c>
    </row>
    <row r="288" spans="1:45" ht="14.25" customHeight="1" x14ac:dyDescent="0.25">
      <c r="A288" t="s">
        <v>174</v>
      </c>
      <c r="B288">
        <v>1</v>
      </c>
      <c r="C288" t="s">
        <v>875</v>
      </c>
      <c r="D288" s="26" t="s">
        <v>60</v>
      </c>
      <c r="E288" s="435" t="s">
        <v>3348</v>
      </c>
      <c r="F288" s="27" t="s">
        <v>57</v>
      </c>
      <c r="G288" s="28" t="s">
        <v>617</v>
      </c>
      <c r="H288" s="27" t="s">
        <v>65</v>
      </c>
      <c r="I288" s="27">
        <v>8</v>
      </c>
      <c r="J288" s="87">
        <v>8</v>
      </c>
      <c r="K288" s="856" t="s">
        <v>6197</v>
      </c>
      <c r="L288" s="52" t="s">
        <v>108</v>
      </c>
      <c r="M288" s="81" t="s">
        <v>6199</v>
      </c>
      <c r="N288" s="28">
        <v>132</v>
      </c>
      <c r="O288" s="972">
        <v>63</v>
      </c>
      <c r="P288" s="29">
        <v>6</v>
      </c>
      <c r="Q288" s="28"/>
      <c r="R288" s="28"/>
      <c r="S288" s="81">
        <v>304.87799999999999</v>
      </c>
      <c r="T288" s="185">
        <v>44489</v>
      </c>
      <c r="U288" s="326" t="s">
        <v>5998</v>
      </c>
      <c r="V288" s="60">
        <v>0.33</v>
      </c>
      <c r="W288" s="167">
        <v>1</v>
      </c>
      <c r="X288" s="489">
        <f t="shared" si="10"/>
        <v>762.19500000000005</v>
      </c>
      <c r="Y288" s="502" t="s">
        <v>1833</v>
      </c>
      <c r="Z288" s="494"/>
      <c r="AA288" s="28" t="s">
        <v>17</v>
      </c>
      <c r="AB288" s="27">
        <v>10</v>
      </c>
      <c r="AC288" s="28" t="s">
        <v>1399</v>
      </c>
      <c r="AD288" s="27" t="s">
        <v>54</v>
      </c>
      <c r="AE288" s="28"/>
      <c r="AF288" s="29" t="s">
        <v>55</v>
      </c>
      <c r="AG288" s="29"/>
      <c r="AH288" s="27">
        <v>256</v>
      </c>
      <c r="AI288" s="27">
        <v>256</v>
      </c>
      <c r="AJ288" s="27" t="s">
        <v>54</v>
      </c>
      <c r="AK288" s="81">
        <v>24</v>
      </c>
      <c r="AL288" s="569"/>
      <c r="AM288" s="28"/>
      <c r="AN288" s="28"/>
      <c r="AO288" s="28">
        <v>1998</v>
      </c>
      <c r="AP288" s="20">
        <v>1998</v>
      </c>
      <c r="AQ288" s="142"/>
      <c r="AR288" s="28" t="s">
        <v>618</v>
      </c>
      <c r="AS288" s="20"/>
    </row>
    <row r="289" spans="1:45" ht="14.25" customHeight="1" x14ac:dyDescent="0.25">
      <c r="A289" t="s">
        <v>174</v>
      </c>
      <c r="B289">
        <v>1</v>
      </c>
      <c r="C289" t="s">
        <v>875</v>
      </c>
      <c r="D289" s="26" t="s">
        <v>60</v>
      </c>
      <c r="E289" s="435" t="s">
        <v>3348</v>
      </c>
      <c r="F289" s="27" t="s">
        <v>57</v>
      </c>
      <c r="G289" s="28" t="s">
        <v>617</v>
      </c>
      <c r="H289" s="27" t="s">
        <v>65</v>
      </c>
      <c r="I289" s="27">
        <v>8</v>
      </c>
      <c r="J289" s="87">
        <v>8</v>
      </c>
      <c r="K289" s="19" t="s">
        <v>800</v>
      </c>
      <c r="L289" s="52" t="s">
        <v>108</v>
      </c>
      <c r="M289" s="81"/>
      <c r="N289" s="28">
        <v>176</v>
      </c>
      <c r="O289" s="972"/>
      <c r="P289" s="29">
        <v>6</v>
      </c>
      <c r="Q289" s="28"/>
      <c r="R289" s="28"/>
      <c r="S289" s="81">
        <v>130.90700000000001</v>
      </c>
      <c r="T289" s="185">
        <v>41787</v>
      </c>
      <c r="U289" s="326">
        <v>14.7</v>
      </c>
      <c r="V289" s="60">
        <v>0.33</v>
      </c>
      <c r="W289" s="167">
        <v>1</v>
      </c>
      <c r="X289" s="489">
        <f t="shared" si="10"/>
        <v>245.45062500000003</v>
      </c>
      <c r="Y289" s="502" t="s">
        <v>1833</v>
      </c>
      <c r="Z289" s="494"/>
      <c r="AA289" s="28" t="s">
        <v>17</v>
      </c>
      <c r="AB289" s="27">
        <v>10</v>
      </c>
      <c r="AC289" s="28" t="s">
        <v>1399</v>
      </c>
      <c r="AD289" s="27" t="s">
        <v>54</v>
      </c>
      <c r="AE289" s="28"/>
      <c r="AF289" s="29" t="s">
        <v>55</v>
      </c>
      <c r="AG289" s="29"/>
      <c r="AH289" s="27">
        <v>256</v>
      </c>
      <c r="AI289" s="27">
        <v>256</v>
      </c>
      <c r="AJ289" s="27" t="s">
        <v>54</v>
      </c>
      <c r="AK289" s="81">
        <v>24</v>
      </c>
      <c r="AL289" s="569"/>
      <c r="AM289" s="28"/>
      <c r="AN289" s="28"/>
      <c r="AO289" s="28">
        <v>1998</v>
      </c>
      <c r="AP289" s="20">
        <v>1998</v>
      </c>
      <c r="AQ289" s="142"/>
      <c r="AR289" s="28" t="s">
        <v>618</v>
      </c>
      <c r="AS289" s="20"/>
    </row>
    <row r="290" spans="1:45" ht="14.25" customHeight="1" x14ac:dyDescent="0.25">
      <c r="A290" t="s">
        <v>746</v>
      </c>
      <c r="B290">
        <v>1</v>
      </c>
      <c r="C290" t="s">
        <v>875</v>
      </c>
      <c r="D290" s="26" t="s">
        <v>731</v>
      </c>
      <c r="E290" s="435" t="s">
        <v>2490</v>
      </c>
      <c r="F290" s="27" t="s">
        <v>67</v>
      </c>
      <c r="G290" s="28" t="s">
        <v>732</v>
      </c>
      <c r="H290" s="27" t="s">
        <v>65</v>
      </c>
      <c r="I290" s="27">
        <v>16</v>
      </c>
      <c r="J290" s="87">
        <v>5</v>
      </c>
      <c r="K290" s="19" t="s">
        <v>775</v>
      </c>
      <c r="L290" s="52" t="s">
        <v>108</v>
      </c>
      <c r="M290" s="81"/>
      <c r="N290" s="28">
        <v>554</v>
      </c>
      <c r="O290" s="972"/>
      <c r="P290" s="29">
        <v>6</v>
      </c>
      <c r="Q290" s="28"/>
      <c r="R290" s="28"/>
      <c r="S290" s="81">
        <v>133.672</v>
      </c>
      <c r="T290" s="185">
        <v>41684</v>
      </c>
      <c r="U290" s="326">
        <v>14.7</v>
      </c>
      <c r="V290" s="60">
        <v>0.67</v>
      </c>
      <c r="W290" s="167">
        <v>1</v>
      </c>
      <c r="X290" s="489">
        <f t="shared" si="10"/>
        <v>161.66108303249098</v>
      </c>
      <c r="Y290" s="502" t="s">
        <v>2216</v>
      </c>
      <c r="Z290" s="494"/>
      <c r="AA290" s="28" t="s">
        <v>20</v>
      </c>
      <c r="AB290" s="27">
        <v>15</v>
      </c>
      <c r="AC290" s="28" t="s">
        <v>731</v>
      </c>
      <c r="AD290" s="27" t="s">
        <v>54</v>
      </c>
      <c r="AE290" s="28" t="s">
        <v>124</v>
      </c>
      <c r="AF290" s="29" t="s">
        <v>55</v>
      </c>
      <c r="AG290" s="29"/>
      <c r="AH290" s="27" t="s">
        <v>181</v>
      </c>
      <c r="AI290" s="27" t="s">
        <v>181</v>
      </c>
      <c r="AJ290" s="27" t="s">
        <v>55</v>
      </c>
      <c r="AK290" s="81"/>
      <c r="AL290" s="569"/>
      <c r="AM290" s="28"/>
      <c r="AN290" s="28"/>
      <c r="AO290" s="28">
        <v>2002</v>
      </c>
      <c r="AP290" s="20">
        <v>2017</v>
      </c>
      <c r="AQ290" s="182" t="s">
        <v>6418</v>
      </c>
      <c r="AR290" s="28" t="s">
        <v>733</v>
      </c>
      <c r="AS290" s="20"/>
    </row>
    <row r="291" spans="1:45" ht="14.25" customHeight="1" x14ac:dyDescent="0.25">
      <c r="A291" t="s">
        <v>746</v>
      </c>
      <c r="B291">
        <v>1</v>
      </c>
      <c r="C291" t="s">
        <v>875</v>
      </c>
      <c r="D291" s="26" t="s">
        <v>731</v>
      </c>
      <c r="E291" s="435" t="s">
        <v>2490</v>
      </c>
      <c r="F291" s="27" t="s">
        <v>67</v>
      </c>
      <c r="G291" s="28" t="s">
        <v>732</v>
      </c>
      <c r="H291" s="27" t="s">
        <v>65</v>
      </c>
      <c r="I291" s="27">
        <v>16</v>
      </c>
      <c r="J291" s="87">
        <v>5</v>
      </c>
      <c r="K291" s="19"/>
      <c r="L291" s="52" t="s">
        <v>108</v>
      </c>
      <c r="M291" s="81"/>
      <c r="N291" s="28"/>
      <c r="O291" s="972"/>
      <c r="P291" s="29">
        <v>6</v>
      </c>
      <c r="Q291" s="28"/>
      <c r="R291" s="28"/>
      <c r="S291" s="81"/>
      <c r="T291" s="185"/>
      <c r="U291" s="326"/>
      <c r="V291" s="60">
        <v>0.67</v>
      </c>
      <c r="W291" s="167">
        <v>1</v>
      </c>
      <c r="X291" s="489" t="str">
        <f t="shared" si="10"/>
        <v/>
      </c>
      <c r="Y291" s="502" t="s">
        <v>2216</v>
      </c>
      <c r="Z291" s="494"/>
      <c r="AA291" s="28" t="s">
        <v>20</v>
      </c>
      <c r="AB291" s="27">
        <v>1</v>
      </c>
      <c r="AC291" s="28" t="s">
        <v>6401</v>
      </c>
      <c r="AD291" s="27" t="s">
        <v>54</v>
      </c>
      <c r="AE291" s="28" t="s">
        <v>124</v>
      </c>
      <c r="AF291" s="29" t="s">
        <v>55</v>
      </c>
      <c r="AG291" s="29"/>
      <c r="AH291" s="27" t="s">
        <v>181</v>
      </c>
      <c r="AI291" s="27" t="s">
        <v>181</v>
      </c>
      <c r="AJ291" s="27" t="s">
        <v>55</v>
      </c>
      <c r="AK291" s="81"/>
      <c r="AL291" s="569"/>
      <c r="AM291" s="28"/>
      <c r="AN291" s="28"/>
      <c r="AO291" s="28">
        <v>2002</v>
      </c>
      <c r="AP291" s="20">
        <v>2019</v>
      </c>
      <c r="AQ291" s="182" t="s">
        <v>6076</v>
      </c>
      <c r="AR291" s="28" t="s">
        <v>733</v>
      </c>
      <c r="AS291" s="20"/>
    </row>
    <row r="292" spans="1:45" ht="14.25" customHeight="1" x14ac:dyDescent="0.25">
      <c r="B292">
        <v>1</v>
      </c>
      <c r="C292" t="s">
        <v>875</v>
      </c>
      <c r="D292" s="45" t="s">
        <v>1835</v>
      </c>
      <c r="E292" s="555" t="s">
        <v>2846</v>
      </c>
      <c r="F292" s="46" t="s">
        <v>296</v>
      </c>
      <c r="G292" s="42" t="s">
        <v>2847</v>
      </c>
      <c r="H292" s="46" t="s">
        <v>65</v>
      </c>
      <c r="I292" s="46">
        <v>8</v>
      </c>
      <c r="J292" s="670">
        <v>8</v>
      </c>
      <c r="K292" s="19" t="s">
        <v>800</v>
      </c>
      <c r="L292" s="52" t="s">
        <v>108</v>
      </c>
      <c r="M292" s="81"/>
      <c r="N292" s="28">
        <v>319</v>
      </c>
      <c r="O292" s="972"/>
      <c r="P292" s="29">
        <v>6</v>
      </c>
      <c r="Q292" s="28"/>
      <c r="R292" s="28">
        <v>1</v>
      </c>
      <c r="S292" s="81">
        <v>250</v>
      </c>
      <c r="T292" s="185">
        <v>43171</v>
      </c>
      <c r="U292" s="326">
        <v>14.7</v>
      </c>
      <c r="V292" s="60">
        <v>0.33</v>
      </c>
      <c r="W292" s="167">
        <v>2</v>
      </c>
      <c r="X292" s="489">
        <f t="shared" si="10"/>
        <v>129.31034482758622</v>
      </c>
      <c r="Y292" s="502" t="s">
        <v>2216</v>
      </c>
      <c r="Z292" s="494"/>
      <c r="AA292" s="28" t="s">
        <v>17</v>
      </c>
      <c r="AB292" s="27">
        <v>7</v>
      </c>
      <c r="AC292" s="28" t="s">
        <v>1835</v>
      </c>
      <c r="AD292" s="27" t="s">
        <v>149</v>
      </c>
      <c r="AE292" s="28"/>
      <c r="AF292" s="29" t="s">
        <v>55</v>
      </c>
      <c r="AG292" s="29" t="s">
        <v>55</v>
      </c>
      <c r="AH292" s="27"/>
      <c r="AI292" s="27" t="s">
        <v>83</v>
      </c>
      <c r="AJ292" s="27" t="s">
        <v>54</v>
      </c>
      <c r="AK292" s="81">
        <v>30</v>
      </c>
      <c r="AL292" s="569"/>
      <c r="AM292" s="28"/>
      <c r="AN292" s="28"/>
      <c r="AO292" s="28">
        <v>2016</v>
      </c>
      <c r="AP292" s="20">
        <v>2017</v>
      </c>
      <c r="AQ292" s="142"/>
      <c r="AR292" s="28" t="s">
        <v>2845</v>
      </c>
      <c r="AS292" s="20" t="s">
        <v>2848</v>
      </c>
    </row>
    <row r="293" spans="1:45" x14ac:dyDescent="0.25">
      <c r="B293">
        <v>1</v>
      </c>
      <c r="C293" t="s">
        <v>875</v>
      </c>
      <c r="D293" s="26" t="s">
        <v>2454</v>
      </c>
      <c r="E293" s="435" t="s">
        <v>2455</v>
      </c>
      <c r="F293" s="27" t="s">
        <v>67</v>
      </c>
      <c r="G293" s="28" t="s">
        <v>1902</v>
      </c>
      <c r="H293" s="27" t="s">
        <v>65</v>
      </c>
      <c r="I293" s="27">
        <v>16</v>
      </c>
      <c r="J293" s="87">
        <v>16</v>
      </c>
      <c r="K293" s="19" t="s">
        <v>794</v>
      </c>
      <c r="L293" s="52" t="s">
        <v>108</v>
      </c>
      <c r="M293" s="81"/>
      <c r="N293" s="28">
        <v>681</v>
      </c>
      <c r="O293" s="972"/>
      <c r="P293" s="29">
        <v>4</v>
      </c>
      <c r="Q293" s="28"/>
      <c r="R293" s="28"/>
      <c r="S293" s="81">
        <v>83.332999999999998</v>
      </c>
      <c r="T293" s="185">
        <v>43171</v>
      </c>
      <c r="U293" s="326">
        <v>14.7</v>
      </c>
      <c r="V293" s="60">
        <v>0.67</v>
      </c>
      <c r="W293" s="167">
        <v>2</v>
      </c>
      <c r="X293" s="489">
        <f t="shared" si="10"/>
        <v>40.993472834067546</v>
      </c>
      <c r="Y293" s="502" t="s">
        <v>2216</v>
      </c>
      <c r="Z293" s="494" t="s">
        <v>745</v>
      </c>
      <c r="AA293" s="28" t="s">
        <v>17</v>
      </c>
      <c r="AB293" s="27">
        <v>16</v>
      </c>
      <c r="AC293" s="28" t="s">
        <v>2454</v>
      </c>
      <c r="AD293" s="27"/>
      <c r="AE293" s="28"/>
      <c r="AF293" s="29" t="s">
        <v>55</v>
      </c>
      <c r="AG293" s="29"/>
      <c r="AH293" s="27" t="s">
        <v>182</v>
      </c>
      <c r="AI293" s="27" t="s">
        <v>2456</v>
      </c>
      <c r="AJ293" s="27"/>
      <c r="AK293" s="81"/>
      <c r="AL293" s="569"/>
      <c r="AM293" s="28"/>
      <c r="AN293" s="28"/>
      <c r="AO293" s="28">
        <v>2003</v>
      </c>
      <c r="AP293" s="20">
        <v>2003</v>
      </c>
      <c r="AQ293" s="182" t="s">
        <v>2862</v>
      </c>
      <c r="AR293" s="28" t="s">
        <v>2865</v>
      </c>
      <c r="AS293" s="20" t="s">
        <v>2863</v>
      </c>
    </row>
    <row r="294" spans="1:45" s="208" customFormat="1" x14ac:dyDescent="0.25">
      <c r="A294"/>
      <c r="B294">
        <v>1</v>
      </c>
      <c r="C294" t="s">
        <v>875</v>
      </c>
      <c r="D294" s="45" t="s">
        <v>2454</v>
      </c>
      <c r="E294" s="555" t="s">
        <v>2455</v>
      </c>
      <c r="F294" s="46" t="s">
        <v>67</v>
      </c>
      <c r="G294" s="42" t="s">
        <v>1902</v>
      </c>
      <c r="H294" s="46" t="s">
        <v>65</v>
      </c>
      <c r="I294" s="46">
        <v>16</v>
      </c>
      <c r="J294" s="670">
        <v>16</v>
      </c>
      <c r="K294" s="19" t="s">
        <v>794</v>
      </c>
      <c r="L294" s="52" t="s">
        <v>108</v>
      </c>
      <c r="M294" s="81"/>
      <c r="N294" s="28">
        <v>618</v>
      </c>
      <c r="O294" s="972"/>
      <c r="P294" s="29">
        <v>4</v>
      </c>
      <c r="Q294" s="28"/>
      <c r="R294" s="28">
        <v>7</v>
      </c>
      <c r="S294" s="81">
        <v>31.25</v>
      </c>
      <c r="T294" s="185">
        <v>43171</v>
      </c>
      <c r="U294" s="326">
        <v>14.7</v>
      </c>
      <c r="V294" s="60">
        <v>0.67</v>
      </c>
      <c r="W294" s="167">
        <v>2</v>
      </c>
      <c r="X294" s="489">
        <f t="shared" si="10"/>
        <v>16.939724919093852</v>
      </c>
      <c r="Y294" s="502" t="s">
        <v>2216</v>
      </c>
      <c r="Z294" s="494" t="s">
        <v>54</v>
      </c>
      <c r="AA294" s="28" t="s">
        <v>17</v>
      </c>
      <c r="AB294" s="27">
        <v>16</v>
      </c>
      <c r="AC294" s="28" t="s">
        <v>2861</v>
      </c>
      <c r="AD294" s="27"/>
      <c r="AE294" s="28"/>
      <c r="AF294" s="29" t="s">
        <v>55</v>
      </c>
      <c r="AG294" s="29"/>
      <c r="AH294" s="27" t="s">
        <v>182</v>
      </c>
      <c r="AI294" s="27" t="s">
        <v>2456</v>
      </c>
      <c r="AJ294" s="27"/>
      <c r="AK294" s="81"/>
      <c r="AL294" s="569"/>
      <c r="AM294" s="28"/>
      <c r="AN294" s="28"/>
      <c r="AO294" s="28">
        <v>2003</v>
      </c>
      <c r="AP294" s="20">
        <v>2003</v>
      </c>
      <c r="AQ294" s="182" t="s">
        <v>2862</v>
      </c>
      <c r="AR294" s="28" t="s">
        <v>2865</v>
      </c>
      <c r="AS294" s="20" t="s">
        <v>2864</v>
      </c>
    </row>
    <row r="295" spans="1:45" x14ac:dyDescent="0.25">
      <c r="D295" s="591" t="s">
        <v>5215</v>
      </c>
      <c r="E295" s="555" t="s">
        <v>5216</v>
      </c>
      <c r="F295" s="592"/>
      <c r="G295" s="42" t="s">
        <v>5217</v>
      </c>
      <c r="H295" s="592" t="s">
        <v>65</v>
      </c>
      <c r="I295" s="592">
        <v>16</v>
      </c>
      <c r="J295" s="618">
        <v>16</v>
      </c>
      <c r="K295" s="19"/>
      <c r="L295" s="52"/>
      <c r="M295" s="81"/>
      <c r="N295" s="28"/>
      <c r="O295" s="972"/>
      <c r="P295" s="29"/>
      <c r="Q295" s="28"/>
      <c r="R295" s="28"/>
      <c r="S295" s="81"/>
      <c r="T295" s="185"/>
      <c r="U295" s="326"/>
      <c r="V295" s="60"/>
      <c r="W295" s="167"/>
      <c r="X295" s="489"/>
      <c r="Y295" s="502"/>
      <c r="Z295" s="494"/>
      <c r="AA295" s="28" t="s">
        <v>5219</v>
      </c>
      <c r="AB295" s="27">
        <v>23</v>
      </c>
      <c r="AC295" s="28"/>
      <c r="AD295" s="27"/>
      <c r="AE295" s="28"/>
      <c r="AF295" s="29" t="s">
        <v>55</v>
      </c>
      <c r="AG295" s="29"/>
      <c r="AH295" s="27" t="s">
        <v>181</v>
      </c>
      <c r="AI295" s="27" t="s">
        <v>181</v>
      </c>
      <c r="AJ295" s="27"/>
      <c r="AK295" s="81"/>
      <c r="AL295" s="569"/>
      <c r="AM295" s="28"/>
      <c r="AN295" s="28"/>
      <c r="AO295" s="28">
        <v>2018</v>
      </c>
      <c r="AP295" s="20">
        <v>2018</v>
      </c>
      <c r="AQ295" s="182" t="s">
        <v>5221</v>
      </c>
      <c r="AR295" s="28" t="s">
        <v>5218</v>
      </c>
      <c r="AS295" s="20" t="s">
        <v>5220</v>
      </c>
    </row>
    <row r="296" spans="1:45" x14ac:dyDescent="0.25">
      <c r="D296" s="409" t="s">
        <v>5986</v>
      </c>
      <c r="E296" s="435" t="s">
        <v>5987</v>
      </c>
      <c r="F296" s="412"/>
      <c r="G296" s="504" t="s">
        <v>1902</v>
      </c>
      <c r="H296" s="412" t="s">
        <v>65</v>
      </c>
      <c r="I296" s="412">
        <v>18</v>
      </c>
      <c r="J296" s="415">
        <v>16</v>
      </c>
      <c r="K296" s="19" t="s">
        <v>5999</v>
      </c>
      <c r="L296" s="52" t="s">
        <v>108</v>
      </c>
      <c r="M296" s="81" t="s">
        <v>1554</v>
      </c>
      <c r="N296" s="28">
        <v>1982</v>
      </c>
      <c r="O296" s="972"/>
      <c r="P296" s="29">
        <v>6</v>
      </c>
      <c r="Q296" s="28"/>
      <c r="R296" s="28">
        <v>5</v>
      </c>
      <c r="S296" s="81">
        <v>127.389</v>
      </c>
      <c r="T296" s="185">
        <v>44375</v>
      </c>
      <c r="U296" s="326" t="s">
        <v>5998</v>
      </c>
      <c r="V296" s="60">
        <v>0.8</v>
      </c>
      <c r="W296" s="167">
        <v>1</v>
      </c>
      <c r="X296" s="489">
        <f t="shared" ref="X296:X304" si="11">IF(AND(N296&lt;&gt;"",S296&lt;&gt;""),1000*S296*V296/(N296*W296),"")</f>
        <v>51.418365287588301</v>
      </c>
      <c r="Y296" s="502" t="s">
        <v>5988</v>
      </c>
      <c r="Z296" s="494"/>
      <c r="AA296" s="28" t="s">
        <v>20</v>
      </c>
      <c r="AB296" s="27">
        <v>33</v>
      </c>
      <c r="AC296" s="28" t="s">
        <v>6000</v>
      </c>
      <c r="AD296" s="27" t="s">
        <v>54</v>
      </c>
      <c r="AE296" s="28" t="s">
        <v>124</v>
      </c>
      <c r="AF296" s="29" t="s">
        <v>55</v>
      </c>
      <c r="AG296" s="29"/>
      <c r="AH296" s="27" t="s">
        <v>181</v>
      </c>
      <c r="AI296" s="27" t="s">
        <v>181</v>
      </c>
      <c r="AJ296" s="27" t="s">
        <v>55</v>
      </c>
      <c r="AK296" s="81">
        <v>23</v>
      </c>
      <c r="AL296" s="569"/>
      <c r="AM296" s="28">
        <v>16</v>
      </c>
      <c r="AN296" s="28"/>
      <c r="AO296" s="28"/>
      <c r="AP296" s="20">
        <v>2021</v>
      </c>
      <c r="AQ296" s="182"/>
      <c r="AR296" s="28" t="s">
        <v>5990</v>
      </c>
      <c r="AS296" s="20" t="s">
        <v>6001</v>
      </c>
    </row>
    <row r="297" spans="1:45" ht="14.25" customHeight="1" x14ac:dyDescent="0.25">
      <c r="D297" s="409" t="s">
        <v>5986</v>
      </c>
      <c r="E297" s="435" t="s">
        <v>5987</v>
      </c>
      <c r="F297" s="412"/>
      <c r="G297" s="504" t="s">
        <v>1902</v>
      </c>
      <c r="H297" s="412" t="s">
        <v>65</v>
      </c>
      <c r="I297" s="412">
        <v>18</v>
      </c>
      <c r="J297" s="415">
        <v>16</v>
      </c>
      <c r="K297" s="19" t="s">
        <v>968</v>
      </c>
      <c r="L297" s="52" t="s">
        <v>108</v>
      </c>
      <c r="M297" s="81" t="s">
        <v>1554</v>
      </c>
      <c r="N297" s="28">
        <v>1995</v>
      </c>
      <c r="O297" s="972"/>
      <c r="P297" s="29">
        <v>6</v>
      </c>
      <c r="Q297" s="28"/>
      <c r="R297" s="28">
        <v>5</v>
      </c>
      <c r="S297" s="81">
        <v>175.43899999999999</v>
      </c>
      <c r="T297" s="185">
        <v>44375</v>
      </c>
      <c r="U297" s="326" t="s">
        <v>5998</v>
      </c>
      <c r="V297" s="60">
        <v>0.8</v>
      </c>
      <c r="W297" s="167">
        <v>1</v>
      </c>
      <c r="X297" s="489">
        <f t="shared" si="11"/>
        <v>70.351478696741864</v>
      </c>
      <c r="Y297" s="502" t="s">
        <v>5988</v>
      </c>
      <c r="Z297" s="494"/>
      <c r="AA297" s="28" t="s">
        <v>20</v>
      </c>
      <c r="AB297" s="27">
        <v>33</v>
      </c>
      <c r="AC297" s="28" t="s">
        <v>6000</v>
      </c>
      <c r="AD297" s="27" t="s">
        <v>54</v>
      </c>
      <c r="AE297" s="28" t="s">
        <v>124</v>
      </c>
      <c r="AF297" s="29" t="s">
        <v>55</v>
      </c>
      <c r="AG297" s="29"/>
      <c r="AH297" s="27" t="s">
        <v>181</v>
      </c>
      <c r="AI297" s="27" t="s">
        <v>181</v>
      </c>
      <c r="AJ297" s="27" t="s">
        <v>55</v>
      </c>
      <c r="AK297" s="81">
        <v>23</v>
      </c>
      <c r="AL297" s="569"/>
      <c r="AM297" s="28">
        <v>16</v>
      </c>
      <c r="AN297" s="28"/>
      <c r="AO297" s="28"/>
      <c r="AP297" s="20">
        <v>2021</v>
      </c>
      <c r="AQ297" s="182"/>
      <c r="AR297" s="28" t="s">
        <v>5990</v>
      </c>
      <c r="AS297" s="20" t="s">
        <v>6002</v>
      </c>
    </row>
    <row r="298" spans="1:45" ht="14.25" customHeight="1" x14ac:dyDescent="0.25">
      <c r="D298" s="409" t="s">
        <v>5986</v>
      </c>
      <c r="E298" s="435" t="s">
        <v>5987</v>
      </c>
      <c r="F298" s="412"/>
      <c r="G298" s="504" t="s">
        <v>1902</v>
      </c>
      <c r="H298" s="412" t="s">
        <v>65</v>
      </c>
      <c r="I298" s="412">
        <v>18</v>
      </c>
      <c r="J298" s="415">
        <v>16</v>
      </c>
      <c r="K298" s="856" t="s">
        <v>6197</v>
      </c>
      <c r="L298" s="52" t="s">
        <v>108</v>
      </c>
      <c r="M298" s="81" t="s">
        <v>6199</v>
      </c>
      <c r="N298" s="28">
        <v>2196</v>
      </c>
      <c r="O298" s="972">
        <v>2211</v>
      </c>
      <c r="P298" s="29">
        <v>6</v>
      </c>
      <c r="Q298" s="28"/>
      <c r="R298" s="28">
        <v>5</v>
      </c>
      <c r="S298" s="81">
        <v>250</v>
      </c>
      <c r="T298" s="185">
        <v>44504</v>
      </c>
      <c r="U298" s="326" t="s">
        <v>5998</v>
      </c>
      <c r="V298" s="60">
        <v>0.8</v>
      </c>
      <c r="W298" s="167">
        <v>1</v>
      </c>
      <c r="X298" s="489">
        <f t="shared" si="11"/>
        <v>91.074681238615668</v>
      </c>
      <c r="Y298" s="502" t="s">
        <v>5988</v>
      </c>
      <c r="Z298" s="494"/>
      <c r="AA298" s="28" t="s">
        <v>20</v>
      </c>
      <c r="AB298" s="27">
        <v>33</v>
      </c>
      <c r="AC298" s="28" t="s">
        <v>6000</v>
      </c>
      <c r="AD298" s="27" t="s">
        <v>54</v>
      </c>
      <c r="AE298" s="28" t="s">
        <v>124</v>
      </c>
      <c r="AF298" s="29" t="s">
        <v>55</v>
      </c>
      <c r="AG298" s="29"/>
      <c r="AH298" s="27" t="s">
        <v>181</v>
      </c>
      <c r="AI298" s="27" t="s">
        <v>181</v>
      </c>
      <c r="AJ298" s="27" t="s">
        <v>55</v>
      </c>
      <c r="AK298" s="81">
        <v>23</v>
      </c>
      <c r="AL298" s="569"/>
      <c r="AM298" s="28">
        <v>16</v>
      </c>
      <c r="AN298" s="28"/>
      <c r="AO298" s="28"/>
      <c r="AP298" s="20">
        <v>2021</v>
      </c>
      <c r="AQ298" s="182"/>
      <c r="AR298" s="28" t="s">
        <v>5990</v>
      </c>
      <c r="AS298" s="20"/>
    </row>
    <row r="299" spans="1:45" ht="14.25" customHeight="1" x14ac:dyDescent="0.25">
      <c r="D299" s="591" t="s">
        <v>5986</v>
      </c>
      <c r="E299" s="555" t="s">
        <v>5987</v>
      </c>
      <c r="F299" s="592"/>
      <c r="G299" s="593" t="s">
        <v>1902</v>
      </c>
      <c r="H299" s="592" t="s">
        <v>65</v>
      </c>
      <c r="I299" s="592">
        <v>18</v>
      </c>
      <c r="J299" s="618">
        <v>16</v>
      </c>
      <c r="K299" s="19" t="s">
        <v>968</v>
      </c>
      <c r="L299" s="52" t="s">
        <v>108</v>
      </c>
      <c r="M299" s="81" t="s">
        <v>6005</v>
      </c>
      <c r="N299" s="28">
        <v>1972</v>
      </c>
      <c r="O299" s="972"/>
      <c r="P299" s="29">
        <v>6</v>
      </c>
      <c r="Q299" s="28"/>
      <c r="R299" s="28">
        <v>3</v>
      </c>
      <c r="S299" s="81">
        <v>196.078</v>
      </c>
      <c r="T299" s="185">
        <v>44375</v>
      </c>
      <c r="U299" s="326" t="s">
        <v>5998</v>
      </c>
      <c r="V299" s="60">
        <v>0.8</v>
      </c>
      <c r="W299" s="167">
        <v>1</v>
      </c>
      <c r="X299" s="489">
        <f t="shared" si="11"/>
        <v>79.544827586206893</v>
      </c>
      <c r="Y299" s="502" t="s">
        <v>5988</v>
      </c>
      <c r="Z299" s="494"/>
      <c r="AA299" s="28" t="s">
        <v>20</v>
      </c>
      <c r="AB299" s="27">
        <v>33</v>
      </c>
      <c r="AC299" s="28" t="s">
        <v>6003</v>
      </c>
      <c r="AD299" s="27" t="s">
        <v>54</v>
      </c>
      <c r="AE299" s="28" t="s">
        <v>124</v>
      </c>
      <c r="AF299" s="29" t="s">
        <v>55</v>
      </c>
      <c r="AG299" s="29"/>
      <c r="AH299" s="27" t="s">
        <v>181</v>
      </c>
      <c r="AI299" s="27" t="s">
        <v>181</v>
      </c>
      <c r="AJ299" s="27" t="s">
        <v>55</v>
      </c>
      <c r="AK299" s="81">
        <v>23</v>
      </c>
      <c r="AL299" s="569"/>
      <c r="AM299" s="28">
        <v>16</v>
      </c>
      <c r="AN299" s="28"/>
      <c r="AO299" s="28"/>
      <c r="AP299" s="20">
        <v>2021</v>
      </c>
      <c r="AQ299" s="182"/>
      <c r="AR299" s="28" t="s">
        <v>5990</v>
      </c>
      <c r="AS299" s="20" t="s">
        <v>6004</v>
      </c>
    </row>
    <row r="300" spans="1:45" ht="14.25" customHeight="1" x14ac:dyDescent="0.25">
      <c r="B300">
        <v>1</v>
      </c>
      <c r="C300" t="s">
        <v>875</v>
      </c>
      <c r="D300" s="26" t="s">
        <v>614</v>
      </c>
      <c r="E300" s="435" t="s">
        <v>2878</v>
      </c>
      <c r="F300" s="27" t="s">
        <v>67</v>
      </c>
      <c r="G300" s="28" t="s">
        <v>1618</v>
      </c>
      <c r="H300" s="27" t="s">
        <v>65</v>
      </c>
      <c r="I300" s="27">
        <v>16</v>
      </c>
      <c r="J300" s="87">
        <v>5</v>
      </c>
      <c r="K300" s="19" t="s">
        <v>800</v>
      </c>
      <c r="L300" s="52" t="s">
        <v>108</v>
      </c>
      <c r="M300" s="81"/>
      <c r="N300" s="28">
        <v>347</v>
      </c>
      <c r="O300" s="972"/>
      <c r="P300" s="29">
        <v>6</v>
      </c>
      <c r="Q300" s="28"/>
      <c r="R300" s="28"/>
      <c r="S300" s="81">
        <v>363.63600000000002</v>
      </c>
      <c r="T300" s="185">
        <v>43172</v>
      </c>
      <c r="U300" s="326">
        <v>14.7</v>
      </c>
      <c r="V300" s="60">
        <v>0.67</v>
      </c>
      <c r="W300" s="167">
        <v>1</v>
      </c>
      <c r="X300" s="489">
        <f t="shared" si="11"/>
        <v>702.12138328530261</v>
      </c>
      <c r="Y300" s="502" t="s">
        <v>174</v>
      </c>
      <c r="Z300" s="494"/>
      <c r="AA300" s="28" t="s">
        <v>17</v>
      </c>
      <c r="AB300" s="27">
        <v>1</v>
      </c>
      <c r="AC300" s="28" t="s">
        <v>614</v>
      </c>
      <c r="AD300" s="27"/>
      <c r="AE300" s="28"/>
      <c r="AF300" s="29" t="s">
        <v>55</v>
      </c>
      <c r="AG300" s="29" t="s">
        <v>55</v>
      </c>
      <c r="AH300" s="27" t="s">
        <v>181</v>
      </c>
      <c r="AI300" s="27" t="s">
        <v>181</v>
      </c>
      <c r="AJ300" s="27" t="s">
        <v>55</v>
      </c>
      <c r="AK300" s="81">
        <v>28</v>
      </c>
      <c r="AL300" s="569"/>
      <c r="AM300" s="28"/>
      <c r="AN300" s="28"/>
      <c r="AO300" s="28">
        <v>2000</v>
      </c>
      <c r="AP300" s="20">
        <v>2000</v>
      </c>
      <c r="AQ300" s="142"/>
      <c r="AR300" s="28" t="s">
        <v>1839</v>
      </c>
      <c r="AS300" s="20" t="s">
        <v>2877</v>
      </c>
    </row>
    <row r="301" spans="1:45" ht="14.25" customHeight="1" x14ac:dyDescent="0.25">
      <c r="A301" t="s">
        <v>174</v>
      </c>
      <c r="C301" t="s">
        <v>875</v>
      </c>
      <c r="D301" s="45" t="s">
        <v>642</v>
      </c>
      <c r="E301" s="555" t="s">
        <v>2255</v>
      </c>
      <c r="F301" s="46" t="s">
        <v>85</v>
      </c>
      <c r="G301" s="42" t="s">
        <v>617</v>
      </c>
      <c r="H301" s="46" t="s">
        <v>65</v>
      </c>
      <c r="I301" s="46">
        <v>16</v>
      </c>
      <c r="J301" s="670">
        <v>16</v>
      </c>
      <c r="K301" s="19" t="s">
        <v>800</v>
      </c>
      <c r="L301" s="52" t="s">
        <v>108</v>
      </c>
      <c r="M301" s="81" t="s">
        <v>834</v>
      </c>
      <c r="N301" s="28"/>
      <c r="O301" s="972"/>
      <c r="P301" s="29">
        <v>6</v>
      </c>
      <c r="Q301" s="28"/>
      <c r="R301" s="28"/>
      <c r="S301" s="81"/>
      <c r="T301" s="185"/>
      <c r="U301" s="326">
        <v>14.7</v>
      </c>
      <c r="V301" s="60">
        <v>0.33</v>
      </c>
      <c r="W301" s="167">
        <v>1</v>
      </c>
      <c r="X301" s="489" t="str">
        <f t="shared" si="11"/>
        <v/>
      </c>
      <c r="Y301" s="502"/>
      <c r="Z301" s="494"/>
      <c r="AA301" s="28" t="s">
        <v>17</v>
      </c>
      <c r="AB301" s="27">
        <v>27</v>
      </c>
      <c r="AC301" s="28" t="s">
        <v>641</v>
      </c>
      <c r="AD301" s="27" t="s">
        <v>54</v>
      </c>
      <c r="AE301" s="28"/>
      <c r="AF301" s="29" t="s">
        <v>55</v>
      </c>
      <c r="AG301" s="29"/>
      <c r="AH301" s="27">
        <v>256</v>
      </c>
      <c r="AI301" s="27">
        <v>256</v>
      </c>
      <c r="AJ301" s="27"/>
      <c r="AK301" s="81"/>
      <c r="AL301" s="569"/>
      <c r="AM301" s="28"/>
      <c r="AN301" s="28"/>
      <c r="AO301" s="28">
        <v>2003</v>
      </c>
      <c r="AP301" s="20"/>
      <c r="AQ301" s="142"/>
      <c r="AR301" s="28" t="s">
        <v>618</v>
      </c>
      <c r="AS301" s="20"/>
    </row>
    <row r="302" spans="1:45" ht="15" customHeight="1" x14ac:dyDescent="0.25">
      <c r="A302" t="s">
        <v>746</v>
      </c>
      <c r="B302">
        <v>1</v>
      </c>
      <c r="C302" t="s">
        <v>875</v>
      </c>
      <c r="D302" s="26" t="s">
        <v>259</v>
      </c>
      <c r="E302" s="435" t="s">
        <v>2255</v>
      </c>
      <c r="F302" s="27" t="s">
        <v>67</v>
      </c>
      <c r="G302" s="28" t="s">
        <v>260</v>
      </c>
      <c r="H302" s="27" t="s">
        <v>65</v>
      </c>
      <c r="I302" s="27">
        <v>8</v>
      </c>
      <c r="J302" s="87">
        <v>8</v>
      </c>
      <c r="K302" s="19" t="s">
        <v>800</v>
      </c>
      <c r="L302" s="52" t="s">
        <v>108</v>
      </c>
      <c r="M302" s="81"/>
      <c r="N302" s="28">
        <v>297</v>
      </c>
      <c r="O302" s="972"/>
      <c r="P302" s="29">
        <v>6</v>
      </c>
      <c r="Q302" s="28"/>
      <c r="R302" s="28"/>
      <c r="S302" s="81">
        <v>191.86500000000001</v>
      </c>
      <c r="T302" s="185">
        <v>41733</v>
      </c>
      <c r="U302" s="326">
        <v>14.7</v>
      </c>
      <c r="V302" s="60">
        <v>0.33</v>
      </c>
      <c r="W302" s="167">
        <v>1</v>
      </c>
      <c r="X302" s="489">
        <f t="shared" si="11"/>
        <v>213.18333333333334</v>
      </c>
      <c r="Y302" s="502" t="s">
        <v>174</v>
      </c>
      <c r="Z302" s="494"/>
      <c r="AA302" s="28" t="s">
        <v>17</v>
      </c>
      <c r="AB302" s="27">
        <v>25</v>
      </c>
      <c r="AC302" s="28" t="s">
        <v>641</v>
      </c>
      <c r="AD302" s="27" t="s">
        <v>54</v>
      </c>
      <c r="AE302" s="28"/>
      <c r="AF302" s="29"/>
      <c r="AG302" s="29"/>
      <c r="AH302" s="27"/>
      <c r="AI302" s="27"/>
      <c r="AJ302" s="27"/>
      <c r="AK302" s="81"/>
      <c r="AL302" s="569"/>
      <c r="AM302" s="28"/>
      <c r="AN302" s="28"/>
      <c r="AO302" s="28">
        <v>2003</v>
      </c>
      <c r="AP302" s="20">
        <v>2009</v>
      </c>
      <c r="AQ302" s="142"/>
      <c r="AR302" s="28" t="s">
        <v>796</v>
      </c>
      <c r="AS302" s="20"/>
    </row>
    <row r="303" spans="1:45" ht="15" customHeight="1" x14ac:dyDescent="0.25">
      <c r="A303" t="s">
        <v>746</v>
      </c>
      <c r="B303">
        <v>1</v>
      </c>
      <c r="C303" t="s">
        <v>875</v>
      </c>
      <c r="D303" s="45" t="s">
        <v>1621</v>
      </c>
      <c r="E303" s="555" t="s">
        <v>2897</v>
      </c>
      <c r="F303" s="46" t="s">
        <v>57</v>
      </c>
      <c r="G303" s="42" t="s">
        <v>1618</v>
      </c>
      <c r="H303" s="46" t="s">
        <v>65</v>
      </c>
      <c r="I303" s="46">
        <v>16</v>
      </c>
      <c r="J303" s="670">
        <v>5</v>
      </c>
      <c r="K303" s="19" t="s">
        <v>800</v>
      </c>
      <c r="L303" s="52" t="s">
        <v>108</v>
      </c>
      <c r="M303" s="81"/>
      <c r="N303" s="28">
        <v>837</v>
      </c>
      <c r="O303" s="972"/>
      <c r="P303" s="29">
        <v>6</v>
      </c>
      <c r="Q303" s="28"/>
      <c r="R303" s="28"/>
      <c r="S303" s="81">
        <v>254.38800000000001</v>
      </c>
      <c r="T303" s="185">
        <v>42512</v>
      </c>
      <c r="U303" s="326">
        <v>14.7</v>
      </c>
      <c r="V303" s="60">
        <v>0.67</v>
      </c>
      <c r="W303" s="167">
        <v>1</v>
      </c>
      <c r="X303" s="489">
        <f t="shared" si="11"/>
        <v>203.63197132616489</v>
      </c>
      <c r="Y303" s="502" t="s">
        <v>174</v>
      </c>
      <c r="Z303" s="494"/>
      <c r="AA303" s="28" t="s">
        <v>17</v>
      </c>
      <c r="AB303" s="27">
        <v>5</v>
      </c>
      <c r="AC303" s="28" t="s">
        <v>1620</v>
      </c>
      <c r="AD303" s="27" t="s">
        <v>54</v>
      </c>
      <c r="AE303" s="28" t="s">
        <v>124</v>
      </c>
      <c r="AF303" s="29" t="s">
        <v>55</v>
      </c>
      <c r="AG303" s="29" t="s">
        <v>55</v>
      </c>
      <c r="AH303" s="27" t="s">
        <v>465</v>
      </c>
      <c r="AI303" s="27" t="s">
        <v>465</v>
      </c>
      <c r="AJ303" s="27" t="s">
        <v>55</v>
      </c>
      <c r="AK303" s="81">
        <v>32</v>
      </c>
      <c r="AL303" s="569"/>
      <c r="AM303" s="28"/>
      <c r="AN303" s="28"/>
      <c r="AO303" s="28">
        <v>2005</v>
      </c>
      <c r="AP303" s="20">
        <v>2012</v>
      </c>
      <c r="AQ303" s="37" t="s">
        <v>1619</v>
      </c>
      <c r="AR303" s="28" t="s">
        <v>1617</v>
      </c>
      <c r="AS303" s="20" t="s">
        <v>1622</v>
      </c>
    </row>
    <row r="304" spans="1:45" ht="15" customHeight="1" x14ac:dyDescent="0.25">
      <c r="B304">
        <v>1</v>
      </c>
      <c r="C304" t="s">
        <v>875</v>
      </c>
      <c r="D304" s="26" t="s">
        <v>1845</v>
      </c>
      <c r="E304" s="28"/>
      <c r="F304" s="27" t="s">
        <v>67</v>
      </c>
      <c r="G304" s="28" t="s">
        <v>1618</v>
      </c>
      <c r="H304" s="27" t="s">
        <v>65</v>
      </c>
      <c r="I304" s="27">
        <v>24</v>
      </c>
      <c r="J304" s="87">
        <v>6</v>
      </c>
      <c r="K304" s="19" t="s">
        <v>800</v>
      </c>
      <c r="L304" s="28" t="s">
        <v>108</v>
      </c>
      <c r="M304" s="81" t="s">
        <v>2898</v>
      </c>
      <c r="N304" s="28">
        <v>1020</v>
      </c>
      <c r="O304" s="972"/>
      <c r="P304" s="29">
        <v>6</v>
      </c>
      <c r="Q304" s="28"/>
      <c r="R304" s="28">
        <v>3</v>
      </c>
      <c r="S304" s="81">
        <v>166.667</v>
      </c>
      <c r="T304" s="185">
        <v>43172</v>
      </c>
      <c r="U304" s="326">
        <v>14.7</v>
      </c>
      <c r="V304" s="60">
        <v>0.83</v>
      </c>
      <c r="W304" s="167">
        <v>1</v>
      </c>
      <c r="X304" s="489">
        <f t="shared" si="11"/>
        <v>135.6211862745098</v>
      </c>
      <c r="Y304" s="502" t="s">
        <v>174</v>
      </c>
      <c r="Z304" s="494"/>
      <c r="AA304" s="28" t="s">
        <v>17</v>
      </c>
      <c r="AB304" s="27">
        <v>1</v>
      </c>
      <c r="AC304" s="28" t="s">
        <v>1845</v>
      </c>
      <c r="AD304" s="27" t="s">
        <v>54</v>
      </c>
      <c r="AE304" s="28" t="s">
        <v>158</v>
      </c>
      <c r="AF304" s="29" t="s">
        <v>55</v>
      </c>
      <c r="AG304" s="29" t="s">
        <v>55</v>
      </c>
      <c r="AH304" s="27"/>
      <c r="AI304" s="27" t="s">
        <v>83</v>
      </c>
      <c r="AJ304" s="27"/>
      <c r="AK304" s="81">
        <v>27</v>
      </c>
      <c r="AL304" s="569"/>
      <c r="AM304" s="28"/>
      <c r="AN304" s="28"/>
      <c r="AO304" s="28">
        <v>2002</v>
      </c>
      <c r="AP304" s="20">
        <v>2002</v>
      </c>
      <c r="AQ304" s="37"/>
      <c r="AR304" s="28" t="s">
        <v>2894</v>
      </c>
      <c r="AS304" s="20" t="s">
        <v>2895</v>
      </c>
    </row>
    <row r="305" spans="1:45" ht="15" customHeight="1" x14ac:dyDescent="0.25">
      <c r="C305" t="s">
        <v>875</v>
      </c>
      <c r="D305" s="26" t="s">
        <v>1874</v>
      </c>
      <c r="E305" s="435" t="s">
        <v>4266</v>
      </c>
      <c r="F305" s="27" t="s">
        <v>107</v>
      </c>
      <c r="G305" s="28" t="s">
        <v>1618</v>
      </c>
      <c r="H305" s="27" t="s">
        <v>65</v>
      </c>
      <c r="I305" s="27">
        <v>32</v>
      </c>
      <c r="J305" s="87">
        <v>6</v>
      </c>
      <c r="K305" s="19" t="s">
        <v>4270</v>
      </c>
      <c r="L305" s="28" t="s">
        <v>1618</v>
      </c>
      <c r="M305" s="81"/>
      <c r="N305" s="28">
        <v>3368</v>
      </c>
      <c r="O305" s="972"/>
      <c r="P305" s="29">
        <v>4</v>
      </c>
      <c r="Q305" s="28"/>
      <c r="R305" s="28"/>
      <c r="S305" s="81"/>
      <c r="T305" s="185"/>
      <c r="U305" s="326" t="s">
        <v>4271</v>
      </c>
      <c r="V305" s="60">
        <v>1</v>
      </c>
      <c r="W305" s="167">
        <v>1</v>
      </c>
      <c r="X305" s="489"/>
      <c r="Y305" s="502"/>
      <c r="Z305" s="494"/>
      <c r="AA305" s="28" t="s">
        <v>107</v>
      </c>
      <c r="AB305" s="27"/>
      <c r="AC305" s="28"/>
      <c r="AD305" s="27"/>
      <c r="AE305" s="28"/>
      <c r="AF305" s="29"/>
      <c r="AG305" s="29"/>
      <c r="AH305" s="27"/>
      <c r="AI305" s="27"/>
      <c r="AJ305" s="27"/>
      <c r="AK305" s="81"/>
      <c r="AL305" s="569"/>
      <c r="AM305" s="28"/>
      <c r="AN305" s="28"/>
      <c r="AO305" s="28">
        <v>2007</v>
      </c>
      <c r="AP305" s="20">
        <v>2018</v>
      </c>
      <c r="AQ305" s="182" t="s">
        <v>4267</v>
      </c>
      <c r="AR305" s="28" t="s">
        <v>4268</v>
      </c>
      <c r="AS305" s="20" t="s">
        <v>4269</v>
      </c>
    </row>
    <row r="306" spans="1:45" ht="15" customHeight="1" x14ac:dyDescent="0.25">
      <c r="D306" s="409" t="s">
        <v>1874</v>
      </c>
      <c r="E306" s="435" t="s">
        <v>5523</v>
      </c>
      <c r="F306" s="608" t="s">
        <v>296</v>
      </c>
      <c r="G306" s="28" t="s">
        <v>5524</v>
      </c>
      <c r="H306" s="27" t="s">
        <v>65</v>
      </c>
      <c r="I306" s="412">
        <v>32</v>
      </c>
      <c r="J306" s="415">
        <v>5</v>
      </c>
      <c r="K306" s="19"/>
      <c r="L306" s="28"/>
      <c r="M306" s="81"/>
      <c r="N306" s="28"/>
      <c r="O306" s="972"/>
      <c r="P306" s="29"/>
      <c r="Q306" s="28"/>
      <c r="R306" s="28"/>
      <c r="S306" s="81"/>
      <c r="T306" s="185"/>
      <c r="U306" s="326"/>
      <c r="V306" s="60"/>
      <c r="W306" s="167"/>
      <c r="X306" s="489"/>
      <c r="Y306" s="502"/>
      <c r="Z306" s="494"/>
      <c r="AA306" s="28" t="s">
        <v>17</v>
      </c>
      <c r="AB306" s="27">
        <v>7</v>
      </c>
      <c r="AC306" s="28" t="s">
        <v>1874</v>
      </c>
      <c r="AD306" s="27" t="s">
        <v>54</v>
      </c>
      <c r="AE306" s="28" t="s">
        <v>65</v>
      </c>
      <c r="AF306" s="29" t="s">
        <v>55</v>
      </c>
      <c r="AG306" s="29"/>
      <c r="AH306" s="27"/>
      <c r="AI306" s="27"/>
      <c r="AJ306" s="27"/>
      <c r="AK306" s="81"/>
      <c r="AL306" s="569"/>
      <c r="AM306" s="28"/>
      <c r="AN306" s="28"/>
      <c r="AO306" s="28"/>
      <c r="AP306" s="20">
        <v>2012</v>
      </c>
      <c r="AQ306" s="182"/>
      <c r="AR306" s="28" t="s">
        <v>5525</v>
      </c>
      <c r="AS306" s="20" t="s">
        <v>5526</v>
      </c>
    </row>
    <row r="307" spans="1:45" ht="15" customHeight="1" x14ac:dyDescent="0.25">
      <c r="A307" t="s">
        <v>746</v>
      </c>
      <c r="B307">
        <v>1</v>
      </c>
      <c r="C307" t="s">
        <v>875</v>
      </c>
      <c r="D307" s="26" t="s">
        <v>250</v>
      </c>
      <c r="E307" s="669" t="s">
        <v>5279</v>
      </c>
      <c r="F307" s="27" t="s">
        <v>107</v>
      </c>
      <c r="G307" s="28" t="s">
        <v>5280</v>
      </c>
      <c r="H307" s="27" t="s">
        <v>65</v>
      </c>
      <c r="I307" s="27">
        <v>9</v>
      </c>
      <c r="J307" s="87">
        <v>8</v>
      </c>
      <c r="K307" s="19" t="s">
        <v>770</v>
      </c>
      <c r="L307" s="28" t="s">
        <v>1341</v>
      </c>
      <c r="M307" s="81"/>
      <c r="N307" s="28">
        <v>110</v>
      </c>
      <c r="O307" s="972"/>
      <c r="P307" s="29">
        <v>4</v>
      </c>
      <c r="Q307" s="28" t="s">
        <v>202</v>
      </c>
      <c r="R307" s="28"/>
      <c r="S307" s="81">
        <v>60</v>
      </c>
      <c r="T307" s="185"/>
      <c r="U307" s="326"/>
      <c r="V307" s="60">
        <v>0.42</v>
      </c>
      <c r="W307" s="167">
        <v>1</v>
      </c>
      <c r="X307" s="489">
        <f>IF(AND(N307&lt;&gt;"",S307&lt;&gt;""),1000*S307*V307/(N307*W307),"")</f>
        <v>229.09090909090909</v>
      </c>
      <c r="Y307" s="502" t="s">
        <v>2226</v>
      </c>
      <c r="Z307" s="494"/>
      <c r="AA307" s="28" t="s">
        <v>107</v>
      </c>
      <c r="AB307" s="27"/>
      <c r="AC307" s="28"/>
      <c r="AD307" s="27"/>
      <c r="AE307" s="28"/>
      <c r="AF307" s="29"/>
      <c r="AG307" s="29"/>
      <c r="AH307" s="27">
        <v>512</v>
      </c>
      <c r="AI307" s="27" t="s">
        <v>249</v>
      </c>
      <c r="AJ307" s="27"/>
      <c r="AK307" s="81"/>
      <c r="AL307" s="569"/>
      <c r="AM307" s="64" t="s">
        <v>252</v>
      </c>
      <c r="AN307" s="28"/>
      <c r="AO307" s="28">
        <v>2005</v>
      </c>
      <c r="AP307" s="20">
        <v>2011</v>
      </c>
      <c r="AQ307" s="19"/>
      <c r="AR307" s="28" t="s">
        <v>251</v>
      </c>
      <c r="AS307" s="20"/>
    </row>
    <row r="308" spans="1:45" ht="15" customHeight="1" x14ac:dyDescent="0.25">
      <c r="C308" t="s">
        <v>875</v>
      </c>
      <c r="D308" s="26" t="s">
        <v>1881</v>
      </c>
      <c r="E308" s="435" t="s">
        <v>1883</v>
      </c>
      <c r="F308" s="27" t="s">
        <v>737</v>
      </c>
      <c r="G308" s="28" t="s">
        <v>1882</v>
      </c>
      <c r="H308" s="27" t="s">
        <v>65</v>
      </c>
      <c r="I308" s="27"/>
      <c r="J308" s="87"/>
      <c r="K308" s="19"/>
      <c r="L308" s="28"/>
      <c r="M308" s="81"/>
      <c r="N308" s="28"/>
      <c r="O308" s="972"/>
      <c r="P308" s="29"/>
      <c r="Q308" s="28"/>
      <c r="R308" s="28"/>
      <c r="S308" s="81"/>
      <c r="T308" s="185"/>
      <c r="U308" s="326"/>
      <c r="V308" s="60"/>
      <c r="W308" s="167"/>
      <c r="X308" s="489"/>
      <c r="Y308" s="502"/>
      <c r="Z308" s="494"/>
      <c r="AA308" s="28" t="s">
        <v>107</v>
      </c>
      <c r="AB308" s="27"/>
      <c r="AC308" s="28"/>
      <c r="AD308" s="27" t="s">
        <v>54</v>
      </c>
      <c r="AE308" s="28" t="s">
        <v>124</v>
      </c>
      <c r="AF308" s="29"/>
      <c r="AG308" s="29"/>
      <c r="AH308" s="27"/>
      <c r="AI308" s="27"/>
      <c r="AJ308" s="27"/>
      <c r="AK308" s="81"/>
      <c r="AL308" s="569"/>
      <c r="AM308" s="28"/>
      <c r="AN308" s="28"/>
      <c r="AO308" s="28"/>
      <c r="AP308" s="20"/>
      <c r="AQ308" s="142"/>
      <c r="AR308" s="28" t="s">
        <v>1885</v>
      </c>
      <c r="AS308" s="20" t="s">
        <v>1884</v>
      </c>
    </row>
    <row r="309" spans="1:45" ht="15" customHeight="1" x14ac:dyDescent="0.25">
      <c r="C309" t="s">
        <v>875</v>
      </c>
      <c r="D309" s="26" t="s">
        <v>1893</v>
      </c>
      <c r="E309" s="435" t="s">
        <v>5395</v>
      </c>
      <c r="F309" s="27" t="s">
        <v>737</v>
      </c>
      <c r="G309" s="28" t="s">
        <v>1894</v>
      </c>
      <c r="H309" s="27" t="s">
        <v>65</v>
      </c>
      <c r="I309" s="27">
        <v>21</v>
      </c>
      <c r="J309" s="87">
        <v>5</v>
      </c>
      <c r="K309" s="19"/>
      <c r="L309" s="52"/>
      <c r="M309" s="81"/>
      <c r="N309" s="28"/>
      <c r="O309" s="972"/>
      <c r="P309" s="29"/>
      <c r="Q309" s="28"/>
      <c r="R309" s="28"/>
      <c r="S309" s="81"/>
      <c r="T309" s="185"/>
      <c r="U309" s="326"/>
      <c r="V309" s="60"/>
      <c r="W309" s="167"/>
      <c r="X309" s="489"/>
      <c r="Y309" s="502"/>
      <c r="Z309" s="494"/>
      <c r="AA309" s="28" t="s">
        <v>107</v>
      </c>
      <c r="AB309" s="27"/>
      <c r="AC309" s="28"/>
      <c r="AD309" s="27"/>
      <c r="AE309" s="28"/>
      <c r="AF309" s="29"/>
      <c r="AG309" s="29"/>
      <c r="AH309" s="27"/>
      <c r="AI309" s="27"/>
      <c r="AJ309" s="27"/>
      <c r="AK309" s="81"/>
      <c r="AL309" s="569"/>
      <c r="AM309" s="28"/>
      <c r="AN309" s="28"/>
      <c r="AO309" s="28">
        <v>1997</v>
      </c>
      <c r="AP309" s="20">
        <v>2011</v>
      </c>
      <c r="AQ309" s="182" t="s">
        <v>5396</v>
      </c>
      <c r="AR309" s="28" t="s">
        <v>5398</v>
      </c>
      <c r="AS309" s="857" t="s">
        <v>5397</v>
      </c>
    </row>
    <row r="310" spans="1:45" ht="14.25" customHeight="1" x14ac:dyDescent="0.25">
      <c r="C310" t="s">
        <v>875</v>
      </c>
      <c r="D310" s="26" t="s">
        <v>1875</v>
      </c>
      <c r="E310" s="28"/>
      <c r="F310" s="27" t="s">
        <v>2800</v>
      </c>
      <c r="G310" s="28" t="s">
        <v>1876</v>
      </c>
      <c r="H310" s="27" t="s">
        <v>65</v>
      </c>
      <c r="I310" s="27">
        <v>16</v>
      </c>
      <c r="J310" s="87"/>
      <c r="K310" s="19"/>
      <c r="L310" s="52"/>
      <c r="M310" s="81"/>
      <c r="N310" s="28"/>
      <c r="O310" s="972"/>
      <c r="P310" s="29"/>
      <c r="Q310" s="28"/>
      <c r="R310" s="28"/>
      <c r="S310" s="81"/>
      <c r="T310" s="185"/>
      <c r="U310" s="326"/>
      <c r="V310" s="60"/>
      <c r="W310" s="167"/>
      <c r="X310" s="489"/>
      <c r="Y310" s="502"/>
      <c r="Z310" s="494"/>
      <c r="AA310" s="28" t="s">
        <v>107</v>
      </c>
      <c r="AB310" s="27"/>
      <c r="AC310" s="28"/>
      <c r="AD310" s="27"/>
      <c r="AE310" s="28"/>
      <c r="AF310" s="29"/>
      <c r="AG310" s="29"/>
      <c r="AH310" s="27"/>
      <c r="AI310" s="27"/>
      <c r="AJ310" s="27"/>
      <c r="AK310" s="81"/>
      <c r="AL310" s="569"/>
      <c r="AM310" s="28"/>
      <c r="AN310" s="28"/>
      <c r="AO310" s="28"/>
      <c r="AP310" s="20"/>
      <c r="AQ310" s="182"/>
      <c r="AR310" s="28" t="s">
        <v>1877</v>
      </c>
      <c r="AS310" s="130" t="s">
        <v>3481</v>
      </c>
    </row>
    <row r="311" spans="1:45" ht="14.25" customHeight="1" x14ac:dyDescent="0.25">
      <c r="D311" s="591" t="s">
        <v>4979</v>
      </c>
      <c r="E311" s="555" t="s">
        <v>4982</v>
      </c>
      <c r="F311" s="592" t="s">
        <v>1812</v>
      </c>
      <c r="G311" s="593" t="s">
        <v>2119</v>
      </c>
      <c r="H311" s="592" t="s">
        <v>65</v>
      </c>
      <c r="I311" s="592">
        <v>16</v>
      </c>
      <c r="J311" s="618">
        <v>16</v>
      </c>
      <c r="K311" s="19"/>
      <c r="L311" s="52"/>
      <c r="M311" s="81"/>
      <c r="N311" s="28"/>
      <c r="O311" s="972"/>
      <c r="P311" s="29"/>
      <c r="Q311" s="28"/>
      <c r="R311" s="28"/>
      <c r="S311" s="81"/>
      <c r="T311" s="185"/>
      <c r="U311" s="326"/>
      <c r="V311" s="60"/>
      <c r="W311" s="167"/>
      <c r="X311" s="489"/>
      <c r="Y311" s="502"/>
      <c r="Z311" s="494"/>
      <c r="AA311" s="28" t="s">
        <v>17</v>
      </c>
      <c r="AB311" s="27">
        <v>11</v>
      </c>
      <c r="AC311" s="28" t="s">
        <v>79</v>
      </c>
      <c r="AD311" s="27"/>
      <c r="AE311" s="28"/>
      <c r="AF311" s="29"/>
      <c r="AG311" s="29"/>
      <c r="AH311" s="27"/>
      <c r="AI311" s="27"/>
      <c r="AJ311" s="27"/>
      <c r="AK311" s="81"/>
      <c r="AL311" s="569"/>
      <c r="AM311" s="28"/>
      <c r="AN311" s="28"/>
      <c r="AO311" s="28">
        <v>2013</v>
      </c>
      <c r="AP311" s="20">
        <v>2020</v>
      </c>
      <c r="AQ311" s="182" t="s">
        <v>4980</v>
      </c>
      <c r="AR311" s="435" t="s">
        <v>3464</v>
      </c>
      <c r="AS311" s="20" t="s">
        <v>5762</v>
      </c>
    </row>
    <row r="312" spans="1:45" ht="14.25" customHeight="1" x14ac:dyDescent="0.25">
      <c r="B312">
        <v>1</v>
      </c>
      <c r="C312" t="s">
        <v>875</v>
      </c>
      <c r="D312" s="26" t="s">
        <v>1850</v>
      </c>
      <c r="E312" s="435" t="s">
        <v>2911</v>
      </c>
      <c r="F312" s="27" t="s">
        <v>67</v>
      </c>
      <c r="G312" s="28" t="s">
        <v>1852</v>
      </c>
      <c r="H312" s="27" t="s">
        <v>65</v>
      </c>
      <c r="I312" s="27">
        <v>32</v>
      </c>
      <c r="J312" s="601">
        <v>6</v>
      </c>
      <c r="K312" s="19" t="s">
        <v>800</v>
      </c>
      <c r="L312" s="52" t="s">
        <v>108</v>
      </c>
      <c r="M312" s="81" t="s">
        <v>2909</v>
      </c>
      <c r="N312" s="28">
        <v>1719</v>
      </c>
      <c r="O312" s="972"/>
      <c r="P312" s="29">
        <v>6</v>
      </c>
      <c r="Q312" s="28">
        <v>4</v>
      </c>
      <c r="R312" s="28">
        <v>4</v>
      </c>
      <c r="S312" s="81">
        <v>172.41399999999999</v>
      </c>
      <c r="T312" s="185">
        <v>42512</v>
      </c>
      <c r="U312" s="326">
        <v>14.7</v>
      </c>
      <c r="V312" s="60">
        <v>1</v>
      </c>
      <c r="W312" s="167">
        <v>1</v>
      </c>
      <c r="X312" s="489">
        <f t="shared" ref="X312:X320" si="12">IF(AND(N312&lt;&gt;"",S312&lt;&gt;""),1000*S312*V312/(N312*W312),"")</f>
        <v>100.29901105293776</v>
      </c>
      <c r="Y312" s="502" t="s">
        <v>174</v>
      </c>
      <c r="Z312" s="494"/>
      <c r="AA312" s="28" t="s">
        <v>17</v>
      </c>
      <c r="AB312" s="27">
        <v>1</v>
      </c>
      <c r="AC312" s="28" t="s">
        <v>1851</v>
      </c>
      <c r="AD312" s="27" t="s">
        <v>55</v>
      </c>
      <c r="AE312" s="28"/>
      <c r="AF312" s="29" t="s">
        <v>55</v>
      </c>
      <c r="AG312" s="29" t="s">
        <v>54</v>
      </c>
      <c r="AH312" s="27" t="s">
        <v>249</v>
      </c>
      <c r="AI312" s="27" t="s">
        <v>365</v>
      </c>
      <c r="AJ312" s="27"/>
      <c r="AK312" s="81"/>
      <c r="AL312" s="569"/>
      <c r="AM312" s="28"/>
      <c r="AN312" s="28"/>
      <c r="AO312" s="28">
        <v>2013</v>
      </c>
      <c r="AP312" s="20">
        <v>2013</v>
      </c>
      <c r="AQ312" s="182"/>
      <c r="AR312" s="28" t="s">
        <v>2910</v>
      </c>
      <c r="AS312" s="20"/>
    </row>
    <row r="313" spans="1:45" ht="14.25" customHeight="1" x14ac:dyDescent="0.25">
      <c r="B313">
        <v>1</v>
      </c>
      <c r="C313" t="s">
        <v>875</v>
      </c>
      <c r="D313" s="26" t="s">
        <v>5772</v>
      </c>
      <c r="E313" s="435" t="s">
        <v>2120</v>
      </c>
      <c r="F313" s="27" t="s">
        <v>67</v>
      </c>
      <c r="G313" s="28" t="s">
        <v>2119</v>
      </c>
      <c r="H313" s="27" t="s">
        <v>65</v>
      </c>
      <c r="I313" s="27">
        <v>16</v>
      </c>
      <c r="J313" s="87">
        <v>16</v>
      </c>
      <c r="K313" s="19" t="s">
        <v>800</v>
      </c>
      <c r="L313" s="28" t="s">
        <v>108</v>
      </c>
      <c r="M313" s="81"/>
      <c r="N313" s="28">
        <v>1858</v>
      </c>
      <c r="O313" s="972"/>
      <c r="P313" s="29">
        <v>6</v>
      </c>
      <c r="Q313" s="28"/>
      <c r="R313" s="28">
        <v>9</v>
      </c>
      <c r="S313" s="81">
        <v>149.25399999999999</v>
      </c>
      <c r="T313" s="185">
        <v>42512</v>
      </c>
      <c r="U313" s="326">
        <v>14.7</v>
      </c>
      <c r="V313" s="60">
        <v>0.67</v>
      </c>
      <c r="W313" s="167">
        <v>1</v>
      </c>
      <c r="X313" s="489">
        <f t="shared" si="12"/>
        <v>53.821410118406895</v>
      </c>
      <c r="Y313" s="502" t="s">
        <v>174</v>
      </c>
      <c r="Z313" s="494" t="s">
        <v>54</v>
      </c>
      <c r="AA313" s="28" t="s">
        <v>17</v>
      </c>
      <c r="AB313" s="27">
        <v>11</v>
      </c>
      <c r="AC313" s="28" t="s">
        <v>79</v>
      </c>
      <c r="AD313" s="27"/>
      <c r="AE313" s="28"/>
      <c r="AF313" s="29"/>
      <c r="AG313" s="29"/>
      <c r="AH313" s="27" t="s">
        <v>181</v>
      </c>
      <c r="AI313" s="27" t="s">
        <v>181</v>
      </c>
      <c r="AJ313" s="27"/>
      <c r="AK313" s="81">
        <v>25</v>
      </c>
      <c r="AL313" s="569"/>
      <c r="AM313" s="28"/>
      <c r="AN313" s="28"/>
      <c r="AO313" s="28">
        <v>2017</v>
      </c>
      <c r="AP313" s="20">
        <v>2020</v>
      </c>
      <c r="AQ313" s="182" t="s">
        <v>3464</v>
      </c>
      <c r="AR313" s="28" t="s">
        <v>2912</v>
      </c>
      <c r="AS313" s="20" t="s">
        <v>2913</v>
      </c>
    </row>
    <row r="314" spans="1:45" ht="14.25" customHeight="1" x14ac:dyDescent="0.25">
      <c r="C314" t="s">
        <v>875</v>
      </c>
      <c r="D314" s="26" t="s">
        <v>669</v>
      </c>
      <c r="E314" s="28"/>
      <c r="F314" s="27" t="s">
        <v>737</v>
      </c>
      <c r="G314" s="28" t="s">
        <v>671</v>
      </c>
      <c r="H314" s="27" t="s">
        <v>65</v>
      </c>
      <c r="I314" s="27">
        <v>32</v>
      </c>
      <c r="J314" s="87">
        <v>8</v>
      </c>
      <c r="K314" s="19"/>
      <c r="L314" s="28"/>
      <c r="M314" s="81"/>
      <c r="N314" s="28"/>
      <c r="O314" s="972"/>
      <c r="P314" s="29"/>
      <c r="Q314" s="28"/>
      <c r="R314" s="28"/>
      <c r="S314" s="81"/>
      <c r="T314" s="185"/>
      <c r="U314" s="326"/>
      <c r="V314" s="60"/>
      <c r="W314" s="167">
        <v>1</v>
      </c>
      <c r="X314" s="489" t="str">
        <f t="shared" si="12"/>
        <v/>
      </c>
      <c r="Y314" s="502"/>
      <c r="Z314" s="494"/>
      <c r="AA314" s="28" t="s">
        <v>107</v>
      </c>
      <c r="AB314" s="27"/>
      <c r="AC314" s="28"/>
      <c r="AD314" s="27"/>
      <c r="AE314" s="28"/>
      <c r="AF314" s="29" t="s">
        <v>55</v>
      </c>
      <c r="AG314" s="29"/>
      <c r="AH314" s="27" t="s">
        <v>133</v>
      </c>
      <c r="AI314" s="27" t="s">
        <v>133</v>
      </c>
      <c r="AJ314" s="27"/>
      <c r="AK314" s="81"/>
      <c r="AL314" s="569"/>
      <c r="AM314" s="28"/>
      <c r="AN314" s="28"/>
      <c r="AO314" s="28">
        <v>1995</v>
      </c>
      <c r="AP314" s="20">
        <v>2002</v>
      </c>
      <c r="AQ314" s="37"/>
      <c r="AR314" s="28" t="s">
        <v>670</v>
      </c>
      <c r="AS314" s="20" t="s">
        <v>3366</v>
      </c>
    </row>
    <row r="315" spans="1:45" ht="14.25" customHeight="1" x14ac:dyDescent="0.25">
      <c r="A315" t="s">
        <v>746</v>
      </c>
      <c r="B315">
        <v>1</v>
      </c>
      <c r="C315" t="s">
        <v>4376</v>
      </c>
      <c r="D315" s="26" t="s">
        <v>15</v>
      </c>
      <c r="E315" s="435" t="s">
        <v>2491</v>
      </c>
      <c r="F315" s="27" t="s">
        <v>67</v>
      </c>
      <c r="G315" s="28" t="s">
        <v>355</v>
      </c>
      <c r="H315" s="27" t="s">
        <v>65</v>
      </c>
      <c r="I315" s="27">
        <v>16</v>
      </c>
      <c r="J315" s="87">
        <v>16</v>
      </c>
      <c r="K315" s="856" t="s">
        <v>4805</v>
      </c>
      <c r="L315" s="28" t="s">
        <v>108</v>
      </c>
      <c r="M315" s="81" t="s">
        <v>5299</v>
      </c>
      <c r="N315" s="28">
        <v>253</v>
      </c>
      <c r="O315" s="972"/>
      <c r="P315" s="29">
        <v>6</v>
      </c>
      <c r="Q315" s="28"/>
      <c r="R315" s="28">
        <v>1</v>
      </c>
      <c r="S315" s="81">
        <v>335.57</v>
      </c>
      <c r="T315" s="185">
        <v>44013</v>
      </c>
      <c r="U315" s="326" t="s">
        <v>5298</v>
      </c>
      <c r="V315" s="60">
        <v>0.8</v>
      </c>
      <c r="W315" s="167">
        <v>1</v>
      </c>
      <c r="X315" s="489">
        <f t="shared" si="12"/>
        <v>1061.090909090909</v>
      </c>
      <c r="Y315" s="502" t="s">
        <v>174</v>
      </c>
      <c r="Z315" s="494"/>
      <c r="AA315" s="28" t="s">
        <v>17</v>
      </c>
      <c r="AB315" s="27">
        <v>1</v>
      </c>
      <c r="AC315" s="28" t="s">
        <v>356</v>
      </c>
      <c r="AD315" s="27" t="s">
        <v>54</v>
      </c>
      <c r="AE315" s="28" t="s">
        <v>65</v>
      </c>
      <c r="AF315" s="29" t="s">
        <v>55</v>
      </c>
      <c r="AG315" s="29"/>
      <c r="AH315" s="27" t="s">
        <v>181</v>
      </c>
      <c r="AI315" s="27" t="s">
        <v>181</v>
      </c>
      <c r="AJ315" s="27"/>
      <c r="AK315" s="81">
        <v>20</v>
      </c>
      <c r="AL315" s="569"/>
      <c r="AM315" s="28"/>
      <c r="AN315" s="28">
        <v>2</v>
      </c>
      <c r="AO315" s="28">
        <v>2006</v>
      </c>
      <c r="AP315" s="20">
        <v>2015</v>
      </c>
      <c r="AQ315" s="182" t="s">
        <v>3375</v>
      </c>
      <c r="AR315" s="28" t="s">
        <v>38</v>
      </c>
      <c r="AS315" s="20" t="s">
        <v>1555</v>
      </c>
    </row>
    <row r="316" spans="1:45" ht="14.25" customHeight="1" x14ac:dyDescent="0.25">
      <c r="A316" t="s">
        <v>746</v>
      </c>
      <c r="B316">
        <v>1</v>
      </c>
      <c r="C316" t="s">
        <v>4376</v>
      </c>
      <c r="D316" s="26" t="s">
        <v>15</v>
      </c>
      <c r="E316" s="435" t="s">
        <v>2491</v>
      </c>
      <c r="F316" s="27" t="s">
        <v>67</v>
      </c>
      <c r="G316" s="28" t="s">
        <v>355</v>
      </c>
      <c r="H316" s="27" t="s">
        <v>65</v>
      </c>
      <c r="I316" s="27">
        <v>16</v>
      </c>
      <c r="J316" s="87">
        <v>16</v>
      </c>
      <c r="K316" s="19" t="s">
        <v>800</v>
      </c>
      <c r="L316" s="28" t="s">
        <v>108</v>
      </c>
      <c r="M316" s="81"/>
      <c r="N316" s="28">
        <v>335</v>
      </c>
      <c r="O316" s="972"/>
      <c r="P316" s="29">
        <v>6</v>
      </c>
      <c r="Q316" s="28"/>
      <c r="R316" s="28">
        <v>1</v>
      </c>
      <c r="S316" s="81">
        <v>180.47300000000001</v>
      </c>
      <c r="T316" s="185">
        <v>42267</v>
      </c>
      <c r="U316" s="326">
        <v>14.7</v>
      </c>
      <c r="V316" s="60">
        <v>0.8</v>
      </c>
      <c r="W316" s="167">
        <v>1</v>
      </c>
      <c r="X316" s="489">
        <f t="shared" si="12"/>
        <v>430.98029850746269</v>
      </c>
      <c r="Y316" s="502" t="s">
        <v>174</v>
      </c>
      <c r="Z316" s="494"/>
      <c r="AA316" s="28" t="s">
        <v>17</v>
      </c>
      <c r="AB316" s="27">
        <v>1</v>
      </c>
      <c r="AC316" s="28" t="s">
        <v>356</v>
      </c>
      <c r="AD316" s="27" t="s">
        <v>54</v>
      </c>
      <c r="AE316" s="28" t="s">
        <v>65</v>
      </c>
      <c r="AF316" s="29" t="s">
        <v>55</v>
      </c>
      <c r="AG316" s="29"/>
      <c r="AH316" s="27" t="s">
        <v>181</v>
      </c>
      <c r="AI316" s="27" t="s">
        <v>181</v>
      </c>
      <c r="AJ316" s="27"/>
      <c r="AK316" s="81">
        <v>20</v>
      </c>
      <c r="AL316" s="569"/>
      <c r="AM316" s="28"/>
      <c r="AN316" s="28">
        <v>2</v>
      </c>
      <c r="AO316" s="28">
        <v>2006</v>
      </c>
      <c r="AP316" s="20">
        <v>2015</v>
      </c>
      <c r="AQ316" s="182" t="s">
        <v>3375</v>
      </c>
      <c r="AR316" s="28" t="s">
        <v>38</v>
      </c>
      <c r="AS316" s="20" t="s">
        <v>1555</v>
      </c>
    </row>
    <row r="317" spans="1:45" ht="14.25" customHeight="1" x14ac:dyDescent="0.25">
      <c r="A317" t="s">
        <v>746</v>
      </c>
      <c r="B317">
        <v>1</v>
      </c>
      <c r="C317" t="s">
        <v>4376</v>
      </c>
      <c r="D317" s="45" t="s">
        <v>1552</v>
      </c>
      <c r="E317" s="555" t="s">
        <v>2491</v>
      </c>
      <c r="F317" s="46" t="s">
        <v>67</v>
      </c>
      <c r="G317" s="42" t="s">
        <v>355</v>
      </c>
      <c r="H317" s="46" t="s">
        <v>65</v>
      </c>
      <c r="I317" s="46">
        <v>16</v>
      </c>
      <c r="J317" s="670">
        <v>16</v>
      </c>
      <c r="K317" s="19" t="s">
        <v>800</v>
      </c>
      <c r="L317" s="52" t="s">
        <v>108</v>
      </c>
      <c r="M317" s="81" t="s">
        <v>1554</v>
      </c>
      <c r="N317" s="28">
        <v>518</v>
      </c>
      <c r="O317" s="972"/>
      <c r="P317" s="29">
        <v>6</v>
      </c>
      <c r="Q317" s="28"/>
      <c r="R317" s="28"/>
      <c r="S317" s="81">
        <v>411.86200000000002</v>
      </c>
      <c r="T317" s="185">
        <v>42267</v>
      </c>
      <c r="U317" s="326">
        <v>14.7</v>
      </c>
      <c r="V317" s="60">
        <v>0.8</v>
      </c>
      <c r="W317" s="167">
        <v>1</v>
      </c>
      <c r="X317" s="489">
        <f t="shared" si="12"/>
        <v>636.08030888030896</v>
      </c>
      <c r="Y317" s="502" t="s">
        <v>174</v>
      </c>
      <c r="Z317" s="494"/>
      <c r="AA317" s="28" t="s">
        <v>20</v>
      </c>
      <c r="AB317" s="27">
        <v>3</v>
      </c>
      <c r="AC317" s="28" t="s">
        <v>356</v>
      </c>
      <c r="AD317" s="27" t="s">
        <v>54</v>
      </c>
      <c r="AE317" s="28" t="s">
        <v>65</v>
      </c>
      <c r="AF317" s="29" t="s">
        <v>55</v>
      </c>
      <c r="AG317" s="29"/>
      <c r="AH317" s="27" t="s">
        <v>181</v>
      </c>
      <c r="AI317" s="27" t="s">
        <v>181</v>
      </c>
      <c r="AJ317" s="27"/>
      <c r="AK317" s="81">
        <v>20</v>
      </c>
      <c r="AL317" s="569"/>
      <c r="AM317" s="28"/>
      <c r="AN317" s="28">
        <v>2</v>
      </c>
      <c r="AO317" s="28">
        <v>2006</v>
      </c>
      <c r="AP317" s="20">
        <v>2017</v>
      </c>
      <c r="AQ317" s="182" t="s">
        <v>5769</v>
      </c>
      <c r="AR317" s="28" t="s">
        <v>38</v>
      </c>
      <c r="AS317" s="20" t="s">
        <v>1641</v>
      </c>
    </row>
    <row r="318" spans="1:45" ht="14.25" customHeight="1" x14ac:dyDescent="0.25">
      <c r="B318">
        <v>1</v>
      </c>
      <c r="C318" t="s">
        <v>4376</v>
      </c>
      <c r="D318" s="26" t="s">
        <v>1642</v>
      </c>
      <c r="E318" s="435" t="s">
        <v>2491</v>
      </c>
      <c r="F318" s="27" t="s">
        <v>67</v>
      </c>
      <c r="G318" s="28" t="s">
        <v>355</v>
      </c>
      <c r="H318" s="27" t="s">
        <v>65</v>
      </c>
      <c r="I318" s="27">
        <v>32</v>
      </c>
      <c r="J318" s="87">
        <v>16</v>
      </c>
      <c r="K318" s="19" t="s">
        <v>800</v>
      </c>
      <c r="L318" s="52" t="s">
        <v>108</v>
      </c>
      <c r="M318" s="81" t="s">
        <v>1554</v>
      </c>
      <c r="N318" s="28">
        <v>930</v>
      </c>
      <c r="O318" s="972"/>
      <c r="P318" s="29">
        <v>6</v>
      </c>
      <c r="Q318" s="28"/>
      <c r="R318" s="28"/>
      <c r="S318" s="81">
        <v>357.52600000000001</v>
      </c>
      <c r="T318" s="185">
        <v>42268</v>
      </c>
      <c r="U318" s="326">
        <v>14.7</v>
      </c>
      <c r="V318" s="60">
        <v>1</v>
      </c>
      <c r="W318" s="167">
        <v>1</v>
      </c>
      <c r="X318" s="489">
        <f t="shared" si="12"/>
        <v>384.43655913978495</v>
      </c>
      <c r="Y318" s="502" t="s">
        <v>174</v>
      </c>
      <c r="Z318" s="494"/>
      <c r="AA318" s="28" t="s">
        <v>20</v>
      </c>
      <c r="AB318" s="27">
        <v>3</v>
      </c>
      <c r="AC318" s="28" t="s">
        <v>356</v>
      </c>
      <c r="AD318" s="27" t="s">
        <v>54</v>
      </c>
      <c r="AE318" s="28" t="s">
        <v>65</v>
      </c>
      <c r="AF318" s="29" t="s">
        <v>55</v>
      </c>
      <c r="AG318" s="29"/>
      <c r="AH318" s="27" t="s">
        <v>181</v>
      </c>
      <c r="AI318" s="27" t="s">
        <v>181</v>
      </c>
      <c r="AJ318" s="27"/>
      <c r="AK318" s="81">
        <v>20</v>
      </c>
      <c r="AL318" s="569"/>
      <c r="AM318" s="28"/>
      <c r="AN318" s="28">
        <v>2</v>
      </c>
      <c r="AO318" s="28">
        <v>2006</v>
      </c>
      <c r="AP318" s="20">
        <v>2017</v>
      </c>
      <c r="AQ318" s="19"/>
      <c r="AR318" s="28" t="s">
        <v>38</v>
      </c>
      <c r="AS318" s="20" t="s">
        <v>1641</v>
      </c>
    </row>
    <row r="319" spans="1:45" ht="14.25" customHeight="1" x14ac:dyDescent="0.25">
      <c r="A319" t="s">
        <v>746</v>
      </c>
      <c r="B319">
        <v>1</v>
      </c>
      <c r="C319" t="s">
        <v>4376</v>
      </c>
      <c r="D319" s="26" t="s">
        <v>1553</v>
      </c>
      <c r="E319" s="435" t="s">
        <v>2491</v>
      </c>
      <c r="F319" s="27" t="s">
        <v>67</v>
      </c>
      <c r="G319" s="28" t="s">
        <v>355</v>
      </c>
      <c r="H319" s="27" t="s">
        <v>65</v>
      </c>
      <c r="I319" s="27">
        <v>32</v>
      </c>
      <c r="J319" s="87">
        <v>16</v>
      </c>
      <c r="K319" s="19" t="s">
        <v>800</v>
      </c>
      <c r="L319" s="52" t="s">
        <v>108</v>
      </c>
      <c r="M319" s="81" t="s">
        <v>1554</v>
      </c>
      <c r="N319" s="28">
        <v>2612</v>
      </c>
      <c r="O319" s="972"/>
      <c r="P319" s="29">
        <v>6</v>
      </c>
      <c r="Q319" s="28"/>
      <c r="R319" s="28"/>
      <c r="S319" s="81">
        <v>301.56799999999998</v>
      </c>
      <c r="T319" s="185">
        <v>42267</v>
      </c>
      <c r="U319" s="326">
        <v>14.7</v>
      </c>
      <c r="V319" s="60">
        <v>1</v>
      </c>
      <c r="W319" s="167">
        <v>1</v>
      </c>
      <c r="X319" s="489">
        <f t="shared" si="12"/>
        <v>115.45482388973966</v>
      </c>
      <c r="Y319" s="502" t="s">
        <v>174</v>
      </c>
      <c r="Z319" s="494"/>
      <c r="AA319" s="28" t="s">
        <v>20</v>
      </c>
      <c r="AB319" s="27">
        <v>3</v>
      </c>
      <c r="AC319" s="28" t="s">
        <v>356</v>
      </c>
      <c r="AD319" s="27" t="s">
        <v>54</v>
      </c>
      <c r="AE319" s="28" t="s">
        <v>65</v>
      </c>
      <c r="AF319" s="29" t="s">
        <v>55</v>
      </c>
      <c r="AG319" s="29"/>
      <c r="AH319" s="27" t="s">
        <v>181</v>
      </c>
      <c r="AI319" s="27" t="s">
        <v>181</v>
      </c>
      <c r="AJ319" s="27"/>
      <c r="AK319" s="81">
        <v>20</v>
      </c>
      <c r="AL319" s="569"/>
      <c r="AM319" s="28"/>
      <c r="AN319" s="28">
        <v>2</v>
      </c>
      <c r="AO319" s="28">
        <v>2006</v>
      </c>
      <c r="AP319" s="20">
        <v>2017</v>
      </c>
      <c r="AQ319" s="19"/>
      <c r="AR319" s="28" t="s">
        <v>38</v>
      </c>
      <c r="AS319" s="20" t="s">
        <v>1643</v>
      </c>
    </row>
    <row r="320" spans="1:45" ht="14.25" customHeight="1" x14ac:dyDescent="0.25">
      <c r="B320">
        <v>1</v>
      </c>
      <c r="C320" t="s">
        <v>4376</v>
      </c>
      <c r="D320" s="45" t="s">
        <v>1644</v>
      </c>
      <c r="E320" s="555" t="s">
        <v>2491</v>
      </c>
      <c r="F320" s="46" t="s">
        <v>67</v>
      </c>
      <c r="G320" s="42" t="s">
        <v>355</v>
      </c>
      <c r="H320" s="46" t="s">
        <v>65</v>
      </c>
      <c r="I320" s="46">
        <v>32</v>
      </c>
      <c r="J320" s="670">
        <v>16</v>
      </c>
      <c r="K320" s="19" t="s">
        <v>800</v>
      </c>
      <c r="L320" s="52" t="s">
        <v>108</v>
      </c>
      <c r="M320" s="81" t="s">
        <v>1554</v>
      </c>
      <c r="N320" s="28">
        <v>1588</v>
      </c>
      <c r="O320" s="972"/>
      <c r="P320" s="29">
        <v>6</v>
      </c>
      <c r="Q320" s="28"/>
      <c r="R320" s="28"/>
      <c r="S320" s="81">
        <v>354.73599999999999</v>
      </c>
      <c r="T320" s="185">
        <v>42267</v>
      </c>
      <c r="U320" s="326">
        <v>14.7</v>
      </c>
      <c r="V320" s="60">
        <v>1</v>
      </c>
      <c r="W320" s="167">
        <v>1</v>
      </c>
      <c r="X320" s="489">
        <f t="shared" si="12"/>
        <v>223.38539042821159</v>
      </c>
      <c r="Y320" s="502" t="s">
        <v>174</v>
      </c>
      <c r="Z320" s="494"/>
      <c r="AA320" s="28" t="s">
        <v>20</v>
      </c>
      <c r="AB320" s="27">
        <v>3</v>
      </c>
      <c r="AC320" s="28" t="s">
        <v>356</v>
      </c>
      <c r="AD320" s="27" t="s">
        <v>54</v>
      </c>
      <c r="AE320" s="28" t="s">
        <v>65</v>
      </c>
      <c r="AF320" s="29" t="s">
        <v>55</v>
      </c>
      <c r="AG320" s="29"/>
      <c r="AH320" s="27" t="s">
        <v>181</v>
      </c>
      <c r="AI320" s="27" t="s">
        <v>181</v>
      </c>
      <c r="AJ320" s="27"/>
      <c r="AK320" s="81">
        <v>20</v>
      </c>
      <c r="AL320" s="569"/>
      <c r="AM320" s="28"/>
      <c r="AN320" s="28">
        <v>2</v>
      </c>
      <c r="AO320" s="28">
        <v>2006</v>
      </c>
      <c r="AP320" s="20">
        <v>2017</v>
      </c>
      <c r="AQ320" s="19"/>
      <c r="AR320" s="28" t="s">
        <v>38</v>
      </c>
      <c r="AS320" s="20" t="s">
        <v>1645</v>
      </c>
    </row>
    <row r="321" spans="1:45" ht="14.25" customHeight="1" x14ac:dyDescent="0.25">
      <c r="C321" t="s">
        <v>875</v>
      </c>
      <c r="D321" s="26" t="s">
        <v>1886</v>
      </c>
      <c r="E321" s="435" t="s">
        <v>2925</v>
      </c>
      <c r="F321" s="27" t="s">
        <v>2401</v>
      </c>
      <c r="G321" s="28" t="s">
        <v>1887</v>
      </c>
      <c r="H321" s="27" t="s">
        <v>65</v>
      </c>
      <c r="I321" s="27">
        <v>32</v>
      </c>
      <c r="J321" s="87">
        <v>16</v>
      </c>
      <c r="K321" s="19"/>
      <c r="L321" s="52"/>
      <c r="M321" s="81"/>
      <c r="N321" s="28"/>
      <c r="O321" s="972"/>
      <c r="P321" s="29"/>
      <c r="Q321" s="28"/>
      <c r="R321" s="28"/>
      <c r="S321" s="81"/>
      <c r="T321" s="185"/>
      <c r="U321" s="326"/>
      <c r="V321" s="60"/>
      <c r="W321" s="167"/>
      <c r="X321" s="489"/>
      <c r="Y321" s="502"/>
      <c r="Z321" s="494"/>
      <c r="AA321" s="28" t="s">
        <v>2401</v>
      </c>
      <c r="AB321" s="27">
        <v>11</v>
      </c>
      <c r="AC321" s="28" t="s">
        <v>356</v>
      </c>
      <c r="AD321" s="27" t="s">
        <v>54</v>
      </c>
      <c r="AE321" s="28" t="s">
        <v>65</v>
      </c>
      <c r="AF321" s="29" t="s">
        <v>55</v>
      </c>
      <c r="AG321" s="29"/>
      <c r="AH321" s="27" t="s">
        <v>181</v>
      </c>
      <c r="AI321" s="27" t="s">
        <v>181</v>
      </c>
      <c r="AJ321" s="27"/>
      <c r="AK321" s="81">
        <v>20</v>
      </c>
      <c r="AL321" s="569"/>
      <c r="AM321" s="28"/>
      <c r="AN321" s="28"/>
      <c r="AO321" s="28">
        <v>2017</v>
      </c>
      <c r="AP321" s="20">
        <v>2018</v>
      </c>
      <c r="AQ321" s="19"/>
      <c r="AR321" s="28" t="s">
        <v>1888</v>
      </c>
      <c r="AS321" s="20"/>
    </row>
    <row r="322" spans="1:45" ht="14.25" customHeight="1" x14ac:dyDescent="0.25">
      <c r="D322" s="591" t="s">
        <v>5883</v>
      </c>
      <c r="E322" s="555" t="s">
        <v>5884</v>
      </c>
      <c r="F322" s="592"/>
      <c r="G322" s="593" t="s">
        <v>5885</v>
      </c>
      <c r="H322" s="592" t="s">
        <v>65</v>
      </c>
      <c r="I322" s="592">
        <v>32</v>
      </c>
      <c r="J322" s="618">
        <v>16</v>
      </c>
      <c r="K322" s="19"/>
      <c r="L322" s="52"/>
      <c r="M322" s="81"/>
      <c r="N322" s="28"/>
      <c r="O322" s="972"/>
      <c r="P322" s="29"/>
      <c r="Q322" s="28"/>
      <c r="R322" s="28"/>
      <c r="S322" s="81"/>
      <c r="T322" s="185"/>
      <c r="U322" s="326"/>
      <c r="V322" s="60"/>
      <c r="W322" s="167"/>
      <c r="X322" s="489"/>
      <c r="Y322" s="502" t="s">
        <v>2226</v>
      </c>
      <c r="Z322" s="494"/>
      <c r="AA322" s="28" t="s">
        <v>17</v>
      </c>
      <c r="AB322" s="27">
        <v>5</v>
      </c>
      <c r="AC322" s="28" t="s">
        <v>5883</v>
      </c>
      <c r="AD322" s="27" t="s">
        <v>54</v>
      </c>
      <c r="AE322" s="28" t="s">
        <v>65</v>
      </c>
      <c r="AF322" s="29" t="s">
        <v>55</v>
      </c>
      <c r="AG322" s="29"/>
      <c r="AH322" s="27" t="s">
        <v>181</v>
      </c>
      <c r="AI322" s="27" t="s">
        <v>181</v>
      </c>
      <c r="AJ322" s="27"/>
      <c r="AK322" s="81">
        <v>20</v>
      </c>
      <c r="AL322" s="569"/>
      <c r="AM322" s="28"/>
      <c r="AN322" s="28"/>
      <c r="AO322" s="28"/>
      <c r="AP322" s="20">
        <v>2019</v>
      </c>
      <c r="AQ322" s="19"/>
      <c r="AR322" s="28" t="s">
        <v>5886</v>
      </c>
      <c r="AS322" s="20" t="s">
        <v>3976</v>
      </c>
    </row>
    <row r="323" spans="1:45" ht="15" customHeight="1" x14ac:dyDescent="0.25">
      <c r="A323" t="s">
        <v>746</v>
      </c>
      <c r="B323">
        <v>1</v>
      </c>
      <c r="C323" t="s">
        <v>875</v>
      </c>
      <c r="D323" s="26" t="s">
        <v>302</v>
      </c>
      <c r="E323" s="435" t="s">
        <v>2289</v>
      </c>
      <c r="F323" s="27" t="s">
        <v>67</v>
      </c>
      <c r="G323" s="28" t="s">
        <v>304</v>
      </c>
      <c r="H323" s="27" t="s">
        <v>65</v>
      </c>
      <c r="I323" s="27">
        <v>16</v>
      </c>
      <c r="J323" s="87">
        <v>16</v>
      </c>
      <c r="K323" s="19" t="s">
        <v>303</v>
      </c>
      <c r="L323" s="52" t="s">
        <v>200</v>
      </c>
      <c r="M323" s="81"/>
      <c r="N323" s="28">
        <v>2000</v>
      </c>
      <c r="O323" s="972"/>
      <c r="P323" s="29">
        <v>4</v>
      </c>
      <c r="Q323" s="28"/>
      <c r="R323" s="28"/>
      <c r="S323" s="81">
        <v>100</v>
      </c>
      <c r="T323" s="185"/>
      <c r="U323" s="326" t="s">
        <v>1269</v>
      </c>
      <c r="V323" s="60">
        <v>0.67</v>
      </c>
      <c r="W323" s="167">
        <v>1</v>
      </c>
      <c r="X323" s="489">
        <f>IF(AND(N323&lt;&gt;"",S323&lt;&gt;""),1000*S323*V323/(N323*W323),"")</f>
        <v>33.5</v>
      </c>
      <c r="Y323" s="502" t="s">
        <v>2226</v>
      </c>
      <c r="Z323" s="494"/>
      <c r="AA323" s="28" t="s">
        <v>17</v>
      </c>
      <c r="AB323" s="27">
        <v>11</v>
      </c>
      <c r="AC323" s="28" t="s">
        <v>229</v>
      </c>
      <c r="AD323" s="27" t="s">
        <v>54</v>
      </c>
      <c r="AE323" s="28" t="s">
        <v>124</v>
      </c>
      <c r="AF323" s="29" t="s">
        <v>55</v>
      </c>
      <c r="AG323" s="29"/>
      <c r="AH323" s="27" t="s">
        <v>305</v>
      </c>
      <c r="AI323" s="27" t="s">
        <v>305</v>
      </c>
      <c r="AJ323" s="27"/>
      <c r="AK323" s="81"/>
      <c r="AL323" s="569"/>
      <c r="AM323" s="28"/>
      <c r="AN323" s="28"/>
      <c r="AO323" s="28">
        <v>2004</v>
      </c>
      <c r="AP323" s="20">
        <v>2014</v>
      </c>
      <c r="AQ323" s="142"/>
      <c r="AR323" s="435" t="s">
        <v>901</v>
      </c>
      <c r="AS323" s="130" t="s">
        <v>1292</v>
      </c>
    </row>
    <row r="324" spans="1:45" ht="15" customHeight="1" x14ac:dyDescent="0.25">
      <c r="D324" s="591" t="s">
        <v>5835</v>
      </c>
      <c r="E324" s="555" t="s">
        <v>5836</v>
      </c>
      <c r="F324" s="592"/>
      <c r="G324" s="593" t="s">
        <v>5837</v>
      </c>
      <c r="H324" s="592" t="s">
        <v>65</v>
      </c>
      <c r="I324" s="592">
        <v>16</v>
      </c>
      <c r="J324" s="618">
        <v>16</v>
      </c>
      <c r="K324" s="19"/>
      <c r="L324" s="52"/>
      <c r="M324" s="81"/>
      <c r="N324" s="28"/>
      <c r="O324" s="972"/>
      <c r="P324" s="29"/>
      <c r="Q324" s="28"/>
      <c r="R324" s="28"/>
      <c r="S324" s="81"/>
      <c r="T324" s="185"/>
      <c r="U324" s="326"/>
      <c r="V324" s="60"/>
      <c r="W324" s="167"/>
      <c r="X324" s="489"/>
      <c r="Y324" s="502"/>
      <c r="Z324" s="494"/>
      <c r="AA324" s="28" t="s">
        <v>20</v>
      </c>
      <c r="AB324" s="27">
        <v>11</v>
      </c>
      <c r="AC324" s="28" t="s">
        <v>5839</v>
      </c>
      <c r="AD324" s="27" t="s">
        <v>54</v>
      </c>
      <c r="AE324" s="28" t="s">
        <v>65</v>
      </c>
      <c r="AF324" s="29" t="s">
        <v>55</v>
      </c>
      <c r="AG324" s="29"/>
      <c r="AH324" s="27" t="s">
        <v>181</v>
      </c>
      <c r="AI324" s="27" t="s">
        <v>181</v>
      </c>
      <c r="AJ324" s="27"/>
      <c r="AK324" s="81">
        <v>24</v>
      </c>
      <c r="AL324" s="569"/>
      <c r="AM324" s="28"/>
      <c r="AN324" s="28"/>
      <c r="AO324" s="28"/>
      <c r="AP324" s="20">
        <v>2020</v>
      </c>
      <c r="AQ324" s="142"/>
      <c r="AR324" s="28" t="s">
        <v>5838</v>
      </c>
      <c r="AS324" s="20"/>
    </row>
    <row r="325" spans="1:45" ht="14.25" customHeight="1" x14ac:dyDescent="0.25">
      <c r="B325">
        <v>1</v>
      </c>
      <c r="C325" t="s">
        <v>4376</v>
      </c>
      <c r="D325" s="26" t="s">
        <v>1910</v>
      </c>
      <c r="E325" s="435" t="s">
        <v>1912</v>
      </c>
      <c r="F325" s="27" t="s">
        <v>67</v>
      </c>
      <c r="G325" s="28" t="s">
        <v>1911</v>
      </c>
      <c r="H325" s="27" t="s">
        <v>65</v>
      </c>
      <c r="I325" s="27">
        <v>16</v>
      </c>
      <c r="J325" s="87">
        <v>16</v>
      </c>
      <c r="K325" s="19" t="s">
        <v>800</v>
      </c>
      <c r="L325" s="28" t="s">
        <v>108</v>
      </c>
      <c r="M325" s="81"/>
      <c r="N325" s="28">
        <v>735</v>
      </c>
      <c r="O325" s="972"/>
      <c r="P325" s="29">
        <v>6</v>
      </c>
      <c r="Q325" s="28"/>
      <c r="R325" s="28">
        <v>8</v>
      </c>
      <c r="S325" s="81">
        <v>172.41399999999999</v>
      </c>
      <c r="T325" s="185">
        <v>43174</v>
      </c>
      <c r="U325" s="326">
        <v>14.7</v>
      </c>
      <c r="V325" s="60">
        <v>0.67</v>
      </c>
      <c r="W325" s="167">
        <v>1</v>
      </c>
      <c r="X325" s="489">
        <f>IF(AND(N325&lt;&gt;"",S325&lt;&gt;""),1000*S325*V325/(N325*W325),"")</f>
        <v>157.16650340136056</v>
      </c>
      <c r="Y325" s="502" t="s">
        <v>174</v>
      </c>
      <c r="Z325" s="494" t="s">
        <v>54</v>
      </c>
      <c r="AA325" s="28" t="s">
        <v>20</v>
      </c>
      <c r="AB325" s="27">
        <v>27</v>
      </c>
      <c r="AC325" s="28" t="s">
        <v>2936</v>
      </c>
      <c r="AD325" s="27" t="s">
        <v>54</v>
      </c>
      <c r="AE325" s="28" t="s">
        <v>124</v>
      </c>
      <c r="AF325" s="29" t="s">
        <v>55</v>
      </c>
      <c r="AG325" s="29"/>
      <c r="AH325" s="27" t="s">
        <v>181</v>
      </c>
      <c r="AI325" s="27" t="s">
        <v>181</v>
      </c>
      <c r="AJ325" s="27"/>
      <c r="AK325" s="81">
        <v>20</v>
      </c>
      <c r="AL325" s="569"/>
      <c r="AM325" s="28"/>
      <c r="AN325" s="28">
        <v>2</v>
      </c>
      <c r="AO325" s="28">
        <v>2012</v>
      </c>
      <c r="AP325" s="20">
        <v>2015</v>
      </c>
      <c r="AQ325" s="182" t="s">
        <v>2366</v>
      </c>
      <c r="AR325" s="28" t="s">
        <v>4360</v>
      </c>
      <c r="AS325" s="130" t="s">
        <v>2937</v>
      </c>
    </row>
    <row r="326" spans="1:45" ht="14.25" customHeight="1" x14ac:dyDescent="0.25">
      <c r="A326" t="s">
        <v>746</v>
      </c>
      <c r="B326">
        <v>1</v>
      </c>
      <c r="C326" t="s">
        <v>875</v>
      </c>
      <c r="D326" s="26" t="s">
        <v>6366</v>
      </c>
      <c r="E326" s="435" t="s">
        <v>3346</v>
      </c>
      <c r="F326" s="27" t="s">
        <v>57</v>
      </c>
      <c r="G326" s="28" t="s">
        <v>612</v>
      </c>
      <c r="H326" s="27" t="s">
        <v>65</v>
      </c>
      <c r="I326" s="27">
        <v>12</v>
      </c>
      <c r="J326" s="87">
        <v>8</v>
      </c>
      <c r="K326" s="19" t="s">
        <v>800</v>
      </c>
      <c r="L326" s="52" t="s">
        <v>108</v>
      </c>
      <c r="M326" s="81"/>
      <c r="N326" s="28">
        <v>399</v>
      </c>
      <c r="O326" s="972"/>
      <c r="P326" s="29">
        <v>6</v>
      </c>
      <c r="Q326" s="28"/>
      <c r="R326" s="28">
        <v>1</v>
      </c>
      <c r="S326" s="81">
        <v>294.11799999999999</v>
      </c>
      <c r="T326" s="185">
        <v>43175</v>
      </c>
      <c r="U326" s="326">
        <v>14.7</v>
      </c>
      <c r="V326" s="60">
        <v>0.4</v>
      </c>
      <c r="W326" s="167">
        <v>2</v>
      </c>
      <c r="X326" s="489">
        <f>IF(AND(N326&lt;&gt;"",S326&lt;&gt;""),1000*S326*V326/(N326*W326),"")</f>
        <v>147.42756892230577</v>
      </c>
      <c r="Y326" s="502" t="s">
        <v>174</v>
      </c>
      <c r="Z326" s="494"/>
      <c r="AA326" s="28" t="s">
        <v>17</v>
      </c>
      <c r="AB326" s="27">
        <v>30</v>
      </c>
      <c r="AC326" s="28" t="s">
        <v>6367</v>
      </c>
      <c r="AD326" s="27" t="s">
        <v>54</v>
      </c>
      <c r="AE326" s="28" t="s">
        <v>158</v>
      </c>
      <c r="AF326" s="29" t="s">
        <v>55</v>
      </c>
      <c r="AG326" s="29" t="s">
        <v>54</v>
      </c>
      <c r="AH326" s="27">
        <v>512</v>
      </c>
      <c r="AI326" s="27" t="s">
        <v>205</v>
      </c>
      <c r="AJ326" s="27"/>
      <c r="AK326" s="81"/>
      <c r="AL326" s="569"/>
      <c r="AM326" s="28"/>
      <c r="AN326" s="28"/>
      <c r="AO326" s="28">
        <v>1999</v>
      </c>
      <c r="AP326" s="20">
        <v>2004</v>
      </c>
      <c r="AQ326" s="182" t="s">
        <v>2979</v>
      </c>
      <c r="AR326" s="28" t="s">
        <v>1083</v>
      </c>
      <c r="AS326" s="20" t="s">
        <v>2980</v>
      </c>
    </row>
    <row r="327" spans="1:45" ht="14.25" customHeight="1" x14ac:dyDescent="0.25">
      <c r="A327" t="s">
        <v>746</v>
      </c>
      <c r="B327">
        <v>1</v>
      </c>
      <c r="C327" t="s">
        <v>875</v>
      </c>
      <c r="D327" s="45" t="s">
        <v>6366</v>
      </c>
      <c r="E327" s="555" t="s">
        <v>3346</v>
      </c>
      <c r="F327" s="46" t="s">
        <v>57</v>
      </c>
      <c r="G327" s="42" t="s">
        <v>612</v>
      </c>
      <c r="H327" s="46" t="s">
        <v>65</v>
      </c>
      <c r="I327" s="46">
        <v>16</v>
      </c>
      <c r="J327" s="88">
        <v>8</v>
      </c>
      <c r="K327" s="19" t="s">
        <v>800</v>
      </c>
      <c r="L327" s="52" t="s">
        <v>108</v>
      </c>
      <c r="M327" s="81"/>
      <c r="N327" s="28">
        <v>1101</v>
      </c>
      <c r="O327" s="974"/>
      <c r="P327" s="29">
        <v>6</v>
      </c>
      <c r="Q327" s="28"/>
      <c r="R327" s="28"/>
      <c r="S327" s="81">
        <v>168.06700000000001</v>
      </c>
      <c r="T327" s="185">
        <v>42268</v>
      </c>
      <c r="U327" s="326">
        <v>14.7</v>
      </c>
      <c r="V327" s="60">
        <v>0.67</v>
      </c>
      <c r="W327" s="167">
        <v>2</v>
      </c>
      <c r="X327" s="489">
        <f>IF(AND(N327&lt;&gt;"",S327&lt;&gt;""),1000*S327*V327/(N327*W327),"")</f>
        <v>51.137552225249777</v>
      </c>
      <c r="Y327" s="585" t="s">
        <v>174</v>
      </c>
      <c r="Z327" s="586"/>
      <c r="AA327" s="42" t="s">
        <v>17</v>
      </c>
      <c r="AB327" s="46">
        <v>17</v>
      </c>
      <c r="AC327" s="42" t="s">
        <v>6368</v>
      </c>
      <c r="AD327" s="46" t="s">
        <v>54</v>
      </c>
      <c r="AE327" s="42" t="s">
        <v>158</v>
      </c>
      <c r="AF327" s="43" t="s">
        <v>55</v>
      </c>
      <c r="AG327" s="43" t="s">
        <v>54</v>
      </c>
      <c r="AH327" s="46" t="s">
        <v>83</v>
      </c>
      <c r="AI327" s="46" t="s">
        <v>83</v>
      </c>
      <c r="AJ327" s="46"/>
      <c r="AK327" s="82"/>
      <c r="AL327" s="587"/>
      <c r="AM327" s="42"/>
      <c r="AN327" s="42"/>
      <c r="AO327" s="42">
        <v>1999</v>
      </c>
      <c r="AP327" s="53">
        <v>2004</v>
      </c>
      <c r="AQ327" s="719"/>
      <c r="AR327" s="42" t="s">
        <v>1083</v>
      </c>
      <c r="AS327" s="53" t="s">
        <v>2981</v>
      </c>
    </row>
    <row r="328" spans="1:45" ht="14.25" customHeight="1" x14ac:dyDescent="0.25">
      <c r="A328" t="s">
        <v>746</v>
      </c>
      <c r="B328">
        <v>1</v>
      </c>
      <c r="C328" t="s">
        <v>875</v>
      </c>
      <c r="D328" s="26" t="s">
        <v>6366</v>
      </c>
      <c r="E328" s="435" t="s">
        <v>6369</v>
      </c>
      <c r="F328" s="27" t="s">
        <v>57</v>
      </c>
      <c r="G328" s="28" t="s">
        <v>612</v>
      </c>
      <c r="H328" s="27" t="s">
        <v>65</v>
      </c>
      <c r="I328" s="27">
        <v>16</v>
      </c>
      <c r="J328" s="87">
        <v>8</v>
      </c>
      <c r="K328" s="19"/>
      <c r="L328" s="52"/>
      <c r="M328" s="81"/>
      <c r="N328" s="28"/>
      <c r="O328" s="972"/>
      <c r="P328" s="29">
        <v>6</v>
      </c>
      <c r="Q328" s="28"/>
      <c r="R328" s="28"/>
      <c r="S328" s="81">
        <v>168.06700000000001</v>
      </c>
      <c r="T328" s="185">
        <v>42268</v>
      </c>
      <c r="U328" s="326">
        <v>14.7</v>
      </c>
      <c r="V328" s="60">
        <v>0.67</v>
      </c>
      <c r="W328" s="167">
        <v>2</v>
      </c>
      <c r="X328" s="489" t="str">
        <f>IF(AND(N328&lt;&gt;"",S328&lt;&gt;""),1000*S328*V328/(N328*W328),"")</f>
        <v/>
      </c>
      <c r="Y328" s="502" t="s">
        <v>174</v>
      </c>
      <c r="Z328" s="494"/>
      <c r="AA328" s="28" t="s">
        <v>17</v>
      </c>
      <c r="AB328" s="27">
        <v>17</v>
      </c>
      <c r="AC328" s="28" t="s">
        <v>581</v>
      </c>
      <c r="AD328" s="27" t="s">
        <v>54</v>
      </c>
      <c r="AE328" s="28" t="s">
        <v>158</v>
      </c>
      <c r="AF328" s="29" t="s">
        <v>55</v>
      </c>
      <c r="AG328" s="29" t="s">
        <v>54</v>
      </c>
      <c r="AH328" s="27" t="s">
        <v>83</v>
      </c>
      <c r="AI328" s="27" t="s">
        <v>83</v>
      </c>
      <c r="AJ328" s="27"/>
      <c r="AK328" s="81"/>
      <c r="AL328" s="569"/>
      <c r="AM328" s="28"/>
      <c r="AN328" s="28"/>
      <c r="AO328" s="28"/>
      <c r="AP328" s="20">
        <v>2021</v>
      </c>
      <c r="AQ328" s="37"/>
      <c r="AR328" s="28"/>
      <c r="AS328" s="20"/>
    </row>
    <row r="329" spans="1:45" ht="14.25" customHeight="1" x14ac:dyDescent="0.25">
      <c r="D329" s="591" t="s">
        <v>6021</v>
      </c>
      <c r="E329" s="555" t="s">
        <v>6022</v>
      </c>
      <c r="F329" s="592"/>
      <c r="G329" s="593" t="s">
        <v>6023</v>
      </c>
      <c r="H329" s="592" t="s">
        <v>65</v>
      </c>
      <c r="I329" s="592">
        <v>18</v>
      </c>
      <c r="J329" s="618">
        <v>18</v>
      </c>
      <c r="K329" s="19"/>
      <c r="L329" s="52"/>
      <c r="M329" s="81"/>
      <c r="N329" s="28"/>
      <c r="O329" s="972"/>
      <c r="P329" s="29"/>
      <c r="Q329" s="28"/>
      <c r="R329" s="28"/>
      <c r="S329" s="81"/>
      <c r="T329" s="185"/>
      <c r="U329" s="326"/>
      <c r="V329" s="60"/>
      <c r="W329" s="167"/>
      <c r="X329" s="489"/>
      <c r="Y329" s="502" t="s">
        <v>2226</v>
      </c>
      <c r="Z329" s="494" t="s">
        <v>54</v>
      </c>
      <c r="AA329" s="28" t="s">
        <v>20</v>
      </c>
      <c r="AB329" s="27">
        <v>34</v>
      </c>
      <c r="AC329" s="28" t="s">
        <v>79</v>
      </c>
      <c r="AD329" s="27" t="s">
        <v>54</v>
      </c>
      <c r="AE329" s="28"/>
      <c r="AF329" s="29" t="s">
        <v>55</v>
      </c>
      <c r="AG329" s="29" t="s">
        <v>54</v>
      </c>
      <c r="AH329" s="27" t="s">
        <v>181</v>
      </c>
      <c r="AI329" s="27" t="s">
        <v>181</v>
      </c>
      <c r="AJ329" s="27" t="s">
        <v>55</v>
      </c>
      <c r="AK329" s="81">
        <v>25</v>
      </c>
      <c r="AL329" s="569"/>
      <c r="AM329" s="28"/>
      <c r="AN329" s="28"/>
      <c r="AO329" s="28">
        <v>2019</v>
      </c>
      <c r="AP329" s="20">
        <v>2020</v>
      </c>
      <c r="AQ329" s="182" t="s">
        <v>6025</v>
      </c>
      <c r="AR329" s="28" t="s">
        <v>6024</v>
      </c>
      <c r="AS329" s="20" t="s">
        <v>6027</v>
      </c>
    </row>
    <row r="330" spans="1:45" ht="14.25" customHeight="1" x14ac:dyDescent="0.25">
      <c r="A330" t="s">
        <v>174</v>
      </c>
      <c r="B330">
        <v>1</v>
      </c>
      <c r="C330" t="s">
        <v>4376</v>
      </c>
      <c r="D330" s="26" t="s">
        <v>608</v>
      </c>
      <c r="E330" s="28"/>
      <c r="F330" s="27" t="s">
        <v>57</v>
      </c>
      <c r="G330" s="28" t="s">
        <v>609</v>
      </c>
      <c r="H330" s="27" t="s">
        <v>65</v>
      </c>
      <c r="I330" s="27">
        <v>16</v>
      </c>
      <c r="J330" s="87">
        <v>4</v>
      </c>
      <c r="K330" s="19" t="s">
        <v>800</v>
      </c>
      <c r="L330" s="52" t="s">
        <v>108</v>
      </c>
      <c r="M330" s="81"/>
      <c r="N330" s="28">
        <v>303</v>
      </c>
      <c r="O330" s="972"/>
      <c r="P330" s="29">
        <v>6</v>
      </c>
      <c r="Q330" s="28"/>
      <c r="R330" s="28"/>
      <c r="S330" s="81">
        <v>256.14800000000002</v>
      </c>
      <c r="T330" s="185">
        <v>41690</v>
      </c>
      <c r="U330" s="326">
        <v>14.7</v>
      </c>
      <c r="V330" s="60">
        <v>0.67</v>
      </c>
      <c r="W330" s="167">
        <v>1</v>
      </c>
      <c r="X330" s="489">
        <f>IF(AND(N330&lt;&gt;"",S330&lt;&gt;""),1000*S330*V330/(N330*W330),"")</f>
        <v>566.39986798679877</v>
      </c>
      <c r="Y330" s="502" t="s">
        <v>174</v>
      </c>
      <c r="Z330" s="494"/>
      <c r="AA330" s="28" t="s">
        <v>17</v>
      </c>
      <c r="AB330" s="27">
        <v>13</v>
      </c>
      <c r="AC330" s="28" t="s">
        <v>73</v>
      </c>
      <c r="AD330" s="27" t="s">
        <v>54</v>
      </c>
      <c r="AE330" s="28" t="s">
        <v>158</v>
      </c>
      <c r="AF330" s="29" t="s">
        <v>55</v>
      </c>
      <c r="AG330" s="29"/>
      <c r="AH330" s="27">
        <v>256</v>
      </c>
      <c r="AI330" s="27"/>
      <c r="AJ330" s="27"/>
      <c r="AK330" s="81">
        <v>16</v>
      </c>
      <c r="AL330" s="569"/>
      <c r="AM330" s="28"/>
      <c r="AN330" s="28"/>
      <c r="AO330" s="28">
        <v>2001</v>
      </c>
      <c r="AP330" s="20"/>
      <c r="AQ330" s="62"/>
      <c r="AR330" s="28" t="s">
        <v>610</v>
      </c>
      <c r="AS330" s="20"/>
    </row>
    <row r="331" spans="1:45" ht="14.25" customHeight="1" x14ac:dyDescent="0.25">
      <c r="A331" t="s">
        <v>746</v>
      </c>
      <c r="B331">
        <v>1</v>
      </c>
      <c r="C331" t="s">
        <v>875</v>
      </c>
      <c r="D331" s="26" t="s">
        <v>281</v>
      </c>
      <c r="E331" s="435" t="s">
        <v>2267</v>
      </c>
      <c r="F331" s="27" t="s">
        <v>67</v>
      </c>
      <c r="G331" s="28" t="s">
        <v>282</v>
      </c>
      <c r="H331" s="27" t="s">
        <v>65</v>
      </c>
      <c r="I331" s="27">
        <v>32</v>
      </c>
      <c r="J331" s="87">
        <v>8</v>
      </c>
      <c r="K331" s="19" t="s">
        <v>2268</v>
      </c>
      <c r="L331" s="52" t="s">
        <v>108</v>
      </c>
      <c r="M331" s="81"/>
      <c r="N331" s="28">
        <v>2959</v>
      </c>
      <c r="O331" s="972"/>
      <c r="P331" s="29">
        <v>6</v>
      </c>
      <c r="Q331" s="28"/>
      <c r="R331" s="28">
        <v>6</v>
      </c>
      <c r="S331" s="81">
        <v>222.86600000000001</v>
      </c>
      <c r="T331" s="185">
        <v>41751</v>
      </c>
      <c r="U331" s="326">
        <v>14.7</v>
      </c>
      <c r="V331" s="60">
        <v>1</v>
      </c>
      <c r="W331" s="167">
        <v>1</v>
      </c>
      <c r="X331" s="489">
        <f>IF(AND(N331&lt;&gt;"",S331&lt;&gt;""),1000*S331*V331/(N331*W331),"")</f>
        <v>75.318012842176415</v>
      </c>
      <c r="Y331" s="502" t="s">
        <v>174</v>
      </c>
      <c r="Z331" s="494"/>
      <c r="AA331" s="28" t="s">
        <v>17</v>
      </c>
      <c r="AB331" s="27">
        <v>58</v>
      </c>
      <c r="AC331" s="28" t="s">
        <v>287</v>
      </c>
      <c r="AD331" s="27" t="s">
        <v>54</v>
      </c>
      <c r="AE331" s="28" t="s">
        <v>124</v>
      </c>
      <c r="AF331" s="29" t="s">
        <v>55</v>
      </c>
      <c r="AG331" s="29"/>
      <c r="AH331" s="27" t="s">
        <v>1213</v>
      </c>
      <c r="AI331" s="27" t="s">
        <v>1213</v>
      </c>
      <c r="AJ331" s="27"/>
      <c r="AK331" s="81">
        <v>96</v>
      </c>
      <c r="AL331" s="569"/>
      <c r="AM331" s="28"/>
      <c r="AN331" s="28"/>
      <c r="AO331" s="28">
        <v>2004</v>
      </c>
      <c r="AP331" s="20">
        <v>2012</v>
      </c>
      <c r="AQ331" s="142"/>
      <c r="AR331" s="28" t="s">
        <v>808</v>
      </c>
      <c r="AS331" s="20" t="s">
        <v>1214</v>
      </c>
    </row>
    <row r="332" spans="1:45" ht="14.25" customHeight="1" x14ac:dyDescent="0.25">
      <c r="C332" t="s">
        <v>875</v>
      </c>
      <c r="D332" s="26" t="s">
        <v>1895</v>
      </c>
      <c r="E332" s="435" t="s">
        <v>2378</v>
      </c>
      <c r="F332" s="27" t="s">
        <v>737</v>
      </c>
      <c r="G332" s="28" t="s">
        <v>1882</v>
      </c>
      <c r="H332" s="27" t="s">
        <v>65</v>
      </c>
      <c r="I332" s="27">
        <v>16</v>
      </c>
      <c r="J332" s="87"/>
      <c r="K332" s="19"/>
      <c r="L332" s="52"/>
      <c r="M332" s="81"/>
      <c r="N332" s="28"/>
      <c r="O332" s="972"/>
      <c r="P332" s="29"/>
      <c r="Q332" s="28"/>
      <c r="R332" s="28"/>
      <c r="S332" s="81"/>
      <c r="T332" s="185"/>
      <c r="U332" s="326"/>
      <c r="V332" s="60"/>
      <c r="W332" s="167"/>
      <c r="X332" s="489"/>
      <c r="Y332" s="502"/>
      <c r="Z332" s="494"/>
      <c r="AA332" s="28" t="s">
        <v>107</v>
      </c>
      <c r="AB332" s="27"/>
      <c r="AC332" s="28"/>
      <c r="AD332" s="27"/>
      <c r="AE332" s="28"/>
      <c r="AF332" s="29"/>
      <c r="AG332" s="29"/>
      <c r="AH332" s="27"/>
      <c r="AI332" s="27"/>
      <c r="AJ332" s="27"/>
      <c r="AK332" s="81"/>
      <c r="AL332" s="569"/>
      <c r="AM332" s="28"/>
      <c r="AN332" s="28"/>
      <c r="AO332" s="28"/>
      <c r="AP332" s="20"/>
      <c r="AQ332" s="182"/>
      <c r="AR332" s="28" t="s">
        <v>1891</v>
      </c>
      <c r="AS332" s="20"/>
    </row>
    <row r="333" spans="1:45" ht="14.25" customHeight="1" x14ac:dyDescent="0.25">
      <c r="A333" t="s">
        <v>746</v>
      </c>
      <c r="B333">
        <v>1</v>
      </c>
      <c r="C333" t="s">
        <v>875</v>
      </c>
      <c r="D333" s="26" t="s">
        <v>716</v>
      </c>
      <c r="E333" s="435" t="s">
        <v>2999</v>
      </c>
      <c r="F333" s="27" t="s">
        <v>67</v>
      </c>
      <c r="G333" s="28" t="s">
        <v>611</v>
      </c>
      <c r="H333" s="27" t="s">
        <v>65</v>
      </c>
      <c r="I333" s="27">
        <v>32</v>
      </c>
      <c r="J333" s="87">
        <v>8</v>
      </c>
      <c r="K333" s="19" t="s">
        <v>800</v>
      </c>
      <c r="L333" s="52" t="s">
        <v>108</v>
      </c>
      <c r="M333" s="81"/>
      <c r="N333" s="28">
        <v>5033</v>
      </c>
      <c r="O333" s="972"/>
      <c r="P333" s="29">
        <v>6</v>
      </c>
      <c r="Q333" s="28">
        <v>8</v>
      </c>
      <c r="R333" s="28">
        <v>33</v>
      </c>
      <c r="S333" s="81">
        <v>123.48699999999999</v>
      </c>
      <c r="T333" s="185">
        <v>41725</v>
      </c>
      <c r="U333" s="326">
        <v>14.7</v>
      </c>
      <c r="V333" s="60">
        <v>1</v>
      </c>
      <c r="W333" s="167">
        <v>1</v>
      </c>
      <c r="X333" s="489">
        <f>IF(AND(N333&lt;&gt;"",S333&lt;&gt;""),1000*S333*V333/(N333*W333),"")</f>
        <v>24.535465924895689</v>
      </c>
      <c r="Y333" s="502" t="s">
        <v>174</v>
      </c>
      <c r="Z333" s="494"/>
      <c r="AA333" s="28" t="s">
        <v>17</v>
      </c>
      <c r="AB333" s="27">
        <v>29</v>
      </c>
      <c r="AC333" s="28" t="s">
        <v>1025</v>
      </c>
      <c r="AD333" s="27" t="s">
        <v>54</v>
      </c>
      <c r="AE333" s="28" t="s">
        <v>124</v>
      </c>
      <c r="AF333" s="29" t="s">
        <v>55</v>
      </c>
      <c r="AG333" s="29"/>
      <c r="AH333" s="27" t="s">
        <v>718</v>
      </c>
      <c r="AI333" s="27" t="s">
        <v>718</v>
      </c>
      <c r="AJ333" s="27"/>
      <c r="AK333" s="81">
        <v>512</v>
      </c>
      <c r="AL333" s="569"/>
      <c r="AM333" s="28">
        <v>512</v>
      </c>
      <c r="AN333" s="28"/>
      <c r="AO333" s="28"/>
      <c r="AP333" s="20">
        <v>2014</v>
      </c>
      <c r="AQ333" s="37"/>
      <c r="AR333" s="28" t="s">
        <v>717</v>
      </c>
      <c r="AS333" s="127" t="s">
        <v>1551</v>
      </c>
    </row>
    <row r="334" spans="1:45" ht="14.25" customHeight="1" x14ac:dyDescent="0.25">
      <c r="C334" t="s">
        <v>4376</v>
      </c>
      <c r="D334" s="26" t="s">
        <v>1965</v>
      </c>
      <c r="E334" s="435" t="s">
        <v>1966</v>
      </c>
      <c r="F334" s="27" t="s">
        <v>777</v>
      </c>
      <c r="G334" s="28" t="s">
        <v>3070</v>
      </c>
      <c r="H334" s="27" t="s">
        <v>65</v>
      </c>
      <c r="I334" s="27">
        <v>16</v>
      </c>
      <c r="J334" s="87">
        <v>4</v>
      </c>
      <c r="K334" s="19" t="s">
        <v>800</v>
      </c>
      <c r="L334" s="52" t="s">
        <v>108</v>
      </c>
      <c r="M334" s="81" t="s">
        <v>3071</v>
      </c>
      <c r="N334" s="28"/>
      <c r="O334" s="972"/>
      <c r="P334" s="29">
        <v>6</v>
      </c>
      <c r="Q334" s="28"/>
      <c r="R334" s="28"/>
      <c r="S334" s="81"/>
      <c r="T334" s="185">
        <v>43183</v>
      </c>
      <c r="U334" s="326">
        <v>14.7</v>
      </c>
      <c r="V334" s="60">
        <v>0.67</v>
      </c>
      <c r="W334" s="167">
        <v>1</v>
      </c>
      <c r="X334" s="489" t="str">
        <f>IF(AND(N334&lt;&gt;"",S334&lt;&gt;""),1000*S334*V334/(N334*W334),"")</f>
        <v/>
      </c>
      <c r="Y334" s="502"/>
      <c r="Z334" s="494"/>
      <c r="AA334" s="28" t="s">
        <v>20</v>
      </c>
      <c r="AB334" s="27">
        <v>1</v>
      </c>
      <c r="AC334" s="28" t="s">
        <v>73</v>
      </c>
      <c r="AD334" s="27" t="s">
        <v>54</v>
      </c>
      <c r="AE334" s="28" t="s">
        <v>124</v>
      </c>
      <c r="AF334" s="29"/>
      <c r="AG334" s="29"/>
      <c r="AH334" s="27" t="s">
        <v>83</v>
      </c>
      <c r="AI334" s="27" t="s">
        <v>83</v>
      </c>
      <c r="AJ334" s="27" t="s">
        <v>54</v>
      </c>
      <c r="AK334" s="81">
        <v>11</v>
      </c>
      <c r="AL334" s="569"/>
      <c r="AM334" s="28"/>
      <c r="AN334" s="28"/>
      <c r="AO334" s="28">
        <v>2017</v>
      </c>
      <c r="AP334" s="20">
        <v>2017</v>
      </c>
      <c r="AQ334" s="142"/>
      <c r="AR334" s="28" t="s">
        <v>3072</v>
      </c>
      <c r="AS334" s="20" t="s">
        <v>1967</v>
      </c>
    </row>
    <row r="335" spans="1:45" ht="14.25" customHeight="1" x14ac:dyDescent="0.25">
      <c r="A335" t="s">
        <v>174</v>
      </c>
      <c r="C335" t="s">
        <v>875</v>
      </c>
      <c r="D335" s="45" t="s">
        <v>607</v>
      </c>
      <c r="E335" s="555" t="s">
        <v>4929</v>
      </c>
      <c r="F335" s="46"/>
      <c r="G335" s="42" t="s">
        <v>606</v>
      </c>
      <c r="H335" s="46" t="s">
        <v>65</v>
      </c>
      <c r="I335" s="46">
        <v>16</v>
      </c>
      <c r="J335" s="670">
        <v>5</v>
      </c>
      <c r="K335" s="19" t="s">
        <v>800</v>
      </c>
      <c r="L335" s="52" t="s">
        <v>108</v>
      </c>
      <c r="M335" s="81" t="s">
        <v>890</v>
      </c>
      <c r="N335" s="28"/>
      <c r="O335" s="972"/>
      <c r="P335" s="29">
        <v>6</v>
      </c>
      <c r="Q335" s="28"/>
      <c r="R335" s="28"/>
      <c r="S335" s="81"/>
      <c r="T335" s="185"/>
      <c r="U335" s="326">
        <v>14.7</v>
      </c>
      <c r="V335" s="60">
        <v>0.67</v>
      </c>
      <c r="W335" s="167">
        <v>1</v>
      </c>
      <c r="X335" s="489" t="str">
        <f>IF(AND(N335&lt;&gt;"",S335&lt;&gt;""),1000*S335*V335/(N335*W335),"")</f>
        <v/>
      </c>
      <c r="Y335" s="502"/>
      <c r="Z335" s="494"/>
      <c r="AA335" s="28" t="s">
        <v>17</v>
      </c>
      <c r="AB335" s="27">
        <v>1</v>
      </c>
      <c r="AC335" s="28" t="s">
        <v>607</v>
      </c>
      <c r="AD335" s="27"/>
      <c r="AE335" s="28"/>
      <c r="AF335" s="29" t="s">
        <v>55</v>
      </c>
      <c r="AG335" s="29"/>
      <c r="AH335" s="27" t="s">
        <v>181</v>
      </c>
      <c r="AI335" s="27" t="s">
        <v>181</v>
      </c>
      <c r="AJ335" s="27"/>
      <c r="AK335" s="81"/>
      <c r="AL335" s="569"/>
      <c r="AM335" s="28"/>
      <c r="AN335" s="28"/>
      <c r="AO335" s="28">
        <v>2000</v>
      </c>
      <c r="AP335" s="20"/>
      <c r="AQ335" s="142"/>
      <c r="AR335" s="28"/>
      <c r="AS335" s="20"/>
    </row>
    <row r="336" spans="1:45" ht="14.25" customHeight="1" x14ac:dyDescent="0.25">
      <c r="A336" t="s">
        <v>174</v>
      </c>
      <c r="B336">
        <v>1</v>
      </c>
      <c r="C336" t="s">
        <v>875</v>
      </c>
      <c r="D336" s="45" t="s">
        <v>1473</v>
      </c>
      <c r="E336" s="42"/>
      <c r="F336" s="46" t="s">
        <v>57</v>
      </c>
      <c r="G336" s="42" t="s">
        <v>615</v>
      </c>
      <c r="H336" s="46" t="s">
        <v>65</v>
      </c>
      <c r="I336" s="46">
        <v>16</v>
      </c>
      <c r="J336" s="670">
        <v>5</v>
      </c>
      <c r="K336" s="19" t="s">
        <v>800</v>
      </c>
      <c r="L336" s="52" t="s">
        <v>108</v>
      </c>
      <c r="M336" s="81" t="s">
        <v>832</v>
      </c>
      <c r="N336" s="28">
        <v>367</v>
      </c>
      <c r="O336" s="972"/>
      <c r="P336" s="29">
        <v>6</v>
      </c>
      <c r="Q336" s="28"/>
      <c r="R336" s="28"/>
      <c r="S336" s="81">
        <v>354.988</v>
      </c>
      <c r="T336" s="185">
        <v>41688</v>
      </c>
      <c r="U336" s="326">
        <v>14.7</v>
      </c>
      <c r="V336" s="60">
        <v>0.67</v>
      </c>
      <c r="W336" s="167">
        <v>1</v>
      </c>
      <c r="X336" s="489">
        <f>IF(AND(N336&lt;&gt;"",S336&lt;&gt;""),1000*S336*V336/(N336*W336),"")</f>
        <v>648.07073569482293</v>
      </c>
      <c r="Y336" s="502" t="s">
        <v>174</v>
      </c>
      <c r="Z336" s="494"/>
      <c r="AA336" s="28" t="s">
        <v>17</v>
      </c>
      <c r="AB336" s="27">
        <v>1</v>
      </c>
      <c r="AC336" s="28" t="s">
        <v>614</v>
      </c>
      <c r="AD336" s="27" t="s">
        <v>54</v>
      </c>
      <c r="AE336" s="28" t="s">
        <v>158</v>
      </c>
      <c r="AF336" s="29" t="s">
        <v>55</v>
      </c>
      <c r="AG336" s="29"/>
      <c r="AH336" s="27" t="s">
        <v>181</v>
      </c>
      <c r="AI336" s="27" t="s">
        <v>181</v>
      </c>
      <c r="AJ336" s="27"/>
      <c r="AK336" s="81">
        <v>28</v>
      </c>
      <c r="AL336" s="569"/>
      <c r="AM336" s="28"/>
      <c r="AN336" s="28"/>
      <c r="AO336" s="28">
        <v>2000</v>
      </c>
      <c r="AP336" s="20"/>
      <c r="AQ336" s="62"/>
      <c r="AR336" s="28" t="s">
        <v>616</v>
      </c>
      <c r="AS336" s="20" t="s">
        <v>962</v>
      </c>
    </row>
    <row r="337" spans="1:45" ht="14.25" customHeight="1" x14ac:dyDescent="0.25">
      <c r="A337" t="s">
        <v>174</v>
      </c>
      <c r="B337">
        <v>1</v>
      </c>
      <c r="C337" t="s">
        <v>875</v>
      </c>
      <c r="D337" s="45" t="s">
        <v>1472</v>
      </c>
      <c r="E337" s="42"/>
      <c r="F337" s="46" t="s">
        <v>57</v>
      </c>
      <c r="G337" s="42" t="s">
        <v>615</v>
      </c>
      <c r="H337" s="46" t="s">
        <v>65</v>
      </c>
      <c r="I337" s="46">
        <v>24</v>
      </c>
      <c r="J337" s="670">
        <v>6</v>
      </c>
      <c r="K337" s="19" t="s">
        <v>1410</v>
      </c>
      <c r="L337" s="52" t="s">
        <v>108</v>
      </c>
      <c r="M337" s="81"/>
      <c r="N337" s="28">
        <v>1175</v>
      </c>
      <c r="O337" s="972"/>
      <c r="P337" s="29">
        <v>4</v>
      </c>
      <c r="Q337" s="28"/>
      <c r="R337" s="28">
        <v>16</v>
      </c>
      <c r="S337" s="81">
        <v>51.01</v>
      </c>
      <c r="T337" s="185">
        <v>41828</v>
      </c>
      <c r="U337" s="326">
        <v>14.7</v>
      </c>
      <c r="V337" s="60">
        <v>0.83</v>
      </c>
      <c r="W337" s="167">
        <v>1</v>
      </c>
      <c r="X337" s="489">
        <f>IF(AND(N337&lt;&gt;"",S337&lt;&gt;""),1000*S337*V337/(N337*W337),"")</f>
        <v>36.032595744680847</v>
      </c>
      <c r="Y337" s="502" t="s">
        <v>174</v>
      </c>
      <c r="Z337" s="494"/>
      <c r="AA337" s="28" t="s">
        <v>17</v>
      </c>
      <c r="AB337" s="27">
        <v>1</v>
      </c>
      <c r="AC337" s="28" t="s">
        <v>1474</v>
      </c>
      <c r="AD337" s="27" t="s">
        <v>54</v>
      </c>
      <c r="AE337" s="28" t="s">
        <v>158</v>
      </c>
      <c r="AF337" s="29" t="s">
        <v>55</v>
      </c>
      <c r="AG337" s="29"/>
      <c r="AH337" s="27" t="s">
        <v>205</v>
      </c>
      <c r="AI337" s="27" t="s">
        <v>205</v>
      </c>
      <c r="AJ337" s="27"/>
      <c r="AK337" s="81">
        <v>28</v>
      </c>
      <c r="AL337" s="569"/>
      <c r="AM337" s="28"/>
      <c r="AN337" s="28"/>
      <c r="AO337" s="28">
        <v>2000</v>
      </c>
      <c r="AP337" s="20"/>
      <c r="AQ337" s="62"/>
      <c r="AR337" s="28" t="s">
        <v>616</v>
      </c>
      <c r="AS337" s="20" t="s">
        <v>962</v>
      </c>
    </row>
    <row r="338" spans="1:45" ht="14.25" customHeight="1" x14ac:dyDescent="0.25">
      <c r="C338" t="s">
        <v>875</v>
      </c>
      <c r="D338" s="45" t="s">
        <v>1900</v>
      </c>
      <c r="E338" s="555" t="s">
        <v>1913</v>
      </c>
      <c r="F338" s="46" t="s">
        <v>737</v>
      </c>
      <c r="G338" s="42" t="s">
        <v>1901</v>
      </c>
      <c r="H338" s="46" t="s">
        <v>65</v>
      </c>
      <c r="I338" s="46">
        <v>16</v>
      </c>
      <c r="J338" s="670">
        <v>16</v>
      </c>
      <c r="K338" s="19"/>
      <c r="L338" s="52"/>
      <c r="M338" s="81"/>
      <c r="N338" s="28"/>
      <c r="O338" s="972"/>
      <c r="P338" s="29"/>
      <c r="Q338" s="28"/>
      <c r="R338" s="28"/>
      <c r="S338" s="81"/>
      <c r="T338" s="185"/>
      <c r="U338" s="326"/>
      <c r="V338" s="60"/>
      <c r="W338" s="167"/>
      <c r="X338" s="489"/>
      <c r="Y338" s="502"/>
      <c r="Z338" s="494"/>
      <c r="AA338" s="28" t="s">
        <v>107</v>
      </c>
      <c r="AB338" s="27"/>
      <c r="AC338" s="28"/>
      <c r="AD338" s="27"/>
      <c r="AE338" s="28"/>
      <c r="AF338" s="29"/>
      <c r="AG338" s="29"/>
      <c r="AH338" s="27"/>
      <c r="AI338" s="27"/>
      <c r="AJ338" s="27"/>
      <c r="AK338" s="81"/>
      <c r="AL338" s="569"/>
      <c r="AM338" s="28"/>
      <c r="AN338" s="28"/>
      <c r="AO338" s="28"/>
      <c r="AP338" s="20"/>
      <c r="AQ338" s="19"/>
      <c r="AR338" s="28" t="s">
        <v>1914</v>
      </c>
      <c r="AS338" s="127"/>
    </row>
    <row r="339" spans="1:45" ht="14.25" customHeight="1" x14ac:dyDescent="0.25">
      <c r="A339" t="s">
        <v>746</v>
      </c>
      <c r="B339">
        <v>1</v>
      </c>
      <c r="C339" t="s">
        <v>4376</v>
      </c>
      <c r="D339" s="591" t="s">
        <v>4353</v>
      </c>
      <c r="E339" s="555" t="s">
        <v>4354</v>
      </c>
      <c r="F339" s="592" t="s">
        <v>67</v>
      </c>
      <c r="G339" s="593" t="s">
        <v>1911</v>
      </c>
      <c r="H339" s="592" t="s">
        <v>65</v>
      </c>
      <c r="I339" s="592">
        <v>16</v>
      </c>
      <c r="J339" s="618">
        <v>4</v>
      </c>
      <c r="K339" s="19" t="s">
        <v>800</v>
      </c>
      <c r="L339" s="52" t="s">
        <v>108</v>
      </c>
      <c r="M339" s="81"/>
      <c r="N339" s="28">
        <v>514</v>
      </c>
      <c r="O339" s="972"/>
      <c r="P339" s="29">
        <v>6</v>
      </c>
      <c r="Q339" s="28"/>
      <c r="R339" s="28"/>
      <c r="S339" s="81">
        <v>476.19</v>
      </c>
      <c r="T339" s="185">
        <v>43304</v>
      </c>
      <c r="U339" s="326">
        <v>14.7</v>
      </c>
      <c r="V339" s="60">
        <v>0.67</v>
      </c>
      <c r="W339" s="167">
        <v>1</v>
      </c>
      <c r="X339" s="489">
        <f>IF(AND(N339&lt;&gt;"",S339&lt;&gt;""),1000*S339*V339/(N339*W339),"")</f>
        <v>620.71459143968877</v>
      </c>
      <c r="Y339" s="502" t="s">
        <v>174</v>
      </c>
      <c r="Z339" s="494" t="s">
        <v>745</v>
      </c>
      <c r="AA339" s="28" t="s">
        <v>20</v>
      </c>
      <c r="AB339" s="27">
        <v>1</v>
      </c>
      <c r="AC339" s="28" t="s">
        <v>4353</v>
      </c>
      <c r="AD339" s="27" t="s">
        <v>54</v>
      </c>
      <c r="AE339" s="28"/>
      <c r="AF339" s="29" t="s">
        <v>55</v>
      </c>
      <c r="AG339" s="29" t="s">
        <v>55</v>
      </c>
      <c r="AH339" s="27" t="s">
        <v>181</v>
      </c>
      <c r="AI339" s="27" t="s">
        <v>181</v>
      </c>
      <c r="AJ339" s="27" t="s">
        <v>54</v>
      </c>
      <c r="AK339" s="81">
        <v>12</v>
      </c>
      <c r="AL339" s="569"/>
      <c r="AM339" s="28"/>
      <c r="AN339" s="28"/>
      <c r="AO339" s="28">
        <v>2012</v>
      </c>
      <c r="AP339" s="20">
        <v>2017</v>
      </c>
      <c r="AQ339" s="182"/>
      <c r="AR339" s="28" t="s">
        <v>4359</v>
      </c>
      <c r="AS339" s="20" t="s">
        <v>4366</v>
      </c>
    </row>
    <row r="340" spans="1:45" ht="14.25" customHeight="1" x14ac:dyDescent="0.25">
      <c r="D340" s="26" t="s">
        <v>6443</v>
      </c>
      <c r="E340" s="435" t="s">
        <v>6446</v>
      </c>
      <c r="F340" s="27"/>
      <c r="G340" s="28" t="s">
        <v>6444</v>
      </c>
      <c r="H340" s="27" t="s">
        <v>65</v>
      </c>
      <c r="I340" s="27">
        <v>16</v>
      </c>
      <c r="J340" s="87">
        <v>16</v>
      </c>
      <c r="K340" s="19" t="s">
        <v>6449</v>
      </c>
      <c r="L340" s="52" t="s">
        <v>6444</v>
      </c>
      <c r="M340" s="81"/>
      <c r="N340" s="28">
        <v>3306</v>
      </c>
      <c r="O340" s="972">
        <v>1622</v>
      </c>
      <c r="P340" s="29">
        <v>4</v>
      </c>
      <c r="Q340" s="28"/>
      <c r="R340" s="28">
        <v>86</v>
      </c>
      <c r="S340" s="81">
        <v>50</v>
      </c>
      <c r="T340" s="185">
        <v>43424</v>
      </c>
      <c r="U340" s="326" t="s">
        <v>1267</v>
      </c>
      <c r="V340" s="60">
        <v>0.67</v>
      </c>
      <c r="W340" s="167">
        <v>1</v>
      </c>
      <c r="X340" s="489">
        <f>IF(AND(N340&lt;&gt;"",S340&lt;&gt;""),1000*S340*V340/(N340*W340),"")</f>
        <v>10.133091349062312</v>
      </c>
      <c r="Y340" s="502" t="s">
        <v>2226</v>
      </c>
      <c r="Z340" s="494"/>
      <c r="AA340" s="28" t="s">
        <v>17</v>
      </c>
      <c r="AB340" s="27">
        <v>17</v>
      </c>
      <c r="AC340" s="28" t="s">
        <v>6443</v>
      </c>
      <c r="AD340" s="27" t="s">
        <v>54</v>
      </c>
      <c r="AE340" s="28" t="s">
        <v>158</v>
      </c>
      <c r="AF340" s="29" t="s">
        <v>55</v>
      </c>
      <c r="AG340" s="29"/>
      <c r="AH340" s="27" t="s">
        <v>181</v>
      </c>
      <c r="AI340" s="27" t="s">
        <v>181</v>
      </c>
      <c r="AJ340" s="27"/>
      <c r="AK340" s="81">
        <v>32</v>
      </c>
      <c r="AL340" s="569"/>
      <c r="AM340" s="28"/>
      <c r="AN340" s="28"/>
      <c r="AO340" s="28">
        <v>2017</v>
      </c>
      <c r="AP340" s="20">
        <v>2020</v>
      </c>
      <c r="AQ340" s="182" t="s">
        <v>6448</v>
      </c>
      <c r="AR340" s="28"/>
      <c r="AS340" s="20" t="s">
        <v>6447</v>
      </c>
    </row>
    <row r="341" spans="1:45" ht="14.25" customHeight="1" x14ac:dyDescent="0.25">
      <c r="D341" s="409" t="s">
        <v>5645</v>
      </c>
      <c r="E341" s="435" t="s">
        <v>5646</v>
      </c>
      <c r="F341" s="412" t="s">
        <v>67</v>
      </c>
      <c r="G341" s="504" t="s">
        <v>1911</v>
      </c>
      <c r="H341" s="412" t="s">
        <v>65</v>
      </c>
      <c r="I341" s="412">
        <v>64</v>
      </c>
      <c r="J341" s="415">
        <v>8</v>
      </c>
      <c r="K341" s="19"/>
      <c r="L341" s="28"/>
      <c r="M341" s="81"/>
      <c r="N341" s="28"/>
      <c r="O341" s="972"/>
      <c r="P341" s="29"/>
      <c r="Q341" s="28"/>
      <c r="R341" s="28"/>
      <c r="S341" s="81"/>
      <c r="T341" s="185"/>
      <c r="U341" s="326"/>
      <c r="V341" s="60"/>
      <c r="W341" s="167"/>
      <c r="X341" s="489"/>
      <c r="Y341" s="502"/>
      <c r="Z341" s="494"/>
      <c r="AA341" s="28" t="s">
        <v>20</v>
      </c>
      <c r="AB341" s="27">
        <v>4</v>
      </c>
      <c r="AC341" s="28" t="s">
        <v>5645</v>
      </c>
      <c r="AD341" s="27"/>
      <c r="AE341" s="28"/>
      <c r="AF341" s="29"/>
      <c r="AG341" s="29"/>
      <c r="AH341" s="27" t="s">
        <v>4002</v>
      </c>
      <c r="AI341" s="27" t="s">
        <v>4002</v>
      </c>
      <c r="AJ341" s="27" t="s">
        <v>54</v>
      </c>
      <c r="AK341" s="81">
        <v>56</v>
      </c>
      <c r="AL341" s="569"/>
      <c r="AM341" s="28"/>
      <c r="AN341" s="28"/>
      <c r="AO341" s="28"/>
      <c r="AP341" s="20">
        <v>2017</v>
      </c>
      <c r="AQ341" s="182"/>
      <c r="AR341" s="28" t="s">
        <v>5648</v>
      </c>
      <c r="AS341" s="20" t="s">
        <v>5647</v>
      </c>
    </row>
    <row r="342" spans="1:45" ht="14.25" customHeight="1" x14ac:dyDescent="0.25">
      <c r="B342">
        <v>1</v>
      </c>
      <c r="C342" t="s">
        <v>875</v>
      </c>
      <c r="D342" s="26" t="s">
        <v>1903</v>
      </c>
      <c r="E342" s="435" t="s">
        <v>3389</v>
      </c>
      <c r="F342" s="27" t="s">
        <v>107</v>
      </c>
      <c r="G342" s="28" t="s">
        <v>1902</v>
      </c>
      <c r="H342" s="27" t="s">
        <v>65</v>
      </c>
      <c r="I342" s="27">
        <v>32</v>
      </c>
      <c r="J342" s="87">
        <v>8</v>
      </c>
      <c r="K342" s="19" t="s">
        <v>7</v>
      </c>
      <c r="L342" s="28" t="s">
        <v>1902</v>
      </c>
      <c r="M342" s="81"/>
      <c r="N342" s="28">
        <v>1977</v>
      </c>
      <c r="O342" s="972"/>
      <c r="P342" s="29">
        <v>6</v>
      </c>
      <c r="Q342" s="28"/>
      <c r="R342" s="28"/>
      <c r="S342" s="81">
        <v>150</v>
      </c>
      <c r="T342" s="185"/>
      <c r="U342" s="326"/>
      <c r="V342" s="60">
        <v>1</v>
      </c>
      <c r="W342" s="167">
        <v>1</v>
      </c>
      <c r="X342" s="489">
        <f t="shared" ref="X342:X349" si="13">IF(AND(N342&lt;&gt;"",S342&lt;&gt;""),1000*S342*V342/(N342*W342),"")</f>
        <v>75.872534142640362</v>
      </c>
      <c r="Y342" s="502" t="s">
        <v>174</v>
      </c>
      <c r="Z342" s="494"/>
      <c r="AA342" s="28" t="s">
        <v>107</v>
      </c>
      <c r="AB342" s="27"/>
      <c r="AC342" s="28"/>
      <c r="AD342" s="27"/>
      <c r="AE342" s="28"/>
      <c r="AF342" s="29"/>
      <c r="AG342" s="29"/>
      <c r="AH342" s="27"/>
      <c r="AI342" s="27"/>
      <c r="AJ342" s="27"/>
      <c r="AK342" s="81"/>
      <c r="AL342" s="569"/>
      <c r="AM342" s="28"/>
      <c r="AN342" s="28"/>
      <c r="AO342" s="28"/>
      <c r="AP342" s="20">
        <v>2010</v>
      </c>
      <c r="AQ342" s="19"/>
      <c r="AR342" s="28" t="s">
        <v>2021</v>
      </c>
      <c r="AS342" s="20"/>
    </row>
    <row r="343" spans="1:45" ht="14.25" customHeight="1" x14ac:dyDescent="0.25">
      <c r="A343" t="s">
        <v>746</v>
      </c>
      <c r="B343">
        <v>1</v>
      </c>
      <c r="C343" t="s">
        <v>875</v>
      </c>
      <c r="D343" s="26" t="s">
        <v>519</v>
      </c>
      <c r="E343" s="435" t="s">
        <v>2508</v>
      </c>
      <c r="F343" s="27" t="s">
        <v>67</v>
      </c>
      <c r="G343" s="28" t="s">
        <v>521</v>
      </c>
      <c r="H343" s="27" t="s">
        <v>65</v>
      </c>
      <c r="I343" s="27">
        <v>8</v>
      </c>
      <c r="J343" s="87">
        <v>9</v>
      </c>
      <c r="K343" s="19" t="s">
        <v>30</v>
      </c>
      <c r="L343" s="52" t="s">
        <v>521</v>
      </c>
      <c r="M343" s="81"/>
      <c r="N343" s="28">
        <v>196</v>
      </c>
      <c r="O343" s="972"/>
      <c r="P343" s="29">
        <v>6</v>
      </c>
      <c r="Q343" s="28"/>
      <c r="R343" s="28"/>
      <c r="S343" s="81">
        <v>473.9</v>
      </c>
      <c r="T343" s="185"/>
      <c r="U343" s="326">
        <v>14.7</v>
      </c>
      <c r="V343" s="60">
        <v>0.33</v>
      </c>
      <c r="W343" s="167">
        <v>1</v>
      </c>
      <c r="X343" s="489">
        <f t="shared" si="13"/>
        <v>797.89285714285711</v>
      </c>
      <c r="Y343" s="502" t="s">
        <v>1833</v>
      </c>
      <c r="Z343" s="494"/>
      <c r="AA343" s="28" t="s">
        <v>20</v>
      </c>
      <c r="AB343" s="27">
        <v>3</v>
      </c>
      <c r="AC343" s="28" t="s">
        <v>229</v>
      </c>
      <c r="AD343" s="27" t="s">
        <v>54</v>
      </c>
      <c r="AE343" s="28" t="s">
        <v>158</v>
      </c>
      <c r="AF343" s="29" t="s">
        <v>55</v>
      </c>
      <c r="AG343" s="29" t="s">
        <v>54</v>
      </c>
      <c r="AH343" s="27" t="s">
        <v>249</v>
      </c>
      <c r="AI343" s="27" t="s">
        <v>364</v>
      </c>
      <c r="AJ343" s="27" t="s">
        <v>54</v>
      </c>
      <c r="AK343" s="81">
        <v>41</v>
      </c>
      <c r="AL343" s="569"/>
      <c r="AM343" s="28">
        <v>3</v>
      </c>
      <c r="AN343" s="28"/>
      <c r="AO343" s="28">
        <v>2012</v>
      </c>
      <c r="AP343" s="20">
        <v>2014</v>
      </c>
      <c r="AQ343" s="182" t="s">
        <v>2509</v>
      </c>
      <c r="AR343" s="28" t="s">
        <v>522</v>
      </c>
      <c r="AS343" s="20" t="s">
        <v>1457</v>
      </c>
    </row>
    <row r="344" spans="1:45" ht="14.25" customHeight="1" x14ac:dyDescent="0.25">
      <c r="A344" t="s">
        <v>746</v>
      </c>
      <c r="B344">
        <v>1</v>
      </c>
      <c r="C344" t="s">
        <v>875</v>
      </c>
      <c r="D344" s="26" t="s">
        <v>3966</v>
      </c>
      <c r="E344" s="435" t="s">
        <v>3968</v>
      </c>
      <c r="F344" s="27" t="s">
        <v>67</v>
      </c>
      <c r="G344" s="28" t="s">
        <v>3969</v>
      </c>
      <c r="H344" s="27" t="s">
        <v>65</v>
      </c>
      <c r="I344" s="27">
        <v>16</v>
      </c>
      <c r="J344" s="87">
        <v>5</v>
      </c>
      <c r="K344" s="19" t="s">
        <v>3970</v>
      </c>
      <c r="L344" s="52" t="s">
        <v>108</v>
      </c>
      <c r="M344" s="81"/>
      <c r="N344" s="28">
        <v>5101</v>
      </c>
      <c r="O344" s="972"/>
      <c r="P344" s="29">
        <v>4</v>
      </c>
      <c r="Q344" s="28">
        <v>6</v>
      </c>
      <c r="R344" s="28">
        <v>29</v>
      </c>
      <c r="S344" s="81">
        <v>65.7</v>
      </c>
      <c r="T344" s="185">
        <v>43275</v>
      </c>
      <c r="U344" s="326" t="s">
        <v>3562</v>
      </c>
      <c r="V344" s="60">
        <v>0.67</v>
      </c>
      <c r="W344" s="167">
        <v>0.33300000000000002</v>
      </c>
      <c r="X344" s="489">
        <f t="shared" si="13"/>
        <v>25.914367612073942</v>
      </c>
      <c r="Y344" s="502" t="s">
        <v>174</v>
      </c>
      <c r="Z344" s="494"/>
      <c r="AA344" s="28" t="s">
        <v>20</v>
      </c>
      <c r="AB344" s="27">
        <v>9</v>
      </c>
      <c r="AC344" s="28" t="s">
        <v>3967</v>
      </c>
      <c r="AD344" s="27" t="s">
        <v>54</v>
      </c>
      <c r="AE344" s="28" t="s">
        <v>158</v>
      </c>
      <c r="AF344" s="29" t="s">
        <v>55</v>
      </c>
      <c r="AG344" s="29" t="s">
        <v>55</v>
      </c>
      <c r="AH344" s="27" t="s">
        <v>181</v>
      </c>
      <c r="AI344" s="27" t="s">
        <v>83</v>
      </c>
      <c r="AJ344" s="27" t="s">
        <v>55</v>
      </c>
      <c r="AK344" s="81"/>
      <c r="AL344" s="569"/>
      <c r="AM344" s="28"/>
      <c r="AN344" s="28"/>
      <c r="AO344" s="28">
        <v>2009</v>
      </c>
      <c r="AP344" s="20">
        <v>2011</v>
      </c>
      <c r="AQ344" s="182" t="s">
        <v>3175</v>
      </c>
      <c r="AR344" s="28" t="s">
        <v>3972</v>
      </c>
      <c r="AS344" s="20" t="s">
        <v>3971</v>
      </c>
    </row>
    <row r="345" spans="1:45" ht="14.25" customHeight="1" x14ac:dyDescent="0.25">
      <c r="C345" t="s">
        <v>4376</v>
      </c>
      <c r="D345" s="26" t="s">
        <v>3152</v>
      </c>
      <c r="E345" s="435" t="s">
        <v>2466</v>
      </c>
      <c r="F345" s="27" t="s">
        <v>67</v>
      </c>
      <c r="G345" s="28" t="s">
        <v>2464</v>
      </c>
      <c r="H345" s="27" t="s">
        <v>65</v>
      </c>
      <c r="I345" s="27">
        <v>16</v>
      </c>
      <c r="J345" s="87">
        <v>3</v>
      </c>
      <c r="K345" s="19" t="s">
        <v>800</v>
      </c>
      <c r="L345" s="52" t="s">
        <v>108</v>
      </c>
      <c r="M345" s="81"/>
      <c r="N345" s="28">
        <v>143</v>
      </c>
      <c r="O345" s="972"/>
      <c r="P345" s="29">
        <v>6</v>
      </c>
      <c r="Q345" s="28"/>
      <c r="R345" s="28"/>
      <c r="S345" s="81">
        <v>416.66699999999997</v>
      </c>
      <c r="T345" s="185">
        <v>43185</v>
      </c>
      <c r="U345" s="326">
        <v>14.7</v>
      </c>
      <c r="V345" s="60">
        <v>0.2</v>
      </c>
      <c r="W345" s="167">
        <v>1.2</v>
      </c>
      <c r="X345" s="489">
        <f t="shared" si="13"/>
        <v>485.62587412587419</v>
      </c>
      <c r="Y345" s="502" t="s">
        <v>174</v>
      </c>
      <c r="Z345" s="494"/>
      <c r="AA345" s="28" t="s">
        <v>17</v>
      </c>
      <c r="AB345" s="27">
        <v>8</v>
      </c>
      <c r="AC345" s="28" t="s">
        <v>2463</v>
      </c>
      <c r="AD345" s="27" t="s">
        <v>54</v>
      </c>
      <c r="AE345" s="28" t="s">
        <v>124</v>
      </c>
      <c r="AF345" s="29" t="s">
        <v>55</v>
      </c>
      <c r="AG345" s="29" t="s">
        <v>55</v>
      </c>
      <c r="AH345" s="27" t="s">
        <v>181</v>
      </c>
      <c r="AI345" s="27" t="s">
        <v>181</v>
      </c>
      <c r="AJ345" s="27" t="s">
        <v>55</v>
      </c>
      <c r="AK345" s="81">
        <v>8</v>
      </c>
      <c r="AL345" s="569">
        <v>2</v>
      </c>
      <c r="AM345" s="28"/>
      <c r="AN345" s="28"/>
      <c r="AO345" s="28">
        <v>2001</v>
      </c>
      <c r="AP345" s="20">
        <v>2001</v>
      </c>
      <c r="AQ345" s="182" t="s">
        <v>2465</v>
      </c>
      <c r="AR345" s="28" t="s">
        <v>2467</v>
      </c>
      <c r="AS345" s="20" t="s">
        <v>2468</v>
      </c>
    </row>
    <row r="346" spans="1:45" ht="14.25" customHeight="1" x14ac:dyDescent="0.25">
      <c r="A346" t="s">
        <v>174</v>
      </c>
      <c r="C346" t="s">
        <v>875</v>
      </c>
      <c r="D346" s="26" t="s">
        <v>723</v>
      </c>
      <c r="E346" s="435" t="s">
        <v>3385</v>
      </c>
      <c r="F346" s="27" t="s">
        <v>67</v>
      </c>
      <c r="G346" s="28" t="s">
        <v>724</v>
      </c>
      <c r="H346" s="27" t="s">
        <v>65</v>
      </c>
      <c r="I346" s="27">
        <v>32</v>
      </c>
      <c r="J346" s="87">
        <v>8</v>
      </c>
      <c r="K346" s="19" t="s">
        <v>800</v>
      </c>
      <c r="L346" s="52" t="s">
        <v>108</v>
      </c>
      <c r="M346" s="81" t="s">
        <v>896</v>
      </c>
      <c r="N346" s="28"/>
      <c r="O346" s="972"/>
      <c r="P346" s="29">
        <v>6</v>
      </c>
      <c r="Q346" s="28"/>
      <c r="R346" s="28"/>
      <c r="S346" s="81"/>
      <c r="T346" s="185">
        <v>41770</v>
      </c>
      <c r="U346" s="326">
        <v>14.7</v>
      </c>
      <c r="V346" s="60">
        <v>1</v>
      </c>
      <c r="W346" s="167">
        <v>1</v>
      </c>
      <c r="X346" s="489" t="str">
        <f t="shared" si="13"/>
        <v/>
      </c>
      <c r="Y346" s="502"/>
      <c r="Z346" s="494"/>
      <c r="AA346" s="28" t="s">
        <v>17</v>
      </c>
      <c r="AB346" s="27">
        <v>32</v>
      </c>
      <c r="AC346" s="28" t="s">
        <v>229</v>
      </c>
      <c r="AD346" s="27" t="s">
        <v>54</v>
      </c>
      <c r="AE346" s="28" t="s">
        <v>124</v>
      </c>
      <c r="AF346" s="29" t="s">
        <v>55</v>
      </c>
      <c r="AG346" s="29"/>
      <c r="AH346" s="27" t="s">
        <v>133</v>
      </c>
      <c r="AI346" s="27" t="s">
        <v>133</v>
      </c>
      <c r="AJ346" s="27" t="s">
        <v>54</v>
      </c>
      <c r="AK346" s="81"/>
      <c r="AL346" s="569"/>
      <c r="AM346" s="28"/>
      <c r="AN346" s="28"/>
      <c r="AO346" s="28">
        <v>2006</v>
      </c>
      <c r="AP346" s="20">
        <v>2007</v>
      </c>
      <c r="AQ346" s="182" t="s">
        <v>2731</v>
      </c>
      <c r="AR346" s="28" t="s">
        <v>725</v>
      </c>
      <c r="AS346" s="20" t="s">
        <v>2728</v>
      </c>
    </row>
    <row r="347" spans="1:45" ht="14.25" customHeight="1" x14ac:dyDescent="0.25">
      <c r="C347" t="s">
        <v>875</v>
      </c>
      <c r="D347" s="26" t="s">
        <v>1904</v>
      </c>
      <c r="E347" s="435" t="s">
        <v>3376</v>
      </c>
      <c r="F347" s="27" t="s">
        <v>3180</v>
      </c>
      <c r="G347" s="28" t="s">
        <v>355</v>
      </c>
      <c r="H347" s="27" t="s">
        <v>65</v>
      </c>
      <c r="I347" s="27">
        <v>16</v>
      </c>
      <c r="J347" s="87">
        <v>8</v>
      </c>
      <c r="K347" s="19" t="s">
        <v>800</v>
      </c>
      <c r="L347" s="52" t="s">
        <v>108</v>
      </c>
      <c r="M347" s="81" t="s">
        <v>3179</v>
      </c>
      <c r="N347" s="28"/>
      <c r="O347" s="972"/>
      <c r="P347" s="29">
        <v>6</v>
      </c>
      <c r="Q347" s="28"/>
      <c r="R347" s="28"/>
      <c r="S347" s="81"/>
      <c r="T347" s="185"/>
      <c r="U347" s="326">
        <v>14.7</v>
      </c>
      <c r="V347" s="60">
        <v>0.67</v>
      </c>
      <c r="W347" s="167">
        <v>1</v>
      </c>
      <c r="X347" s="489" t="str">
        <f t="shared" si="13"/>
        <v/>
      </c>
      <c r="Y347" s="502"/>
      <c r="Z347" s="494"/>
      <c r="AA347" s="28" t="s">
        <v>17</v>
      </c>
      <c r="AB347" s="27">
        <v>1</v>
      </c>
      <c r="AC347" s="28" t="s">
        <v>1905</v>
      </c>
      <c r="AD347" s="27"/>
      <c r="AE347" s="28"/>
      <c r="AF347" s="29"/>
      <c r="AG347" s="29"/>
      <c r="AH347" s="27"/>
      <c r="AI347" s="27"/>
      <c r="AJ347" s="27"/>
      <c r="AK347" s="81"/>
      <c r="AL347" s="569"/>
      <c r="AM347" s="28"/>
      <c r="AN347" s="28"/>
      <c r="AO347" s="28">
        <v>2003</v>
      </c>
      <c r="AP347" s="20">
        <v>2003</v>
      </c>
      <c r="AQ347" s="37"/>
      <c r="AR347" s="28" t="s">
        <v>1906</v>
      </c>
      <c r="AS347" s="20" t="s">
        <v>2728</v>
      </c>
    </row>
    <row r="348" spans="1:45" ht="15" customHeight="1" x14ac:dyDescent="0.25">
      <c r="A348" t="s">
        <v>746</v>
      </c>
      <c r="B348">
        <v>1</v>
      </c>
      <c r="C348" t="s">
        <v>875</v>
      </c>
      <c r="D348" s="26" t="s">
        <v>1482</v>
      </c>
      <c r="E348" s="435" t="s">
        <v>2384</v>
      </c>
      <c r="F348" s="27" t="s">
        <v>85</v>
      </c>
      <c r="G348" s="28" t="s">
        <v>1483</v>
      </c>
      <c r="H348" s="27" t="s">
        <v>65</v>
      </c>
      <c r="I348" s="27">
        <v>16</v>
      </c>
      <c r="J348" s="87"/>
      <c r="K348" s="19" t="s">
        <v>800</v>
      </c>
      <c r="L348" s="52" t="s">
        <v>108</v>
      </c>
      <c r="M348" s="81"/>
      <c r="N348" s="28">
        <v>617</v>
      </c>
      <c r="O348" s="972"/>
      <c r="P348" s="29">
        <v>6</v>
      </c>
      <c r="Q348" s="28"/>
      <c r="R348" s="28">
        <v>4</v>
      </c>
      <c r="S348" s="81">
        <v>247.21899999999999</v>
      </c>
      <c r="T348" s="185">
        <v>41873</v>
      </c>
      <c r="U348" s="326">
        <v>14.7</v>
      </c>
      <c r="V348" s="60">
        <v>0.67</v>
      </c>
      <c r="W348" s="167">
        <v>1</v>
      </c>
      <c r="X348" s="489">
        <f t="shared" si="13"/>
        <v>268.4549918962723</v>
      </c>
      <c r="Y348" s="502" t="s">
        <v>174</v>
      </c>
      <c r="Z348" s="494"/>
      <c r="AA348" s="28" t="s">
        <v>17</v>
      </c>
      <c r="AB348" s="27">
        <v>20</v>
      </c>
      <c r="AC348" s="28" t="s">
        <v>73</v>
      </c>
      <c r="AD348" s="27"/>
      <c r="AE348" s="28" t="s">
        <v>158</v>
      </c>
      <c r="AF348" s="29" t="s">
        <v>55</v>
      </c>
      <c r="AG348" s="29" t="s">
        <v>54</v>
      </c>
      <c r="AH348" s="27" t="s">
        <v>364</v>
      </c>
      <c r="AI348" s="27" t="s">
        <v>364</v>
      </c>
      <c r="AJ348" s="27"/>
      <c r="AK348" s="81">
        <v>26</v>
      </c>
      <c r="AL348" s="569"/>
      <c r="AM348" s="28"/>
      <c r="AN348" s="28"/>
      <c r="AO348" s="28"/>
      <c r="AP348" s="20">
        <v>2014</v>
      </c>
      <c r="AQ348" s="182"/>
      <c r="AR348" s="28"/>
      <c r="AS348" s="20" t="s">
        <v>1484</v>
      </c>
    </row>
    <row r="349" spans="1:45" ht="15" customHeight="1" x14ac:dyDescent="0.25">
      <c r="A349" t="s">
        <v>746</v>
      </c>
      <c r="B349">
        <v>1</v>
      </c>
      <c r="C349" t="s">
        <v>875</v>
      </c>
      <c r="D349" s="26" t="s">
        <v>32</v>
      </c>
      <c r="E349" s="435" t="s">
        <v>2382</v>
      </c>
      <c r="F349" s="27" t="s">
        <v>67</v>
      </c>
      <c r="G349" s="28" t="s">
        <v>604</v>
      </c>
      <c r="H349" s="27" t="s">
        <v>65</v>
      </c>
      <c r="I349" s="27">
        <v>32</v>
      </c>
      <c r="J349" s="87">
        <v>8</v>
      </c>
      <c r="K349" s="19" t="s">
        <v>800</v>
      </c>
      <c r="L349" s="52" t="s">
        <v>108</v>
      </c>
      <c r="M349" s="81"/>
      <c r="N349" s="28">
        <v>1073</v>
      </c>
      <c r="O349" s="972"/>
      <c r="P349" s="29">
        <v>6</v>
      </c>
      <c r="Q349" s="28">
        <v>3</v>
      </c>
      <c r="R349" s="28"/>
      <c r="S349" s="81">
        <v>282.88499999999999</v>
      </c>
      <c r="T349" s="185">
        <v>42139</v>
      </c>
      <c r="U349" s="326">
        <v>14.7</v>
      </c>
      <c r="V349" s="60">
        <v>1</v>
      </c>
      <c r="W349" s="167">
        <v>4</v>
      </c>
      <c r="X349" s="489">
        <f t="shared" si="13"/>
        <v>65.909832246039144</v>
      </c>
      <c r="Y349" s="502" t="s">
        <v>174</v>
      </c>
      <c r="Z349" s="494"/>
      <c r="AA349" s="28" t="s">
        <v>17</v>
      </c>
      <c r="AB349" s="27">
        <v>23</v>
      </c>
      <c r="AC349" s="28" t="s">
        <v>605</v>
      </c>
      <c r="AD349" s="27" t="s">
        <v>54</v>
      </c>
      <c r="AE349" s="28" t="s">
        <v>124</v>
      </c>
      <c r="AF349" s="29" t="s">
        <v>55</v>
      </c>
      <c r="AG349" s="29"/>
      <c r="AH349" s="27" t="s">
        <v>133</v>
      </c>
      <c r="AI349" s="27" t="s">
        <v>133</v>
      </c>
      <c r="AJ349" s="27" t="s">
        <v>54</v>
      </c>
      <c r="AK349" s="81">
        <v>37</v>
      </c>
      <c r="AL349" s="569"/>
      <c r="AM349" s="28"/>
      <c r="AN349" s="28"/>
      <c r="AO349" s="28">
        <v>2008</v>
      </c>
      <c r="AP349" s="20">
        <v>2009</v>
      </c>
      <c r="AQ349" s="142"/>
      <c r="AR349" s="28" t="s">
        <v>767</v>
      </c>
      <c r="AS349" s="20" t="s">
        <v>603</v>
      </c>
    </row>
    <row r="350" spans="1:45" ht="15" customHeight="1" x14ac:dyDescent="0.25">
      <c r="D350" s="409" t="s">
        <v>5595</v>
      </c>
      <c r="E350" s="435" t="s">
        <v>5596</v>
      </c>
      <c r="F350" s="608" t="s">
        <v>296</v>
      </c>
      <c r="G350" s="504" t="s">
        <v>5343</v>
      </c>
      <c r="H350" s="27" t="s">
        <v>65</v>
      </c>
      <c r="I350" s="27">
        <v>32</v>
      </c>
      <c r="J350" s="87">
        <v>8</v>
      </c>
      <c r="K350" s="19" t="s">
        <v>43</v>
      </c>
      <c r="L350" s="465" t="s">
        <v>5343</v>
      </c>
      <c r="M350" s="81" t="s">
        <v>5594</v>
      </c>
      <c r="N350" s="28">
        <v>1000</v>
      </c>
      <c r="O350" s="972"/>
      <c r="P350" s="29">
        <v>4</v>
      </c>
      <c r="Q350" s="28"/>
      <c r="R350" s="28"/>
      <c r="S350" s="81"/>
      <c r="T350" s="185"/>
      <c r="U350" s="326"/>
      <c r="V350" s="60"/>
      <c r="W350" s="167"/>
      <c r="X350" s="489"/>
      <c r="Y350" s="502"/>
      <c r="Z350" s="494"/>
      <c r="AA350" s="28" t="s">
        <v>17</v>
      </c>
      <c r="AB350" s="27">
        <v>4</v>
      </c>
      <c r="AC350" s="28" t="s">
        <v>605</v>
      </c>
      <c r="AD350" s="27" t="s">
        <v>54</v>
      </c>
      <c r="AE350" s="28" t="s">
        <v>124</v>
      </c>
      <c r="AF350" s="29" t="s">
        <v>55</v>
      </c>
      <c r="AG350" s="29"/>
      <c r="AH350" s="27" t="s">
        <v>133</v>
      </c>
      <c r="AI350" s="27" t="s">
        <v>133</v>
      </c>
      <c r="AJ350" s="27" t="s">
        <v>54</v>
      </c>
      <c r="AK350" s="81">
        <v>37</v>
      </c>
      <c r="AL350" s="569"/>
      <c r="AM350" s="28"/>
      <c r="AN350" s="28"/>
      <c r="AO350" s="28">
        <v>2014</v>
      </c>
      <c r="AP350" s="20">
        <v>2015</v>
      </c>
      <c r="AQ350" s="182" t="s">
        <v>5598</v>
      </c>
      <c r="AR350" s="28" t="s">
        <v>5597</v>
      </c>
      <c r="AS350" s="20"/>
    </row>
    <row r="351" spans="1:45" ht="15" customHeight="1" x14ac:dyDescent="0.25">
      <c r="A351" t="s">
        <v>746</v>
      </c>
      <c r="B351">
        <v>1</v>
      </c>
      <c r="C351" t="s">
        <v>875</v>
      </c>
      <c r="D351" s="26" t="s">
        <v>1300</v>
      </c>
      <c r="E351" s="435" t="s">
        <v>1301</v>
      </c>
      <c r="F351" s="27" t="s">
        <v>85</v>
      </c>
      <c r="G351" s="28" t="s">
        <v>1302</v>
      </c>
      <c r="H351" s="27" t="s">
        <v>65</v>
      </c>
      <c r="I351" s="27">
        <v>32</v>
      </c>
      <c r="J351" s="87">
        <v>8</v>
      </c>
      <c r="K351" s="19" t="s">
        <v>1409</v>
      </c>
      <c r="L351" s="52" t="s">
        <v>108</v>
      </c>
      <c r="M351" s="81"/>
      <c r="N351" s="28">
        <v>2547</v>
      </c>
      <c r="O351" s="972"/>
      <c r="P351" s="29">
        <v>6</v>
      </c>
      <c r="Q351" s="28">
        <v>4</v>
      </c>
      <c r="R351" s="28">
        <v>12</v>
      </c>
      <c r="S351" s="81">
        <v>125.676</v>
      </c>
      <c r="T351" s="185">
        <v>41791</v>
      </c>
      <c r="U351" s="326">
        <v>14.7</v>
      </c>
      <c r="V351" s="60">
        <v>1</v>
      </c>
      <c r="W351" s="167">
        <v>4</v>
      </c>
      <c r="X351" s="489">
        <f>IF(AND(N351&lt;&gt;"",S351&lt;&gt;""),1000*S351*V351/(N351*W351),"")</f>
        <v>12.335689045936396</v>
      </c>
      <c r="Y351" s="502" t="s">
        <v>174</v>
      </c>
      <c r="Z351" s="494" t="s">
        <v>54</v>
      </c>
      <c r="AA351" s="28" t="s">
        <v>17</v>
      </c>
      <c r="AB351" s="27"/>
      <c r="AC351" s="28" t="s">
        <v>1407</v>
      </c>
      <c r="AD351" s="27" t="s">
        <v>54</v>
      </c>
      <c r="AE351" s="28" t="s">
        <v>124</v>
      </c>
      <c r="AF351" s="29" t="s">
        <v>55</v>
      </c>
      <c r="AG351" s="29"/>
      <c r="AH351" s="27" t="s">
        <v>133</v>
      </c>
      <c r="AI351" s="27" t="s">
        <v>133</v>
      </c>
      <c r="AJ351" s="27" t="s">
        <v>54</v>
      </c>
      <c r="AK351" s="81">
        <v>37</v>
      </c>
      <c r="AL351" s="569"/>
      <c r="AM351" s="28"/>
      <c r="AN351" s="28"/>
      <c r="AO351" s="28">
        <v>2008</v>
      </c>
      <c r="AP351" s="20">
        <v>2012</v>
      </c>
      <c r="AQ351" s="142"/>
      <c r="AR351" s="28" t="s">
        <v>1303</v>
      </c>
      <c r="AS351" s="20" t="s">
        <v>1408</v>
      </c>
    </row>
    <row r="352" spans="1:45" ht="15" customHeight="1" x14ac:dyDescent="0.25">
      <c r="D352" s="409" t="s">
        <v>5151</v>
      </c>
      <c r="E352" s="435" t="s">
        <v>5152</v>
      </c>
      <c r="F352" s="412" t="s">
        <v>296</v>
      </c>
      <c r="G352" s="504" t="s">
        <v>5155</v>
      </c>
      <c r="H352" s="412" t="s">
        <v>5153</v>
      </c>
      <c r="I352" s="412">
        <v>32</v>
      </c>
      <c r="J352" s="415">
        <v>32</v>
      </c>
      <c r="K352" s="19"/>
      <c r="L352" s="52"/>
      <c r="M352" s="81"/>
      <c r="N352" s="28"/>
      <c r="O352" s="972"/>
      <c r="P352" s="29"/>
      <c r="Q352" s="28"/>
      <c r="R352" s="28"/>
      <c r="S352" s="81"/>
      <c r="T352" s="185"/>
      <c r="U352" s="326"/>
      <c r="V352" s="60"/>
      <c r="W352" s="167"/>
      <c r="X352" s="489"/>
      <c r="Y352" s="502"/>
      <c r="Z352" s="494"/>
      <c r="AA352" s="28" t="s">
        <v>17</v>
      </c>
      <c r="AB352" s="27"/>
      <c r="AC352" s="28"/>
      <c r="AD352" s="27"/>
      <c r="AE352" s="28"/>
      <c r="AF352" s="29"/>
      <c r="AG352" s="29"/>
      <c r="AH352" s="27"/>
      <c r="AI352" s="27"/>
      <c r="AJ352" s="27"/>
      <c r="AK352" s="81"/>
      <c r="AL352" s="569"/>
      <c r="AM352" s="28"/>
      <c r="AN352" s="28"/>
      <c r="AO352" s="28"/>
      <c r="AP352" s="20">
        <v>2020</v>
      </c>
      <c r="AQ352" s="182" t="s">
        <v>5156</v>
      </c>
      <c r="AR352" s="28" t="s">
        <v>5154</v>
      </c>
      <c r="AS352" s="20"/>
    </row>
    <row r="353" spans="1:45" ht="15" customHeight="1" x14ac:dyDescent="0.25">
      <c r="B353">
        <v>1</v>
      </c>
      <c r="C353" t="s">
        <v>875</v>
      </c>
      <c r="D353" s="26" t="s">
        <v>3701</v>
      </c>
      <c r="E353" s="435" t="s">
        <v>3703</v>
      </c>
      <c r="F353" s="27" t="s">
        <v>2800</v>
      </c>
      <c r="G353" s="28" t="s">
        <v>3704</v>
      </c>
      <c r="H353" s="27" t="s">
        <v>1971</v>
      </c>
      <c r="I353" s="27">
        <v>32</v>
      </c>
      <c r="J353" s="87">
        <v>32</v>
      </c>
      <c r="K353" s="19" t="s">
        <v>5300</v>
      </c>
      <c r="L353" s="52" t="s">
        <v>108</v>
      </c>
      <c r="M353" s="81"/>
      <c r="N353" s="28">
        <v>72649</v>
      </c>
      <c r="O353" s="972"/>
      <c r="P353" s="29">
        <v>6</v>
      </c>
      <c r="Q353" s="28">
        <v>156</v>
      </c>
      <c r="R353" s="28">
        <v>119</v>
      </c>
      <c r="S353" s="81">
        <v>100</v>
      </c>
      <c r="T353" s="185">
        <v>43242</v>
      </c>
      <c r="U353" s="326">
        <v>14.7</v>
      </c>
      <c r="V353" s="60">
        <v>1</v>
      </c>
      <c r="W353" s="167">
        <v>0.125</v>
      </c>
      <c r="X353" s="489">
        <f>IF(AND(N353&lt;&gt;"",S353&lt;&gt;""),1000*S353*V353/(N353*W353),"")</f>
        <v>11.011851505182452</v>
      </c>
      <c r="Y353" s="502" t="s">
        <v>174</v>
      </c>
      <c r="Z353" s="494"/>
      <c r="AA353" s="28" t="s">
        <v>17</v>
      </c>
      <c r="AB353" s="27">
        <v>46</v>
      </c>
      <c r="AC353" s="28" t="s">
        <v>3794</v>
      </c>
      <c r="AD353" s="27"/>
      <c r="AE353" s="28"/>
      <c r="AF353" s="29"/>
      <c r="AG353" s="29"/>
      <c r="AH353" s="27"/>
      <c r="AI353" s="27"/>
      <c r="AJ353" s="27"/>
      <c r="AK353" s="81"/>
      <c r="AL353" s="569"/>
      <c r="AM353" s="28"/>
      <c r="AN353" s="28"/>
      <c r="AO353" s="28">
        <v>2013</v>
      </c>
      <c r="AP353" s="20">
        <v>2016</v>
      </c>
      <c r="AQ353" s="182" t="s">
        <v>3702</v>
      </c>
      <c r="AR353" s="28" t="s">
        <v>3796</v>
      </c>
      <c r="AS353" s="20" t="s">
        <v>3795</v>
      </c>
    </row>
    <row r="354" spans="1:45" ht="14.25" customHeight="1" x14ac:dyDescent="0.25">
      <c r="D354" s="409" t="s">
        <v>5621</v>
      </c>
      <c r="E354" s="435" t="s">
        <v>5622</v>
      </c>
      <c r="F354" s="608" t="s">
        <v>5625</v>
      </c>
      <c r="G354" s="504" t="s">
        <v>5623</v>
      </c>
      <c r="H354" s="412" t="s">
        <v>5624</v>
      </c>
      <c r="I354" s="412">
        <v>16</v>
      </c>
      <c r="J354" s="415">
        <v>16</v>
      </c>
      <c r="K354" s="19"/>
      <c r="L354" s="52"/>
      <c r="M354" s="81"/>
      <c r="N354" s="28"/>
      <c r="O354" s="972"/>
      <c r="P354" s="29"/>
      <c r="Q354" s="28"/>
      <c r="R354" s="28"/>
      <c r="S354" s="81"/>
      <c r="T354" s="185"/>
      <c r="U354" s="326"/>
      <c r="V354" s="60"/>
      <c r="W354" s="167"/>
      <c r="X354" s="489"/>
      <c r="Y354" s="502"/>
      <c r="Z354" s="494"/>
      <c r="AA354" s="28" t="s">
        <v>17</v>
      </c>
      <c r="AB354" s="27">
        <v>17</v>
      </c>
      <c r="AC354" s="28" t="s">
        <v>1034</v>
      </c>
      <c r="AD354" s="27" t="s">
        <v>54</v>
      </c>
      <c r="AE354" s="28"/>
      <c r="AF354" s="29" t="s">
        <v>55</v>
      </c>
      <c r="AG354" s="29"/>
      <c r="AH354" s="27" t="s">
        <v>718</v>
      </c>
      <c r="AI354" s="27" t="s">
        <v>718</v>
      </c>
      <c r="AJ354" s="27" t="s">
        <v>54</v>
      </c>
      <c r="AK354" s="81"/>
      <c r="AL354" s="569"/>
      <c r="AM354" s="28"/>
      <c r="AN354" s="28"/>
      <c r="AO354" s="28">
        <v>2020</v>
      </c>
      <c r="AP354" s="20">
        <v>2021</v>
      </c>
      <c r="AQ354" s="182" t="s">
        <v>5817</v>
      </c>
      <c r="AR354" s="28" t="s">
        <v>5816</v>
      </c>
      <c r="AS354" s="127"/>
    </row>
    <row r="355" spans="1:45" ht="14.25" customHeight="1" x14ac:dyDescent="0.25">
      <c r="D355" s="26" t="s">
        <v>4495</v>
      </c>
      <c r="E355" s="435" t="s">
        <v>4496</v>
      </c>
      <c r="F355" s="27" t="s">
        <v>1812</v>
      </c>
      <c r="G355" s="28" t="s">
        <v>758</v>
      </c>
      <c r="H355" s="27" t="s">
        <v>3074</v>
      </c>
      <c r="I355" s="27">
        <v>32</v>
      </c>
      <c r="J355" s="87">
        <v>48</v>
      </c>
      <c r="K355" s="19"/>
      <c r="L355" s="52"/>
      <c r="M355" s="81"/>
      <c r="N355" s="28"/>
      <c r="O355" s="972"/>
      <c r="P355" s="29"/>
      <c r="Q355" s="28"/>
      <c r="R355" s="28"/>
      <c r="S355" s="81"/>
      <c r="T355" s="185"/>
      <c r="U355" s="326"/>
      <c r="V355" s="60"/>
      <c r="W355" s="167"/>
      <c r="X355" s="489"/>
      <c r="Y355" s="502"/>
      <c r="Z355" s="494"/>
      <c r="AA355" s="28" t="s">
        <v>20</v>
      </c>
      <c r="AB355" s="27"/>
      <c r="AC355" s="28"/>
      <c r="AD355" s="27" t="s">
        <v>54</v>
      </c>
      <c r="AE355" s="28" t="s">
        <v>3074</v>
      </c>
      <c r="AF355" s="29"/>
      <c r="AG355" s="29" t="s">
        <v>54</v>
      </c>
      <c r="AH355" s="27" t="s">
        <v>718</v>
      </c>
      <c r="AI355" s="27" t="s">
        <v>365</v>
      </c>
      <c r="AJ355" s="27"/>
      <c r="AK355" s="81"/>
      <c r="AL355" s="569"/>
      <c r="AM355" s="28"/>
      <c r="AN355" s="28"/>
      <c r="AO355" s="28">
        <v>2011</v>
      </c>
      <c r="AP355" s="20">
        <v>2016</v>
      </c>
      <c r="AQ355" s="182" t="s">
        <v>4500</v>
      </c>
      <c r="AR355" s="28" t="s">
        <v>4497</v>
      </c>
      <c r="AS355" s="20" t="s">
        <v>4499</v>
      </c>
    </row>
    <row r="356" spans="1:45" ht="14.25" customHeight="1" x14ac:dyDescent="0.25">
      <c r="C356" t="s">
        <v>875</v>
      </c>
      <c r="D356" s="45" t="s">
        <v>1869</v>
      </c>
      <c r="E356" s="555" t="s">
        <v>2923</v>
      </c>
      <c r="F356" s="46" t="s">
        <v>777</v>
      </c>
      <c r="G356" s="42"/>
      <c r="H356" s="46" t="s">
        <v>3074</v>
      </c>
      <c r="I356" s="46"/>
      <c r="J356" s="670"/>
      <c r="K356" s="19" t="s">
        <v>800</v>
      </c>
      <c r="L356" s="52" t="s">
        <v>108</v>
      </c>
      <c r="M356" s="81" t="s">
        <v>1310</v>
      </c>
      <c r="N356" s="28"/>
      <c r="O356" s="972"/>
      <c r="P356" s="29">
        <v>6</v>
      </c>
      <c r="Q356" s="28"/>
      <c r="R356" s="28"/>
      <c r="S356" s="81"/>
      <c r="T356" s="185">
        <v>43173</v>
      </c>
      <c r="U356" s="326">
        <v>14.7</v>
      </c>
      <c r="V356" s="60">
        <v>0.33</v>
      </c>
      <c r="W356" s="167">
        <v>1</v>
      </c>
      <c r="X356" s="489" t="str">
        <f>IF(AND(N356&lt;&gt;"",S356&lt;&gt;""),1000*S356*V356/(N356*W356),"")</f>
        <v/>
      </c>
      <c r="Y356" s="502"/>
      <c r="Z356" s="494"/>
      <c r="AA356" s="28" t="s">
        <v>17</v>
      </c>
      <c r="AB356" s="27">
        <v>25</v>
      </c>
      <c r="AC356" s="28" t="s">
        <v>1870</v>
      </c>
      <c r="AD356" s="27"/>
      <c r="AE356" s="28"/>
      <c r="AF356" s="29"/>
      <c r="AG356" s="29"/>
      <c r="AH356" s="27"/>
      <c r="AI356" s="27"/>
      <c r="AJ356" s="27"/>
      <c r="AK356" s="81"/>
      <c r="AL356" s="569"/>
      <c r="AM356" s="28"/>
      <c r="AN356" s="28"/>
      <c r="AO356" s="28">
        <v>2010</v>
      </c>
      <c r="AP356" s="20">
        <v>2010</v>
      </c>
      <c r="AQ356" s="37"/>
      <c r="AR356" s="28" t="s">
        <v>3393</v>
      </c>
      <c r="AS356" s="20" t="s">
        <v>3394</v>
      </c>
    </row>
    <row r="357" spans="1:45" ht="14.25" customHeight="1" x14ac:dyDescent="0.25">
      <c r="C357" t="s">
        <v>875</v>
      </c>
      <c r="D357" s="45" t="s">
        <v>3073</v>
      </c>
      <c r="E357" s="555" t="s">
        <v>1970</v>
      </c>
      <c r="F357" s="46" t="s">
        <v>777</v>
      </c>
      <c r="G357" s="42" t="s">
        <v>2002</v>
      </c>
      <c r="H357" s="46" t="s">
        <v>3074</v>
      </c>
      <c r="I357" s="46">
        <v>32</v>
      </c>
      <c r="J357" s="670">
        <v>32</v>
      </c>
      <c r="K357" s="19" t="s">
        <v>800</v>
      </c>
      <c r="L357" s="52" t="s">
        <v>108</v>
      </c>
      <c r="M357" s="81" t="s">
        <v>3071</v>
      </c>
      <c r="N357" s="28"/>
      <c r="O357" s="972"/>
      <c r="P357" s="29">
        <v>6</v>
      </c>
      <c r="Q357" s="28"/>
      <c r="R357" s="28"/>
      <c r="S357" s="81"/>
      <c r="T357" s="185">
        <v>43183</v>
      </c>
      <c r="U357" s="487">
        <v>14.7</v>
      </c>
      <c r="V357" s="60">
        <v>1</v>
      </c>
      <c r="W357" s="167">
        <v>1</v>
      </c>
      <c r="X357" s="489" t="str">
        <f>IF(AND(N357&lt;&gt;"",S357&lt;&gt;""),1000*S357*V357/(N357*W357),"")</f>
        <v/>
      </c>
      <c r="Y357" s="502"/>
      <c r="Z357" s="494"/>
      <c r="AA357" s="28" t="s">
        <v>20</v>
      </c>
      <c r="AB357" s="27">
        <v>10</v>
      </c>
      <c r="AC357" s="28" t="s">
        <v>3075</v>
      </c>
      <c r="AD357" s="27" t="s">
        <v>54</v>
      </c>
      <c r="AE357" s="28"/>
      <c r="AF357" s="29" t="s">
        <v>55</v>
      </c>
      <c r="AG357" s="29"/>
      <c r="AH357" s="27"/>
      <c r="AI357" s="27"/>
      <c r="AJ357" s="27"/>
      <c r="AK357" s="81"/>
      <c r="AL357" s="569"/>
      <c r="AM357" s="28"/>
      <c r="AN357" s="28"/>
      <c r="AO357" s="28"/>
      <c r="AP357" s="20"/>
      <c r="AQ357" s="142"/>
      <c r="AR357" s="28"/>
      <c r="AS357" s="20" t="s">
        <v>3076</v>
      </c>
    </row>
    <row r="358" spans="1:45" ht="14.25" customHeight="1" x14ac:dyDescent="0.25">
      <c r="A358" t="s">
        <v>746</v>
      </c>
      <c r="B358">
        <v>1</v>
      </c>
      <c r="C358" t="s">
        <v>875</v>
      </c>
      <c r="D358" s="45" t="s">
        <v>3802</v>
      </c>
      <c r="E358" s="555" t="s">
        <v>2369</v>
      </c>
      <c r="F358" s="46" t="s">
        <v>67</v>
      </c>
      <c r="G358" s="42" t="s">
        <v>690</v>
      </c>
      <c r="H358" s="46" t="s">
        <v>4311</v>
      </c>
      <c r="I358" s="46">
        <v>32</v>
      </c>
      <c r="J358" s="670">
        <v>32</v>
      </c>
      <c r="K358" s="19" t="s">
        <v>1241</v>
      </c>
      <c r="L358" s="52" t="s">
        <v>108</v>
      </c>
      <c r="M358" s="81"/>
      <c r="N358" s="28">
        <v>2166</v>
      </c>
      <c r="O358" s="972"/>
      <c r="P358" s="29" t="s">
        <v>744</v>
      </c>
      <c r="Q358" s="28">
        <v>4</v>
      </c>
      <c r="R358" s="28">
        <v>30</v>
      </c>
      <c r="S358" s="81">
        <v>149.03100000000001</v>
      </c>
      <c r="T358" s="185">
        <v>41762</v>
      </c>
      <c r="U358" s="27" t="s">
        <v>1267</v>
      </c>
      <c r="V358" s="60">
        <v>0.8</v>
      </c>
      <c r="W358" s="167">
        <v>1</v>
      </c>
      <c r="X358" s="489">
        <f>IF(AND(N358&lt;&gt;"",S358&lt;&gt;""),1000*S358*V358/(N358*W358),"")</f>
        <v>55.043767313019394</v>
      </c>
      <c r="Y358" s="502" t="s">
        <v>3284</v>
      </c>
      <c r="Z358" s="494"/>
      <c r="AA358" s="28" t="s">
        <v>20</v>
      </c>
      <c r="AB358" s="27">
        <v>24</v>
      </c>
      <c r="AC358" s="28" t="s">
        <v>691</v>
      </c>
      <c r="AD358" s="27" t="s">
        <v>54</v>
      </c>
      <c r="AE358" s="28" t="s">
        <v>124</v>
      </c>
      <c r="AF358" s="29" t="s">
        <v>55</v>
      </c>
      <c r="AG358" s="29" t="s">
        <v>54</v>
      </c>
      <c r="AH358" s="27" t="s">
        <v>133</v>
      </c>
      <c r="AI358" s="27" t="s">
        <v>133</v>
      </c>
      <c r="AJ358" s="27" t="s">
        <v>54</v>
      </c>
      <c r="AK358" s="81"/>
      <c r="AL358" s="569"/>
      <c r="AM358" s="28">
        <v>32</v>
      </c>
      <c r="AN358" s="28">
        <v>6</v>
      </c>
      <c r="AO358" s="28">
        <v>2006</v>
      </c>
      <c r="AP358" s="20">
        <v>2017</v>
      </c>
      <c r="AQ358" s="182" t="s">
        <v>2368</v>
      </c>
      <c r="AR358" s="28" t="s">
        <v>692</v>
      </c>
      <c r="AS358" s="130" t="s">
        <v>4889</v>
      </c>
    </row>
    <row r="359" spans="1:45" ht="14.25" customHeight="1" x14ac:dyDescent="0.25">
      <c r="A359" t="s">
        <v>746</v>
      </c>
      <c r="B359">
        <v>1</v>
      </c>
      <c r="C359" t="s">
        <v>875</v>
      </c>
      <c r="D359" s="45" t="s">
        <v>3802</v>
      </c>
      <c r="E359" s="555" t="s">
        <v>2369</v>
      </c>
      <c r="F359" s="46" t="s">
        <v>67</v>
      </c>
      <c r="G359" s="42" t="s">
        <v>690</v>
      </c>
      <c r="H359" s="46" t="s">
        <v>4311</v>
      </c>
      <c r="I359" s="46">
        <v>32</v>
      </c>
      <c r="J359" s="670">
        <v>32</v>
      </c>
      <c r="K359" s="19" t="s">
        <v>4312</v>
      </c>
      <c r="L359" s="52" t="s">
        <v>694</v>
      </c>
      <c r="M359" s="81"/>
      <c r="N359" s="28">
        <v>2370</v>
      </c>
      <c r="O359" s="972"/>
      <c r="P359" s="29">
        <v>4</v>
      </c>
      <c r="Q359" s="28">
        <v>4</v>
      </c>
      <c r="R359" s="28">
        <v>30</v>
      </c>
      <c r="S359" s="81">
        <v>115</v>
      </c>
      <c r="T359" s="185"/>
      <c r="U359" s="27"/>
      <c r="V359" s="60">
        <v>0.8</v>
      </c>
      <c r="W359" s="167">
        <v>1</v>
      </c>
      <c r="X359" s="489">
        <f>IF(AND(N359&lt;&gt;"",S359&lt;&gt;""),1000*S359*V359/(N359*W359),"")</f>
        <v>38.81856540084388</v>
      </c>
      <c r="Y359" s="502" t="s">
        <v>3284</v>
      </c>
      <c r="Z359" s="494"/>
      <c r="AA359" s="28" t="s">
        <v>20</v>
      </c>
      <c r="AB359" s="27">
        <v>24</v>
      </c>
      <c r="AC359" s="28" t="s">
        <v>691</v>
      </c>
      <c r="AD359" s="27" t="s">
        <v>54</v>
      </c>
      <c r="AE359" s="28" t="s">
        <v>124</v>
      </c>
      <c r="AF359" s="29" t="s">
        <v>55</v>
      </c>
      <c r="AG359" s="29" t="s">
        <v>54</v>
      </c>
      <c r="AH359" s="27" t="s">
        <v>133</v>
      </c>
      <c r="AI359" s="27" t="s">
        <v>133</v>
      </c>
      <c r="AJ359" s="27" t="s">
        <v>54</v>
      </c>
      <c r="AK359" s="81"/>
      <c r="AL359" s="569"/>
      <c r="AM359" s="28">
        <v>32</v>
      </c>
      <c r="AN359" s="28">
        <v>6</v>
      </c>
      <c r="AO359" s="28">
        <v>2006</v>
      </c>
      <c r="AP359" s="20">
        <v>2017</v>
      </c>
      <c r="AQ359" s="182" t="s">
        <v>2368</v>
      </c>
      <c r="AR359" s="28" t="s">
        <v>692</v>
      </c>
      <c r="AS359" s="130" t="s">
        <v>4889</v>
      </c>
    </row>
    <row r="360" spans="1:45" ht="14.25" customHeight="1" x14ac:dyDescent="0.25">
      <c r="D360" s="591" t="s">
        <v>5589</v>
      </c>
      <c r="E360" s="555" t="s">
        <v>4885</v>
      </c>
      <c r="F360" s="617" t="s">
        <v>296</v>
      </c>
      <c r="G360" s="593" t="s">
        <v>406</v>
      </c>
      <c r="H360" s="27" t="s">
        <v>4311</v>
      </c>
      <c r="I360" s="592">
        <v>32</v>
      </c>
      <c r="J360" s="618">
        <v>32</v>
      </c>
      <c r="K360" s="19"/>
      <c r="L360" s="52"/>
      <c r="M360" s="81"/>
      <c r="N360" s="28"/>
      <c r="O360" s="972"/>
      <c r="P360" s="29"/>
      <c r="Q360" s="28"/>
      <c r="R360" s="28"/>
      <c r="S360" s="81"/>
      <c r="T360" s="185"/>
      <c r="U360" s="487"/>
      <c r="V360" s="60"/>
      <c r="W360" s="167"/>
      <c r="X360" s="489"/>
      <c r="Y360" s="502"/>
      <c r="Z360" s="494"/>
      <c r="AA360" s="28" t="s">
        <v>20</v>
      </c>
      <c r="AB360" s="27">
        <v>24</v>
      </c>
      <c r="AC360" s="28" t="s">
        <v>5591</v>
      </c>
      <c r="AD360" s="27" t="s">
        <v>54</v>
      </c>
      <c r="AE360" s="28" t="s">
        <v>124</v>
      </c>
      <c r="AF360" s="29" t="s">
        <v>55</v>
      </c>
      <c r="AG360" s="29" t="s">
        <v>54</v>
      </c>
      <c r="AH360" s="27" t="s">
        <v>133</v>
      </c>
      <c r="AI360" s="27" t="s">
        <v>133</v>
      </c>
      <c r="AJ360" s="27" t="s">
        <v>54</v>
      </c>
      <c r="AK360" s="81"/>
      <c r="AL360" s="569"/>
      <c r="AM360" s="28">
        <v>32</v>
      </c>
      <c r="AN360" s="28">
        <v>6</v>
      </c>
      <c r="AO360" s="28"/>
      <c r="AP360" s="20">
        <v>2014</v>
      </c>
      <c r="AQ360" s="142"/>
      <c r="AR360" s="28" t="s">
        <v>5590</v>
      </c>
      <c r="AS360" s="20"/>
    </row>
    <row r="361" spans="1:45" ht="14.25" customHeight="1" x14ac:dyDescent="0.25">
      <c r="B361">
        <v>1</v>
      </c>
      <c r="C361" t="s">
        <v>875</v>
      </c>
      <c r="D361" s="26" t="s">
        <v>4192</v>
      </c>
      <c r="E361" s="435" t="s">
        <v>4193</v>
      </c>
      <c r="F361" s="27" t="s">
        <v>67</v>
      </c>
      <c r="G361" s="28" t="s">
        <v>406</v>
      </c>
      <c r="H361" s="27" t="s">
        <v>4311</v>
      </c>
      <c r="I361" s="27">
        <v>32</v>
      </c>
      <c r="J361" s="87">
        <v>32</v>
      </c>
      <c r="K361" s="19" t="s">
        <v>9</v>
      </c>
      <c r="L361" s="52" t="s">
        <v>108</v>
      </c>
      <c r="M361" s="81" t="s">
        <v>4313</v>
      </c>
      <c r="N361" s="28">
        <v>13531</v>
      </c>
      <c r="O361" s="972"/>
      <c r="P361" s="29">
        <v>6</v>
      </c>
      <c r="Q361" s="28">
        <v>31</v>
      </c>
      <c r="R361" s="28">
        <v>78</v>
      </c>
      <c r="S361" s="81">
        <v>50</v>
      </c>
      <c r="T361" s="185">
        <v>43297</v>
      </c>
      <c r="U361" s="326">
        <v>14.7</v>
      </c>
      <c r="V361" s="60">
        <v>0.8</v>
      </c>
      <c r="W361" s="167">
        <v>1</v>
      </c>
      <c r="X361" s="489">
        <f>IF(AND(N361&lt;&gt;"",S361&lt;&gt;""),1000*S361*V361/(N361*W361),"")</f>
        <v>2.9561747099253566</v>
      </c>
      <c r="Y361" s="502" t="s">
        <v>174</v>
      </c>
      <c r="Z361" s="494" t="s">
        <v>54</v>
      </c>
      <c r="AA361" s="28" t="s">
        <v>20</v>
      </c>
      <c r="AB361" s="27">
        <v>169</v>
      </c>
      <c r="AC361" s="28" t="s">
        <v>2630</v>
      </c>
      <c r="AD361" s="27" t="s">
        <v>54</v>
      </c>
      <c r="AE361" s="28" t="s">
        <v>124</v>
      </c>
      <c r="AF361" s="29" t="s">
        <v>55</v>
      </c>
      <c r="AG361" s="29" t="s">
        <v>54</v>
      </c>
      <c r="AH361" s="27" t="s">
        <v>133</v>
      </c>
      <c r="AI361" s="27" t="s">
        <v>133</v>
      </c>
      <c r="AJ361" s="27" t="s">
        <v>54</v>
      </c>
      <c r="AK361" s="81"/>
      <c r="AL361" s="569"/>
      <c r="AM361" s="28">
        <v>32</v>
      </c>
      <c r="AN361" s="28">
        <v>6</v>
      </c>
      <c r="AO361" s="28">
        <v>2007</v>
      </c>
      <c r="AP361" s="20">
        <v>2014</v>
      </c>
      <c r="AQ361" s="37"/>
      <c r="AR361" s="28" t="s">
        <v>4314</v>
      </c>
      <c r="AS361" s="20" t="s">
        <v>4313</v>
      </c>
    </row>
    <row r="362" spans="1:45" ht="14.25" customHeight="1" x14ac:dyDescent="0.25">
      <c r="A362" t="s">
        <v>744</v>
      </c>
      <c r="B362">
        <v>1</v>
      </c>
      <c r="C362" t="s">
        <v>875</v>
      </c>
      <c r="D362" s="45" t="s">
        <v>543</v>
      </c>
      <c r="E362" s="555" t="s">
        <v>2563</v>
      </c>
      <c r="F362" s="46" t="s">
        <v>67</v>
      </c>
      <c r="G362" s="42" t="s">
        <v>542</v>
      </c>
      <c r="H362" s="27" t="s">
        <v>545</v>
      </c>
      <c r="I362" s="46">
        <v>8</v>
      </c>
      <c r="J362" s="670">
        <v>8</v>
      </c>
      <c r="K362" s="19" t="s">
        <v>303</v>
      </c>
      <c r="L362" s="52" t="s">
        <v>542</v>
      </c>
      <c r="M362" s="81"/>
      <c r="N362" s="28">
        <v>738</v>
      </c>
      <c r="O362" s="972"/>
      <c r="P362" s="29">
        <v>4</v>
      </c>
      <c r="Q362" s="28"/>
      <c r="R362" s="28">
        <v>1</v>
      </c>
      <c r="S362" s="81">
        <v>59</v>
      </c>
      <c r="T362" s="185"/>
      <c r="U362" s="326"/>
      <c r="V362" s="60">
        <v>0.33</v>
      </c>
      <c r="W362" s="167">
        <v>4</v>
      </c>
      <c r="X362" s="489">
        <f>IF(AND(N362&lt;&gt;"",S362&lt;&gt;""),1000*S362*V362/(N362*W362),"")</f>
        <v>6.595528455284553</v>
      </c>
      <c r="Y362" s="502" t="s">
        <v>2216</v>
      </c>
      <c r="Z362" s="494"/>
      <c r="AA362" s="28" t="s">
        <v>17</v>
      </c>
      <c r="AB362" s="27">
        <v>70</v>
      </c>
      <c r="AC362" s="28" t="s">
        <v>547</v>
      </c>
      <c r="AD362" s="27" t="s">
        <v>54</v>
      </c>
      <c r="AE362" s="28" t="s">
        <v>158</v>
      </c>
      <c r="AF362" s="29" t="s">
        <v>55</v>
      </c>
      <c r="AG362" s="29"/>
      <c r="AH362" s="27">
        <v>256</v>
      </c>
      <c r="AI362" s="27" t="s">
        <v>249</v>
      </c>
      <c r="AJ362" s="27"/>
      <c r="AK362" s="81"/>
      <c r="AL362" s="569"/>
      <c r="AM362" s="28"/>
      <c r="AN362" s="28"/>
      <c r="AO362" s="28">
        <v>2004</v>
      </c>
      <c r="AP362" s="20">
        <v>2021</v>
      </c>
      <c r="AQ362" s="19"/>
      <c r="AR362" s="28" t="s">
        <v>544</v>
      </c>
      <c r="AS362" s="20" t="s">
        <v>546</v>
      </c>
    </row>
    <row r="363" spans="1:45" ht="14.25" customHeight="1" x14ac:dyDescent="0.25">
      <c r="B363">
        <v>1</v>
      </c>
      <c r="C363" t="s">
        <v>4376</v>
      </c>
      <c r="D363" s="26" t="s">
        <v>1561</v>
      </c>
      <c r="E363" s="435" t="s">
        <v>2236</v>
      </c>
      <c r="F363" s="27" t="s">
        <v>57</v>
      </c>
      <c r="G363" s="28" t="s">
        <v>4007</v>
      </c>
      <c r="H363" s="27" t="s">
        <v>1563</v>
      </c>
      <c r="I363" s="27">
        <v>8</v>
      </c>
      <c r="J363" s="87">
        <v>3</v>
      </c>
      <c r="K363" s="19" t="s">
        <v>800</v>
      </c>
      <c r="L363" s="52" t="s">
        <v>108</v>
      </c>
      <c r="M363" s="81"/>
      <c r="N363" s="28">
        <v>110</v>
      </c>
      <c r="O363" s="972"/>
      <c r="P363" s="29">
        <v>6</v>
      </c>
      <c r="Q363" s="28"/>
      <c r="R363" s="28"/>
      <c r="S363" s="81">
        <v>432.339</v>
      </c>
      <c r="T363" s="185">
        <v>42277</v>
      </c>
      <c r="U363" s="326">
        <v>14.7</v>
      </c>
      <c r="V363" s="60">
        <v>0.08</v>
      </c>
      <c r="W363" s="167">
        <v>2</v>
      </c>
      <c r="X363" s="489">
        <f>IF(AND(N363&lt;&gt;"",S363&lt;&gt;""),1000*S363*V363/(N363*W363),"")</f>
        <v>157.21418181818183</v>
      </c>
      <c r="Y363" s="502" t="s">
        <v>174</v>
      </c>
      <c r="Z363" s="494"/>
      <c r="AA363" s="28" t="s">
        <v>20</v>
      </c>
      <c r="AB363" s="27">
        <v>1</v>
      </c>
      <c r="AC363" s="28" t="s">
        <v>1562</v>
      </c>
      <c r="AD363" s="27"/>
      <c r="AE363" s="28"/>
      <c r="AF363" s="29" t="s">
        <v>55</v>
      </c>
      <c r="AG363" s="29" t="s">
        <v>54</v>
      </c>
      <c r="AH363" s="27"/>
      <c r="AI363" s="27"/>
      <c r="AJ363" s="27"/>
      <c r="AK363" s="81">
        <v>8</v>
      </c>
      <c r="AL363" s="569"/>
      <c r="AM363" s="28">
        <v>0</v>
      </c>
      <c r="AN363" s="28"/>
      <c r="AO363" s="28">
        <v>2014</v>
      </c>
      <c r="AP363" s="20">
        <v>2015</v>
      </c>
      <c r="AQ363" s="182" t="s">
        <v>4006</v>
      </c>
      <c r="AR363" s="28" t="s">
        <v>4008</v>
      </c>
      <c r="AS363" s="20" t="s">
        <v>2237</v>
      </c>
    </row>
    <row r="364" spans="1:45" ht="14.25" customHeight="1" x14ac:dyDescent="0.25">
      <c r="D364" s="409" t="s">
        <v>5187</v>
      </c>
      <c r="E364" s="435" t="s">
        <v>5188</v>
      </c>
      <c r="F364" s="412"/>
      <c r="G364" s="28" t="s">
        <v>5190</v>
      </c>
      <c r="H364" s="412" t="s">
        <v>1563</v>
      </c>
      <c r="I364" s="412">
        <v>32</v>
      </c>
      <c r="J364" s="415">
        <v>32</v>
      </c>
      <c r="K364" s="19"/>
      <c r="L364" s="52"/>
      <c r="M364" s="81"/>
      <c r="N364" s="28"/>
      <c r="O364" s="972"/>
      <c r="P364" s="29"/>
      <c r="Q364" s="28"/>
      <c r="R364" s="28"/>
      <c r="S364" s="81"/>
      <c r="T364" s="185"/>
      <c r="U364" s="326"/>
      <c r="V364" s="60"/>
      <c r="W364" s="167"/>
      <c r="X364" s="489"/>
      <c r="Y364" s="502"/>
      <c r="Z364" s="494"/>
      <c r="AA364" s="28" t="s">
        <v>20</v>
      </c>
      <c r="AB364" s="27"/>
      <c r="AC364" s="28"/>
      <c r="AD364" s="27" t="s">
        <v>54</v>
      </c>
      <c r="AE364" s="28" t="s">
        <v>124</v>
      </c>
      <c r="AF364" s="29" t="s">
        <v>55</v>
      </c>
      <c r="AG364" s="29" t="s">
        <v>55</v>
      </c>
      <c r="AH364" s="27" t="s">
        <v>365</v>
      </c>
      <c r="AI364" s="27" t="s">
        <v>365</v>
      </c>
      <c r="AJ364" s="27" t="s">
        <v>55</v>
      </c>
      <c r="AK364" s="81">
        <v>8</v>
      </c>
      <c r="AL364" s="569">
        <v>2</v>
      </c>
      <c r="AM364" s="28"/>
      <c r="AN364" s="28"/>
      <c r="AO364" s="28">
        <v>2014</v>
      </c>
      <c r="AP364" s="20">
        <v>2019</v>
      </c>
      <c r="AQ364" s="182" t="s">
        <v>5192</v>
      </c>
      <c r="AR364" s="28" t="s">
        <v>5191</v>
      </c>
      <c r="AS364" s="20"/>
    </row>
    <row r="365" spans="1:45" ht="14.25" customHeight="1" x14ac:dyDescent="0.25">
      <c r="D365" s="409" t="s">
        <v>5015</v>
      </c>
      <c r="E365" s="435" t="s">
        <v>5020</v>
      </c>
      <c r="F365" s="412"/>
      <c r="G365" s="504" t="s">
        <v>5017</v>
      </c>
      <c r="H365" s="27" t="s">
        <v>33</v>
      </c>
      <c r="I365" s="412">
        <v>16</v>
      </c>
      <c r="J365" s="415">
        <v>16</v>
      </c>
      <c r="K365" s="19"/>
      <c r="L365" s="52"/>
      <c r="M365" s="81"/>
      <c r="N365" s="28"/>
      <c r="O365" s="972"/>
      <c r="P365" s="29"/>
      <c r="Q365" s="28"/>
      <c r="R365" s="28"/>
      <c r="S365" s="81"/>
      <c r="T365" s="185"/>
      <c r="U365" s="326"/>
      <c r="V365" s="60"/>
      <c r="W365" s="167"/>
      <c r="X365" s="489"/>
      <c r="Y365" s="502"/>
      <c r="Z365" s="494"/>
      <c r="AA365" s="84" t="s">
        <v>6195</v>
      </c>
      <c r="AB365" s="1039"/>
      <c r="AC365" s="84"/>
      <c r="AD365" s="1039"/>
      <c r="AE365" s="28"/>
      <c r="AF365" s="29"/>
      <c r="AG365" s="29"/>
      <c r="AH365" s="27"/>
      <c r="AI365" s="27"/>
      <c r="AJ365" s="27"/>
      <c r="AK365" s="81"/>
      <c r="AL365" s="569"/>
      <c r="AM365" s="28"/>
      <c r="AN365" s="28"/>
      <c r="AO365" s="28">
        <v>2018</v>
      </c>
      <c r="AP365" s="20">
        <v>2018</v>
      </c>
      <c r="AQ365" s="182" t="s">
        <v>5016</v>
      </c>
      <c r="AR365" s="28" t="s">
        <v>5281</v>
      </c>
      <c r="AS365" s="20" t="s">
        <v>5018</v>
      </c>
    </row>
    <row r="366" spans="1:45" ht="14.25" customHeight="1" x14ac:dyDescent="0.25">
      <c r="C366" t="s">
        <v>875</v>
      </c>
      <c r="D366" s="26" t="s">
        <v>1820</v>
      </c>
      <c r="E366" s="435" t="s">
        <v>6198</v>
      </c>
      <c r="F366" s="27" t="s">
        <v>57</v>
      </c>
      <c r="G366" s="28" t="s">
        <v>4373</v>
      </c>
      <c r="H366" s="27" t="s">
        <v>33</v>
      </c>
      <c r="I366" s="27">
        <v>32</v>
      </c>
      <c r="J366" s="87">
        <v>32</v>
      </c>
      <c r="K366" s="856" t="s">
        <v>6197</v>
      </c>
      <c r="L366" s="52" t="s">
        <v>108</v>
      </c>
      <c r="M366" s="81" t="s">
        <v>6200</v>
      </c>
      <c r="N366" s="28"/>
      <c r="O366" s="972"/>
      <c r="P366" s="29">
        <v>6</v>
      </c>
      <c r="Q366" s="28">
        <v>1</v>
      </c>
      <c r="R366" s="28"/>
      <c r="S366" s="81">
        <v>100</v>
      </c>
      <c r="T366" s="185">
        <v>44489</v>
      </c>
      <c r="U366" s="326" t="s">
        <v>5998</v>
      </c>
      <c r="V366" s="60">
        <v>1</v>
      </c>
      <c r="W366" s="167">
        <v>1</v>
      </c>
      <c r="X366" s="489" t="str">
        <f>IF(AND(N366&lt;&gt;"",S366&lt;&gt;""),1000*S366*V366/(N366*W366),"")</f>
        <v/>
      </c>
      <c r="Y366" s="502"/>
      <c r="Z366" s="494"/>
      <c r="AA366" s="28" t="s">
        <v>17</v>
      </c>
      <c r="AB366" s="27">
        <v>18</v>
      </c>
      <c r="AC366" s="28" t="s">
        <v>2672</v>
      </c>
      <c r="AD366" s="27" t="s">
        <v>54</v>
      </c>
      <c r="AE366" s="28" t="s">
        <v>124</v>
      </c>
      <c r="AF366" s="29" t="s">
        <v>55</v>
      </c>
      <c r="AG366" s="29"/>
      <c r="AH366" s="27" t="s">
        <v>133</v>
      </c>
      <c r="AI366" s="27" t="s">
        <v>133</v>
      </c>
      <c r="AJ366" s="27" t="s">
        <v>54</v>
      </c>
      <c r="AK366" s="81"/>
      <c r="AL366" s="569"/>
      <c r="AM366" s="28">
        <v>32</v>
      </c>
      <c r="AN366" s="28"/>
      <c r="AO366" s="28">
        <v>2011</v>
      </c>
      <c r="AP366" s="20">
        <v>2018</v>
      </c>
      <c r="AQ366" s="19"/>
      <c r="AR366" s="28" t="s">
        <v>3395</v>
      </c>
      <c r="AS366" s="20" t="s">
        <v>6201</v>
      </c>
    </row>
    <row r="367" spans="1:45" ht="14.25" customHeight="1" x14ac:dyDescent="0.25">
      <c r="A367" t="s">
        <v>744</v>
      </c>
      <c r="B367">
        <v>1</v>
      </c>
      <c r="C367" t="s">
        <v>875</v>
      </c>
      <c r="D367" s="26" t="s">
        <v>1496</v>
      </c>
      <c r="E367" s="435" t="s">
        <v>2228</v>
      </c>
      <c r="F367" s="27" t="s">
        <v>57</v>
      </c>
      <c r="G367" s="28" t="s">
        <v>157</v>
      </c>
      <c r="H367" s="27" t="s">
        <v>33</v>
      </c>
      <c r="I367" s="27">
        <v>32</v>
      </c>
      <c r="J367" s="87">
        <v>32</v>
      </c>
      <c r="K367" s="856" t="s">
        <v>6197</v>
      </c>
      <c r="L367" s="52" t="s">
        <v>108</v>
      </c>
      <c r="M367" s="81" t="s">
        <v>6227</v>
      </c>
      <c r="N367" s="28">
        <v>4199</v>
      </c>
      <c r="O367" s="972">
        <v>2520</v>
      </c>
      <c r="P367" s="29">
        <v>6</v>
      </c>
      <c r="Q367" s="28">
        <v>4</v>
      </c>
      <c r="R367" s="28">
        <v>8</v>
      </c>
      <c r="S367" s="81">
        <v>175.43899999999999</v>
      </c>
      <c r="T367" s="185">
        <v>44494</v>
      </c>
      <c r="U367" s="326" t="s">
        <v>5998</v>
      </c>
      <c r="V367" s="60">
        <v>1</v>
      </c>
      <c r="W367" s="167">
        <v>1</v>
      </c>
      <c r="X367" s="489">
        <f>IF(AND(N367&lt;&gt;"",S367&lt;&gt;""),1000*S367*V367/(N367*W367),"")</f>
        <v>41.781138366277688</v>
      </c>
      <c r="Y367" s="502" t="s">
        <v>2216</v>
      </c>
      <c r="Z367" s="494"/>
      <c r="AA367" s="28" t="s">
        <v>20</v>
      </c>
      <c r="AB367" s="27">
        <v>19</v>
      </c>
      <c r="AC367" s="28" t="s">
        <v>1498</v>
      </c>
      <c r="AD367" s="27" t="s">
        <v>54</v>
      </c>
      <c r="AE367" s="28" t="s">
        <v>124</v>
      </c>
      <c r="AF367" s="29" t="s">
        <v>55</v>
      </c>
      <c r="AG367" s="29"/>
      <c r="AH367" s="27" t="s">
        <v>133</v>
      </c>
      <c r="AI367" s="27" t="s">
        <v>133</v>
      </c>
      <c r="AJ367" s="27" t="s">
        <v>54</v>
      </c>
      <c r="AK367" s="81"/>
      <c r="AL367" s="569"/>
      <c r="AM367" s="28">
        <v>32</v>
      </c>
      <c r="AN367" s="28">
        <v>5</v>
      </c>
      <c r="AO367" s="28">
        <v>2014</v>
      </c>
      <c r="AP367" s="20">
        <v>2015</v>
      </c>
      <c r="AQ367" s="182"/>
      <c r="AR367" s="28" t="s">
        <v>1497</v>
      </c>
      <c r="AS367" s="20" t="s">
        <v>1500</v>
      </c>
    </row>
    <row r="368" spans="1:45" ht="14.25" customHeight="1" x14ac:dyDescent="0.25">
      <c r="A368" t="s">
        <v>744</v>
      </c>
      <c r="B368">
        <v>1</v>
      </c>
      <c r="C368" t="s">
        <v>875</v>
      </c>
      <c r="D368" s="26" t="s">
        <v>1496</v>
      </c>
      <c r="E368" s="435" t="s">
        <v>2228</v>
      </c>
      <c r="F368" s="27" t="s">
        <v>57</v>
      </c>
      <c r="G368" s="28" t="s">
        <v>157</v>
      </c>
      <c r="H368" s="27" t="s">
        <v>33</v>
      </c>
      <c r="I368" s="27">
        <v>32</v>
      </c>
      <c r="J368" s="87">
        <v>32</v>
      </c>
      <c r="K368" s="19" t="s">
        <v>800</v>
      </c>
      <c r="L368" s="52" t="s">
        <v>108</v>
      </c>
      <c r="M368" s="81"/>
      <c r="N368" s="28">
        <v>5307</v>
      </c>
      <c r="O368" s="972"/>
      <c r="P368" s="29">
        <v>6</v>
      </c>
      <c r="Q368" s="28">
        <v>4</v>
      </c>
      <c r="R368" s="28">
        <v>9</v>
      </c>
      <c r="S368" s="81">
        <v>128.535</v>
      </c>
      <c r="T368" s="185">
        <v>41878</v>
      </c>
      <c r="U368" s="326">
        <v>14.7</v>
      </c>
      <c r="V368" s="60">
        <v>1</v>
      </c>
      <c r="W368" s="167">
        <v>1</v>
      </c>
      <c r="X368" s="489">
        <f>IF(AND(N368&lt;&gt;"",S368&lt;&gt;""),1000*S368*V368/(N368*W368),"")</f>
        <v>24.219898247597513</v>
      </c>
      <c r="Y368" s="502" t="s">
        <v>2216</v>
      </c>
      <c r="Z368" s="494"/>
      <c r="AA368" s="28" t="s">
        <v>20</v>
      </c>
      <c r="AB368" s="27">
        <v>19</v>
      </c>
      <c r="AC368" s="28" t="s">
        <v>1498</v>
      </c>
      <c r="AD368" s="27" t="s">
        <v>54</v>
      </c>
      <c r="AE368" s="28" t="s">
        <v>124</v>
      </c>
      <c r="AF368" s="29" t="s">
        <v>55</v>
      </c>
      <c r="AG368" s="29"/>
      <c r="AH368" s="27" t="s">
        <v>133</v>
      </c>
      <c r="AI368" s="27" t="s">
        <v>133</v>
      </c>
      <c r="AJ368" s="27" t="s">
        <v>54</v>
      </c>
      <c r="AK368" s="81"/>
      <c r="AL368" s="569"/>
      <c r="AM368" s="28">
        <v>32</v>
      </c>
      <c r="AN368" s="28">
        <v>5</v>
      </c>
      <c r="AO368" s="28">
        <v>2014</v>
      </c>
      <c r="AP368" s="20">
        <v>2015</v>
      </c>
      <c r="AQ368" s="182"/>
      <c r="AR368" s="28" t="s">
        <v>1497</v>
      </c>
      <c r="AS368" s="20" t="s">
        <v>1500</v>
      </c>
    </row>
    <row r="369" spans="1:45" ht="14.25" customHeight="1" x14ac:dyDescent="0.25">
      <c r="D369" s="409" t="s">
        <v>5366</v>
      </c>
      <c r="E369" s="435" t="s">
        <v>5367</v>
      </c>
      <c r="F369" s="412" t="s">
        <v>296</v>
      </c>
      <c r="G369" s="42" t="s">
        <v>5370</v>
      </c>
      <c r="H369" s="46" t="s">
        <v>33</v>
      </c>
      <c r="I369" s="412">
        <v>64</v>
      </c>
      <c r="J369" s="415">
        <v>32</v>
      </c>
      <c r="K369" s="19"/>
      <c r="L369" s="28"/>
      <c r="M369" s="81"/>
      <c r="N369" s="28"/>
      <c r="O369" s="972"/>
      <c r="P369" s="29"/>
      <c r="Q369" s="28"/>
      <c r="R369" s="28"/>
      <c r="S369" s="81"/>
      <c r="T369" s="185"/>
      <c r="U369" s="326"/>
      <c r="V369" s="60"/>
      <c r="W369" s="167"/>
      <c r="X369" s="489"/>
      <c r="Y369" s="146"/>
      <c r="Z369" s="432"/>
      <c r="AA369" s="727" t="s">
        <v>4478</v>
      </c>
      <c r="AB369" s="432">
        <v>34</v>
      </c>
      <c r="AC369" s="727" t="s">
        <v>5371</v>
      </c>
      <c r="AD369" s="432" t="s">
        <v>54</v>
      </c>
      <c r="AE369" s="727" t="s">
        <v>124</v>
      </c>
      <c r="AF369" s="432"/>
      <c r="AG369" s="29"/>
      <c r="AH369" s="29"/>
      <c r="AI369" s="29"/>
      <c r="AJ369" s="432"/>
      <c r="AK369" s="84"/>
      <c r="AL369" s="84"/>
      <c r="AM369" s="84">
        <v>32</v>
      </c>
      <c r="AN369" s="84"/>
      <c r="AO369" s="84">
        <v>2012</v>
      </c>
      <c r="AP369" s="137">
        <v>2017</v>
      </c>
      <c r="AQ369" s="182" t="s">
        <v>5369</v>
      </c>
      <c r="AR369" s="84" t="s">
        <v>5368</v>
      </c>
      <c r="AS369" s="137" t="s">
        <v>5372</v>
      </c>
    </row>
    <row r="370" spans="1:45" ht="14.25" customHeight="1" x14ac:dyDescent="0.25">
      <c r="D370" s="409" t="s">
        <v>5600</v>
      </c>
      <c r="E370" s="435" t="s">
        <v>5604</v>
      </c>
      <c r="F370" s="608" t="s">
        <v>296</v>
      </c>
      <c r="G370" s="504" t="s">
        <v>5603</v>
      </c>
      <c r="H370" s="27" t="s">
        <v>33</v>
      </c>
      <c r="I370" s="412">
        <v>32</v>
      </c>
      <c r="J370" s="415">
        <v>32</v>
      </c>
      <c r="K370" s="19"/>
      <c r="L370" s="52"/>
      <c r="M370" s="81"/>
      <c r="N370" s="28"/>
      <c r="O370" s="972"/>
      <c r="P370" s="29"/>
      <c r="Q370" s="28"/>
      <c r="R370" s="28"/>
      <c r="S370" s="81"/>
      <c r="T370" s="185"/>
      <c r="U370" s="326"/>
      <c r="V370" s="60"/>
      <c r="W370" s="167"/>
      <c r="X370" s="489"/>
      <c r="Y370" s="502" t="s">
        <v>2226</v>
      </c>
      <c r="Z370" s="494"/>
      <c r="AA370" s="28" t="s">
        <v>17</v>
      </c>
      <c r="AB370" s="27">
        <v>22</v>
      </c>
      <c r="AC370" s="28" t="s">
        <v>229</v>
      </c>
      <c r="AD370" s="27" t="s">
        <v>54</v>
      </c>
      <c r="AE370" s="28" t="s">
        <v>124</v>
      </c>
      <c r="AF370" s="29" t="s">
        <v>55</v>
      </c>
      <c r="AG370" s="29" t="s">
        <v>55</v>
      </c>
      <c r="AH370" s="27" t="s">
        <v>133</v>
      </c>
      <c r="AI370" s="27" t="s">
        <v>133</v>
      </c>
      <c r="AJ370" s="27" t="s">
        <v>54</v>
      </c>
      <c r="AK370" s="81"/>
      <c r="AL370" s="569"/>
      <c r="AM370" s="28">
        <v>32</v>
      </c>
      <c r="AN370" s="28">
        <v>5</v>
      </c>
      <c r="AO370" s="28">
        <v>2017</v>
      </c>
      <c r="AP370" s="20">
        <v>2019</v>
      </c>
      <c r="AQ370" s="182" t="s">
        <v>5601</v>
      </c>
      <c r="AR370" s="28" t="s">
        <v>5602</v>
      </c>
      <c r="AS370" s="20"/>
    </row>
    <row r="371" spans="1:45" ht="14.25" customHeight="1" x14ac:dyDescent="0.25">
      <c r="A371" t="s">
        <v>174</v>
      </c>
      <c r="B371">
        <v>1</v>
      </c>
      <c r="C371" t="s">
        <v>875</v>
      </c>
      <c r="D371" s="26" t="s">
        <v>969</v>
      </c>
      <c r="E371" s="435" t="s">
        <v>2259</v>
      </c>
      <c r="F371" s="27" t="s">
        <v>85</v>
      </c>
      <c r="G371" s="28" t="s">
        <v>971</v>
      </c>
      <c r="H371" s="27" t="s">
        <v>33</v>
      </c>
      <c r="I371" s="27">
        <v>32</v>
      </c>
      <c r="J371" s="87">
        <v>32</v>
      </c>
      <c r="K371" s="19" t="s">
        <v>775</v>
      </c>
      <c r="L371" s="52" t="s">
        <v>108</v>
      </c>
      <c r="M371" s="81"/>
      <c r="N371" s="28">
        <v>5345</v>
      </c>
      <c r="O371" s="972"/>
      <c r="P371" s="29">
        <v>6</v>
      </c>
      <c r="Q371" s="28">
        <v>7</v>
      </c>
      <c r="R371" s="28">
        <v>1</v>
      </c>
      <c r="S371" s="81">
        <v>8.2249999999999996</v>
      </c>
      <c r="T371" s="185">
        <v>41703</v>
      </c>
      <c r="U371" s="326">
        <v>14.7</v>
      </c>
      <c r="V371" s="60">
        <v>1</v>
      </c>
      <c r="W371" s="167">
        <v>1</v>
      </c>
      <c r="X371" s="489">
        <f>IF(AND(N371&lt;&gt;"",S371&lt;&gt;""),1000*S371*V371/(N371*W371),"")</f>
        <v>1.5388213283442469</v>
      </c>
      <c r="Y371" s="502" t="s">
        <v>174</v>
      </c>
      <c r="Z371" s="494"/>
      <c r="AA371" s="28" t="s">
        <v>20</v>
      </c>
      <c r="AB371" s="27">
        <v>30</v>
      </c>
      <c r="AC371" s="28" t="s">
        <v>972</v>
      </c>
      <c r="AD371" s="27" t="s">
        <v>54</v>
      </c>
      <c r="AE371" s="28" t="s">
        <v>124</v>
      </c>
      <c r="AF371" s="29" t="s">
        <v>55</v>
      </c>
      <c r="AG371" s="29" t="s">
        <v>55</v>
      </c>
      <c r="AH371" s="27" t="s">
        <v>133</v>
      </c>
      <c r="AI371" s="27" t="s">
        <v>133</v>
      </c>
      <c r="AJ371" s="27" t="s">
        <v>54</v>
      </c>
      <c r="AK371" s="81"/>
      <c r="AL371" s="569"/>
      <c r="AM371" s="28">
        <v>32</v>
      </c>
      <c r="AN371" s="28">
        <v>5</v>
      </c>
      <c r="AO371" s="28">
        <v>2014</v>
      </c>
      <c r="AP371" s="20">
        <v>2014</v>
      </c>
      <c r="AQ371" s="182"/>
      <c r="AR371" s="28" t="s">
        <v>970</v>
      </c>
      <c r="AS371" s="20" t="s">
        <v>973</v>
      </c>
    </row>
    <row r="372" spans="1:45" ht="14.25" customHeight="1" x14ac:dyDescent="0.25">
      <c r="C372" t="s">
        <v>875</v>
      </c>
      <c r="D372" s="26" t="s">
        <v>3052</v>
      </c>
      <c r="E372" s="435" t="s">
        <v>3053</v>
      </c>
      <c r="F372" s="27" t="s">
        <v>777</v>
      </c>
      <c r="G372" s="28" t="s">
        <v>3037</v>
      </c>
      <c r="H372" s="27" t="s">
        <v>33</v>
      </c>
      <c r="I372" s="27">
        <v>32</v>
      </c>
      <c r="J372" s="87">
        <v>32</v>
      </c>
      <c r="K372" s="19" t="s">
        <v>800</v>
      </c>
      <c r="L372" s="52" t="s">
        <v>108</v>
      </c>
      <c r="M372" s="81" t="s">
        <v>2428</v>
      </c>
      <c r="N372" s="28"/>
      <c r="O372" s="972"/>
      <c r="P372" s="29">
        <v>6</v>
      </c>
      <c r="Q372" s="28"/>
      <c r="R372" s="28"/>
      <c r="S372" s="81"/>
      <c r="T372" s="185">
        <v>43183</v>
      </c>
      <c r="U372" s="326">
        <v>14.7</v>
      </c>
      <c r="V372" s="60">
        <v>1</v>
      </c>
      <c r="W372" s="167">
        <v>1</v>
      </c>
      <c r="X372" s="489" t="str">
        <f>IF(AND(N372&lt;&gt;"",S372&lt;&gt;""),1000*S372*V372/(N372*W372),"")</f>
        <v/>
      </c>
      <c r="Y372" s="502"/>
      <c r="Z372" s="494"/>
      <c r="AA372" s="28" t="s">
        <v>20</v>
      </c>
      <c r="AB372" s="27"/>
      <c r="AC372" s="28"/>
      <c r="AD372" s="27" t="s">
        <v>54</v>
      </c>
      <c r="AE372" s="28" t="s">
        <v>124</v>
      </c>
      <c r="AF372" s="29" t="s">
        <v>55</v>
      </c>
      <c r="AG372" s="29" t="s">
        <v>55</v>
      </c>
      <c r="AH372" s="27" t="s">
        <v>133</v>
      </c>
      <c r="AI372" s="27" t="s">
        <v>133</v>
      </c>
      <c r="AJ372" s="27" t="s">
        <v>54</v>
      </c>
      <c r="AK372" s="81"/>
      <c r="AL372" s="569"/>
      <c r="AM372" s="28">
        <v>32</v>
      </c>
      <c r="AN372" s="28">
        <v>5</v>
      </c>
      <c r="AO372" s="28">
        <v>2017</v>
      </c>
      <c r="AP372" s="20">
        <v>2017</v>
      </c>
      <c r="AQ372" s="19"/>
      <c r="AR372" s="28" t="s">
        <v>3065</v>
      </c>
      <c r="AS372" s="20" t="s">
        <v>1862</v>
      </c>
    </row>
    <row r="373" spans="1:45" ht="14.25" customHeight="1" x14ac:dyDescent="0.25">
      <c r="A373" t="s">
        <v>744</v>
      </c>
      <c r="B373">
        <v>1</v>
      </c>
      <c r="C373" t="s">
        <v>875</v>
      </c>
      <c r="D373" s="26" t="s">
        <v>1597</v>
      </c>
      <c r="E373" s="435" t="s">
        <v>2277</v>
      </c>
      <c r="F373" s="27" t="s">
        <v>67</v>
      </c>
      <c r="G373" s="28" t="s">
        <v>1598</v>
      </c>
      <c r="H373" s="27" t="s">
        <v>33</v>
      </c>
      <c r="I373" s="27">
        <v>32</v>
      </c>
      <c r="J373" s="87">
        <v>32</v>
      </c>
      <c r="K373" s="19" t="s">
        <v>800</v>
      </c>
      <c r="L373" s="52" t="s">
        <v>108</v>
      </c>
      <c r="M373" s="81"/>
      <c r="N373" s="28">
        <v>1446</v>
      </c>
      <c r="O373" s="972"/>
      <c r="P373" s="29">
        <v>6</v>
      </c>
      <c r="Q373" s="28"/>
      <c r="R373" s="28">
        <v>4</v>
      </c>
      <c r="S373" s="81">
        <v>114.56100000000001</v>
      </c>
      <c r="T373" s="185">
        <v>42488</v>
      </c>
      <c r="U373" s="326">
        <v>14.7</v>
      </c>
      <c r="V373" s="60">
        <v>1</v>
      </c>
      <c r="W373" s="167">
        <v>1</v>
      </c>
      <c r="X373" s="489">
        <f>IF(AND(N373&lt;&gt;"",S373&lt;&gt;""),1000*S373*V373/(N373*W373),"")</f>
        <v>79.226141078838168</v>
      </c>
      <c r="Y373" s="502" t="s">
        <v>174</v>
      </c>
      <c r="Z373" s="494"/>
      <c r="AA373" s="28" t="s">
        <v>17</v>
      </c>
      <c r="AB373" s="27">
        <v>9</v>
      </c>
      <c r="AC373" s="28" t="s">
        <v>1599</v>
      </c>
      <c r="AD373" s="27"/>
      <c r="AE373" s="28" t="s">
        <v>124</v>
      </c>
      <c r="AF373" s="29" t="s">
        <v>55</v>
      </c>
      <c r="AG373" s="29" t="s">
        <v>55</v>
      </c>
      <c r="AH373" s="27" t="s">
        <v>133</v>
      </c>
      <c r="AI373" s="27" t="s">
        <v>133</v>
      </c>
      <c r="AJ373" s="27" t="s">
        <v>54</v>
      </c>
      <c r="AK373" s="81">
        <v>41</v>
      </c>
      <c r="AL373" s="569"/>
      <c r="AM373" s="28">
        <v>32</v>
      </c>
      <c r="AN373" s="28"/>
      <c r="AO373" s="28">
        <v>2016</v>
      </c>
      <c r="AP373" s="20"/>
      <c r="AQ373" s="182" t="s">
        <v>2278</v>
      </c>
      <c r="AR373" s="28" t="s">
        <v>1600</v>
      </c>
      <c r="AS373" s="127"/>
    </row>
    <row r="374" spans="1:45" s="208" customFormat="1" ht="14.25" customHeight="1" x14ac:dyDescent="0.25">
      <c r="A374" t="s">
        <v>744</v>
      </c>
      <c r="B374">
        <v>1</v>
      </c>
      <c r="C374" t="s">
        <v>875</v>
      </c>
      <c r="D374" s="45" t="s">
        <v>295</v>
      </c>
      <c r="E374" s="555" t="s">
        <v>2286</v>
      </c>
      <c r="F374" s="46" t="s">
        <v>296</v>
      </c>
      <c r="G374" s="42" t="s">
        <v>297</v>
      </c>
      <c r="H374" s="46" t="s">
        <v>33</v>
      </c>
      <c r="I374" s="46">
        <v>32</v>
      </c>
      <c r="J374" s="670">
        <v>32</v>
      </c>
      <c r="K374" s="19" t="s">
        <v>800</v>
      </c>
      <c r="L374" s="52" t="s">
        <v>108</v>
      </c>
      <c r="M374" s="81"/>
      <c r="N374" s="28">
        <v>1533</v>
      </c>
      <c r="O374" s="972"/>
      <c r="P374" s="29">
        <v>6</v>
      </c>
      <c r="Q374" s="28"/>
      <c r="R374" s="28"/>
      <c r="S374" s="81">
        <v>162.54900000000001</v>
      </c>
      <c r="T374" s="185">
        <v>41687</v>
      </c>
      <c r="U374" s="326">
        <v>14.7</v>
      </c>
      <c r="V374" s="60">
        <v>1</v>
      </c>
      <c r="W374" s="167">
        <v>1</v>
      </c>
      <c r="X374" s="489">
        <f>IF(AND(N374&lt;&gt;"",S374&lt;&gt;""),1000*S374*V374/(N374*W374),"")</f>
        <v>106.03326810176125</v>
      </c>
      <c r="Y374" s="502" t="s">
        <v>2216</v>
      </c>
      <c r="Z374" s="494"/>
      <c r="AA374" s="28" t="s">
        <v>17</v>
      </c>
      <c r="AB374" s="27">
        <v>12</v>
      </c>
      <c r="AC374" s="28" t="s">
        <v>298</v>
      </c>
      <c r="AD374" s="27" t="s">
        <v>54</v>
      </c>
      <c r="AE374" s="28" t="s">
        <v>124</v>
      </c>
      <c r="AF374" s="29" t="s">
        <v>55</v>
      </c>
      <c r="AG374" s="29"/>
      <c r="AH374" s="27" t="s">
        <v>133</v>
      </c>
      <c r="AI374" s="27" t="s">
        <v>133</v>
      </c>
      <c r="AJ374" s="27" t="s">
        <v>54</v>
      </c>
      <c r="AK374" s="81"/>
      <c r="AL374" s="569"/>
      <c r="AM374" s="28">
        <v>32</v>
      </c>
      <c r="AN374" s="28"/>
      <c r="AO374" s="28">
        <v>2011</v>
      </c>
      <c r="AP374" s="20">
        <v>2018</v>
      </c>
      <c r="AQ374" s="182" t="s">
        <v>2288</v>
      </c>
      <c r="AR374" s="28" t="s">
        <v>2287</v>
      </c>
      <c r="AS374" s="130" t="s">
        <v>2924</v>
      </c>
    </row>
    <row r="375" spans="1:45" ht="14.25" customHeight="1" x14ac:dyDescent="0.25">
      <c r="A375" t="s">
        <v>744</v>
      </c>
      <c r="B375">
        <v>1</v>
      </c>
      <c r="C375" t="s">
        <v>875</v>
      </c>
      <c r="D375" s="26" t="s">
        <v>1627</v>
      </c>
      <c r="E375" s="28"/>
      <c r="F375" s="27" t="s">
        <v>67</v>
      </c>
      <c r="G375" s="28" t="s">
        <v>1628</v>
      </c>
      <c r="H375" s="27" t="s">
        <v>33</v>
      </c>
      <c r="I375" s="27">
        <v>32</v>
      </c>
      <c r="J375" s="87">
        <v>32</v>
      </c>
      <c r="K375" s="19" t="s">
        <v>800</v>
      </c>
      <c r="L375" s="52" t="s">
        <v>108</v>
      </c>
      <c r="M375" s="81"/>
      <c r="N375" s="28">
        <v>2760</v>
      </c>
      <c r="O375" s="972"/>
      <c r="P375" s="29">
        <v>6</v>
      </c>
      <c r="Q375" s="28">
        <v>4</v>
      </c>
      <c r="R375" s="28">
        <v>5</v>
      </c>
      <c r="S375" s="81">
        <v>244.798</v>
      </c>
      <c r="T375" s="185">
        <v>42209</v>
      </c>
      <c r="U375" s="326">
        <v>14.7</v>
      </c>
      <c r="V375" s="60">
        <v>1</v>
      </c>
      <c r="W375" s="167">
        <v>1</v>
      </c>
      <c r="X375" s="489">
        <f>IF(AND(N375&lt;&gt;"",S375&lt;&gt;""),1000*S375*V375/(N375*W375),"")</f>
        <v>88.694927536231887</v>
      </c>
      <c r="Y375" s="502" t="s">
        <v>174</v>
      </c>
      <c r="Z375" s="494"/>
      <c r="AA375" s="28" t="s">
        <v>17</v>
      </c>
      <c r="AB375" s="27">
        <v>22</v>
      </c>
      <c r="AC375" s="28" t="s">
        <v>1630</v>
      </c>
      <c r="AD375" s="27" t="s">
        <v>54</v>
      </c>
      <c r="AE375" s="28" t="s">
        <v>124</v>
      </c>
      <c r="AF375" s="29" t="s">
        <v>55</v>
      </c>
      <c r="AG375" s="29" t="s">
        <v>55</v>
      </c>
      <c r="AH375" s="27" t="s">
        <v>133</v>
      </c>
      <c r="AI375" s="27" t="s">
        <v>133</v>
      </c>
      <c r="AJ375" s="27"/>
      <c r="AK375" s="81"/>
      <c r="AL375" s="569"/>
      <c r="AM375" s="28">
        <v>32</v>
      </c>
      <c r="AN375" s="28">
        <v>5</v>
      </c>
      <c r="AO375" s="28">
        <v>2013</v>
      </c>
      <c r="AP375" s="20"/>
      <c r="AQ375" s="19" t="s">
        <v>1632</v>
      </c>
      <c r="AR375" s="28" t="s">
        <v>1629</v>
      </c>
      <c r="AS375" s="20" t="s">
        <v>1631</v>
      </c>
    </row>
    <row r="376" spans="1:45" ht="14.25" customHeight="1" x14ac:dyDescent="0.25">
      <c r="D376" s="409" t="s">
        <v>5060</v>
      </c>
      <c r="E376" s="435" t="s">
        <v>5061</v>
      </c>
      <c r="F376" s="412" t="s">
        <v>67</v>
      </c>
      <c r="G376" s="504" t="s">
        <v>5062</v>
      </c>
      <c r="H376" s="27" t="s">
        <v>33</v>
      </c>
      <c r="I376" s="412">
        <v>32</v>
      </c>
      <c r="J376" s="415">
        <v>32</v>
      </c>
      <c r="K376" s="19"/>
      <c r="L376" s="52"/>
      <c r="M376" s="81"/>
      <c r="N376" s="28"/>
      <c r="O376" s="972"/>
      <c r="P376" s="29"/>
      <c r="Q376" s="28"/>
      <c r="R376" s="28"/>
      <c r="S376" s="81"/>
      <c r="T376" s="185"/>
      <c r="U376" s="326"/>
      <c r="V376" s="60">
        <v>1</v>
      </c>
      <c r="W376" s="167">
        <v>1</v>
      </c>
      <c r="X376" s="489"/>
      <c r="Y376" s="502"/>
      <c r="Z376" s="494"/>
      <c r="AA376" s="28" t="s">
        <v>20</v>
      </c>
      <c r="AB376" s="27">
        <v>25</v>
      </c>
      <c r="AC376" s="28"/>
      <c r="AD376" s="27" t="s">
        <v>54</v>
      </c>
      <c r="AE376" s="28" t="s">
        <v>124</v>
      </c>
      <c r="AF376" s="29" t="s">
        <v>55</v>
      </c>
      <c r="AG376" s="29"/>
      <c r="AH376" s="27" t="s">
        <v>133</v>
      </c>
      <c r="AI376" s="27" t="s">
        <v>133</v>
      </c>
      <c r="AJ376" s="27" t="s">
        <v>54</v>
      </c>
      <c r="AK376" s="81">
        <v>100</v>
      </c>
      <c r="AL376" s="569"/>
      <c r="AM376" s="28">
        <v>32</v>
      </c>
      <c r="AN376" s="28">
        <v>5</v>
      </c>
      <c r="AO376" s="28">
        <v>2019</v>
      </c>
      <c r="AP376" s="20">
        <v>2019</v>
      </c>
      <c r="AQ376" s="37"/>
      <c r="AR376" s="28" t="s">
        <v>5065</v>
      </c>
      <c r="AS376" s="20" t="s">
        <v>5064</v>
      </c>
    </row>
    <row r="377" spans="1:45" ht="14.25" customHeight="1" x14ac:dyDescent="0.25">
      <c r="A377" t="s">
        <v>744</v>
      </c>
      <c r="B377">
        <v>1</v>
      </c>
      <c r="C377" t="s">
        <v>875</v>
      </c>
      <c r="D377" s="45" t="s">
        <v>374</v>
      </c>
      <c r="E377" s="555" t="s">
        <v>2321</v>
      </c>
      <c r="F377" s="46" t="s">
        <v>67</v>
      </c>
      <c r="G377" s="42" t="s">
        <v>385</v>
      </c>
      <c r="H377" s="46" t="s">
        <v>33</v>
      </c>
      <c r="I377" s="46">
        <v>32</v>
      </c>
      <c r="J377" s="670">
        <v>32</v>
      </c>
      <c r="K377" s="19" t="s">
        <v>800</v>
      </c>
      <c r="L377" s="52" t="s">
        <v>108</v>
      </c>
      <c r="M377" s="81"/>
      <c r="N377" s="28">
        <v>2017</v>
      </c>
      <c r="O377" s="972"/>
      <c r="P377" s="29">
        <v>6</v>
      </c>
      <c r="Q377" s="28">
        <v>4</v>
      </c>
      <c r="R377" s="28">
        <v>6</v>
      </c>
      <c r="S377" s="81">
        <v>45.454999999999998</v>
      </c>
      <c r="T377" s="185">
        <v>43150</v>
      </c>
      <c r="U377" s="326">
        <v>14.7</v>
      </c>
      <c r="V377" s="60">
        <v>1</v>
      </c>
      <c r="W377" s="167">
        <v>1</v>
      </c>
      <c r="X377" s="489">
        <f>IF(AND(N377&lt;&gt;"",S377&lt;&gt;""),1000*S377*V377/(N377*W377),"")</f>
        <v>22.535944471988103</v>
      </c>
      <c r="Y377" s="502" t="s">
        <v>174</v>
      </c>
      <c r="Z377" s="494"/>
      <c r="AA377" s="28" t="s">
        <v>17</v>
      </c>
      <c r="AB377" s="27">
        <v>40</v>
      </c>
      <c r="AC377" s="28" t="s">
        <v>1950</v>
      </c>
      <c r="AD377" s="27" t="s">
        <v>54</v>
      </c>
      <c r="AE377" s="28" t="s">
        <v>124</v>
      </c>
      <c r="AF377" s="29" t="s">
        <v>55</v>
      </c>
      <c r="AG377" s="29"/>
      <c r="AH377" s="27" t="s">
        <v>133</v>
      </c>
      <c r="AI377" s="27" t="s">
        <v>133</v>
      </c>
      <c r="AJ377" s="27" t="s">
        <v>54</v>
      </c>
      <c r="AK377" s="81"/>
      <c r="AL377" s="569"/>
      <c r="AM377" s="28">
        <v>32</v>
      </c>
      <c r="AN377" s="28">
        <v>5</v>
      </c>
      <c r="AO377" s="28">
        <v>2013</v>
      </c>
      <c r="AP377" s="20">
        <v>2013</v>
      </c>
      <c r="AQ377" s="19"/>
      <c r="AR377" s="28" t="s">
        <v>375</v>
      </c>
      <c r="AS377" s="20" t="s">
        <v>2322</v>
      </c>
    </row>
    <row r="378" spans="1:45" ht="14.25" customHeight="1" x14ac:dyDescent="0.25">
      <c r="B378">
        <v>1</v>
      </c>
      <c r="C378" t="s">
        <v>875</v>
      </c>
      <c r="D378" s="45" t="s">
        <v>3728</v>
      </c>
      <c r="E378" s="555" t="s">
        <v>3729</v>
      </c>
      <c r="F378" s="43" t="s">
        <v>2800</v>
      </c>
      <c r="G378" s="42" t="s">
        <v>3730</v>
      </c>
      <c r="H378" s="27" t="s">
        <v>33</v>
      </c>
      <c r="I378" s="46">
        <v>32</v>
      </c>
      <c r="J378" s="670">
        <v>32</v>
      </c>
      <c r="K378" s="19" t="s">
        <v>800</v>
      </c>
      <c r="L378" s="52" t="s">
        <v>108</v>
      </c>
      <c r="M378" s="81"/>
      <c r="N378" s="28">
        <v>1100</v>
      </c>
      <c r="O378" s="972"/>
      <c r="P378" s="29">
        <v>6</v>
      </c>
      <c r="Q378" s="28"/>
      <c r="R378" s="28"/>
      <c r="S378" s="81">
        <v>238.095</v>
      </c>
      <c r="T378" s="185">
        <v>43288</v>
      </c>
      <c r="U378" s="326">
        <v>14.7</v>
      </c>
      <c r="V378" s="60">
        <v>1</v>
      </c>
      <c r="W378" s="167">
        <v>1</v>
      </c>
      <c r="X378" s="489">
        <f>IF(AND(N378&lt;&gt;"",S378&lt;&gt;""),1000*S378*V378/(N378*W378),"")</f>
        <v>216.45</v>
      </c>
      <c r="Y378" s="502"/>
      <c r="Z378" s="494" t="s">
        <v>745</v>
      </c>
      <c r="AA378" s="28" t="s">
        <v>17</v>
      </c>
      <c r="AB378" s="27">
        <v>39</v>
      </c>
      <c r="AC378" s="28" t="s">
        <v>4140</v>
      </c>
      <c r="AD378" s="27" t="s">
        <v>54</v>
      </c>
      <c r="AE378" s="28" t="s">
        <v>124</v>
      </c>
      <c r="AF378" s="29" t="s">
        <v>55</v>
      </c>
      <c r="AG378" s="29"/>
      <c r="AH378" s="27" t="s">
        <v>133</v>
      </c>
      <c r="AI378" s="27" t="s">
        <v>133</v>
      </c>
      <c r="AJ378" s="27"/>
      <c r="AK378" s="81"/>
      <c r="AL378" s="569"/>
      <c r="AM378" s="28">
        <v>32</v>
      </c>
      <c r="AN378" s="28"/>
      <c r="AO378" s="28">
        <v>2007</v>
      </c>
      <c r="AP378" s="20">
        <v>2007</v>
      </c>
      <c r="AQ378" s="182"/>
      <c r="AR378" s="28" t="s">
        <v>3731</v>
      </c>
      <c r="AS378" s="20" t="s">
        <v>4141</v>
      </c>
    </row>
    <row r="379" spans="1:45" ht="14.25" customHeight="1" x14ac:dyDescent="0.25">
      <c r="D379" s="409" t="s">
        <v>5632</v>
      </c>
      <c r="E379" s="435" t="s">
        <v>5633</v>
      </c>
      <c r="F379" s="608" t="s">
        <v>296</v>
      </c>
      <c r="G379" s="504" t="s">
        <v>5634</v>
      </c>
      <c r="H379" s="27" t="s">
        <v>33</v>
      </c>
      <c r="I379" s="412">
        <v>32</v>
      </c>
      <c r="J379" s="415">
        <v>32</v>
      </c>
      <c r="K379" s="19"/>
      <c r="L379" s="52"/>
      <c r="M379" s="81"/>
      <c r="N379" s="28"/>
      <c r="O379" s="972"/>
      <c r="P379" s="29"/>
      <c r="Q379" s="28"/>
      <c r="R379" s="28"/>
      <c r="S379" s="81"/>
      <c r="T379" s="185"/>
      <c r="U379" s="326"/>
      <c r="V379" s="60"/>
      <c r="W379" s="167"/>
      <c r="X379" s="489"/>
      <c r="Y379" s="502"/>
      <c r="Z379" s="494"/>
      <c r="AA379" s="28" t="s">
        <v>20</v>
      </c>
      <c r="AB379" s="27">
        <v>23</v>
      </c>
      <c r="AC379" s="28" t="s">
        <v>5636</v>
      </c>
      <c r="AD379" s="27" t="s">
        <v>54</v>
      </c>
      <c r="AE379" s="28" t="s">
        <v>124</v>
      </c>
      <c r="AF379" s="29" t="s">
        <v>55</v>
      </c>
      <c r="AG379" s="29"/>
      <c r="AH379" s="27" t="s">
        <v>133</v>
      </c>
      <c r="AI379" s="27" t="s">
        <v>133</v>
      </c>
      <c r="AJ379" s="27"/>
      <c r="AK379" s="81"/>
      <c r="AL379" s="569"/>
      <c r="AM379" s="28">
        <v>32</v>
      </c>
      <c r="AN379" s="28">
        <v>5</v>
      </c>
      <c r="AO379" s="28">
        <v>2017</v>
      </c>
      <c r="AP379" s="20">
        <v>2019</v>
      </c>
      <c r="AQ379" s="182"/>
      <c r="AR379" s="28" t="s">
        <v>5635</v>
      </c>
      <c r="AS379" s="20"/>
    </row>
    <row r="380" spans="1:45" ht="14.25" customHeight="1" x14ac:dyDescent="0.25">
      <c r="D380" s="409" t="s">
        <v>4421</v>
      </c>
      <c r="E380" s="435" t="s">
        <v>4420</v>
      </c>
      <c r="F380" s="412" t="s">
        <v>1812</v>
      </c>
      <c r="G380" s="504" t="s">
        <v>4419</v>
      </c>
      <c r="H380" s="27" t="s">
        <v>33</v>
      </c>
      <c r="I380" s="412">
        <v>32</v>
      </c>
      <c r="J380" s="415">
        <v>32</v>
      </c>
      <c r="K380" s="19"/>
      <c r="L380" s="28"/>
      <c r="M380" s="81"/>
      <c r="N380" s="28"/>
      <c r="O380" s="972"/>
      <c r="P380" s="29"/>
      <c r="Q380" s="28"/>
      <c r="R380" s="28"/>
      <c r="S380" s="81"/>
      <c r="T380" s="185"/>
      <c r="U380" s="326"/>
      <c r="V380" s="60"/>
      <c r="W380" s="167"/>
      <c r="X380" s="489"/>
      <c r="Y380" s="502"/>
      <c r="Z380" s="494"/>
      <c r="AA380" s="28" t="s">
        <v>17</v>
      </c>
      <c r="AB380" s="27"/>
      <c r="AC380" s="28" t="s">
        <v>4423</v>
      </c>
      <c r="AD380" s="27" t="s">
        <v>54</v>
      </c>
      <c r="AE380" s="28" t="s">
        <v>124</v>
      </c>
      <c r="AF380" s="29"/>
      <c r="AG380" s="29"/>
      <c r="AH380" s="27" t="s">
        <v>133</v>
      </c>
      <c r="AI380" s="27" t="s">
        <v>133</v>
      </c>
      <c r="AJ380" s="27"/>
      <c r="AK380" s="81"/>
      <c r="AL380" s="569"/>
      <c r="AM380" s="28"/>
      <c r="AN380" s="28"/>
      <c r="AO380" s="28">
        <v>2004</v>
      </c>
      <c r="AP380" s="20">
        <v>2004</v>
      </c>
      <c r="AQ380" s="182"/>
      <c r="AR380" s="28" t="s">
        <v>4424</v>
      </c>
      <c r="AS380" s="20"/>
    </row>
    <row r="381" spans="1:45" ht="14.25" customHeight="1" x14ac:dyDescent="0.25">
      <c r="B381">
        <v>1</v>
      </c>
      <c r="C381" t="s">
        <v>875</v>
      </c>
      <c r="D381" s="26" t="s">
        <v>1949</v>
      </c>
      <c r="E381" s="435" t="s">
        <v>2241</v>
      </c>
      <c r="F381" s="27" t="s">
        <v>67</v>
      </c>
      <c r="G381" s="28" t="s">
        <v>2242</v>
      </c>
      <c r="H381" s="27" t="s">
        <v>33</v>
      </c>
      <c r="I381" s="27">
        <v>32</v>
      </c>
      <c r="J381" s="87">
        <v>32</v>
      </c>
      <c r="K381" s="19" t="s">
        <v>800</v>
      </c>
      <c r="L381" s="52" t="s">
        <v>108</v>
      </c>
      <c r="M381" s="81"/>
      <c r="N381" s="28">
        <v>3696</v>
      </c>
      <c r="O381" s="972"/>
      <c r="P381" s="29">
        <v>6</v>
      </c>
      <c r="Q381" s="28"/>
      <c r="R381" s="28">
        <v>8</v>
      </c>
      <c r="S381" s="81">
        <v>192.30799999999999</v>
      </c>
      <c r="T381" s="185">
        <v>43149</v>
      </c>
      <c r="U381" s="326" t="s">
        <v>2245</v>
      </c>
      <c r="V381" s="60">
        <v>1</v>
      </c>
      <c r="W381" s="167">
        <v>1</v>
      </c>
      <c r="X381" s="489">
        <f>IF(AND(N381&lt;&gt;"",S381&lt;&gt;""),1000*S381*V381/(N381*W381),"")</f>
        <v>52.031385281385283</v>
      </c>
      <c r="Y381" s="502" t="s">
        <v>174</v>
      </c>
      <c r="Z381" s="494"/>
      <c r="AA381" s="28" t="s">
        <v>20</v>
      </c>
      <c r="AB381" s="27">
        <v>17</v>
      </c>
      <c r="AC381" s="28" t="s">
        <v>2243</v>
      </c>
      <c r="AD381" s="27" t="s">
        <v>54</v>
      </c>
      <c r="AE381" s="28" t="s">
        <v>124</v>
      </c>
      <c r="AF381" s="29"/>
      <c r="AG381" s="29"/>
      <c r="AH381" s="27" t="s">
        <v>133</v>
      </c>
      <c r="AI381" s="27" t="s">
        <v>133</v>
      </c>
      <c r="AJ381" s="27" t="s">
        <v>2246</v>
      </c>
      <c r="AK381" s="81"/>
      <c r="AL381" s="569"/>
      <c r="AM381" s="28">
        <v>32</v>
      </c>
      <c r="AN381" s="28">
        <v>5</v>
      </c>
      <c r="AO381" s="28">
        <v>2017</v>
      </c>
      <c r="AP381" s="20"/>
      <c r="AQ381" s="182"/>
      <c r="AR381" s="28" t="s">
        <v>1773</v>
      </c>
      <c r="AS381" s="20" t="s">
        <v>2244</v>
      </c>
    </row>
    <row r="382" spans="1:45" ht="14.25" customHeight="1" x14ac:dyDescent="0.25">
      <c r="A382" t="s">
        <v>744</v>
      </c>
      <c r="B382">
        <v>1</v>
      </c>
      <c r="C382" t="s">
        <v>875</v>
      </c>
      <c r="D382" s="45" t="s">
        <v>377</v>
      </c>
      <c r="E382" s="555" t="s">
        <v>2323</v>
      </c>
      <c r="F382" s="46" t="s">
        <v>67</v>
      </c>
      <c r="G382" s="42" t="s">
        <v>379</v>
      </c>
      <c r="H382" s="46" t="s">
        <v>33</v>
      </c>
      <c r="I382" s="46">
        <v>32</v>
      </c>
      <c r="J382" s="670">
        <v>32</v>
      </c>
      <c r="K382" s="19" t="s">
        <v>802</v>
      </c>
      <c r="L382" s="52" t="s">
        <v>108</v>
      </c>
      <c r="M382" s="81"/>
      <c r="N382" s="28">
        <v>3716</v>
      </c>
      <c r="O382" s="972"/>
      <c r="P382" s="29" t="s">
        <v>744</v>
      </c>
      <c r="Q382" s="28">
        <v>8</v>
      </c>
      <c r="R382" s="28"/>
      <c r="S382" s="81">
        <v>79.245999999999995</v>
      </c>
      <c r="T382" s="185">
        <v>41742</v>
      </c>
      <c r="U382" s="326" t="s">
        <v>1267</v>
      </c>
      <c r="V382" s="60">
        <v>1</v>
      </c>
      <c r="W382" s="167">
        <v>1</v>
      </c>
      <c r="X382" s="489">
        <f>IF(AND(N382&lt;&gt;"",S382&lt;&gt;""),1000*S382*V382/(N382*W382),"")</f>
        <v>21.32561894510226</v>
      </c>
      <c r="Y382" s="502" t="s">
        <v>2216</v>
      </c>
      <c r="Z382" s="494"/>
      <c r="AA382" s="28" t="s">
        <v>20</v>
      </c>
      <c r="AB382" s="27">
        <v>20</v>
      </c>
      <c r="AC382" s="28" t="s">
        <v>386</v>
      </c>
      <c r="AD382" s="27" t="s">
        <v>54</v>
      </c>
      <c r="AE382" s="28" t="s">
        <v>124</v>
      </c>
      <c r="AF382" s="29" t="s">
        <v>55</v>
      </c>
      <c r="AG382" s="29" t="s">
        <v>54</v>
      </c>
      <c r="AH382" s="27" t="s">
        <v>133</v>
      </c>
      <c r="AI382" s="27" t="s">
        <v>133</v>
      </c>
      <c r="AJ382" s="27" t="s">
        <v>54</v>
      </c>
      <c r="AK382" s="81"/>
      <c r="AL382" s="569"/>
      <c r="AM382" s="28">
        <v>32</v>
      </c>
      <c r="AN382" s="28">
        <v>5</v>
      </c>
      <c r="AO382" s="28">
        <v>2012</v>
      </c>
      <c r="AP382" s="20">
        <v>2015</v>
      </c>
      <c r="AQ382" s="182" t="s">
        <v>2324</v>
      </c>
      <c r="AR382" s="28" t="s">
        <v>380</v>
      </c>
      <c r="AS382" s="20" t="s">
        <v>2325</v>
      </c>
    </row>
    <row r="383" spans="1:45" ht="14.25" customHeight="1" x14ac:dyDescent="0.25">
      <c r="A383" t="s">
        <v>744</v>
      </c>
      <c r="B383">
        <v>1</v>
      </c>
      <c r="C383" t="s">
        <v>875</v>
      </c>
      <c r="D383" s="26" t="s">
        <v>381</v>
      </c>
      <c r="E383" s="435" t="s">
        <v>2331</v>
      </c>
      <c r="F383" s="27" t="s">
        <v>67</v>
      </c>
      <c r="G383" s="28" t="s">
        <v>382</v>
      </c>
      <c r="H383" s="27" t="s">
        <v>33</v>
      </c>
      <c r="I383" s="27">
        <v>32</v>
      </c>
      <c r="J383" s="87">
        <v>32</v>
      </c>
      <c r="K383" s="19" t="s">
        <v>800</v>
      </c>
      <c r="L383" s="52" t="s">
        <v>108</v>
      </c>
      <c r="M383" s="81"/>
      <c r="N383" s="28">
        <v>1432</v>
      </c>
      <c r="O383" s="972"/>
      <c r="P383" s="29">
        <v>6</v>
      </c>
      <c r="Q383" s="28"/>
      <c r="R383" s="28">
        <v>1</v>
      </c>
      <c r="S383" s="81">
        <v>170.59</v>
      </c>
      <c r="T383" s="185">
        <v>41687</v>
      </c>
      <c r="U383" s="326">
        <v>14.7</v>
      </c>
      <c r="V383" s="60">
        <v>1</v>
      </c>
      <c r="W383" s="167">
        <v>1</v>
      </c>
      <c r="X383" s="489">
        <f>IF(AND(N383&lt;&gt;"",S383&lt;&gt;""),1000*S383*V383/(N383*W383),"")</f>
        <v>119.12709497206704</v>
      </c>
      <c r="Y383" s="502" t="s">
        <v>2216</v>
      </c>
      <c r="Z383" s="494"/>
      <c r="AA383" s="28" t="s">
        <v>20</v>
      </c>
      <c r="AB383" s="27">
        <v>10</v>
      </c>
      <c r="AC383" s="28" t="s">
        <v>383</v>
      </c>
      <c r="AD383" s="27" t="s">
        <v>54</v>
      </c>
      <c r="AE383" s="28" t="s">
        <v>124</v>
      </c>
      <c r="AF383" s="29" t="s">
        <v>55</v>
      </c>
      <c r="AG383" s="29"/>
      <c r="AH383" s="27" t="s">
        <v>133</v>
      </c>
      <c r="AI383" s="27" t="s">
        <v>133</v>
      </c>
      <c r="AJ383" s="27" t="s">
        <v>54</v>
      </c>
      <c r="AK383" s="81"/>
      <c r="AL383" s="569"/>
      <c r="AM383" s="28">
        <v>32</v>
      </c>
      <c r="AN383" s="28">
        <v>5</v>
      </c>
      <c r="AO383" s="28">
        <v>2007</v>
      </c>
      <c r="AP383" s="20">
        <v>2014</v>
      </c>
      <c r="AQ383" s="19"/>
      <c r="AR383" s="28" t="s">
        <v>2332</v>
      </c>
      <c r="AS383" s="20"/>
    </row>
    <row r="384" spans="1:45" ht="14.25" customHeight="1" x14ac:dyDescent="0.25">
      <c r="D384" s="591" t="s">
        <v>5698</v>
      </c>
      <c r="E384" s="555" t="s">
        <v>5699</v>
      </c>
      <c r="F384" s="592"/>
      <c r="G384" s="593" t="s">
        <v>5701</v>
      </c>
      <c r="H384" s="27" t="s">
        <v>33</v>
      </c>
      <c r="I384" s="592">
        <v>32</v>
      </c>
      <c r="J384" s="618">
        <v>32</v>
      </c>
      <c r="K384" s="19"/>
      <c r="L384" s="52"/>
      <c r="M384" s="81"/>
      <c r="N384" s="28"/>
      <c r="O384" s="972"/>
      <c r="P384" s="29"/>
      <c r="Q384" s="28"/>
      <c r="R384" s="28"/>
      <c r="S384" s="81"/>
      <c r="T384" s="185"/>
      <c r="U384" s="326"/>
      <c r="V384" s="60"/>
      <c r="W384" s="167"/>
      <c r="X384" s="489"/>
      <c r="Y384" s="502"/>
      <c r="Z384" s="494"/>
      <c r="AA384" s="28" t="s">
        <v>479</v>
      </c>
      <c r="AB384" s="27">
        <v>24</v>
      </c>
      <c r="AC384" s="28" t="s">
        <v>73</v>
      </c>
      <c r="AD384" s="27" t="s">
        <v>55</v>
      </c>
      <c r="AE384" s="28"/>
      <c r="AF384" s="29" t="s">
        <v>55</v>
      </c>
      <c r="AG384" s="29"/>
      <c r="AH384" s="27" t="s">
        <v>133</v>
      </c>
      <c r="AI384" s="27" t="s">
        <v>133</v>
      </c>
      <c r="AJ384" s="27"/>
      <c r="AK384" s="81"/>
      <c r="AL384" s="569"/>
      <c r="AM384" s="28"/>
      <c r="AN384" s="28"/>
      <c r="AO384" s="28">
        <v>2017</v>
      </c>
      <c r="AP384" s="20">
        <v>2019</v>
      </c>
      <c r="AQ384" s="19"/>
      <c r="AR384" s="28" t="s">
        <v>5700</v>
      </c>
      <c r="AS384" s="20"/>
    </row>
    <row r="385" spans="1:45" ht="14.25" customHeight="1" x14ac:dyDescent="0.25">
      <c r="B385">
        <v>1</v>
      </c>
      <c r="C385" t="s">
        <v>875</v>
      </c>
      <c r="D385" s="45" t="s">
        <v>3017</v>
      </c>
      <c r="E385" s="555" t="s">
        <v>3018</v>
      </c>
      <c r="F385" s="46" t="s">
        <v>85</v>
      </c>
      <c r="G385" s="42" t="s">
        <v>3020</v>
      </c>
      <c r="H385" s="27" t="s">
        <v>33</v>
      </c>
      <c r="I385" s="46">
        <v>32</v>
      </c>
      <c r="J385" s="670">
        <v>32</v>
      </c>
      <c r="K385" s="19" t="s">
        <v>800</v>
      </c>
      <c r="L385" s="52" t="s">
        <v>108</v>
      </c>
      <c r="M385" s="81" t="s">
        <v>3580</v>
      </c>
      <c r="N385" s="28">
        <v>596</v>
      </c>
      <c r="O385" s="972"/>
      <c r="P385" s="29">
        <v>6</v>
      </c>
      <c r="Q385" s="28"/>
      <c r="R385" s="28">
        <v>1</v>
      </c>
      <c r="S385" s="81">
        <v>243.90199999999999</v>
      </c>
      <c r="T385" s="185">
        <v>43228</v>
      </c>
      <c r="U385" s="326">
        <v>14.7</v>
      </c>
      <c r="V385" s="60">
        <v>1</v>
      </c>
      <c r="W385" s="167">
        <v>1</v>
      </c>
      <c r="X385" s="489">
        <f>IF(AND(N385&lt;&gt;"",S385&lt;&gt;""),1000*S385*V385/(N385*W385),"")</f>
        <v>409.23154362416108</v>
      </c>
      <c r="Y385" s="502" t="s">
        <v>174</v>
      </c>
      <c r="Z385" s="494"/>
      <c r="AA385" s="28" t="s">
        <v>20</v>
      </c>
      <c r="AB385" s="27">
        <v>15</v>
      </c>
      <c r="AC385" s="28" t="s">
        <v>73</v>
      </c>
      <c r="AD385" s="27" t="s">
        <v>54</v>
      </c>
      <c r="AE385" s="28" t="s">
        <v>124</v>
      </c>
      <c r="AF385" s="29" t="s">
        <v>55</v>
      </c>
      <c r="AG385" s="29"/>
      <c r="AH385" s="27" t="s">
        <v>133</v>
      </c>
      <c r="AI385" s="27" t="s">
        <v>133</v>
      </c>
      <c r="AJ385" s="27" t="s">
        <v>54</v>
      </c>
      <c r="AK385" s="81"/>
      <c r="AL385" s="569"/>
      <c r="AM385" s="28">
        <v>32</v>
      </c>
      <c r="AN385" s="28">
        <v>5</v>
      </c>
      <c r="AO385" s="28">
        <v>2017</v>
      </c>
      <c r="AP385" s="20">
        <v>2017</v>
      </c>
      <c r="AQ385" s="19"/>
      <c r="AR385" s="28" t="s">
        <v>3489</v>
      </c>
      <c r="AS385" s="20" t="s">
        <v>3581</v>
      </c>
    </row>
    <row r="386" spans="1:45" ht="14.25" customHeight="1" x14ac:dyDescent="0.25">
      <c r="D386" s="409" t="s">
        <v>4548</v>
      </c>
      <c r="E386" s="435" t="s">
        <v>4546</v>
      </c>
      <c r="F386" s="412" t="s">
        <v>1812</v>
      </c>
      <c r="G386" s="504" t="s">
        <v>4547</v>
      </c>
      <c r="H386" s="27" t="s">
        <v>33</v>
      </c>
      <c r="I386" s="412">
        <v>32</v>
      </c>
      <c r="J386" s="415">
        <v>32</v>
      </c>
      <c r="K386" s="19"/>
      <c r="L386" s="52"/>
      <c r="M386" s="81"/>
      <c r="N386" s="28"/>
      <c r="O386" s="972"/>
      <c r="P386" s="29"/>
      <c r="Q386" s="28"/>
      <c r="R386" s="28"/>
      <c r="S386" s="81"/>
      <c r="T386" s="185"/>
      <c r="U386" s="326"/>
      <c r="V386" s="60"/>
      <c r="W386" s="167"/>
      <c r="X386" s="489"/>
      <c r="Y386" s="502"/>
      <c r="Z386" s="494"/>
      <c r="AA386" s="28" t="s">
        <v>20</v>
      </c>
      <c r="AB386" s="27"/>
      <c r="AC386" s="28"/>
      <c r="AD386" s="27" t="s">
        <v>54</v>
      </c>
      <c r="AE386" s="28" t="s">
        <v>124</v>
      </c>
      <c r="AF386" s="29" t="s">
        <v>55</v>
      </c>
      <c r="AG386" s="29"/>
      <c r="AH386" s="27" t="s">
        <v>133</v>
      </c>
      <c r="AI386" s="27" t="s">
        <v>133</v>
      </c>
      <c r="AJ386" s="27" t="s">
        <v>54</v>
      </c>
      <c r="AK386" s="81"/>
      <c r="AL386" s="569"/>
      <c r="AM386" s="28">
        <v>32</v>
      </c>
      <c r="AN386" s="28"/>
      <c r="AO386" s="28">
        <v>2016</v>
      </c>
      <c r="AP386" s="20">
        <v>2017</v>
      </c>
      <c r="AQ386" s="19"/>
      <c r="AR386" s="28" t="s">
        <v>4549</v>
      </c>
      <c r="AS386" s="20"/>
    </row>
    <row r="387" spans="1:45" ht="14.25" customHeight="1" x14ac:dyDescent="0.25">
      <c r="A387" t="s">
        <v>746</v>
      </c>
      <c r="B387">
        <v>1</v>
      </c>
      <c r="C387" t="s">
        <v>875</v>
      </c>
      <c r="D387" s="45" t="s">
        <v>2116</v>
      </c>
      <c r="E387" s="555" t="s">
        <v>2117</v>
      </c>
      <c r="F387" s="46" t="s">
        <v>67</v>
      </c>
      <c r="G387" s="42" t="s">
        <v>2987</v>
      </c>
      <c r="H387" s="27" t="s">
        <v>33</v>
      </c>
      <c r="I387" s="46">
        <v>32</v>
      </c>
      <c r="J387" s="670">
        <v>32</v>
      </c>
      <c r="K387" s="19" t="s">
        <v>968</v>
      </c>
      <c r="L387" s="52" t="s">
        <v>108</v>
      </c>
      <c r="M387" s="81"/>
      <c r="N387" s="28">
        <v>10692</v>
      </c>
      <c r="O387" s="972"/>
      <c r="P387" s="29">
        <v>6</v>
      </c>
      <c r="Q387" s="28"/>
      <c r="R387" s="28">
        <v>47</v>
      </c>
      <c r="S387" s="81">
        <v>117.64700000000001</v>
      </c>
      <c r="T387" s="185">
        <v>43296</v>
      </c>
      <c r="U387" s="326">
        <v>14.7</v>
      </c>
      <c r="V387" s="60">
        <v>1</v>
      </c>
      <c r="W387" s="167">
        <v>1</v>
      </c>
      <c r="X387" s="489">
        <f>IF(AND(N387&lt;&gt;"",S387&lt;&gt;""),1000*S387*V387/(N387*W387),"")</f>
        <v>11.003273475495698</v>
      </c>
      <c r="Y387" s="502" t="s">
        <v>174</v>
      </c>
      <c r="Z387" s="494" t="s">
        <v>54</v>
      </c>
      <c r="AA387" s="28" t="s">
        <v>20</v>
      </c>
      <c r="AB387" s="27">
        <v>193</v>
      </c>
      <c r="AC387" s="28" t="s">
        <v>4272</v>
      </c>
      <c r="AD387" s="27" t="s">
        <v>54</v>
      </c>
      <c r="AE387" s="28" t="s">
        <v>124</v>
      </c>
      <c r="AF387" s="29" t="s">
        <v>55</v>
      </c>
      <c r="AG387" s="29"/>
      <c r="AH387" s="27" t="s">
        <v>133</v>
      </c>
      <c r="AI387" s="27" t="s">
        <v>133</v>
      </c>
      <c r="AJ387" s="27" t="s">
        <v>54</v>
      </c>
      <c r="AK387" s="81"/>
      <c r="AL387" s="569"/>
      <c r="AM387" s="28">
        <v>32</v>
      </c>
      <c r="AN387" s="28"/>
      <c r="AO387" s="28">
        <v>2014</v>
      </c>
      <c r="AP387" s="20">
        <v>2018</v>
      </c>
      <c r="AQ387" s="182" t="s">
        <v>2118</v>
      </c>
      <c r="AR387" s="28" t="s">
        <v>4274</v>
      </c>
      <c r="AS387" s="130" t="s">
        <v>4273</v>
      </c>
    </row>
    <row r="388" spans="1:45" ht="14.25" customHeight="1" x14ac:dyDescent="0.25">
      <c r="D388" s="409" t="s">
        <v>5733</v>
      </c>
      <c r="E388" s="435" t="s">
        <v>5731</v>
      </c>
      <c r="F388" s="412" t="s">
        <v>67</v>
      </c>
      <c r="G388" s="504" t="s">
        <v>5732</v>
      </c>
      <c r="H388" s="27" t="s">
        <v>33</v>
      </c>
      <c r="I388" s="412">
        <v>32</v>
      </c>
      <c r="J388" s="415">
        <v>32</v>
      </c>
      <c r="K388" s="19"/>
      <c r="L388" s="52"/>
      <c r="M388" s="81"/>
      <c r="N388" s="28"/>
      <c r="O388" s="972"/>
      <c r="P388" s="29"/>
      <c r="Q388" s="28"/>
      <c r="R388" s="28"/>
      <c r="S388" s="81"/>
      <c r="T388" s="185"/>
      <c r="U388" s="326"/>
      <c r="V388" s="60"/>
      <c r="W388" s="167"/>
      <c r="X388" s="489"/>
      <c r="Y388" s="502"/>
      <c r="Z388" s="494"/>
      <c r="AA388" s="28" t="s">
        <v>5735</v>
      </c>
      <c r="AB388" s="27"/>
      <c r="AC388" s="28" t="s">
        <v>73</v>
      </c>
      <c r="AD388" s="27" t="s">
        <v>54</v>
      </c>
      <c r="AE388" s="28" t="s">
        <v>124</v>
      </c>
      <c r="AF388" s="29" t="s">
        <v>55</v>
      </c>
      <c r="AG388" s="29"/>
      <c r="AH388" s="27" t="s">
        <v>133</v>
      </c>
      <c r="AI388" s="27" t="s">
        <v>133</v>
      </c>
      <c r="AJ388" s="27" t="s">
        <v>54</v>
      </c>
      <c r="AK388" s="81"/>
      <c r="AL388" s="569"/>
      <c r="AM388" s="28">
        <v>32</v>
      </c>
      <c r="AN388" s="28"/>
      <c r="AO388" s="28"/>
      <c r="AP388" s="20">
        <v>2019</v>
      </c>
      <c r="AQ388" s="182"/>
      <c r="AR388" s="28" t="s">
        <v>5734</v>
      </c>
      <c r="AS388" s="130"/>
    </row>
    <row r="389" spans="1:45" ht="14.25" customHeight="1" x14ac:dyDescent="0.25">
      <c r="C389" t="s">
        <v>875</v>
      </c>
      <c r="D389" s="26" t="s">
        <v>2173</v>
      </c>
      <c r="E389" s="435" t="s">
        <v>2174</v>
      </c>
      <c r="F389" s="27" t="s">
        <v>1812</v>
      </c>
      <c r="G389" s="28" t="s">
        <v>2988</v>
      </c>
      <c r="H389" s="27" t="s">
        <v>33</v>
      </c>
      <c r="I389" s="27">
        <v>32</v>
      </c>
      <c r="J389" s="87">
        <v>32</v>
      </c>
      <c r="K389" s="19" t="s">
        <v>800</v>
      </c>
      <c r="L389" s="52" t="s">
        <v>108</v>
      </c>
      <c r="M389" s="81" t="s">
        <v>4383</v>
      </c>
      <c r="N389" s="28"/>
      <c r="O389" s="972"/>
      <c r="P389" s="29">
        <v>6</v>
      </c>
      <c r="Q389" s="28"/>
      <c r="R389" s="28"/>
      <c r="S389" s="81"/>
      <c r="T389" s="185">
        <v>43176</v>
      </c>
      <c r="U389" s="326">
        <v>14.7</v>
      </c>
      <c r="V389" s="60">
        <v>1</v>
      </c>
      <c r="W389" s="167">
        <v>1</v>
      </c>
      <c r="X389" s="489" t="str">
        <f t="shared" ref="X389:X394" si="14">IF(AND(N389&lt;&gt;"",S389&lt;&gt;""),1000*S389*V389/(N389*W389),"")</f>
        <v/>
      </c>
      <c r="Y389" s="502"/>
      <c r="Z389" s="494"/>
      <c r="AA389" s="28" t="s">
        <v>17</v>
      </c>
      <c r="AB389" s="27">
        <v>65</v>
      </c>
      <c r="AC389" s="28" t="s">
        <v>73</v>
      </c>
      <c r="AD389" s="27"/>
      <c r="AE389" s="28" t="s">
        <v>158</v>
      </c>
      <c r="AF389" s="29" t="s">
        <v>55</v>
      </c>
      <c r="AG389" s="29"/>
      <c r="AH389" s="27"/>
      <c r="AI389" s="27"/>
      <c r="AJ389" s="27"/>
      <c r="AK389" s="81"/>
      <c r="AL389" s="569"/>
      <c r="AM389" s="28">
        <v>32</v>
      </c>
      <c r="AN389" s="28"/>
      <c r="AO389" s="28">
        <v>2009</v>
      </c>
      <c r="AP389" s="20">
        <v>2009</v>
      </c>
      <c r="AQ389" s="182"/>
      <c r="AR389" s="28"/>
      <c r="AS389" s="20"/>
    </row>
    <row r="390" spans="1:45" ht="14.25" customHeight="1" x14ac:dyDescent="0.25">
      <c r="A390" t="s">
        <v>744</v>
      </c>
      <c r="B390">
        <v>1</v>
      </c>
      <c r="C390" t="s">
        <v>875</v>
      </c>
      <c r="D390" s="26" t="s">
        <v>384</v>
      </c>
      <c r="E390" s="435" t="s">
        <v>2333</v>
      </c>
      <c r="F390" s="27" t="s">
        <v>67</v>
      </c>
      <c r="G390" s="28" t="s">
        <v>385</v>
      </c>
      <c r="H390" s="27" t="s">
        <v>33</v>
      </c>
      <c r="I390" s="27">
        <v>32</v>
      </c>
      <c r="J390" s="87">
        <v>32</v>
      </c>
      <c r="K390" s="19" t="s">
        <v>800</v>
      </c>
      <c r="L390" s="52" t="s">
        <v>108</v>
      </c>
      <c r="M390" s="81"/>
      <c r="N390" s="28">
        <v>1971</v>
      </c>
      <c r="O390" s="972"/>
      <c r="P390" s="29">
        <v>6</v>
      </c>
      <c r="Q390" s="28">
        <v>4</v>
      </c>
      <c r="R390" s="28">
        <v>6</v>
      </c>
      <c r="S390" s="81">
        <v>71.429000000000002</v>
      </c>
      <c r="T390" s="185">
        <v>41687</v>
      </c>
      <c r="U390" s="326">
        <v>14.7</v>
      </c>
      <c r="V390" s="60">
        <v>1</v>
      </c>
      <c r="W390" s="167">
        <v>1</v>
      </c>
      <c r="X390" s="489">
        <f t="shared" si="14"/>
        <v>36.239979705733127</v>
      </c>
      <c r="Y390" s="502" t="s">
        <v>174</v>
      </c>
      <c r="Z390" s="494"/>
      <c r="AA390" s="28" t="s">
        <v>17</v>
      </c>
      <c r="AB390" s="27">
        <v>35</v>
      </c>
      <c r="AC390" s="28" t="s">
        <v>387</v>
      </c>
      <c r="AD390" s="27" t="s">
        <v>54</v>
      </c>
      <c r="AE390" s="28" t="s">
        <v>124</v>
      </c>
      <c r="AF390" s="29" t="s">
        <v>55</v>
      </c>
      <c r="AG390" s="29"/>
      <c r="AH390" s="27" t="s">
        <v>133</v>
      </c>
      <c r="AI390" s="27" t="s">
        <v>133</v>
      </c>
      <c r="AJ390" s="27" t="s">
        <v>54</v>
      </c>
      <c r="AK390" s="81"/>
      <c r="AL390" s="569"/>
      <c r="AM390" s="28">
        <v>32</v>
      </c>
      <c r="AN390" s="28">
        <v>5</v>
      </c>
      <c r="AO390" s="28">
        <v>2012</v>
      </c>
      <c r="AP390" s="20">
        <v>2016</v>
      </c>
      <c r="AQ390" s="19"/>
      <c r="AR390" s="28" t="s">
        <v>2334</v>
      </c>
      <c r="AS390" s="20" t="s">
        <v>825</v>
      </c>
    </row>
    <row r="391" spans="1:45" ht="14.25" customHeight="1" x14ac:dyDescent="0.25">
      <c r="B391">
        <v>1</v>
      </c>
      <c r="C391" t="s">
        <v>875</v>
      </c>
      <c r="D391" s="26" t="s">
        <v>2317</v>
      </c>
      <c r="E391" s="435" t="s">
        <v>2318</v>
      </c>
      <c r="F391" s="27" t="s">
        <v>57</v>
      </c>
      <c r="G391" s="28" t="s">
        <v>315</v>
      </c>
      <c r="H391" s="27" t="s">
        <v>33</v>
      </c>
      <c r="I391" s="27">
        <v>32</v>
      </c>
      <c r="J391" s="87">
        <v>32</v>
      </c>
      <c r="K391" s="19" t="s">
        <v>800</v>
      </c>
      <c r="L391" s="52" t="s">
        <v>108</v>
      </c>
      <c r="M391" s="81"/>
      <c r="N391" s="28">
        <v>3021</v>
      </c>
      <c r="O391" s="972"/>
      <c r="P391" s="29">
        <v>6</v>
      </c>
      <c r="Q391" s="28">
        <v>4</v>
      </c>
      <c r="R391" s="28">
        <v>9</v>
      </c>
      <c r="S391" s="81">
        <v>333</v>
      </c>
      <c r="T391" s="185">
        <v>43150</v>
      </c>
      <c r="U391" s="326">
        <v>14.7</v>
      </c>
      <c r="V391" s="60">
        <v>1</v>
      </c>
      <c r="W391" s="167">
        <v>1</v>
      </c>
      <c r="X391" s="489">
        <f t="shared" si="14"/>
        <v>110.22840119165839</v>
      </c>
      <c r="Y391" s="502" t="s">
        <v>174</v>
      </c>
      <c r="Z391" s="494"/>
      <c r="AA391" s="28" t="s">
        <v>17</v>
      </c>
      <c r="AB391" s="27">
        <v>46</v>
      </c>
      <c r="AC391" s="28" t="s">
        <v>2317</v>
      </c>
      <c r="AD391" s="27"/>
      <c r="AE391" s="28" t="s">
        <v>158</v>
      </c>
      <c r="AF391" s="29"/>
      <c r="AG391" s="29"/>
      <c r="AH391" s="27" t="s">
        <v>133</v>
      </c>
      <c r="AI391" s="27" t="s">
        <v>133</v>
      </c>
      <c r="AJ391" s="27" t="s">
        <v>54</v>
      </c>
      <c r="AK391" s="81"/>
      <c r="AL391" s="569"/>
      <c r="AM391" s="28">
        <v>32</v>
      </c>
      <c r="AN391" s="28"/>
      <c r="AO391" s="28">
        <v>2015</v>
      </c>
      <c r="AP391" s="20">
        <v>2015</v>
      </c>
      <c r="AQ391" s="182" t="s">
        <v>2319</v>
      </c>
      <c r="AR391" s="28" t="s">
        <v>2320</v>
      </c>
      <c r="AS391" s="20"/>
    </row>
    <row r="392" spans="1:45" ht="14.25" customHeight="1" x14ac:dyDescent="0.25">
      <c r="A392" t="s">
        <v>744</v>
      </c>
      <c r="B392">
        <v>1</v>
      </c>
      <c r="C392" t="s">
        <v>875</v>
      </c>
      <c r="D392" s="26" t="s">
        <v>471</v>
      </c>
      <c r="E392" s="435" t="s">
        <v>2541</v>
      </c>
      <c r="F392" s="27" t="s">
        <v>67</v>
      </c>
      <c r="G392" s="28" t="s">
        <v>472</v>
      </c>
      <c r="H392" s="27" t="s">
        <v>33</v>
      </c>
      <c r="I392" s="27">
        <v>32</v>
      </c>
      <c r="J392" s="87">
        <v>32</v>
      </c>
      <c r="K392" s="19" t="s">
        <v>800</v>
      </c>
      <c r="L392" s="52" t="s">
        <v>108</v>
      </c>
      <c r="M392" s="81"/>
      <c r="N392" s="28">
        <v>2462</v>
      </c>
      <c r="O392" s="972"/>
      <c r="P392" s="29">
        <v>6</v>
      </c>
      <c r="Q392" s="28"/>
      <c r="R392" s="28">
        <v>3</v>
      </c>
      <c r="S392" s="81">
        <v>97.257000000000005</v>
      </c>
      <c r="T392" s="185">
        <v>41687</v>
      </c>
      <c r="U392" s="326">
        <v>14.7</v>
      </c>
      <c r="V392" s="60">
        <v>1</v>
      </c>
      <c r="W392" s="167">
        <v>1</v>
      </c>
      <c r="X392" s="489">
        <f t="shared" si="14"/>
        <v>39.503249390739235</v>
      </c>
      <c r="Y392" s="502" t="s">
        <v>174</v>
      </c>
      <c r="Z392" s="494"/>
      <c r="AA392" s="28" t="s">
        <v>17</v>
      </c>
      <c r="AB392" s="27">
        <v>22</v>
      </c>
      <c r="AC392" s="28" t="s">
        <v>471</v>
      </c>
      <c r="AD392" s="27" t="s">
        <v>54</v>
      </c>
      <c r="AE392" s="28" t="s">
        <v>124</v>
      </c>
      <c r="AF392" s="29" t="s">
        <v>55</v>
      </c>
      <c r="AG392" s="29"/>
      <c r="AH392" s="27" t="s">
        <v>133</v>
      </c>
      <c r="AI392" s="27" t="s">
        <v>133</v>
      </c>
      <c r="AJ392" s="27" t="s">
        <v>54</v>
      </c>
      <c r="AK392" s="81"/>
      <c r="AL392" s="569"/>
      <c r="AM392" s="28">
        <v>32</v>
      </c>
      <c r="AN392" s="28"/>
      <c r="AO392" s="28">
        <v>2001</v>
      </c>
      <c r="AP392" s="20">
        <v>2016</v>
      </c>
      <c r="AQ392" s="182" t="s">
        <v>3400</v>
      </c>
      <c r="AR392" s="28" t="s">
        <v>473</v>
      </c>
      <c r="AS392" s="20"/>
    </row>
    <row r="393" spans="1:45" ht="14.25" customHeight="1" x14ac:dyDescent="0.25">
      <c r="C393" t="s">
        <v>875</v>
      </c>
      <c r="D393" s="26" t="s">
        <v>1979</v>
      </c>
      <c r="E393" s="435" t="s">
        <v>2542</v>
      </c>
      <c r="F393" s="27" t="s">
        <v>67</v>
      </c>
      <c r="G393" s="28" t="s">
        <v>1980</v>
      </c>
      <c r="H393" s="27" t="s">
        <v>33</v>
      </c>
      <c r="I393" s="27">
        <v>32</v>
      </c>
      <c r="J393" s="87">
        <v>32</v>
      </c>
      <c r="K393" s="19" t="s">
        <v>800</v>
      </c>
      <c r="L393" s="52" t="s">
        <v>108</v>
      </c>
      <c r="M393" s="81" t="s">
        <v>777</v>
      </c>
      <c r="N393" s="28"/>
      <c r="O393" s="972"/>
      <c r="P393" s="29">
        <v>6</v>
      </c>
      <c r="Q393" s="28"/>
      <c r="R393" s="28"/>
      <c r="S393" s="81"/>
      <c r="T393" s="185">
        <v>43192</v>
      </c>
      <c r="U393" s="326">
        <v>14.7</v>
      </c>
      <c r="V393" s="60">
        <v>1</v>
      </c>
      <c r="W393" s="167">
        <v>1</v>
      </c>
      <c r="X393" s="489" t="str">
        <f t="shared" si="14"/>
        <v/>
      </c>
      <c r="Y393" s="502"/>
      <c r="Z393" s="494"/>
      <c r="AA393" s="28" t="s">
        <v>17</v>
      </c>
      <c r="AB393" s="27">
        <v>20</v>
      </c>
      <c r="AC393" s="28" t="s">
        <v>471</v>
      </c>
      <c r="AD393" s="27" t="s">
        <v>54</v>
      </c>
      <c r="AE393" s="28" t="s">
        <v>124</v>
      </c>
      <c r="AF393" s="29" t="s">
        <v>54</v>
      </c>
      <c r="AG393" s="29"/>
      <c r="AH393" s="27" t="s">
        <v>133</v>
      </c>
      <c r="AI393" s="27" t="s">
        <v>133</v>
      </c>
      <c r="AJ393" s="27" t="s">
        <v>54</v>
      </c>
      <c r="AK393" s="81"/>
      <c r="AL393" s="569"/>
      <c r="AM393" s="28">
        <v>32</v>
      </c>
      <c r="AN393" s="28"/>
      <c r="AO393" s="28">
        <v>2015</v>
      </c>
      <c r="AP393" s="20">
        <v>2015</v>
      </c>
      <c r="AQ393" s="19"/>
      <c r="AR393" s="28" t="s">
        <v>2543</v>
      </c>
      <c r="AS393" s="20" t="s">
        <v>1981</v>
      </c>
    </row>
    <row r="394" spans="1:45" ht="14.25" customHeight="1" x14ac:dyDescent="0.25">
      <c r="C394" t="s">
        <v>875</v>
      </c>
      <c r="D394" s="45" t="s">
        <v>1989</v>
      </c>
      <c r="E394" s="42"/>
      <c r="F394" s="46" t="s">
        <v>777</v>
      </c>
      <c r="G394" s="28" t="s">
        <v>1991</v>
      </c>
      <c r="H394" s="27" t="s">
        <v>33</v>
      </c>
      <c r="I394" s="46">
        <v>32</v>
      </c>
      <c r="J394" s="670">
        <v>32</v>
      </c>
      <c r="K394" s="19" t="s">
        <v>800</v>
      </c>
      <c r="L394" s="52" t="s">
        <v>108</v>
      </c>
      <c r="M394" s="81" t="s">
        <v>3439</v>
      </c>
      <c r="N394" s="28"/>
      <c r="O394" s="972"/>
      <c r="P394" s="29">
        <v>6</v>
      </c>
      <c r="Q394" s="28"/>
      <c r="R394" s="28"/>
      <c r="S394" s="81"/>
      <c r="T394" s="185">
        <v>43183</v>
      </c>
      <c r="U394" s="326">
        <v>14.7</v>
      </c>
      <c r="V394" s="60">
        <v>1</v>
      </c>
      <c r="W394" s="167">
        <v>1</v>
      </c>
      <c r="X394" s="489" t="str">
        <f t="shared" si="14"/>
        <v/>
      </c>
      <c r="Y394" s="502"/>
      <c r="Z394" s="494"/>
      <c r="AA394" s="28" t="s">
        <v>20</v>
      </c>
      <c r="AB394" s="27"/>
      <c r="AC394" s="28"/>
      <c r="AD394" s="27"/>
      <c r="AE394" s="28"/>
      <c r="AF394" s="29"/>
      <c r="AG394" s="29"/>
      <c r="AH394" s="27"/>
      <c r="AI394" s="27"/>
      <c r="AJ394" s="27"/>
      <c r="AK394" s="81"/>
      <c r="AL394" s="569"/>
      <c r="AM394" s="28"/>
      <c r="AN394" s="28"/>
      <c r="AO394" s="28">
        <v>1994</v>
      </c>
      <c r="AP394" s="20">
        <v>1995</v>
      </c>
      <c r="AQ394" s="19"/>
      <c r="AR394" s="28" t="s">
        <v>3091</v>
      </c>
      <c r="AS394" s="20" t="s">
        <v>3440</v>
      </c>
    </row>
    <row r="395" spans="1:45" ht="14.25" customHeight="1" x14ac:dyDescent="0.25">
      <c r="C395" t="s">
        <v>875</v>
      </c>
      <c r="D395" s="26" t="s">
        <v>2605</v>
      </c>
      <c r="E395" s="435" t="s">
        <v>2606</v>
      </c>
      <c r="F395" s="27" t="s">
        <v>2608</v>
      </c>
      <c r="G395" s="28" t="s">
        <v>2607</v>
      </c>
      <c r="H395" s="27" t="s">
        <v>33</v>
      </c>
      <c r="I395" s="27">
        <v>32</v>
      </c>
      <c r="J395" s="87">
        <v>32</v>
      </c>
      <c r="K395" s="19"/>
      <c r="L395" s="52"/>
      <c r="M395" s="81"/>
      <c r="N395" s="28"/>
      <c r="O395" s="972"/>
      <c r="P395" s="29"/>
      <c r="Q395" s="28"/>
      <c r="R395" s="28"/>
      <c r="S395" s="81"/>
      <c r="T395" s="185"/>
      <c r="U395" s="326"/>
      <c r="V395" s="60"/>
      <c r="W395" s="167"/>
      <c r="X395" s="489"/>
      <c r="Y395" s="502"/>
      <c r="Z395" s="494"/>
      <c r="AA395" s="28" t="s">
        <v>2608</v>
      </c>
      <c r="AB395" s="27"/>
      <c r="AC395" s="28"/>
      <c r="AD395" s="27" t="s">
        <v>54</v>
      </c>
      <c r="AE395" s="28" t="s">
        <v>124</v>
      </c>
      <c r="AF395" s="29" t="s">
        <v>55</v>
      </c>
      <c r="AG395" s="29"/>
      <c r="AH395" s="27" t="s">
        <v>133</v>
      </c>
      <c r="AI395" s="27" t="s">
        <v>133</v>
      </c>
      <c r="AJ395" s="27" t="s">
        <v>54</v>
      </c>
      <c r="AK395" s="81"/>
      <c r="AL395" s="569"/>
      <c r="AM395" s="28">
        <v>32</v>
      </c>
      <c r="AN395" s="28"/>
      <c r="AO395" s="28">
        <v>2006</v>
      </c>
      <c r="AP395" s="20">
        <v>2009</v>
      </c>
      <c r="AQ395" s="182"/>
      <c r="AR395" s="28" t="s">
        <v>2609</v>
      </c>
      <c r="AS395" s="20"/>
    </row>
    <row r="396" spans="1:45" ht="14.25" customHeight="1" x14ac:dyDescent="0.25">
      <c r="D396" s="409" t="s">
        <v>5465</v>
      </c>
      <c r="E396" s="435" t="s">
        <v>5466</v>
      </c>
      <c r="F396" s="608"/>
      <c r="G396" s="28"/>
      <c r="H396" s="27" t="s">
        <v>33</v>
      </c>
      <c r="I396" s="412">
        <v>16</v>
      </c>
      <c r="J396" s="415">
        <v>16</v>
      </c>
      <c r="K396" s="19"/>
      <c r="L396" s="52"/>
      <c r="M396" s="81"/>
      <c r="N396" s="28"/>
      <c r="O396" s="972"/>
      <c r="P396" s="29"/>
      <c r="Q396" s="28"/>
      <c r="R396" s="28"/>
      <c r="S396" s="81"/>
      <c r="T396" s="185"/>
      <c r="U396" s="326"/>
      <c r="V396" s="60"/>
      <c r="W396" s="167"/>
      <c r="X396" s="489"/>
      <c r="Y396" s="502"/>
      <c r="Z396" s="494"/>
      <c r="AA396" s="28" t="s">
        <v>20</v>
      </c>
      <c r="AB396" s="27">
        <v>2</v>
      </c>
      <c r="AC396" s="28" t="s">
        <v>5465</v>
      </c>
      <c r="AD396" s="27"/>
      <c r="AE396" s="28"/>
      <c r="AF396" s="29"/>
      <c r="AG396" s="29"/>
      <c r="AH396" s="27" t="s">
        <v>181</v>
      </c>
      <c r="AI396" s="27" t="s">
        <v>181</v>
      </c>
      <c r="AJ396" s="27"/>
      <c r="AK396" s="81"/>
      <c r="AL396" s="569"/>
      <c r="AM396" s="28"/>
      <c r="AN396" s="629"/>
      <c r="AO396" s="28"/>
      <c r="AP396" s="20"/>
      <c r="AQ396" s="182" t="s">
        <v>5468</v>
      </c>
      <c r="AR396" s="28"/>
      <c r="AS396" s="20"/>
    </row>
    <row r="397" spans="1:45" ht="14.25" customHeight="1" x14ac:dyDescent="0.25">
      <c r="D397" s="409" t="s">
        <v>5709</v>
      </c>
      <c r="E397" s="435" t="s">
        <v>5710</v>
      </c>
      <c r="F397" s="412" t="s">
        <v>296</v>
      </c>
      <c r="G397" s="504" t="s">
        <v>5711</v>
      </c>
      <c r="H397" s="27" t="s">
        <v>33</v>
      </c>
      <c r="I397" s="412">
        <v>32</v>
      </c>
      <c r="J397" s="415">
        <v>32</v>
      </c>
      <c r="K397" s="19"/>
      <c r="L397" s="52"/>
      <c r="M397" s="81"/>
      <c r="N397" s="28"/>
      <c r="O397" s="972"/>
      <c r="P397" s="29"/>
      <c r="Q397" s="28"/>
      <c r="R397" s="28"/>
      <c r="S397" s="81"/>
      <c r="T397" s="185"/>
      <c r="U397" s="326"/>
      <c r="V397" s="60"/>
      <c r="W397" s="167"/>
      <c r="X397" s="489"/>
      <c r="Y397" s="502"/>
      <c r="Z397" s="494"/>
      <c r="AA397" s="28" t="s">
        <v>17</v>
      </c>
      <c r="AB397" s="27">
        <v>30</v>
      </c>
      <c r="AC397" s="28" t="s">
        <v>5713</v>
      </c>
      <c r="AD397" s="27"/>
      <c r="AE397" s="28"/>
      <c r="AF397" s="29" t="s">
        <v>55</v>
      </c>
      <c r="AG397" s="29"/>
      <c r="AH397" s="27" t="s">
        <v>133</v>
      </c>
      <c r="AI397" s="27" t="s">
        <v>133</v>
      </c>
      <c r="AJ397" s="27" t="s">
        <v>54</v>
      </c>
      <c r="AK397" s="81"/>
      <c r="AL397" s="569"/>
      <c r="AM397" s="28">
        <v>32</v>
      </c>
      <c r="AN397" s="629"/>
      <c r="AO397" s="28"/>
      <c r="AP397" s="20">
        <v>2019</v>
      </c>
      <c r="AQ397" s="182"/>
      <c r="AR397" s="28" t="s">
        <v>5712</v>
      </c>
      <c r="AS397" s="20"/>
    </row>
    <row r="398" spans="1:45" ht="14.25" customHeight="1" x14ac:dyDescent="0.25">
      <c r="C398" t="s">
        <v>875</v>
      </c>
      <c r="D398" s="26" t="s">
        <v>1509</v>
      </c>
      <c r="E398" s="435" t="s">
        <v>2510</v>
      </c>
      <c r="F398" s="27" t="s">
        <v>85</v>
      </c>
      <c r="G398" s="28" t="s">
        <v>1512</v>
      </c>
      <c r="H398" s="27" t="s">
        <v>33</v>
      </c>
      <c r="I398" s="27">
        <v>32</v>
      </c>
      <c r="J398" s="87">
        <v>16</v>
      </c>
      <c r="K398" s="19" t="s">
        <v>800</v>
      </c>
      <c r="L398" s="52" t="s">
        <v>108</v>
      </c>
      <c r="M398" s="81"/>
      <c r="N398" s="28">
        <v>1050</v>
      </c>
      <c r="O398" s="972"/>
      <c r="P398" s="29">
        <v>6</v>
      </c>
      <c r="Q398" s="28">
        <v>1</v>
      </c>
      <c r="R398" s="28"/>
      <c r="S398" s="81">
        <v>141.82400000000001</v>
      </c>
      <c r="T398" s="185">
        <v>41957</v>
      </c>
      <c r="U398" s="326">
        <v>14.7</v>
      </c>
      <c r="V398" s="60">
        <v>1</v>
      </c>
      <c r="W398" s="167">
        <v>1</v>
      </c>
      <c r="X398" s="489">
        <f>IF(AND(N398&lt;&gt;"",S398&lt;&gt;""),1000*S398*V398/(N398*W398),"")</f>
        <v>135.0704761904762</v>
      </c>
      <c r="Y398" s="502" t="s">
        <v>174</v>
      </c>
      <c r="Z398" s="494" t="s">
        <v>745</v>
      </c>
      <c r="AA398" s="28" t="s">
        <v>17</v>
      </c>
      <c r="AB398" s="27">
        <v>2</v>
      </c>
      <c r="AC398" s="28" t="s">
        <v>1510</v>
      </c>
      <c r="AD398" s="27" t="s">
        <v>54</v>
      </c>
      <c r="AE398" s="28" t="s">
        <v>124</v>
      </c>
      <c r="AF398" s="29" t="s">
        <v>55</v>
      </c>
      <c r="AG398" s="29" t="s">
        <v>55</v>
      </c>
      <c r="AH398" s="27" t="s">
        <v>133</v>
      </c>
      <c r="AI398" s="27" t="s">
        <v>133</v>
      </c>
      <c r="AJ398" s="27" t="s">
        <v>54</v>
      </c>
      <c r="AK398" s="81">
        <v>26</v>
      </c>
      <c r="AL398" s="569"/>
      <c r="AM398" s="28">
        <v>16</v>
      </c>
      <c r="AN398" s="28"/>
      <c r="AO398" s="61">
        <v>2014</v>
      </c>
      <c r="AP398" s="20">
        <v>2015</v>
      </c>
      <c r="AQ398" s="19"/>
      <c r="AR398" s="28" t="s">
        <v>4319</v>
      </c>
      <c r="AS398" s="20"/>
    </row>
    <row r="399" spans="1:45" ht="14.25" customHeight="1" x14ac:dyDescent="0.25">
      <c r="A399" t="s">
        <v>746</v>
      </c>
      <c r="B399">
        <v>1</v>
      </c>
      <c r="C399" t="s">
        <v>875</v>
      </c>
      <c r="D399" s="26" t="s">
        <v>1509</v>
      </c>
      <c r="E399" s="435" t="s">
        <v>2510</v>
      </c>
      <c r="F399" s="27" t="s">
        <v>85</v>
      </c>
      <c r="G399" s="28" t="s">
        <v>1512</v>
      </c>
      <c r="H399" s="27" t="s">
        <v>33</v>
      </c>
      <c r="I399" s="27">
        <v>32</v>
      </c>
      <c r="J399" s="87">
        <v>16</v>
      </c>
      <c r="K399" s="19" t="s">
        <v>800</v>
      </c>
      <c r="L399" s="52" t="s">
        <v>108</v>
      </c>
      <c r="M399" s="81"/>
      <c r="N399" s="28">
        <v>1797</v>
      </c>
      <c r="O399" s="972"/>
      <c r="P399" s="29">
        <v>6</v>
      </c>
      <c r="Q399" s="28">
        <v>1</v>
      </c>
      <c r="R399" s="28">
        <v>2</v>
      </c>
      <c r="S399" s="81">
        <v>185.185</v>
      </c>
      <c r="T399" s="185">
        <v>43297</v>
      </c>
      <c r="U399" s="326">
        <v>14.7</v>
      </c>
      <c r="V399" s="60">
        <v>1</v>
      </c>
      <c r="W399" s="167">
        <v>1</v>
      </c>
      <c r="X399" s="489">
        <f>IF(AND(N399&lt;&gt;"",S399&lt;&gt;""),1000*S399*V399/(N399*W399),"")</f>
        <v>103.05230940456316</v>
      </c>
      <c r="Y399" s="502" t="s">
        <v>174</v>
      </c>
      <c r="Z399" s="494" t="s">
        <v>54</v>
      </c>
      <c r="AA399" s="28" t="s">
        <v>17</v>
      </c>
      <c r="AB399" s="27">
        <v>28</v>
      </c>
      <c r="AC399" s="28" t="s">
        <v>4318</v>
      </c>
      <c r="AD399" s="27" t="s">
        <v>54</v>
      </c>
      <c r="AE399" s="28" t="s">
        <v>124</v>
      </c>
      <c r="AF399" s="29" t="s">
        <v>55</v>
      </c>
      <c r="AG399" s="29" t="s">
        <v>55</v>
      </c>
      <c r="AH399" s="27" t="s">
        <v>133</v>
      </c>
      <c r="AI399" s="27" t="s">
        <v>133</v>
      </c>
      <c r="AJ399" s="27" t="s">
        <v>54</v>
      </c>
      <c r="AK399" s="81">
        <v>26</v>
      </c>
      <c r="AL399" s="569"/>
      <c r="AM399" s="28">
        <v>16</v>
      </c>
      <c r="AN399" s="28"/>
      <c r="AO399" s="61">
        <v>2014</v>
      </c>
      <c r="AP399" s="20">
        <v>2015</v>
      </c>
      <c r="AQ399" s="19"/>
      <c r="AR399" s="28" t="s">
        <v>4320</v>
      </c>
      <c r="AS399" s="20" t="s">
        <v>4321</v>
      </c>
    </row>
    <row r="400" spans="1:45" ht="14.25" customHeight="1" x14ac:dyDescent="0.25">
      <c r="C400" t="s">
        <v>875</v>
      </c>
      <c r="D400" s="45" t="s">
        <v>1509</v>
      </c>
      <c r="E400" s="555" t="s">
        <v>2510</v>
      </c>
      <c r="F400" s="46" t="s">
        <v>85</v>
      </c>
      <c r="G400" s="42" t="s">
        <v>1512</v>
      </c>
      <c r="H400" s="46" t="s">
        <v>33</v>
      </c>
      <c r="I400" s="46">
        <v>32</v>
      </c>
      <c r="J400" s="670">
        <v>16</v>
      </c>
      <c r="K400" s="19" t="s">
        <v>800</v>
      </c>
      <c r="L400" s="52" t="s">
        <v>108</v>
      </c>
      <c r="M400" s="81"/>
      <c r="N400" s="28">
        <v>1177</v>
      </c>
      <c r="O400" s="972"/>
      <c r="P400" s="29">
        <v>6</v>
      </c>
      <c r="Q400" s="28">
        <v>1</v>
      </c>
      <c r="R400" s="28"/>
      <c r="S400" s="81">
        <v>116.279</v>
      </c>
      <c r="T400" s="185">
        <v>41957</v>
      </c>
      <c r="U400" s="326">
        <v>14.7</v>
      </c>
      <c r="V400" s="60">
        <v>1</v>
      </c>
      <c r="W400" s="167">
        <v>1</v>
      </c>
      <c r="X400" s="489">
        <f>IF(AND(N400&lt;&gt;"",S400&lt;&gt;""),1000*S400*V400/(N400*W400),"")</f>
        <v>98.792693288020388</v>
      </c>
      <c r="Y400" s="502" t="s">
        <v>174</v>
      </c>
      <c r="Z400" s="494" t="s">
        <v>745</v>
      </c>
      <c r="AA400" s="28" t="s">
        <v>17</v>
      </c>
      <c r="AB400" s="27">
        <v>2</v>
      </c>
      <c r="AC400" s="28" t="s">
        <v>1510</v>
      </c>
      <c r="AD400" s="27" t="s">
        <v>54</v>
      </c>
      <c r="AE400" s="28" t="s">
        <v>124</v>
      </c>
      <c r="AF400" s="29" t="s">
        <v>55</v>
      </c>
      <c r="AG400" s="29" t="s">
        <v>55</v>
      </c>
      <c r="AH400" s="27" t="s">
        <v>133</v>
      </c>
      <c r="AI400" s="27" t="s">
        <v>133</v>
      </c>
      <c r="AJ400" s="27" t="s">
        <v>54</v>
      </c>
      <c r="AK400" s="81">
        <v>26</v>
      </c>
      <c r="AL400" s="569"/>
      <c r="AM400" s="28">
        <v>16</v>
      </c>
      <c r="AN400" s="28"/>
      <c r="AO400" s="61">
        <v>2014</v>
      </c>
      <c r="AP400" s="20">
        <v>2015</v>
      </c>
      <c r="AQ400" s="19"/>
      <c r="AR400" s="28" t="s">
        <v>4319</v>
      </c>
      <c r="AS400" s="20"/>
    </row>
    <row r="401" spans="1:45" ht="14.25" customHeight="1" x14ac:dyDescent="0.25">
      <c r="A401" t="s">
        <v>744</v>
      </c>
      <c r="B401">
        <v>1</v>
      </c>
      <c r="C401" t="s">
        <v>875</v>
      </c>
      <c r="D401" s="45" t="s">
        <v>581</v>
      </c>
      <c r="E401" s="555" t="s">
        <v>2575</v>
      </c>
      <c r="F401" s="46" t="s">
        <v>67</v>
      </c>
      <c r="G401" s="42" t="s">
        <v>582</v>
      </c>
      <c r="H401" s="46" t="s">
        <v>33</v>
      </c>
      <c r="I401" s="46">
        <v>32</v>
      </c>
      <c r="J401" s="670">
        <v>32</v>
      </c>
      <c r="K401" s="19" t="s">
        <v>800</v>
      </c>
      <c r="L401" s="52" t="s">
        <v>108</v>
      </c>
      <c r="M401" s="81"/>
      <c r="N401" s="28">
        <v>2469</v>
      </c>
      <c r="O401" s="972"/>
      <c r="P401" s="29">
        <v>6</v>
      </c>
      <c r="Q401" s="28"/>
      <c r="R401" s="28">
        <v>1</v>
      </c>
      <c r="S401" s="81">
        <v>230.84</v>
      </c>
      <c r="T401" s="185">
        <v>41687</v>
      </c>
      <c r="U401" s="326">
        <v>14.7</v>
      </c>
      <c r="V401" s="60">
        <v>1</v>
      </c>
      <c r="W401" s="167">
        <v>1</v>
      </c>
      <c r="X401" s="489">
        <f>IF(AND(N401&lt;&gt;"",S401&lt;&gt;""),1000*S401*V401/(N401*W401),"")</f>
        <v>93.495342243823416</v>
      </c>
      <c r="Y401" s="502" t="s">
        <v>174</v>
      </c>
      <c r="Z401" s="494"/>
      <c r="AA401" s="28" t="s">
        <v>20</v>
      </c>
      <c r="AB401" s="27">
        <v>25</v>
      </c>
      <c r="AC401" s="28" t="s">
        <v>581</v>
      </c>
      <c r="AD401" s="27" t="s">
        <v>54</v>
      </c>
      <c r="AE401" s="28" t="s">
        <v>124</v>
      </c>
      <c r="AF401" s="29" t="s">
        <v>55</v>
      </c>
      <c r="AG401" s="29"/>
      <c r="AH401" s="27" t="s">
        <v>133</v>
      </c>
      <c r="AI401" s="27" t="s">
        <v>133</v>
      </c>
      <c r="AJ401" s="27" t="s">
        <v>54</v>
      </c>
      <c r="AK401" s="81"/>
      <c r="AL401" s="569"/>
      <c r="AM401" s="28">
        <v>32</v>
      </c>
      <c r="AN401" s="28">
        <v>6</v>
      </c>
      <c r="AO401" s="61">
        <v>2005</v>
      </c>
      <c r="AP401" s="20">
        <v>2010</v>
      </c>
      <c r="AQ401" s="19"/>
      <c r="AR401" s="28" t="s">
        <v>583</v>
      </c>
      <c r="AS401" s="20"/>
    </row>
    <row r="402" spans="1:45" ht="14.25" customHeight="1" x14ac:dyDescent="0.25">
      <c r="D402" s="409" t="s">
        <v>6015</v>
      </c>
      <c r="E402" s="435" t="s">
        <v>6016</v>
      </c>
      <c r="F402" s="412"/>
      <c r="G402" s="504" t="s">
        <v>6018</v>
      </c>
      <c r="H402" s="412" t="s">
        <v>5019</v>
      </c>
      <c r="I402" s="412">
        <v>32</v>
      </c>
      <c r="J402" s="415">
        <v>32</v>
      </c>
      <c r="K402" s="19"/>
      <c r="L402" s="885"/>
      <c r="M402" s="81"/>
      <c r="N402" s="28"/>
      <c r="O402" s="972"/>
      <c r="P402" s="29"/>
      <c r="Q402" s="28"/>
      <c r="R402" s="28"/>
      <c r="S402" s="81"/>
      <c r="T402" s="185"/>
      <c r="U402" s="326"/>
      <c r="V402" s="60"/>
      <c r="W402" s="167"/>
      <c r="X402" s="489"/>
      <c r="Y402" s="502"/>
      <c r="Z402" s="494"/>
      <c r="AA402" s="28"/>
      <c r="AB402" s="27"/>
      <c r="AC402" s="28"/>
      <c r="AD402" s="27"/>
      <c r="AE402" s="28" t="s">
        <v>158</v>
      </c>
      <c r="AF402" s="29" t="s">
        <v>55</v>
      </c>
      <c r="AG402" s="29"/>
      <c r="AH402" s="27" t="s">
        <v>133</v>
      </c>
      <c r="AI402" s="27" t="s">
        <v>133</v>
      </c>
      <c r="AJ402" s="27" t="s">
        <v>54</v>
      </c>
      <c r="AK402" s="81">
        <v>29</v>
      </c>
      <c r="AL402" s="569"/>
      <c r="AM402" s="28">
        <v>32</v>
      </c>
      <c r="AN402" s="28">
        <v>5</v>
      </c>
      <c r="AO402" s="61"/>
      <c r="AP402" s="20">
        <v>2018</v>
      </c>
      <c r="AQ402" s="182"/>
      <c r="AR402" s="28" t="s">
        <v>6020</v>
      </c>
      <c r="AS402" s="20" t="s">
        <v>6019</v>
      </c>
    </row>
    <row r="403" spans="1:45" ht="14.25" customHeight="1" x14ac:dyDescent="0.25">
      <c r="A403" t="s">
        <v>744</v>
      </c>
      <c r="C403" t="s">
        <v>875</v>
      </c>
      <c r="D403" s="26" t="s">
        <v>593</v>
      </c>
      <c r="E403" s="435" t="s">
        <v>2584</v>
      </c>
      <c r="F403" s="27" t="s">
        <v>67</v>
      </c>
      <c r="G403" s="28" t="s">
        <v>595</v>
      </c>
      <c r="H403" s="27" t="s">
        <v>33</v>
      </c>
      <c r="I403" s="27">
        <v>32</v>
      </c>
      <c r="J403" s="87">
        <v>32</v>
      </c>
      <c r="K403" s="19" t="s">
        <v>800</v>
      </c>
      <c r="L403" s="52" t="s">
        <v>108</v>
      </c>
      <c r="M403" s="81" t="s">
        <v>1318</v>
      </c>
      <c r="N403" s="28">
        <v>2220</v>
      </c>
      <c r="O403" s="972"/>
      <c r="P403" s="29">
        <v>6</v>
      </c>
      <c r="Q403" s="28">
        <v>6</v>
      </c>
      <c r="R403" s="28"/>
      <c r="S403" s="81"/>
      <c r="T403" s="185">
        <v>41778</v>
      </c>
      <c r="U403" s="326">
        <v>14.7</v>
      </c>
      <c r="V403" s="60">
        <v>1</v>
      </c>
      <c r="W403" s="167">
        <v>1</v>
      </c>
      <c r="X403" s="489" t="str">
        <f t="shared" ref="X403:X414" si="15">IF(AND(N403&lt;&gt;"",S403&lt;&gt;""),1000*S403*V403/(N403*W403),"")</f>
        <v/>
      </c>
      <c r="Y403" s="502" t="s">
        <v>2216</v>
      </c>
      <c r="Z403" s="494"/>
      <c r="AA403" s="28" t="s">
        <v>20</v>
      </c>
      <c r="AB403" s="27">
        <v>10</v>
      </c>
      <c r="AC403" s="28" t="s">
        <v>596</v>
      </c>
      <c r="AD403" s="27" t="s">
        <v>54</v>
      </c>
      <c r="AE403" s="28" t="s">
        <v>124</v>
      </c>
      <c r="AF403" s="29" t="s">
        <v>55</v>
      </c>
      <c r="AG403" s="29"/>
      <c r="AH403" s="27" t="s">
        <v>133</v>
      </c>
      <c r="AI403" s="27" t="s">
        <v>133</v>
      </c>
      <c r="AJ403" s="27" t="s">
        <v>54</v>
      </c>
      <c r="AK403" s="81"/>
      <c r="AL403" s="569"/>
      <c r="AM403" s="28">
        <v>32</v>
      </c>
      <c r="AN403" s="28">
        <v>5</v>
      </c>
      <c r="AO403" s="28">
        <v>2005</v>
      </c>
      <c r="AP403" s="20">
        <v>2009</v>
      </c>
      <c r="AQ403" s="19"/>
      <c r="AR403" s="28" t="s">
        <v>597</v>
      </c>
      <c r="AS403" s="20" t="s">
        <v>594</v>
      </c>
    </row>
    <row r="404" spans="1:45" ht="14.25" customHeight="1" x14ac:dyDescent="0.25">
      <c r="B404">
        <v>1</v>
      </c>
      <c r="C404" t="s">
        <v>875</v>
      </c>
      <c r="D404" s="26" t="s">
        <v>2076</v>
      </c>
      <c r="E404" s="435" t="s">
        <v>2734</v>
      </c>
      <c r="F404" s="27" t="s">
        <v>67</v>
      </c>
      <c r="G404" s="28" t="s">
        <v>714</v>
      </c>
      <c r="H404" s="27" t="s">
        <v>33</v>
      </c>
      <c r="I404" s="27">
        <v>32</v>
      </c>
      <c r="J404" s="87">
        <v>32</v>
      </c>
      <c r="K404" s="19" t="s">
        <v>800</v>
      </c>
      <c r="L404" s="52" t="s">
        <v>108</v>
      </c>
      <c r="M404" s="81"/>
      <c r="N404" s="28">
        <v>3610</v>
      </c>
      <c r="O404" s="972"/>
      <c r="P404" s="29">
        <v>6</v>
      </c>
      <c r="Q404" s="28"/>
      <c r="R404" s="28">
        <v>15</v>
      </c>
      <c r="S404" s="81">
        <f>1000/5.3</f>
        <v>188.67924528301887</v>
      </c>
      <c r="T404" s="185">
        <v>43190</v>
      </c>
      <c r="U404" s="326">
        <v>14.7</v>
      </c>
      <c r="V404" s="60">
        <v>1</v>
      </c>
      <c r="W404" s="167">
        <v>1</v>
      </c>
      <c r="X404" s="489">
        <f t="shared" si="15"/>
        <v>52.265718914963678</v>
      </c>
      <c r="Y404" s="502" t="s">
        <v>174</v>
      </c>
      <c r="Z404" s="494" t="s">
        <v>54</v>
      </c>
      <c r="AA404" s="28" t="s">
        <v>20</v>
      </c>
      <c r="AB404" s="27">
        <v>8</v>
      </c>
      <c r="AC404" s="28" t="s">
        <v>79</v>
      </c>
      <c r="AD404" s="27"/>
      <c r="AE404" s="28"/>
      <c r="AF404" s="29"/>
      <c r="AG404" s="29"/>
      <c r="AH404" s="27" t="s">
        <v>613</v>
      </c>
      <c r="AI404" s="27" t="s">
        <v>613</v>
      </c>
      <c r="AJ404" s="27"/>
      <c r="AK404" s="81"/>
      <c r="AL404" s="569"/>
      <c r="AM404" s="28">
        <v>32</v>
      </c>
      <c r="AN404" s="28"/>
      <c r="AO404" s="28">
        <v>2004</v>
      </c>
      <c r="AP404" s="20">
        <v>2008</v>
      </c>
      <c r="AQ404" s="142"/>
      <c r="AR404" s="28" t="s">
        <v>2078</v>
      </c>
      <c r="AS404" s="20"/>
    </row>
    <row r="405" spans="1:45" ht="14.25" customHeight="1" x14ac:dyDescent="0.25">
      <c r="B405">
        <v>1</v>
      </c>
      <c r="C405" t="s">
        <v>875</v>
      </c>
      <c r="D405" s="26" t="s">
        <v>2156</v>
      </c>
      <c r="E405" s="435" t="s">
        <v>3561</v>
      </c>
      <c r="F405" s="27" t="s">
        <v>67</v>
      </c>
      <c r="G405" s="28" t="s">
        <v>2157</v>
      </c>
      <c r="H405" s="27" t="s">
        <v>33</v>
      </c>
      <c r="I405" s="27">
        <v>32</v>
      </c>
      <c r="J405" s="87">
        <v>32</v>
      </c>
      <c r="K405" s="19" t="s">
        <v>3603</v>
      </c>
      <c r="L405" s="52" t="s">
        <v>108</v>
      </c>
      <c r="M405" s="81"/>
      <c r="N405" s="28">
        <v>31331</v>
      </c>
      <c r="O405" s="972"/>
      <c r="P405" s="29" t="s">
        <v>744</v>
      </c>
      <c r="Q405" s="28">
        <v>43</v>
      </c>
      <c r="R405" s="28">
        <v>578</v>
      </c>
      <c r="S405" s="81">
        <v>99.75</v>
      </c>
      <c r="T405" s="185">
        <v>43230</v>
      </c>
      <c r="U405" s="326" t="s">
        <v>3562</v>
      </c>
      <c r="V405" s="60">
        <v>1</v>
      </c>
      <c r="W405" s="167">
        <v>1</v>
      </c>
      <c r="X405" s="489">
        <f t="shared" si="15"/>
        <v>3.1837477258944813</v>
      </c>
      <c r="Y405" s="502" t="s">
        <v>2226</v>
      </c>
      <c r="Z405" s="494" t="s">
        <v>54</v>
      </c>
      <c r="AA405" s="28" t="s">
        <v>17</v>
      </c>
      <c r="AB405" s="27">
        <v>53</v>
      </c>
      <c r="AC405" s="28" t="s">
        <v>3261</v>
      </c>
      <c r="AD405" s="27"/>
      <c r="AE405" s="28"/>
      <c r="AF405" s="29"/>
      <c r="AG405" s="29"/>
      <c r="AH405" s="27"/>
      <c r="AI405" s="27"/>
      <c r="AJ405" s="27"/>
      <c r="AK405" s="81"/>
      <c r="AL405" s="569"/>
      <c r="AM405" s="28"/>
      <c r="AN405" s="28"/>
      <c r="AO405" s="28">
        <v>2015</v>
      </c>
      <c r="AP405" s="20">
        <v>2015</v>
      </c>
      <c r="AQ405" s="142"/>
      <c r="AR405" s="28" t="s">
        <v>3260</v>
      </c>
      <c r="AS405" s="20" t="s">
        <v>3259</v>
      </c>
    </row>
    <row r="406" spans="1:45" ht="14.25" customHeight="1" x14ac:dyDescent="0.25">
      <c r="A406" t="s">
        <v>744</v>
      </c>
      <c r="B406">
        <v>1</v>
      </c>
      <c r="C406" t="s">
        <v>875</v>
      </c>
      <c r="D406" s="26" t="s">
        <v>329</v>
      </c>
      <c r="E406" s="435" t="s">
        <v>2300</v>
      </c>
      <c r="F406" s="27" t="s">
        <v>57</v>
      </c>
      <c r="G406" s="28" t="s">
        <v>331</v>
      </c>
      <c r="H406" s="27" t="s">
        <v>332</v>
      </c>
      <c r="I406" s="27">
        <v>32</v>
      </c>
      <c r="J406" s="87">
        <v>32</v>
      </c>
      <c r="K406" s="19" t="s">
        <v>802</v>
      </c>
      <c r="L406" s="52" t="s">
        <v>108</v>
      </c>
      <c r="M406" s="81"/>
      <c r="N406" s="28">
        <v>2101</v>
      </c>
      <c r="O406" s="972"/>
      <c r="P406" s="29" t="s">
        <v>744</v>
      </c>
      <c r="Q406" s="28"/>
      <c r="R406" s="28"/>
      <c r="S406" s="81">
        <v>190.404</v>
      </c>
      <c r="T406" s="185">
        <v>41786</v>
      </c>
      <c r="U406" s="326" t="s">
        <v>1267</v>
      </c>
      <c r="V406" s="60">
        <v>1</v>
      </c>
      <c r="W406" s="167">
        <v>1</v>
      </c>
      <c r="X406" s="489">
        <f t="shared" si="15"/>
        <v>90.625416468348405</v>
      </c>
      <c r="Y406" s="502" t="s">
        <v>2216</v>
      </c>
      <c r="Z406" s="494"/>
      <c r="AA406" s="28" t="s">
        <v>20</v>
      </c>
      <c r="AB406" s="27">
        <v>9</v>
      </c>
      <c r="AC406" s="28" t="s">
        <v>329</v>
      </c>
      <c r="AD406" s="27"/>
      <c r="AE406" s="28" t="s">
        <v>124</v>
      </c>
      <c r="AF406" s="29" t="s">
        <v>55</v>
      </c>
      <c r="AG406" s="29"/>
      <c r="AH406" s="27" t="s">
        <v>133</v>
      </c>
      <c r="AI406" s="27" t="s">
        <v>133</v>
      </c>
      <c r="AJ406" s="27" t="s">
        <v>54</v>
      </c>
      <c r="AK406" s="81"/>
      <c r="AL406" s="569"/>
      <c r="AM406" s="28">
        <v>32</v>
      </c>
      <c r="AN406" s="28"/>
      <c r="AO406" s="28">
        <v>2007</v>
      </c>
      <c r="AP406" s="20">
        <v>2012</v>
      </c>
      <c r="AQ406" s="142"/>
      <c r="AR406" s="28" t="s">
        <v>333</v>
      </c>
      <c r="AS406" s="20"/>
    </row>
    <row r="407" spans="1:45" ht="14.25" customHeight="1" x14ac:dyDescent="0.25">
      <c r="A407" t="s">
        <v>746</v>
      </c>
      <c r="B407">
        <v>1</v>
      </c>
      <c r="C407" t="s">
        <v>875</v>
      </c>
      <c r="D407" s="26" t="s">
        <v>643</v>
      </c>
      <c r="E407" s="435" t="s">
        <v>3354</v>
      </c>
      <c r="F407" s="27" t="s">
        <v>57</v>
      </c>
      <c r="G407" s="28" t="s">
        <v>644</v>
      </c>
      <c r="H407" s="27" t="s">
        <v>469</v>
      </c>
      <c r="I407" s="27">
        <v>16</v>
      </c>
      <c r="J407" s="87">
        <v>16</v>
      </c>
      <c r="K407" s="19" t="s">
        <v>800</v>
      </c>
      <c r="L407" s="52" t="s">
        <v>108</v>
      </c>
      <c r="M407" s="81"/>
      <c r="N407" s="28">
        <v>788</v>
      </c>
      <c r="O407" s="972"/>
      <c r="P407" s="29">
        <v>6</v>
      </c>
      <c r="Q407" s="28"/>
      <c r="R407" s="28"/>
      <c r="S407" s="81">
        <v>163.80000000000001</v>
      </c>
      <c r="T407" s="185">
        <v>41688</v>
      </c>
      <c r="U407" s="326">
        <v>14.7</v>
      </c>
      <c r="V407" s="60">
        <v>0.67</v>
      </c>
      <c r="W407" s="167">
        <v>1</v>
      </c>
      <c r="X407" s="489">
        <f t="shared" si="15"/>
        <v>139.2715736040609</v>
      </c>
      <c r="Y407" s="502" t="s">
        <v>174</v>
      </c>
      <c r="Z407" s="494"/>
      <c r="AA407" s="28" t="s">
        <v>17</v>
      </c>
      <c r="AB407" s="27">
        <v>6</v>
      </c>
      <c r="AC407" s="28" t="s">
        <v>646</v>
      </c>
      <c r="AD407" s="27" t="s">
        <v>54</v>
      </c>
      <c r="AE407" s="28"/>
      <c r="AF407" s="29" t="s">
        <v>55</v>
      </c>
      <c r="AG407" s="29"/>
      <c r="AH407" s="27">
        <v>256</v>
      </c>
      <c r="AI407" s="27" t="s">
        <v>205</v>
      </c>
      <c r="AJ407" s="27"/>
      <c r="AK407" s="81"/>
      <c r="AL407" s="569"/>
      <c r="AM407" s="28"/>
      <c r="AN407" s="28"/>
      <c r="AO407" s="28">
        <v>2001</v>
      </c>
      <c r="AP407" s="20"/>
      <c r="AQ407" s="37"/>
      <c r="AR407" s="28" t="s">
        <v>645</v>
      </c>
      <c r="AS407" s="20"/>
    </row>
    <row r="408" spans="1:45" ht="14.25" customHeight="1" x14ac:dyDescent="0.25">
      <c r="A408" t="s">
        <v>744</v>
      </c>
      <c r="B408">
        <v>1</v>
      </c>
      <c r="C408" t="s">
        <v>875</v>
      </c>
      <c r="D408" s="45" t="s">
        <v>713</v>
      </c>
      <c r="E408" s="555" t="s">
        <v>2666</v>
      </c>
      <c r="F408" s="46" t="s">
        <v>67</v>
      </c>
      <c r="G408" s="42" t="s">
        <v>714</v>
      </c>
      <c r="H408" s="46" t="s">
        <v>1157</v>
      </c>
      <c r="I408" s="46">
        <v>64</v>
      </c>
      <c r="J408" s="670">
        <v>32</v>
      </c>
      <c r="K408" s="19" t="s">
        <v>802</v>
      </c>
      <c r="L408" s="52" t="s">
        <v>108</v>
      </c>
      <c r="M408" s="81"/>
      <c r="N408" s="28">
        <v>11605</v>
      </c>
      <c r="O408" s="972"/>
      <c r="P408" s="29" t="s">
        <v>744</v>
      </c>
      <c r="Q408" s="28">
        <v>8</v>
      </c>
      <c r="R408" s="28">
        <v>10</v>
      </c>
      <c r="S408" s="81">
        <v>93.923000000000002</v>
      </c>
      <c r="T408" s="185">
        <v>41742</v>
      </c>
      <c r="U408" s="326" t="s">
        <v>1267</v>
      </c>
      <c r="V408" s="60">
        <v>1.5</v>
      </c>
      <c r="W408" s="167">
        <v>4</v>
      </c>
      <c r="X408" s="489">
        <f t="shared" si="15"/>
        <v>3.0349956915122793</v>
      </c>
      <c r="Y408" s="502" t="s">
        <v>2226</v>
      </c>
      <c r="Z408" s="494"/>
      <c r="AA408" s="28" t="s">
        <v>479</v>
      </c>
      <c r="AB408" s="27">
        <v>3</v>
      </c>
      <c r="AC408" s="28" t="s">
        <v>229</v>
      </c>
      <c r="AD408" s="27" t="s">
        <v>54</v>
      </c>
      <c r="AE408" s="28" t="s">
        <v>124</v>
      </c>
      <c r="AF408" s="29" t="s">
        <v>54</v>
      </c>
      <c r="AG408" s="29" t="s">
        <v>54</v>
      </c>
      <c r="AH408" s="27" t="s">
        <v>2668</v>
      </c>
      <c r="AI408" s="27" t="s">
        <v>2668</v>
      </c>
      <c r="AJ408" s="27" t="s">
        <v>54</v>
      </c>
      <c r="AK408" s="81">
        <v>256</v>
      </c>
      <c r="AL408" s="569"/>
      <c r="AM408" s="28">
        <v>288</v>
      </c>
      <c r="AN408" s="28"/>
      <c r="AO408" s="28">
        <v>2006</v>
      </c>
      <c r="AP408" s="20">
        <v>2014</v>
      </c>
      <c r="AQ408" s="182" t="s">
        <v>2667</v>
      </c>
      <c r="AR408" s="28" t="s">
        <v>715</v>
      </c>
      <c r="AS408" s="20" t="s">
        <v>1146</v>
      </c>
    </row>
    <row r="409" spans="1:45" ht="14.25" customHeight="1" x14ac:dyDescent="0.25">
      <c r="B409">
        <v>1</v>
      </c>
      <c r="C409" t="s">
        <v>875</v>
      </c>
      <c r="D409" s="45" t="s">
        <v>1742</v>
      </c>
      <c r="E409" s="555" t="s">
        <v>2336</v>
      </c>
      <c r="F409" s="46" t="s">
        <v>57</v>
      </c>
      <c r="G409" s="42" t="s">
        <v>1743</v>
      </c>
      <c r="H409" s="46" t="s">
        <v>822</v>
      </c>
      <c r="I409" s="46">
        <v>16</v>
      </c>
      <c r="J409" s="670">
        <v>16</v>
      </c>
      <c r="K409" s="19" t="s">
        <v>800</v>
      </c>
      <c r="L409" s="52" t="s">
        <v>108</v>
      </c>
      <c r="M409" s="81"/>
      <c r="N409" s="28">
        <v>1735</v>
      </c>
      <c r="O409" s="972"/>
      <c r="P409" s="29">
        <v>6</v>
      </c>
      <c r="Q409" s="28"/>
      <c r="R409" s="28"/>
      <c r="S409" s="81">
        <v>126.711</v>
      </c>
      <c r="T409" s="185">
        <v>42884</v>
      </c>
      <c r="U409" s="326">
        <v>14.7</v>
      </c>
      <c r="V409" s="60">
        <v>0.67</v>
      </c>
      <c r="W409" s="167">
        <v>2</v>
      </c>
      <c r="X409" s="489">
        <f t="shared" si="15"/>
        <v>24.465812680115278</v>
      </c>
      <c r="Y409" s="502" t="s">
        <v>2216</v>
      </c>
      <c r="Z409" s="494"/>
      <c r="AA409" s="28" t="s">
        <v>17</v>
      </c>
      <c r="AB409" s="27">
        <v>9</v>
      </c>
      <c r="AC409" s="28" t="s">
        <v>73</v>
      </c>
      <c r="AD409" s="27" t="s">
        <v>54</v>
      </c>
      <c r="AE409" s="28" t="s">
        <v>124</v>
      </c>
      <c r="AF409" s="29" t="s">
        <v>55</v>
      </c>
      <c r="AG409" s="29"/>
      <c r="AH409" s="27" t="s">
        <v>181</v>
      </c>
      <c r="AI409" s="27" t="s">
        <v>181</v>
      </c>
      <c r="AJ409" s="27" t="s">
        <v>54</v>
      </c>
      <c r="AK409" s="81"/>
      <c r="AL409" s="569"/>
      <c r="AM409" s="28">
        <v>16</v>
      </c>
      <c r="AN409" s="28"/>
      <c r="AO409" s="28">
        <v>2014</v>
      </c>
      <c r="AP409" s="20">
        <v>2017</v>
      </c>
      <c r="AQ409" s="19"/>
      <c r="AR409" s="561" t="s">
        <v>2337</v>
      </c>
      <c r="AS409" s="20" t="s">
        <v>1769</v>
      </c>
    </row>
    <row r="410" spans="1:45" ht="14.25" customHeight="1" x14ac:dyDescent="0.25">
      <c r="A410" t="s">
        <v>744</v>
      </c>
      <c r="B410">
        <v>1</v>
      </c>
      <c r="C410" t="s">
        <v>875</v>
      </c>
      <c r="D410" s="45" t="s">
        <v>1571</v>
      </c>
      <c r="E410" s="555" t="s">
        <v>2346</v>
      </c>
      <c r="F410" s="46" t="s">
        <v>85</v>
      </c>
      <c r="G410" s="42" t="s">
        <v>173</v>
      </c>
      <c r="H410" s="46" t="s">
        <v>822</v>
      </c>
      <c r="I410" s="46">
        <v>16</v>
      </c>
      <c r="J410" s="670">
        <v>16</v>
      </c>
      <c r="K410" s="19" t="s">
        <v>7</v>
      </c>
      <c r="L410" s="52" t="s">
        <v>173</v>
      </c>
      <c r="M410" s="81"/>
      <c r="N410" s="28">
        <v>402</v>
      </c>
      <c r="O410" s="972"/>
      <c r="P410" s="29">
        <v>6</v>
      </c>
      <c r="Q410" s="28"/>
      <c r="R410" s="28">
        <v>2</v>
      </c>
      <c r="S410" s="81">
        <v>204</v>
      </c>
      <c r="T410" s="185">
        <v>43250</v>
      </c>
      <c r="U410" s="326">
        <v>14.7</v>
      </c>
      <c r="V410" s="60">
        <v>0.67</v>
      </c>
      <c r="W410" s="167">
        <v>8</v>
      </c>
      <c r="X410" s="489">
        <f t="shared" si="15"/>
        <v>42.5</v>
      </c>
      <c r="Y410" s="502" t="s">
        <v>2216</v>
      </c>
      <c r="Z410" s="494"/>
      <c r="AA410" s="28" t="s">
        <v>17</v>
      </c>
      <c r="AB410" s="27">
        <v>19</v>
      </c>
      <c r="AC410" s="28" t="s">
        <v>1574</v>
      </c>
      <c r="AD410" s="27" t="s">
        <v>54</v>
      </c>
      <c r="AE410" s="28" t="s">
        <v>124</v>
      </c>
      <c r="AF410" s="29" t="s">
        <v>55</v>
      </c>
      <c r="AG410" s="29"/>
      <c r="AH410" s="27" t="s">
        <v>2349</v>
      </c>
      <c r="AI410" s="27" t="s">
        <v>465</v>
      </c>
      <c r="AJ410" s="27" t="s">
        <v>54</v>
      </c>
      <c r="AK410" s="81"/>
      <c r="AL410" s="569"/>
      <c r="AM410" s="28">
        <v>16</v>
      </c>
      <c r="AN410" s="28"/>
      <c r="AO410" s="28">
        <v>2015</v>
      </c>
      <c r="AP410" s="20">
        <v>2021</v>
      </c>
      <c r="AQ410" s="182" t="s">
        <v>2347</v>
      </c>
      <c r="AR410" s="28" t="s">
        <v>5036</v>
      </c>
      <c r="AS410" s="20" t="s">
        <v>3842</v>
      </c>
    </row>
    <row r="411" spans="1:45" ht="14.25" customHeight="1" x14ac:dyDescent="0.25">
      <c r="A411" t="s">
        <v>744</v>
      </c>
      <c r="B411">
        <v>1</v>
      </c>
      <c r="C411" t="s">
        <v>875</v>
      </c>
      <c r="D411" s="26" t="s">
        <v>1571</v>
      </c>
      <c r="E411" s="435" t="s">
        <v>2346</v>
      </c>
      <c r="F411" s="27" t="s">
        <v>85</v>
      </c>
      <c r="G411" s="28" t="s">
        <v>173</v>
      </c>
      <c r="H411" s="46" t="s">
        <v>822</v>
      </c>
      <c r="I411" s="27">
        <v>16</v>
      </c>
      <c r="J411" s="87">
        <v>16</v>
      </c>
      <c r="K411" s="19" t="s">
        <v>1575</v>
      </c>
      <c r="L411" s="52" t="s">
        <v>108</v>
      </c>
      <c r="M411" s="81" t="s">
        <v>2350</v>
      </c>
      <c r="N411" s="28">
        <v>947</v>
      </c>
      <c r="O411" s="972"/>
      <c r="P411" s="29">
        <v>6</v>
      </c>
      <c r="Q411" s="28"/>
      <c r="R411" s="28">
        <v>2</v>
      </c>
      <c r="S411" s="81">
        <v>202.76599999999999</v>
      </c>
      <c r="T411" s="185">
        <v>43150</v>
      </c>
      <c r="U411" s="326">
        <v>14.7</v>
      </c>
      <c r="V411" s="60">
        <v>0.67</v>
      </c>
      <c r="W411" s="167">
        <v>8</v>
      </c>
      <c r="X411" s="489">
        <f t="shared" si="15"/>
        <v>17.932051214361142</v>
      </c>
      <c r="Y411" s="502" t="s">
        <v>2216</v>
      </c>
      <c r="Z411" s="494" t="s">
        <v>54</v>
      </c>
      <c r="AA411" s="28" t="s">
        <v>17</v>
      </c>
      <c r="AB411" s="27">
        <v>19</v>
      </c>
      <c r="AC411" s="28" t="s">
        <v>2351</v>
      </c>
      <c r="AD411" s="27" t="s">
        <v>54</v>
      </c>
      <c r="AE411" s="28" t="s">
        <v>124</v>
      </c>
      <c r="AF411" s="29" t="s">
        <v>55</v>
      </c>
      <c r="AG411" s="29"/>
      <c r="AH411" s="27" t="s">
        <v>2349</v>
      </c>
      <c r="AI411" s="27" t="s">
        <v>465</v>
      </c>
      <c r="AJ411" s="27" t="s">
        <v>54</v>
      </c>
      <c r="AK411" s="81"/>
      <c r="AL411" s="569"/>
      <c r="AM411" s="28">
        <v>16</v>
      </c>
      <c r="AN411" s="28"/>
      <c r="AO411" s="28">
        <v>2015</v>
      </c>
      <c r="AP411" s="20">
        <v>2021</v>
      </c>
      <c r="AQ411" s="182" t="s">
        <v>2347</v>
      </c>
      <c r="AR411" s="28" t="s">
        <v>2352</v>
      </c>
      <c r="AS411" s="20" t="s">
        <v>2348</v>
      </c>
    </row>
    <row r="412" spans="1:45" ht="14.25" customHeight="1" x14ac:dyDescent="0.25">
      <c r="A412" t="s">
        <v>744</v>
      </c>
      <c r="C412" t="s">
        <v>875</v>
      </c>
      <c r="D412" s="874" t="s">
        <v>1571</v>
      </c>
      <c r="E412" s="555" t="s">
        <v>2346</v>
      </c>
      <c r="F412" s="46" t="s">
        <v>85</v>
      </c>
      <c r="G412" s="42" t="s">
        <v>173</v>
      </c>
      <c r="H412" s="46" t="s">
        <v>822</v>
      </c>
      <c r="I412" s="46">
        <v>16</v>
      </c>
      <c r="J412" s="670">
        <v>16</v>
      </c>
      <c r="K412" s="19" t="s">
        <v>3243</v>
      </c>
      <c r="L412" s="52" t="s">
        <v>173</v>
      </c>
      <c r="M412" s="81"/>
      <c r="N412" s="28">
        <v>626</v>
      </c>
      <c r="O412" s="972"/>
      <c r="P412" s="29">
        <v>6</v>
      </c>
      <c r="Q412" s="28"/>
      <c r="R412" s="28">
        <v>2</v>
      </c>
      <c r="S412" s="81">
        <v>117</v>
      </c>
      <c r="T412" s="185">
        <v>43250</v>
      </c>
      <c r="U412" s="326">
        <v>14.7</v>
      </c>
      <c r="V412" s="60">
        <v>0.67</v>
      </c>
      <c r="W412" s="167">
        <v>8</v>
      </c>
      <c r="X412" s="489">
        <f t="shared" si="15"/>
        <v>15.652955271565496</v>
      </c>
      <c r="Y412" s="502" t="s">
        <v>2216</v>
      </c>
      <c r="Z412" s="494"/>
      <c r="AA412" s="28" t="s">
        <v>17</v>
      </c>
      <c r="AB412" s="27">
        <v>19</v>
      </c>
      <c r="AC412" s="28" t="s">
        <v>1574</v>
      </c>
      <c r="AD412" s="27" t="s">
        <v>54</v>
      </c>
      <c r="AE412" s="28" t="s">
        <v>124</v>
      </c>
      <c r="AF412" s="29" t="s">
        <v>55</v>
      </c>
      <c r="AG412" s="29"/>
      <c r="AH412" s="27" t="s">
        <v>2349</v>
      </c>
      <c r="AI412" s="27" t="s">
        <v>465</v>
      </c>
      <c r="AJ412" s="27" t="s">
        <v>54</v>
      </c>
      <c r="AK412" s="81"/>
      <c r="AL412" s="569"/>
      <c r="AM412" s="28">
        <v>16</v>
      </c>
      <c r="AN412" s="28"/>
      <c r="AO412" s="28">
        <v>2015</v>
      </c>
      <c r="AP412" s="20">
        <v>2021</v>
      </c>
      <c r="AQ412" s="182" t="s">
        <v>2347</v>
      </c>
      <c r="AR412" s="871" t="s">
        <v>5036</v>
      </c>
      <c r="AS412" s="20" t="s">
        <v>3842</v>
      </c>
    </row>
    <row r="413" spans="1:45" ht="14.25" customHeight="1" x14ac:dyDescent="0.25">
      <c r="A413" t="s">
        <v>744</v>
      </c>
      <c r="B413">
        <v>1</v>
      </c>
      <c r="C413" t="s">
        <v>875</v>
      </c>
      <c r="D413" s="26" t="s">
        <v>441</v>
      </c>
      <c r="E413" s="435" t="s">
        <v>2520</v>
      </c>
      <c r="F413" s="27" t="s">
        <v>67</v>
      </c>
      <c r="G413" s="28" t="s">
        <v>442</v>
      </c>
      <c r="H413" s="46" t="s">
        <v>822</v>
      </c>
      <c r="I413" s="27">
        <v>16</v>
      </c>
      <c r="J413" s="87">
        <v>16</v>
      </c>
      <c r="K413" s="19" t="s">
        <v>771</v>
      </c>
      <c r="L413" s="52" t="s">
        <v>442</v>
      </c>
      <c r="M413" s="81"/>
      <c r="N413" s="28">
        <v>1147</v>
      </c>
      <c r="O413" s="972"/>
      <c r="P413" s="29" t="s">
        <v>744</v>
      </c>
      <c r="Q413" s="28">
        <v>1</v>
      </c>
      <c r="R413" s="28"/>
      <c r="S413" s="81">
        <v>97.68</v>
      </c>
      <c r="T413" s="185"/>
      <c r="U413" s="326"/>
      <c r="V413" s="60">
        <v>0.67</v>
      </c>
      <c r="W413" s="167">
        <v>2</v>
      </c>
      <c r="X413" s="489">
        <f t="shared" si="15"/>
        <v>28.529032258064518</v>
      </c>
      <c r="Y413" s="502" t="s">
        <v>2216</v>
      </c>
      <c r="Z413" s="494"/>
      <c r="AA413" s="28" t="s">
        <v>20</v>
      </c>
      <c r="AB413" s="27">
        <v>30</v>
      </c>
      <c r="AC413" s="28" t="s">
        <v>31</v>
      </c>
      <c r="AD413" s="27" t="s">
        <v>54</v>
      </c>
      <c r="AE413" s="28" t="s">
        <v>124</v>
      </c>
      <c r="AF413" s="29" t="s">
        <v>55</v>
      </c>
      <c r="AG413" s="29" t="s">
        <v>55</v>
      </c>
      <c r="AH413" s="27" t="s">
        <v>181</v>
      </c>
      <c r="AI413" s="27" t="s">
        <v>181</v>
      </c>
      <c r="AJ413" s="27" t="s">
        <v>54</v>
      </c>
      <c r="AK413" s="81"/>
      <c r="AL413" s="569"/>
      <c r="AM413" s="28">
        <v>16</v>
      </c>
      <c r="AN413" s="28"/>
      <c r="AO413" s="28">
        <v>2009</v>
      </c>
      <c r="AP413" s="20">
        <v>2018</v>
      </c>
      <c r="AQ413" s="19"/>
      <c r="AR413" s="28" t="s">
        <v>2521</v>
      </c>
      <c r="AS413" s="20" t="s">
        <v>1076</v>
      </c>
    </row>
    <row r="414" spans="1:45" ht="14.25" customHeight="1" x14ac:dyDescent="0.25">
      <c r="D414" s="409" t="s">
        <v>5071</v>
      </c>
      <c r="E414" s="435" t="s">
        <v>5072</v>
      </c>
      <c r="F414" s="412" t="s">
        <v>67</v>
      </c>
      <c r="G414" s="504" t="s">
        <v>5074</v>
      </c>
      <c r="H414" s="46" t="s">
        <v>822</v>
      </c>
      <c r="I414" s="412">
        <v>16</v>
      </c>
      <c r="J414" s="415">
        <v>16</v>
      </c>
      <c r="K414" s="19" t="s">
        <v>1804</v>
      </c>
      <c r="L414" s="52" t="s">
        <v>5074</v>
      </c>
      <c r="M414" s="81"/>
      <c r="N414" s="28">
        <v>449</v>
      </c>
      <c r="O414" s="972"/>
      <c r="P414" s="29">
        <v>6</v>
      </c>
      <c r="Q414" s="28"/>
      <c r="R414" s="28"/>
      <c r="S414" s="81">
        <v>100</v>
      </c>
      <c r="T414" s="185"/>
      <c r="U414" s="326"/>
      <c r="V414" s="60">
        <v>0.67</v>
      </c>
      <c r="W414" s="167">
        <v>9</v>
      </c>
      <c r="X414" s="489">
        <f t="shared" si="15"/>
        <v>16.580054441969811</v>
      </c>
      <c r="Y414" s="502"/>
      <c r="Z414" s="494"/>
      <c r="AA414" s="28" t="s">
        <v>17</v>
      </c>
      <c r="AB414" s="27">
        <v>1</v>
      </c>
      <c r="AC414" s="28" t="s">
        <v>5071</v>
      </c>
      <c r="AD414" s="27"/>
      <c r="AE414" s="28"/>
      <c r="AF414" s="29"/>
      <c r="AG414" s="29"/>
      <c r="AH414" s="27" t="s">
        <v>181</v>
      </c>
      <c r="AI414" s="27" t="s">
        <v>181</v>
      </c>
      <c r="AJ414" s="27" t="s">
        <v>54</v>
      </c>
      <c r="AK414" s="81"/>
      <c r="AL414" s="569"/>
      <c r="AM414" s="28"/>
      <c r="AN414" s="28"/>
      <c r="AO414" s="28">
        <v>2019</v>
      </c>
      <c r="AP414" s="20">
        <v>2019</v>
      </c>
      <c r="AQ414" s="182"/>
      <c r="AR414" s="28" t="s">
        <v>5073</v>
      </c>
      <c r="AS414" s="20" t="s">
        <v>5075</v>
      </c>
    </row>
    <row r="415" spans="1:45" ht="14.25" customHeight="1" x14ac:dyDescent="0.25">
      <c r="D415" s="409" t="s">
        <v>5638</v>
      </c>
      <c r="E415" s="435" t="s">
        <v>5637</v>
      </c>
      <c r="F415" s="608" t="s">
        <v>296</v>
      </c>
      <c r="G415" s="504" t="s">
        <v>5639</v>
      </c>
      <c r="H415" s="46" t="s">
        <v>822</v>
      </c>
      <c r="I415" s="412">
        <v>16</v>
      </c>
      <c r="J415" s="415">
        <v>16</v>
      </c>
      <c r="K415" s="19"/>
      <c r="L415" s="28"/>
      <c r="M415" s="81"/>
      <c r="N415" s="28"/>
      <c r="O415" s="972"/>
      <c r="P415" s="29"/>
      <c r="Q415" s="28"/>
      <c r="R415" s="28"/>
      <c r="S415" s="81"/>
      <c r="T415" s="185"/>
      <c r="U415" s="326"/>
      <c r="V415" s="60"/>
      <c r="W415" s="167"/>
      <c r="X415" s="489"/>
      <c r="Y415" s="502"/>
      <c r="Z415" s="494"/>
      <c r="AA415" s="28" t="s">
        <v>17</v>
      </c>
      <c r="AB415" s="27">
        <v>15</v>
      </c>
      <c r="AC415" s="28" t="s">
        <v>5641</v>
      </c>
      <c r="AD415" s="27" t="s">
        <v>54</v>
      </c>
      <c r="AE415" s="28" t="s">
        <v>124</v>
      </c>
      <c r="AF415" s="29" t="s">
        <v>55</v>
      </c>
      <c r="AG415" s="29"/>
      <c r="AH415" s="27" t="s">
        <v>181</v>
      </c>
      <c r="AI415" s="27" t="s">
        <v>181</v>
      </c>
      <c r="AJ415" s="27" t="s">
        <v>55</v>
      </c>
      <c r="AK415" s="81">
        <v>27</v>
      </c>
      <c r="AL415" s="569"/>
      <c r="AM415" s="28">
        <v>16</v>
      </c>
      <c r="AN415" s="28"/>
      <c r="AO415" s="28">
        <v>2018</v>
      </c>
      <c r="AP415" s="20">
        <v>2018</v>
      </c>
      <c r="AQ415" s="182"/>
      <c r="AR415" s="28" t="s">
        <v>5640</v>
      </c>
      <c r="AS415" s="20"/>
    </row>
    <row r="416" spans="1:45" ht="14.25" customHeight="1" x14ac:dyDescent="0.25">
      <c r="A416" t="s">
        <v>744</v>
      </c>
      <c r="B416">
        <v>1</v>
      </c>
      <c r="C416" t="s">
        <v>875</v>
      </c>
      <c r="D416" s="26" t="s">
        <v>1541</v>
      </c>
      <c r="E416" s="435" t="s">
        <v>2301</v>
      </c>
      <c r="F416" s="27" t="s">
        <v>67</v>
      </c>
      <c r="G416" s="28" t="s">
        <v>1542</v>
      </c>
      <c r="H416" s="46" t="s">
        <v>1543</v>
      </c>
      <c r="I416" s="27">
        <v>32</v>
      </c>
      <c r="J416" s="87">
        <v>8</v>
      </c>
      <c r="K416" s="19" t="s">
        <v>800</v>
      </c>
      <c r="L416" s="52" t="s">
        <v>108</v>
      </c>
      <c r="M416" s="81"/>
      <c r="N416" s="28">
        <v>10167</v>
      </c>
      <c r="O416" s="972"/>
      <c r="P416" s="29">
        <v>6</v>
      </c>
      <c r="Q416" s="28">
        <v>19</v>
      </c>
      <c r="R416" s="28">
        <v>16</v>
      </c>
      <c r="S416" s="81">
        <v>82.966999999999999</v>
      </c>
      <c r="T416" s="185">
        <v>42206</v>
      </c>
      <c r="U416" s="326">
        <v>14.7</v>
      </c>
      <c r="V416" s="60">
        <v>1</v>
      </c>
      <c r="W416" s="167">
        <v>1</v>
      </c>
      <c r="X416" s="489">
        <f>IF(AND(N416&lt;&gt;"",S416&lt;&gt;""),1000*S416*V416/(N416*W416),"")</f>
        <v>8.1604209698042691</v>
      </c>
      <c r="Y416" s="502" t="s">
        <v>2216</v>
      </c>
      <c r="Z416" s="494"/>
      <c r="AA416" s="28" t="s">
        <v>20</v>
      </c>
      <c r="AB416" s="27">
        <v>18</v>
      </c>
      <c r="AC416" s="28" t="s">
        <v>1545</v>
      </c>
      <c r="AD416" s="27" t="s">
        <v>54</v>
      </c>
      <c r="AE416" s="28" t="s">
        <v>124</v>
      </c>
      <c r="AF416" s="29" t="s">
        <v>54</v>
      </c>
      <c r="AG416" s="29" t="s">
        <v>54</v>
      </c>
      <c r="AH416" s="27" t="s">
        <v>133</v>
      </c>
      <c r="AI416" s="27" t="s">
        <v>133</v>
      </c>
      <c r="AJ416" s="27" t="s">
        <v>54</v>
      </c>
      <c r="AK416" s="81">
        <v>200</v>
      </c>
      <c r="AL416" s="569"/>
      <c r="AM416" s="28">
        <v>24</v>
      </c>
      <c r="AN416" s="28">
        <v>3</v>
      </c>
      <c r="AO416" s="28">
        <v>2009</v>
      </c>
      <c r="AP416" s="20">
        <v>2019</v>
      </c>
      <c r="AQ416" s="182" t="s">
        <v>1544</v>
      </c>
      <c r="AR416" s="435"/>
      <c r="AS416" s="20" t="s">
        <v>4859</v>
      </c>
    </row>
    <row r="417" spans="1:45" ht="14.25" customHeight="1" x14ac:dyDescent="0.25">
      <c r="A417" t="s">
        <v>744</v>
      </c>
      <c r="B417">
        <v>1</v>
      </c>
      <c r="C417" t="s">
        <v>875</v>
      </c>
      <c r="D417" s="45" t="s">
        <v>734</v>
      </c>
      <c r="E417" s="42"/>
      <c r="F417" s="46" t="s">
        <v>107</v>
      </c>
      <c r="G417" s="42" t="s">
        <v>34</v>
      </c>
      <c r="H417" s="46" t="s">
        <v>35</v>
      </c>
      <c r="I417" s="46">
        <v>32</v>
      </c>
      <c r="J417" s="670">
        <v>32</v>
      </c>
      <c r="K417" s="19" t="s">
        <v>1567</v>
      </c>
      <c r="L417" s="52" t="s">
        <v>34</v>
      </c>
      <c r="M417" s="81" t="s">
        <v>1653</v>
      </c>
      <c r="N417" s="28">
        <v>1020</v>
      </c>
      <c r="O417" s="972"/>
      <c r="P417" s="29" t="s">
        <v>744</v>
      </c>
      <c r="Q417" s="28"/>
      <c r="R417" s="28"/>
      <c r="S417" s="81">
        <v>290</v>
      </c>
      <c r="T417" s="185">
        <v>41579</v>
      </c>
      <c r="U417" s="326" t="s">
        <v>1267</v>
      </c>
      <c r="V417" s="60">
        <v>0.9</v>
      </c>
      <c r="W417" s="167">
        <v>1</v>
      </c>
      <c r="X417" s="489">
        <f>IF(AND(N417&lt;&gt;"",S417&lt;&gt;""),1000*S417*V417/(N417*W417),"")</f>
        <v>255.88235294117646</v>
      </c>
      <c r="Y417" s="502" t="s">
        <v>2226</v>
      </c>
      <c r="Z417" s="494"/>
      <c r="AA417" s="28" t="s">
        <v>107</v>
      </c>
      <c r="AB417" s="27"/>
      <c r="AC417" s="28"/>
      <c r="AD417" s="27" t="s">
        <v>54</v>
      </c>
      <c r="AE417" s="28" t="s">
        <v>124</v>
      </c>
      <c r="AF417" s="29" t="s">
        <v>202</v>
      </c>
      <c r="AG417" s="29"/>
      <c r="AH417" s="27" t="s">
        <v>133</v>
      </c>
      <c r="AI417" s="27" t="s">
        <v>133</v>
      </c>
      <c r="AJ417" s="27" t="s">
        <v>54</v>
      </c>
      <c r="AK417" s="81"/>
      <c r="AL417" s="569"/>
      <c r="AM417" s="28">
        <v>32</v>
      </c>
      <c r="AN417" s="28"/>
      <c r="AO417" s="28">
        <v>2004</v>
      </c>
      <c r="AP417" s="20"/>
      <c r="AQ417" s="37"/>
      <c r="AR417" s="28" t="s">
        <v>735</v>
      </c>
      <c r="AS417" s="20" t="s">
        <v>1676</v>
      </c>
    </row>
    <row r="418" spans="1:45" ht="14.25" customHeight="1" x14ac:dyDescent="0.25">
      <c r="A418" t="s">
        <v>744</v>
      </c>
      <c r="B418">
        <v>1</v>
      </c>
      <c r="C418" t="s">
        <v>875</v>
      </c>
      <c r="D418" s="26" t="s">
        <v>734</v>
      </c>
      <c r="E418" s="28"/>
      <c r="F418" s="27" t="s">
        <v>107</v>
      </c>
      <c r="G418" s="28" t="s">
        <v>34</v>
      </c>
      <c r="H418" s="27" t="s">
        <v>35</v>
      </c>
      <c r="I418" s="27">
        <v>32</v>
      </c>
      <c r="J418" s="87">
        <v>32</v>
      </c>
      <c r="K418" s="19" t="s">
        <v>827</v>
      </c>
      <c r="L418" s="52" t="s">
        <v>34</v>
      </c>
      <c r="M418" s="81" t="s">
        <v>1653</v>
      </c>
      <c r="N418" s="28">
        <v>584</v>
      </c>
      <c r="O418" s="972"/>
      <c r="P418" s="29" t="s">
        <v>744</v>
      </c>
      <c r="Q418" s="28"/>
      <c r="R418" s="28"/>
      <c r="S418" s="81">
        <v>420</v>
      </c>
      <c r="T418" s="185">
        <v>42545</v>
      </c>
      <c r="U418" s="326" t="s">
        <v>1678</v>
      </c>
      <c r="V418" s="60">
        <v>0.1</v>
      </c>
      <c r="W418" s="167">
        <v>1</v>
      </c>
      <c r="X418" s="489">
        <f>IF(AND(N418&lt;&gt;"",S418&lt;&gt;""),1000*S418*V418/(N418*W418),"")</f>
        <v>71.917808219178085</v>
      </c>
      <c r="Y418" s="502" t="s">
        <v>2226</v>
      </c>
      <c r="Z418" s="494"/>
      <c r="AA418" s="28" t="s">
        <v>107</v>
      </c>
      <c r="AB418" s="27"/>
      <c r="AC418" s="28"/>
      <c r="AD418" s="27" t="s">
        <v>54</v>
      </c>
      <c r="AE418" s="28" t="s">
        <v>124</v>
      </c>
      <c r="AF418" s="29" t="s">
        <v>202</v>
      </c>
      <c r="AG418" s="29"/>
      <c r="AH418" s="27" t="s">
        <v>133</v>
      </c>
      <c r="AI418" s="27" t="s">
        <v>133</v>
      </c>
      <c r="AJ418" s="27" t="s">
        <v>54</v>
      </c>
      <c r="AK418" s="81"/>
      <c r="AL418" s="569"/>
      <c r="AM418" s="28">
        <v>32</v>
      </c>
      <c r="AN418" s="28"/>
      <c r="AO418" s="28">
        <v>2004</v>
      </c>
      <c r="AP418" s="20"/>
      <c r="AQ418" s="37"/>
      <c r="AR418" s="28" t="s">
        <v>735</v>
      </c>
      <c r="AS418" s="20" t="s">
        <v>1677</v>
      </c>
    </row>
    <row r="419" spans="1:45" ht="14.25" customHeight="1" x14ac:dyDescent="0.25">
      <c r="D419" s="409" t="s">
        <v>5353</v>
      </c>
      <c r="E419" s="435" t="s">
        <v>5354</v>
      </c>
      <c r="F419" s="412"/>
      <c r="G419" s="28" t="s">
        <v>5355</v>
      </c>
      <c r="H419" s="27" t="s">
        <v>35</v>
      </c>
      <c r="I419" s="412">
        <v>32</v>
      </c>
      <c r="J419" s="415">
        <v>32</v>
      </c>
      <c r="K419" s="19"/>
      <c r="L419" s="52"/>
      <c r="M419" s="81"/>
      <c r="N419" s="28"/>
      <c r="O419" s="972"/>
      <c r="P419" s="29"/>
      <c r="Q419" s="28"/>
      <c r="R419" s="28"/>
      <c r="S419" s="81"/>
      <c r="T419" s="185"/>
      <c r="U419" s="326"/>
      <c r="V419" s="60"/>
      <c r="W419" s="167"/>
      <c r="X419" s="489"/>
      <c r="Y419" s="502"/>
      <c r="Z419" s="494"/>
      <c r="AA419" s="28" t="s">
        <v>17</v>
      </c>
      <c r="AB419" s="27">
        <v>25</v>
      </c>
      <c r="AC419" s="28" t="s">
        <v>73</v>
      </c>
      <c r="AD419" s="27" t="s">
        <v>54</v>
      </c>
      <c r="AE419" s="28" t="s">
        <v>124</v>
      </c>
      <c r="AF419" s="29" t="s">
        <v>55</v>
      </c>
      <c r="AG419" s="29"/>
      <c r="AH419" s="27" t="s">
        <v>133</v>
      </c>
      <c r="AI419" s="27" t="s">
        <v>133</v>
      </c>
      <c r="AJ419" s="27" t="s">
        <v>54</v>
      </c>
      <c r="AK419" s="81"/>
      <c r="AL419" s="569"/>
      <c r="AM419" s="28">
        <v>32</v>
      </c>
      <c r="AN419" s="28"/>
      <c r="AO419" s="28">
        <v>2019</v>
      </c>
      <c r="AP419" s="20">
        <v>2019</v>
      </c>
      <c r="AQ419" s="182"/>
      <c r="AR419" s="28" t="s">
        <v>5356</v>
      </c>
      <c r="AS419" s="130" t="s">
        <v>5357</v>
      </c>
    </row>
    <row r="420" spans="1:45" ht="14.25" customHeight="1" x14ac:dyDescent="0.25">
      <c r="D420" s="409" t="s">
        <v>4990</v>
      </c>
      <c r="E420" s="435" t="s">
        <v>4991</v>
      </c>
      <c r="F420" s="608"/>
      <c r="G420" s="504" t="s">
        <v>4992</v>
      </c>
      <c r="H420" s="27" t="s">
        <v>35</v>
      </c>
      <c r="I420" s="412">
        <v>32</v>
      </c>
      <c r="J420" s="415">
        <v>32</v>
      </c>
      <c r="K420" s="19"/>
      <c r="L420" s="52"/>
      <c r="M420" s="81"/>
      <c r="N420" s="28"/>
      <c r="O420" s="972"/>
      <c r="P420" s="29"/>
      <c r="Q420" s="28"/>
      <c r="R420" s="28"/>
      <c r="S420" s="81"/>
      <c r="T420" s="185"/>
      <c r="U420" s="326"/>
      <c r="V420" s="60"/>
      <c r="W420" s="167"/>
      <c r="X420" s="489"/>
      <c r="Y420" s="502"/>
      <c r="Z420" s="494"/>
      <c r="AA420" s="28" t="s">
        <v>20</v>
      </c>
      <c r="AB420" s="27"/>
      <c r="AC420" s="28"/>
      <c r="AD420" s="27" t="s">
        <v>54</v>
      </c>
      <c r="AE420" s="28" t="s">
        <v>124</v>
      </c>
      <c r="AF420" s="29" t="s">
        <v>202</v>
      </c>
      <c r="AG420" s="29"/>
      <c r="AH420" s="27" t="s">
        <v>133</v>
      </c>
      <c r="AI420" s="27" t="s">
        <v>133</v>
      </c>
      <c r="AJ420" s="27" t="s">
        <v>54</v>
      </c>
      <c r="AK420" s="81"/>
      <c r="AL420" s="569"/>
      <c r="AM420" s="28">
        <v>32</v>
      </c>
      <c r="AN420" s="28"/>
      <c r="AO420" s="28"/>
      <c r="AP420" s="20">
        <v>2019</v>
      </c>
      <c r="AQ420" s="182" t="s">
        <v>5478</v>
      </c>
      <c r="AR420" s="28" t="s">
        <v>5476</v>
      </c>
      <c r="AS420" s="20" t="s">
        <v>5477</v>
      </c>
    </row>
    <row r="421" spans="1:45" ht="14.25" customHeight="1" x14ac:dyDescent="0.25">
      <c r="D421" s="409" t="s">
        <v>5870</v>
      </c>
      <c r="E421" s="435" t="s">
        <v>5871</v>
      </c>
      <c r="F421" s="412"/>
      <c r="G421" s="504" t="s">
        <v>5873</v>
      </c>
      <c r="H421" s="27" t="s">
        <v>35</v>
      </c>
      <c r="I421" s="412">
        <v>32</v>
      </c>
      <c r="J421" s="415">
        <v>32</v>
      </c>
      <c r="K421" s="19" t="s">
        <v>3570</v>
      </c>
      <c r="L421" s="504" t="s">
        <v>5873</v>
      </c>
      <c r="M421" s="81" t="s">
        <v>5875</v>
      </c>
      <c r="N421" s="28">
        <v>613</v>
      </c>
      <c r="O421" s="972"/>
      <c r="P421" s="29">
        <v>4</v>
      </c>
      <c r="Q421" s="28"/>
      <c r="R421" s="28">
        <v>1</v>
      </c>
      <c r="S421" s="81">
        <v>180.4</v>
      </c>
      <c r="T421" s="185"/>
      <c r="U421" s="326" t="s">
        <v>3621</v>
      </c>
      <c r="V421" s="60">
        <v>1</v>
      </c>
      <c r="W421" s="167">
        <v>5</v>
      </c>
      <c r="X421" s="489">
        <f t="shared" ref="X421:X432" si="16">IF(AND(N421&lt;&gt;"",S421&lt;&gt;""),1000*S421*V421/(N421*W421),"")</f>
        <v>58.858075040783035</v>
      </c>
      <c r="Y421" s="502"/>
      <c r="Z421" s="494"/>
      <c r="AA421" s="28" t="s">
        <v>17</v>
      </c>
      <c r="AB421" s="27">
        <v>13</v>
      </c>
      <c r="AC421" s="28" t="s">
        <v>5874</v>
      </c>
      <c r="AD421" s="27" t="s">
        <v>54</v>
      </c>
      <c r="AE421" s="28" t="s">
        <v>124</v>
      </c>
      <c r="AF421" s="29" t="s">
        <v>202</v>
      </c>
      <c r="AG421" s="29"/>
      <c r="AH421" s="27" t="s">
        <v>133</v>
      </c>
      <c r="AI421" s="27" t="s">
        <v>133</v>
      </c>
      <c r="AJ421" s="27" t="s">
        <v>54</v>
      </c>
      <c r="AK421" s="81"/>
      <c r="AL421" s="569"/>
      <c r="AM421" s="28">
        <v>32</v>
      </c>
      <c r="AN421" s="28"/>
      <c r="AO421" s="28"/>
      <c r="AP421" s="20">
        <v>2019</v>
      </c>
      <c r="AQ421" s="182"/>
      <c r="AR421" s="28" t="s">
        <v>5872</v>
      </c>
      <c r="AS421" s="130" t="s">
        <v>5558</v>
      </c>
    </row>
    <row r="422" spans="1:45" ht="14.25" customHeight="1" x14ac:dyDescent="0.25">
      <c r="A422" t="s">
        <v>746</v>
      </c>
      <c r="B422">
        <v>1</v>
      </c>
      <c r="C422" t="s">
        <v>875</v>
      </c>
      <c r="D422" s="26" t="s">
        <v>140</v>
      </c>
      <c r="E422" s="435" t="s">
        <v>2222</v>
      </c>
      <c r="F422" s="27" t="s">
        <v>67</v>
      </c>
      <c r="G422" s="28" t="s">
        <v>142</v>
      </c>
      <c r="H422" s="27" t="s">
        <v>445</v>
      </c>
      <c r="I422" s="27">
        <v>32</v>
      </c>
      <c r="J422" s="87">
        <v>32</v>
      </c>
      <c r="K422" s="19" t="s">
        <v>800</v>
      </c>
      <c r="L422" s="52" t="s">
        <v>108</v>
      </c>
      <c r="M422" s="81"/>
      <c r="N422" s="28">
        <v>2505</v>
      </c>
      <c r="O422" s="972"/>
      <c r="P422" s="29">
        <v>6</v>
      </c>
      <c r="Q422" s="28"/>
      <c r="R422" s="28">
        <v>5</v>
      </c>
      <c r="S422" s="81">
        <v>192.30799999999999</v>
      </c>
      <c r="T422" s="185">
        <v>41818</v>
      </c>
      <c r="U422" s="326">
        <v>14.7</v>
      </c>
      <c r="V422" s="60">
        <v>1</v>
      </c>
      <c r="W422" s="167">
        <v>1</v>
      </c>
      <c r="X422" s="489">
        <f t="shared" si="16"/>
        <v>76.769660678642708</v>
      </c>
      <c r="Y422" s="502" t="s">
        <v>1833</v>
      </c>
      <c r="Z422" s="494"/>
      <c r="AA422" s="28" t="s">
        <v>20</v>
      </c>
      <c r="AB422" s="27">
        <v>16</v>
      </c>
      <c r="AC422" s="28" t="s">
        <v>140</v>
      </c>
      <c r="AD422" s="27" t="s">
        <v>54</v>
      </c>
      <c r="AE422" s="28" t="s">
        <v>124</v>
      </c>
      <c r="AF422" s="29" t="s">
        <v>55</v>
      </c>
      <c r="AG422" s="29" t="s">
        <v>54</v>
      </c>
      <c r="AH422" s="27" t="s">
        <v>133</v>
      </c>
      <c r="AI422" s="27" t="s">
        <v>133</v>
      </c>
      <c r="AJ422" s="27" t="s">
        <v>54</v>
      </c>
      <c r="AK422" s="81"/>
      <c r="AL422" s="569"/>
      <c r="AM422" s="28"/>
      <c r="AN422" s="28"/>
      <c r="AO422" s="28">
        <v>2012</v>
      </c>
      <c r="AP422" s="20">
        <v>2015</v>
      </c>
      <c r="AQ422" s="182" t="s">
        <v>3294</v>
      </c>
      <c r="AR422" s="28" t="s">
        <v>144</v>
      </c>
      <c r="AS422" s="20" t="s">
        <v>1287</v>
      </c>
    </row>
    <row r="423" spans="1:45" ht="14.25" customHeight="1" x14ac:dyDescent="0.25">
      <c r="A423" t="s">
        <v>746</v>
      </c>
      <c r="B423">
        <v>1</v>
      </c>
      <c r="C423" t="s">
        <v>875</v>
      </c>
      <c r="D423" s="26" t="s">
        <v>1145</v>
      </c>
      <c r="E423" s="435" t="s">
        <v>2222</v>
      </c>
      <c r="F423" s="27" t="s">
        <v>67</v>
      </c>
      <c r="G423" s="28" t="s">
        <v>142</v>
      </c>
      <c r="H423" s="27" t="s">
        <v>445</v>
      </c>
      <c r="I423" s="27">
        <v>32</v>
      </c>
      <c r="J423" s="87">
        <v>32</v>
      </c>
      <c r="K423" s="19" t="s">
        <v>800</v>
      </c>
      <c r="L423" s="52" t="s">
        <v>108</v>
      </c>
      <c r="M423" s="81"/>
      <c r="N423" s="28">
        <v>1928</v>
      </c>
      <c r="O423" s="972"/>
      <c r="P423" s="29">
        <v>6</v>
      </c>
      <c r="Q423" s="28"/>
      <c r="R423" s="28"/>
      <c r="S423" s="81">
        <v>236.351</v>
      </c>
      <c r="T423" s="185">
        <v>41770</v>
      </c>
      <c r="U423" s="326">
        <v>14.7</v>
      </c>
      <c r="V423" s="60">
        <v>1</v>
      </c>
      <c r="W423" s="167">
        <v>2</v>
      </c>
      <c r="X423" s="489">
        <f t="shared" si="16"/>
        <v>61.294346473029044</v>
      </c>
      <c r="Y423" s="502" t="s">
        <v>1833</v>
      </c>
      <c r="Z423" s="494"/>
      <c r="AA423" s="28" t="s">
        <v>20</v>
      </c>
      <c r="AB423" s="27">
        <v>7</v>
      </c>
      <c r="AC423" s="28" t="s">
        <v>140</v>
      </c>
      <c r="AD423" s="27" t="s">
        <v>54</v>
      </c>
      <c r="AE423" s="28" t="s">
        <v>124</v>
      </c>
      <c r="AF423" s="29" t="s">
        <v>55</v>
      </c>
      <c r="AG423" s="29" t="s">
        <v>54</v>
      </c>
      <c r="AH423" s="27" t="s">
        <v>133</v>
      </c>
      <c r="AI423" s="27" t="s">
        <v>133</v>
      </c>
      <c r="AJ423" s="27" t="s">
        <v>54</v>
      </c>
      <c r="AK423" s="81"/>
      <c r="AL423" s="569"/>
      <c r="AM423" s="28"/>
      <c r="AN423" s="28"/>
      <c r="AO423" s="28">
        <v>2012</v>
      </c>
      <c r="AP423" s="20">
        <v>2014</v>
      </c>
      <c r="AQ423" s="182" t="s">
        <v>3294</v>
      </c>
      <c r="AR423" s="28" t="s">
        <v>1226</v>
      </c>
      <c r="AS423" s="20" t="s">
        <v>1287</v>
      </c>
    </row>
    <row r="424" spans="1:45" ht="14.25" customHeight="1" x14ac:dyDescent="0.25">
      <c r="A424" t="s">
        <v>746</v>
      </c>
      <c r="B424">
        <v>1</v>
      </c>
      <c r="C424" t="s">
        <v>875</v>
      </c>
      <c r="D424" s="45" t="s">
        <v>446</v>
      </c>
      <c r="E424" s="555" t="s">
        <v>2616</v>
      </c>
      <c r="F424" s="46" t="s">
        <v>67</v>
      </c>
      <c r="G424" s="42" t="s">
        <v>447</v>
      </c>
      <c r="H424" s="46" t="s">
        <v>445</v>
      </c>
      <c r="I424" s="46">
        <v>32</v>
      </c>
      <c r="J424" s="88">
        <v>32</v>
      </c>
      <c r="K424" s="19" t="s">
        <v>800</v>
      </c>
      <c r="L424" s="52" t="s">
        <v>108</v>
      </c>
      <c r="M424" s="81"/>
      <c r="N424" s="28">
        <v>4945</v>
      </c>
      <c r="O424" s="974"/>
      <c r="P424" s="29">
        <v>6</v>
      </c>
      <c r="Q424" s="28">
        <v>4</v>
      </c>
      <c r="R424" s="28">
        <v>8</v>
      </c>
      <c r="S424" s="81">
        <v>107.14700000000001</v>
      </c>
      <c r="T424" s="185">
        <v>41690</v>
      </c>
      <c r="U424" s="326">
        <v>14.7</v>
      </c>
      <c r="V424" s="60">
        <v>1</v>
      </c>
      <c r="W424" s="167">
        <v>1</v>
      </c>
      <c r="X424" s="489">
        <f t="shared" si="16"/>
        <v>21.667745197168859</v>
      </c>
      <c r="Y424" s="585" t="s">
        <v>1833</v>
      </c>
      <c r="Z424" s="586" t="s">
        <v>54</v>
      </c>
      <c r="AA424" s="42" t="s">
        <v>20</v>
      </c>
      <c r="AB424" s="46">
        <v>88</v>
      </c>
      <c r="AC424" s="42" t="s">
        <v>449</v>
      </c>
      <c r="AD424" s="46" t="s">
        <v>54</v>
      </c>
      <c r="AE424" s="42" t="s">
        <v>124</v>
      </c>
      <c r="AF424" s="43" t="s">
        <v>54</v>
      </c>
      <c r="AG424" s="43" t="s">
        <v>875</v>
      </c>
      <c r="AH424" s="46" t="s">
        <v>133</v>
      </c>
      <c r="AI424" s="46" t="s">
        <v>133</v>
      </c>
      <c r="AJ424" s="46" t="s">
        <v>54</v>
      </c>
      <c r="AK424" s="82"/>
      <c r="AL424" s="587"/>
      <c r="AM424" s="42">
        <v>32</v>
      </c>
      <c r="AN424" s="42"/>
      <c r="AO424" s="42">
        <v>2009</v>
      </c>
      <c r="AP424" s="53">
        <v>2013</v>
      </c>
      <c r="AQ424" s="193" t="s">
        <v>2494</v>
      </c>
      <c r="AR424" s="42" t="s">
        <v>448</v>
      </c>
      <c r="AS424" s="53"/>
    </row>
    <row r="425" spans="1:45" ht="14.25" customHeight="1" x14ac:dyDescent="0.25">
      <c r="A425" t="s">
        <v>746</v>
      </c>
      <c r="B425">
        <v>1</v>
      </c>
      <c r="C425" t="s">
        <v>875</v>
      </c>
      <c r="D425" s="45" t="s">
        <v>1230</v>
      </c>
      <c r="E425" s="555" t="s">
        <v>3301</v>
      </c>
      <c r="F425" s="46" t="s">
        <v>67</v>
      </c>
      <c r="G425" s="42" t="s">
        <v>1424</v>
      </c>
      <c r="H425" s="46" t="s">
        <v>445</v>
      </c>
      <c r="I425" s="46">
        <v>32</v>
      </c>
      <c r="J425" s="670">
        <v>32</v>
      </c>
      <c r="K425" s="19" t="s">
        <v>800</v>
      </c>
      <c r="L425" s="52" t="s">
        <v>108</v>
      </c>
      <c r="M425" s="81"/>
      <c r="N425" s="28">
        <v>2718</v>
      </c>
      <c r="O425" s="974"/>
      <c r="P425" s="29">
        <v>6</v>
      </c>
      <c r="Q425" s="28">
        <v>3</v>
      </c>
      <c r="R425" s="28">
        <v>3</v>
      </c>
      <c r="S425" s="81">
        <v>217.39099999999999</v>
      </c>
      <c r="T425" s="185">
        <v>43194</v>
      </c>
      <c r="U425" s="326">
        <v>14.7</v>
      </c>
      <c r="V425" s="60">
        <v>1</v>
      </c>
      <c r="W425" s="167">
        <v>1</v>
      </c>
      <c r="X425" s="489">
        <f t="shared" si="16"/>
        <v>79.981972038263436</v>
      </c>
      <c r="Y425" s="585" t="s">
        <v>174</v>
      </c>
      <c r="Z425" s="586"/>
      <c r="AA425" s="42" t="s">
        <v>20</v>
      </c>
      <c r="AB425" s="46">
        <v>48</v>
      </c>
      <c r="AC425" s="42" t="s">
        <v>1230</v>
      </c>
      <c r="AD425" s="46" t="s">
        <v>54</v>
      </c>
      <c r="AE425" s="42" t="s">
        <v>124</v>
      </c>
      <c r="AF425" s="43" t="s">
        <v>55</v>
      </c>
      <c r="AG425" s="43"/>
      <c r="AH425" s="46" t="s">
        <v>133</v>
      </c>
      <c r="AI425" s="46" t="s">
        <v>133</v>
      </c>
      <c r="AJ425" s="46" t="s">
        <v>54</v>
      </c>
      <c r="AK425" s="82"/>
      <c r="AL425" s="587"/>
      <c r="AM425" s="42">
        <v>32</v>
      </c>
      <c r="AN425" s="42"/>
      <c r="AO425" s="42">
        <v>2012</v>
      </c>
      <c r="AP425" s="53">
        <v>2021</v>
      </c>
      <c r="AQ425" s="193" t="s">
        <v>3306</v>
      </c>
      <c r="AR425" s="42" t="s">
        <v>3302</v>
      </c>
      <c r="AS425" s="53" t="s">
        <v>3303</v>
      </c>
    </row>
    <row r="426" spans="1:45" ht="14.25" customHeight="1" x14ac:dyDescent="0.25">
      <c r="B426">
        <v>1</v>
      </c>
      <c r="C426" t="s">
        <v>875</v>
      </c>
      <c r="D426" s="45" t="s">
        <v>3304</v>
      </c>
      <c r="E426" s="555" t="s">
        <v>3305</v>
      </c>
      <c r="F426" s="46" t="s">
        <v>67</v>
      </c>
      <c r="G426" s="42" t="s">
        <v>1976</v>
      </c>
      <c r="H426" s="46" t="s">
        <v>445</v>
      </c>
      <c r="I426" s="46">
        <v>32</v>
      </c>
      <c r="J426" s="670">
        <v>32</v>
      </c>
      <c r="K426" s="19" t="s">
        <v>800</v>
      </c>
      <c r="L426" s="52" t="s">
        <v>108</v>
      </c>
      <c r="M426" s="81"/>
      <c r="N426" s="28">
        <v>5231</v>
      </c>
      <c r="O426" s="974"/>
      <c r="P426" s="29">
        <v>6</v>
      </c>
      <c r="Q426" s="28">
        <v>4</v>
      </c>
      <c r="R426" s="28">
        <v>8</v>
      </c>
      <c r="S426" s="81">
        <v>117.64700000000001</v>
      </c>
      <c r="T426" s="185">
        <v>43194</v>
      </c>
      <c r="U426" s="326">
        <v>14.7</v>
      </c>
      <c r="V426" s="60">
        <v>1</v>
      </c>
      <c r="W426" s="167">
        <v>1</v>
      </c>
      <c r="X426" s="489">
        <f t="shared" si="16"/>
        <v>22.490346014146436</v>
      </c>
      <c r="Y426" s="585" t="s">
        <v>174</v>
      </c>
      <c r="Z426" s="586"/>
      <c r="AA426" s="42" t="s">
        <v>20</v>
      </c>
      <c r="AB426" s="46">
        <v>78</v>
      </c>
      <c r="AC426" s="42" t="s">
        <v>449</v>
      </c>
      <c r="AD426" s="46" t="s">
        <v>54</v>
      </c>
      <c r="AE426" s="42" t="s">
        <v>124</v>
      </c>
      <c r="AF426" s="43" t="s">
        <v>54</v>
      </c>
      <c r="AG426" s="43" t="s">
        <v>875</v>
      </c>
      <c r="AH426" s="46" t="s">
        <v>133</v>
      </c>
      <c r="AI426" s="46" t="s">
        <v>133</v>
      </c>
      <c r="AJ426" s="46" t="s">
        <v>54</v>
      </c>
      <c r="AK426" s="82"/>
      <c r="AL426" s="587"/>
      <c r="AM426" s="42">
        <v>32</v>
      </c>
      <c r="AN426" s="42"/>
      <c r="AO426" s="42">
        <v>2010</v>
      </c>
      <c r="AP426" s="53">
        <v>2015</v>
      </c>
      <c r="AQ426" s="193" t="s">
        <v>3294</v>
      </c>
      <c r="AR426" s="42" t="s">
        <v>3307</v>
      </c>
      <c r="AS426" s="53" t="s">
        <v>3171</v>
      </c>
    </row>
    <row r="427" spans="1:45" ht="14.25" customHeight="1" x14ac:dyDescent="0.25">
      <c r="A427" t="s">
        <v>746</v>
      </c>
      <c r="B427">
        <v>1</v>
      </c>
      <c r="C427" t="s">
        <v>875</v>
      </c>
      <c r="D427" s="26" t="s">
        <v>450</v>
      </c>
      <c r="E427" s="435" t="s">
        <v>2523</v>
      </c>
      <c r="F427" s="27" t="s">
        <v>67</v>
      </c>
      <c r="G427" s="28" t="s">
        <v>184</v>
      </c>
      <c r="H427" s="27" t="s">
        <v>445</v>
      </c>
      <c r="I427" s="27">
        <v>32</v>
      </c>
      <c r="J427" s="87">
        <v>32</v>
      </c>
      <c r="K427" s="19" t="s">
        <v>19</v>
      </c>
      <c r="L427" s="52" t="s">
        <v>184</v>
      </c>
      <c r="M427" s="81" t="s">
        <v>815</v>
      </c>
      <c r="N427" s="28">
        <v>5602</v>
      </c>
      <c r="O427" s="972"/>
      <c r="P427" s="29">
        <v>6</v>
      </c>
      <c r="Q427" s="28"/>
      <c r="R427" s="28"/>
      <c r="S427" s="81">
        <v>185.25399999999999</v>
      </c>
      <c r="T427" s="185">
        <v>41577</v>
      </c>
      <c r="U427" s="326"/>
      <c r="V427" s="60">
        <v>1</v>
      </c>
      <c r="W427" s="167">
        <v>1</v>
      </c>
      <c r="X427" s="489">
        <f t="shared" si="16"/>
        <v>33.069260978222061</v>
      </c>
      <c r="Y427" s="502" t="s">
        <v>174</v>
      </c>
      <c r="Z427" s="494"/>
      <c r="AA427" s="28" t="s">
        <v>20</v>
      </c>
      <c r="AB427" s="27">
        <v>39</v>
      </c>
      <c r="AC427" s="28" t="s">
        <v>888</v>
      </c>
      <c r="AD427" s="27" t="s">
        <v>54</v>
      </c>
      <c r="AE427" s="28" t="s">
        <v>124</v>
      </c>
      <c r="AF427" s="29" t="s">
        <v>54</v>
      </c>
      <c r="AG427" s="29" t="s">
        <v>875</v>
      </c>
      <c r="AH427" s="27" t="s">
        <v>133</v>
      </c>
      <c r="AI427" s="27" t="s">
        <v>133</v>
      </c>
      <c r="AJ427" s="27" t="s">
        <v>54</v>
      </c>
      <c r="AK427" s="81"/>
      <c r="AL427" s="569"/>
      <c r="AM427" s="28">
        <v>32</v>
      </c>
      <c r="AN427" s="28"/>
      <c r="AO427" s="28">
        <v>2010</v>
      </c>
      <c r="AP427" s="20">
        <v>2013</v>
      </c>
      <c r="AQ427" s="182" t="s">
        <v>3294</v>
      </c>
      <c r="AR427" s="28" t="s">
        <v>889</v>
      </c>
      <c r="AS427" s="20" t="s">
        <v>1285</v>
      </c>
    </row>
    <row r="428" spans="1:45" ht="14.25" customHeight="1" x14ac:dyDescent="0.25">
      <c r="C428" t="s">
        <v>875</v>
      </c>
      <c r="D428" s="26" t="s">
        <v>1006</v>
      </c>
      <c r="E428" s="435" t="s">
        <v>2533</v>
      </c>
      <c r="F428" s="27" t="s">
        <v>57</v>
      </c>
      <c r="G428" s="28" t="s">
        <v>1007</v>
      </c>
      <c r="H428" s="27" t="s">
        <v>445</v>
      </c>
      <c r="I428" s="27">
        <v>32</v>
      </c>
      <c r="J428" s="87">
        <v>32</v>
      </c>
      <c r="K428" s="19" t="s">
        <v>902</v>
      </c>
      <c r="L428" s="52" t="s">
        <v>108</v>
      </c>
      <c r="M428" s="81" t="s">
        <v>1310</v>
      </c>
      <c r="N428" s="28"/>
      <c r="O428" s="972"/>
      <c r="P428" s="29">
        <v>4</v>
      </c>
      <c r="Q428" s="28"/>
      <c r="R428" s="28"/>
      <c r="S428" s="81"/>
      <c r="T428" s="185">
        <v>41775</v>
      </c>
      <c r="U428" s="59" t="s">
        <v>1358</v>
      </c>
      <c r="V428" s="60">
        <v>0.67</v>
      </c>
      <c r="W428" s="167">
        <v>2</v>
      </c>
      <c r="X428" s="489" t="str">
        <f t="shared" si="16"/>
        <v/>
      </c>
      <c r="Y428" s="502"/>
      <c r="Z428" s="494" t="s">
        <v>54</v>
      </c>
      <c r="AA428" s="28" t="s">
        <v>20</v>
      </c>
      <c r="AB428" s="27">
        <v>39</v>
      </c>
      <c r="AC428" s="28" t="s">
        <v>79</v>
      </c>
      <c r="AD428" s="27" t="s">
        <v>54</v>
      </c>
      <c r="AE428" s="28" t="s">
        <v>124</v>
      </c>
      <c r="AF428" s="29" t="s">
        <v>54</v>
      </c>
      <c r="AG428" s="29" t="s">
        <v>875</v>
      </c>
      <c r="AH428" s="27" t="s">
        <v>133</v>
      </c>
      <c r="AI428" s="27" t="s">
        <v>133</v>
      </c>
      <c r="AJ428" s="27" t="s">
        <v>54</v>
      </c>
      <c r="AK428" s="81"/>
      <c r="AL428" s="569"/>
      <c r="AM428" s="28">
        <v>32</v>
      </c>
      <c r="AN428" s="28"/>
      <c r="AO428" s="28"/>
      <c r="AP428" s="20">
        <v>2011</v>
      </c>
      <c r="AQ428" s="182" t="s">
        <v>3294</v>
      </c>
      <c r="AR428" s="28" t="s">
        <v>1008</v>
      </c>
      <c r="AS428" s="20"/>
    </row>
    <row r="429" spans="1:45" ht="14.25" customHeight="1" x14ac:dyDescent="0.25">
      <c r="B429">
        <v>1</v>
      </c>
      <c r="C429" t="s">
        <v>875</v>
      </c>
      <c r="D429" s="26" t="s">
        <v>3297</v>
      </c>
      <c r="E429" s="435" t="s">
        <v>3296</v>
      </c>
      <c r="F429" s="27" t="s">
        <v>67</v>
      </c>
      <c r="G429" s="28" t="s">
        <v>1415</v>
      </c>
      <c r="H429" s="27" t="s">
        <v>445</v>
      </c>
      <c r="I429" s="27">
        <v>32</v>
      </c>
      <c r="J429" s="87">
        <v>32</v>
      </c>
      <c r="K429" s="19" t="s">
        <v>800</v>
      </c>
      <c r="L429" s="52" t="s">
        <v>108</v>
      </c>
      <c r="M429" s="81"/>
      <c r="N429" s="28">
        <v>4960</v>
      </c>
      <c r="O429" s="972"/>
      <c r="P429" s="29">
        <v>6</v>
      </c>
      <c r="Q429" s="28">
        <v>4</v>
      </c>
      <c r="R429" s="28">
        <v>8</v>
      </c>
      <c r="S429" s="81">
        <v>111.111</v>
      </c>
      <c r="T429" s="185">
        <v>43194</v>
      </c>
      <c r="U429" s="326">
        <v>14.7</v>
      </c>
      <c r="V429" s="60">
        <v>1</v>
      </c>
      <c r="W429" s="167">
        <v>1</v>
      </c>
      <c r="X429" s="489">
        <f t="shared" si="16"/>
        <v>22.401411290322581</v>
      </c>
      <c r="Y429" s="502" t="s">
        <v>174</v>
      </c>
      <c r="Z429" s="494"/>
      <c r="AA429" s="28" t="s">
        <v>20</v>
      </c>
      <c r="AB429" s="27">
        <v>104</v>
      </c>
      <c r="AC429" s="28" t="s">
        <v>449</v>
      </c>
      <c r="AD429" s="27" t="s">
        <v>54</v>
      </c>
      <c r="AE429" s="28" t="s">
        <v>124</v>
      </c>
      <c r="AF429" s="29" t="s">
        <v>54</v>
      </c>
      <c r="AG429" s="29" t="s">
        <v>875</v>
      </c>
      <c r="AH429" s="27" t="s">
        <v>133</v>
      </c>
      <c r="AI429" s="27" t="s">
        <v>133</v>
      </c>
      <c r="AJ429" s="27" t="s">
        <v>54</v>
      </c>
      <c r="AK429" s="81"/>
      <c r="AL429" s="569"/>
      <c r="AM429" s="28">
        <v>32</v>
      </c>
      <c r="AN429" s="28"/>
      <c r="AO429" s="28">
        <v>2012</v>
      </c>
      <c r="AP429" s="20">
        <v>2012</v>
      </c>
      <c r="AQ429" s="182" t="s">
        <v>3294</v>
      </c>
      <c r="AR429" s="28" t="s">
        <v>3310</v>
      </c>
      <c r="AS429" s="20"/>
    </row>
    <row r="430" spans="1:45" ht="14.25" customHeight="1" x14ac:dyDescent="0.25">
      <c r="A430" t="s">
        <v>746</v>
      </c>
      <c r="B430">
        <v>1</v>
      </c>
      <c r="C430" t="s">
        <v>875</v>
      </c>
      <c r="D430" s="45" t="s">
        <v>921</v>
      </c>
      <c r="E430" s="555" t="s">
        <v>2379</v>
      </c>
      <c r="F430" s="46" t="s">
        <v>67</v>
      </c>
      <c r="G430" s="42" t="s">
        <v>1370</v>
      </c>
      <c r="H430" s="46" t="s">
        <v>445</v>
      </c>
      <c r="I430" s="46">
        <v>32</v>
      </c>
      <c r="J430" s="670">
        <v>32</v>
      </c>
      <c r="K430" s="19" t="s">
        <v>800</v>
      </c>
      <c r="L430" s="52" t="s">
        <v>108</v>
      </c>
      <c r="M430" s="81"/>
      <c r="N430" s="28">
        <v>3299</v>
      </c>
      <c r="O430" s="972"/>
      <c r="P430" s="29">
        <v>6</v>
      </c>
      <c r="Q430" s="28">
        <v>3</v>
      </c>
      <c r="R430" s="28">
        <v>3</v>
      </c>
      <c r="S430" s="81">
        <v>189</v>
      </c>
      <c r="T430" s="185">
        <v>41785</v>
      </c>
      <c r="U430" s="326">
        <v>14.7</v>
      </c>
      <c r="V430" s="60">
        <v>1</v>
      </c>
      <c r="W430" s="167">
        <v>1</v>
      </c>
      <c r="X430" s="489">
        <f t="shared" si="16"/>
        <v>57.290087905425885</v>
      </c>
      <c r="Y430" s="502" t="s">
        <v>2216</v>
      </c>
      <c r="Z430" s="494"/>
      <c r="AA430" s="28" t="s">
        <v>20</v>
      </c>
      <c r="AB430" s="27">
        <v>39</v>
      </c>
      <c r="AC430" s="28" t="s">
        <v>1230</v>
      </c>
      <c r="AD430" s="27" t="s">
        <v>54</v>
      </c>
      <c r="AE430" s="28" t="s">
        <v>124</v>
      </c>
      <c r="AF430" s="29" t="s">
        <v>55</v>
      </c>
      <c r="AG430" s="29" t="s">
        <v>875</v>
      </c>
      <c r="AH430" s="27" t="s">
        <v>133</v>
      </c>
      <c r="AI430" s="27" t="s">
        <v>133</v>
      </c>
      <c r="AJ430" s="27" t="s">
        <v>54</v>
      </c>
      <c r="AK430" s="81"/>
      <c r="AL430" s="569"/>
      <c r="AM430" s="28">
        <v>32</v>
      </c>
      <c r="AN430" s="28"/>
      <c r="AO430" s="28">
        <v>2001</v>
      </c>
      <c r="AP430" s="20">
        <v>2018</v>
      </c>
      <c r="AQ430" s="182" t="s">
        <v>3506</v>
      </c>
      <c r="AR430" s="28" t="s">
        <v>3611</v>
      </c>
      <c r="AS430" s="20" t="s">
        <v>1371</v>
      </c>
    </row>
    <row r="431" spans="1:45" ht="14.25" customHeight="1" x14ac:dyDescent="0.25">
      <c r="C431" t="s">
        <v>875</v>
      </c>
      <c r="D431" s="26" t="s">
        <v>2109</v>
      </c>
      <c r="E431" s="435" t="s">
        <v>2111</v>
      </c>
      <c r="F431" s="27" t="s">
        <v>296</v>
      </c>
      <c r="G431" s="28" t="s">
        <v>2110</v>
      </c>
      <c r="H431" s="27" t="s">
        <v>445</v>
      </c>
      <c r="I431" s="27">
        <v>32</v>
      </c>
      <c r="J431" s="87">
        <v>32</v>
      </c>
      <c r="K431" s="19" t="s">
        <v>802</v>
      </c>
      <c r="L431" s="52" t="s">
        <v>108</v>
      </c>
      <c r="M431" s="81" t="s">
        <v>3592</v>
      </c>
      <c r="N431" s="28"/>
      <c r="O431" s="972"/>
      <c r="P431" s="29">
        <v>6</v>
      </c>
      <c r="Q431" s="28"/>
      <c r="R431" s="28"/>
      <c r="S431" s="81"/>
      <c r="T431" s="185">
        <v>43297</v>
      </c>
      <c r="U431" s="326" t="s">
        <v>3562</v>
      </c>
      <c r="V431" s="60">
        <v>1</v>
      </c>
      <c r="W431" s="167">
        <v>1</v>
      </c>
      <c r="X431" s="489" t="str">
        <f t="shared" si="16"/>
        <v/>
      </c>
      <c r="Y431" s="502" t="s">
        <v>2226</v>
      </c>
      <c r="Z431" s="494" t="s">
        <v>54</v>
      </c>
      <c r="AA431" s="28" t="s">
        <v>20</v>
      </c>
      <c r="AB431" s="27">
        <v>194</v>
      </c>
      <c r="AC431" s="28" t="s">
        <v>3082</v>
      </c>
      <c r="AD431" s="27" t="s">
        <v>54</v>
      </c>
      <c r="AE431" s="28" t="s">
        <v>124</v>
      </c>
      <c r="AF431" s="29"/>
      <c r="AG431" s="29"/>
      <c r="AH431" s="27" t="s">
        <v>133</v>
      </c>
      <c r="AI431" s="27" t="s">
        <v>133</v>
      </c>
      <c r="AJ431" s="27" t="s">
        <v>54</v>
      </c>
      <c r="AK431" s="81"/>
      <c r="AL431" s="569"/>
      <c r="AM431" s="28">
        <v>32</v>
      </c>
      <c r="AN431" s="28"/>
      <c r="AO431" s="28">
        <v>2009</v>
      </c>
      <c r="AP431" s="20">
        <v>2010</v>
      </c>
      <c r="AQ431" s="182" t="s">
        <v>3294</v>
      </c>
      <c r="AR431" s="28" t="s">
        <v>2112</v>
      </c>
      <c r="AS431" s="20" t="s">
        <v>2113</v>
      </c>
    </row>
    <row r="432" spans="1:45" ht="14.25" customHeight="1" x14ac:dyDescent="0.25">
      <c r="C432" t="s">
        <v>875</v>
      </c>
      <c r="D432" s="45" t="s">
        <v>239</v>
      </c>
      <c r="E432" s="555" t="s">
        <v>2248</v>
      </c>
      <c r="F432" s="46" t="s">
        <v>85</v>
      </c>
      <c r="G432" s="42" t="s">
        <v>240</v>
      </c>
      <c r="H432" s="46" t="s">
        <v>445</v>
      </c>
      <c r="I432" s="46">
        <v>32</v>
      </c>
      <c r="J432" s="670">
        <v>32</v>
      </c>
      <c r="K432" s="19"/>
      <c r="L432" s="52"/>
      <c r="M432" s="81"/>
      <c r="N432" s="28"/>
      <c r="O432" s="972"/>
      <c r="P432" s="29"/>
      <c r="Q432" s="28"/>
      <c r="R432" s="28"/>
      <c r="S432" s="81"/>
      <c r="T432" s="185"/>
      <c r="U432" s="326"/>
      <c r="V432" s="60"/>
      <c r="W432" s="167"/>
      <c r="X432" s="489" t="str">
        <f t="shared" si="16"/>
        <v/>
      </c>
      <c r="Y432" s="502"/>
      <c r="Z432" s="494"/>
      <c r="AA432" s="28" t="s">
        <v>241</v>
      </c>
      <c r="AB432" s="27"/>
      <c r="AC432" s="28"/>
      <c r="AD432" s="27"/>
      <c r="AE432" s="28"/>
      <c r="AF432" s="29"/>
      <c r="AG432" s="29"/>
      <c r="AH432" s="27"/>
      <c r="AI432" s="27"/>
      <c r="AJ432" s="27"/>
      <c r="AK432" s="81"/>
      <c r="AL432" s="569"/>
      <c r="AM432" s="28"/>
      <c r="AN432" s="28"/>
      <c r="AO432" s="28">
        <v>2004</v>
      </c>
      <c r="AP432" s="20">
        <v>2009</v>
      </c>
      <c r="AQ432" s="142"/>
      <c r="AR432" s="28"/>
      <c r="AS432" s="20"/>
    </row>
    <row r="433" spans="1:45" ht="14.25" customHeight="1" x14ac:dyDescent="0.25">
      <c r="D433" s="409" t="s">
        <v>5895</v>
      </c>
      <c r="E433" s="435" t="s">
        <v>5894</v>
      </c>
      <c r="F433" s="412"/>
      <c r="G433" s="504" t="s">
        <v>5896</v>
      </c>
      <c r="H433" s="27" t="s">
        <v>1376</v>
      </c>
      <c r="I433" s="412">
        <v>18</v>
      </c>
      <c r="J433" s="415">
        <v>18</v>
      </c>
      <c r="K433" s="19"/>
      <c r="L433" s="52"/>
      <c r="M433" s="81"/>
      <c r="N433" s="28"/>
      <c r="O433" s="972"/>
      <c r="P433" s="29"/>
      <c r="Q433" s="28"/>
      <c r="R433" s="28"/>
      <c r="S433" s="81"/>
      <c r="T433" s="185"/>
      <c r="U433" s="326"/>
      <c r="V433" s="60"/>
      <c r="W433" s="167"/>
      <c r="X433" s="489"/>
      <c r="Y433" s="502"/>
      <c r="Z433" s="494" t="s">
        <v>54</v>
      </c>
      <c r="AA433" s="28" t="s">
        <v>20</v>
      </c>
      <c r="AB433" s="27">
        <v>31</v>
      </c>
      <c r="AC433" s="28" t="s">
        <v>73</v>
      </c>
      <c r="AD433" s="27" t="s">
        <v>54</v>
      </c>
      <c r="AE433" s="28" t="s">
        <v>124</v>
      </c>
      <c r="AF433" s="29" t="s">
        <v>55</v>
      </c>
      <c r="AG433" s="29"/>
      <c r="AH433" s="27" t="s">
        <v>83</v>
      </c>
      <c r="AI433" s="27" t="s">
        <v>83</v>
      </c>
      <c r="AJ433" s="27"/>
      <c r="AK433" s="81"/>
      <c r="AL433" s="569"/>
      <c r="AM433" s="28"/>
      <c r="AN433" s="28"/>
      <c r="AO433" s="28"/>
      <c r="AP433" s="20">
        <v>2019</v>
      </c>
      <c r="AQ433" s="182"/>
      <c r="AR433" s="28" t="s">
        <v>5897</v>
      </c>
      <c r="AS433" s="20"/>
    </row>
    <row r="434" spans="1:45" ht="14.25" customHeight="1" x14ac:dyDescent="0.25">
      <c r="A434" t="s">
        <v>744</v>
      </c>
      <c r="B434">
        <v>1</v>
      </c>
      <c r="C434" t="s">
        <v>875</v>
      </c>
      <c r="D434" s="45" t="s">
        <v>1003</v>
      </c>
      <c r="E434" s="555" t="s">
        <v>2611</v>
      </c>
      <c r="F434" s="46" t="s">
        <v>85</v>
      </c>
      <c r="G434" s="42" t="s">
        <v>1004</v>
      </c>
      <c r="H434" s="46" t="s">
        <v>1376</v>
      </c>
      <c r="I434" s="46">
        <v>18</v>
      </c>
      <c r="J434" s="670">
        <v>18</v>
      </c>
      <c r="K434" s="19" t="s">
        <v>987</v>
      </c>
      <c r="L434" s="52" t="s">
        <v>108</v>
      </c>
      <c r="M434" s="81"/>
      <c r="N434" s="28">
        <v>1390</v>
      </c>
      <c r="O434" s="972"/>
      <c r="P434" s="29">
        <v>4</v>
      </c>
      <c r="Q434" s="28"/>
      <c r="R434" s="28">
        <v>6</v>
      </c>
      <c r="S434" s="81">
        <v>137.85499999999999</v>
      </c>
      <c r="T434" s="185">
        <v>41725</v>
      </c>
      <c r="U434" s="326">
        <v>14.7</v>
      </c>
      <c r="V434" s="60">
        <v>0.5</v>
      </c>
      <c r="W434" s="167">
        <v>10</v>
      </c>
      <c r="X434" s="489">
        <f>IF(AND(N434&lt;&gt;"",S434&lt;&gt;""),1000*S434*V434/(N434*W434),"")</f>
        <v>4.9588129496402882</v>
      </c>
      <c r="Y434" s="502" t="s">
        <v>174</v>
      </c>
      <c r="Z434" s="494"/>
      <c r="AA434" s="28" t="s">
        <v>17</v>
      </c>
      <c r="AB434" s="27">
        <v>15</v>
      </c>
      <c r="AC434" s="28" t="s">
        <v>79</v>
      </c>
      <c r="AD434" s="27" t="s">
        <v>54</v>
      </c>
      <c r="AE434" s="28" t="s">
        <v>124</v>
      </c>
      <c r="AF434" s="29" t="s">
        <v>55</v>
      </c>
      <c r="AG434" s="29" t="s">
        <v>55</v>
      </c>
      <c r="AH434" s="27" t="s">
        <v>83</v>
      </c>
      <c r="AI434" s="27" t="s">
        <v>83</v>
      </c>
      <c r="AJ434" s="27" t="s">
        <v>54</v>
      </c>
      <c r="AK434" s="81">
        <v>28</v>
      </c>
      <c r="AL434" s="569"/>
      <c r="AM434" s="28"/>
      <c r="AN434" s="28"/>
      <c r="AO434" s="28">
        <v>2011</v>
      </c>
      <c r="AP434" s="20">
        <v>2017</v>
      </c>
      <c r="AQ434" s="182" t="s">
        <v>1005</v>
      </c>
      <c r="AR434" s="28" t="s">
        <v>1019</v>
      </c>
      <c r="AS434" s="20" t="s">
        <v>1020</v>
      </c>
    </row>
    <row r="435" spans="1:45" ht="14.25" customHeight="1" x14ac:dyDescent="0.25">
      <c r="B435">
        <v>1</v>
      </c>
      <c r="C435" t="s">
        <v>875</v>
      </c>
      <c r="D435" s="26" t="s">
        <v>1444</v>
      </c>
      <c r="E435" s="435" t="s">
        <v>1449</v>
      </c>
      <c r="F435" s="27" t="s">
        <v>85</v>
      </c>
      <c r="G435" s="28" t="s">
        <v>1447</v>
      </c>
      <c r="H435" s="27" t="s">
        <v>1445</v>
      </c>
      <c r="I435" s="27">
        <v>36</v>
      </c>
      <c r="J435" s="87">
        <v>36</v>
      </c>
      <c r="K435" s="19" t="s">
        <v>1446</v>
      </c>
      <c r="L435" s="52" t="s">
        <v>1447</v>
      </c>
      <c r="M435" s="81"/>
      <c r="N435" s="28">
        <v>4427</v>
      </c>
      <c r="O435" s="972"/>
      <c r="P435" s="29">
        <v>6</v>
      </c>
      <c r="Q435" s="28"/>
      <c r="R435" s="28">
        <v>15</v>
      </c>
      <c r="S435" s="81">
        <v>50</v>
      </c>
      <c r="T435" s="185">
        <v>41644</v>
      </c>
      <c r="U435" s="326">
        <v>14.7</v>
      </c>
      <c r="V435" s="60">
        <v>1</v>
      </c>
      <c r="W435" s="167">
        <v>2</v>
      </c>
      <c r="X435" s="489">
        <f>IF(AND(N435&lt;&gt;"",S435&lt;&gt;""),1000*S435*V435/(N435*W435),"")</f>
        <v>5.6471651231081994</v>
      </c>
      <c r="Y435" s="502" t="s">
        <v>174</v>
      </c>
      <c r="Z435" s="494"/>
      <c r="AA435" s="28" t="s">
        <v>20</v>
      </c>
      <c r="AB435" s="27">
        <v>39</v>
      </c>
      <c r="AC435" s="28" t="s">
        <v>1448</v>
      </c>
      <c r="AD435" s="27" t="s">
        <v>54</v>
      </c>
      <c r="AE435" s="28" t="s">
        <v>124</v>
      </c>
      <c r="AF435" s="29" t="s">
        <v>54</v>
      </c>
      <c r="AG435" s="29" t="s">
        <v>55</v>
      </c>
      <c r="AH435" s="27"/>
      <c r="AI435" s="27"/>
      <c r="AJ435" s="27" t="s">
        <v>55</v>
      </c>
      <c r="AK435" s="81"/>
      <c r="AL435" s="569"/>
      <c r="AM435" s="28"/>
      <c r="AN435" s="28"/>
      <c r="AO435" s="28">
        <v>2011</v>
      </c>
      <c r="AP435" s="20">
        <v>2014</v>
      </c>
      <c r="AQ435" s="142"/>
      <c r="AR435" s="28" t="s">
        <v>1451</v>
      </c>
      <c r="AS435" s="20" t="s">
        <v>1450</v>
      </c>
    </row>
    <row r="436" spans="1:45" ht="14.25" customHeight="1" x14ac:dyDescent="0.25">
      <c r="D436" s="26" t="s">
        <v>536</v>
      </c>
      <c r="E436" s="435" t="s">
        <v>4776</v>
      </c>
      <c r="F436" s="27" t="s">
        <v>1812</v>
      </c>
      <c r="G436" s="28" t="s">
        <v>5181</v>
      </c>
      <c r="H436" s="27" t="s">
        <v>459</v>
      </c>
      <c r="I436" s="27">
        <v>16</v>
      </c>
      <c r="J436" s="87">
        <v>16</v>
      </c>
      <c r="K436" s="19"/>
      <c r="L436" s="52"/>
      <c r="M436" s="81"/>
      <c r="N436" s="28"/>
      <c r="O436" s="972"/>
      <c r="P436" s="29"/>
      <c r="Q436" s="28"/>
      <c r="R436" s="28"/>
      <c r="S436" s="81"/>
      <c r="T436" s="185"/>
      <c r="U436" s="326"/>
      <c r="V436" s="60"/>
      <c r="W436" s="167"/>
      <c r="X436" s="489"/>
      <c r="Y436" s="502"/>
      <c r="Z436" s="494"/>
      <c r="AA436" s="28" t="s">
        <v>20</v>
      </c>
      <c r="AB436" s="27"/>
      <c r="AC436" s="28"/>
      <c r="AD436" s="27" t="s">
        <v>54</v>
      </c>
      <c r="AE436" s="28" t="s">
        <v>124</v>
      </c>
      <c r="AF436" s="29"/>
      <c r="AG436" s="29" t="s">
        <v>55</v>
      </c>
      <c r="AH436" s="27" t="s">
        <v>181</v>
      </c>
      <c r="AI436" s="27" t="s">
        <v>181</v>
      </c>
      <c r="AJ436" s="27" t="s">
        <v>54</v>
      </c>
      <c r="AK436" s="81">
        <v>70</v>
      </c>
      <c r="AL436" s="569">
        <v>13</v>
      </c>
      <c r="AM436" s="28">
        <v>8</v>
      </c>
      <c r="AN436" s="28"/>
      <c r="AO436" s="28">
        <v>2014</v>
      </c>
      <c r="AP436" s="20">
        <v>2020</v>
      </c>
      <c r="AQ436" s="142"/>
      <c r="AR436" s="28" t="s">
        <v>5183</v>
      </c>
      <c r="AS436" s="20" t="s">
        <v>5182</v>
      </c>
    </row>
    <row r="437" spans="1:45" ht="13.5" customHeight="1" x14ac:dyDescent="0.25">
      <c r="D437" s="45" t="s">
        <v>4501</v>
      </c>
      <c r="E437" s="555" t="s">
        <v>4502</v>
      </c>
      <c r="F437" s="46" t="s">
        <v>1812</v>
      </c>
      <c r="G437" s="42" t="s">
        <v>758</v>
      </c>
      <c r="H437" s="46" t="s">
        <v>459</v>
      </c>
      <c r="I437" s="46">
        <v>16</v>
      </c>
      <c r="J437" s="670">
        <v>16</v>
      </c>
      <c r="K437" s="19"/>
      <c r="L437" s="42"/>
      <c r="M437" s="81"/>
      <c r="N437" s="28"/>
      <c r="O437" s="972"/>
      <c r="P437" s="29"/>
      <c r="Q437" s="28"/>
      <c r="R437" s="28"/>
      <c r="S437" s="81"/>
      <c r="T437" s="185"/>
      <c r="U437" s="326"/>
      <c r="V437" s="60"/>
      <c r="W437" s="167"/>
      <c r="X437" s="489"/>
      <c r="Y437" s="502"/>
      <c r="Z437" s="494"/>
      <c r="AA437" s="28" t="s">
        <v>20</v>
      </c>
      <c r="AB437" s="27"/>
      <c r="AC437" s="28"/>
      <c r="AD437" s="27" t="s">
        <v>54</v>
      </c>
      <c r="AE437" s="28" t="s">
        <v>124</v>
      </c>
      <c r="AF437" s="29"/>
      <c r="AG437" s="29" t="s">
        <v>55</v>
      </c>
      <c r="AH437" s="27" t="s">
        <v>181</v>
      </c>
      <c r="AI437" s="27" t="s">
        <v>181</v>
      </c>
      <c r="AJ437" s="27" t="s">
        <v>54</v>
      </c>
      <c r="AK437" s="81"/>
      <c r="AL437" s="569"/>
      <c r="AM437" s="28">
        <v>8</v>
      </c>
      <c r="AN437" s="28"/>
      <c r="AO437" s="28">
        <v>2006</v>
      </c>
      <c r="AP437" s="20">
        <v>2016</v>
      </c>
      <c r="AQ437" s="182"/>
      <c r="AR437" s="28" t="s">
        <v>4503</v>
      </c>
      <c r="AS437" s="20"/>
    </row>
    <row r="438" spans="1:45" ht="15" customHeight="1" x14ac:dyDescent="0.25">
      <c r="D438" s="409" t="s">
        <v>6057</v>
      </c>
      <c r="E438" s="435" t="s">
        <v>6059</v>
      </c>
      <c r="F438" s="412"/>
      <c r="G438" s="504" t="s">
        <v>6058</v>
      </c>
      <c r="H438" s="27" t="s">
        <v>459</v>
      </c>
      <c r="I438" s="412">
        <v>16</v>
      </c>
      <c r="J438" s="415">
        <v>16</v>
      </c>
      <c r="K438" s="19"/>
      <c r="L438" s="52"/>
      <c r="M438" s="81"/>
      <c r="N438" s="28"/>
      <c r="O438" s="972"/>
      <c r="P438" s="29"/>
      <c r="Q438" s="28"/>
      <c r="R438" s="28"/>
      <c r="S438" s="81"/>
      <c r="T438" s="185"/>
      <c r="U438" s="326"/>
      <c r="V438" s="60"/>
      <c r="W438" s="167"/>
      <c r="X438" s="489"/>
      <c r="Y438" s="502"/>
      <c r="Z438" s="494"/>
      <c r="AA438" s="28" t="s">
        <v>17</v>
      </c>
      <c r="AB438" s="27">
        <v>9</v>
      </c>
      <c r="AC438" s="28" t="s">
        <v>2630</v>
      </c>
      <c r="AD438" s="27" t="s">
        <v>54</v>
      </c>
      <c r="AE438" s="28" t="s">
        <v>124</v>
      </c>
      <c r="AF438" s="29" t="s">
        <v>55</v>
      </c>
      <c r="AG438" s="29" t="s">
        <v>55</v>
      </c>
      <c r="AH438" s="27" t="s">
        <v>181</v>
      </c>
      <c r="AI438" s="27" t="s">
        <v>181</v>
      </c>
      <c r="AJ438" s="27"/>
      <c r="AK438" s="81">
        <v>24</v>
      </c>
      <c r="AL438" s="569">
        <v>10</v>
      </c>
      <c r="AM438" s="28">
        <v>8</v>
      </c>
      <c r="AN438" s="28"/>
      <c r="AO438" s="28"/>
      <c r="AP438" s="20">
        <v>2021</v>
      </c>
      <c r="AQ438" s="19"/>
      <c r="AR438" s="28" t="s">
        <v>6060</v>
      </c>
      <c r="AS438" s="130" t="s">
        <v>6062</v>
      </c>
    </row>
    <row r="439" spans="1:45" ht="15" customHeight="1" x14ac:dyDescent="0.25">
      <c r="A439" t="s">
        <v>744</v>
      </c>
      <c r="B439">
        <v>1</v>
      </c>
      <c r="C439" t="s">
        <v>875</v>
      </c>
      <c r="D439" s="26" t="s">
        <v>761</v>
      </c>
      <c r="E439" s="435" t="s">
        <v>762</v>
      </c>
      <c r="F439" s="27" t="s">
        <v>67</v>
      </c>
      <c r="G439" s="28" t="s">
        <v>758</v>
      </c>
      <c r="H439" s="27" t="s">
        <v>459</v>
      </c>
      <c r="I439" s="27">
        <v>16</v>
      </c>
      <c r="J439" s="87">
        <v>16</v>
      </c>
      <c r="K439" s="19" t="s">
        <v>802</v>
      </c>
      <c r="L439" s="52" t="s">
        <v>108</v>
      </c>
      <c r="M439" s="81"/>
      <c r="N439" s="28">
        <v>2532</v>
      </c>
      <c r="O439" s="972"/>
      <c r="P439" s="29" t="s">
        <v>744</v>
      </c>
      <c r="Q439" s="28"/>
      <c r="R439" s="28"/>
      <c r="S439" s="81">
        <v>125.992</v>
      </c>
      <c r="T439" s="185">
        <v>41741</v>
      </c>
      <c r="U439" s="326" t="s">
        <v>1267</v>
      </c>
      <c r="V439" s="60">
        <v>0.67</v>
      </c>
      <c r="W439" s="167">
        <v>2</v>
      </c>
      <c r="X439" s="489">
        <f>IF(AND(N439&lt;&gt;"",S439&lt;&gt;""),1000*S439*V439/(N439*W439),"")</f>
        <v>16.669557661927332</v>
      </c>
      <c r="Y439" s="502" t="s">
        <v>2216</v>
      </c>
      <c r="Z439" s="494" t="s">
        <v>54</v>
      </c>
      <c r="AA439" s="28" t="s">
        <v>20</v>
      </c>
      <c r="AB439" s="27">
        <v>24</v>
      </c>
      <c r="AC439" s="28" t="s">
        <v>461</v>
      </c>
      <c r="AD439" s="27" t="s">
        <v>54</v>
      </c>
      <c r="AE439" s="28" t="s">
        <v>124</v>
      </c>
      <c r="AF439" s="29" t="s">
        <v>55</v>
      </c>
      <c r="AG439" s="29" t="s">
        <v>55</v>
      </c>
      <c r="AH439" s="27" t="s">
        <v>181</v>
      </c>
      <c r="AI439" s="27" t="s">
        <v>181</v>
      </c>
      <c r="AJ439" s="27"/>
      <c r="AK439" s="81">
        <v>70</v>
      </c>
      <c r="AL439" s="569">
        <v>13</v>
      </c>
      <c r="AM439" s="28">
        <v>8</v>
      </c>
      <c r="AN439" s="28"/>
      <c r="AO439" s="28">
        <v>2009</v>
      </c>
      <c r="AP439" s="20"/>
      <c r="AQ439" s="19"/>
      <c r="AR439" s="28" t="s">
        <v>763</v>
      </c>
      <c r="AS439" s="63"/>
    </row>
    <row r="440" spans="1:45" ht="14.25" customHeight="1" x14ac:dyDescent="0.25">
      <c r="A440" t="s">
        <v>744</v>
      </c>
      <c r="B440">
        <v>1</v>
      </c>
      <c r="C440" t="s">
        <v>875</v>
      </c>
      <c r="D440" s="26" t="s">
        <v>1236</v>
      </c>
      <c r="E440" s="435" t="s">
        <v>1237</v>
      </c>
      <c r="F440" s="27" t="s">
        <v>67</v>
      </c>
      <c r="G440" s="28" t="s">
        <v>1239</v>
      </c>
      <c r="H440" s="27" t="s">
        <v>459</v>
      </c>
      <c r="I440" s="27">
        <v>16</v>
      </c>
      <c r="J440" s="87">
        <v>16</v>
      </c>
      <c r="K440" s="19" t="s">
        <v>800</v>
      </c>
      <c r="L440" s="52" t="s">
        <v>108</v>
      </c>
      <c r="M440" s="81"/>
      <c r="N440" s="28">
        <v>5060</v>
      </c>
      <c r="O440" s="972"/>
      <c r="P440" s="29">
        <v>6</v>
      </c>
      <c r="Q440" s="28">
        <v>1</v>
      </c>
      <c r="R440" s="28"/>
      <c r="S440" s="81">
        <v>204.834</v>
      </c>
      <c r="T440" s="185">
        <v>41762</v>
      </c>
      <c r="U440" s="326">
        <v>14.7</v>
      </c>
      <c r="V440" s="60">
        <v>0.67</v>
      </c>
      <c r="W440" s="167">
        <v>2</v>
      </c>
      <c r="X440" s="489">
        <f>IF(AND(N440&lt;&gt;"",S440&lt;&gt;""),1000*S440*V440/(N440*W440),"")</f>
        <v>13.561144268774703</v>
      </c>
      <c r="Y440" s="502" t="s">
        <v>2216</v>
      </c>
      <c r="Z440" s="494" t="s">
        <v>54</v>
      </c>
      <c r="AA440" s="28" t="s">
        <v>17</v>
      </c>
      <c r="AB440" s="27">
        <v>3</v>
      </c>
      <c r="AC440" s="28" t="s">
        <v>73</v>
      </c>
      <c r="AD440" s="27" t="s">
        <v>54</v>
      </c>
      <c r="AE440" s="28" t="s">
        <v>124</v>
      </c>
      <c r="AF440" s="29" t="s">
        <v>54</v>
      </c>
      <c r="AG440" s="29" t="s">
        <v>55</v>
      </c>
      <c r="AH440" s="27" t="s">
        <v>181</v>
      </c>
      <c r="AI440" s="27" t="s">
        <v>181</v>
      </c>
      <c r="AJ440" s="27"/>
      <c r="AK440" s="81">
        <v>70</v>
      </c>
      <c r="AL440" s="569">
        <v>13</v>
      </c>
      <c r="AM440" s="28">
        <v>8</v>
      </c>
      <c r="AN440" s="28"/>
      <c r="AO440" s="28">
        <v>2008</v>
      </c>
      <c r="AP440" s="20">
        <v>2019</v>
      </c>
      <c r="AQ440" s="182" t="s">
        <v>1237</v>
      </c>
      <c r="AR440" s="28" t="s">
        <v>1238</v>
      </c>
      <c r="AS440" s="130" t="s">
        <v>4860</v>
      </c>
    </row>
    <row r="441" spans="1:45" ht="14.25" customHeight="1" x14ac:dyDescent="0.25">
      <c r="C441" t="s">
        <v>875</v>
      </c>
      <c r="D441" s="26" t="s">
        <v>1658</v>
      </c>
      <c r="E441" s="435" t="s">
        <v>2497</v>
      </c>
      <c r="F441" s="27" t="s">
        <v>741</v>
      </c>
      <c r="G441" s="28" t="s">
        <v>698</v>
      </c>
      <c r="H441" s="27" t="s">
        <v>459</v>
      </c>
      <c r="I441" s="27">
        <v>16</v>
      </c>
      <c r="J441" s="87">
        <v>16</v>
      </c>
      <c r="K441" s="19" t="s">
        <v>1659</v>
      </c>
      <c r="L441" s="52" t="s">
        <v>698</v>
      </c>
      <c r="M441" s="81"/>
      <c r="N441" s="28">
        <v>2687</v>
      </c>
      <c r="O441" s="972"/>
      <c r="P441" s="29">
        <v>4</v>
      </c>
      <c r="Q441" s="28"/>
      <c r="R441" s="28"/>
      <c r="S441" s="81">
        <v>20</v>
      </c>
      <c r="T441" s="185">
        <v>39814</v>
      </c>
      <c r="U441" s="326"/>
      <c r="V441" s="60">
        <v>0.67</v>
      </c>
      <c r="W441" s="167">
        <v>2</v>
      </c>
      <c r="X441" s="489">
        <f>IF(AND(N441&lt;&gt;"",S441&lt;&gt;""),1000*S441*V441/(N441*W441),"")</f>
        <v>2.4934871604019353</v>
      </c>
      <c r="Y441" s="502" t="s">
        <v>2226</v>
      </c>
      <c r="Z441" s="494"/>
      <c r="AA441" s="28" t="s">
        <v>1660</v>
      </c>
      <c r="AB441" s="27">
        <v>17</v>
      </c>
      <c r="AC441" s="28" t="s">
        <v>79</v>
      </c>
      <c r="AD441" s="27" t="s">
        <v>54</v>
      </c>
      <c r="AE441" s="28" t="s">
        <v>124</v>
      </c>
      <c r="AF441" s="29"/>
      <c r="AG441" s="29" t="s">
        <v>55</v>
      </c>
      <c r="AH441" s="27" t="s">
        <v>181</v>
      </c>
      <c r="AI441" s="27" t="s">
        <v>181</v>
      </c>
      <c r="AJ441" s="27" t="s">
        <v>54</v>
      </c>
      <c r="AK441" s="81">
        <v>70</v>
      </c>
      <c r="AL441" s="569">
        <v>13</v>
      </c>
      <c r="AM441" s="28">
        <v>8</v>
      </c>
      <c r="AN441" s="28"/>
      <c r="AO441" s="28">
        <v>2009</v>
      </c>
      <c r="AP441" s="20"/>
      <c r="AQ441" s="182" t="s">
        <v>1648</v>
      </c>
      <c r="AR441" s="28" t="s">
        <v>1661</v>
      </c>
      <c r="AS441" s="20" t="s">
        <v>1662</v>
      </c>
    </row>
    <row r="442" spans="1:45" ht="14.25" customHeight="1" x14ac:dyDescent="0.25">
      <c r="A442" t="s">
        <v>744</v>
      </c>
      <c r="B442">
        <v>1</v>
      </c>
      <c r="C442" t="s">
        <v>875</v>
      </c>
      <c r="D442" s="45" t="s">
        <v>456</v>
      </c>
      <c r="E442" s="555" t="s">
        <v>2537</v>
      </c>
      <c r="F442" s="46" t="s">
        <v>85</v>
      </c>
      <c r="G442" s="42" t="s">
        <v>458</v>
      </c>
      <c r="H442" s="27" t="s">
        <v>459</v>
      </c>
      <c r="I442" s="46">
        <v>16</v>
      </c>
      <c r="J442" s="670">
        <v>16</v>
      </c>
      <c r="K442" s="19" t="s">
        <v>800</v>
      </c>
      <c r="L442" s="52" t="s">
        <v>108</v>
      </c>
      <c r="M442" s="81"/>
      <c r="N442" s="28">
        <v>1760</v>
      </c>
      <c r="O442" s="972"/>
      <c r="P442" s="29">
        <v>6</v>
      </c>
      <c r="Q442" s="28">
        <v>1</v>
      </c>
      <c r="R442" s="28">
        <v>1</v>
      </c>
      <c r="S442" s="81">
        <v>147.18899999999999</v>
      </c>
      <c r="T442" s="185">
        <v>41764</v>
      </c>
      <c r="U442" s="326">
        <v>14.7</v>
      </c>
      <c r="V442" s="60">
        <v>0.67</v>
      </c>
      <c r="W442" s="167">
        <v>2</v>
      </c>
      <c r="X442" s="489">
        <f>IF(AND(N442&lt;&gt;"",S442&lt;&gt;""),1000*S442*V442/(N442*W442),"")</f>
        <v>28.016088068181819</v>
      </c>
      <c r="Y442" s="502" t="s">
        <v>174</v>
      </c>
      <c r="Z442" s="494" t="s">
        <v>54</v>
      </c>
      <c r="AA442" s="28" t="s">
        <v>17</v>
      </c>
      <c r="AB442" s="27">
        <v>118</v>
      </c>
      <c r="AC442" s="28" t="s">
        <v>1275</v>
      </c>
      <c r="AD442" s="27" t="s">
        <v>54</v>
      </c>
      <c r="AE442" s="28" t="s">
        <v>124</v>
      </c>
      <c r="AF442" s="29" t="s">
        <v>55</v>
      </c>
      <c r="AG442" s="29" t="s">
        <v>55</v>
      </c>
      <c r="AH442" s="27" t="s">
        <v>462</v>
      </c>
      <c r="AI442" s="27" t="s">
        <v>462</v>
      </c>
      <c r="AJ442" s="27" t="s">
        <v>54</v>
      </c>
      <c r="AK442" s="81">
        <v>70</v>
      </c>
      <c r="AL442" s="569">
        <v>13</v>
      </c>
      <c r="AM442" s="28">
        <v>8</v>
      </c>
      <c r="AN442" s="28"/>
      <c r="AO442" s="28">
        <v>2010</v>
      </c>
      <c r="AP442" s="20">
        <v>2019</v>
      </c>
      <c r="AQ442" s="182" t="s">
        <v>4813</v>
      </c>
      <c r="AR442" s="28" t="s">
        <v>766</v>
      </c>
      <c r="AS442" s="20" t="s">
        <v>457</v>
      </c>
    </row>
    <row r="443" spans="1:45" ht="14.25" customHeight="1" x14ac:dyDescent="0.25">
      <c r="D443" s="591" t="s">
        <v>6168</v>
      </c>
      <c r="E443" s="555" t="s">
        <v>6169</v>
      </c>
      <c r="F443" s="592"/>
      <c r="G443" s="593" t="s">
        <v>336</v>
      </c>
      <c r="H443" s="412" t="s">
        <v>6216</v>
      </c>
      <c r="I443" s="592">
        <v>36</v>
      </c>
      <c r="J443" s="618">
        <v>36</v>
      </c>
      <c r="K443" s="19"/>
      <c r="L443" s="52"/>
      <c r="M443" s="81"/>
      <c r="N443" s="28"/>
      <c r="O443" s="972"/>
      <c r="P443" s="29"/>
      <c r="Q443" s="28"/>
      <c r="R443" s="28"/>
      <c r="S443" s="81"/>
      <c r="T443" s="185"/>
      <c r="U443" s="326"/>
      <c r="V443" s="60"/>
      <c r="W443" s="167"/>
      <c r="X443" s="489"/>
      <c r="Y443" s="502"/>
      <c r="Z443" s="494"/>
      <c r="AA443" s="28" t="s">
        <v>20</v>
      </c>
      <c r="AB443" s="27">
        <v>16</v>
      </c>
      <c r="AC443" s="28" t="s">
        <v>6168</v>
      </c>
      <c r="AD443" s="27" t="s">
        <v>54</v>
      </c>
      <c r="AE443" s="28"/>
      <c r="AF443" s="29"/>
      <c r="AG443" s="29"/>
      <c r="AH443" s="27" t="s">
        <v>305</v>
      </c>
      <c r="AI443" s="27" t="s">
        <v>305</v>
      </c>
      <c r="AJ443" s="27"/>
      <c r="AK443" s="81"/>
      <c r="AL443" s="569"/>
      <c r="AM443" s="28"/>
      <c r="AN443" s="28"/>
      <c r="AO443" s="28"/>
      <c r="AP443" s="20">
        <v>2018</v>
      </c>
      <c r="AQ443" s="182" t="s">
        <v>6171</v>
      </c>
      <c r="AR443" s="28" t="s">
        <v>6170</v>
      </c>
      <c r="AS443" s="130" t="s">
        <v>6173</v>
      </c>
    </row>
    <row r="444" spans="1:45" ht="14.25" customHeight="1" x14ac:dyDescent="0.25">
      <c r="D444" s="45" t="s">
        <v>4504</v>
      </c>
      <c r="E444" s="555" t="s">
        <v>4505</v>
      </c>
      <c r="F444" s="46" t="s">
        <v>1812</v>
      </c>
      <c r="G444" s="42" t="s">
        <v>758</v>
      </c>
      <c r="H444" s="27" t="s">
        <v>349</v>
      </c>
      <c r="I444" s="46">
        <v>12</v>
      </c>
      <c r="J444" s="670">
        <v>12</v>
      </c>
      <c r="K444" s="19" t="s">
        <v>10</v>
      </c>
      <c r="L444" s="52" t="s">
        <v>108</v>
      </c>
      <c r="M444" s="81"/>
      <c r="N444" s="28">
        <v>1557</v>
      </c>
      <c r="O444" s="972"/>
      <c r="P444" s="29">
        <v>4</v>
      </c>
      <c r="Q444" s="28"/>
      <c r="R444" s="28">
        <v>1</v>
      </c>
      <c r="S444" s="81"/>
      <c r="T444" s="185">
        <v>43328</v>
      </c>
      <c r="U444" s="326">
        <v>14.7</v>
      </c>
      <c r="V444" s="60">
        <v>0.4</v>
      </c>
      <c r="W444" s="167">
        <v>2</v>
      </c>
      <c r="X444" s="489"/>
      <c r="Y444" s="502" t="s">
        <v>174</v>
      </c>
      <c r="Z444" s="494" t="s">
        <v>54</v>
      </c>
      <c r="AA444" s="28" t="s">
        <v>20</v>
      </c>
      <c r="AB444" s="27">
        <v>15</v>
      </c>
      <c r="AC444" s="28" t="s">
        <v>79</v>
      </c>
      <c r="AD444" s="27" t="s">
        <v>54</v>
      </c>
      <c r="AE444" s="28" t="s">
        <v>124</v>
      </c>
      <c r="AF444" s="29" t="s">
        <v>55</v>
      </c>
      <c r="AG444" s="29" t="s">
        <v>55</v>
      </c>
      <c r="AH444" s="27" t="s">
        <v>83</v>
      </c>
      <c r="AI444" s="27" t="s">
        <v>83</v>
      </c>
      <c r="AJ444" s="27"/>
      <c r="AK444" s="81"/>
      <c r="AL444" s="569"/>
      <c r="AM444" s="28"/>
      <c r="AN444" s="28"/>
      <c r="AO444" s="28">
        <v>2004</v>
      </c>
      <c r="AP444" s="20">
        <v>2016</v>
      </c>
      <c r="AQ444" s="182"/>
      <c r="AR444" s="28" t="s">
        <v>4506</v>
      </c>
      <c r="AS444" s="20"/>
    </row>
    <row r="445" spans="1:45" ht="14.25" customHeight="1" x14ac:dyDescent="0.25">
      <c r="A445" t="s">
        <v>744</v>
      </c>
      <c r="B445">
        <v>1</v>
      </c>
      <c r="C445" t="s">
        <v>875</v>
      </c>
      <c r="D445" s="45" t="s">
        <v>760</v>
      </c>
      <c r="E445" s="555" t="s">
        <v>2536</v>
      </c>
      <c r="F445" s="46" t="s">
        <v>85</v>
      </c>
      <c r="G445" s="42" t="s">
        <v>464</v>
      </c>
      <c r="H445" s="46" t="s">
        <v>349</v>
      </c>
      <c r="I445" s="46">
        <v>12</v>
      </c>
      <c r="J445" s="670">
        <v>12</v>
      </c>
      <c r="K445" s="19" t="s">
        <v>800</v>
      </c>
      <c r="L445" s="42" t="s">
        <v>108</v>
      </c>
      <c r="M445" s="81"/>
      <c r="N445" s="28">
        <v>1219</v>
      </c>
      <c r="O445" s="972"/>
      <c r="P445" s="29">
        <v>6</v>
      </c>
      <c r="Q445" s="28">
        <v>1</v>
      </c>
      <c r="R445" s="28"/>
      <c r="S445" s="81">
        <v>182.749</v>
      </c>
      <c r="T445" s="185">
        <v>41687</v>
      </c>
      <c r="U445" s="326">
        <v>14.7</v>
      </c>
      <c r="V445" s="60">
        <v>0.5</v>
      </c>
      <c r="W445" s="167">
        <v>2</v>
      </c>
      <c r="X445" s="489">
        <f>IF(AND(N445&lt;&gt;"",S445&lt;&gt;""),1000*S445*V445/(N445*W445),"")</f>
        <v>37.479286300246102</v>
      </c>
      <c r="Y445" s="502" t="s">
        <v>174</v>
      </c>
      <c r="Z445" s="494" t="s">
        <v>54</v>
      </c>
      <c r="AA445" s="28" t="s">
        <v>17</v>
      </c>
      <c r="AB445" s="27">
        <v>55</v>
      </c>
      <c r="AC445" s="28" t="s">
        <v>73</v>
      </c>
      <c r="AD445" s="27" t="s">
        <v>54</v>
      </c>
      <c r="AE445" s="28" t="s">
        <v>124</v>
      </c>
      <c r="AF445" s="29" t="s">
        <v>55</v>
      </c>
      <c r="AG445" s="29" t="s">
        <v>55</v>
      </c>
      <c r="AH445" s="27" t="s">
        <v>465</v>
      </c>
      <c r="AI445" s="27" t="s">
        <v>465</v>
      </c>
      <c r="AJ445" s="27"/>
      <c r="AK445" s="81"/>
      <c r="AL445" s="569"/>
      <c r="AM445" s="28">
        <v>8</v>
      </c>
      <c r="AN445" s="28"/>
      <c r="AO445" s="28">
        <v>2012</v>
      </c>
      <c r="AP445" s="20">
        <v>2016</v>
      </c>
      <c r="AQ445" s="19"/>
      <c r="AR445" s="28" t="s">
        <v>463</v>
      </c>
      <c r="AS445" s="130" t="s">
        <v>765</v>
      </c>
    </row>
    <row r="446" spans="1:45" ht="14.25" customHeight="1" x14ac:dyDescent="0.25">
      <c r="A446" t="s">
        <v>744</v>
      </c>
      <c r="B446">
        <v>1</v>
      </c>
      <c r="C446" t="s">
        <v>875</v>
      </c>
      <c r="D446" s="45" t="s">
        <v>346</v>
      </c>
      <c r="E446" s="555" t="s">
        <v>2314</v>
      </c>
      <c r="F446" s="46" t="s">
        <v>57</v>
      </c>
      <c r="G446" s="42" t="s">
        <v>348</v>
      </c>
      <c r="H446" s="46" t="s">
        <v>349</v>
      </c>
      <c r="I446" s="46">
        <v>12</v>
      </c>
      <c r="J446" s="670">
        <v>12</v>
      </c>
      <c r="K446" s="19" t="s">
        <v>43</v>
      </c>
      <c r="L446" s="42" t="s">
        <v>108</v>
      </c>
      <c r="M446" s="81"/>
      <c r="N446" s="28">
        <v>1088</v>
      </c>
      <c r="O446" s="972"/>
      <c r="P446" s="29">
        <v>4</v>
      </c>
      <c r="Q446" s="28"/>
      <c r="R446" s="28">
        <v>48</v>
      </c>
      <c r="S446" s="81">
        <v>62.52</v>
      </c>
      <c r="T446" s="185">
        <v>41687</v>
      </c>
      <c r="U446" s="326" t="s">
        <v>1267</v>
      </c>
      <c r="V446" s="60">
        <v>0.5</v>
      </c>
      <c r="W446" s="167">
        <v>2</v>
      </c>
      <c r="X446" s="489">
        <f>IF(AND(N446&lt;&gt;"",S446&lt;&gt;""),1000*S446*V446/(N446*W446),"")</f>
        <v>14.365808823529411</v>
      </c>
      <c r="Y446" s="502" t="s">
        <v>2226</v>
      </c>
      <c r="Z446" s="494"/>
      <c r="AA446" s="28" t="s">
        <v>17</v>
      </c>
      <c r="AB446" s="27">
        <v>11</v>
      </c>
      <c r="AC446" s="28" t="s">
        <v>79</v>
      </c>
      <c r="AD446" s="27" t="s">
        <v>54</v>
      </c>
      <c r="AE446" s="28" t="s">
        <v>124</v>
      </c>
      <c r="AF446" s="29" t="s">
        <v>55</v>
      </c>
      <c r="AG446" s="29" t="s">
        <v>55</v>
      </c>
      <c r="AH446" s="27" t="s">
        <v>83</v>
      </c>
      <c r="AI446" s="27" t="s">
        <v>83</v>
      </c>
      <c r="AJ446" s="27"/>
      <c r="AK446" s="81"/>
      <c r="AL446" s="569"/>
      <c r="AM446" s="28"/>
      <c r="AN446" s="28"/>
      <c r="AO446" s="28">
        <v>2013</v>
      </c>
      <c r="AP446" s="20">
        <v>2013</v>
      </c>
      <c r="AQ446" s="19"/>
      <c r="AR446" s="28" t="s">
        <v>347</v>
      </c>
      <c r="AS446" s="20"/>
    </row>
    <row r="447" spans="1:45" ht="14.25" customHeight="1" x14ac:dyDescent="0.25">
      <c r="D447" s="591" t="s">
        <v>5981</v>
      </c>
      <c r="E447" s="555" t="s">
        <v>5982</v>
      </c>
      <c r="F447" s="592"/>
      <c r="G447" s="593" t="s">
        <v>4669</v>
      </c>
      <c r="H447" s="46" t="s">
        <v>349</v>
      </c>
      <c r="I447" s="592">
        <v>12</v>
      </c>
      <c r="J447" s="618">
        <v>12</v>
      </c>
      <c r="K447" s="19"/>
      <c r="L447" s="42"/>
      <c r="M447" s="81"/>
      <c r="N447" s="28"/>
      <c r="O447" s="972"/>
      <c r="P447" s="29"/>
      <c r="Q447" s="28"/>
      <c r="R447" s="28"/>
      <c r="S447" s="81"/>
      <c r="T447" s="185"/>
      <c r="U447" s="326"/>
      <c r="V447" s="60"/>
      <c r="W447" s="167"/>
      <c r="X447" s="489"/>
      <c r="Y447" s="502"/>
      <c r="Z447" s="494" t="s">
        <v>54</v>
      </c>
      <c r="AA447" s="28" t="s">
        <v>17</v>
      </c>
      <c r="AB447" s="27">
        <v>15</v>
      </c>
      <c r="AC447" s="28" t="s">
        <v>1034</v>
      </c>
      <c r="AD447" s="27" t="s">
        <v>54</v>
      </c>
      <c r="AE447" s="28" t="s">
        <v>124</v>
      </c>
      <c r="AF447" s="29" t="s">
        <v>55</v>
      </c>
      <c r="AG447" s="29" t="s">
        <v>55</v>
      </c>
      <c r="AH447" s="27" t="s">
        <v>83</v>
      </c>
      <c r="AI447" s="27" t="s">
        <v>83</v>
      </c>
      <c r="AJ447" s="27"/>
      <c r="AK447" s="81"/>
      <c r="AL447" s="569"/>
      <c r="AM447" s="28"/>
      <c r="AN447" s="28"/>
      <c r="AO447" s="28">
        <v>2016</v>
      </c>
      <c r="AP447" s="20">
        <v>2020</v>
      </c>
      <c r="AQ447" s="19"/>
      <c r="AR447" s="28" t="s">
        <v>5984</v>
      </c>
      <c r="AS447" s="130" t="s">
        <v>5985</v>
      </c>
    </row>
    <row r="448" spans="1:45" ht="14.25" customHeight="1" x14ac:dyDescent="0.25">
      <c r="A448" t="s">
        <v>744</v>
      </c>
      <c r="B448">
        <v>1</v>
      </c>
      <c r="C448" t="s">
        <v>875</v>
      </c>
      <c r="D448" s="26" t="s">
        <v>756</v>
      </c>
      <c r="E448" s="435" t="s">
        <v>757</v>
      </c>
      <c r="F448" s="27" t="s">
        <v>67</v>
      </c>
      <c r="G448" s="28" t="s">
        <v>758</v>
      </c>
      <c r="H448" s="27" t="s">
        <v>349</v>
      </c>
      <c r="I448" s="27">
        <v>12</v>
      </c>
      <c r="J448" s="87">
        <v>12</v>
      </c>
      <c r="K448" s="19" t="s">
        <v>800</v>
      </c>
      <c r="L448" s="28" t="s">
        <v>108</v>
      </c>
      <c r="M448" s="81"/>
      <c r="N448" s="28">
        <v>505</v>
      </c>
      <c r="O448" s="972"/>
      <c r="P448" s="29">
        <v>6</v>
      </c>
      <c r="Q448" s="28"/>
      <c r="R448" s="28"/>
      <c r="S448" s="81">
        <v>366.166</v>
      </c>
      <c r="T448" s="185">
        <v>41687</v>
      </c>
      <c r="U448" s="326">
        <v>14.7</v>
      </c>
      <c r="V448" s="60">
        <v>0.5</v>
      </c>
      <c r="W448" s="167">
        <v>2</v>
      </c>
      <c r="X448" s="489">
        <f>IF(AND(N448&lt;&gt;"",S448&lt;&gt;""),1000*S448*V448/(N448*W448),"")</f>
        <v>181.27029702970296</v>
      </c>
      <c r="Y448" s="502" t="s">
        <v>174</v>
      </c>
      <c r="Z448" s="494"/>
      <c r="AA448" s="28" t="s">
        <v>20</v>
      </c>
      <c r="AB448" s="27">
        <v>18</v>
      </c>
      <c r="AC448" s="28" t="s">
        <v>760</v>
      </c>
      <c r="AD448" s="27" t="s">
        <v>54</v>
      </c>
      <c r="AE448" s="28" t="s">
        <v>124</v>
      </c>
      <c r="AF448" s="29" t="s">
        <v>55</v>
      </c>
      <c r="AG448" s="29" t="s">
        <v>55</v>
      </c>
      <c r="AH448" s="27" t="s">
        <v>465</v>
      </c>
      <c r="AI448" s="27" t="s">
        <v>465</v>
      </c>
      <c r="AJ448" s="27"/>
      <c r="AK448" s="81"/>
      <c r="AL448" s="569"/>
      <c r="AM448" s="28">
        <v>8</v>
      </c>
      <c r="AN448" s="28"/>
      <c r="AO448" s="28">
        <v>2005</v>
      </c>
      <c r="AP448" s="20">
        <v>2010</v>
      </c>
      <c r="AQ448" s="19"/>
      <c r="AR448" s="28" t="s">
        <v>759</v>
      </c>
      <c r="AS448" s="63"/>
    </row>
    <row r="449" spans="1:45" ht="14.25" customHeight="1" x14ac:dyDescent="0.25">
      <c r="D449" s="409" t="s">
        <v>4986</v>
      </c>
      <c r="E449" s="435" t="s">
        <v>4985</v>
      </c>
      <c r="F449" s="412" t="s">
        <v>57</v>
      </c>
      <c r="G449" s="504" t="s">
        <v>4988</v>
      </c>
      <c r="H449" s="27" t="s">
        <v>349</v>
      </c>
      <c r="I449" s="412">
        <v>12</v>
      </c>
      <c r="J449" s="415">
        <v>12</v>
      </c>
      <c r="K449" s="19"/>
      <c r="L449" s="52"/>
      <c r="M449" s="81"/>
      <c r="N449" s="28"/>
      <c r="O449" s="972"/>
      <c r="P449" s="29"/>
      <c r="Q449" s="28"/>
      <c r="R449" s="28"/>
      <c r="S449" s="81"/>
      <c r="T449" s="185"/>
      <c r="U449" s="326"/>
      <c r="V449" s="60"/>
      <c r="W449" s="167"/>
      <c r="X449" s="489"/>
      <c r="Y449" s="502"/>
      <c r="Z449" s="494"/>
      <c r="AA449" s="28" t="s">
        <v>17</v>
      </c>
      <c r="AB449" s="27">
        <v>34</v>
      </c>
      <c r="AC449" s="28" t="s">
        <v>6167</v>
      </c>
      <c r="AD449" s="27" t="s">
        <v>54</v>
      </c>
      <c r="AE449" s="28" t="s">
        <v>124</v>
      </c>
      <c r="AF449" s="29" t="s">
        <v>55</v>
      </c>
      <c r="AG449" s="29" t="s">
        <v>55</v>
      </c>
      <c r="AH449" s="27" t="s">
        <v>465</v>
      </c>
      <c r="AI449" s="27" t="s">
        <v>465</v>
      </c>
      <c r="AJ449" s="27"/>
      <c r="AK449" s="81"/>
      <c r="AL449" s="569"/>
      <c r="AM449" s="28">
        <v>8</v>
      </c>
      <c r="AN449" s="629"/>
      <c r="AO449" s="28">
        <v>2019</v>
      </c>
      <c r="AP449" s="20">
        <v>2019</v>
      </c>
      <c r="AQ449" s="182"/>
      <c r="AR449" s="28" t="s">
        <v>4987</v>
      </c>
      <c r="AS449" s="20" t="s">
        <v>4989</v>
      </c>
    </row>
    <row r="450" spans="1:45" ht="15" customHeight="1" x14ac:dyDescent="0.25">
      <c r="A450" t="s">
        <v>744</v>
      </c>
      <c r="B450">
        <v>1</v>
      </c>
      <c r="C450" t="s">
        <v>875</v>
      </c>
      <c r="D450" s="26" t="s">
        <v>1294</v>
      </c>
      <c r="E450" s="28"/>
      <c r="F450" s="27" t="s">
        <v>67</v>
      </c>
      <c r="G450" s="28" t="s">
        <v>1298</v>
      </c>
      <c r="H450" s="27" t="s">
        <v>1295</v>
      </c>
      <c r="I450" s="27">
        <v>8</v>
      </c>
      <c r="J450" s="87">
        <v>12</v>
      </c>
      <c r="K450" s="19" t="s">
        <v>800</v>
      </c>
      <c r="L450" s="52" t="s">
        <v>108</v>
      </c>
      <c r="M450" s="81"/>
      <c r="N450" s="28">
        <v>474</v>
      </c>
      <c r="O450" s="972"/>
      <c r="P450" s="29">
        <v>6</v>
      </c>
      <c r="Q450" s="28"/>
      <c r="R450" s="28">
        <v>1</v>
      </c>
      <c r="S450" s="81">
        <v>196.541</v>
      </c>
      <c r="T450" s="185">
        <v>41774</v>
      </c>
      <c r="U450" s="326">
        <v>14.7</v>
      </c>
      <c r="V450" s="60">
        <v>0.33</v>
      </c>
      <c r="W450" s="167">
        <v>1</v>
      </c>
      <c r="X450" s="489">
        <f t="shared" ref="X450:X471" si="17">IF(AND(N450&lt;&gt;"",S450&lt;&gt;""),1000*S450*V450/(N450*W450),"")</f>
        <v>136.83234177215192</v>
      </c>
      <c r="Y450" s="502" t="s">
        <v>2216</v>
      </c>
      <c r="Z450" s="494"/>
      <c r="AA450" s="28" t="s">
        <v>17</v>
      </c>
      <c r="AB450" s="27">
        <v>7</v>
      </c>
      <c r="AC450" s="28" t="s">
        <v>1294</v>
      </c>
      <c r="AD450" s="27" t="s">
        <v>54</v>
      </c>
      <c r="AE450" s="28" t="s">
        <v>124</v>
      </c>
      <c r="AF450" s="29" t="s">
        <v>55</v>
      </c>
      <c r="AG450" s="29" t="s">
        <v>55</v>
      </c>
      <c r="AH450" s="27">
        <v>256</v>
      </c>
      <c r="AI450" s="27" t="s">
        <v>205</v>
      </c>
      <c r="AJ450" s="27" t="s">
        <v>54</v>
      </c>
      <c r="AK450" s="81"/>
      <c r="AL450" s="569"/>
      <c r="AM450" s="28"/>
      <c r="AN450" s="28"/>
      <c r="AO450" s="28">
        <v>2011</v>
      </c>
      <c r="AP450" s="20">
        <v>2011</v>
      </c>
      <c r="AQ450" s="182" t="s">
        <v>1297</v>
      </c>
      <c r="AR450" s="28" t="s">
        <v>1296</v>
      </c>
      <c r="AS450" s="130" t="s">
        <v>2512</v>
      </c>
    </row>
    <row r="451" spans="1:45" ht="15" customHeight="1" x14ac:dyDescent="0.25">
      <c r="A451" t="s">
        <v>174</v>
      </c>
      <c r="B451">
        <v>1</v>
      </c>
      <c r="C451" t="s">
        <v>875</v>
      </c>
      <c r="D451" s="854" t="s">
        <v>1388</v>
      </c>
      <c r="E451" s="435" t="s">
        <v>2355</v>
      </c>
      <c r="F451" s="27" t="s">
        <v>107</v>
      </c>
      <c r="G451" s="28" t="s">
        <v>1385</v>
      </c>
      <c r="H451" s="27" t="s">
        <v>199</v>
      </c>
      <c r="I451" s="27">
        <v>8</v>
      </c>
      <c r="J451" s="87">
        <v>12</v>
      </c>
      <c r="K451" s="19" t="s">
        <v>794</v>
      </c>
      <c r="L451" s="52" t="s">
        <v>1385</v>
      </c>
      <c r="M451" s="81"/>
      <c r="N451" s="28">
        <v>416</v>
      </c>
      <c r="O451" s="972"/>
      <c r="P451" s="29">
        <v>4</v>
      </c>
      <c r="Q451" s="28"/>
      <c r="R451" s="28"/>
      <c r="S451" s="81">
        <v>50</v>
      </c>
      <c r="T451" s="185"/>
      <c r="U451" s="326"/>
      <c r="V451" s="60">
        <v>0.33</v>
      </c>
      <c r="W451" s="167">
        <v>2</v>
      </c>
      <c r="X451" s="489">
        <f t="shared" si="17"/>
        <v>19.83173076923077</v>
      </c>
      <c r="Y451" s="502" t="s">
        <v>2342</v>
      </c>
      <c r="Z451" s="494"/>
      <c r="AA451" s="28" t="s">
        <v>107</v>
      </c>
      <c r="AB451" s="27"/>
      <c r="AC451" s="28"/>
      <c r="AD451" s="27" t="s">
        <v>54</v>
      </c>
      <c r="AE451" s="28" t="s">
        <v>124</v>
      </c>
      <c r="AF451" s="29" t="s">
        <v>55</v>
      </c>
      <c r="AG451" s="29" t="s">
        <v>54</v>
      </c>
      <c r="AH451" s="27">
        <v>256</v>
      </c>
      <c r="AI451" s="27" t="s">
        <v>83</v>
      </c>
      <c r="AJ451" s="27" t="s">
        <v>54</v>
      </c>
      <c r="AK451" s="81"/>
      <c r="AL451" s="569"/>
      <c r="AM451" s="28"/>
      <c r="AN451" s="28"/>
      <c r="AO451" s="28">
        <v>2004</v>
      </c>
      <c r="AP451" s="20">
        <v>2017</v>
      </c>
      <c r="AQ451" s="19" t="s">
        <v>1392</v>
      </c>
      <c r="AR451" s="28" t="s">
        <v>2356</v>
      </c>
      <c r="AS451" s="20" t="s">
        <v>1389</v>
      </c>
    </row>
    <row r="452" spans="1:45" ht="15" customHeight="1" x14ac:dyDescent="0.25">
      <c r="A452" t="s">
        <v>745</v>
      </c>
      <c r="C452" t="s">
        <v>875</v>
      </c>
      <c r="D452" s="26" t="s">
        <v>1040</v>
      </c>
      <c r="E452" s="435" t="s">
        <v>1042</v>
      </c>
      <c r="F452" s="27" t="s">
        <v>67</v>
      </c>
      <c r="G452" s="28" t="s">
        <v>1041</v>
      </c>
      <c r="H452" s="27" t="s">
        <v>199</v>
      </c>
      <c r="I452" s="27">
        <v>8</v>
      </c>
      <c r="J452" s="87">
        <v>14</v>
      </c>
      <c r="K452" s="19" t="s">
        <v>802</v>
      </c>
      <c r="L452" s="52" t="s">
        <v>108</v>
      </c>
      <c r="M452" s="81" t="s">
        <v>1043</v>
      </c>
      <c r="N452" s="28"/>
      <c r="O452" s="972"/>
      <c r="P452" s="29" t="s">
        <v>744</v>
      </c>
      <c r="Q452" s="28"/>
      <c r="R452" s="28"/>
      <c r="S452" s="81"/>
      <c r="T452" s="185">
        <v>41733</v>
      </c>
      <c r="U452" s="326" t="s">
        <v>1267</v>
      </c>
      <c r="V452" s="60">
        <v>0.67</v>
      </c>
      <c r="W452" s="167">
        <v>1</v>
      </c>
      <c r="X452" s="489" t="str">
        <f t="shared" si="17"/>
        <v/>
      </c>
      <c r="Y452" s="502" t="s">
        <v>2226</v>
      </c>
      <c r="Z452" s="494"/>
      <c r="AA452" s="28" t="s">
        <v>357</v>
      </c>
      <c r="AB452" s="27">
        <v>5</v>
      </c>
      <c r="AC452" s="28" t="s">
        <v>1044</v>
      </c>
      <c r="AD452" s="27" t="s">
        <v>54</v>
      </c>
      <c r="AE452" s="28" t="s">
        <v>124</v>
      </c>
      <c r="AF452" s="29" t="s">
        <v>55</v>
      </c>
      <c r="AG452" s="29" t="s">
        <v>54</v>
      </c>
      <c r="AH452" s="27">
        <v>256</v>
      </c>
      <c r="AI452" s="27" t="s">
        <v>83</v>
      </c>
      <c r="AJ452" s="27" t="s">
        <v>54</v>
      </c>
      <c r="AK452" s="81"/>
      <c r="AL452" s="569"/>
      <c r="AM452" s="28"/>
      <c r="AN452" s="28"/>
      <c r="AO452" s="28">
        <v>1999</v>
      </c>
      <c r="AP452" s="20">
        <v>2004</v>
      </c>
      <c r="AQ452" s="19"/>
      <c r="AR452" s="28" t="s">
        <v>958</v>
      </c>
      <c r="AS452" s="127"/>
    </row>
    <row r="453" spans="1:45" ht="14.25" customHeight="1" x14ac:dyDescent="0.25">
      <c r="A453" t="s">
        <v>744</v>
      </c>
      <c r="B453">
        <v>1</v>
      </c>
      <c r="C453" t="s">
        <v>875</v>
      </c>
      <c r="D453" s="26" t="s">
        <v>657</v>
      </c>
      <c r="E453" s="435" t="s">
        <v>3119</v>
      </c>
      <c r="F453" s="27" t="s">
        <v>67</v>
      </c>
      <c r="G453" s="28" t="s">
        <v>656</v>
      </c>
      <c r="H453" s="27" t="s">
        <v>199</v>
      </c>
      <c r="I453" s="27">
        <v>8</v>
      </c>
      <c r="J453" s="87">
        <v>14</v>
      </c>
      <c r="K453" s="19" t="s">
        <v>800</v>
      </c>
      <c r="L453" s="52" t="s">
        <v>108</v>
      </c>
      <c r="M453" s="81"/>
      <c r="N453" s="28">
        <v>355</v>
      </c>
      <c r="O453" s="972"/>
      <c r="P453" s="29">
        <v>6</v>
      </c>
      <c r="Q453" s="28"/>
      <c r="R453" s="28"/>
      <c r="S453" s="81">
        <v>142.167</v>
      </c>
      <c r="T453" s="185">
        <v>41688</v>
      </c>
      <c r="U453" s="326">
        <v>14.7</v>
      </c>
      <c r="V453" s="60">
        <v>0.33</v>
      </c>
      <c r="W453" s="167">
        <v>1</v>
      </c>
      <c r="X453" s="489">
        <f t="shared" si="17"/>
        <v>132.15523943661972</v>
      </c>
      <c r="Y453" s="502" t="s">
        <v>174</v>
      </c>
      <c r="Z453" s="494"/>
      <c r="AA453" s="28" t="s">
        <v>20</v>
      </c>
      <c r="AB453" s="27">
        <v>8</v>
      </c>
      <c r="AC453" s="28" t="s">
        <v>73</v>
      </c>
      <c r="AD453" s="27" t="s">
        <v>54</v>
      </c>
      <c r="AE453" s="28" t="s">
        <v>124</v>
      </c>
      <c r="AF453" s="29" t="s">
        <v>55</v>
      </c>
      <c r="AG453" s="29"/>
      <c r="AH453" s="27">
        <v>256</v>
      </c>
      <c r="AI453" s="27" t="s">
        <v>83</v>
      </c>
      <c r="AJ453" s="27" t="s">
        <v>54</v>
      </c>
      <c r="AK453" s="81"/>
      <c r="AL453" s="569"/>
      <c r="AM453" s="28"/>
      <c r="AN453" s="28"/>
      <c r="AO453" s="28">
        <v>2002</v>
      </c>
      <c r="AP453" s="20">
        <v>2011</v>
      </c>
      <c r="AQ453" s="182" t="s">
        <v>3356</v>
      </c>
      <c r="AR453" s="28"/>
      <c r="AS453" s="20"/>
    </row>
    <row r="454" spans="1:45" ht="14.25" customHeight="1" x14ac:dyDescent="0.25">
      <c r="A454" t="s">
        <v>744</v>
      </c>
      <c r="B454">
        <v>1</v>
      </c>
      <c r="C454" t="s">
        <v>875</v>
      </c>
      <c r="D454" s="26" t="s">
        <v>959</v>
      </c>
      <c r="E454" s="435" t="s">
        <v>2617</v>
      </c>
      <c r="F454" s="27" t="s">
        <v>296</v>
      </c>
      <c r="G454" s="28" t="s">
        <v>336</v>
      </c>
      <c r="H454" s="27" t="s">
        <v>199</v>
      </c>
      <c r="I454" s="27">
        <v>8</v>
      </c>
      <c r="J454" s="87">
        <v>14</v>
      </c>
      <c r="K454" s="19" t="s">
        <v>778</v>
      </c>
      <c r="L454" s="52" t="s">
        <v>336</v>
      </c>
      <c r="M454" s="81"/>
      <c r="N454" s="28">
        <v>1217</v>
      </c>
      <c r="O454" s="972"/>
      <c r="P454" s="29">
        <v>4</v>
      </c>
      <c r="Q454" s="28"/>
      <c r="R454" s="28">
        <v>3</v>
      </c>
      <c r="S454" s="81">
        <v>60.143000000000001</v>
      </c>
      <c r="T454" s="185">
        <v>41884</v>
      </c>
      <c r="U454" s="326"/>
      <c r="V454" s="60">
        <v>0.33</v>
      </c>
      <c r="W454" s="578">
        <v>1</v>
      </c>
      <c r="X454" s="489">
        <f t="shared" si="17"/>
        <v>16.308290879211178</v>
      </c>
      <c r="Y454" s="502" t="s">
        <v>174</v>
      </c>
      <c r="Z454" s="494" t="s">
        <v>54</v>
      </c>
      <c r="AA454" s="28" t="s">
        <v>20</v>
      </c>
      <c r="AB454" s="27">
        <v>3</v>
      </c>
      <c r="AC454" s="28" t="s">
        <v>961</v>
      </c>
      <c r="AD454" s="27" t="s">
        <v>54</v>
      </c>
      <c r="AE454" s="28" t="s">
        <v>124</v>
      </c>
      <c r="AF454" s="29" t="s">
        <v>55</v>
      </c>
      <c r="AG454" s="29" t="s">
        <v>54</v>
      </c>
      <c r="AH454" s="27">
        <v>256</v>
      </c>
      <c r="AI454" s="27" t="s">
        <v>83</v>
      </c>
      <c r="AJ454" s="27" t="s">
        <v>54</v>
      </c>
      <c r="AK454" s="81"/>
      <c r="AL454" s="569"/>
      <c r="AM454" s="28"/>
      <c r="AN454" s="28"/>
      <c r="AO454" s="28">
        <v>2013</v>
      </c>
      <c r="AP454" s="20">
        <v>2014</v>
      </c>
      <c r="AQ454" s="142"/>
      <c r="AR454" s="28" t="s">
        <v>960</v>
      </c>
      <c r="AS454" s="20"/>
    </row>
    <row r="455" spans="1:45" ht="14.25" customHeight="1" x14ac:dyDescent="0.25">
      <c r="C455" t="s">
        <v>875</v>
      </c>
      <c r="D455" s="26" t="s">
        <v>959</v>
      </c>
      <c r="E455" s="435" t="s">
        <v>6175</v>
      </c>
      <c r="F455" s="27"/>
      <c r="G455" s="504" t="s">
        <v>336</v>
      </c>
      <c r="H455" s="27" t="s">
        <v>199</v>
      </c>
      <c r="I455" s="27">
        <v>8</v>
      </c>
      <c r="J455" s="87">
        <v>12</v>
      </c>
      <c r="K455" s="19" t="s">
        <v>800</v>
      </c>
      <c r="L455" s="52" t="s">
        <v>108</v>
      </c>
      <c r="M455" s="81" t="s">
        <v>3090</v>
      </c>
      <c r="N455" s="28"/>
      <c r="O455" s="972"/>
      <c r="P455" s="29">
        <v>6</v>
      </c>
      <c r="Q455" s="28"/>
      <c r="R455" s="28"/>
      <c r="S455" s="81"/>
      <c r="T455" s="185">
        <v>43183</v>
      </c>
      <c r="U455" s="326">
        <v>14.7</v>
      </c>
      <c r="V455" s="60">
        <v>0.33</v>
      </c>
      <c r="W455" s="578">
        <v>2</v>
      </c>
      <c r="X455" s="489" t="str">
        <f t="shared" si="17"/>
        <v/>
      </c>
      <c r="Y455" s="502"/>
      <c r="Z455" s="494"/>
      <c r="AA455" s="28" t="s">
        <v>20</v>
      </c>
      <c r="AB455" s="27">
        <v>32</v>
      </c>
      <c r="AC455" s="28" t="s">
        <v>959</v>
      </c>
      <c r="AD455" s="27" t="s">
        <v>54</v>
      </c>
      <c r="AE455" s="28" t="s">
        <v>124</v>
      </c>
      <c r="AF455" s="29" t="s">
        <v>55</v>
      </c>
      <c r="AG455" s="29" t="s">
        <v>54</v>
      </c>
      <c r="AH455" s="27">
        <v>256</v>
      </c>
      <c r="AI455" s="27" t="s">
        <v>83</v>
      </c>
      <c r="AJ455" s="27" t="s">
        <v>54</v>
      </c>
      <c r="AK455" s="81"/>
      <c r="AL455" s="569"/>
      <c r="AM455" s="28"/>
      <c r="AN455" s="28"/>
      <c r="AO455" s="28">
        <v>1998</v>
      </c>
      <c r="AP455" s="20">
        <v>2018</v>
      </c>
      <c r="AQ455" s="182"/>
      <c r="AR455" s="28" t="s">
        <v>6174</v>
      </c>
      <c r="AS455" s="20"/>
    </row>
    <row r="456" spans="1:45" ht="14.25" customHeight="1" x14ac:dyDescent="0.25">
      <c r="A456" t="s">
        <v>744</v>
      </c>
      <c r="B456">
        <v>1</v>
      </c>
      <c r="C456" t="s">
        <v>875</v>
      </c>
      <c r="D456" s="26" t="s">
        <v>343</v>
      </c>
      <c r="E456" s="435" t="s">
        <v>2313</v>
      </c>
      <c r="F456" s="27" t="s">
        <v>67</v>
      </c>
      <c r="G456" s="28" t="s">
        <v>344</v>
      </c>
      <c r="H456" s="27" t="s">
        <v>199</v>
      </c>
      <c r="I456" s="27">
        <v>8</v>
      </c>
      <c r="J456" s="87">
        <v>14</v>
      </c>
      <c r="K456" s="19" t="s">
        <v>10</v>
      </c>
      <c r="L456" s="28" t="s">
        <v>344</v>
      </c>
      <c r="M456" s="81"/>
      <c r="N456" s="28">
        <v>460</v>
      </c>
      <c r="O456" s="972"/>
      <c r="P456" s="29">
        <v>4</v>
      </c>
      <c r="Q456" s="28"/>
      <c r="R456" s="28"/>
      <c r="S456" s="81">
        <v>80</v>
      </c>
      <c r="T456" s="185"/>
      <c r="U456" s="326"/>
      <c r="V456" s="60">
        <v>0.33</v>
      </c>
      <c r="W456" s="167">
        <v>1</v>
      </c>
      <c r="X456" s="489">
        <f t="shared" si="17"/>
        <v>57.391304347826086</v>
      </c>
      <c r="Y456" s="502" t="s">
        <v>174</v>
      </c>
      <c r="Z456" s="494"/>
      <c r="AA456" s="28" t="s">
        <v>20</v>
      </c>
      <c r="AB456" s="27">
        <v>7</v>
      </c>
      <c r="AC456" s="28" t="s">
        <v>345</v>
      </c>
      <c r="AD456" s="27" t="s">
        <v>54</v>
      </c>
      <c r="AE456" s="28" t="s">
        <v>124</v>
      </c>
      <c r="AF456" s="29" t="s">
        <v>55</v>
      </c>
      <c r="AG456" s="29" t="s">
        <v>54</v>
      </c>
      <c r="AH456" s="27">
        <v>256</v>
      </c>
      <c r="AI456" s="27" t="s">
        <v>83</v>
      </c>
      <c r="AJ456" s="27" t="s">
        <v>54</v>
      </c>
      <c r="AK456" s="81"/>
      <c r="AL456" s="569"/>
      <c r="AM456" s="28"/>
      <c r="AN456" s="28"/>
      <c r="AO456" s="28">
        <v>2001</v>
      </c>
      <c r="AP456" s="20">
        <v>2012</v>
      </c>
      <c r="AQ456" s="19"/>
      <c r="AR456" s="28"/>
      <c r="AS456" s="20"/>
    </row>
    <row r="457" spans="1:45" ht="14.25" customHeight="1" x14ac:dyDescent="0.25">
      <c r="A457" t="s">
        <v>744</v>
      </c>
      <c r="B457">
        <v>1</v>
      </c>
      <c r="C457" t="s">
        <v>875</v>
      </c>
      <c r="D457" s="26" t="s">
        <v>1185</v>
      </c>
      <c r="E457" s="435" t="s">
        <v>2534</v>
      </c>
      <c r="F457" s="27" t="s">
        <v>296</v>
      </c>
      <c r="G457" s="28" t="s">
        <v>336</v>
      </c>
      <c r="H457" s="27" t="s">
        <v>199</v>
      </c>
      <c r="I457" s="27">
        <v>8</v>
      </c>
      <c r="J457" s="87">
        <v>14</v>
      </c>
      <c r="K457" s="19" t="s">
        <v>800</v>
      </c>
      <c r="L457" s="52" t="s">
        <v>108</v>
      </c>
      <c r="M457" s="81"/>
      <c r="N457" s="28">
        <v>378</v>
      </c>
      <c r="O457" s="972"/>
      <c r="P457" s="29">
        <v>6</v>
      </c>
      <c r="Q457" s="28"/>
      <c r="R457" s="28"/>
      <c r="S457" s="81">
        <v>252.20699999999999</v>
      </c>
      <c r="T457" s="185">
        <v>41750</v>
      </c>
      <c r="U457" s="326">
        <v>14.7</v>
      </c>
      <c r="V457" s="60">
        <v>0.33</v>
      </c>
      <c r="W457" s="167">
        <v>1</v>
      </c>
      <c r="X457" s="489">
        <f t="shared" si="17"/>
        <v>220.18071428571429</v>
      </c>
      <c r="Y457" s="502" t="s">
        <v>2216</v>
      </c>
      <c r="Z457" s="494"/>
      <c r="AA457" s="28" t="s">
        <v>20</v>
      </c>
      <c r="AB457" s="27">
        <v>3</v>
      </c>
      <c r="AC457" s="28" t="s">
        <v>1186</v>
      </c>
      <c r="AD457" s="27" t="s">
        <v>54</v>
      </c>
      <c r="AE457" s="28" t="s">
        <v>124</v>
      </c>
      <c r="AF457" s="29" t="s">
        <v>55</v>
      </c>
      <c r="AG457" s="29" t="s">
        <v>54</v>
      </c>
      <c r="AH457" s="27">
        <v>256</v>
      </c>
      <c r="AI457" s="27" t="s">
        <v>83</v>
      </c>
      <c r="AJ457" s="27" t="s">
        <v>54</v>
      </c>
      <c r="AK457" s="81"/>
      <c r="AL457" s="569"/>
      <c r="AM457" s="28"/>
      <c r="AN457" s="28"/>
      <c r="AO457" s="28">
        <v>2013</v>
      </c>
      <c r="AP457" s="20">
        <v>2014</v>
      </c>
      <c r="AQ457" s="19"/>
      <c r="AR457" s="28"/>
      <c r="AS457" s="20"/>
    </row>
    <row r="458" spans="1:45" ht="14.25" customHeight="1" x14ac:dyDescent="0.25">
      <c r="A458" t="s">
        <v>745</v>
      </c>
      <c r="B458">
        <v>1</v>
      </c>
      <c r="C458" t="s">
        <v>875</v>
      </c>
      <c r="D458" s="26" t="s">
        <v>623</v>
      </c>
      <c r="E458" s="28"/>
      <c r="F458" s="27" t="s">
        <v>85</v>
      </c>
      <c r="G458" s="28" t="s">
        <v>624</v>
      </c>
      <c r="H458" s="27" t="s">
        <v>199</v>
      </c>
      <c r="I458" s="27">
        <v>8</v>
      </c>
      <c r="J458" s="87">
        <v>14</v>
      </c>
      <c r="K458" s="19" t="s">
        <v>800</v>
      </c>
      <c r="L458" s="52" t="s">
        <v>108</v>
      </c>
      <c r="M458" s="81"/>
      <c r="N458" s="28">
        <v>328</v>
      </c>
      <c r="O458" s="972"/>
      <c r="P458" s="29">
        <v>6</v>
      </c>
      <c r="Q458" s="28"/>
      <c r="R458" s="28">
        <v>1</v>
      </c>
      <c r="S458" s="81">
        <v>165.04400000000001</v>
      </c>
      <c r="T458" s="185">
        <v>41725</v>
      </c>
      <c r="U458" s="326">
        <v>14.7</v>
      </c>
      <c r="V458" s="60">
        <v>0.33</v>
      </c>
      <c r="W458" s="167">
        <v>1</v>
      </c>
      <c r="X458" s="489">
        <f t="shared" si="17"/>
        <v>166.05036585365855</v>
      </c>
      <c r="Y458" s="502" t="s">
        <v>174</v>
      </c>
      <c r="Z458" s="494"/>
      <c r="AA458" s="28" t="s">
        <v>20</v>
      </c>
      <c r="AB458" s="27">
        <v>7</v>
      </c>
      <c r="AC458" s="28" t="s">
        <v>1022</v>
      </c>
      <c r="AD458" s="27" t="s">
        <v>54</v>
      </c>
      <c r="AE458" s="28" t="s">
        <v>124</v>
      </c>
      <c r="AF458" s="29" t="s">
        <v>55</v>
      </c>
      <c r="AG458" s="29" t="s">
        <v>54</v>
      </c>
      <c r="AH458" s="27">
        <v>256</v>
      </c>
      <c r="AI458" s="27" t="s">
        <v>83</v>
      </c>
      <c r="AJ458" s="27" t="s">
        <v>54</v>
      </c>
      <c r="AK458" s="81"/>
      <c r="AL458" s="569"/>
      <c r="AM458" s="28"/>
      <c r="AN458" s="28"/>
      <c r="AO458" s="28">
        <v>1999</v>
      </c>
      <c r="AP458" s="20"/>
      <c r="AQ458" s="19"/>
      <c r="AR458" s="28"/>
      <c r="AS458" s="20" t="s">
        <v>3391</v>
      </c>
    </row>
    <row r="459" spans="1:45" ht="14.25" customHeight="1" x14ac:dyDescent="0.25">
      <c r="C459" t="s">
        <v>875</v>
      </c>
      <c r="D459" s="45" t="s">
        <v>2473</v>
      </c>
      <c r="E459" s="555" t="s">
        <v>2475</v>
      </c>
      <c r="F459" s="46" t="s">
        <v>777</v>
      </c>
      <c r="G459" s="42" t="s">
        <v>2474</v>
      </c>
      <c r="H459" s="46" t="s">
        <v>199</v>
      </c>
      <c r="I459" s="46">
        <v>8</v>
      </c>
      <c r="J459" s="670">
        <v>12</v>
      </c>
      <c r="K459" s="19" t="s">
        <v>800</v>
      </c>
      <c r="L459" s="52" t="s">
        <v>108</v>
      </c>
      <c r="M459" s="81" t="s">
        <v>3090</v>
      </c>
      <c r="N459" s="28"/>
      <c r="O459" s="972"/>
      <c r="P459" s="29">
        <v>6</v>
      </c>
      <c r="Q459" s="28"/>
      <c r="R459" s="28"/>
      <c r="S459" s="81"/>
      <c r="T459" s="185">
        <v>43183</v>
      </c>
      <c r="U459" s="326">
        <v>14.7</v>
      </c>
      <c r="V459" s="60">
        <v>0.33</v>
      </c>
      <c r="W459" s="167">
        <v>2</v>
      </c>
      <c r="X459" s="489" t="str">
        <f t="shared" si="17"/>
        <v/>
      </c>
      <c r="Y459" s="502"/>
      <c r="Z459" s="494"/>
      <c r="AA459" s="28" t="s">
        <v>17</v>
      </c>
      <c r="AB459" s="27">
        <v>16</v>
      </c>
      <c r="AC459" s="28" t="s">
        <v>2476</v>
      </c>
      <c r="AD459" s="27" t="s">
        <v>54</v>
      </c>
      <c r="AE459" s="28" t="s">
        <v>124</v>
      </c>
      <c r="AF459" s="29" t="s">
        <v>55</v>
      </c>
      <c r="AG459" s="29" t="s">
        <v>54</v>
      </c>
      <c r="AH459" s="27">
        <v>256</v>
      </c>
      <c r="AI459" s="27" t="s">
        <v>83</v>
      </c>
      <c r="AJ459" s="27" t="s">
        <v>54</v>
      </c>
      <c r="AK459" s="81"/>
      <c r="AL459" s="569"/>
      <c r="AM459" s="28"/>
      <c r="AN459" s="28"/>
      <c r="AO459" s="28">
        <v>1998</v>
      </c>
      <c r="AP459" s="20">
        <v>2002</v>
      </c>
      <c r="AQ459" s="182"/>
      <c r="AR459" s="28"/>
      <c r="AS459" s="20" t="s">
        <v>2477</v>
      </c>
    </row>
    <row r="460" spans="1:45" ht="14.25" customHeight="1" x14ac:dyDescent="0.25">
      <c r="A460" t="s">
        <v>744</v>
      </c>
      <c r="B460">
        <v>1</v>
      </c>
      <c r="C460" t="s">
        <v>875</v>
      </c>
      <c r="D460" s="45" t="s">
        <v>474</v>
      </c>
      <c r="E460" s="555" t="s">
        <v>2498</v>
      </c>
      <c r="F460" s="46" t="s">
        <v>67</v>
      </c>
      <c r="G460" s="42" t="s">
        <v>189</v>
      </c>
      <c r="H460" s="46" t="s">
        <v>199</v>
      </c>
      <c r="I460" s="46">
        <v>8</v>
      </c>
      <c r="J460" s="670">
        <v>14</v>
      </c>
      <c r="K460" s="19" t="s">
        <v>800</v>
      </c>
      <c r="L460" s="52" t="s">
        <v>108</v>
      </c>
      <c r="M460" s="81" t="s">
        <v>3317</v>
      </c>
      <c r="N460" s="28">
        <v>409</v>
      </c>
      <c r="O460" s="972"/>
      <c r="P460" s="29">
        <v>6</v>
      </c>
      <c r="Q460" s="28"/>
      <c r="R460" s="28"/>
      <c r="S460" s="81">
        <v>238.09200000000001</v>
      </c>
      <c r="T460" s="185">
        <v>43194</v>
      </c>
      <c r="U460" s="326">
        <v>14.7</v>
      </c>
      <c r="V460" s="60">
        <v>0.33</v>
      </c>
      <c r="W460" s="167">
        <v>1</v>
      </c>
      <c r="X460" s="489">
        <f t="shared" si="17"/>
        <v>192.1035696821516</v>
      </c>
      <c r="Y460" s="502" t="s">
        <v>174</v>
      </c>
      <c r="Z460" s="494"/>
      <c r="AA460" s="28" t="s">
        <v>17</v>
      </c>
      <c r="AB460" s="27">
        <v>10</v>
      </c>
      <c r="AC460" s="28" t="s">
        <v>3318</v>
      </c>
      <c r="AD460" s="27" t="s">
        <v>54</v>
      </c>
      <c r="AE460" s="28" t="s">
        <v>124</v>
      </c>
      <c r="AF460" s="29" t="s">
        <v>55</v>
      </c>
      <c r="AG460" s="29" t="s">
        <v>54</v>
      </c>
      <c r="AH460" s="27">
        <v>256</v>
      </c>
      <c r="AI460" s="27" t="s">
        <v>83</v>
      </c>
      <c r="AJ460" s="27" t="s">
        <v>54</v>
      </c>
      <c r="AK460" s="81"/>
      <c r="AL460" s="569"/>
      <c r="AM460" s="28"/>
      <c r="AN460" s="28"/>
      <c r="AO460" s="28">
        <v>2002</v>
      </c>
      <c r="AP460" s="20">
        <v>2009</v>
      </c>
      <c r="AQ460" s="19"/>
      <c r="AR460" s="28" t="s">
        <v>475</v>
      </c>
      <c r="AS460" s="20" t="s">
        <v>3319</v>
      </c>
    </row>
    <row r="461" spans="1:45" ht="14.25" customHeight="1" x14ac:dyDescent="0.25">
      <c r="A461" t="s">
        <v>744</v>
      </c>
      <c r="C461" t="s">
        <v>875</v>
      </c>
      <c r="D461" s="45" t="s">
        <v>628</v>
      </c>
      <c r="E461" s="42"/>
      <c r="F461" s="46" t="s">
        <v>57</v>
      </c>
      <c r="G461" s="42" t="s">
        <v>1523</v>
      </c>
      <c r="H461" s="46" t="s">
        <v>199</v>
      </c>
      <c r="I461" s="46">
        <v>8</v>
      </c>
      <c r="J461" s="670">
        <v>14</v>
      </c>
      <c r="K461" s="19" t="s">
        <v>800</v>
      </c>
      <c r="L461" s="52" t="s">
        <v>108</v>
      </c>
      <c r="M461" s="81" t="s">
        <v>878</v>
      </c>
      <c r="N461" s="28"/>
      <c r="O461" s="972"/>
      <c r="P461" s="29">
        <v>6</v>
      </c>
      <c r="Q461" s="28"/>
      <c r="R461" s="28"/>
      <c r="S461" s="81"/>
      <c r="T461" s="185"/>
      <c r="U461" s="326">
        <v>14.7</v>
      </c>
      <c r="V461" s="60">
        <v>0.33</v>
      </c>
      <c r="W461" s="167">
        <v>1</v>
      </c>
      <c r="X461" s="489" t="str">
        <f t="shared" si="17"/>
        <v/>
      </c>
      <c r="Y461" s="502"/>
      <c r="Z461" s="494"/>
      <c r="AA461" s="28" t="s">
        <v>17</v>
      </c>
      <c r="AB461" s="27">
        <v>20</v>
      </c>
      <c r="AC461" s="28" t="s">
        <v>630</v>
      </c>
      <c r="AD461" s="27" t="s">
        <v>54</v>
      </c>
      <c r="AE461" s="28" t="s">
        <v>124</v>
      </c>
      <c r="AF461" s="29" t="s">
        <v>55</v>
      </c>
      <c r="AG461" s="29" t="s">
        <v>54</v>
      </c>
      <c r="AH461" s="27">
        <v>256</v>
      </c>
      <c r="AI461" s="27" t="s">
        <v>83</v>
      </c>
      <c r="AJ461" s="27" t="s">
        <v>54</v>
      </c>
      <c r="AK461" s="81"/>
      <c r="AL461" s="569"/>
      <c r="AM461" s="28"/>
      <c r="AN461" s="28"/>
      <c r="AO461" s="28">
        <v>1999</v>
      </c>
      <c r="AP461" s="20"/>
      <c r="AQ461" s="19"/>
      <c r="AR461" s="28" t="s">
        <v>2499</v>
      </c>
      <c r="AS461" s="63" t="s">
        <v>627</v>
      </c>
    </row>
    <row r="462" spans="1:45" ht="14.25" customHeight="1" x14ac:dyDescent="0.25">
      <c r="A462" t="s">
        <v>744</v>
      </c>
      <c r="B462">
        <v>1</v>
      </c>
      <c r="C462" t="s">
        <v>875</v>
      </c>
      <c r="D462" s="45" t="s">
        <v>492</v>
      </c>
      <c r="E462" s="555" t="s">
        <v>2549</v>
      </c>
      <c r="F462" s="46" t="s">
        <v>67</v>
      </c>
      <c r="G462" s="42" t="s">
        <v>493</v>
      </c>
      <c r="H462" s="46" t="s">
        <v>199</v>
      </c>
      <c r="I462" s="46">
        <v>8</v>
      </c>
      <c r="J462" s="670">
        <v>14</v>
      </c>
      <c r="K462" s="19" t="s">
        <v>800</v>
      </c>
      <c r="L462" s="52" t="s">
        <v>108</v>
      </c>
      <c r="M462" s="81"/>
      <c r="N462" s="28">
        <v>375</v>
      </c>
      <c r="O462" s="972"/>
      <c r="P462" s="29">
        <v>6</v>
      </c>
      <c r="Q462" s="28"/>
      <c r="R462" s="28"/>
      <c r="S462" s="81">
        <v>392.15699999999998</v>
      </c>
      <c r="T462" s="185">
        <v>43333</v>
      </c>
      <c r="U462" s="326">
        <v>14.7</v>
      </c>
      <c r="V462" s="60">
        <v>0.33</v>
      </c>
      <c r="W462" s="167">
        <v>2</v>
      </c>
      <c r="X462" s="489">
        <f t="shared" si="17"/>
        <v>172.54908</v>
      </c>
      <c r="Y462" s="502" t="s">
        <v>2216</v>
      </c>
      <c r="Z462" s="494"/>
      <c r="AA462" s="28" t="s">
        <v>20</v>
      </c>
      <c r="AB462" s="27">
        <v>1</v>
      </c>
      <c r="AC462" s="28" t="s">
        <v>891</v>
      </c>
      <c r="AD462" s="27" t="s">
        <v>54</v>
      </c>
      <c r="AE462" s="28" t="s">
        <v>124</v>
      </c>
      <c r="AF462" s="29" t="s">
        <v>55</v>
      </c>
      <c r="AG462" s="29" t="s">
        <v>54</v>
      </c>
      <c r="AH462" s="27">
        <v>256</v>
      </c>
      <c r="AI462" s="27" t="s">
        <v>83</v>
      </c>
      <c r="AJ462" s="27" t="s">
        <v>54</v>
      </c>
      <c r="AK462" s="81"/>
      <c r="AL462" s="569"/>
      <c r="AM462" s="28"/>
      <c r="AN462" s="28"/>
      <c r="AO462" s="28">
        <v>2002</v>
      </c>
      <c r="AP462" s="20">
        <v>2018</v>
      </c>
      <c r="AQ462" s="19"/>
      <c r="AR462" s="28" t="s">
        <v>892</v>
      </c>
      <c r="AS462" s="20" t="s">
        <v>4528</v>
      </c>
    </row>
    <row r="463" spans="1:45" ht="14.25" customHeight="1" x14ac:dyDescent="0.25">
      <c r="A463" t="s">
        <v>744</v>
      </c>
      <c r="C463" t="s">
        <v>875</v>
      </c>
      <c r="D463" s="45" t="s">
        <v>494</v>
      </c>
      <c r="E463" s="555" t="s">
        <v>2551</v>
      </c>
      <c r="F463" s="46" t="s">
        <v>67</v>
      </c>
      <c r="G463" s="42" t="s">
        <v>495</v>
      </c>
      <c r="H463" s="46" t="s">
        <v>199</v>
      </c>
      <c r="I463" s="46">
        <v>8</v>
      </c>
      <c r="J463" s="670">
        <v>14</v>
      </c>
      <c r="K463" s="19" t="s">
        <v>800</v>
      </c>
      <c r="L463" s="52" t="s">
        <v>108</v>
      </c>
      <c r="M463" s="81" t="s">
        <v>1148</v>
      </c>
      <c r="N463" s="28"/>
      <c r="O463" s="972"/>
      <c r="P463" s="29">
        <v>6</v>
      </c>
      <c r="Q463" s="28"/>
      <c r="R463" s="28"/>
      <c r="S463" s="81"/>
      <c r="T463" s="185"/>
      <c r="U463" s="326">
        <v>14.7</v>
      </c>
      <c r="V463" s="60">
        <v>0.33</v>
      </c>
      <c r="W463" s="167">
        <v>1</v>
      </c>
      <c r="X463" s="489" t="str">
        <f t="shared" si="17"/>
        <v/>
      </c>
      <c r="Y463" s="502"/>
      <c r="Z463" s="494"/>
      <c r="AA463" s="28" t="s">
        <v>17</v>
      </c>
      <c r="AB463" s="27">
        <v>15</v>
      </c>
      <c r="AC463" s="28" t="s">
        <v>73</v>
      </c>
      <c r="AD463" s="27" t="s">
        <v>54</v>
      </c>
      <c r="AE463" s="28" t="s">
        <v>124</v>
      </c>
      <c r="AF463" s="29" t="s">
        <v>55</v>
      </c>
      <c r="AG463" s="29" t="s">
        <v>54</v>
      </c>
      <c r="AH463" s="27">
        <v>256</v>
      </c>
      <c r="AI463" s="27" t="s">
        <v>83</v>
      </c>
      <c r="AJ463" s="27" t="s">
        <v>54</v>
      </c>
      <c r="AK463" s="81"/>
      <c r="AL463" s="569"/>
      <c r="AM463" s="28"/>
      <c r="AN463" s="28"/>
      <c r="AO463" s="28">
        <v>2002</v>
      </c>
      <c r="AP463" s="20">
        <v>2011</v>
      </c>
      <c r="AQ463" s="19"/>
      <c r="AR463" s="28" t="s">
        <v>893</v>
      </c>
      <c r="AS463" s="20"/>
    </row>
    <row r="464" spans="1:45" ht="14.25" customHeight="1" x14ac:dyDescent="0.25">
      <c r="B464">
        <v>1</v>
      </c>
      <c r="C464" t="s">
        <v>875</v>
      </c>
      <c r="D464" s="45" t="s">
        <v>1999</v>
      </c>
      <c r="E464" s="555" t="s">
        <v>3119</v>
      </c>
      <c r="F464" s="46" t="s">
        <v>67</v>
      </c>
      <c r="G464" s="42" t="s">
        <v>624</v>
      </c>
      <c r="H464" s="46" t="s">
        <v>199</v>
      </c>
      <c r="I464" s="46">
        <v>8</v>
      </c>
      <c r="J464" s="670">
        <v>12</v>
      </c>
      <c r="K464" s="19" t="s">
        <v>800</v>
      </c>
      <c r="L464" s="52" t="s">
        <v>108</v>
      </c>
      <c r="M464" s="81"/>
      <c r="N464" s="28">
        <v>355</v>
      </c>
      <c r="O464" s="972"/>
      <c r="P464" s="29">
        <v>6</v>
      </c>
      <c r="Q464" s="28"/>
      <c r="R464" s="28"/>
      <c r="S464" s="81">
        <v>153.846</v>
      </c>
      <c r="T464" s="185">
        <v>43184</v>
      </c>
      <c r="U464" s="326">
        <v>14.7</v>
      </c>
      <c r="V464" s="60">
        <v>0.33</v>
      </c>
      <c r="W464" s="167">
        <v>2</v>
      </c>
      <c r="X464" s="489">
        <f t="shared" si="17"/>
        <v>71.505887323943668</v>
      </c>
      <c r="Y464" s="502" t="s">
        <v>174</v>
      </c>
      <c r="Z464" s="494"/>
      <c r="AA464" s="28" t="s">
        <v>20</v>
      </c>
      <c r="AB464" s="27">
        <v>8</v>
      </c>
      <c r="AC464" s="28" t="s">
        <v>73</v>
      </c>
      <c r="AD464" s="27" t="s">
        <v>54</v>
      </c>
      <c r="AE464" s="28" t="s">
        <v>124</v>
      </c>
      <c r="AF464" s="29" t="s">
        <v>55</v>
      </c>
      <c r="AG464" s="29" t="s">
        <v>54</v>
      </c>
      <c r="AH464" s="27">
        <v>256</v>
      </c>
      <c r="AI464" s="27" t="s">
        <v>205</v>
      </c>
      <c r="AJ464" s="27" t="s">
        <v>54</v>
      </c>
      <c r="AK464" s="81"/>
      <c r="AL464" s="569"/>
      <c r="AM464" s="28"/>
      <c r="AN464" s="28"/>
      <c r="AO464" s="28">
        <v>1999</v>
      </c>
      <c r="AP464" s="20">
        <v>1999</v>
      </c>
      <c r="AQ464" s="182" t="s">
        <v>3121</v>
      </c>
      <c r="AR464" s="28" t="s">
        <v>2000</v>
      </c>
      <c r="AS464" s="20" t="s">
        <v>3120</v>
      </c>
    </row>
    <row r="465" spans="1:45" ht="14.25" customHeight="1" x14ac:dyDescent="0.25">
      <c r="A465" t="s">
        <v>744</v>
      </c>
      <c r="B465">
        <v>1</v>
      </c>
      <c r="C465" t="s">
        <v>875</v>
      </c>
      <c r="D465" s="26" t="s">
        <v>125</v>
      </c>
      <c r="E465" s="435" t="s">
        <v>2219</v>
      </c>
      <c r="F465" s="27" t="s">
        <v>57</v>
      </c>
      <c r="G465" s="28" t="s">
        <v>126</v>
      </c>
      <c r="H465" s="27" t="s">
        <v>515</v>
      </c>
      <c r="I465" s="27">
        <v>8</v>
      </c>
      <c r="J465" s="87">
        <v>16</v>
      </c>
      <c r="K465" s="19" t="s">
        <v>802</v>
      </c>
      <c r="L465" s="52" t="s">
        <v>108</v>
      </c>
      <c r="M465" s="81"/>
      <c r="N465" s="28">
        <v>1084</v>
      </c>
      <c r="O465" s="972"/>
      <c r="P465" s="29" t="s">
        <v>744</v>
      </c>
      <c r="Q465" s="28">
        <v>1</v>
      </c>
      <c r="R465" s="28"/>
      <c r="S465" s="81">
        <v>207.34</v>
      </c>
      <c r="T465" s="185">
        <v>41685</v>
      </c>
      <c r="U465" s="326" t="s">
        <v>1267</v>
      </c>
      <c r="V465" s="60">
        <v>0.33</v>
      </c>
      <c r="W465" s="167">
        <v>1</v>
      </c>
      <c r="X465" s="489">
        <f t="shared" si="17"/>
        <v>63.120110701107009</v>
      </c>
      <c r="Y465" s="502" t="s">
        <v>1833</v>
      </c>
      <c r="Z465" s="494"/>
      <c r="AA465" s="28" t="s">
        <v>20</v>
      </c>
      <c r="AB465" s="27">
        <v>1</v>
      </c>
      <c r="AC465" s="28" t="s">
        <v>127</v>
      </c>
      <c r="AD465" s="27"/>
      <c r="AE465" s="28" t="s">
        <v>124</v>
      </c>
      <c r="AF465" s="29" t="s">
        <v>55</v>
      </c>
      <c r="AG465" s="29" t="s">
        <v>54</v>
      </c>
      <c r="AH465" s="27" t="s">
        <v>83</v>
      </c>
      <c r="AI465" s="27" t="s">
        <v>129</v>
      </c>
      <c r="AJ465" s="27"/>
      <c r="AK465" s="81"/>
      <c r="AL465" s="569"/>
      <c r="AM465" s="28"/>
      <c r="AN465" s="28"/>
      <c r="AO465" s="28">
        <v>2003</v>
      </c>
      <c r="AP465" s="20">
        <v>2009</v>
      </c>
      <c r="AQ465" s="182" t="s">
        <v>1784</v>
      </c>
      <c r="AR465" s="28" t="s">
        <v>135</v>
      </c>
      <c r="AS465" s="20" t="s">
        <v>805</v>
      </c>
    </row>
    <row r="466" spans="1:45" ht="14.25" customHeight="1" x14ac:dyDescent="0.25">
      <c r="A466" t="s">
        <v>744</v>
      </c>
      <c r="B466">
        <v>1</v>
      </c>
      <c r="C466" t="s">
        <v>875</v>
      </c>
      <c r="D466" s="26" t="s">
        <v>125</v>
      </c>
      <c r="E466" s="435" t="s">
        <v>2219</v>
      </c>
      <c r="F466" s="27" t="s">
        <v>57</v>
      </c>
      <c r="G466" s="28" t="s">
        <v>126</v>
      </c>
      <c r="H466" s="27" t="s">
        <v>515</v>
      </c>
      <c r="I466" s="27">
        <v>8</v>
      </c>
      <c r="J466" s="87">
        <v>16</v>
      </c>
      <c r="K466" s="856" t="s">
        <v>6197</v>
      </c>
      <c r="L466" s="52" t="s">
        <v>108</v>
      </c>
      <c r="M466" s="81" t="s">
        <v>6199</v>
      </c>
      <c r="N466" s="28">
        <v>954</v>
      </c>
      <c r="O466" s="972">
        <v>501</v>
      </c>
      <c r="P466" s="29">
        <v>6</v>
      </c>
      <c r="Q466" s="28"/>
      <c r="R466" s="28"/>
      <c r="S466" s="81">
        <v>208.333</v>
      </c>
      <c r="T466" s="185">
        <v>44489</v>
      </c>
      <c r="U466" s="326" t="s">
        <v>5998</v>
      </c>
      <c r="V466" s="60">
        <v>0.33</v>
      </c>
      <c r="W466" s="167">
        <v>1</v>
      </c>
      <c r="X466" s="489">
        <f t="shared" si="17"/>
        <v>72.064874213836475</v>
      </c>
      <c r="Y466" s="502" t="s">
        <v>1833</v>
      </c>
      <c r="Z466" s="494"/>
      <c r="AA466" s="28" t="s">
        <v>20</v>
      </c>
      <c r="AB466" s="27">
        <v>1</v>
      </c>
      <c r="AC466" s="28" t="s">
        <v>127</v>
      </c>
      <c r="AD466" s="27"/>
      <c r="AE466" s="28" t="s">
        <v>124</v>
      </c>
      <c r="AF466" s="29" t="s">
        <v>55</v>
      </c>
      <c r="AG466" s="29" t="s">
        <v>54</v>
      </c>
      <c r="AH466" s="27" t="s">
        <v>83</v>
      </c>
      <c r="AI466" s="27" t="s">
        <v>129</v>
      </c>
      <c r="AJ466" s="27"/>
      <c r="AK466" s="81"/>
      <c r="AL466" s="569"/>
      <c r="AM466" s="28"/>
      <c r="AN466" s="28"/>
      <c r="AO466" s="28">
        <v>2003</v>
      </c>
      <c r="AP466" s="20">
        <v>2009</v>
      </c>
      <c r="AQ466" s="182" t="s">
        <v>1784</v>
      </c>
      <c r="AR466" s="28" t="s">
        <v>135</v>
      </c>
      <c r="AS466" s="20" t="s">
        <v>805</v>
      </c>
    </row>
    <row r="467" spans="1:45" ht="14.25" customHeight="1" x14ac:dyDescent="0.25">
      <c r="A467" t="s">
        <v>744</v>
      </c>
      <c r="B467">
        <v>1</v>
      </c>
      <c r="C467" t="s">
        <v>875</v>
      </c>
      <c r="D467" s="26" t="s">
        <v>1649</v>
      </c>
      <c r="E467" s="435" t="s">
        <v>2306</v>
      </c>
      <c r="F467" s="27" t="s">
        <v>57</v>
      </c>
      <c r="G467" s="28" t="s">
        <v>1650</v>
      </c>
      <c r="H467" s="27" t="s">
        <v>515</v>
      </c>
      <c r="I467" s="27">
        <v>16</v>
      </c>
      <c r="J467" s="87">
        <v>24</v>
      </c>
      <c r="K467" s="19" t="s">
        <v>800</v>
      </c>
      <c r="L467" s="52" t="s">
        <v>108</v>
      </c>
      <c r="M467" s="81"/>
      <c r="N467" s="28">
        <v>881</v>
      </c>
      <c r="O467" s="972"/>
      <c r="P467" s="29">
        <v>6</v>
      </c>
      <c r="Q467" s="28">
        <v>1</v>
      </c>
      <c r="R467" s="28"/>
      <c r="S467" s="81">
        <v>200</v>
      </c>
      <c r="T467" s="185">
        <v>42212</v>
      </c>
      <c r="U467" s="326">
        <v>14.7</v>
      </c>
      <c r="V467" s="60">
        <v>0.67</v>
      </c>
      <c r="W467" s="167">
        <v>1</v>
      </c>
      <c r="X467" s="489">
        <f t="shared" si="17"/>
        <v>152.09988649262203</v>
      </c>
      <c r="Y467" s="502" t="s">
        <v>174</v>
      </c>
      <c r="Z467" s="494"/>
      <c r="AA467" s="28" t="s">
        <v>17</v>
      </c>
      <c r="AB467" s="27">
        <v>23</v>
      </c>
      <c r="AC467" s="28" t="s">
        <v>1651</v>
      </c>
      <c r="AD467" s="27"/>
      <c r="AE467" s="28" t="s">
        <v>124</v>
      </c>
      <c r="AF467" s="29" t="s">
        <v>55</v>
      </c>
      <c r="AG467" s="29" t="s">
        <v>54</v>
      </c>
      <c r="AH467" s="27" t="s">
        <v>83</v>
      </c>
      <c r="AI467" s="27" t="s">
        <v>129</v>
      </c>
      <c r="AJ467" s="27" t="s">
        <v>54</v>
      </c>
      <c r="AK467" s="81"/>
      <c r="AL467" s="569"/>
      <c r="AM467" s="28"/>
      <c r="AN467" s="28"/>
      <c r="AO467" s="28">
        <v>2014</v>
      </c>
      <c r="AP467" s="20">
        <v>2015</v>
      </c>
      <c r="AQ467" s="182"/>
      <c r="AR467" s="28" t="s">
        <v>1652</v>
      </c>
      <c r="AS467" s="20"/>
    </row>
    <row r="468" spans="1:45" ht="14.25" customHeight="1" x14ac:dyDescent="0.25">
      <c r="A468" t="s">
        <v>744</v>
      </c>
      <c r="B468">
        <v>1</v>
      </c>
      <c r="C468" t="s">
        <v>875</v>
      </c>
      <c r="D468" s="26" t="s">
        <v>220</v>
      </c>
      <c r="E468" s="435" t="s">
        <v>2249</v>
      </c>
      <c r="F468" s="27" t="s">
        <v>67</v>
      </c>
      <c r="G468" s="28" t="s">
        <v>221</v>
      </c>
      <c r="H468" s="27" t="s">
        <v>222</v>
      </c>
      <c r="I468" s="27">
        <v>8</v>
      </c>
      <c r="J468" s="87">
        <v>18</v>
      </c>
      <c r="K468" s="19" t="s">
        <v>800</v>
      </c>
      <c r="L468" s="52" t="s">
        <v>108</v>
      </c>
      <c r="M468" s="81" t="s">
        <v>1147</v>
      </c>
      <c r="N468" s="28">
        <v>622</v>
      </c>
      <c r="O468" s="972"/>
      <c r="P468" s="29">
        <v>6</v>
      </c>
      <c r="Q468" s="28"/>
      <c r="R468" s="28"/>
      <c r="S468" s="81">
        <v>216.63800000000001</v>
      </c>
      <c r="T468" s="185">
        <v>41733</v>
      </c>
      <c r="U468" s="326">
        <v>14.7</v>
      </c>
      <c r="V468" s="60">
        <v>0.33</v>
      </c>
      <c r="W468" s="167">
        <v>2</v>
      </c>
      <c r="X468" s="489">
        <f t="shared" si="17"/>
        <v>57.468279742765283</v>
      </c>
      <c r="Y468" s="502" t="s">
        <v>2216</v>
      </c>
      <c r="Z468" s="494"/>
      <c r="AA468" s="28" t="s">
        <v>17</v>
      </c>
      <c r="AB468" s="27">
        <v>16</v>
      </c>
      <c r="AC468" s="28" t="s">
        <v>223</v>
      </c>
      <c r="AD468" s="27" t="s">
        <v>54</v>
      </c>
      <c r="AE468" s="28" t="s">
        <v>158</v>
      </c>
      <c r="AF468" s="29" t="s">
        <v>55</v>
      </c>
      <c r="AG468" s="29"/>
      <c r="AH468" s="27">
        <v>256</v>
      </c>
      <c r="AI468" s="27" t="s">
        <v>205</v>
      </c>
      <c r="AJ468" s="27" t="s">
        <v>54</v>
      </c>
      <c r="AK468" s="81"/>
      <c r="AL468" s="569"/>
      <c r="AM468" s="28"/>
      <c r="AN468" s="28"/>
      <c r="AO468" s="28">
        <v>2011</v>
      </c>
      <c r="AP468" s="20">
        <v>2016</v>
      </c>
      <c r="AQ468" s="142"/>
      <c r="AR468" s="28" t="s">
        <v>224</v>
      </c>
      <c r="AS468" s="20"/>
    </row>
    <row r="469" spans="1:45" ht="14.25" customHeight="1" x14ac:dyDescent="0.25">
      <c r="C469" t="s">
        <v>875</v>
      </c>
      <c r="D469" s="45" t="s">
        <v>1958</v>
      </c>
      <c r="E469" s="555" t="s">
        <v>2339</v>
      </c>
      <c r="F469" s="46" t="s">
        <v>57</v>
      </c>
      <c r="G469" s="42" t="s">
        <v>1959</v>
      </c>
      <c r="H469" s="46" t="s">
        <v>222</v>
      </c>
      <c r="I469" s="46">
        <v>8</v>
      </c>
      <c r="J469" s="670">
        <v>18</v>
      </c>
      <c r="K469" s="19" t="s">
        <v>800</v>
      </c>
      <c r="L469" s="52" t="s">
        <v>108</v>
      </c>
      <c r="M469" s="81" t="s">
        <v>3061</v>
      </c>
      <c r="N469" s="28"/>
      <c r="O469" s="972"/>
      <c r="P469" s="29">
        <v>6</v>
      </c>
      <c r="Q469" s="28"/>
      <c r="R469" s="28"/>
      <c r="S469" s="81"/>
      <c r="T469" s="185">
        <v>43178</v>
      </c>
      <c r="U469" s="326">
        <v>14.7</v>
      </c>
      <c r="V469" s="60">
        <v>0.33</v>
      </c>
      <c r="W469" s="167">
        <v>2</v>
      </c>
      <c r="X469" s="489" t="str">
        <f t="shared" si="17"/>
        <v/>
      </c>
      <c r="Y469" s="502" t="s">
        <v>174</v>
      </c>
      <c r="Z469" s="494"/>
      <c r="AA469" s="28" t="s">
        <v>17</v>
      </c>
      <c r="AB469" s="27">
        <v>12</v>
      </c>
      <c r="AC469" s="28" t="s">
        <v>1958</v>
      </c>
      <c r="AD469" s="27"/>
      <c r="AE469" s="28" t="s">
        <v>158</v>
      </c>
      <c r="AF469" s="29"/>
      <c r="AG469" s="29"/>
      <c r="AH469" s="27">
        <v>256</v>
      </c>
      <c r="AI469" s="27" t="s">
        <v>205</v>
      </c>
      <c r="AJ469" s="27" t="s">
        <v>54</v>
      </c>
      <c r="AK469" s="81"/>
      <c r="AL469" s="569"/>
      <c r="AM469" s="28"/>
      <c r="AN469" s="28"/>
      <c r="AO469" s="28">
        <v>2015</v>
      </c>
      <c r="AP469" s="20">
        <v>2015</v>
      </c>
      <c r="AQ469" s="19"/>
      <c r="AR469" s="28" t="s">
        <v>1960</v>
      </c>
      <c r="AS469" s="20"/>
    </row>
    <row r="470" spans="1:45" ht="14.25" customHeight="1" x14ac:dyDescent="0.25">
      <c r="B470">
        <v>1</v>
      </c>
      <c r="C470" t="s">
        <v>875</v>
      </c>
      <c r="D470" s="26" t="s">
        <v>1958</v>
      </c>
      <c r="E470" s="435" t="s">
        <v>2339</v>
      </c>
      <c r="F470" s="27" t="s">
        <v>57</v>
      </c>
      <c r="G470" s="28" t="s">
        <v>1959</v>
      </c>
      <c r="H470" s="27" t="s">
        <v>222</v>
      </c>
      <c r="I470" s="27">
        <v>8</v>
      </c>
      <c r="J470" s="87">
        <v>18</v>
      </c>
      <c r="K470" s="19" t="s">
        <v>800</v>
      </c>
      <c r="L470" s="52" t="s">
        <v>108</v>
      </c>
      <c r="M470" s="81"/>
      <c r="N470" s="28">
        <v>247</v>
      </c>
      <c r="O470" s="972"/>
      <c r="P470" s="29">
        <v>6</v>
      </c>
      <c r="Q470" s="28"/>
      <c r="R470" s="28">
        <v>1</v>
      </c>
      <c r="S470" s="81">
        <v>169.49199999999999</v>
      </c>
      <c r="T470" s="185">
        <v>43150</v>
      </c>
      <c r="U470" s="326">
        <v>14.7</v>
      </c>
      <c r="V470" s="60">
        <v>0.33</v>
      </c>
      <c r="W470" s="167">
        <v>2</v>
      </c>
      <c r="X470" s="489">
        <f t="shared" si="17"/>
        <v>113.22340080971659</v>
      </c>
      <c r="Y470" s="502" t="s">
        <v>174</v>
      </c>
      <c r="Z470" s="494"/>
      <c r="AA470" s="28" t="s">
        <v>17</v>
      </c>
      <c r="AB470" s="27">
        <v>12</v>
      </c>
      <c r="AC470" s="28" t="s">
        <v>1958</v>
      </c>
      <c r="AD470" s="27"/>
      <c r="AE470" s="28" t="s">
        <v>158</v>
      </c>
      <c r="AF470" s="29"/>
      <c r="AG470" s="29"/>
      <c r="AH470" s="27">
        <v>256</v>
      </c>
      <c r="AI470" s="27" t="s">
        <v>205</v>
      </c>
      <c r="AJ470" s="27" t="s">
        <v>54</v>
      </c>
      <c r="AK470" s="81"/>
      <c r="AL470" s="569"/>
      <c r="AM470" s="28"/>
      <c r="AN470" s="28"/>
      <c r="AO470" s="28">
        <v>2015</v>
      </c>
      <c r="AP470" s="20">
        <v>2015</v>
      </c>
      <c r="AQ470" s="19"/>
      <c r="AR470" s="28" t="s">
        <v>1960</v>
      </c>
      <c r="AS470" s="20"/>
    </row>
    <row r="471" spans="1:45" ht="14.25" customHeight="1" x14ac:dyDescent="0.25">
      <c r="A471" t="s">
        <v>744</v>
      </c>
      <c r="B471">
        <v>1</v>
      </c>
      <c r="C471" t="s">
        <v>875</v>
      </c>
      <c r="D471" s="26" t="s">
        <v>21</v>
      </c>
      <c r="E471" s="435" t="s">
        <v>3083</v>
      </c>
      <c r="F471" s="27" t="s">
        <v>296</v>
      </c>
      <c r="G471" s="28" t="s">
        <v>353</v>
      </c>
      <c r="H471" s="27" t="s">
        <v>222</v>
      </c>
      <c r="I471" s="27">
        <v>8</v>
      </c>
      <c r="J471" s="87">
        <v>18</v>
      </c>
      <c r="K471" s="19" t="s">
        <v>10</v>
      </c>
      <c r="L471" s="52" t="s">
        <v>353</v>
      </c>
      <c r="M471" s="81"/>
      <c r="N471" s="28">
        <v>177</v>
      </c>
      <c r="O471" s="972"/>
      <c r="P471" s="29">
        <v>4</v>
      </c>
      <c r="Q471" s="28"/>
      <c r="R471" s="28">
        <v>1</v>
      </c>
      <c r="S471" s="81">
        <v>117</v>
      </c>
      <c r="T471" s="185"/>
      <c r="U471" s="326"/>
      <c r="V471" s="60">
        <v>0.33</v>
      </c>
      <c r="W471" s="167">
        <v>2</v>
      </c>
      <c r="X471" s="489">
        <f t="shared" si="17"/>
        <v>109.06779661016949</v>
      </c>
      <c r="Y471" s="502" t="s">
        <v>174</v>
      </c>
      <c r="Z471" s="494"/>
      <c r="AA471" s="28" t="s">
        <v>20</v>
      </c>
      <c r="AB471" s="27">
        <v>18</v>
      </c>
      <c r="AC471" s="28" t="s">
        <v>352</v>
      </c>
      <c r="AD471" s="27" t="s">
        <v>54</v>
      </c>
      <c r="AE471" s="28" t="s">
        <v>158</v>
      </c>
      <c r="AF471" s="29" t="s">
        <v>55</v>
      </c>
      <c r="AG471" s="29"/>
      <c r="AH471" s="27">
        <v>256</v>
      </c>
      <c r="AI471" s="27" t="s">
        <v>205</v>
      </c>
      <c r="AJ471" s="27" t="s">
        <v>54</v>
      </c>
      <c r="AK471" s="81">
        <v>57</v>
      </c>
      <c r="AL471" s="569"/>
      <c r="AM471" s="28"/>
      <c r="AN471" s="28">
        <v>2</v>
      </c>
      <c r="AO471" s="28"/>
      <c r="AP471" s="20">
        <v>2006</v>
      </c>
      <c r="AQ471" s="19"/>
      <c r="AR471" s="28" t="s">
        <v>354</v>
      </c>
      <c r="AS471" s="20"/>
    </row>
    <row r="472" spans="1:45" ht="14.25" customHeight="1" x14ac:dyDescent="0.25">
      <c r="D472" s="409" t="s">
        <v>5688</v>
      </c>
      <c r="E472" s="435" t="s">
        <v>5689</v>
      </c>
      <c r="F472" s="412" t="s">
        <v>296</v>
      </c>
      <c r="G472" s="504" t="s">
        <v>5690</v>
      </c>
      <c r="H472" s="412" t="s">
        <v>222</v>
      </c>
      <c r="I472" s="412">
        <v>8</v>
      </c>
      <c r="J472" s="415">
        <v>18</v>
      </c>
      <c r="K472" s="19"/>
      <c r="L472" s="52"/>
      <c r="M472" s="81"/>
      <c r="N472" s="28"/>
      <c r="O472" s="972"/>
      <c r="P472" s="29"/>
      <c r="Q472" s="28"/>
      <c r="R472" s="28"/>
      <c r="S472" s="81"/>
      <c r="T472" s="185"/>
      <c r="U472" s="326"/>
      <c r="V472" s="60"/>
      <c r="W472" s="167"/>
      <c r="X472" s="489"/>
      <c r="Y472" s="502"/>
      <c r="Z472" s="494"/>
      <c r="AA472" s="28" t="s">
        <v>17</v>
      </c>
      <c r="AB472" s="27">
        <v>7</v>
      </c>
      <c r="AC472" s="28" t="s">
        <v>5692</v>
      </c>
      <c r="AD472" s="27" t="s">
        <v>54</v>
      </c>
      <c r="AE472" s="28" t="s">
        <v>158</v>
      </c>
      <c r="AF472" s="29" t="s">
        <v>55</v>
      </c>
      <c r="AG472" s="29"/>
      <c r="AH472" s="27">
        <v>256</v>
      </c>
      <c r="AI472" s="27" t="s">
        <v>205</v>
      </c>
      <c r="AJ472" s="27" t="s">
        <v>54</v>
      </c>
      <c r="AK472" s="81"/>
      <c r="AL472" s="569"/>
      <c r="AM472" s="28"/>
      <c r="AN472" s="28"/>
      <c r="AO472" s="28">
        <v>2015</v>
      </c>
      <c r="AP472" s="20">
        <v>2021</v>
      </c>
      <c r="AQ472" s="182"/>
      <c r="AR472" s="563" t="s">
        <v>6090</v>
      </c>
      <c r="AS472" s="127"/>
    </row>
    <row r="473" spans="1:45" ht="15" customHeight="1" x14ac:dyDescent="0.25">
      <c r="A473" t="s">
        <v>744</v>
      </c>
      <c r="B473">
        <v>1</v>
      </c>
      <c r="C473" t="s">
        <v>875</v>
      </c>
      <c r="D473" s="26" t="s">
        <v>59</v>
      </c>
      <c r="E473" s="435" t="s">
        <v>2545</v>
      </c>
      <c r="F473" s="27" t="s">
        <v>67</v>
      </c>
      <c r="G473" s="28" t="s">
        <v>203</v>
      </c>
      <c r="H473" s="27" t="s">
        <v>222</v>
      </c>
      <c r="I473" s="27">
        <v>8</v>
      </c>
      <c r="J473" s="87">
        <v>18</v>
      </c>
      <c r="K473" s="19" t="s">
        <v>800</v>
      </c>
      <c r="L473" s="28" t="s">
        <v>108</v>
      </c>
      <c r="M473" s="81"/>
      <c r="N473" s="28">
        <v>110</v>
      </c>
      <c r="O473" s="972"/>
      <c r="P473" s="29">
        <v>6</v>
      </c>
      <c r="Q473" s="28"/>
      <c r="R473" s="28">
        <v>2</v>
      </c>
      <c r="S473" s="81">
        <v>217</v>
      </c>
      <c r="T473" s="185">
        <v>43164</v>
      </c>
      <c r="U473" s="326">
        <v>14.7</v>
      </c>
      <c r="V473" s="60">
        <v>0.33</v>
      </c>
      <c r="W473" s="167">
        <v>2</v>
      </c>
      <c r="X473" s="489">
        <f t="shared" ref="X473:X478" si="18">IF(AND(N473&lt;&gt;"",S473&lt;&gt;""),1000*S473*V473/(N473*W473),"")</f>
        <v>325.5</v>
      </c>
      <c r="Y473" s="502" t="s">
        <v>174</v>
      </c>
      <c r="Z473" s="494"/>
      <c r="AA473" s="28" t="s">
        <v>17</v>
      </c>
      <c r="AB473" s="27">
        <v>1</v>
      </c>
      <c r="AC473" s="28" t="s">
        <v>2744</v>
      </c>
      <c r="AD473" s="27" t="s">
        <v>54</v>
      </c>
      <c r="AE473" s="28" t="s">
        <v>158</v>
      </c>
      <c r="AF473" s="29" t="s">
        <v>55</v>
      </c>
      <c r="AG473" s="29"/>
      <c r="AH473" s="27">
        <v>256</v>
      </c>
      <c r="AI473" s="27" t="s">
        <v>205</v>
      </c>
      <c r="AJ473" s="27" t="s">
        <v>54</v>
      </c>
      <c r="AK473" s="81"/>
      <c r="AL473" s="569"/>
      <c r="AM473" s="28"/>
      <c r="AN473" s="28"/>
      <c r="AO473" s="28">
        <v>2003</v>
      </c>
      <c r="AP473" s="20"/>
      <c r="AQ473" s="182" t="s">
        <v>2544</v>
      </c>
      <c r="AR473" s="28" t="s">
        <v>2747</v>
      </c>
      <c r="AS473" s="20" t="s">
        <v>804</v>
      </c>
    </row>
    <row r="474" spans="1:45" ht="15" customHeight="1" x14ac:dyDescent="0.25">
      <c r="A474" t="s">
        <v>744</v>
      </c>
      <c r="B474">
        <v>1</v>
      </c>
      <c r="C474" t="s">
        <v>875</v>
      </c>
      <c r="D474" s="26" t="s">
        <v>59</v>
      </c>
      <c r="E474" s="435" t="s">
        <v>2545</v>
      </c>
      <c r="F474" s="27" t="s">
        <v>67</v>
      </c>
      <c r="G474" s="28" t="s">
        <v>203</v>
      </c>
      <c r="H474" s="27" t="s">
        <v>222</v>
      </c>
      <c r="I474" s="27">
        <v>8</v>
      </c>
      <c r="J474" s="87">
        <v>18</v>
      </c>
      <c r="K474" s="19" t="s">
        <v>778</v>
      </c>
      <c r="L474" s="28" t="s">
        <v>108</v>
      </c>
      <c r="M474" s="81"/>
      <c r="N474" s="28">
        <v>178</v>
      </c>
      <c r="O474" s="972"/>
      <c r="P474" s="29">
        <v>4</v>
      </c>
      <c r="Q474" s="28"/>
      <c r="R474" s="28">
        <v>1</v>
      </c>
      <c r="S474" s="81">
        <v>182.21600000000001</v>
      </c>
      <c r="T474" s="185">
        <v>41684</v>
      </c>
      <c r="U474" s="326">
        <v>14.7</v>
      </c>
      <c r="V474" s="60">
        <v>0.33</v>
      </c>
      <c r="W474" s="167">
        <v>2</v>
      </c>
      <c r="X474" s="489">
        <f t="shared" si="18"/>
        <v>168.90808988764047</v>
      </c>
      <c r="Y474" s="502" t="s">
        <v>174</v>
      </c>
      <c r="Z474" s="494"/>
      <c r="AA474" s="28" t="s">
        <v>17</v>
      </c>
      <c r="AB474" s="27">
        <v>1</v>
      </c>
      <c r="AC474" s="28" t="s">
        <v>204</v>
      </c>
      <c r="AD474" s="27" t="s">
        <v>54</v>
      </c>
      <c r="AE474" s="28" t="s">
        <v>158</v>
      </c>
      <c r="AF474" s="29" t="s">
        <v>55</v>
      </c>
      <c r="AG474" s="29"/>
      <c r="AH474" s="27">
        <v>256</v>
      </c>
      <c r="AI474" s="27" t="s">
        <v>205</v>
      </c>
      <c r="AJ474" s="27" t="s">
        <v>54</v>
      </c>
      <c r="AK474" s="81"/>
      <c r="AL474" s="569"/>
      <c r="AM474" s="28"/>
      <c r="AN474" s="28"/>
      <c r="AO474" s="28">
        <v>2003</v>
      </c>
      <c r="AP474" s="20"/>
      <c r="AQ474" s="182" t="s">
        <v>2544</v>
      </c>
      <c r="AR474" s="28" t="s">
        <v>2747</v>
      </c>
      <c r="AS474" s="20" t="s">
        <v>804</v>
      </c>
    </row>
    <row r="475" spans="1:45" ht="15" customHeight="1" x14ac:dyDescent="0.25">
      <c r="A475" t="s">
        <v>744</v>
      </c>
      <c r="B475">
        <v>1</v>
      </c>
      <c r="C475" t="s">
        <v>875</v>
      </c>
      <c r="D475" s="26" t="s">
        <v>59</v>
      </c>
      <c r="E475" s="435" t="s">
        <v>2545</v>
      </c>
      <c r="F475" s="27" t="s">
        <v>67</v>
      </c>
      <c r="G475" s="28" t="s">
        <v>203</v>
      </c>
      <c r="H475" s="27" t="s">
        <v>222</v>
      </c>
      <c r="I475" s="27">
        <v>8</v>
      </c>
      <c r="J475" s="87">
        <v>18</v>
      </c>
      <c r="K475" s="19" t="s">
        <v>800</v>
      </c>
      <c r="L475" s="28" t="s">
        <v>108</v>
      </c>
      <c r="M475" s="81"/>
      <c r="N475" s="28">
        <v>317</v>
      </c>
      <c r="O475" s="972"/>
      <c r="P475" s="29">
        <v>6</v>
      </c>
      <c r="Q475" s="28"/>
      <c r="R475" s="28">
        <v>2</v>
      </c>
      <c r="S475" s="81">
        <v>195.185</v>
      </c>
      <c r="T475" s="185">
        <v>43164</v>
      </c>
      <c r="U475" s="326">
        <v>14.7</v>
      </c>
      <c r="V475" s="60">
        <v>0.33</v>
      </c>
      <c r="W475" s="167">
        <v>2</v>
      </c>
      <c r="X475" s="489">
        <f t="shared" si="18"/>
        <v>101.59471608832808</v>
      </c>
      <c r="Y475" s="502" t="s">
        <v>174</v>
      </c>
      <c r="Z475" s="494" t="s">
        <v>54</v>
      </c>
      <c r="AA475" s="28" t="s">
        <v>17</v>
      </c>
      <c r="AB475" s="27">
        <v>19</v>
      </c>
      <c r="AC475" s="28" t="s">
        <v>2745</v>
      </c>
      <c r="AD475" s="27" t="s">
        <v>54</v>
      </c>
      <c r="AE475" s="28" t="s">
        <v>158</v>
      </c>
      <c r="AF475" s="29" t="s">
        <v>55</v>
      </c>
      <c r="AG475" s="29"/>
      <c r="AH475" s="27">
        <v>256</v>
      </c>
      <c r="AI475" s="27" t="s">
        <v>205</v>
      </c>
      <c r="AJ475" s="27" t="s">
        <v>54</v>
      </c>
      <c r="AK475" s="81"/>
      <c r="AL475" s="569"/>
      <c r="AM475" s="28"/>
      <c r="AN475" s="28"/>
      <c r="AO475" s="28">
        <v>2003</v>
      </c>
      <c r="AP475" s="20"/>
      <c r="AQ475" s="182" t="s">
        <v>2544</v>
      </c>
      <c r="AR475" s="28" t="s">
        <v>2746</v>
      </c>
      <c r="AS475" s="20" t="s">
        <v>804</v>
      </c>
    </row>
    <row r="476" spans="1:45" ht="15" customHeight="1" x14ac:dyDescent="0.25">
      <c r="B476">
        <v>1</v>
      </c>
      <c r="C476" t="s">
        <v>875</v>
      </c>
      <c r="D476" s="26" t="s">
        <v>2416</v>
      </c>
      <c r="E476" s="435" t="s">
        <v>3125</v>
      </c>
      <c r="F476" s="27" t="s">
        <v>67</v>
      </c>
      <c r="G476" s="28" t="s">
        <v>2004</v>
      </c>
      <c r="H476" s="27" t="s">
        <v>222</v>
      </c>
      <c r="I476" s="27">
        <v>8</v>
      </c>
      <c r="J476" s="87">
        <v>14</v>
      </c>
      <c r="K476" s="19" t="s">
        <v>800</v>
      </c>
      <c r="L476" s="52" t="s">
        <v>108</v>
      </c>
      <c r="M476" s="81"/>
      <c r="N476" s="28">
        <v>109</v>
      </c>
      <c r="O476" s="972"/>
      <c r="P476" s="29">
        <v>6</v>
      </c>
      <c r="Q476" s="28"/>
      <c r="R476" s="28"/>
      <c r="S476" s="81">
        <v>370.37</v>
      </c>
      <c r="T476" s="185">
        <v>43184</v>
      </c>
      <c r="U476" s="326">
        <v>14.7</v>
      </c>
      <c r="V476" s="60">
        <v>0.33</v>
      </c>
      <c r="W476" s="167">
        <v>2</v>
      </c>
      <c r="X476" s="489">
        <f t="shared" si="18"/>
        <v>560.65183486238539</v>
      </c>
      <c r="Y476" s="502" t="s">
        <v>174</v>
      </c>
      <c r="Z476" s="494"/>
      <c r="AA476" s="28" t="s">
        <v>20</v>
      </c>
      <c r="AB476" s="27">
        <v>1</v>
      </c>
      <c r="AC476" s="28" t="s">
        <v>2416</v>
      </c>
      <c r="AD476" s="27" t="s">
        <v>149</v>
      </c>
      <c r="AE476" s="28"/>
      <c r="AF476" s="29" t="s">
        <v>55</v>
      </c>
      <c r="AG476" s="29" t="s">
        <v>54</v>
      </c>
      <c r="AH476" s="27">
        <v>256</v>
      </c>
      <c r="AI476" s="27" t="s">
        <v>249</v>
      </c>
      <c r="AJ476" s="27" t="s">
        <v>54</v>
      </c>
      <c r="AK476" s="81">
        <v>35</v>
      </c>
      <c r="AL476" s="569"/>
      <c r="AM476" s="28"/>
      <c r="AN476" s="28"/>
      <c r="AO476" s="28">
        <v>2006</v>
      </c>
      <c r="AP476" s="20">
        <v>2006</v>
      </c>
      <c r="AQ476" s="182" t="s">
        <v>3124</v>
      </c>
      <c r="AR476" s="28" t="s">
        <v>957</v>
      </c>
      <c r="AS476" s="20" t="s">
        <v>3126</v>
      </c>
    </row>
    <row r="477" spans="1:45" ht="15" customHeight="1" x14ac:dyDescent="0.25">
      <c r="C477" t="s">
        <v>875</v>
      </c>
      <c r="D477" s="26" t="s">
        <v>527</v>
      </c>
      <c r="E477" s="435" t="s">
        <v>2562</v>
      </c>
      <c r="F477" s="27" t="s">
        <v>67</v>
      </c>
      <c r="G477" s="28" t="s">
        <v>528</v>
      </c>
      <c r="H477" s="27" t="s">
        <v>222</v>
      </c>
      <c r="I477" s="27">
        <v>13</v>
      </c>
      <c r="J477" s="87">
        <v>13</v>
      </c>
      <c r="K477" s="19" t="s">
        <v>800</v>
      </c>
      <c r="L477" s="52" t="s">
        <v>108</v>
      </c>
      <c r="M477" s="81" t="s">
        <v>2750</v>
      </c>
      <c r="N477" s="28"/>
      <c r="O477" s="972"/>
      <c r="P477" s="29">
        <v>6</v>
      </c>
      <c r="Q477" s="28"/>
      <c r="R477" s="28"/>
      <c r="S477" s="81"/>
      <c r="T477" s="185">
        <v>43164</v>
      </c>
      <c r="U477" s="326">
        <v>14.7</v>
      </c>
      <c r="V477" s="60">
        <v>0.33</v>
      </c>
      <c r="W477" s="167">
        <v>3</v>
      </c>
      <c r="X477" s="489" t="str">
        <f t="shared" si="18"/>
        <v/>
      </c>
      <c r="Y477" s="502"/>
      <c r="Z477" s="494" t="s">
        <v>54</v>
      </c>
      <c r="AA477" s="28" t="s">
        <v>2741</v>
      </c>
      <c r="AB477" s="27">
        <v>14</v>
      </c>
      <c r="AC477" s="28" t="s">
        <v>2742</v>
      </c>
      <c r="AD477" s="27"/>
      <c r="AE477" s="28"/>
      <c r="AF477" s="29"/>
      <c r="AG477" s="29" t="s">
        <v>54</v>
      </c>
      <c r="AH477" s="27"/>
      <c r="AI477" s="27"/>
      <c r="AJ477" s="27"/>
      <c r="AK477" s="81"/>
      <c r="AL477" s="569"/>
      <c r="AM477" s="28"/>
      <c r="AN477" s="28"/>
      <c r="AO477" s="28">
        <v>2010</v>
      </c>
      <c r="AP477" s="20">
        <v>2013</v>
      </c>
      <c r="AQ477" s="182" t="s">
        <v>2544</v>
      </c>
      <c r="AR477" s="28" t="s">
        <v>2743</v>
      </c>
      <c r="AS477" s="20" t="s">
        <v>2749</v>
      </c>
    </row>
    <row r="478" spans="1:45" ht="15" customHeight="1" x14ac:dyDescent="0.25">
      <c r="B478">
        <v>1</v>
      </c>
      <c r="C478" t="s">
        <v>875</v>
      </c>
      <c r="D478" s="26" t="s">
        <v>527</v>
      </c>
      <c r="E478" s="435" t="s">
        <v>2562</v>
      </c>
      <c r="F478" s="27" t="s">
        <v>67</v>
      </c>
      <c r="G478" s="28" t="s">
        <v>528</v>
      </c>
      <c r="H478" s="27" t="s">
        <v>222</v>
      </c>
      <c r="I478" s="27">
        <v>13</v>
      </c>
      <c r="J478" s="87">
        <v>13</v>
      </c>
      <c r="K478" s="19" t="s">
        <v>10</v>
      </c>
      <c r="L478" s="52" t="s">
        <v>528</v>
      </c>
      <c r="M478" s="81"/>
      <c r="N478" s="28">
        <v>309</v>
      </c>
      <c r="O478" s="972"/>
      <c r="P478" s="29">
        <v>4</v>
      </c>
      <c r="Q478" s="28"/>
      <c r="R478" s="28">
        <v>1</v>
      </c>
      <c r="S478" s="81">
        <v>101.64700000000001</v>
      </c>
      <c r="T478" s="185">
        <v>43164</v>
      </c>
      <c r="U478" s="326">
        <v>14.7</v>
      </c>
      <c r="V478" s="60">
        <v>0.33</v>
      </c>
      <c r="W478" s="167">
        <v>3</v>
      </c>
      <c r="X478" s="489">
        <f t="shared" si="18"/>
        <v>36.185016181229777</v>
      </c>
      <c r="Y478" s="502" t="s">
        <v>174</v>
      </c>
      <c r="Z478" s="494" t="s">
        <v>54</v>
      </c>
      <c r="AA478" s="28" t="s">
        <v>2741</v>
      </c>
      <c r="AB478" s="27">
        <v>14</v>
      </c>
      <c r="AC478" s="28" t="s">
        <v>2742</v>
      </c>
      <c r="AD478" s="27"/>
      <c r="AE478" s="28"/>
      <c r="AF478" s="29"/>
      <c r="AG478" s="29" t="s">
        <v>54</v>
      </c>
      <c r="AH478" s="27"/>
      <c r="AI478" s="27"/>
      <c r="AJ478" s="27"/>
      <c r="AK478" s="81"/>
      <c r="AL478" s="569"/>
      <c r="AM478" s="28"/>
      <c r="AN478" s="28"/>
      <c r="AO478" s="28">
        <v>2010</v>
      </c>
      <c r="AP478" s="20">
        <v>2013</v>
      </c>
      <c r="AQ478" s="182" t="s">
        <v>2544</v>
      </c>
      <c r="AR478" s="28" t="s">
        <v>2743</v>
      </c>
      <c r="AS478" s="20" t="s">
        <v>2748</v>
      </c>
    </row>
    <row r="479" spans="1:45" ht="15" customHeight="1" x14ac:dyDescent="0.25">
      <c r="D479" s="409" t="s">
        <v>4951</v>
      </c>
      <c r="E479" s="435" t="s">
        <v>4952</v>
      </c>
      <c r="F479" s="412" t="s">
        <v>1812</v>
      </c>
      <c r="G479" s="504" t="s">
        <v>4954</v>
      </c>
      <c r="H479" s="412" t="s">
        <v>4953</v>
      </c>
      <c r="I479" s="412">
        <v>32</v>
      </c>
      <c r="J479" s="415">
        <v>32</v>
      </c>
      <c r="K479" s="19"/>
      <c r="L479" s="52"/>
      <c r="M479" s="81"/>
      <c r="N479" s="28"/>
      <c r="O479" s="972"/>
      <c r="P479" s="29"/>
      <c r="Q479" s="28"/>
      <c r="R479" s="28"/>
      <c r="S479" s="81"/>
      <c r="T479" s="185"/>
      <c r="U479" s="326"/>
      <c r="V479" s="60"/>
      <c r="W479" s="167"/>
      <c r="X479" s="489"/>
      <c r="Y479" s="502"/>
      <c r="Z479" s="494"/>
      <c r="AA479" s="28" t="s">
        <v>17</v>
      </c>
      <c r="AB479" s="27">
        <v>37</v>
      </c>
      <c r="AC479" s="28" t="s">
        <v>2077</v>
      </c>
      <c r="AD479" s="27" t="s">
        <v>54</v>
      </c>
      <c r="AE479" s="28" t="s">
        <v>124</v>
      </c>
      <c r="AF479" s="29"/>
      <c r="AG479" s="29"/>
      <c r="AH479" s="27" t="s">
        <v>133</v>
      </c>
      <c r="AI479" s="27" t="s">
        <v>133</v>
      </c>
      <c r="AJ479" s="27" t="s">
        <v>54</v>
      </c>
      <c r="AK479" s="81"/>
      <c r="AL479" s="569"/>
      <c r="AM479" s="28"/>
      <c r="AN479" s="28"/>
      <c r="AO479" s="81">
        <v>2019</v>
      </c>
      <c r="AP479" s="20">
        <v>2020</v>
      </c>
      <c r="AQ479" s="182" t="s">
        <v>5049</v>
      </c>
      <c r="AR479" s="28" t="s">
        <v>4955</v>
      </c>
      <c r="AS479" s="20" t="s">
        <v>4956</v>
      </c>
    </row>
    <row r="480" spans="1:45" ht="15" customHeight="1" x14ac:dyDescent="0.25">
      <c r="D480" s="409" t="s">
        <v>5290</v>
      </c>
      <c r="E480" s="435" t="s">
        <v>5291</v>
      </c>
      <c r="F480" s="412"/>
      <c r="G480" s="28" t="s">
        <v>5294</v>
      </c>
      <c r="H480" s="412" t="s">
        <v>4953</v>
      </c>
      <c r="I480" s="412">
        <v>64</v>
      </c>
      <c r="J480" s="415">
        <v>32</v>
      </c>
      <c r="K480" s="19" t="s">
        <v>5295</v>
      </c>
      <c r="L480" s="52"/>
      <c r="M480" s="81" t="s">
        <v>5297</v>
      </c>
      <c r="N480" s="28"/>
      <c r="O480" s="972"/>
      <c r="P480" s="29"/>
      <c r="Q480" s="28"/>
      <c r="R480" s="28"/>
      <c r="S480" s="81"/>
      <c r="T480" s="185"/>
      <c r="U480" s="326"/>
      <c r="V480" s="60"/>
      <c r="W480" s="167"/>
      <c r="X480" s="489"/>
      <c r="Y480" s="502"/>
      <c r="Z480" s="494"/>
      <c r="AA480" s="28" t="s">
        <v>17</v>
      </c>
      <c r="AB480" s="27">
        <v>285</v>
      </c>
      <c r="AC480" s="28"/>
      <c r="AD480" s="27" t="s">
        <v>54</v>
      </c>
      <c r="AE480" s="28" t="s">
        <v>124</v>
      </c>
      <c r="AF480" s="29" t="s">
        <v>54</v>
      </c>
      <c r="AG480" s="29"/>
      <c r="AH480" s="27" t="s">
        <v>4002</v>
      </c>
      <c r="AI480" s="27" t="s">
        <v>4002</v>
      </c>
      <c r="AJ480" s="27" t="s">
        <v>54</v>
      </c>
      <c r="AK480" s="81"/>
      <c r="AL480" s="569"/>
      <c r="AM480" s="28">
        <v>32</v>
      </c>
      <c r="AN480" s="28"/>
      <c r="AO480" s="28">
        <v>2019</v>
      </c>
      <c r="AP480" s="20">
        <v>2020</v>
      </c>
      <c r="AQ480" s="37"/>
      <c r="AR480" s="28" t="s">
        <v>5296</v>
      </c>
      <c r="AS480" s="20" t="s">
        <v>5292</v>
      </c>
    </row>
    <row r="481" spans="1:45" ht="14.25" customHeight="1" x14ac:dyDescent="0.25">
      <c r="A481" t="s">
        <v>746</v>
      </c>
      <c r="B481">
        <v>1</v>
      </c>
      <c r="C481" t="s">
        <v>875</v>
      </c>
      <c r="D481" s="26" t="s">
        <v>13</v>
      </c>
      <c r="E481" s="28"/>
      <c r="F481" s="27" t="s">
        <v>219</v>
      </c>
      <c r="G481" s="129" t="s">
        <v>755</v>
      </c>
      <c r="H481" s="27" t="s">
        <v>27</v>
      </c>
      <c r="I481" s="27">
        <v>16</v>
      </c>
      <c r="J481" s="87" t="s">
        <v>25</v>
      </c>
      <c r="K481" s="19" t="s">
        <v>14</v>
      </c>
      <c r="L481" s="52" t="s">
        <v>787</v>
      </c>
      <c r="M481" s="81"/>
      <c r="N481" s="28">
        <v>140</v>
      </c>
      <c r="O481" s="972"/>
      <c r="P481" s="29" t="s">
        <v>744</v>
      </c>
      <c r="Q481" s="28">
        <v>4</v>
      </c>
      <c r="R481" s="28"/>
      <c r="S481" s="81">
        <v>198</v>
      </c>
      <c r="T481" s="185"/>
      <c r="U481" s="326"/>
      <c r="V481" s="60">
        <v>0.67</v>
      </c>
      <c r="W481" s="167">
        <v>1</v>
      </c>
      <c r="X481" s="489">
        <f t="shared" ref="X481:X517" si="19">IF(AND(N481&lt;&gt;"",S481&lt;&gt;""),1000*S481*V481/(N481*W481),"")</f>
        <v>947.57142857142856</v>
      </c>
      <c r="Y481" s="502" t="s">
        <v>2226</v>
      </c>
      <c r="Z481" s="494"/>
      <c r="AA481" s="28" t="s">
        <v>357</v>
      </c>
      <c r="AB481" s="27"/>
      <c r="AC481" s="28"/>
      <c r="AD481" s="27"/>
      <c r="AE481" s="28"/>
      <c r="AF481" s="29"/>
      <c r="AG481" s="29"/>
      <c r="AH481" s="27"/>
      <c r="AI481" s="27">
        <v>64</v>
      </c>
      <c r="AJ481" s="27" t="s">
        <v>55</v>
      </c>
      <c r="AK481" s="81">
        <v>64</v>
      </c>
      <c r="AL481" s="569"/>
      <c r="AM481" s="28">
        <v>32</v>
      </c>
      <c r="AN481" s="28">
        <v>3</v>
      </c>
      <c r="AO481" s="28"/>
      <c r="AP481" s="20">
        <v>2010</v>
      </c>
      <c r="AQ481" s="142" t="s">
        <v>2972</v>
      </c>
      <c r="AR481" s="28" t="s">
        <v>1317</v>
      </c>
      <c r="AS481" s="20" t="s">
        <v>900</v>
      </c>
    </row>
    <row r="482" spans="1:45" ht="14.25" customHeight="1" x14ac:dyDescent="0.25">
      <c r="A482" t="s">
        <v>746</v>
      </c>
      <c r="B482">
        <v>1</v>
      </c>
      <c r="C482" t="s">
        <v>4376</v>
      </c>
      <c r="D482" s="26" t="s">
        <v>26</v>
      </c>
      <c r="E482" s="435" t="s">
        <v>2540</v>
      </c>
      <c r="F482" s="27" t="s">
        <v>57</v>
      </c>
      <c r="G482" s="28" t="s">
        <v>208</v>
      </c>
      <c r="H482" s="27" t="s">
        <v>27</v>
      </c>
      <c r="I482" s="27">
        <v>16</v>
      </c>
      <c r="J482" s="87">
        <v>16</v>
      </c>
      <c r="K482" s="19" t="s">
        <v>14</v>
      </c>
      <c r="L482" s="52" t="s">
        <v>208</v>
      </c>
      <c r="M482" s="81"/>
      <c r="N482" s="28">
        <v>500</v>
      </c>
      <c r="O482" s="972"/>
      <c r="P482" s="29" t="s">
        <v>744</v>
      </c>
      <c r="Q482" s="28">
        <v>1</v>
      </c>
      <c r="R482" s="28"/>
      <c r="S482" s="81">
        <v>550</v>
      </c>
      <c r="T482" s="185"/>
      <c r="U482" s="326"/>
      <c r="V482" s="60">
        <v>0.67</v>
      </c>
      <c r="W482" s="167">
        <v>1</v>
      </c>
      <c r="X482" s="489">
        <f t="shared" si="19"/>
        <v>737</v>
      </c>
      <c r="Y482" s="502" t="s">
        <v>2226</v>
      </c>
      <c r="Z482" s="494"/>
      <c r="AA482" s="28" t="s">
        <v>20</v>
      </c>
      <c r="AB482" s="27">
        <v>18</v>
      </c>
      <c r="AC482" s="28" t="s">
        <v>351</v>
      </c>
      <c r="AD482" s="27" t="s">
        <v>54</v>
      </c>
      <c r="AE482" s="28" t="s">
        <v>158</v>
      </c>
      <c r="AF482" s="29" t="s">
        <v>55</v>
      </c>
      <c r="AG482" s="29"/>
      <c r="AH482" s="27"/>
      <c r="AI482" s="27"/>
      <c r="AJ482" s="27"/>
      <c r="AK482" s="81">
        <v>14</v>
      </c>
      <c r="AL482" s="569"/>
      <c r="AM482" s="28">
        <v>16</v>
      </c>
      <c r="AN482" s="28">
        <v>10</v>
      </c>
      <c r="AO482" s="28">
        <v>2012</v>
      </c>
      <c r="AP482" s="20">
        <v>2019</v>
      </c>
      <c r="AQ482" s="182" t="s">
        <v>5668</v>
      </c>
      <c r="AR482" s="28" t="s">
        <v>212</v>
      </c>
      <c r="AS482" s="20" t="s">
        <v>803</v>
      </c>
    </row>
    <row r="483" spans="1:45" ht="14.25" customHeight="1" x14ac:dyDescent="0.25">
      <c r="D483" s="409" t="s">
        <v>5196</v>
      </c>
      <c r="E483" s="435" t="s">
        <v>5197</v>
      </c>
      <c r="F483" s="412" t="s">
        <v>85</v>
      </c>
      <c r="G483" s="28" t="s">
        <v>5198</v>
      </c>
      <c r="H483" s="27" t="s">
        <v>143</v>
      </c>
      <c r="I483" s="412">
        <v>24</v>
      </c>
      <c r="J483" s="415">
        <v>24</v>
      </c>
      <c r="K483" s="856" t="s">
        <v>6197</v>
      </c>
      <c r="L483" s="52" t="s">
        <v>108</v>
      </c>
      <c r="M483" s="81" t="s">
        <v>5299</v>
      </c>
      <c r="N483" s="28">
        <v>3535</v>
      </c>
      <c r="O483" s="972">
        <v>2166</v>
      </c>
      <c r="P483" s="29">
        <v>6</v>
      </c>
      <c r="Q483" s="28">
        <v>1</v>
      </c>
      <c r="R483" s="28"/>
      <c r="S483" s="81">
        <v>186.56700000000001</v>
      </c>
      <c r="T483" s="185">
        <v>44489</v>
      </c>
      <c r="U483" s="326" t="s">
        <v>5998</v>
      </c>
      <c r="V483" s="60">
        <v>0.8</v>
      </c>
      <c r="W483" s="167">
        <v>1</v>
      </c>
      <c r="X483" s="489">
        <f t="shared" si="19"/>
        <v>42.221669024045262</v>
      </c>
      <c r="Y483" s="502" t="s">
        <v>174</v>
      </c>
      <c r="Z483" s="494"/>
      <c r="AA483" s="28" t="s">
        <v>20</v>
      </c>
      <c r="AB483" s="27">
        <v>17</v>
      </c>
      <c r="AC483" s="28" t="s">
        <v>386</v>
      </c>
      <c r="AD483" s="27"/>
      <c r="AE483" s="28"/>
      <c r="AF483" s="29" t="s">
        <v>55</v>
      </c>
      <c r="AG483" s="29"/>
      <c r="AH483" s="27" t="s">
        <v>718</v>
      </c>
      <c r="AI483" s="27" t="s">
        <v>718</v>
      </c>
      <c r="AJ483" s="27" t="s">
        <v>55</v>
      </c>
      <c r="AK483" s="81">
        <v>17</v>
      </c>
      <c r="AL483" s="569"/>
      <c r="AM483" s="28">
        <v>32</v>
      </c>
      <c r="AN483" s="28"/>
      <c r="AO483" s="28">
        <v>2019</v>
      </c>
      <c r="AP483" s="20">
        <v>2019</v>
      </c>
      <c r="AQ483" s="182"/>
      <c r="AR483" s="28" t="s">
        <v>5284</v>
      </c>
      <c r="AS483" s="20" t="s">
        <v>5283</v>
      </c>
    </row>
    <row r="484" spans="1:45" ht="14.25" customHeight="1" x14ac:dyDescent="0.25">
      <c r="B484">
        <v>1</v>
      </c>
      <c r="C484" t="s">
        <v>875</v>
      </c>
      <c r="D484" s="26" t="s">
        <v>1811</v>
      </c>
      <c r="E484" s="435" t="s">
        <v>2517</v>
      </c>
      <c r="F484" s="27" t="s">
        <v>67</v>
      </c>
      <c r="G484" s="28" t="s">
        <v>1813</v>
      </c>
      <c r="H484" s="27" t="s">
        <v>143</v>
      </c>
      <c r="I484" s="27">
        <v>8</v>
      </c>
      <c r="J484" s="87">
        <v>16</v>
      </c>
      <c r="K484" s="19" t="s">
        <v>800</v>
      </c>
      <c r="L484" s="52" t="s">
        <v>108</v>
      </c>
      <c r="M484" s="81" t="s">
        <v>2674</v>
      </c>
      <c r="N484" s="28">
        <v>1049</v>
      </c>
      <c r="O484" s="972"/>
      <c r="P484" s="29">
        <v>6</v>
      </c>
      <c r="Q484" s="28"/>
      <c r="R484" s="28">
        <v>1</v>
      </c>
      <c r="S484" s="81">
        <v>370</v>
      </c>
      <c r="T484" s="185">
        <v>43160</v>
      </c>
      <c r="U484" s="326">
        <v>14.7</v>
      </c>
      <c r="V484" s="60">
        <v>0.33</v>
      </c>
      <c r="W484" s="167">
        <v>1</v>
      </c>
      <c r="X484" s="489">
        <f t="shared" si="19"/>
        <v>116.39656816015253</v>
      </c>
      <c r="Y484" s="502" t="s">
        <v>174</v>
      </c>
      <c r="Z484" s="494"/>
      <c r="AA484" s="28" t="s">
        <v>20</v>
      </c>
      <c r="AB484" s="27">
        <v>28</v>
      </c>
      <c r="AC484" s="28" t="s">
        <v>79</v>
      </c>
      <c r="AD484" s="27" t="s">
        <v>54</v>
      </c>
      <c r="AE484" s="28"/>
      <c r="AF484" s="29"/>
      <c r="AG484" s="29"/>
      <c r="AH484" s="27"/>
      <c r="AI484" s="27"/>
      <c r="AJ484" s="27"/>
      <c r="AK484" s="81">
        <v>20</v>
      </c>
      <c r="AL484" s="569"/>
      <c r="AM484" s="28">
        <v>16</v>
      </c>
      <c r="AN484" s="28"/>
      <c r="AO484" s="28">
        <v>2013</v>
      </c>
      <c r="AP484" s="20">
        <v>2017</v>
      </c>
      <c r="AQ484" s="182" t="s">
        <v>2675</v>
      </c>
      <c r="AR484" s="28" t="s">
        <v>5287</v>
      </c>
      <c r="AS484" s="20" t="s">
        <v>5286</v>
      </c>
    </row>
    <row r="485" spans="1:45" ht="14.25" customHeight="1" x14ac:dyDescent="0.25">
      <c r="B485">
        <v>1</v>
      </c>
      <c r="C485" t="s">
        <v>875</v>
      </c>
      <c r="D485" s="45" t="s">
        <v>1811</v>
      </c>
      <c r="E485" s="555" t="s">
        <v>2517</v>
      </c>
      <c r="F485" s="46" t="s">
        <v>67</v>
      </c>
      <c r="G485" s="42" t="s">
        <v>1813</v>
      </c>
      <c r="H485" s="46" t="s">
        <v>143</v>
      </c>
      <c r="I485" s="46">
        <v>8</v>
      </c>
      <c r="J485" s="670">
        <v>16</v>
      </c>
      <c r="K485" s="856" t="s">
        <v>6197</v>
      </c>
      <c r="L485" s="52" t="s">
        <v>108</v>
      </c>
      <c r="M485" s="81" t="s">
        <v>6199</v>
      </c>
      <c r="N485" s="28">
        <v>1500</v>
      </c>
      <c r="O485" s="972">
        <v>1822</v>
      </c>
      <c r="P485" s="29">
        <v>6</v>
      </c>
      <c r="Q485" s="28"/>
      <c r="R485" s="28">
        <v>1</v>
      </c>
      <c r="S485" s="81">
        <v>500</v>
      </c>
      <c r="T485" s="185">
        <v>44489</v>
      </c>
      <c r="U485" s="326" t="s">
        <v>5998</v>
      </c>
      <c r="V485" s="60">
        <v>0.33</v>
      </c>
      <c r="W485" s="167">
        <v>1</v>
      </c>
      <c r="X485" s="489">
        <f t="shared" si="19"/>
        <v>110</v>
      </c>
      <c r="Y485" s="502" t="s">
        <v>174</v>
      </c>
      <c r="Z485" s="494"/>
      <c r="AA485" s="28" t="s">
        <v>20</v>
      </c>
      <c r="AB485" s="27">
        <v>28</v>
      </c>
      <c r="AC485" s="28" t="s">
        <v>79</v>
      </c>
      <c r="AD485" s="27" t="s">
        <v>54</v>
      </c>
      <c r="AE485" s="28"/>
      <c r="AF485" s="29"/>
      <c r="AG485" s="29"/>
      <c r="AH485" s="27"/>
      <c r="AI485" s="27"/>
      <c r="AJ485" s="27"/>
      <c r="AK485" s="81">
        <v>20</v>
      </c>
      <c r="AL485" s="569"/>
      <c r="AM485" s="28">
        <v>16</v>
      </c>
      <c r="AN485" s="28"/>
      <c r="AO485" s="28">
        <v>2013</v>
      </c>
      <c r="AP485" s="20">
        <v>2017</v>
      </c>
      <c r="AQ485" s="182" t="s">
        <v>2675</v>
      </c>
      <c r="AR485" s="28" t="s">
        <v>5287</v>
      </c>
      <c r="AS485" s="20" t="s">
        <v>5286</v>
      </c>
    </row>
    <row r="486" spans="1:45" ht="14.25" customHeight="1" x14ac:dyDescent="0.25">
      <c r="A486" s="208"/>
      <c r="B486" s="208"/>
      <c r="C486" s="208" t="s">
        <v>4376</v>
      </c>
      <c r="D486" s="202" t="s">
        <v>2680</v>
      </c>
      <c r="E486" s="733" t="s">
        <v>2681</v>
      </c>
      <c r="F486" s="205" t="s">
        <v>777</v>
      </c>
      <c r="G486" s="734" t="s">
        <v>2682</v>
      </c>
      <c r="H486" s="205" t="s">
        <v>143</v>
      </c>
      <c r="I486" s="205">
        <v>32</v>
      </c>
      <c r="J486" s="207">
        <v>32</v>
      </c>
      <c r="K486" s="918" t="s">
        <v>6197</v>
      </c>
      <c r="L486" s="736" t="s">
        <v>108</v>
      </c>
      <c r="M486" s="737" t="s">
        <v>1310</v>
      </c>
      <c r="N486" s="734"/>
      <c r="O486" s="973"/>
      <c r="P486" s="204">
        <v>6</v>
      </c>
      <c r="Q486" s="734"/>
      <c r="R486" s="734"/>
      <c r="S486" s="737"/>
      <c r="T486" s="738">
        <v>44020</v>
      </c>
      <c r="U486" s="739" t="s">
        <v>5298</v>
      </c>
      <c r="V486" s="740">
        <v>0.67</v>
      </c>
      <c r="W486" s="741">
        <v>1</v>
      </c>
      <c r="X486" s="742" t="str">
        <f t="shared" si="19"/>
        <v/>
      </c>
      <c r="Y486" s="743"/>
      <c r="Z486" s="744"/>
      <c r="AA486" s="734" t="s">
        <v>20</v>
      </c>
      <c r="AB486" s="205">
        <v>1</v>
      </c>
      <c r="AC486" s="734" t="s">
        <v>3937</v>
      </c>
      <c r="AD486" s="205" t="s">
        <v>54</v>
      </c>
      <c r="AE486" s="734" t="s">
        <v>158</v>
      </c>
      <c r="AF486" s="204" t="s">
        <v>55</v>
      </c>
      <c r="AG486" s="204" t="s">
        <v>54</v>
      </c>
      <c r="AH486" s="205" t="s">
        <v>249</v>
      </c>
      <c r="AI486" s="205" t="s">
        <v>249</v>
      </c>
      <c r="AJ486" s="205" t="s">
        <v>55</v>
      </c>
      <c r="AK486" s="737">
        <v>13</v>
      </c>
      <c r="AL486" s="745"/>
      <c r="AM486" s="734">
        <v>128</v>
      </c>
      <c r="AN486" s="734"/>
      <c r="AO486" s="734">
        <v>2007</v>
      </c>
      <c r="AP486" s="746">
        <v>2007</v>
      </c>
      <c r="AQ486" s="747" t="s">
        <v>2683</v>
      </c>
      <c r="AR486" s="734" t="s">
        <v>3939</v>
      </c>
      <c r="AS486" s="746"/>
    </row>
    <row r="487" spans="1:45" ht="14.25" customHeight="1" x14ac:dyDescent="0.25">
      <c r="C487" t="s">
        <v>4376</v>
      </c>
      <c r="D487" s="26" t="s">
        <v>2680</v>
      </c>
      <c r="E487" s="435" t="s">
        <v>2681</v>
      </c>
      <c r="F487" s="27"/>
      <c r="G487" s="28" t="s">
        <v>3938</v>
      </c>
      <c r="H487" s="27" t="s">
        <v>143</v>
      </c>
      <c r="I487" s="27">
        <v>32</v>
      </c>
      <c r="J487" s="87">
        <v>32</v>
      </c>
      <c r="K487" s="19" t="s">
        <v>3935</v>
      </c>
      <c r="L487" s="52" t="s">
        <v>108</v>
      </c>
      <c r="M487" s="81" t="s">
        <v>3936</v>
      </c>
      <c r="N487" s="28">
        <v>35</v>
      </c>
      <c r="O487" s="972"/>
      <c r="P487" s="29" t="s">
        <v>744</v>
      </c>
      <c r="Q487" s="28"/>
      <c r="R487" s="28"/>
      <c r="S487" s="81"/>
      <c r="T487" s="185">
        <v>43275</v>
      </c>
      <c r="U487" s="326" t="s">
        <v>3562</v>
      </c>
      <c r="V487" s="60">
        <v>0.67</v>
      </c>
      <c r="W487" s="167">
        <v>1</v>
      </c>
      <c r="X487" s="489" t="str">
        <f t="shared" si="19"/>
        <v/>
      </c>
      <c r="Y487" s="502"/>
      <c r="Z487" s="494"/>
      <c r="AA487" s="28" t="s">
        <v>479</v>
      </c>
      <c r="AB487" s="27">
        <v>1</v>
      </c>
      <c r="AC487" s="28" t="s">
        <v>3937</v>
      </c>
      <c r="AD487" s="27" t="s">
        <v>54</v>
      </c>
      <c r="AE487" s="28" t="s">
        <v>158</v>
      </c>
      <c r="AF487" s="29" t="s">
        <v>55</v>
      </c>
      <c r="AG487" s="29" t="s">
        <v>54</v>
      </c>
      <c r="AH487" s="27" t="s">
        <v>249</v>
      </c>
      <c r="AI487" s="27" t="s">
        <v>249</v>
      </c>
      <c r="AJ487" s="27" t="s">
        <v>55</v>
      </c>
      <c r="AK487" s="81">
        <v>13</v>
      </c>
      <c r="AL487" s="569"/>
      <c r="AM487" s="28">
        <v>128</v>
      </c>
      <c r="AN487" s="28"/>
      <c r="AO487" s="28">
        <v>2007</v>
      </c>
      <c r="AP487" s="20">
        <v>2011</v>
      </c>
      <c r="AQ487" s="182" t="s">
        <v>2683</v>
      </c>
      <c r="AR487" s="28" t="s">
        <v>3940</v>
      </c>
      <c r="AS487" s="20"/>
    </row>
    <row r="488" spans="1:45" ht="14.25" customHeight="1" x14ac:dyDescent="0.25">
      <c r="C488" t="s">
        <v>875</v>
      </c>
      <c r="D488" s="45" t="s">
        <v>1783</v>
      </c>
      <c r="E488" s="555" t="s">
        <v>2623</v>
      </c>
      <c r="F488" s="46" t="s">
        <v>777</v>
      </c>
      <c r="G488" s="42"/>
      <c r="H488" s="46" t="s">
        <v>143</v>
      </c>
      <c r="I488" s="46">
        <v>16</v>
      </c>
      <c r="J488" s="670">
        <v>24</v>
      </c>
      <c r="K488" s="19" t="s">
        <v>800</v>
      </c>
      <c r="L488" s="52" t="s">
        <v>108</v>
      </c>
      <c r="M488" s="81" t="s">
        <v>2679</v>
      </c>
      <c r="N488" s="28"/>
      <c r="O488" s="972"/>
      <c r="P488" s="29">
        <v>6</v>
      </c>
      <c r="Q488" s="28"/>
      <c r="R488" s="28"/>
      <c r="S488" s="81"/>
      <c r="T488" s="185"/>
      <c r="U488" s="326">
        <v>14.7</v>
      </c>
      <c r="V488" s="60">
        <v>0.67</v>
      </c>
      <c r="W488" s="167">
        <v>1</v>
      </c>
      <c r="X488" s="489" t="str">
        <f t="shared" si="19"/>
        <v/>
      </c>
      <c r="Y488" s="502" t="s">
        <v>2226</v>
      </c>
      <c r="Z488" s="494"/>
      <c r="AA488" s="28" t="s">
        <v>20</v>
      </c>
      <c r="AB488" s="27"/>
      <c r="AC488" s="28"/>
      <c r="AD488" s="27"/>
      <c r="AE488" s="28"/>
      <c r="AF488" s="29"/>
      <c r="AG488" s="29"/>
      <c r="AH488" s="27"/>
      <c r="AI488" s="27"/>
      <c r="AJ488" s="27"/>
      <c r="AK488" s="81"/>
      <c r="AL488" s="569"/>
      <c r="AM488" s="28"/>
      <c r="AN488" s="28"/>
      <c r="AO488" s="28">
        <v>2016</v>
      </c>
      <c r="AP488" s="20">
        <v>2018</v>
      </c>
      <c r="AQ488" s="142"/>
      <c r="AR488" s="28" t="s">
        <v>1785</v>
      </c>
      <c r="AS488" s="20"/>
    </row>
    <row r="489" spans="1:45" ht="14.25" customHeight="1" x14ac:dyDescent="0.25">
      <c r="A489" s="208"/>
      <c r="B489" s="208"/>
      <c r="C489" s="208" t="s">
        <v>875</v>
      </c>
      <c r="D489" s="758" t="s">
        <v>1783</v>
      </c>
      <c r="E489" s="759" t="s">
        <v>2623</v>
      </c>
      <c r="F489" s="762" t="s">
        <v>777</v>
      </c>
      <c r="G489" s="761"/>
      <c r="H489" s="762" t="s">
        <v>143</v>
      </c>
      <c r="I489" s="762">
        <v>16</v>
      </c>
      <c r="J489" s="934">
        <v>24</v>
      </c>
      <c r="K489" s="918" t="s">
        <v>4805</v>
      </c>
      <c r="L489" s="736" t="s">
        <v>108</v>
      </c>
      <c r="M489" s="737" t="s">
        <v>5299</v>
      </c>
      <c r="N489" s="734"/>
      <c r="O489" s="973"/>
      <c r="P489" s="204">
        <v>6</v>
      </c>
      <c r="Q489" s="734"/>
      <c r="R489" s="734"/>
      <c r="S489" s="737"/>
      <c r="T489" s="738">
        <v>44020</v>
      </c>
      <c r="U489" s="739" t="s">
        <v>5298</v>
      </c>
      <c r="V489" s="740">
        <v>0.67</v>
      </c>
      <c r="W489" s="741">
        <v>1</v>
      </c>
      <c r="X489" s="742" t="str">
        <f t="shared" si="19"/>
        <v/>
      </c>
      <c r="Y489" s="743" t="s">
        <v>2226</v>
      </c>
      <c r="Z489" s="744"/>
      <c r="AA489" s="734" t="s">
        <v>20</v>
      </c>
      <c r="AB489" s="205"/>
      <c r="AC489" s="734"/>
      <c r="AD489" s="205"/>
      <c r="AE489" s="734"/>
      <c r="AF489" s="204"/>
      <c r="AG489" s="204"/>
      <c r="AH489" s="205"/>
      <c r="AI489" s="205"/>
      <c r="AJ489" s="205"/>
      <c r="AK489" s="737"/>
      <c r="AL489" s="745"/>
      <c r="AM489" s="734"/>
      <c r="AN489" s="734"/>
      <c r="AO489" s="734">
        <v>2016</v>
      </c>
      <c r="AP489" s="746">
        <v>2018</v>
      </c>
      <c r="AQ489" s="735"/>
      <c r="AR489" s="734" t="s">
        <v>1785</v>
      </c>
      <c r="AS489" s="746"/>
    </row>
    <row r="490" spans="1:45" ht="14.25" customHeight="1" x14ac:dyDescent="0.25">
      <c r="B490">
        <v>1</v>
      </c>
      <c r="C490" t="s">
        <v>875</v>
      </c>
      <c r="D490" s="26" t="s">
        <v>1783</v>
      </c>
      <c r="E490" s="435" t="s">
        <v>2623</v>
      </c>
      <c r="F490" s="27" t="s">
        <v>67</v>
      </c>
      <c r="G490" s="28"/>
      <c r="H490" s="46" t="s">
        <v>143</v>
      </c>
      <c r="I490" s="27">
        <v>16</v>
      </c>
      <c r="J490" s="87">
        <v>24</v>
      </c>
      <c r="K490" s="19" t="s">
        <v>3243</v>
      </c>
      <c r="L490" s="52" t="s">
        <v>108</v>
      </c>
      <c r="M490" s="81"/>
      <c r="N490" s="28">
        <v>1524</v>
      </c>
      <c r="O490" s="972"/>
      <c r="P490" s="29">
        <v>4</v>
      </c>
      <c r="Q490" s="28">
        <v>1</v>
      </c>
      <c r="R490" s="28">
        <v>12</v>
      </c>
      <c r="S490" s="81">
        <v>62.4</v>
      </c>
      <c r="T490" s="185">
        <v>43190</v>
      </c>
      <c r="U490" s="326" t="s">
        <v>3245</v>
      </c>
      <c r="V490" s="60">
        <v>0.67</v>
      </c>
      <c r="W490" s="167">
        <v>1</v>
      </c>
      <c r="X490" s="489">
        <f t="shared" si="19"/>
        <v>27.433070866141733</v>
      </c>
      <c r="Y490" s="502" t="s">
        <v>2226</v>
      </c>
      <c r="Z490" s="494"/>
      <c r="AA490" s="28" t="s">
        <v>20</v>
      </c>
      <c r="AB490" s="27"/>
      <c r="AC490" s="28" t="s">
        <v>3242</v>
      </c>
      <c r="AD490" s="27"/>
      <c r="AE490" s="28"/>
      <c r="AF490" s="29"/>
      <c r="AG490" s="29"/>
      <c r="AH490" s="27"/>
      <c r="AI490" s="27"/>
      <c r="AJ490" s="27"/>
      <c r="AK490" s="81"/>
      <c r="AL490" s="569"/>
      <c r="AM490" s="28"/>
      <c r="AN490" s="28"/>
      <c r="AO490" s="28">
        <v>2016</v>
      </c>
      <c r="AP490" s="20">
        <v>2018</v>
      </c>
      <c r="AQ490" s="142"/>
      <c r="AR490" s="28"/>
      <c r="AS490" s="20"/>
    </row>
    <row r="491" spans="1:45" ht="14.25" customHeight="1" x14ac:dyDescent="0.25">
      <c r="A491" t="s">
        <v>744</v>
      </c>
      <c r="B491">
        <v>1</v>
      </c>
      <c r="C491" t="s">
        <v>875</v>
      </c>
      <c r="D491" s="855" t="s">
        <v>2801</v>
      </c>
      <c r="E491" s="555" t="s">
        <v>3215</v>
      </c>
      <c r="F491" s="46" t="s">
        <v>67</v>
      </c>
      <c r="G491" s="42" t="s">
        <v>2802</v>
      </c>
      <c r="H491" s="46" t="s">
        <v>143</v>
      </c>
      <c r="I491" s="46">
        <v>16</v>
      </c>
      <c r="J491" s="670">
        <v>16</v>
      </c>
      <c r="K491" s="19" t="s">
        <v>802</v>
      </c>
      <c r="L491" s="52" t="s">
        <v>108</v>
      </c>
      <c r="M491" s="81"/>
      <c r="N491" s="28">
        <v>7193</v>
      </c>
      <c r="O491" s="972"/>
      <c r="P491" s="29" t="s">
        <v>744</v>
      </c>
      <c r="Q491" s="28"/>
      <c r="R491" s="28"/>
      <c r="S491" s="81">
        <v>393.39</v>
      </c>
      <c r="T491" s="185">
        <v>43228</v>
      </c>
      <c r="U491" s="326" t="s">
        <v>3562</v>
      </c>
      <c r="V491" s="60">
        <v>0.67</v>
      </c>
      <c r="W491" s="167">
        <v>1</v>
      </c>
      <c r="X491" s="489">
        <f t="shared" si="19"/>
        <v>36.64274989573196</v>
      </c>
      <c r="Y491" s="502" t="s">
        <v>2226</v>
      </c>
      <c r="Z491" s="494"/>
      <c r="AA491" s="28" t="s">
        <v>20</v>
      </c>
      <c r="AB491" s="27">
        <v>7</v>
      </c>
      <c r="AC491" s="28" t="s">
        <v>3244</v>
      </c>
      <c r="AD491" s="27" t="s">
        <v>54</v>
      </c>
      <c r="AE491" s="28" t="s">
        <v>124</v>
      </c>
      <c r="AF491" s="29"/>
      <c r="AG491" s="29" t="s">
        <v>54</v>
      </c>
      <c r="AH491" s="27" t="s">
        <v>181</v>
      </c>
      <c r="AI491" s="27" t="s">
        <v>718</v>
      </c>
      <c r="AJ491" s="27" t="s">
        <v>54</v>
      </c>
      <c r="AK491" s="81"/>
      <c r="AL491" s="569"/>
      <c r="AM491" s="28">
        <v>64</v>
      </c>
      <c r="AN491" s="28"/>
      <c r="AO491" s="28">
        <v>2015</v>
      </c>
      <c r="AP491" s="20">
        <v>2016</v>
      </c>
      <c r="AQ491" s="182" t="s">
        <v>2798</v>
      </c>
      <c r="AR491" s="28" t="s">
        <v>3216</v>
      </c>
      <c r="AS491" s="20" t="s">
        <v>3214</v>
      </c>
    </row>
    <row r="492" spans="1:45" ht="14.25" customHeight="1" x14ac:dyDescent="0.25">
      <c r="C492" t="s">
        <v>875</v>
      </c>
      <c r="D492" s="648" t="s">
        <v>2801</v>
      </c>
      <c r="E492" s="435" t="s">
        <v>3215</v>
      </c>
      <c r="F492" s="27" t="s">
        <v>67</v>
      </c>
      <c r="G492" s="28" t="s">
        <v>2802</v>
      </c>
      <c r="H492" s="46" t="s">
        <v>143</v>
      </c>
      <c r="I492" s="27">
        <v>16</v>
      </c>
      <c r="J492" s="87">
        <v>16</v>
      </c>
      <c r="K492" s="19" t="s">
        <v>3243</v>
      </c>
      <c r="L492" s="52" t="s">
        <v>108</v>
      </c>
      <c r="M492" s="81"/>
      <c r="N492" s="28">
        <v>10630</v>
      </c>
      <c r="O492" s="972"/>
      <c r="P492" s="29">
        <v>4</v>
      </c>
      <c r="Q492" s="28"/>
      <c r="R492" s="28"/>
      <c r="S492" s="81">
        <v>305.81</v>
      </c>
      <c r="T492" s="185">
        <v>43228</v>
      </c>
      <c r="U492" s="326" t="s">
        <v>3562</v>
      </c>
      <c r="V492" s="60">
        <v>0.67</v>
      </c>
      <c r="W492" s="167">
        <v>1</v>
      </c>
      <c r="X492" s="489">
        <f t="shared" si="19"/>
        <v>19.274948259642521</v>
      </c>
      <c r="Y492" s="502" t="s">
        <v>2226</v>
      </c>
      <c r="Z492" s="494"/>
      <c r="AA492" s="28" t="s">
        <v>20</v>
      </c>
      <c r="AB492" s="27">
        <v>7</v>
      </c>
      <c r="AC492" s="28" t="s">
        <v>3244</v>
      </c>
      <c r="AD492" s="27" t="s">
        <v>54</v>
      </c>
      <c r="AE492" s="28" t="s">
        <v>124</v>
      </c>
      <c r="AF492" s="29"/>
      <c r="AG492" s="29" t="s">
        <v>54</v>
      </c>
      <c r="AH492" s="27" t="s">
        <v>181</v>
      </c>
      <c r="AI492" s="27" t="s">
        <v>718</v>
      </c>
      <c r="AJ492" s="27" t="s">
        <v>54</v>
      </c>
      <c r="AK492" s="81"/>
      <c r="AL492" s="569"/>
      <c r="AM492" s="28">
        <v>64</v>
      </c>
      <c r="AN492" s="28"/>
      <c r="AO492" s="28">
        <v>2015</v>
      </c>
      <c r="AP492" s="20">
        <v>2016</v>
      </c>
      <c r="AQ492" s="182" t="s">
        <v>2798</v>
      </c>
      <c r="AR492" s="28" t="s">
        <v>3216</v>
      </c>
      <c r="AS492" s="20" t="s">
        <v>3214</v>
      </c>
    </row>
    <row r="493" spans="1:45" ht="14.25" customHeight="1" x14ac:dyDescent="0.25">
      <c r="A493" t="s">
        <v>174</v>
      </c>
      <c r="B493">
        <v>1</v>
      </c>
      <c r="C493" t="s">
        <v>4376</v>
      </c>
      <c r="D493" s="26" t="s">
        <v>1821</v>
      </c>
      <c r="E493" s="435" t="s">
        <v>1437</v>
      </c>
      <c r="F493" s="27" t="s">
        <v>67</v>
      </c>
      <c r="G493" s="28" t="s">
        <v>1438</v>
      </c>
      <c r="H493" s="46" t="s">
        <v>143</v>
      </c>
      <c r="I493" s="27">
        <v>8</v>
      </c>
      <c r="J493" s="87">
        <v>16</v>
      </c>
      <c r="K493" s="19" t="s">
        <v>802</v>
      </c>
      <c r="L493" s="52" t="s">
        <v>108</v>
      </c>
      <c r="M493" s="81"/>
      <c r="N493" s="28">
        <v>121</v>
      </c>
      <c r="O493" s="972"/>
      <c r="P493" s="29" t="s">
        <v>744</v>
      </c>
      <c r="Q493" s="28"/>
      <c r="R493" s="28"/>
      <c r="S493" s="81">
        <v>297.61900000000003</v>
      </c>
      <c r="T493" s="185">
        <v>41825</v>
      </c>
      <c r="U493" s="326" t="s">
        <v>1267</v>
      </c>
      <c r="V493" s="60">
        <v>0.16700000000000001</v>
      </c>
      <c r="W493" s="167">
        <v>2</v>
      </c>
      <c r="X493" s="489">
        <f t="shared" si="19"/>
        <v>205.38170661157025</v>
      </c>
      <c r="Y493" s="502" t="s">
        <v>2216</v>
      </c>
      <c r="Z493" s="494"/>
      <c r="AA493" s="28" t="s">
        <v>17</v>
      </c>
      <c r="AB493" s="27">
        <v>1</v>
      </c>
      <c r="AC493" s="28" t="s">
        <v>73</v>
      </c>
      <c r="AD493" s="27"/>
      <c r="AE493" s="28"/>
      <c r="AF493" s="29" t="s">
        <v>55</v>
      </c>
      <c r="AG493" s="29" t="s">
        <v>55</v>
      </c>
      <c r="AH493" s="27" t="s">
        <v>181</v>
      </c>
      <c r="AI493" s="27" t="s">
        <v>181</v>
      </c>
      <c r="AJ493" s="27"/>
      <c r="AK493" s="81">
        <v>16</v>
      </c>
      <c r="AL493" s="569"/>
      <c r="AM493" s="28">
        <v>4</v>
      </c>
      <c r="AN493" s="28"/>
      <c r="AO493" s="28">
        <v>1996</v>
      </c>
      <c r="AP493" s="20">
        <v>1998</v>
      </c>
      <c r="AQ493" s="142"/>
      <c r="AR493" s="28" t="s">
        <v>1436</v>
      </c>
      <c r="AS493" s="20" t="s">
        <v>1435</v>
      </c>
    </row>
    <row r="494" spans="1:45" ht="14.25" customHeight="1" x14ac:dyDescent="0.25">
      <c r="A494" t="s">
        <v>174</v>
      </c>
      <c r="B494">
        <v>1</v>
      </c>
      <c r="C494" t="s">
        <v>4376</v>
      </c>
      <c r="D494" s="26" t="s">
        <v>1822</v>
      </c>
      <c r="E494" s="435" t="s">
        <v>1437</v>
      </c>
      <c r="F494" s="27" t="s">
        <v>67</v>
      </c>
      <c r="G494" s="28" t="s">
        <v>1438</v>
      </c>
      <c r="H494" s="46" t="s">
        <v>143</v>
      </c>
      <c r="I494" s="27">
        <v>8</v>
      </c>
      <c r="J494" s="87">
        <v>16</v>
      </c>
      <c r="K494" s="19" t="s">
        <v>800</v>
      </c>
      <c r="L494" s="52" t="s">
        <v>108</v>
      </c>
      <c r="M494" s="81"/>
      <c r="N494" s="28">
        <v>138</v>
      </c>
      <c r="O494" s="972"/>
      <c r="P494" s="29">
        <v>6</v>
      </c>
      <c r="Q494" s="28"/>
      <c r="R494" s="28"/>
      <c r="S494" s="81">
        <v>318.16699999999997</v>
      </c>
      <c r="T494" s="185">
        <v>41825</v>
      </c>
      <c r="U494" s="326">
        <v>14.7</v>
      </c>
      <c r="V494" s="60">
        <v>0.16700000000000001</v>
      </c>
      <c r="W494" s="167">
        <v>3</v>
      </c>
      <c r="X494" s="489">
        <f t="shared" si="19"/>
        <v>128.34272705314009</v>
      </c>
      <c r="Y494" s="502" t="s">
        <v>2216</v>
      </c>
      <c r="Z494" s="494"/>
      <c r="AA494" s="28" t="s">
        <v>17</v>
      </c>
      <c r="AB494" s="27">
        <v>1</v>
      </c>
      <c r="AC494" s="28" t="s">
        <v>73</v>
      </c>
      <c r="AD494" s="27"/>
      <c r="AE494" s="28" t="s">
        <v>158</v>
      </c>
      <c r="AF494" s="29" t="s">
        <v>55</v>
      </c>
      <c r="AG494" s="29" t="s">
        <v>55</v>
      </c>
      <c r="AH494" s="27" t="s">
        <v>181</v>
      </c>
      <c r="AI494" s="27" t="s">
        <v>181</v>
      </c>
      <c r="AJ494" s="27" t="s">
        <v>54</v>
      </c>
      <c r="AK494" s="81">
        <v>16</v>
      </c>
      <c r="AL494" s="569"/>
      <c r="AM494" s="28">
        <v>4</v>
      </c>
      <c r="AN494" s="28"/>
      <c r="AO494" s="28">
        <v>1996</v>
      </c>
      <c r="AP494" s="20">
        <v>1998</v>
      </c>
      <c r="AQ494" s="142"/>
      <c r="AR494" s="28" t="s">
        <v>1436</v>
      </c>
      <c r="AS494" s="20" t="s">
        <v>1435</v>
      </c>
    </row>
    <row r="495" spans="1:45" ht="14.25" customHeight="1" x14ac:dyDescent="0.25">
      <c r="A495" t="s">
        <v>174</v>
      </c>
      <c r="B495">
        <v>1</v>
      </c>
      <c r="C495" t="s">
        <v>4376</v>
      </c>
      <c r="D495" s="26" t="s">
        <v>1823</v>
      </c>
      <c r="E495" s="435" t="s">
        <v>1437</v>
      </c>
      <c r="F495" s="27" t="s">
        <v>67</v>
      </c>
      <c r="G495" s="28" t="s">
        <v>1438</v>
      </c>
      <c r="H495" s="46" t="s">
        <v>143</v>
      </c>
      <c r="I495" s="27">
        <v>8</v>
      </c>
      <c r="J495" s="87">
        <v>16</v>
      </c>
      <c r="K495" s="19" t="s">
        <v>800</v>
      </c>
      <c r="L495" s="52" t="s">
        <v>108</v>
      </c>
      <c r="M495" s="81"/>
      <c r="N495" s="28">
        <v>198</v>
      </c>
      <c r="O495" s="972"/>
      <c r="P495" s="29">
        <v>6</v>
      </c>
      <c r="Q495" s="28"/>
      <c r="R495" s="28"/>
      <c r="S495" s="81">
        <v>374.53199999999998</v>
      </c>
      <c r="T495" s="185">
        <v>41825</v>
      </c>
      <c r="U495" s="326">
        <v>14.7</v>
      </c>
      <c r="V495" s="60">
        <v>0.16700000000000001</v>
      </c>
      <c r="W495" s="167">
        <v>2</v>
      </c>
      <c r="X495" s="489">
        <f t="shared" si="19"/>
        <v>157.94657575757577</v>
      </c>
      <c r="Y495" s="502" t="s">
        <v>2216</v>
      </c>
      <c r="Z495" s="494"/>
      <c r="AA495" s="28" t="s">
        <v>17</v>
      </c>
      <c r="AB495" s="27">
        <v>1</v>
      </c>
      <c r="AC495" s="28" t="s">
        <v>73</v>
      </c>
      <c r="AD495" s="27"/>
      <c r="AE495" s="28" t="s">
        <v>158</v>
      </c>
      <c r="AF495" s="29" t="s">
        <v>55</v>
      </c>
      <c r="AG495" s="29" t="s">
        <v>55</v>
      </c>
      <c r="AH495" s="27" t="s">
        <v>181</v>
      </c>
      <c r="AI495" s="27" t="s">
        <v>181</v>
      </c>
      <c r="AJ495" s="27" t="s">
        <v>54</v>
      </c>
      <c r="AK495" s="81">
        <v>16</v>
      </c>
      <c r="AL495" s="569"/>
      <c r="AM495" s="28">
        <v>4</v>
      </c>
      <c r="AN495" s="28"/>
      <c r="AO495" s="28">
        <v>1996</v>
      </c>
      <c r="AP495" s="20">
        <v>1998</v>
      </c>
      <c r="AQ495" s="142"/>
      <c r="AR495" s="28" t="s">
        <v>1436</v>
      </c>
      <c r="AS495" s="20" t="s">
        <v>1435</v>
      </c>
    </row>
    <row r="496" spans="1:45" ht="14.25" customHeight="1" x14ac:dyDescent="0.25">
      <c r="A496" t="s">
        <v>174</v>
      </c>
      <c r="B496">
        <v>1</v>
      </c>
      <c r="C496" t="s">
        <v>4376</v>
      </c>
      <c r="D496" s="26" t="s">
        <v>1824</v>
      </c>
      <c r="E496" s="435" t="s">
        <v>1437</v>
      </c>
      <c r="F496" s="27" t="s">
        <v>67</v>
      </c>
      <c r="G496" s="28" t="s">
        <v>1438</v>
      </c>
      <c r="H496" s="46" t="s">
        <v>143</v>
      </c>
      <c r="I496" s="27">
        <v>8</v>
      </c>
      <c r="J496" s="87">
        <v>16</v>
      </c>
      <c r="K496" s="19" t="s">
        <v>800</v>
      </c>
      <c r="L496" s="52" t="s">
        <v>108</v>
      </c>
      <c r="M496" s="81"/>
      <c r="N496" s="28">
        <v>136</v>
      </c>
      <c r="O496" s="972"/>
      <c r="P496" s="29">
        <v>6</v>
      </c>
      <c r="Q496" s="28"/>
      <c r="R496" s="28"/>
      <c r="S496" s="81">
        <v>313.185</v>
      </c>
      <c r="T496" s="185">
        <v>41825</v>
      </c>
      <c r="U496" s="326">
        <v>14.7</v>
      </c>
      <c r="V496" s="60">
        <v>0.16700000000000001</v>
      </c>
      <c r="W496" s="167">
        <v>8</v>
      </c>
      <c r="X496" s="489">
        <f t="shared" si="19"/>
        <v>48.071594669117651</v>
      </c>
      <c r="Y496" s="502" t="s">
        <v>2216</v>
      </c>
      <c r="Z496" s="494"/>
      <c r="AA496" s="28" t="s">
        <v>17</v>
      </c>
      <c r="AB496" s="27">
        <v>1</v>
      </c>
      <c r="AC496" s="28" t="s">
        <v>73</v>
      </c>
      <c r="AD496" s="27"/>
      <c r="AE496" s="28" t="s">
        <v>158</v>
      </c>
      <c r="AF496" s="29" t="s">
        <v>55</v>
      </c>
      <c r="AG496" s="29" t="s">
        <v>55</v>
      </c>
      <c r="AH496" s="27" t="s">
        <v>181</v>
      </c>
      <c r="AI496" s="27" t="s">
        <v>181</v>
      </c>
      <c r="AJ496" s="27" t="s">
        <v>54</v>
      </c>
      <c r="AK496" s="81">
        <v>16</v>
      </c>
      <c r="AL496" s="569"/>
      <c r="AM496" s="28">
        <v>4</v>
      </c>
      <c r="AN496" s="28"/>
      <c r="AO496" s="28">
        <v>1996</v>
      </c>
      <c r="AP496" s="20">
        <v>1998</v>
      </c>
      <c r="AQ496" s="142"/>
      <c r="AR496" s="28" t="s">
        <v>1436</v>
      </c>
      <c r="AS496" s="20" t="s">
        <v>1435</v>
      </c>
    </row>
    <row r="497" spans="1:45" ht="14.25" customHeight="1" x14ac:dyDescent="0.25">
      <c r="A497" t="s">
        <v>746</v>
      </c>
      <c r="B497">
        <v>1</v>
      </c>
      <c r="C497" t="s">
        <v>875</v>
      </c>
      <c r="D497" s="854" t="s">
        <v>1386</v>
      </c>
      <c r="E497" s="435" t="s">
        <v>2357</v>
      </c>
      <c r="F497" s="27" t="s">
        <v>107</v>
      </c>
      <c r="G497" s="28" t="s">
        <v>1385</v>
      </c>
      <c r="H497" s="46" t="s">
        <v>143</v>
      </c>
      <c r="I497" s="27">
        <v>32</v>
      </c>
      <c r="J497" s="87">
        <v>32</v>
      </c>
      <c r="K497" s="19" t="s">
        <v>794</v>
      </c>
      <c r="L497" s="52" t="s">
        <v>1385</v>
      </c>
      <c r="M497" s="81"/>
      <c r="N497" s="28">
        <v>2426</v>
      </c>
      <c r="O497" s="972"/>
      <c r="P497" s="29">
        <v>4</v>
      </c>
      <c r="Q497" s="28"/>
      <c r="R497" s="28">
        <v>4</v>
      </c>
      <c r="S497" s="81">
        <v>50</v>
      </c>
      <c r="T497" s="185"/>
      <c r="U497" s="326"/>
      <c r="V497" s="60">
        <v>1</v>
      </c>
      <c r="W497" s="167">
        <v>1</v>
      </c>
      <c r="X497" s="489">
        <f t="shared" si="19"/>
        <v>20.610057708161584</v>
      </c>
      <c r="Y497" s="502" t="s">
        <v>2342</v>
      </c>
      <c r="Z497" s="494"/>
      <c r="AA497" s="28" t="s">
        <v>107</v>
      </c>
      <c r="AB497" s="27"/>
      <c r="AC497" s="28"/>
      <c r="AD497" s="27" t="s">
        <v>54</v>
      </c>
      <c r="AE497" s="28" t="s">
        <v>124</v>
      </c>
      <c r="AF497" s="29" t="s">
        <v>55</v>
      </c>
      <c r="AG497" s="29" t="s">
        <v>55</v>
      </c>
      <c r="AH497" s="27" t="s">
        <v>133</v>
      </c>
      <c r="AI497" s="27" t="s">
        <v>133</v>
      </c>
      <c r="AJ497" s="27" t="s">
        <v>54</v>
      </c>
      <c r="AK497" s="81"/>
      <c r="AL497" s="569"/>
      <c r="AM497" s="28"/>
      <c r="AN497" s="28"/>
      <c r="AO497" s="28">
        <v>2004</v>
      </c>
      <c r="AP497" s="20">
        <v>2017</v>
      </c>
      <c r="AQ497" s="19" t="s">
        <v>1394</v>
      </c>
      <c r="AR497" s="28" t="s">
        <v>2356</v>
      </c>
      <c r="AS497" s="20" t="s">
        <v>1391</v>
      </c>
    </row>
    <row r="498" spans="1:45" ht="14.25" customHeight="1" x14ac:dyDescent="0.25">
      <c r="A498" t="s">
        <v>746</v>
      </c>
      <c r="B498">
        <v>1</v>
      </c>
      <c r="C498" t="s">
        <v>875</v>
      </c>
      <c r="D498" s="45" t="s">
        <v>146</v>
      </c>
      <c r="E498" s="555" t="s">
        <v>2223</v>
      </c>
      <c r="F498" s="46" t="s">
        <v>85</v>
      </c>
      <c r="G498" s="42" t="s">
        <v>148</v>
      </c>
      <c r="H498" s="46" t="s">
        <v>143</v>
      </c>
      <c r="I498" s="46">
        <v>16</v>
      </c>
      <c r="J498" s="670">
        <v>16</v>
      </c>
      <c r="K498" s="19" t="s">
        <v>800</v>
      </c>
      <c r="L498" s="52" t="s">
        <v>108</v>
      </c>
      <c r="M498" s="81"/>
      <c r="N498" s="28">
        <v>377</v>
      </c>
      <c r="O498" s="972"/>
      <c r="P498" s="29">
        <v>6</v>
      </c>
      <c r="Q498" s="28"/>
      <c r="R498" s="28"/>
      <c r="S498" s="81">
        <v>194.40100000000001</v>
      </c>
      <c r="T498" s="185">
        <v>41788</v>
      </c>
      <c r="U498" s="326">
        <v>14.7</v>
      </c>
      <c r="V498" s="60">
        <v>0.67</v>
      </c>
      <c r="W498" s="167">
        <v>1</v>
      </c>
      <c r="X498" s="489">
        <f t="shared" si="19"/>
        <v>345.48718832891251</v>
      </c>
      <c r="Y498" s="502" t="s">
        <v>1833</v>
      </c>
      <c r="Z498" s="494"/>
      <c r="AA498" s="28" t="s">
        <v>17</v>
      </c>
      <c r="AB498" s="27">
        <v>7</v>
      </c>
      <c r="AC498" s="28" t="s">
        <v>79</v>
      </c>
      <c r="AD498" s="27" t="s">
        <v>149</v>
      </c>
      <c r="AE498" s="28"/>
      <c r="AF498" s="29" t="s">
        <v>55</v>
      </c>
      <c r="AG498" s="29" t="s">
        <v>55</v>
      </c>
      <c r="AH498" s="27" t="s">
        <v>181</v>
      </c>
      <c r="AI498" s="27" t="s">
        <v>181</v>
      </c>
      <c r="AJ498" s="27" t="s">
        <v>54</v>
      </c>
      <c r="AK498" s="81"/>
      <c r="AL498" s="569"/>
      <c r="AM498" s="28">
        <v>16</v>
      </c>
      <c r="AN498" s="28"/>
      <c r="AO498" s="28">
        <v>2009</v>
      </c>
      <c r="AP498" s="20">
        <v>2010</v>
      </c>
      <c r="AQ498" s="142"/>
      <c r="AR498" s="28" t="s">
        <v>1109</v>
      </c>
      <c r="AS498" s="20" t="s">
        <v>1406</v>
      </c>
    </row>
    <row r="499" spans="1:45" ht="14.25" customHeight="1" x14ac:dyDescent="0.25">
      <c r="A499" s="208"/>
      <c r="B499" s="208"/>
      <c r="C499" s="208"/>
      <c r="D499" s="202" t="s">
        <v>5717</v>
      </c>
      <c r="E499" s="733" t="s">
        <v>5718</v>
      </c>
      <c r="F499" s="205" t="s">
        <v>5719</v>
      </c>
      <c r="G499" s="734" t="s">
        <v>311</v>
      </c>
      <c r="H499" s="762" t="s">
        <v>143</v>
      </c>
      <c r="I499" s="205">
        <v>64</v>
      </c>
      <c r="J499" s="207">
        <v>36</v>
      </c>
      <c r="K499" s="918" t="s">
        <v>6197</v>
      </c>
      <c r="L499" s="734" t="s">
        <v>108</v>
      </c>
      <c r="M499" s="737" t="s">
        <v>777</v>
      </c>
      <c r="N499" s="734"/>
      <c r="O499" s="973"/>
      <c r="P499" s="204"/>
      <c r="Q499" s="734"/>
      <c r="R499" s="734"/>
      <c r="S499" s="737"/>
      <c r="T499" s="738">
        <v>44494</v>
      </c>
      <c r="U499" s="739" t="s">
        <v>5998</v>
      </c>
      <c r="V499" s="740">
        <v>2</v>
      </c>
      <c r="W499" s="741">
        <v>1</v>
      </c>
      <c r="X499" s="742" t="str">
        <f t="shared" si="19"/>
        <v/>
      </c>
      <c r="Y499" s="743" t="s">
        <v>174</v>
      </c>
      <c r="Z499" s="744"/>
      <c r="AA499" s="734" t="s">
        <v>479</v>
      </c>
      <c r="AB499" s="205">
        <v>83</v>
      </c>
      <c r="AC499" s="734" t="s">
        <v>6222</v>
      </c>
      <c r="AD499" s="205" t="s">
        <v>54</v>
      </c>
      <c r="AE499" s="734"/>
      <c r="AF499" s="204" t="s">
        <v>54</v>
      </c>
      <c r="AG499" s="204"/>
      <c r="AH499" s="205"/>
      <c r="AI499" s="205"/>
      <c r="AJ499" s="205"/>
      <c r="AK499" s="737">
        <v>128</v>
      </c>
      <c r="AL499" s="745"/>
      <c r="AM499" s="734">
        <v>64</v>
      </c>
      <c r="AN499" s="734"/>
      <c r="AO499" s="734">
        <v>2021</v>
      </c>
      <c r="AP499" s="746">
        <v>2021</v>
      </c>
      <c r="AQ499" s="747" t="s">
        <v>5957</v>
      </c>
      <c r="AR499" s="734" t="s">
        <v>5956</v>
      </c>
      <c r="AS499" s="746" t="s">
        <v>6223</v>
      </c>
    </row>
    <row r="500" spans="1:45" ht="14.25" customHeight="1" x14ac:dyDescent="0.25">
      <c r="D500" s="409" t="s">
        <v>5426</v>
      </c>
      <c r="E500" s="435" t="s">
        <v>5427</v>
      </c>
      <c r="F500" s="608" t="s">
        <v>741</v>
      </c>
      <c r="G500" s="28" t="s">
        <v>5428</v>
      </c>
      <c r="H500" s="46" t="s">
        <v>143</v>
      </c>
      <c r="I500" s="412">
        <v>16</v>
      </c>
      <c r="J500" s="415">
        <v>16</v>
      </c>
      <c r="K500" s="856" t="s">
        <v>6197</v>
      </c>
      <c r="L500" s="28" t="s">
        <v>108</v>
      </c>
      <c r="M500" s="81" t="s">
        <v>3607</v>
      </c>
      <c r="N500" s="28"/>
      <c r="O500" s="972"/>
      <c r="P500" s="29"/>
      <c r="Q500" s="28"/>
      <c r="R500" s="28"/>
      <c r="S500" s="81"/>
      <c r="T500" s="185">
        <v>44495</v>
      </c>
      <c r="U500" s="326" t="s">
        <v>5998</v>
      </c>
      <c r="V500" s="60">
        <v>1</v>
      </c>
      <c r="W500" s="167">
        <v>1</v>
      </c>
      <c r="X500" s="489" t="str">
        <f t="shared" si="19"/>
        <v/>
      </c>
      <c r="Y500" s="502"/>
      <c r="Z500" s="494"/>
      <c r="AA500" s="28" t="s">
        <v>20</v>
      </c>
      <c r="AB500" s="27">
        <v>9</v>
      </c>
      <c r="AC500" s="28" t="s">
        <v>5431</v>
      </c>
      <c r="AD500" s="27" t="s">
        <v>54</v>
      </c>
      <c r="AE500" s="28" t="s">
        <v>158</v>
      </c>
      <c r="AF500" s="29" t="s">
        <v>55</v>
      </c>
      <c r="AG500" s="29"/>
      <c r="AH500" s="27"/>
      <c r="AI500" s="27"/>
      <c r="AJ500" s="27" t="s">
        <v>55</v>
      </c>
      <c r="AK500" s="81">
        <v>18</v>
      </c>
      <c r="AL500" s="569"/>
      <c r="AM500" s="28">
        <v>8</v>
      </c>
      <c r="AN500" s="28"/>
      <c r="AO500" s="28">
        <v>2018</v>
      </c>
      <c r="AP500" s="20">
        <v>2020</v>
      </c>
      <c r="AQ500" s="182" t="s">
        <v>5430</v>
      </c>
      <c r="AR500" s="28" t="s">
        <v>5429</v>
      </c>
      <c r="AS500" s="20" t="s">
        <v>1773</v>
      </c>
    </row>
    <row r="501" spans="1:45" ht="14.25" customHeight="1" x14ac:dyDescent="0.25">
      <c r="A501" t="s">
        <v>746</v>
      </c>
      <c r="B501">
        <v>1</v>
      </c>
      <c r="C501" t="s">
        <v>875</v>
      </c>
      <c r="D501" s="26" t="s">
        <v>1103</v>
      </c>
      <c r="E501" s="435" t="s">
        <v>2232</v>
      </c>
      <c r="F501" s="27" t="s">
        <v>57</v>
      </c>
      <c r="G501" s="28" t="s">
        <v>173</v>
      </c>
      <c r="H501" s="46" t="s">
        <v>143</v>
      </c>
      <c r="I501" s="27">
        <v>16</v>
      </c>
      <c r="J501" s="87">
        <v>16</v>
      </c>
      <c r="K501" s="856" t="s">
        <v>6197</v>
      </c>
      <c r="L501" s="28" t="s">
        <v>108</v>
      </c>
      <c r="M501" s="81" t="s">
        <v>6199</v>
      </c>
      <c r="N501" s="28">
        <v>1222</v>
      </c>
      <c r="O501" s="972">
        <v>1160</v>
      </c>
      <c r="P501" s="29">
        <v>6</v>
      </c>
      <c r="Q501" s="28">
        <v>1</v>
      </c>
      <c r="R501" s="28">
        <v>5</v>
      </c>
      <c r="S501" s="81">
        <v>261.77999999999997</v>
      </c>
      <c r="T501" s="185">
        <v>44495</v>
      </c>
      <c r="U501" s="326" t="s">
        <v>5998</v>
      </c>
      <c r="V501" s="60">
        <v>0.8</v>
      </c>
      <c r="W501" s="167">
        <v>1</v>
      </c>
      <c r="X501" s="489">
        <f t="shared" si="19"/>
        <v>171.37806873977087</v>
      </c>
      <c r="Y501" s="502" t="s">
        <v>1833</v>
      </c>
      <c r="Z501" s="494"/>
      <c r="AA501" s="28" t="s">
        <v>17</v>
      </c>
      <c r="AB501" s="27">
        <v>19</v>
      </c>
      <c r="AC501" s="28" t="s">
        <v>1102</v>
      </c>
      <c r="AD501" s="27" t="s">
        <v>54</v>
      </c>
      <c r="AE501" s="28" t="s">
        <v>158</v>
      </c>
      <c r="AF501" s="29" t="s">
        <v>55</v>
      </c>
      <c r="AG501" s="29" t="s">
        <v>54</v>
      </c>
      <c r="AH501" s="27" t="s">
        <v>181</v>
      </c>
      <c r="AI501" s="27" t="s">
        <v>181</v>
      </c>
      <c r="AJ501" s="27" t="s">
        <v>875</v>
      </c>
      <c r="AK501" s="81">
        <v>80</v>
      </c>
      <c r="AL501" s="569"/>
      <c r="AM501" s="28">
        <v>8</v>
      </c>
      <c r="AN501" s="28"/>
      <c r="AO501" s="28">
        <v>2013</v>
      </c>
      <c r="AP501" s="20">
        <v>2015</v>
      </c>
      <c r="AQ501" s="19"/>
      <c r="AR501" s="28" t="s">
        <v>807</v>
      </c>
      <c r="AS501" s="20" t="s">
        <v>806</v>
      </c>
    </row>
    <row r="502" spans="1:45" ht="14.25" customHeight="1" x14ac:dyDescent="0.25">
      <c r="A502" t="s">
        <v>746</v>
      </c>
      <c r="B502">
        <v>1</v>
      </c>
      <c r="C502" t="s">
        <v>875</v>
      </c>
      <c r="D502" s="26" t="s">
        <v>1103</v>
      </c>
      <c r="E502" s="435" t="s">
        <v>2232</v>
      </c>
      <c r="F502" s="27" t="s">
        <v>57</v>
      </c>
      <c r="G502" s="28" t="s">
        <v>173</v>
      </c>
      <c r="H502" s="46" t="s">
        <v>143</v>
      </c>
      <c r="I502" s="27">
        <v>16</v>
      </c>
      <c r="J502" s="87">
        <v>16</v>
      </c>
      <c r="K502" s="19" t="s">
        <v>800</v>
      </c>
      <c r="L502" s="52" t="s">
        <v>108</v>
      </c>
      <c r="M502" s="81"/>
      <c r="N502" s="28">
        <v>1595</v>
      </c>
      <c r="O502" s="972"/>
      <c r="P502" s="29">
        <v>6</v>
      </c>
      <c r="Q502" s="28">
        <v>1</v>
      </c>
      <c r="R502" s="28">
        <v>5</v>
      </c>
      <c r="S502" s="81">
        <v>151.24</v>
      </c>
      <c r="T502" s="185">
        <v>41933</v>
      </c>
      <c r="U502" s="326">
        <v>14.7</v>
      </c>
      <c r="V502" s="60">
        <v>0.8</v>
      </c>
      <c r="W502" s="167">
        <v>1</v>
      </c>
      <c r="X502" s="489">
        <f t="shared" si="19"/>
        <v>75.857053291536047</v>
      </c>
      <c r="Y502" s="502" t="s">
        <v>1833</v>
      </c>
      <c r="Z502" s="494"/>
      <c r="AA502" s="28" t="s">
        <v>17</v>
      </c>
      <c r="AB502" s="27">
        <v>19</v>
      </c>
      <c r="AC502" s="28" t="s">
        <v>1102</v>
      </c>
      <c r="AD502" s="27" t="s">
        <v>54</v>
      </c>
      <c r="AE502" s="28" t="s">
        <v>158</v>
      </c>
      <c r="AF502" s="29" t="s">
        <v>55</v>
      </c>
      <c r="AG502" s="29" t="s">
        <v>54</v>
      </c>
      <c r="AH502" s="27" t="s">
        <v>181</v>
      </c>
      <c r="AI502" s="27" t="s">
        <v>181</v>
      </c>
      <c r="AJ502" s="27" t="s">
        <v>875</v>
      </c>
      <c r="AK502" s="81">
        <v>80</v>
      </c>
      <c r="AL502" s="569"/>
      <c r="AM502" s="28">
        <v>8</v>
      </c>
      <c r="AN502" s="28"/>
      <c r="AO502" s="28">
        <v>2013</v>
      </c>
      <c r="AP502" s="20">
        <v>2015</v>
      </c>
      <c r="AQ502" s="19"/>
      <c r="AR502" s="28" t="s">
        <v>807</v>
      </c>
      <c r="AS502" s="20" t="s">
        <v>806</v>
      </c>
    </row>
    <row r="503" spans="1:45" ht="14.25" customHeight="1" x14ac:dyDescent="0.25">
      <c r="A503" t="s">
        <v>746</v>
      </c>
      <c r="B503">
        <v>1</v>
      </c>
      <c r="C503" t="s">
        <v>875</v>
      </c>
      <c r="D503" s="26" t="s">
        <v>171</v>
      </c>
      <c r="E503" s="435" t="s">
        <v>2232</v>
      </c>
      <c r="F503" s="27" t="s">
        <v>57</v>
      </c>
      <c r="G503" s="28" t="s">
        <v>173</v>
      </c>
      <c r="H503" s="46" t="s">
        <v>143</v>
      </c>
      <c r="I503" s="27">
        <v>16</v>
      </c>
      <c r="J503" s="87">
        <v>16</v>
      </c>
      <c r="K503" s="856" t="s">
        <v>6197</v>
      </c>
      <c r="L503" s="52" t="s">
        <v>108</v>
      </c>
      <c r="M503" s="81" t="s">
        <v>6199</v>
      </c>
      <c r="N503" s="28">
        <v>611</v>
      </c>
      <c r="O503" s="972">
        <v>285</v>
      </c>
      <c r="P503" s="29">
        <v>6</v>
      </c>
      <c r="Q503" s="28">
        <v>1</v>
      </c>
      <c r="R503" s="28"/>
      <c r="S503" s="81">
        <v>333.33300000000003</v>
      </c>
      <c r="T503" s="185">
        <v>44495</v>
      </c>
      <c r="U503" s="326" t="s">
        <v>5998</v>
      </c>
      <c r="V503" s="60">
        <v>0.8</v>
      </c>
      <c r="W503" s="167">
        <v>1</v>
      </c>
      <c r="X503" s="489">
        <f t="shared" si="19"/>
        <v>436.44255319148942</v>
      </c>
      <c r="Y503" s="502" t="s">
        <v>2216</v>
      </c>
      <c r="Z503" s="494"/>
      <c r="AA503" s="28" t="s">
        <v>17</v>
      </c>
      <c r="AB503" s="27">
        <v>8</v>
      </c>
      <c r="AC503" s="28" t="s">
        <v>985</v>
      </c>
      <c r="AD503" s="27" t="s">
        <v>54</v>
      </c>
      <c r="AE503" s="28" t="s">
        <v>158</v>
      </c>
      <c r="AF503" s="29" t="s">
        <v>55</v>
      </c>
      <c r="AG503" s="29" t="s">
        <v>54</v>
      </c>
      <c r="AH503" s="27" t="s">
        <v>181</v>
      </c>
      <c r="AI503" s="27" t="s">
        <v>181</v>
      </c>
      <c r="AJ503" s="27" t="s">
        <v>54</v>
      </c>
      <c r="AK503" s="81">
        <v>80</v>
      </c>
      <c r="AL503" s="569"/>
      <c r="AM503" s="28">
        <v>8</v>
      </c>
      <c r="AN503" s="28"/>
      <c r="AO503" s="28">
        <v>2013</v>
      </c>
      <c r="AP503" s="20">
        <v>2015</v>
      </c>
      <c r="AQ503" s="142"/>
      <c r="AR503" s="28" t="s">
        <v>807</v>
      </c>
      <c r="AS503" s="20" t="s">
        <v>1045</v>
      </c>
    </row>
    <row r="504" spans="1:45" ht="14.25" customHeight="1" x14ac:dyDescent="0.25">
      <c r="A504" t="s">
        <v>746</v>
      </c>
      <c r="B504">
        <v>1</v>
      </c>
      <c r="C504" t="s">
        <v>875</v>
      </c>
      <c r="D504" s="26" t="s">
        <v>171</v>
      </c>
      <c r="E504" s="435" t="s">
        <v>2232</v>
      </c>
      <c r="F504" s="27" t="s">
        <v>57</v>
      </c>
      <c r="G504" s="28" t="s">
        <v>173</v>
      </c>
      <c r="H504" s="46" t="s">
        <v>143</v>
      </c>
      <c r="I504" s="27">
        <v>16</v>
      </c>
      <c r="J504" s="87">
        <v>16</v>
      </c>
      <c r="K504" s="19" t="s">
        <v>800</v>
      </c>
      <c r="L504" s="52" t="s">
        <v>108</v>
      </c>
      <c r="M504" s="81"/>
      <c r="N504" s="28">
        <v>559</v>
      </c>
      <c r="O504" s="972"/>
      <c r="P504" s="29">
        <v>6</v>
      </c>
      <c r="Q504" s="28">
        <v>1</v>
      </c>
      <c r="R504" s="28"/>
      <c r="S504" s="81">
        <v>200</v>
      </c>
      <c r="T504" s="185">
        <v>41738</v>
      </c>
      <c r="U504" s="326" t="s">
        <v>1255</v>
      </c>
      <c r="V504" s="60">
        <v>0.8</v>
      </c>
      <c r="W504" s="167">
        <v>1</v>
      </c>
      <c r="X504" s="489">
        <f t="shared" si="19"/>
        <v>286.2254025044723</v>
      </c>
      <c r="Y504" s="502" t="s">
        <v>2216</v>
      </c>
      <c r="Z504" s="494"/>
      <c r="AA504" s="28" t="s">
        <v>17</v>
      </c>
      <c r="AB504" s="27">
        <v>8</v>
      </c>
      <c r="AC504" s="28" t="s">
        <v>985</v>
      </c>
      <c r="AD504" s="27" t="s">
        <v>54</v>
      </c>
      <c r="AE504" s="28" t="s">
        <v>158</v>
      </c>
      <c r="AF504" s="29" t="s">
        <v>55</v>
      </c>
      <c r="AG504" s="29" t="s">
        <v>54</v>
      </c>
      <c r="AH504" s="27" t="s">
        <v>181</v>
      </c>
      <c r="AI504" s="27" t="s">
        <v>181</v>
      </c>
      <c r="AJ504" s="27" t="s">
        <v>54</v>
      </c>
      <c r="AK504" s="81">
        <v>80</v>
      </c>
      <c r="AL504" s="569"/>
      <c r="AM504" s="28">
        <v>8</v>
      </c>
      <c r="AN504" s="28"/>
      <c r="AO504" s="28">
        <v>2013</v>
      </c>
      <c r="AP504" s="20">
        <v>2015</v>
      </c>
      <c r="AQ504" s="142"/>
      <c r="AR504" s="28" t="s">
        <v>807</v>
      </c>
      <c r="AS504" s="20" t="s">
        <v>1045</v>
      </c>
    </row>
    <row r="505" spans="1:45" ht="14.25" customHeight="1" x14ac:dyDescent="0.25">
      <c r="B505">
        <v>1</v>
      </c>
      <c r="C505" t="s">
        <v>4376</v>
      </c>
      <c r="D505" s="26" t="s">
        <v>2478</v>
      </c>
      <c r="E505" s="435" t="s">
        <v>2479</v>
      </c>
      <c r="F505" s="27" t="s">
        <v>67</v>
      </c>
      <c r="G505" s="28" t="s">
        <v>1897</v>
      </c>
      <c r="H505" s="46" t="s">
        <v>143</v>
      </c>
      <c r="I505" s="27">
        <v>8</v>
      </c>
      <c r="J505" s="87">
        <v>16</v>
      </c>
      <c r="K505" s="19" t="s">
        <v>800</v>
      </c>
      <c r="L505" s="52" t="s">
        <v>108</v>
      </c>
      <c r="M505" s="81"/>
      <c r="N505" s="28">
        <v>468</v>
      </c>
      <c r="O505" s="972"/>
      <c r="P505" s="29">
        <v>6</v>
      </c>
      <c r="Q505" s="28"/>
      <c r="R505" s="28"/>
      <c r="S505" s="81">
        <v>140.845</v>
      </c>
      <c r="T505" s="185">
        <v>43168</v>
      </c>
      <c r="U505" s="326">
        <v>14.7</v>
      </c>
      <c r="V505" s="60">
        <v>0.33</v>
      </c>
      <c r="W505" s="167">
        <v>2</v>
      </c>
      <c r="X505" s="489">
        <f t="shared" si="19"/>
        <v>49.656891025641031</v>
      </c>
      <c r="Y505" s="502" t="s">
        <v>174</v>
      </c>
      <c r="Z505" s="494"/>
      <c r="AA505" s="28" t="s">
        <v>20</v>
      </c>
      <c r="AB505" s="27">
        <v>1</v>
      </c>
      <c r="AC505" s="28" t="s">
        <v>1898</v>
      </c>
      <c r="AD505" s="27" t="s">
        <v>54</v>
      </c>
      <c r="AE505" s="28"/>
      <c r="AF505" s="29" t="s">
        <v>55</v>
      </c>
      <c r="AG505" s="29"/>
      <c r="AH505" s="27" t="s">
        <v>181</v>
      </c>
      <c r="AI505" s="27" t="s">
        <v>181</v>
      </c>
      <c r="AJ505" s="27" t="s">
        <v>54</v>
      </c>
      <c r="AK505" s="81">
        <v>15</v>
      </c>
      <c r="AL505" s="569"/>
      <c r="AM505" s="28">
        <v>8</v>
      </c>
      <c r="AN505" s="28"/>
      <c r="AO505" s="28">
        <v>1997</v>
      </c>
      <c r="AP505" s="20">
        <v>1999</v>
      </c>
      <c r="AQ505" s="182" t="s">
        <v>2481</v>
      </c>
      <c r="AR505" s="84" t="s">
        <v>2480</v>
      </c>
      <c r="AS505" s="20" t="s">
        <v>2482</v>
      </c>
    </row>
    <row r="506" spans="1:45" ht="14.25" customHeight="1" x14ac:dyDescent="0.25">
      <c r="B506">
        <v>1</v>
      </c>
      <c r="C506" t="s">
        <v>4376</v>
      </c>
      <c r="D506" s="26" t="s">
        <v>2478</v>
      </c>
      <c r="E506" s="435" t="s">
        <v>2479</v>
      </c>
      <c r="F506" s="27" t="s">
        <v>67</v>
      </c>
      <c r="G506" s="28" t="s">
        <v>1897</v>
      </c>
      <c r="H506" s="46" t="s">
        <v>143</v>
      </c>
      <c r="I506" s="27">
        <v>8</v>
      </c>
      <c r="J506" s="87">
        <v>16</v>
      </c>
      <c r="K506" s="856" t="s">
        <v>6197</v>
      </c>
      <c r="L506" s="52" t="s">
        <v>108</v>
      </c>
      <c r="M506" s="81" t="s">
        <v>6199</v>
      </c>
      <c r="N506" s="28">
        <v>249</v>
      </c>
      <c r="O506" s="972"/>
      <c r="P506" s="29">
        <v>6</v>
      </c>
      <c r="Q506" s="28"/>
      <c r="R506" s="28"/>
      <c r="S506" s="81">
        <v>285.714</v>
      </c>
      <c r="T506" s="185">
        <v>44508</v>
      </c>
      <c r="U506" s="27" t="s">
        <v>5998</v>
      </c>
      <c r="V506" s="60">
        <v>0.33</v>
      </c>
      <c r="W506" s="167">
        <v>2</v>
      </c>
      <c r="X506" s="489">
        <f t="shared" si="19"/>
        <v>189.3285542168675</v>
      </c>
      <c r="Y506" s="502" t="s">
        <v>174</v>
      </c>
      <c r="Z506" s="494"/>
      <c r="AA506" s="28" t="s">
        <v>20</v>
      </c>
      <c r="AB506" s="27">
        <v>1</v>
      </c>
      <c r="AC506" s="28" t="s">
        <v>1898</v>
      </c>
      <c r="AD506" s="27" t="s">
        <v>54</v>
      </c>
      <c r="AE506" s="28"/>
      <c r="AF506" s="29" t="s">
        <v>55</v>
      </c>
      <c r="AG506" s="29"/>
      <c r="AH506" s="27" t="s">
        <v>181</v>
      </c>
      <c r="AI506" s="27" t="s">
        <v>181</v>
      </c>
      <c r="AJ506" s="27" t="s">
        <v>54</v>
      </c>
      <c r="AK506" s="81">
        <v>15</v>
      </c>
      <c r="AL506" s="569"/>
      <c r="AM506" s="28">
        <v>8</v>
      </c>
      <c r="AN506" s="28"/>
      <c r="AO506" s="28">
        <v>1997</v>
      </c>
      <c r="AP506" s="20">
        <v>1999</v>
      </c>
      <c r="AQ506" s="182" t="s">
        <v>2481</v>
      </c>
      <c r="AR506" s="84" t="s">
        <v>2480</v>
      </c>
      <c r="AS506" s="20" t="s">
        <v>2482</v>
      </c>
    </row>
    <row r="507" spans="1:45" ht="14.25" customHeight="1" x14ac:dyDescent="0.25">
      <c r="A507" s="208"/>
      <c r="B507" s="208"/>
      <c r="C507" s="208" t="s">
        <v>4376</v>
      </c>
      <c r="D507" s="202" t="s">
        <v>3504</v>
      </c>
      <c r="E507" s="733" t="s">
        <v>3503</v>
      </c>
      <c r="F507" s="205" t="s">
        <v>67</v>
      </c>
      <c r="G507" s="734" t="s">
        <v>3502</v>
      </c>
      <c r="H507" s="762" t="s">
        <v>143</v>
      </c>
      <c r="I507" s="205">
        <v>8</v>
      </c>
      <c r="J507" s="207">
        <v>16</v>
      </c>
      <c r="K507" s="918" t="s">
        <v>6197</v>
      </c>
      <c r="L507" s="736" t="s">
        <v>108</v>
      </c>
      <c r="M507" s="737" t="s">
        <v>3592</v>
      </c>
      <c r="N507" s="734"/>
      <c r="O507" s="973"/>
      <c r="P507" s="204">
        <v>6</v>
      </c>
      <c r="Q507" s="734"/>
      <c r="R507" s="734"/>
      <c r="S507" s="737"/>
      <c r="T507" s="738">
        <v>44504</v>
      </c>
      <c r="U507" s="205" t="s">
        <v>5998</v>
      </c>
      <c r="V507" s="740">
        <v>0.33</v>
      </c>
      <c r="W507" s="741">
        <v>2</v>
      </c>
      <c r="X507" s="742" t="str">
        <f t="shared" si="19"/>
        <v/>
      </c>
      <c r="Y507" s="743"/>
      <c r="Z507" s="744"/>
      <c r="AA507" s="734" t="s">
        <v>20</v>
      </c>
      <c r="AB507" s="205">
        <v>1</v>
      </c>
      <c r="AC507" s="734"/>
      <c r="AD507" s="205"/>
      <c r="AE507" s="734"/>
      <c r="AF507" s="204"/>
      <c r="AG507" s="204"/>
      <c r="AH507" s="205"/>
      <c r="AI507" s="205"/>
      <c r="AJ507" s="205"/>
      <c r="AK507" s="737">
        <v>16</v>
      </c>
      <c r="AL507" s="745"/>
      <c r="AM507" s="734"/>
      <c r="AN507" s="734"/>
      <c r="AO507" s="734">
        <v>2018</v>
      </c>
      <c r="AP507" s="746">
        <v>2018</v>
      </c>
      <c r="AQ507" s="747"/>
      <c r="AR507" s="734" t="s">
        <v>3505</v>
      </c>
      <c r="AS507" s="746"/>
    </row>
    <row r="508" spans="1:45" ht="14.25" customHeight="1" x14ac:dyDescent="0.25">
      <c r="C508" t="s">
        <v>875</v>
      </c>
      <c r="D508" s="409" t="s">
        <v>3877</v>
      </c>
      <c r="E508" s="435" t="s">
        <v>3878</v>
      </c>
      <c r="F508" s="412" t="s">
        <v>85</v>
      </c>
      <c r="G508" s="504" t="s">
        <v>3790</v>
      </c>
      <c r="H508" s="46" t="s">
        <v>143</v>
      </c>
      <c r="I508" s="412">
        <v>32</v>
      </c>
      <c r="J508" s="415">
        <v>16</v>
      </c>
      <c r="K508" s="19" t="s">
        <v>800</v>
      </c>
      <c r="L508" s="52" t="s">
        <v>108</v>
      </c>
      <c r="M508" s="81" t="s">
        <v>3592</v>
      </c>
      <c r="N508" s="28"/>
      <c r="O508" s="972"/>
      <c r="P508" s="29">
        <v>6</v>
      </c>
      <c r="Q508" s="28"/>
      <c r="R508" s="28"/>
      <c r="S508" s="81"/>
      <c r="T508" s="185">
        <v>43286</v>
      </c>
      <c r="U508" s="326">
        <v>14.7</v>
      </c>
      <c r="V508" s="60">
        <v>1</v>
      </c>
      <c r="W508" s="167">
        <v>2</v>
      </c>
      <c r="X508" s="489" t="str">
        <f t="shared" si="19"/>
        <v/>
      </c>
      <c r="Y508" s="502"/>
      <c r="Z508" s="494"/>
      <c r="AA508" s="28" t="s">
        <v>20</v>
      </c>
      <c r="AB508" s="27">
        <v>34</v>
      </c>
      <c r="AC508" s="28" t="s">
        <v>4018</v>
      </c>
      <c r="AD508" s="27" t="s">
        <v>54</v>
      </c>
      <c r="AE508" s="28"/>
      <c r="AF508" s="29" t="s">
        <v>54</v>
      </c>
      <c r="AG508" s="29" t="s">
        <v>55</v>
      </c>
      <c r="AH508" s="27" t="s">
        <v>133</v>
      </c>
      <c r="AI508" s="27" t="s">
        <v>133</v>
      </c>
      <c r="AJ508" s="27" t="s">
        <v>54</v>
      </c>
      <c r="AK508" s="81"/>
      <c r="AL508" s="569">
        <v>9</v>
      </c>
      <c r="AM508" s="28">
        <v>16</v>
      </c>
      <c r="AN508" s="28"/>
      <c r="AO508" s="28">
        <v>2017</v>
      </c>
      <c r="AP508" s="20">
        <v>2018</v>
      </c>
      <c r="AQ508" s="182"/>
      <c r="AR508" s="28" t="s">
        <v>4017</v>
      </c>
      <c r="AS508" s="20" t="s">
        <v>4736</v>
      </c>
    </row>
    <row r="509" spans="1:45" ht="14.25" customHeight="1" x14ac:dyDescent="0.25">
      <c r="C509" t="s">
        <v>875</v>
      </c>
      <c r="D509" s="26" t="s">
        <v>1834</v>
      </c>
      <c r="E509" s="435" t="s">
        <v>3248</v>
      </c>
      <c r="F509" s="27" t="s">
        <v>67</v>
      </c>
      <c r="G509" s="28" t="s">
        <v>3250</v>
      </c>
      <c r="H509" s="46" t="s">
        <v>143</v>
      </c>
      <c r="I509" s="27">
        <v>32</v>
      </c>
      <c r="J509" s="87">
        <v>32</v>
      </c>
      <c r="K509" s="19" t="s">
        <v>800</v>
      </c>
      <c r="L509" s="52" t="s">
        <v>108</v>
      </c>
      <c r="M509" s="81" t="s">
        <v>2724</v>
      </c>
      <c r="N509" s="28"/>
      <c r="O509" s="972"/>
      <c r="P509" s="29">
        <v>6</v>
      </c>
      <c r="Q509" s="28"/>
      <c r="R509" s="28"/>
      <c r="S509" s="81"/>
      <c r="T509" s="185">
        <v>43190</v>
      </c>
      <c r="U509" s="326">
        <v>14.7</v>
      </c>
      <c r="V509" s="60">
        <v>1</v>
      </c>
      <c r="W509" s="167">
        <v>1</v>
      </c>
      <c r="X509" s="489" t="str">
        <f t="shared" si="19"/>
        <v/>
      </c>
      <c r="Y509" s="502" t="s">
        <v>2226</v>
      </c>
      <c r="Z509" s="494"/>
      <c r="AA509" s="28" t="s">
        <v>20</v>
      </c>
      <c r="AB509" s="27"/>
      <c r="AC509" s="28" t="s">
        <v>3247</v>
      </c>
      <c r="AD509" s="27"/>
      <c r="AE509" s="28"/>
      <c r="AF509" s="29" t="s">
        <v>55</v>
      </c>
      <c r="AG509" s="29"/>
      <c r="AH509" s="27" t="s">
        <v>133</v>
      </c>
      <c r="AI509" s="27" t="s">
        <v>133</v>
      </c>
      <c r="AJ509" s="27"/>
      <c r="AK509" s="81"/>
      <c r="AL509" s="569"/>
      <c r="AM509" s="28">
        <v>32</v>
      </c>
      <c r="AN509" s="28"/>
      <c r="AO509" s="28">
        <v>2016</v>
      </c>
      <c r="AP509" s="20">
        <v>2016</v>
      </c>
      <c r="AQ509" s="62"/>
      <c r="AR509" s="28" t="s">
        <v>3253</v>
      </c>
      <c r="AS509" s="20"/>
    </row>
    <row r="510" spans="1:45" ht="14.25" customHeight="1" x14ac:dyDescent="0.25">
      <c r="B510">
        <v>1</v>
      </c>
      <c r="C510" t="s">
        <v>875</v>
      </c>
      <c r="D510" s="45" t="s">
        <v>1834</v>
      </c>
      <c r="E510" s="555" t="s">
        <v>3248</v>
      </c>
      <c r="F510" s="27" t="s">
        <v>67</v>
      </c>
      <c r="G510" s="42" t="s">
        <v>3250</v>
      </c>
      <c r="H510" s="46" t="s">
        <v>143</v>
      </c>
      <c r="I510" s="46">
        <v>32</v>
      </c>
      <c r="J510" s="670">
        <v>32</v>
      </c>
      <c r="K510" s="19" t="s">
        <v>802</v>
      </c>
      <c r="L510" s="42" t="s">
        <v>108</v>
      </c>
      <c r="M510" s="81"/>
      <c r="N510" s="28">
        <v>1439</v>
      </c>
      <c r="O510" s="972"/>
      <c r="P510" s="29" t="s">
        <v>744</v>
      </c>
      <c r="Q510" s="28"/>
      <c r="R510" s="28">
        <v>2</v>
      </c>
      <c r="S510" s="81">
        <v>57.86</v>
      </c>
      <c r="T510" s="185">
        <v>43228</v>
      </c>
      <c r="U510" s="326" t="s">
        <v>3562</v>
      </c>
      <c r="V510" s="60">
        <v>1</v>
      </c>
      <c r="W510" s="167">
        <v>1</v>
      </c>
      <c r="X510" s="489">
        <f t="shared" si="19"/>
        <v>40.20847810979847</v>
      </c>
      <c r="Y510" s="502" t="s">
        <v>2226</v>
      </c>
      <c r="Z510" s="494"/>
      <c r="AA510" s="28" t="s">
        <v>20</v>
      </c>
      <c r="AB510" s="27">
        <v>26</v>
      </c>
      <c r="AC510" s="28" t="s">
        <v>3247</v>
      </c>
      <c r="AD510" s="27"/>
      <c r="AE510" s="28"/>
      <c r="AF510" s="29" t="s">
        <v>55</v>
      </c>
      <c r="AG510" s="29"/>
      <c r="AH510" s="27" t="s">
        <v>133</v>
      </c>
      <c r="AI510" s="27" t="s">
        <v>133</v>
      </c>
      <c r="AJ510" s="27"/>
      <c r="AK510" s="81"/>
      <c r="AL510" s="569"/>
      <c r="AM510" s="28">
        <v>32</v>
      </c>
      <c r="AN510" s="28"/>
      <c r="AO510" s="28">
        <v>2016</v>
      </c>
      <c r="AP510" s="20">
        <v>2016</v>
      </c>
      <c r="AQ510" s="62"/>
      <c r="AR510" s="28" t="s">
        <v>3252</v>
      </c>
      <c r="AS510" s="20"/>
    </row>
    <row r="511" spans="1:45" ht="14.25" customHeight="1" x14ac:dyDescent="0.25">
      <c r="B511">
        <v>1</v>
      </c>
      <c r="C511" t="s">
        <v>875</v>
      </c>
      <c r="D511" s="45" t="s">
        <v>1452</v>
      </c>
      <c r="E511" s="555" t="s">
        <v>2869</v>
      </c>
      <c r="F511" s="27" t="s">
        <v>67</v>
      </c>
      <c r="G511" s="42" t="s">
        <v>1454</v>
      </c>
      <c r="H511" s="46" t="s">
        <v>143</v>
      </c>
      <c r="I511" s="46">
        <v>16</v>
      </c>
      <c r="J511" s="670">
        <v>16</v>
      </c>
      <c r="K511" s="19" t="s">
        <v>800</v>
      </c>
      <c r="L511" s="52" t="s">
        <v>108</v>
      </c>
      <c r="M511" s="81"/>
      <c r="N511" s="28">
        <v>510</v>
      </c>
      <c r="O511" s="972"/>
      <c r="P511" s="29">
        <v>6</v>
      </c>
      <c r="Q511" s="28"/>
      <c r="R511" s="28"/>
      <c r="S511" s="81">
        <v>270.56299999999999</v>
      </c>
      <c r="T511" s="185">
        <v>41825</v>
      </c>
      <c r="U511" s="326">
        <v>14.7</v>
      </c>
      <c r="V511" s="60">
        <v>0.67</v>
      </c>
      <c r="W511" s="167">
        <v>4</v>
      </c>
      <c r="X511" s="489">
        <f t="shared" si="19"/>
        <v>88.861377450980399</v>
      </c>
      <c r="Y511" s="502" t="s">
        <v>174</v>
      </c>
      <c r="Z511" s="494"/>
      <c r="AA511" s="28" t="s">
        <v>17</v>
      </c>
      <c r="AB511" s="27">
        <v>1</v>
      </c>
      <c r="AC511" s="28" t="s">
        <v>229</v>
      </c>
      <c r="AD511" s="27" t="s">
        <v>54</v>
      </c>
      <c r="AE511" s="28" t="s">
        <v>158</v>
      </c>
      <c r="AF511" s="29" t="s">
        <v>55</v>
      </c>
      <c r="AG511" s="29"/>
      <c r="AH511" s="27" t="s">
        <v>181</v>
      </c>
      <c r="AI511" s="27" t="s">
        <v>181</v>
      </c>
      <c r="AJ511" s="27" t="s">
        <v>55</v>
      </c>
      <c r="AK511" s="81">
        <v>20</v>
      </c>
      <c r="AL511" s="569"/>
      <c r="AM511" s="28">
        <v>8</v>
      </c>
      <c r="AN511" s="28"/>
      <c r="AO511" s="28">
        <v>2003</v>
      </c>
      <c r="AP511" s="20"/>
      <c r="AQ511" s="19" t="s">
        <v>1455</v>
      </c>
      <c r="AR511" s="28" t="s">
        <v>1837</v>
      </c>
      <c r="AS511" s="20" t="s">
        <v>1453</v>
      </c>
    </row>
    <row r="512" spans="1:45" ht="14.25" customHeight="1" x14ac:dyDescent="0.25">
      <c r="A512" t="s">
        <v>746</v>
      </c>
      <c r="B512">
        <v>1</v>
      </c>
      <c r="C512" t="s">
        <v>875</v>
      </c>
      <c r="D512" s="45" t="s">
        <v>2633</v>
      </c>
      <c r="E512" s="555" t="s">
        <v>2867</v>
      </c>
      <c r="F512" s="27" t="s">
        <v>107</v>
      </c>
      <c r="G512" s="42" t="s">
        <v>258</v>
      </c>
      <c r="H512" s="46" t="s">
        <v>143</v>
      </c>
      <c r="I512" s="46">
        <v>32</v>
      </c>
      <c r="J512" s="670">
        <v>16</v>
      </c>
      <c r="K512" s="19" t="s">
        <v>9</v>
      </c>
      <c r="L512" s="52" t="s">
        <v>258</v>
      </c>
      <c r="M512" s="81"/>
      <c r="N512" s="28">
        <v>1800</v>
      </c>
      <c r="O512" s="972"/>
      <c r="P512" s="29">
        <v>6</v>
      </c>
      <c r="Q512" s="28"/>
      <c r="R512" s="28">
        <v>32</v>
      </c>
      <c r="S512" s="81">
        <v>72</v>
      </c>
      <c r="T512" s="185"/>
      <c r="U512" s="326"/>
      <c r="V512" s="60">
        <v>1</v>
      </c>
      <c r="W512" s="167">
        <v>1</v>
      </c>
      <c r="X512" s="489">
        <f t="shared" si="19"/>
        <v>40</v>
      </c>
      <c r="Y512" s="502" t="s">
        <v>174</v>
      </c>
      <c r="Z512" s="494"/>
      <c r="AA512" s="28" t="s">
        <v>107</v>
      </c>
      <c r="AB512" s="27"/>
      <c r="AC512" s="28"/>
      <c r="AD512" s="27" t="s">
        <v>54</v>
      </c>
      <c r="AE512" s="28" t="s">
        <v>124</v>
      </c>
      <c r="AF512" s="29"/>
      <c r="AG512" s="29"/>
      <c r="AH512" s="27" t="s">
        <v>133</v>
      </c>
      <c r="AI512" s="27" t="s">
        <v>133</v>
      </c>
      <c r="AJ512" s="27"/>
      <c r="AK512" s="81"/>
      <c r="AL512" s="569"/>
      <c r="AM512" s="28">
        <v>32</v>
      </c>
      <c r="AN512" s="28"/>
      <c r="AO512" s="28"/>
      <c r="AP512" s="20"/>
      <c r="AQ512" s="182" t="s">
        <v>2361</v>
      </c>
      <c r="AR512" s="84" t="s">
        <v>2632</v>
      </c>
      <c r="AS512" s="20" t="s">
        <v>2634</v>
      </c>
    </row>
    <row r="513" spans="1:45" ht="14.25" customHeight="1" x14ac:dyDescent="0.25">
      <c r="C513" t="s">
        <v>875</v>
      </c>
      <c r="D513" s="591" t="s">
        <v>4289</v>
      </c>
      <c r="E513" s="555" t="s">
        <v>4291</v>
      </c>
      <c r="F513" s="412" t="s">
        <v>777</v>
      </c>
      <c r="G513" s="593" t="s">
        <v>4290</v>
      </c>
      <c r="H513" s="46" t="s">
        <v>143</v>
      </c>
      <c r="I513" s="592">
        <v>8</v>
      </c>
      <c r="J513" s="618"/>
      <c r="K513" s="19" t="s">
        <v>800</v>
      </c>
      <c r="L513" s="52" t="s">
        <v>108</v>
      </c>
      <c r="M513" s="81" t="s">
        <v>4309</v>
      </c>
      <c r="N513" s="28"/>
      <c r="O513" s="972"/>
      <c r="P513" s="29"/>
      <c r="Q513" s="28"/>
      <c r="R513" s="28"/>
      <c r="S513" s="81"/>
      <c r="T513" s="185">
        <v>43297</v>
      </c>
      <c r="U513" s="326">
        <v>14.7</v>
      </c>
      <c r="V513" s="60"/>
      <c r="W513" s="167"/>
      <c r="X513" s="489" t="str">
        <f t="shared" si="19"/>
        <v/>
      </c>
      <c r="Y513" s="502"/>
      <c r="Z513" s="494"/>
      <c r="AA513" s="28" t="s">
        <v>20</v>
      </c>
      <c r="AB513" s="27">
        <v>28</v>
      </c>
      <c r="AC513" s="28" t="s">
        <v>4289</v>
      </c>
      <c r="AD513" s="27" t="s">
        <v>54</v>
      </c>
      <c r="AE513" s="28"/>
      <c r="AF513" s="29" t="s">
        <v>55</v>
      </c>
      <c r="AG513" s="29"/>
      <c r="AH513" s="27"/>
      <c r="AI513" s="27"/>
      <c r="AJ513" s="27"/>
      <c r="AK513" s="81"/>
      <c r="AL513" s="569"/>
      <c r="AM513" s="28"/>
      <c r="AN513" s="28"/>
      <c r="AO513" s="28">
        <v>2013</v>
      </c>
      <c r="AP513" s="20">
        <v>2018</v>
      </c>
      <c r="AQ513" s="182" t="s">
        <v>4293</v>
      </c>
      <c r="AR513" s="28" t="s">
        <v>4292</v>
      </c>
      <c r="AS513" s="127" t="s">
        <v>4308</v>
      </c>
    </row>
    <row r="514" spans="1:45" ht="14.25" customHeight="1" x14ac:dyDescent="0.25">
      <c r="B514">
        <v>1</v>
      </c>
      <c r="C514" t="s">
        <v>875</v>
      </c>
      <c r="D514" s="45" t="s">
        <v>2163</v>
      </c>
      <c r="E514" s="555" t="s">
        <v>2164</v>
      </c>
      <c r="F514" s="27" t="s">
        <v>67</v>
      </c>
      <c r="G514" s="42" t="s">
        <v>2165</v>
      </c>
      <c r="H514" s="46" t="s">
        <v>143</v>
      </c>
      <c r="I514" s="46">
        <v>16</v>
      </c>
      <c r="J514" s="670">
        <v>16</v>
      </c>
      <c r="K514" s="19" t="s">
        <v>794</v>
      </c>
      <c r="L514" s="52" t="s">
        <v>108</v>
      </c>
      <c r="M514" s="81" t="s">
        <v>2870</v>
      </c>
      <c r="N514" s="28">
        <v>752</v>
      </c>
      <c r="O514" s="972"/>
      <c r="P514" s="29">
        <v>4</v>
      </c>
      <c r="Q514" s="28"/>
      <c r="R514" s="28">
        <v>3</v>
      </c>
      <c r="S514" s="81">
        <v>100</v>
      </c>
      <c r="T514" s="185">
        <v>43172</v>
      </c>
      <c r="U514" s="326">
        <v>14.7</v>
      </c>
      <c r="V514" s="60">
        <v>0.67</v>
      </c>
      <c r="W514" s="167">
        <v>2</v>
      </c>
      <c r="X514" s="489">
        <f t="shared" si="19"/>
        <v>44.547872340425535</v>
      </c>
      <c r="Y514" s="502" t="s">
        <v>174</v>
      </c>
      <c r="Z514" s="494"/>
      <c r="AA514" s="28" t="s">
        <v>20</v>
      </c>
      <c r="AB514" s="27">
        <v>6</v>
      </c>
      <c r="AC514" s="28" t="s">
        <v>1034</v>
      </c>
      <c r="AD514" s="27" t="s">
        <v>149</v>
      </c>
      <c r="AE514" s="28" t="s">
        <v>158</v>
      </c>
      <c r="AF514" s="29" t="s">
        <v>55</v>
      </c>
      <c r="AG514" s="29" t="s">
        <v>55</v>
      </c>
      <c r="AH514" s="27" t="s">
        <v>181</v>
      </c>
      <c r="AI514" s="27" t="s">
        <v>181</v>
      </c>
      <c r="AJ514" s="27" t="s">
        <v>54</v>
      </c>
      <c r="AK514" s="81">
        <v>22</v>
      </c>
      <c r="AL514" s="569"/>
      <c r="AM514" s="28">
        <v>15</v>
      </c>
      <c r="AN514" s="28"/>
      <c r="AO514" s="28">
        <v>2003</v>
      </c>
      <c r="AP514" s="20">
        <v>2004</v>
      </c>
      <c r="AQ514" s="182"/>
      <c r="AR514" s="28" t="s">
        <v>2166</v>
      </c>
      <c r="AS514" s="20"/>
    </row>
    <row r="515" spans="1:45" ht="14.25" customHeight="1" x14ac:dyDescent="0.25">
      <c r="B515">
        <v>1</v>
      </c>
      <c r="C515" t="s">
        <v>4376</v>
      </c>
      <c r="D515" s="591" t="s">
        <v>4815</v>
      </c>
      <c r="E515" s="555" t="s">
        <v>4816</v>
      </c>
      <c r="F515" s="411" t="s">
        <v>85</v>
      </c>
      <c r="G515" s="593" t="s">
        <v>4817</v>
      </c>
      <c r="H515" s="46" t="s">
        <v>143</v>
      </c>
      <c r="I515" s="592">
        <v>32</v>
      </c>
      <c r="J515" s="618">
        <v>32</v>
      </c>
      <c r="K515" s="19" t="s">
        <v>800</v>
      </c>
      <c r="L515" s="52" t="s">
        <v>108</v>
      </c>
      <c r="M515" s="81" t="s">
        <v>4858</v>
      </c>
      <c r="N515" s="28">
        <v>897</v>
      </c>
      <c r="O515" s="972"/>
      <c r="P515" s="29">
        <v>6</v>
      </c>
      <c r="Q515" s="28"/>
      <c r="R515" s="28"/>
      <c r="S515" s="81">
        <v>126.58199999999999</v>
      </c>
      <c r="T515" s="185">
        <v>43532</v>
      </c>
      <c r="U515" s="326">
        <v>14.7</v>
      </c>
      <c r="V515" s="60">
        <v>1</v>
      </c>
      <c r="W515" s="167">
        <v>3</v>
      </c>
      <c r="X515" s="489">
        <f t="shared" si="19"/>
        <v>47.039018952062428</v>
      </c>
      <c r="Y515" s="502" t="s">
        <v>174</v>
      </c>
      <c r="Z515" s="494"/>
      <c r="AA515" s="28" t="s">
        <v>17</v>
      </c>
      <c r="AB515" s="27">
        <v>8</v>
      </c>
      <c r="AC515" s="28" t="s">
        <v>4818</v>
      </c>
      <c r="AD515" s="27"/>
      <c r="AE515" s="28"/>
      <c r="AF515" s="29" t="s">
        <v>55</v>
      </c>
      <c r="AG515" s="29"/>
      <c r="AH515" s="27">
        <v>32</v>
      </c>
      <c r="AI515" s="27">
        <v>32</v>
      </c>
      <c r="AJ515" s="27" t="s">
        <v>55</v>
      </c>
      <c r="AK515" s="81">
        <v>20</v>
      </c>
      <c r="AL515" s="569"/>
      <c r="AM515" s="28">
        <v>32</v>
      </c>
      <c r="AN515" s="28"/>
      <c r="AO515" s="28">
        <v>2018</v>
      </c>
      <c r="AP515" s="20">
        <v>2018</v>
      </c>
      <c r="AQ515" s="182"/>
      <c r="AR515" s="28" t="s">
        <v>4819</v>
      </c>
      <c r="AS515" s="20" t="s">
        <v>4857</v>
      </c>
    </row>
    <row r="516" spans="1:45" ht="14.25" customHeight="1" x14ac:dyDescent="0.25">
      <c r="A516" t="s">
        <v>174</v>
      </c>
      <c r="B516">
        <v>1</v>
      </c>
      <c r="C516" t="s">
        <v>875</v>
      </c>
      <c r="D516" s="45" t="s">
        <v>974</v>
      </c>
      <c r="E516" s="555" t="s">
        <v>2869</v>
      </c>
      <c r="F516" s="27" t="s">
        <v>57</v>
      </c>
      <c r="G516" s="42" t="s">
        <v>975</v>
      </c>
      <c r="H516" s="46" t="s">
        <v>143</v>
      </c>
      <c r="I516" s="46">
        <v>16</v>
      </c>
      <c r="J516" s="670">
        <v>16</v>
      </c>
      <c r="K516" s="19" t="s">
        <v>775</v>
      </c>
      <c r="L516" s="52" t="s">
        <v>108</v>
      </c>
      <c r="M516" s="81"/>
      <c r="N516" s="28">
        <v>554</v>
      </c>
      <c r="O516" s="972"/>
      <c r="P516" s="29">
        <v>6</v>
      </c>
      <c r="Q516" s="28"/>
      <c r="R516" s="28"/>
      <c r="S516" s="81">
        <v>297.61900000000003</v>
      </c>
      <c r="T516" s="185">
        <v>41713</v>
      </c>
      <c r="U516" s="326">
        <v>14.7</v>
      </c>
      <c r="V516" s="60">
        <v>0.67</v>
      </c>
      <c r="W516" s="167">
        <v>7</v>
      </c>
      <c r="X516" s="489">
        <f t="shared" si="19"/>
        <v>51.419476534296031</v>
      </c>
      <c r="Y516" s="502" t="s">
        <v>174</v>
      </c>
      <c r="Z516" s="494"/>
      <c r="AA516" s="28" t="s">
        <v>17</v>
      </c>
      <c r="AB516" s="27">
        <v>1</v>
      </c>
      <c r="AC516" s="28" t="s">
        <v>229</v>
      </c>
      <c r="AD516" s="27" t="s">
        <v>54</v>
      </c>
      <c r="AE516" s="28" t="s">
        <v>158</v>
      </c>
      <c r="AF516" s="29" t="s">
        <v>55</v>
      </c>
      <c r="AG516" s="29"/>
      <c r="AH516" s="27" t="s">
        <v>181</v>
      </c>
      <c r="AI516" s="27" t="s">
        <v>181</v>
      </c>
      <c r="AJ516" s="27" t="s">
        <v>55</v>
      </c>
      <c r="AK516" s="81">
        <v>20</v>
      </c>
      <c r="AL516" s="569"/>
      <c r="AM516" s="28">
        <v>8</v>
      </c>
      <c r="AN516" s="28"/>
      <c r="AO516" s="28">
        <v>2002</v>
      </c>
      <c r="AP516" s="20">
        <v>2012</v>
      </c>
      <c r="AQ516" s="142" t="s">
        <v>5536</v>
      </c>
      <c r="AR516" s="28" t="s">
        <v>976</v>
      </c>
      <c r="AS516" s="20"/>
    </row>
    <row r="517" spans="1:45" ht="14.25" customHeight="1" x14ac:dyDescent="0.25">
      <c r="C517" t="s">
        <v>875</v>
      </c>
      <c r="D517" s="45" t="s">
        <v>225</v>
      </c>
      <c r="E517" s="555" t="s">
        <v>2251</v>
      </c>
      <c r="F517" s="27" t="s">
        <v>777</v>
      </c>
      <c r="G517" s="42" t="s">
        <v>226</v>
      </c>
      <c r="H517" s="46" t="s">
        <v>143</v>
      </c>
      <c r="I517" s="46">
        <v>16</v>
      </c>
      <c r="J517" s="670">
        <v>16</v>
      </c>
      <c r="K517" s="19" t="s">
        <v>800</v>
      </c>
      <c r="L517" s="52" t="s">
        <v>108</v>
      </c>
      <c r="M517" s="81" t="s">
        <v>3607</v>
      </c>
      <c r="N517" s="28"/>
      <c r="O517" s="972"/>
      <c r="P517" s="29">
        <v>6</v>
      </c>
      <c r="Q517" s="28"/>
      <c r="R517" s="28"/>
      <c r="S517" s="81"/>
      <c r="T517" s="185"/>
      <c r="U517" s="326">
        <v>14.7</v>
      </c>
      <c r="V517" s="60">
        <v>0.67</v>
      </c>
      <c r="W517" s="167">
        <v>1</v>
      </c>
      <c r="X517" s="489" t="str">
        <f t="shared" si="19"/>
        <v/>
      </c>
      <c r="Y517" s="502"/>
      <c r="Z517" s="494"/>
      <c r="AA517" s="28" t="s">
        <v>17</v>
      </c>
      <c r="AB517" s="27">
        <v>14</v>
      </c>
      <c r="AC517" s="28" t="s">
        <v>225</v>
      </c>
      <c r="AD517" s="27"/>
      <c r="AE517" s="28"/>
      <c r="AF517" s="29"/>
      <c r="AG517" s="29"/>
      <c r="AH517" s="27"/>
      <c r="AI517" s="27" t="s">
        <v>181</v>
      </c>
      <c r="AJ517" s="27"/>
      <c r="AK517" s="81"/>
      <c r="AL517" s="569"/>
      <c r="AM517" s="28">
        <v>8</v>
      </c>
      <c r="AN517" s="28"/>
      <c r="AO517" s="28">
        <v>2006</v>
      </c>
      <c r="AP517" s="20">
        <v>2009</v>
      </c>
      <c r="AQ517" s="142"/>
      <c r="AR517" s="28" t="s">
        <v>3607</v>
      </c>
      <c r="AS517" s="20"/>
    </row>
    <row r="518" spans="1:45" ht="14.25" customHeight="1" x14ac:dyDescent="0.25">
      <c r="C518" t="s">
        <v>4376</v>
      </c>
      <c r="D518" s="591" t="s">
        <v>4865</v>
      </c>
      <c r="E518" s="555" t="s">
        <v>4862</v>
      </c>
      <c r="F518" s="412" t="s">
        <v>1812</v>
      </c>
      <c r="G518" s="593" t="s">
        <v>4863</v>
      </c>
      <c r="H518" s="46" t="s">
        <v>143</v>
      </c>
      <c r="I518" s="592">
        <v>16</v>
      </c>
      <c r="J518" s="618">
        <v>16</v>
      </c>
      <c r="K518" s="19"/>
      <c r="L518" s="52"/>
      <c r="M518" s="81"/>
      <c r="N518" s="28"/>
      <c r="O518" s="972"/>
      <c r="P518" s="29"/>
      <c r="Q518" s="28"/>
      <c r="R518" s="28"/>
      <c r="S518" s="81"/>
      <c r="T518" s="185"/>
      <c r="U518" s="326"/>
      <c r="V518" s="60"/>
      <c r="W518" s="167"/>
      <c r="X518" s="489"/>
      <c r="Y518" s="502"/>
      <c r="Z518" s="494"/>
      <c r="AA518" s="28" t="s">
        <v>20</v>
      </c>
      <c r="AB518" s="27">
        <v>3</v>
      </c>
      <c r="AC518" s="28" t="s">
        <v>73</v>
      </c>
      <c r="AD518" s="27"/>
      <c r="AE518" s="28"/>
      <c r="AF518" s="29"/>
      <c r="AG518" s="29"/>
      <c r="AH518" s="27"/>
      <c r="AI518" s="27"/>
      <c r="AJ518" s="27"/>
      <c r="AK518" s="81">
        <v>16</v>
      </c>
      <c r="AL518" s="569"/>
      <c r="AM518" s="28"/>
      <c r="AN518" s="28"/>
      <c r="AO518" s="28">
        <v>2016</v>
      </c>
      <c r="AP518" s="20">
        <v>2016</v>
      </c>
      <c r="AQ518" s="182"/>
      <c r="AR518" s="28"/>
      <c r="AS518" s="20"/>
    </row>
    <row r="519" spans="1:45" ht="14.25" customHeight="1" x14ac:dyDescent="0.25">
      <c r="D519" s="409" t="s">
        <v>5858</v>
      </c>
      <c r="E519" s="435" t="s">
        <v>5859</v>
      </c>
      <c r="F519" s="412"/>
      <c r="G519" s="504" t="s">
        <v>5860</v>
      </c>
      <c r="H519" s="46" t="s">
        <v>143</v>
      </c>
      <c r="I519" s="412">
        <v>16</v>
      </c>
      <c r="J519" s="415">
        <v>16</v>
      </c>
      <c r="K519" s="19"/>
      <c r="L519" s="52"/>
      <c r="M519" s="81"/>
      <c r="N519" s="28"/>
      <c r="O519" s="972"/>
      <c r="P519" s="29"/>
      <c r="Q519" s="28"/>
      <c r="R519" s="28"/>
      <c r="S519" s="81"/>
      <c r="T519" s="185"/>
      <c r="U519" s="326"/>
      <c r="V519" s="60">
        <v>0.67</v>
      </c>
      <c r="W519" s="167">
        <v>3</v>
      </c>
      <c r="X519" s="489"/>
      <c r="Y519" s="502" t="s">
        <v>2226</v>
      </c>
      <c r="Z519" s="494"/>
      <c r="AA519" s="28" t="s">
        <v>20</v>
      </c>
      <c r="AB519" s="27">
        <v>5</v>
      </c>
      <c r="AC519" s="28" t="s">
        <v>614</v>
      </c>
      <c r="AD519" s="27"/>
      <c r="AE519" s="28"/>
      <c r="AF519" s="29" t="s">
        <v>55</v>
      </c>
      <c r="AG519" s="29" t="s">
        <v>55</v>
      </c>
      <c r="AH519" s="27" t="s">
        <v>181</v>
      </c>
      <c r="AI519" s="27" t="s">
        <v>181</v>
      </c>
      <c r="AJ519" s="27" t="s">
        <v>55</v>
      </c>
      <c r="AK519" s="81">
        <v>32</v>
      </c>
      <c r="AL519" s="569"/>
      <c r="AM519" s="28">
        <v>8</v>
      </c>
      <c r="AN519" s="28"/>
      <c r="AO519" s="28">
        <v>2019</v>
      </c>
      <c r="AP519" s="20">
        <v>2021</v>
      </c>
      <c r="AQ519" s="182"/>
      <c r="AR519" s="28" t="s">
        <v>5862</v>
      </c>
      <c r="AS519" s="20" t="s">
        <v>5861</v>
      </c>
    </row>
    <row r="520" spans="1:45" ht="14.25" customHeight="1" x14ac:dyDescent="0.25">
      <c r="B520">
        <v>1</v>
      </c>
      <c r="C520" t="s">
        <v>875</v>
      </c>
      <c r="D520" s="26" t="s">
        <v>231</v>
      </c>
      <c r="E520" s="435" t="s">
        <v>2250</v>
      </c>
      <c r="F520" s="27" t="s">
        <v>67</v>
      </c>
      <c r="G520" s="28" t="s">
        <v>232</v>
      </c>
      <c r="H520" s="46" t="s">
        <v>143</v>
      </c>
      <c r="I520" s="27">
        <v>32</v>
      </c>
      <c r="J520" s="87">
        <v>16</v>
      </c>
      <c r="K520" s="19" t="s">
        <v>800</v>
      </c>
      <c r="L520" s="52" t="s">
        <v>108</v>
      </c>
      <c r="M520" s="81"/>
      <c r="N520" s="28">
        <v>474</v>
      </c>
      <c r="O520" s="972"/>
      <c r="P520" s="29">
        <v>6</v>
      </c>
      <c r="Q520" s="28"/>
      <c r="R520" s="28"/>
      <c r="S520" s="81">
        <v>192.30799999999999</v>
      </c>
      <c r="T520" s="185">
        <v>43172</v>
      </c>
      <c r="U520" s="326">
        <v>14.7</v>
      </c>
      <c r="V520" s="60">
        <v>0.67</v>
      </c>
      <c r="W520" s="167">
        <v>1</v>
      </c>
      <c r="X520" s="489">
        <f>IF(AND(N520&lt;&gt;"",S520&lt;&gt;""),1000*S520*V520/(N520*W520),"")</f>
        <v>271.82776371308017</v>
      </c>
      <c r="Y520" s="502" t="s">
        <v>2216</v>
      </c>
      <c r="Z520" s="494"/>
      <c r="AA520" s="28" t="s">
        <v>17</v>
      </c>
      <c r="AB520" s="27">
        <v>14</v>
      </c>
      <c r="AC520" s="28" t="s">
        <v>73</v>
      </c>
      <c r="AD520" s="27" t="s">
        <v>54</v>
      </c>
      <c r="AE520" s="28" t="s">
        <v>158</v>
      </c>
      <c r="AF520" s="29" t="s">
        <v>55</v>
      </c>
      <c r="AG520" s="29" t="s">
        <v>55</v>
      </c>
      <c r="AH520" s="27"/>
      <c r="AI520" s="27"/>
      <c r="AJ520" s="27"/>
      <c r="AK520" s="81"/>
      <c r="AL520" s="569"/>
      <c r="AM520" s="28"/>
      <c r="AN520" s="28"/>
      <c r="AO520" s="28">
        <v>2003</v>
      </c>
      <c r="AP520" s="20">
        <v>2009</v>
      </c>
      <c r="AQ520" s="182"/>
      <c r="AR520" s="28" t="s">
        <v>2882</v>
      </c>
      <c r="AS520" s="20" t="s">
        <v>2881</v>
      </c>
    </row>
    <row r="521" spans="1:45" ht="14.25" customHeight="1" x14ac:dyDescent="0.25">
      <c r="B521">
        <v>1</v>
      </c>
      <c r="C521" t="s">
        <v>875</v>
      </c>
      <c r="D521" s="26" t="s">
        <v>231</v>
      </c>
      <c r="E521" s="435" t="s">
        <v>2250</v>
      </c>
      <c r="F521" s="27" t="s">
        <v>67</v>
      </c>
      <c r="G521" s="28" t="s">
        <v>232</v>
      </c>
      <c r="H521" s="46" t="s">
        <v>143</v>
      </c>
      <c r="I521" s="27">
        <v>32</v>
      </c>
      <c r="J521" s="87">
        <v>16</v>
      </c>
      <c r="K521" s="19" t="s">
        <v>800</v>
      </c>
      <c r="L521" s="28" t="s">
        <v>108</v>
      </c>
      <c r="M521" s="81"/>
      <c r="N521" s="28">
        <v>1597</v>
      </c>
      <c r="O521" s="972"/>
      <c r="P521" s="29">
        <v>6</v>
      </c>
      <c r="Q521" s="28">
        <v>8</v>
      </c>
      <c r="R521" s="28"/>
      <c r="S521" s="81">
        <v>153.846</v>
      </c>
      <c r="T521" s="185">
        <v>43172</v>
      </c>
      <c r="U521" s="326">
        <v>14.7</v>
      </c>
      <c r="V521" s="60">
        <v>1</v>
      </c>
      <c r="W521" s="167">
        <v>1</v>
      </c>
      <c r="X521" s="489">
        <f>IF(AND(N521&lt;&gt;"",S521&lt;&gt;""),1000*S521*V521/(N521*W521),"")</f>
        <v>96.334376956793989</v>
      </c>
      <c r="Y521" s="502" t="s">
        <v>2216</v>
      </c>
      <c r="Z521" s="494"/>
      <c r="AA521" s="28" t="s">
        <v>17</v>
      </c>
      <c r="AB521" s="27">
        <v>14</v>
      </c>
      <c r="AC521" s="28" t="s">
        <v>2879</v>
      </c>
      <c r="AD521" s="27" t="s">
        <v>54</v>
      </c>
      <c r="AE521" s="28" t="s">
        <v>158</v>
      </c>
      <c r="AF521" s="29" t="s">
        <v>55</v>
      </c>
      <c r="AG521" s="29" t="s">
        <v>55</v>
      </c>
      <c r="AH521" s="27"/>
      <c r="AI521" s="27"/>
      <c r="AJ521" s="27"/>
      <c r="AK521" s="81"/>
      <c r="AL521" s="569"/>
      <c r="AM521" s="28"/>
      <c r="AN521" s="28"/>
      <c r="AO521" s="28">
        <v>2003</v>
      </c>
      <c r="AP521" s="20">
        <v>2009</v>
      </c>
      <c r="AQ521" s="182"/>
      <c r="AR521" s="28" t="s">
        <v>2882</v>
      </c>
      <c r="AS521" s="20" t="s">
        <v>2880</v>
      </c>
    </row>
    <row r="522" spans="1:45" ht="14.25" customHeight="1" x14ac:dyDescent="0.25">
      <c r="C522" t="s">
        <v>875</v>
      </c>
      <c r="D522" s="26" t="s">
        <v>3766</v>
      </c>
      <c r="E522" s="435" t="s">
        <v>3957</v>
      </c>
      <c r="F522" s="27" t="s">
        <v>737</v>
      </c>
      <c r="G522" s="129" t="s">
        <v>3959</v>
      </c>
      <c r="H522" s="46" t="s">
        <v>143</v>
      </c>
      <c r="I522" s="27">
        <v>32</v>
      </c>
      <c r="J522" s="87">
        <v>16</v>
      </c>
      <c r="K522" s="19"/>
      <c r="L522" s="28"/>
      <c r="M522" s="81"/>
      <c r="N522" s="28"/>
      <c r="O522" s="972"/>
      <c r="P522" s="29"/>
      <c r="Q522" s="28"/>
      <c r="R522" s="28"/>
      <c r="S522" s="81"/>
      <c r="T522" s="185"/>
      <c r="U522" s="326"/>
      <c r="V522" s="60"/>
      <c r="W522" s="167"/>
      <c r="X522" s="489"/>
      <c r="Y522" s="502"/>
      <c r="Z522" s="494" t="s">
        <v>54</v>
      </c>
      <c r="AA522" s="28" t="s">
        <v>107</v>
      </c>
      <c r="AB522" s="27"/>
      <c r="AC522" s="28"/>
      <c r="AD522" s="27" t="s">
        <v>54</v>
      </c>
      <c r="AE522" s="28" t="s">
        <v>124</v>
      </c>
      <c r="AF522" s="29"/>
      <c r="AG522" s="29"/>
      <c r="AH522" s="27" t="s">
        <v>133</v>
      </c>
      <c r="AI522" s="27" t="s">
        <v>133</v>
      </c>
      <c r="AJ522" s="27" t="s">
        <v>54</v>
      </c>
      <c r="AK522" s="81"/>
      <c r="AL522" s="569"/>
      <c r="AM522" s="28">
        <v>16</v>
      </c>
      <c r="AN522" s="28"/>
      <c r="AO522" s="28"/>
      <c r="AP522" s="20">
        <v>2007</v>
      </c>
      <c r="AQ522" s="182" t="s">
        <v>3961</v>
      </c>
      <c r="AR522" s="28" t="s">
        <v>3958</v>
      </c>
      <c r="AS522" s="20" t="s">
        <v>3960</v>
      </c>
    </row>
    <row r="523" spans="1:45" ht="14.25" customHeight="1" x14ac:dyDescent="0.25">
      <c r="A523" t="s">
        <v>746</v>
      </c>
      <c r="B523">
        <v>1</v>
      </c>
      <c r="C523" t="s">
        <v>875</v>
      </c>
      <c r="D523" s="26" t="s">
        <v>980</v>
      </c>
      <c r="E523" s="435" t="s">
        <v>982</v>
      </c>
      <c r="F523" s="27" t="s">
        <v>57</v>
      </c>
      <c r="G523" s="28" t="s">
        <v>1419</v>
      </c>
      <c r="H523" s="46" t="s">
        <v>143</v>
      </c>
      <c r="I523" s="27">
        <v>16</v>
      </c>
      <c r="J523" s="87">
        <v>16</v>
      </c>
      <c r="K523" s="19" t="s">
        <v>800</v>
      </c>
      <c r="L523" s="52" t="s">
        <v>108</v>
      </c>
      <c r="M523" s="81"/>
      <c r="N523" s="28">
        <v>662</v>
      </c>
      <c r="O523" s="972"/>
      <c r="P523" s="29">
        <v>6</v>
      </c>
      <c r="Q523" s="28">
        <v>1</v>
      </c>
      <c r="R523" s="28"/>
      <c r="S523" s="81">
        <v>317.76299999999998</v>
      </c>
      <c r="T523" s="185">
        <v>41719</v>
      </c>
      <c r="U523" s="326">
        <v>14.7</v>
      </c>
      <c r="V523" s="60">
        <v>0.67</v>
      </c>
      <c r="W523" s="167">
        <v>4</v>
      </c>
      <c r="X523" s="489">
        <f t="shared" ref="X523:X543" si="20">IF(AND(N523&lt;&gt;"",S523&lt;&gt;""),1000*S523*V523/(N523*W523),"")</f>
        <v>80.400759063444113</v>
      </c>
      <c r="Y523" s="502" t="s">
        <v>174</v>
      </c>
      <c r="Z523" s="494"/>
      <c r="AA523" s="28" t="s">
        <v>357</v>
      </c>
      <c r="AB523" s="27">
        <v>5</v>
      </c>
      <c r="AC523" s="28" t="s">
        <v>979</v>
      </c>
      <c r="AD523" s="27" t="s">
        <v>54</v>
      </c>
      <c r="AE523" s="28" t="s">
        <v>158</v>
      </c>
      <c r="AF523" s="29" t="s">
        <v>55</v>
      </c>
      <c r="AG523" s="29" t="s">
        <v>55</v>
      </c>
      <c r="AH523" s="27" t="s">
        <v>181</v>
      </c>
      <c r="AI523" s="27" t="s">
        <v>181</v>
      </c>
      <c r="AJ523" s="27" t="s">
        <v>55</v>
      </c>
      <c r="AK523" s="81">
        <v>37</v>
      </c>
      <c r="AL523" s="569"/>
      <c r="AM523" s="28">
        <v>8</v>
      </c>
      <c r="AN523" s="28"/>
      <c r="AO523" s="28">
        <v>2009</v>
      </c>
      <c r="AP523" s="20">
        <v>2012</v>
      </c>
      <c r="AQ523" s="182" t="s">
        <v>2665</v>
      </c>
      <c r="AR523" s="28" t="s">
        <v>981</v>
      </c>
      <c r="AS523" s="20" t="s">
        <v>983</v>
      </c>
    </row>
    <row r="524" spans="1:45" ht="14.25" customHeight="1" x14ac:dyDescent="0.25">
      <c r="A524" t="s">
        <v>746</v>
      </c>
      <c r="B524">
        <v>1</v>
      </c>
      <c r="C524" t="s">
        <v>875</v>
      </c>
      <c r="D524" s="26" t="s">
        <v>1530</v>
      </c>
      <c r="E524" s="28" t="s">
        <v>1842</v>
      </c>
      <c r="F524" s="27" t="s">
        <v>67</v>
      </c>
      <c r="G524" s="28" t="s">
        <v>311</v>
      </c>
      <c r="H524" s="46" t="s">
        <v>143</v>
      </c>
      <c r="I524" s="27">
        <v>16</v>
      </c>
      <c r="J524" s="87">
        <v>16</v>
      </c>
      <c r="K524" s="19" t="s">
        <v>800</v>
      </c>
      <c r="L524" s="52" t="s">
        <v>108</v>
      </c>
      <c r="M524" s="81"/>
      <c r="N524" s="28">
        <v>780</v>
      </c>
      <c r="O524" s="972"/>
      <c r="P524" s="29">
        <v>6</v>
      </c>
      <c r="Q524" s="28"/>
      <c r="R524" s="28"/>
      <c r="S524" s="81">
        <v>313.185</v>
      </c>
      <c r="T524" s="185">
        <v>42095</v>
      </c>
      <c r="U524" s="326">
        <v>14.7</v>
      </c>
      <c r="V524" s="60">
        <v>0.67</v>
      </c>
      <c r="W524" s="167">
        <v>1</v>
      </c>
      <c r="X524" s="489">
        <f t="shared" si="20"/>
        <v>269.01788461538462</v>
      </c>
      <c r="Y524" s="502" t="s">
        <v>174</v>
      </c>
      <c r="Z524" s="494"/>
      <c r="AA524" s="28" t="s">
        <v>20</v>
      </c>
      <c r="AB524" s="27">
        <v>1</v>
      </c>
      <c r="AC524" s="28" t="s">
        <v>1531</v>
      </c>
      <c r="AD524" s="27" t="s">
        <v>54</v>
      </c>
      <c r="AE524" s="28"/>
      <c r="AF524" s="29" t="s">
        <v>55</v>
      </c>
      <c r="AG524" s="29" t="s">
        <v>54</v>
      </c>
      <c r="AH524" s="27"/>
      <c r="AI524" s="27"/>
      <c r="AJ524" s="27"/>
      <c r="AK524" s="81"/>
      <c r="AL524" s="569"/>
      <c r="AM524" s="28">
        <v>8</v>
      </c>
      <c r="AN524" s="28"/>
      <c r="AO524" s="28"/>
      <c r="AP524" s="20"/>
      <c r="AQ524" s="182" t="s">
        <v>2558</v>
      </c>
      <c r="AR524" s="28" t="s">
        <v>1536</v>
      </c>
      <c r="AS524" s="20" t="s">
        <v>1532</v>
      </c>
    </row>
    <row r="525" spans="1:45" ht="14.25" customHeight="1" x14ac:dyDescent="0.25">
      <c r="A525" t="s">
        <v>174</v>
      </c>
      <c r="B525">
        <v>1</v>
      </c>
      <c r="C525" t="s">
        <v>875</v>
      </c>
      <c r="D525" s="45" t="s">
        <v>261</v>
      </c>
      <c r="E525" s="555" t="s">
        <v>2256</v>
      </c>
      <c r="F525" s="46" t="s">
        <v>57</v>
      </c>
      <c r="G525" s="42" t="s">
        <v>262</v>
      </c>
      <c r="H525" s="46" t="s">
        <v>143</v>
      </c>
      <c r="I525" s="46">
        <v>16</v>
      </c>
      <c r="J525" s="670">
        <v>16</v>
      </c>
      <c r="K525" s="19" t="s">
        <v>800</v>
      </c>
      <c r="L525" s="52" t="s">
        <v>108</v>
      </c>
      <c r="M525" s="81"/>
      <c r="N525" s="28">
        <v>807</v>
      </c>
      <c r="O525" s="972"/>
      <c r="P525" s="29">
        <v>6</v>
      </c>
      <c r="Q525" s="28"/>
      <c r="R525" s="28">
        <v>1</v>
      </c>
      <c r="S525" s="81">
        <v>296.64800000000002</v>
      </c>
      <c r="T525" s="185">
        <v>41733</v>
      </c>
      <c r="U525" s="326">
        <v>14.7</v>
      </c>
      <c r="V525" s="60">
        <v>0.67</v>
      </c>
      <c r="W525" s="167">
        <v>1</v>
      </c>
      <c r="X525" s="489">
        <f t="shared" si="20"/>
        <v>246.28768277571251</v>
      </c>
      <c r="Y525" s="502" t="s">
        <v>174</v>
      </c>
      <c r="Z525" s="494"/>
      <c r="AA525" s="28" t="s">
        <v>17</v>
      </c>
      <c r="AB525" s="27">
        <v>11</v>
      </c>
      <c r="AC525" s="28" t="s">
        <v>73</v>
      </c>
      <c r="AD525" s="27" t="s">
        <v>54</v>
      </c>
      <c r="AE525" s="28" t="s">
        <v>158</v>
      </c>
      <c r="AF525" s="29" t="s">
        <v>55</v>
      </c>
      <c r="AG525" s="29"/>
      <c r="AH525" s="27"/>
      <c r="AI525" s="27" t="s">
        <v>249</v>
      </c>
      <c r="AJ525" s="27"/>
      <c r="AK525" s="81"/>
      <c r="AL525" s="569"/>
      <c r="AM525" s="28"/>
      <c r="AN525" s="28"/>
      <c r="AO525" s="28">
        <v>2008</v>
      </c>
      <c r="AP525" s="20">
        <v>2009</v>
      </c>
      <c r="AQ525" s="142"/>
      <c r="AR525" s="136" t="s">
        <v>1063</v>
      </c>
      <c r="AS525" s="20"/>
    </row>
    <row r="526" spans="1:45" ht="14.25" customHeight="1" x14ac:dyDescent="0.25">
      <c r="A526" t="s">
        <v>746</v>
      </c>
      <c r="B526">
        <v>1</v>
      </c>
      <c r="C526" t="s">
        <v>875</v>
      </c>
      <c r="D526" s="26" t="s">
        <v>4125</v>
      </c>
      <c r="E526" s="435" t="s">
        <v>4124</v>
      </c>
      <c r="F526" s="29" t="s">
        <v>67</v>
      </c>
      <c r="G526" s="28" t="s">
        <v>4128</v>
      </c>
      <c r="H526" s="46" t="s">
        <v>143</v>
      </c>
      <c r="I526" s="717" t="s">
        <v>4126</v>
      </c>
      <c r="J526" s="87">
        <v>16</v>
      </c>
      <c r="K526" s="19" t="s">
        <v>800</v>
      </c>
      <c r="L526" s="52" t="s">
        <v>108</v>
      </c>
      <c r="M526" s="81"/>
      <c r="N526" s="28">
        <v>1755</v>
      </c>
      <c r="O526" s="972"/>
      <c r="P526" s="29">
        <v>6</v>
      </c>
      <c r="Q526" s="28"/>
      <c r="R526" s="28"/>
      <c r="S526" s="81">
        <v>53.475999999999999</v>
      </c>
      <c r="T526" s="185">
        <v>43294</v>
      </c>
      <c r="U526" s="326">
        <v>14.7</v>
      </c>
      <c r="V526" s="60">
        <v>0.67</v>
      </c>
      <c r="W526" s="167">
        <v>1</v>
      </c>
      <c r="X526" s="489">
        <f t="shared" si="20"/>
        <v>20.415339031339034</v>
      </c>
      <c r="Y526" s="502" t="s">
        <v>174</v>
      </c>
      <c r="Z526" s="494"/>
      <c r="AA526" s="28" t="s">
        <v>20</v>
      </c>
      <c r="AB526" s="27">
        <v>49</v>
      </c>
      <c r="AC526" s="28" t="s">
        <v>73</v>
      </c>
      <c r="AD526" s="27" t="s">
        <v>54</v>
      </c>
      <c r="AE526" s="28" t="s">
        <v>124</v>
      </c>
      <c r="AF526" s="29" t="s">
        <v>55</v>
      </c>
      <c r="AG526" s="29"/>
      <c r="AH526" s="27" t="s">
        <v>181</v>
      </c>
      <c r="AI526" s="27" t="s">
        <v>181</v>
      </c>
      <c r="AJ526" s="27" t="s">
        <v>54</v>
      </c>
      <c r="AK526" s="81">
        <v>40</v>
      </c>
      <c r="AL526" s="569"/>
      <c r="AM526" s="28">
        <v>8</v>
      </c>
      <c r="AN526" s="28"/>
      <c r="AO526" s="28">
        <v>2016</v>
      </c>
      <c r="AP526" s="20">
        <v>2017</v>
      </c>
      <c r="AQ526" s="182"/>
      <c r="AR526" s="28" t="s">
        <v>4127</v>
      </c>
      <c r="AS526" s="20" t="s">
        <v>4229</v>
      </c>
    </row>
    <row r="527" spans="1:45" ht="14.25" customHeight="1" x14ac:dyDescent="0.25">
      <c r="C527" t="s">
        <v>875</v>
      </c>
      <c r="D527" s="26" t="s">
        <v>2885</v>
      </c>
      <c r="E527" s="28"/>
      <c r="F527" s="27" t="s">
        <v>777</v>
      </c>
      <c r="G527" s="28" t="s">
        <v>665</v>
      </c>
      <c r="H527" s="46" t="s">
        <v>143</v>
      </c>
      <c r="I527" s="27">
        <v>32</v>
      </c>
      <c r="J527" s="87">
        <v>32</v>
      </c>
      <c r="K527" s="19" t="s">
        <v>800</v>
      </c>
      <c r="L527" s="52" t="s">
        <v>108</v>
      </c>
      <c r="M527" s="81" t="s">
        <v>777</v>
      </c>
      <c r="N527" s="28"/>
      <c r="O527" s="972"/>
      <c r="P527" s="29">
        <v>6</v>
      </c>
      <c r="Q527" s="28"/>
      <c r="R527" s="28"/>
      <c r="S527" s="81"/>
      <c r="T527" s="185">
        <v>43172</v>
      </c>
      <c r="U527" s="326">
        <v>14.7</v>
      </c>
      <c r="V527" s="60">
        <v>1</v>
      </c>
      <c r="W527" s="167">
        <v>1</v>
      </c>
      <c r="X527" s="489" t="str">
        <f t="shared" si="20"/>
        <v/>
      </c>
      <c r="Y527" s="502"/>
      <c r="Z527" s="494"/>
      <c r="AA527" s="28" t="s">
        <v>17</v>
      </c>
      <c r="AB527" s="27"/>
      <c r="AC527" s="28"/>
      <c r="AD527" s="27"/>
      <c r="AE527" s="28"/>
      <c r="AF527" s="29"/>
      <c r="AG527" s="29"/>
      <c r="AH527" s="27"/>
      <c r="AI527" s="27"/>
      <c r="AJ527" s="27"/>
      <c r="AK527" s="81"/>
      <c r="AL527" s="569"/>
      <c r="AM527" s="28">
        <v>32</v>
      </c>
      <c r="AN527" s="28"/>
      <c r="AO527" s="28">
        <v>2001</v>
      </c>
      <c r="AP527" s="20">
        <v>2001</v>
      </c>
      <c r="AQ527" s="19" t="s">
        <v>2887</v>
      </c>
      <c r="AR527" s="28" t="s">
        <v>2886</v>
      </c>
      <c r="AS527" s="20" t="s">
        <v>2889</v>
      </c>
    </row>
    <row r="528" spans="1:45" ht="14.25" customHeight="1" x14ac:dyDescent="0.25">
      <c r="A528" t="s">
        <v>174</v>
      </c>
      <c r="B528">
        <v>1</v>
      </c>
      <c r="C528" t="s">
        <v>875</v>
      </c>
      <c r="D528" s="26" t="s">
        <v>372</v>
      </c>
      <c r="E528" s="435" t="s">
        <v>2431</v>
      </c>
      <c r="F528" s="27" t="s">
        <v>67</v>
      </c>
      <c r="G528" s="28" t="s">
        <v>373</v>
      </c>
      <c r="H528" s="46" t="s">
        <v>143</v>
      </c>
      <c r="I528" s="27">
        <v>32</v>
      </c>
      <c r="J528" s="87">
        <v>32</v>
      </c>
      <c r="K528" s="19" t="s">
        <v>800</v>
      </c>
      <c r="L528" s="52" t="s">
        <v>108</v>
      </c>
      <c r="M528" s="81"/>
      <c r="N528" s="28">
        <v>2339</v>
      </c>
      <c r="O528" s="972"/>
      <c r="P528" s="29">
        <v>6</v>
      </c>
      <c r="Q528" s="28"/>
      <c r="R528" s="28">
        <v>1</v>
      </c>
      <c r="S528" s="81">
        <v>159.744</v>
      </c>
      <c r="T528" s="185">
        <v>41882</v>
      </c>
      <c r="U528" s="326">
        <v>14.7</v>
      </c>
      <c r="V528" s="60">
        <v>1</v>
      </c>
      <c r="W528" s="167">
        <v>1.5</v>
      </c>
      <c r="X528" s="489">
        <f t="shared" si="20"/>
        <v>45.530568619067978</v>
      </c>
      <c r="Y528" s="502" t="s">
        <v>1833</v>
      </c>
      <c r="Z528" s="494" t="s">
        <v>54</v>
      </c>
      <c r="AA528" s="28" t="s">
        <v>20</v>
      </c>
      <c r="AB528" s="27">
        <v>14</v>
      </c>
      <c r="AC528" s="28" t="s">
        <v>73</v>
      </c>
      <c r="AD528" s="27" t="s">
        <v>54</v>
      </c>
      <c r="AE528" s="28" t="s">
        <v>124</v>
      </c>
      <c r="AF528" s="29" t="s">
        <v>55</v>
      </c>
      <c r="AG528" s="29"/>
      <c r="AH528" s="27" t="s">
        <v>798</v>
      </c>
      <c r="AI528" s="27" t="s">
        <v>799</v>
      </c>
      <c r="AJ528" s="27" t="s">
        <v>54</v>
      </c>
      <c r="AK528" s="81">
        <v>61</v>
      </c>
      <c r="AL528" s="569"/>
      <c r="AM528" s="28">
        <v>32</v>
      </c>
      <c r="AN528" s="28"/>
      <c r="AO528" s="28">
        <v>2003</v>
      </c>
      <c r="AP528" s="20">
        <v>2014</v>
      </c>
      <c r="AQ528" s="182" t="s">
        <v>1475</v>
      </c>
      <c r="AR528" s="28" t="s">
        <v>1029</v>
      </c>
      <c r="AS528" s="20"/>
    </row>
    <row r="529" spans="1:45" ht="14.25" customHeight="1" x14ac:dyDescent="0.25">
      <c r="A529" t="s">
        <v>174</v>
      </c>
      <c r="B529">
        <v>1</v>
      </c>
      <c r="C529" t="s">
        <v>875</v>
      </c>
      <c r="D529" s="26" t="s">
        <v>372</v>
      </c>
      <c r="E529" s="435" t="s">
        <v>2431</v>
      </c>
      <c r="F529" s="27" t="s">
        <v>67</v>
      </c>
      <c r="G529" s="28" t="s">
        <v>373</v>
      </c>
      <c r="H529" s="46" t="s">
        <v>143</v>
      </c>
      <c r="I529" s="27">
        <v>32</v>
      </c>
      <c r="J529" s="87">
        <v>32</v>
      </c>
      <c r="K529" s="19" t="s">
        <v>800</v>
      </c>
      <c r="L529" s="52" t="s">
        <v>108</v>
      </c>
      <c r="M529" s="81"/>
      <c r="N529" s="28">
        <v>3367</v>
      </c>
      <c r="O529" s="972"/>
      <c r="P529" s="29">
        <v>6</v>
      </c>
      <c r="Q529" s="28"/>
      <c r="R529" s="28">
        <v>5</v>
      </c>
      <c r="S529" s="81">
        <v>147.01599999999999</v>
      </c>
      <c r="T529" s="185">
        <v>41882</v>
      </c>
      <c r="U529" s="326">
        <v>14.7</v>
      </c>
      <c r="V529" s="60">
        <v>1</v>
      </c>
      <c r="W529" s="167">
        <v>1.5</v>
      </c>
      <c r="X529" s="489">
        <f t="shared" si="20"/>
        <v>29.109197109197108</v>
      </c>
      <c r="Y529" s="502" t="s">
        <v>1833</v>
      </c>
      <c r="Z529" s="494" t="s">
        <v>54</v>
      </c>
      <c r="AA529" s="28" t="s">
        <v>20</v>
      </c>
      <c r="AB529" s="27">
        <v>24</v>
      </c>
      <c r="AC529" s="28" t="s">
        <v>372</v>
      </c>
      <c r="AD529" s="27" t="s">
        <v>54</v>
      </c>
      <c r="AE529" s="28" t="s">
        <v>124</v>
      </c>
      <c r="AF529" s="29" t="s">
        <v>55</v>
      </c>
      <c r="AG529" s="29"/>
      <c r="AH529" s="27" t="s">
        <v>798</v>
      </c>
      <c r="AI529" s="27" t="s">
        <v>799</v>
      </c>
      <c r="AJ529" s="27" t="s">
        <v>54</v>
      </c>
      <c r="AK529" s="81">
        <v>61</v>
      </c>
      <c r="AL529" s="569"/>
      <c r="AM529" s="28">
        <v>32</v>
      </c>
      <c r="AN529" s="28"/>
      <c r="AO529" s="28">
        <v>2003</v>
      </c>
      <c r="AP529" s="20">
        <v>2014</v>
      </c>
      <c r="AQ529" s="182" t="s">
        <v>1475</v>
      </c>
      <c r="AR529" s="28" t="s">
        <v>1029</v>
      </c>
      <c r="AS529" s="20"/>
    </row>
    <row r="530" spans="1:45" ht="14.25" customHeight="1" x14ac:dyDescent="0.25">
      <c r="B530">
        <v>1</v>
      </c>
      <c r="C530" t="s">
        <v>875</v>
      </c>
      <c r="D530" s="26" t="s">
        <v>3827</v>
      </c>
      <c r="E530" s="435" t="s">
        <v>3829</v>
      </c>
      <c r="F530" s="27" t="s">
        <v>67</v>
      </c>
      <c r="G530" s="28" t="s">
        <v>3828</v>
      </c>
      <c r="H530" s="46" t="s">
        <v>143</v>
      </c>
      <c r="I530" s="27">
        <v>32</v>
      </c>
      <c r="J530" s="87">
        <v>32</v>
      </c>
      <c r="K530" s="19" t="s">
        <v>800</v>
      </c>
      <c r="L530" s="52" t="s">
        <v>108</v>
      </c>
      <c r="M530" s="81"/>
      <c r="N530" s="28">
        <v>3845</v>
      </c>
      <c r="O530" s="972"/>
      <c r="P530" s="29">
        <v>6</v>
      </c>
      <c r="Q530" s="28">
        <v>3</v>
      </c>
      <c r="R530" s="28">
        <v>4</v>
      </c>
      <c r="S530" s="81">
        <v>123.45699999999999</v>
      </c>
      <c r="T530" s="185">
        <v>43246</v>
      </c>
      <c r="U530" s="326">
        <v>14.7</v>
      </c>
      <c r="V530" s="60">
        <v>1</v>
      </c>
      <c r="W530" s="167">
        <v>1</v>
      </c>
      <c r="X530" s="489">
        <f t="shared" si="20"/>
        <v>32.108452535760726</v>
      </c>
      <c r="Y530" s="502" t="s">
        <v>174</v>
      </c>
      <c r="Z530" s="494"/>
      <c r="AA530" s="28" t="s">
        <v>20</v>
      </c>
      <c r="AB530" s="27">
        <v>12</v>
      </c>
      <c r="AC530" s="28" t="s">
        <v>3827</v>
      </c>
      <c r="AD530" s="27" t="s">
        <v>54</v>
      </c>
      <c r="AE530" s="28" t="s">
        <v>124</v>
      </c>
      <c r="AF530" s="29" t="s">
        <v>55</v>
      </c>
      <c r="AG530" s="29"/>
      <c r="AH530" s="27" t="s">
        <v>798</v>
      </c>
      <c r="AI530" s="27" t="s">
        <v>799</v>
      </c>
      <c r="AJ530" s="27" t="s">
        <v>54</v>
      </c>
      <c r="AK530" s="81">
        <v>61</v>
      </c>
      <c r="AL530" s="569"/>
      <c r="AM530" s="28">
        <v>32</v>
      </c>
      <c r="AN530" s="28">
        <v>6</v>
      </c>
      <c r="AO530" s="28">
        <v>2014</v>
      </c>
      <c r="AP530" s="20">
        <v>2014</v>
      </c>
      <c r="AQ530" s="182"/>
      <c r="AR530" s="28" t="s">
        <v>3831</v>
      </c>
      <c r="AS530" s="20" t="s">
        <v>3832</v>
      </c>
    </row>
    <row r="531" spans="1:45" ht="14.25" customHeight="1" x14ac:dyDescent="0.25">
      <c r="A531" t="s">
        <v>174</v>
      </c>
      <c r="C531" t="s">
        <v>875</v>
      </c>
      <c r="D531" s="45" t="s">
        <v>253</v>
      </c>
      <c r="E531" s="42"/>
      <c r="F531" s="46" t="s">
        <v>67</v>
      </c>
      <c r="G531" s="42" t="s">
        <v>254</v>
      </c>
      <c r="H531" s="46" t="s">
        <v>143</v>
      </c>
      <c r="I531" s="46">
        <v>8</v>
      </c>
      <c r="J531" s="670">
        <v>12</v>
      </c>
      <c r="K531" s="19" t="s">
        <v>800</v>
      </c>
      <c r="L531" s="52" t="s">
        <v>108</v>
      </c>
      <c r="M531" s="81" t="s">
        <v>835</v>
      </c>
      <c r="N531" s="28"/>
      <c r="O531" s="972"/>
      <c r="P531" s="29">
        <v>6</v>
      </c>
      <c r="Q531" s="28"/>
      <c r="R531" s="28"/>
      <c r="S531" s="81"/>
      <c r="T531" s="185"/>
      <c r="U531" s="326">
        <v>14.7</v>
      </c>
      <c r="V531" s="60">
        <v>0.67</v>
      </c>
      <c r="W531" s="167">
        <v>1</v>
      </c>
      <c r="X531" s="489" t="str">
        <f t="shared" si="20"/>
        <v/>
      </c>
      <c r="Y531" s="502"/>
      <c r="Z531" s="494"/>
      <c r="AA531" s="28" t="s">
        <v>17</v>
      </c>
      <c r="AB531" s="27">
        <v>10</v>
      </c>
      <c r="AC531" s="28" t="s">
        <v>253</v>
      </c>
      <c r="AD531" s="27"/>
      <c r="AE531" s="28"/>
      <c r="AF531" s="29"/>
      <c r="AG531" s="29"/>
      <c r="AH531" s="27"/>
      <c r="AI531" s="27" t="s">
        <v>205</v>
      </c>
      <c r="AJ531" s="27" t="s">
        <v>54</v>
      </c>
      <c r="AK531" s="81"/>
      <c r="AL531" s="569"/>
      <c r="AM531" s="28">
        <v>32</v>
      </c>
      <c r="AN531" s="28"/>
      <c r="AO531" s="28">
        <v>2000</v>
      </c>
      <c r="AP531" s="20">
        <v>2000</v>
      </c>
      <c r="AQ531" s="19"/>
      <c r="AR531" s="28" t="s">
        <v>255</v>
      </c>
      <c r="AS531" s="20"/>
    </row>
    <row r="532" spans="1:45" ht="14.25" customHeight="1" x14ac:dyDescent="0.25">
      <c r="B532">
        <v>1</v>
      </c>
      <c r="C532" t="s">
        <v>875</v>
      </c>
      <c r="D532" s="26" t="s">
        <v>1843</v>
      </c>
      <c r="E532" s="435" t="s">
        <v>2891</v>
      </c>
      <c r="F532" s="27" t="s">
        <v>67</v>
      </c>
      <c r="G532" s="28" t="s">
        <v>2892</v>
      </c>
      <c r="H532" s="46" t="s">
        <v>143</v>
      </c>
      <c r="I532" s="27">
        <v>16</v>
      </c>
      <c r="J532" s="87">
        <v>16</v>
      </c>
      <c r="K532" s="19" t="s">
        <v>800</v>
      </c>
      <c r="L532" s="52" t="s">
        <v>108</v>
      </c>
      <c r="M532" s="81"/>
      <c r="N532" s="28">
        <v>928</v>
      </c>
      <c r="O532" s="972"/>
      <c r="P532" s="29">
        <v>6</v>
      </c>
      <c r="Q532" s="28">
        <v>1</v>
      </c>
      <c r="R532" s="28">
        <v>2</v>
      </c>
      <c r="S532" s="81">
        <v>196.078</v>
      </c>
      <c r="T532" s="185">
        <v>43172</v>
      </c>
      <c r="U532" s="326">
        <v>14.7</v>
      </c>
      <c r="V532" s="60">
        <v>0.67</v>
      </c>
      <c r="W532" s="167">
        <v>1</v>
      </c>
      <c r="X532" s="489">
        <f t="shared" si="20"/>
        <v>141.5649353448276</v>
      </c>
      <c r="Y532" s="502" t="s">
        <v>174</v>
      </c>
      <c r="Z532" s="494"/>
      <c r="AA532" s="28" t="s">
        <v>20</v>
      </c>
      <c r="AB532" s="27">
        <v>17</v>
      </c>
      <c r="AC532" s="28" t="s">
        <v>1844</v>
      </c>
      <c r="AD532" s="27" t="s">
        <v>54</v>
      </c>
      <c r="AE532" s="28"/>
      <c r="AF532" s="29"/>
      <c r="AG532" s="29"/>
      <c r="AH532" s="27"/>
      <c r="AI532" s="27"/>
      <c r="AJ532" s="27"/>
      <c r="AK532" s="81"/>
      <c r="AL532" s="569"/>
      <c r="AM532" s="28">
        <v>16</v>
      </c>
      <c r="AN532" s="28"/>
      <c r="AO532" s="28">
        <v>2015</v>
      </c>
      <c r="AP532" s="20">
        <v>2015</v>
      </c>
      <c r="AQ532" s="19"/>
      <c r="AR532" s="28" t="s">
        <v>2893</v>
      </c>
      <c r="AS532" s="20"/>
    </row>
    <row r="533" spans="1:45" ht="14.25" customHeight="1" x14ac:dyDescent="0.25">
      <c r="A533" t="s">
        <v>174</v>
      </c>
      <c r="B533">
        <v>1</v>
      </c>
      <c r="C533" t="s">
        <v>4376</v>
      </c>
      <c r="D533" s="26" t="s">
        <v>273</v>
      </c>
      <c r="E533" s="435" t="s">
        <v>2261</v>
      </c>
      <c r="F533" s="27" t="s">
        <v>67</v>
      </c>
      <c r="G533" s="28" t="s">
        <v>274</v>
      </c>
      <c r="H533" s="46" t="s">
        <v>143</v>
      </c>
      <c r="I533" s="27">
        <v>8</v>
      </c>
      <c r="J533" s="87">
        <v>16</v>
      </c>
      <c r="K533" s="19" t="s">
        <v>794</v>
      </c>
      <c r="L533" s="52" t="s">
        <v>108</v>
      </c>
      <c r="M533" s="81"/>
      <c r="N533" s="28">
        <v>366</v>
      </c>
      <c r="O533" s="972"/>
      <c r="P533" s="29">
        <v>4</v>
      </c>
      <c r="Q533" s="28">
        <v>1</v>
      </c>
      <c r="R533" s="28">
        <v>1</v>
      </c>
      <c r="S533" s="81">
        <v>70.412999999999997</v>
      </c>
      <c r="T533" s="185">
        <v>41696</v>
      </c>
      <c r="U533" s="326">
        <v>14.7</v>
      </c>
      <c r="V533" s="60">
        <v>0.33</v>
      </c>
      <c r="W533" s="167">
        <v>1</v>
      </c>
      <c r="X533" s="489">
        <f t="shared" si="20"/>
        <v>63.487131147540985</v>
      </c>
      <c r="Y533" s="502" t="s">
        <v>174</v>
      </c>
      <c r="Z533" s="494"/>
      <c r="AA533" s="28" t="s">
        <v>20</v>
      </c>
      <c r="AB533" s="27">
        <v>1</v>
      </c>
      <c r="AC533" s="28" t="s">
        <v>275</v>
      </c>
      <c r="AD533" s="27" t="s">
        <v>54</v>
      </c>
      <c r="AE533" s="28"/>
      <c r="AF533" s="29"/>
      <c r="AG533" s="29"/>
      <c r="AH533" s="27"/>
      <c r="AI533" s="27"/>
      <c r="AJ533" s="27"/>
      <c r="AK533" s="81">
        <v>15</v>
      </c>
      <c r="AL533" s="569"/>
      <c r="AM533" s="28">
        <v>6</v>
      </c>
      <c r="AN533" s="28"/>
      <c r="AO533" s="28">
        <v>2004</v>
      </c>
      <c r="AP533" s="20">
        <v>2014</v>
      </c>
      <c r="AQ533" s="142"/>
      <c r="AR533" s="28" t="s">
        <v>276</v>
      </c>
      <c r="AS533" s="20"/>
    </row>
    <row r="534" spans="1:45" ht="14.25" customHeight="1" x14ac:dyDescent="0.25">
      <c r="A534" t="s">
        <v>746</v>
      </c>
      <c r="B534">
        <v>1</v>
      </c>
      <c r="C534" t="s">
        <v>875</v>
      </c>
      <c r="D534" s="26" t="s">
        <v>1528</v>
      </c>
      <c r="E534" s="435" t="s">
        <v>2906</v>
      </c>
      <c r="F534" s="27" t="s">
        <v>57</v>
      </c>
      <c r="G534" s="28" t="s">
        <v>311</v>
      </c>
      <c r="H534" s="46" t="s">
        <v>143</v>
      </c>
      <c r="I534" s="27">
        <v>32</v>
      </c>
      <c r="J534" s="87">
        <v>32</v>
      </c>
      <c r="K534" s="19" t="s">
        <v>800</v>
      </c>
      <c r="L534" s="52" t="s">
        <v>108</v>
      </c>
      <c r="M534" s="81"/>
      <c r="N534" s="28">
        <v>3479</v>
      </c>
      <c r="O534" s="972"/>
      <c r="P534" s="29">
        <v>6</v>
      </c>
      <c r="Q534" s="28">
        <v>3</v>
      </c>
      <c r="R534" s="28">
        <v>2</v>
      </c>
      <c r="S534" s="81">
        <v>151.88300000000001</v>
      </c>
      <c r="T534" s="185">
        <v>42095</v>
      </c>
      <c r="U534" s="326">
        <v>14.7</v>
      </c>
      <c r="V534" s="60">
        <v>1</v>
      </c>
      <c r="W534" s="578">
        <v>1</v>
      </c>
      <c r="X534" s="489">
        <f t="shared" si="20"/>
        <v>43.65708536935901</v>
      </c>
      <c r="Y534" s="502" t="s">
        <v>174</v>
      </c>
      <c r="Z534" s="494"/>
      <c r="AA534" s="28" t="s">
        <v>20</v>
      </c>
      <c r="AB534" s="27">
        <v>1</v>
      </c>
      <c r="AC534" s="28" t="s">
        <v>1529</v>
      </c>
      <c r="AD534" s="27" t="s">
        <v>54</v>
      </c>
      <c r="AE534" s="28"/>
      <c r="AF534" s="29" t="s">
        <v>55</v>
      </c>
      <c r="AG534" s="29" t="s">
        <v>54</v>
      </c>
      <c r="AH534" s="27"/>
      <c r="AI534" s="27"/>
      <c r="AJ534" s="27"/>
      <c r="AK534" s="81"/>
      <c r="AL534" s="569"/>
      <c r="AM534" s="28">
        <v>32</v>
      </c>
      <c r="AN534" s="28"/>
      <c r="AO534" s="28">
        <v>2014</v>
      </c>
      <c r="AP534" s="20">
        <v>2014</v>
      </c>
      <c r="AQ534" s="182" t="s">
        <v>2558</v>
      </c>
      <c r="AR534" s="28"/>
      <c r="AS534" s="20"/>
    </row>
    <row r="535" spans="1:45" ht="14.25" customHeight="1" x14ac:dyDescent="0.25">
      <c r="A535" t="s">
        <v>746</v>
      </c>
      <c r="B535">
        <v>1</v>
      </c>
      <c r="C535" t="s">
        <v>875</v>
      </c>
      <c r="D535" s="45" t="s">
        <v>1533</v>
      </c>
      <c r="E535" s="555" t="s">
        <v>2907</v>
      </c>
      <c r="F535" s="46" t="s">
        <v>57</v>
      </c>
      <c r="G535" s="42" t="s">
        <v>311</v>
      </c>
      <c r="H535" s="46" t="s">
        <v>143</v>
      </c>
      <c r="I535" s="46">
        <v>64</v>
      </c>
      <c r="J535" s="88">
        <v>32</v>
      </c>
      <c r="K535" s="19" t="s">
        <v>800</v>
      </c>
      <c r="L535" s="52" t="s">
        <v>108</v>
      </c>
      <c r="M535" s="81"/>
      <c r="N535" s="28">
        <v>10404</v>
      </c>
      <c r="O535" s="974"/>
      <c r="P535" s="29">
        <v>6</v>
      </c>
      <c r="Q535" s="28">
        <v>12</v>
      </c>
      <c r="R535" s="28">
        <v>7</v>
      </c>
      <c r="S535" s="81">
        <v>64.935000000000002</v>
      </c>
      <c r="T535" s="185">
        <v>42095</v>
      </c>
      <c r="U535" s="326">
        <v>14.7</v>
      </c>
      <c r="V535" s="60">
        <v>1.5</v>
      </c>
      <c r="W535" s="167">
        <v>1</v>
      </c>
      <c r="X535" s="489">
        <f t="shared" si="20"/>
        <v>9.3620242214532876</v>
      </c>
      <c r="Y535" s="585" t="s">
        <v>174</v>
      </c>
      <c r="Z535" s="586"/>
      <c r="AA535" s="42" t="s">
        <v>20</v>
      </c>
      <c r="AB535" s="46">
        <v>1</v>
      </c>
      <c r="AC535" s="42" t="s">
        <v>1535</v>
      </c>
      <c r="AD535" s="46" t="s">
        <v>54</v>
      </c>
      <c r="AE535" s="42"/>
      <c r="AF535" s="43" t="s">
        <v>55</v>
      </c>
      <c r="AG535" s="43" t="s">
        <v>54</v>
      </c>
      <c r="AH535" s="46"/>
      <c r="AI535" s="46"/>
      <c r="AJ535" s="46"/>
      <c r="AK535" s="82"/>
      <c r="AL535" s="587"/>
      <c r="AM535" s="42"/>
      <c r="AN535" s="42"/>
      <c r="AO535" s="42">
        <v>2015</v>
      </c>
      <c r="AP535" s="53">
        <v>2015</v>
      </c>
      <c r="AQ535" s="193" t="s">
        <v>2558</v>
      </c>
      <c r="AR535" s="42"/>
      <c r="AS535" s="53" t="s">
        <v>1534</v>
      </c>
    </row>
    <row r="536" spans="1:45" ht="14.25" customHeight="1" x14ac:dyDescent="0.25">
      <c r="C536" t="s">
        <v>875</v>
      </c>
      <c r="D536" s="409" t="s">
        <v>3554</v>
      </c>
      <c r="E536" s="435" t="s">
        <v>3402</v>
      </c>
      <c r="F536" s="411" t="s">
        <v>67</v>
      </c>
      <c r="G536" s="504" t="s">
        <v>4225</v>
      </c>
      <c r="H536" s="46" t="s">
        <v>143</v>
      </c>
      <c r="I536" s="412">
        <v>64</v>
      </c>
      <c r="J536" s="415">
        <v>32</v>
      </c>
      <c r="K536" s="19" t="s">
        <v>802</v>
      </c>
      <c r="L536" s="52" t="s">
        <v>108</v>
      </c>
      <c r="M536" s="81" t="s">
        <v>777</v>
      </c>
      <c r="N536" s="28"/>
      <c r="O536" s="972"/>
      <c r="P536" s="29" t="s">
        <v>744</v>
      </c>
      <c r="Q536" s="28"/>
      <c r="R536" s="28"/>
      <c r="S536" s="81"/>
      <c r="T536" s="185">
        <v>43229</v>
      </c>
      <c r="U536" s="326" t="s">
        <v>3562</v>
      </c>
      <c r="V536" s="60">
        <v>2</v>
      </c>
      <c r="W536" s="167">
        <v>1</v>
      </c>
      <c r="X536" s="489" t="str">
        <f t="shared" si="20"/>
        <v/>
      </c>
      <c r="Y536" s="502"/>
      <c r="Z536" s="494"/>
      <c r="AA536" s="28" t="s">
        <v>17</v>
      </c>
      <c r="AB536" s="27">
        <v>21</v>
      </c>
      <c r="AC536" s="28"/>
      <c r="AD536" s="27" t="s">
        <v>54</v>
      </c>
      <c r="AE536" s="28" t="s">
        <v>124</v>
      </c>
      <c r="AF536" s="29" t="s">
        <v>54</v>
      </c>
      <c r="AG536" s="29" t="s">
        <v>55</v>
      </c>
      <c r="AH536" s="27"/>
      <c r="AI536" s="27"/>
      <c r="AJ536" s="27" t="s">
        <v>54</v>
      </c>
      <c r="AK536" s="81">
        <v>85</v>
      </c>
      <c r="AL536" s="569">
        <v>6</v>
      </c>
      <c r="AM536" s="28">
        <v>32</v>
      </c>
      <c r="AN536" s="28">
        <v>5</v>
      </c>
      <c r="AO536" s="28">
        <v>2018</v>
      </c>
      <c r="AP536" s="20">
        <v>2018</v>
      </c>
      <c r="AQ536" s="182" t="s">
        <v>3406</v>
      </c>
      <c r="AR536" s="28" t="s">
        <v>3405</v>
      </c>
      <c r="AS536" s="20" t="s">
        <v>3577</v>
      </c>
    </row>
    <row r="537" spans="1:45" ht="14.25" customHeight="1" x14ac:dyDescent="0.25">
      <c r="B537">
        <v>1</v>
      </c>
      <c r="C537" t="s">
        <v>875</v>
      </c>
      <c r="D537" s="409" t="s">
        <v>3554</v>
      </c>
      <c r="E537" s="435" t="s">
        <v>3402</v>
      </c>
      <c r="F537" s="411" t="s">
        <v>67</v>
      </c>
      <c r="G537" s="504" t="s">
        <v>4225</v>
      </c>
      <c r="H537" s="46" t="s">
        <v>143</v>
      </c>
      <c r="I537" s="412">
        <v>64</v>
      </c>
      <c r="J537" s="415">
        <v>32</v>
      </c>
      <c r="K537" s="19" t="s">
        <v>3243</v>
      </c>
      <c r="L537" s="52" t="s">
        <v>108</v>
      </c>
      <c r="M537" s="81"/>
      <c r="N537" s="28">
        <v>5036</v>
      </c>
      <c r="O537" s="972"/>
      <c r="P537" s="29">
        <v>4</v>
      </c>
      <c r="Q537" s="28"/>
      <c r="R537" s="28">
        <v>21</v>
      </c>
      <c r="S537" s="81">
        <v>65.66</v>
      </c>
      <c r="T537" s="185">
        <v>43229</v>
      </c>
      <c r="U537" s="326" t="s">
        <v>3562</v>
      </c>
      <c r="V537" s="60">
        <v>2</v>
      </c>
      <c r="W537" s="167">
        <v>1</v>
      </c>
      <c r="X537" s="489">
        <f t="shared" si="20"/>
        <v>26.07625099285147</v>
      </c>
      <c r="Y537" s="502" t="s">
        <v>2226</v>
      </c>
      <c r="Z537" s="494"/>
      <c r="AA537" s="28" t="s">
        <v>479</v>
      </c>
      <c r="AB537" s="27">
        <v>13</v>
      </c>
      <c r="AC537" s="28" t="s">
        <v>3435</v>
      </c>
      <c r="AD537" s="27" t="s">
        <v>54</v>
      </c>
      <c r="AE537" s="28" t="s">
        <v>124</v>
      </c>
      <c r="AF537" s="29" t="s">
        <v>54</v>
      </c>
      <c r="AG537" s="29" t="s">
        <v>55</v>
      </c>
      <c r="AH537" s="27"/>
      <c r="AI537" s="27"/>
      <c r="AJ537" s="27" t="s">
        <v>54</v>
      </c>
      <c r="AK537" s="81">
        <v>85</v>
      </c>
      <c r="AL537" s="569">
        <v>6</v>
      </c>
      <c r="AM537" s="28">
        <v>32</v>
      </c>
      <c r="AN537" s="28">
        <v>5</v>
      </c>
      <c r="AO537" s="28">
        <v>2018</v>
      </c>
      <c r="AP537" s="20">
        <v>2018</v>
      </c>
      <c r="AQ537" s="182" t="s">
        <v>3406</v>
      </c>
      <c r="AR537" s="28" t="s">
        <v>3405</v>
      </c>
      <c r="AS537" s="20" t="s">
        <v>3577</v>
      </c>
    </row>
    <row r="538" spans="1:45" ht="14.25" customHeight="1" x14ac:dyDescent="0.25">
      <c r="A538" t="s">
        <v>746</v>
      </c>
      <c r="B538">
        <v>1</v>
      </c>
      <c r="C538" t="s">
        <v>875</v>
      </c>
      <c r="D538" s="26" t="s">
        <v>1637</v>
      </c>
      <c r="E538" s="435" t="s">
        <v>2266</v>
      </c>
      <c r="F538" s="27" t="s">
        <v>85</v>
      </c>
      <c r="G538" s="28" t="s">
        <v>1638</v>
      </c>
      <c r="H538" s="46" t="s">
        <v>143</v>
      </c>
      <c r="I538" s="27">
        <v>8</v>
      </c>
      <c r="J538" s="87">
        <v>12</v>
      </c>
      <c r="K538" s="19" t="s">
        <v>800</v>
      </c>
      <c r="L538" s="52" t="s">
        <v>108</v>
      </c>
      <c r="M538" s="81"/>
      <c r="N538" s="28">
        <v>956</v>
      </c>
      <c r="O538" s="972"/>
      <c r="P538" s="29">
        <v>4</v>
      </c>
      <c r="Q538" s="28"/>
      <c r="R538" s="28"/>
      <c r="S538" s="81">
        <v>381.38799999999998</v>
      </c>
      <c r="T538" s="185">
        <v>42211</v>
      </c>
      <c r="U538" s="326">
        <v>14.7</v>
      </c>
      <c r="V538" s="60">
        <v>0.33</v>
      </c>
      <c r="W538" s="167">
        <v>1</v>
      </c>
      <c r="X538" s="489">
        <f t="shared" si="20"/>
        <v>131.65066945606696</v>
      </c>
      <c r="Y538" s="502" t="s">
        <v>174</v>
      </c>
      <c r="Z538" s="494"/>
      <c r="AA538" s="28" t="s">
        <v>20</v>
      </c>
      <c r="AB538" s="27">
        <v>17</v>
      </c>
      <c r="AC538" s="28" t="s">
        <v>1639</v>
      </c>
      <c r="AD538" s="27"/>
      <c r="AE538" s="28"/>
      <c r="AF538" s="29" t="s">
        <v>55</v>
      </c>
      <c r="AG538" s="29" t="s">
        <v>54</v>
      </c>
      <c r="AH538" s="27"/>
      <c r="AI538" s="27"/>
      <c r="AJ538" s="27"/>
      <c r="AK538" s="81"/>
      <c r="AL538" s="569"/>
      <c r="AM538" s="28">
        <v>8</v>
      </c>
      <c r="AN538" s="28"/>
      <c r="AO538" s="28">
        <v>2015</v>
      </c>
      <c r="AP538" s="20">
        <v>2015</v>
      </c>
      <c r="AQ538" s="142"/>
      <c r="AR538" s="28" t="s">
        <v>1640</v>
      </c>
      <c r="AS538" s="20"/>
    </row>
    <row r="539" spans="1:45" ht="14.25" customHeight="1" x14ac:dyDescent="0.25">
      <c r="C539" t="s">
        <v>4376</v>
      </c>
      <c r="D539" s="26" t="s">
        <v>3054</v>
      </c>
      <c r="E539" s="435" t="s">
        <v>2429</v>
      </c>
      <c r="F539" s="27" t="s">
        <v>777</v>
      </c>
      <c r="G539" s="28" t="s">
        <v>3037</v>
      </c>
      <c r="H539" s="46" t="s">
        <v>143</v>
      </c>
      <c r="I539" s="27">
        <v>16</v>
      </c>
      <c r="J539" s="87">
        <v>16</v>
      </c>
      <c r="K539" s="19" t="s">
        <v>800</v>
      </c>
      <c r="L539" s="52" t="s">
        <v>108</v>
      </c>
      <c r="M539" s="81" t="s">
        <v>2428</v>
      </c>
      <c r="N539" s="28"/>
      <c r="O539" s="972"/>
      <c r="P539" s="29">
        <v>6</v>
      </c>
      <c r="Q539" s="28"/>
      <c r="R539" s="28"/>
      <c r="S539" s="81"/>
      <c r="T539" s="185">
        <v>43183</v>
      </c>
      <c r="U539" s="326">
        <v>14.7</v>
      </c>
      <c r="V539" s="60">
        <v>0.66</v>
      </c>
      <c r="W539" s="167">
        <v>1</v>
      </c>
      <c r="X539" s="489" t="str">
        <f t="shared" si="20"/>
        <v/>
      </c>
      <c r="Y539" s="502"/>
      <c r="Z539" s="494"/>
      <c r="AA539" s="28" t="s">
        <v>20</v>
      </c>
      <c r="AB539" s="27">
        <v>15</v>
      </c>
      <c r="AC539" s="28" t="s">
        <v>2427</v>
      </c>
      <c r="AD539" s="27" t="s">
        <v>54</v>
      </c>
      <c r="AE539" s="28"/>
      <c r="AF539" s="29" t="s">
        <v>55</v>
      </c>
      <c r="AG539" s="29" t="s">
        <v>54</v>
      </c>
      <c r="AH539" s="27" t="s">
        <v>181</v>
      </c>
      <c r="AI539" s="27" t="s">
        <v>181</v>
      </c>
      <c r="AJ539" s="27"/>
      <c r="AK539" s="81">
        <v>13</v>
      </c>
      <c r="AL539" s="569">
        <v>4</v>
      </c>
      <c r="AM539" s="28">
        <v>16</v>
      </c>
      <c r="AN539" s="28"/>
      <c r="AO539" s="28">
        <v>2017</v>
      </c>
      <c r="AP539" s="20">
        <v>2017</v>
      </c>
      <c r="AQ539" s="19"/>
      <c r="AR539" s="28" t="s">
        <v>3055</v>
      </c>
      <c r="AS539" s="20" t="s">
        <v>3062</v>
      </c>
    </row>
    <row r="540" spans="1:45" ht="14.25" customHeight="1" x14ac:dyDescent="0.25">
      <c r="B540">
        <v>1</v>
      </c>
      <c r="C540" t="s">
        <v>4376</v>
      </c>
      <c r="D540" s="26" t="s">
        <v>3047</v>
      </c>
      <c r="E540" s="435" t="s">
        <v>3039</v>
      </c>
      <c r="F540" s="27" t="s">
        <v>67</v>
      </c>
      <c r="G540" s="28" t="s">
        <v>3037</v>
      </c>
      <c r="H540" s="46" t="s">
        <v>143</v>
      </c>
      <c r="I540" s="27">
        <v>16</v>
      </c>
      <c r="J540" s="87">
        <v>16</v>
      </c>
      <c r="K540" s="19" t="s">
        <v>800</v>
      </c>
      <c r="L540" s="52" t="s">
        <v>108</v>
      </c>
      <c r="M540" s="81"/>
      <c r="N540" s="28">
        <v>369</v>
      </c>
      <c r="O540" s="972"/>
      <c r="P540" s="29">
        <v>6</v>
      </c>
      <c r="Q540" s="28"/>
      <c r="R540" s="28"/>
      <c r="S540" s="81">
        <v>200</v>
      </c>
      <c r="T540" s="185">
        <v>43182</v>
      </c>
      <c r="U540" s="326">
        <v>14.7</v>
      </c>
      <c r="V540" s="60">
        <v>0.67</v>
      </c>
      <c r="W540" s="167">
        <v>1</v>
      </c>
      <c r="X540" s="489">
        <f t="shared" si="20"/>
        <v>363.14363143631437</v>
      </c>
      <c r="Y540" s="502" t="s">
        <v>174</v>
      </c>
      <c r="Z540" s="494"/>
      <c r="AA540" s="28" t="s">
        <v>20</v>
      </c>
      <c r="AB540" s="27">
        <v>8</v>
      </c>
      <c r="AC540" s="28" t="s">
        <v>269</v>
      </c>
      <c r="AD540" s="27"/>
      <c r="AE540" s="28"/>
      <c r="AF540" s="29" t="s">
        <v>55</v>
      </c>
      <c r="AG540" s="29"/>
      <c r="AH540" s="27" t="s">
        <v>3045</v>
      </c>
      <c r="AI540" s="27" t="s">
        <v>3045</v>
      </c>
      <c r="AJ540" s="27"/>
      <c r="AK540" s="81">
        <v>13</v>
      </c>
      <c r="AL540" s="569"/>
      <c r="AM540" s="28">
        <v>8</v>
      </c>
      <c r="AN540" s="28"/>
      <c r="AO540" s="28">
        <v>2017</v>
      </c>
      <c r="AP540" s="20">
        <v>2017</v>
      </c>
      <c r="AQ540" s="19"/>
      <c r="AR540" s="28" t="s">
        <v>3048</v>
      </c>
      <c r="AS540" s="20" t="s">
        <v>3049</v>
      </c>
    </row>
    <row r="541" spans="1:45" ht="14.25" customHeight="1" x14ac:dyDescent="0.25">
      <c r="B541">
        <v>1</v>
      </c>
      <c r="C541" t="s">
        <v>4376</v>
      </c>
      <c r="D541" s="26" t="s">
        <v>3043</v>
      </c>
      <c r="E541" s="435" t="s">
        <v>3039</v>
      </c>
      <c r="F541" s="27" t="s">
        <v>67</v>
      </c>
      <c r="G541" s="28" t="s">
        <v>3037</v>
      </c>
      <c r="H541" s="46" t="s">
        <v>143</v>
      </c>
      <c r="I541" s="27">
        <v>16</v>
      </c>
      <c r="J541" s="87">
        <v>16</v>
      </c>
      <c r="K541" s="19" t="s">
        <v>800</v>
      </c>
      <c r="L541" s="28" t="s">
        <v>108</v>
      </c>
      <c r="M541" s="81"/>
      <c r="N541" s="28">
        <v>352</v>
      </c>
      <c r="O541" s="972"/>
      <c r="P541" s="29">
        <v>6</v>
      </c>
      <c r="Q541" s="28"/>
      <c r="R541" s="28"/>
      <c r="S541" s="81">
        <v>212.76599999999999</v>
      </c>
      <c r="T541" s="185">
        <v>43182</v>
      </c>
      <c r="U541" s="326">
        <v>14.7</v>
      </c>
      <c r="V541" s="60">
        <v>0.67</v>
      </c>
      <c r="W541" s="167">
        <v>1</v>
      </c>
      <c r="X541" s="489">
        <f t="shared" si="20"/>
        <v>404.98073863636364</v>
      </c>
      <c r="Y541" s="502" t="s">
        <v>174</v>
      </c>
      <c r="Z541" s="494"/>
      <c r="AA541" s="28" t="s">
        <v>17</v>
      </c>
      <c r="AB541" s="27">
        <v>8</v>
      </c>
      <c r="AC541" s="28" t="s">
        <v>3044</v>
      </c>
      <c r="AD541" s="27"/>
      <c r="AE541" s="28"/>
      <c r="AF541" s="29" t="s">
        <v>55</v>
      </c>
      <c r="AG541" s="29"/>
      <c r="AH541" s="27" t="s">
        <v>3045</v>
      </c>
      <c r="AI541" s="27" t="s">
        <v>3045</v>
      </c>
      <c r="AJ541" s="27"/>
      <c r="AK541" s="81">
        <v>8</v>
      </c>
      <c r="AL541" s="569"/>
      <c r="AM541" s="28">
        <v>8</v>
      </c>
      <c r="AN541" s="28"/>
      <c r="AO541" s="28">
        <v>2017</v>
      </c>
      <c r="AP541" s="20">
        <v>2017</v>
      </c>
      <c r="AQ541" s="19"/>
      <c r="AR541" s="28" t="s">
        <v>3048</v>
      </c>
      <c r="AS541" s="20" t="s">
        <v>3046</v>
      </c>
    </row>
    <row r="542" spans="1:45" ht="14.25" customHeight="1" x14ac:dyDescent="0.25">
      <c r="C542" t="s">
        <v>875</v>
      </c>
      <c r="D542" s="409" t="s">
        <v>4294</v>
      </c>
      <c r="E542" s="435" t="s">
        <v>4295</v>
      </c>
      <c r="F542" s="412" t="s">
        <v>777</v>
      </c>
      <c r="G542" s="504" t="s">
        <v>4296</v>
      </c>
      <c r="H542" s="46" t="s">
        <v>143</v>
      </c>
      <c r="I542" s="412">
        <v>16</v>
      </c>
      <c r="J542" s="415">
        <v>8</v>
      </c>
      <c r="K542" s="19" t="s">
        <v>802</v>
      </c>
      <c r="L542" s="28" t="s">
        <v>108</v>
      </c>
      <c r="M542" s="81" t="s">
        <v>777</v>
      </c>
      <c r="N542" s="28"/>
      <c r="O542" s="972"/>
      <c r="P542" s="29" t="s">
        <v>744</v>
      </c>
      <c r="Q542" s="28"/>
      <c r="R542" s="28"/>
      <c r="S542" s="81"/>
      <c r="T542" s="185">
        <v>43297</v>
      </c>
      <c r="U542" s="326" t="s">
        <v>3562</v>
      </c>
      <c r="V542" s="60">
        <v>0.67</v>
      </c>
      <c r="W542" s="167">
        <v>4</v>
      </c>
      <c r="X542" s="489" t="str">
        <f t="shared" si="20"/>
        <v/>
      </c>
      <c r="Y542" s="502"/>
      <c r="Z542" s="494" t="s">
        <v>54</v>
      </c>
      <c r="AA542" s="28" t="s">
        <v>20</v>
      </c>
      <c r="AB542" s="27">
        <v>10</v>
      </c>
      <c r="AC542" s="28" t="s">
        <v>1711</v>
      </c>
      <c r="AD542" s="27" t="s">
        <v>54</v>
      </c>
      <c r="AE542" s="28" t="s">
        <v>158</v>
      </c>
      <c r="AF542" s="29" t="s">
        <v>55</v>
      </c>
      <c r="AG542" s="29" t="s">
        <v>55</v>
      </c>
      <c r="AH542" s="27" t="s">
        <v>181</v>
      </c>
      <c r="AI542" s="27" t="s">
        <v>181</v>
      </c>
      <c r="AJ542" s="27" t="s">
        <v>54</v>
      </c>
      <c r="AK542" s="81">
        <v>25</v>
      </c>
      <c r="AL542" s="569"/>
      <c r="AM542" s="28">
        <v>8</v>
      </c>
      <c r="AN542" s="28"/>
      <c r="AO542" s="28">
        <v>2018</v>
      </c>
      <c r="AP542" s="20">
        <v>2018</v>
      </c>
      <c r="AQ542" s="182" t="s">
        <v>4302</v>
      </c>
      <c r="AR542" s="28" t="s">
        <v>4297</v>
      </c>
      <c r="AS542" s="20"/>
    </row>
    <row r="543" spans="1:45" ht="14.25" customHeight="1" x14ac:dyDescent="0.25">
      <c r="C543" t="s">
        <v>875</v>
      </c>
      <c r="D543" s="591" t="s">
        <v>4294</v>
      </c>
      <c r="E543" s="555" t="s">
        <v>4295</v>
      </c>
      <c r="F543" s="592" t="s">
        <v>777</v>
      </c>
      <c r="G543" s="593" t="s">
        <v>4296</v>
      </c>
      <c r="H543" s="46" t="s">
        <v>143</v>
      </c>
      <c r="I543" s="592">
        <v>16</v>
      </c>
      <c r="J543" s="618">
        <v>8</v>
      </c>
      <c r="K543" s="19" t="s">
        <v>800</v>
      </c>
      <c r="L543" s="52" t="s">
        <v>108</v>
      </c>
      <c r="M543" s="81" t="s">
        <v>4310</v>
      </c>
      <c r="N543" s="28"/>
      <c r="O543" s="972"/>
      <c r="P543" s="29">
        <v>6</v>
      </c>
      <c r="Q543" s="28"/>
      <c r="R543" s="28"/>
      <c r="S543" s="81"/>
      <c r="T543" s="185">
        <v>43297</v>
      </c>
      <c r="U543" s="326">
        <v>14.7</v>
      </c>
      <c r="V543" s="60">
        <v>0.67</v>
      </c>
      <c r="W543" s="167">
        <v>4</v>
      </c>
      <c r="X543" s="489" t="str">
        <f t="shared" si="20"/>
        <v/>
      </c>
      <c r="Y543" s="502"/>
      <c r="Z543" s="494" t="s">
        <v>54</v>
      </c>
      <c r="AA543" s="28" t="s">
        <v>20</v>
      </c>
      <c r="AB543" s="27">
        <v>10</v>
      </c>
      <c r="AC543" s="28" t="s">
        <v>1711</v>
      </c>
      <c r="AD543" s="27" t="s">
        <v>54</v>
      </c>
      <c r="AE543" s="28" t="s">
        <v>158</v>
      </c>
      <c r="AF543" s="29" t="s">
        <v>55</v>
      </c>
      <c r="AG543" s="29" t="s">
        <v>55</v>
      </c>
      <c r="AH543" s="27" t="s">
        <v>181</v>
      </c>
      <c r="AI543" s="27" t="s">
        <v>181</v>
      </c>
      <c r="AJ543" s="27" t="s">
        <v>54</v>
      </c>
      <c r="AK543" s="81">
        <v>25</v>
      </c>
      <c r="AL543" s="569"/>
      <c r="AM543" s="28">
        <v>8</v>
      </c>
      <c r="AN543" s="28"/>
      <c r="AO543" s="28">
        <v>2018</v>
      </c>
      <c r="AP543" s="20">
        <v>2018</v>
      </c>
      <c r="AQ543" s="182" t="s">
        <v>4302</v>
      </c>
      <c r="AR543" s="28" t="s">
        <v>4297</v>
      </c>
      <c r="AS543" s="20"/>
    </row>
    <row r="544" spans="1:45" ht="14.25" customHeight="1" x14ac:dyDescent="0.25">
      <c r="C544" t="s">
        <v>875</v>
      </c>
      <c r="D544" s="26" t="s">
        <v>4346</v>
      </c>
      <c r="E544" s="435" t="s">
        <v>4347</v>
      </c>
      <c r="F544" s="27" t="s">
        <v>85</v>
      </c>
      <c r="G544" s="28" t="s">
        <v>311</v>
      </c>
      <c r="H544" s="46" t="s">
        <v>143</v>
      </c>
      <c r="I544" s="27">
        <v>64</v>
      </c>
      <c r="J544" s="87">
        <v>32</v>
      </c>
      <c r="K544" s="19"/>
      <c r="L544" s="52"/>
      <c r="M544" s="81"/>
      <c r="N544" s="28"/>
      <c r="O544" s="972"/>
      <c r="P544" s="29"/>
      <c r="Q544" s="28"/>
      <c r="R544" s="28"/>
      <c r="S544" s="81"/>
      <c r="T544" s="185"/>
      <c r="U544" s="326"/>
      <c r="V544" s="60"/>
      <c r="W544" s="167"/>
      <c r="X544" s="489"/>
      <c r="Y544" s="502"/>
      <c r="Z544" s="494"/>
      <c r="AA544" s="28" t="s">
        <v>20</v>
      </c>
      <c r="AB544" s="27"/>
      <c r="AC544" s="28" t="s">
        <v>4348</v>
      </c>
      <c r="AD544" s="27" t="s">
        <v>54</v>
      </c>
      <c r="AE544" s="28" t="s">
        <v>124</v>
      </c>
      <c r="AF544" s="29" t="s">
        <v>54</v>
      </c>
      <c r="AG544" s="29"/>
      <c r="AH544" s="27" t="s">
        <v>4002</v>
      </c>
      <c r="AI544" s="27" t="s">
        <v>4002</v>
      </c>
      <c r="AJ544" s="27" t="s">
        <v>54</v>
      </c>
      <c r="AK544" s="81"/>
      <c r="AL544" s="569"/>
      <c r="AM544" s="28"/>
      <c r="AN544" s="28"/>
      <c r="AO544" s="28">
        <v>2017</v>
      </c>
      <c r="AP544" s="20">
        <v>2018</v>
      </c>
      <c r="AQ544" s="182" t="s">
        <v>4350</v>
      </c>
      <c r="AR544" s="28" t="s">
        <v>4349</v>
      </c>
      <c r="AS544" s="20" t="s">
        <v>4351</v>
      </c>
    </row>
    <row r="545" spans="1:45" ht="14.25" customHeight="1" x14ac:dyDescent="0.25">
      <c r="A545" t="s">
        <v>746</v>
      </c>
      <c r="B545">
        <v>1</v>
      </c>
      <c r="C545" t="s">
        <v>875</v>
      </c>
      <c r="D545" s="45" t="s">
        <v>664</v>
      </c>
      <c r="E545" s="555" t="s">
        <v>1377</v>
      </c>
      <c r="F545" s="46" t="s">
        <v>67</v>
      </c>
      <c r="G545" s="42" t="s">
        <v>665</v>
      </c>
      <c r="H545" s="46" t="s">
        <v>143</v>
      </c>
      <c r="I545" s="46">
        <v>8</v>
      </c>
      <c r="J545" s="670">
        <v>18</v>
      </c>
      <c r="K545" s="19" t="s">
        <v>800</v>
      </c>
      <c r="L545" s="52" t="s">
        <v>108</v>
      </c>
      <c r="M545" s="81"/>
      <c r="N545" s="28">
        <v>388</v>
      </c>
      <c r="O545" s="972"/>
      <c r="P545" s="29">
        <v>6</v>
      </c>
      <c r="Q545" s="28"/>
      <c r="R545" s="28"/>
      <c r="S545" s="81">
        <v>259.471</v>
      </c>
      <c r="T545" s="185">
        <v>41786</v>
      </c>
      <c r="U545" s="326">
        <v>14.7</v>
      </c>
      <c r="V545" s="60">
        <v>0.33</v>
      </c>
      <c r="W545" s="167">
        <v>1</v>
      </c>
      <c r="X545" s="489">
        <f>IF(AND(N545&lt;&gt;"",S545&lt;&gt;""),1000*S545*V545/(N545*W545),"")</f>
        <v>220.68409793814436</v>
      </c>
      <c r="Y545" s="502" t="s">
        <v>2216</v>
      </c>
      <c r="Z545" s="494"/>
      <c r="AA545" s="28" t="s">
        <v>20</v>
      </c>
      <c r="AB545" s="27">
        <v>6</v>
      </c>
      <c r="AC545" s="28" t="s">
        <v>1378</v>
      </c>
      <c r="AD545" s="27" t="s">
        <v>54</v>
      </c>
      <c r="AE545" s="28" t="s">
        <v>158</v>
      </c>
      <c r="AF545" s="29" t="s">
        <v>55</v>
      </c>
      <c r="AG545" s="29" t="s">
        <v>54</v>
      </c>
      <c r="AH545" s="27">
        <v>256</v>
      </c>
      <c r="AI545" s="27" t="s">
        <v>83</v>
      </c>
      <c r="AJ545" s="27" t="s">
        <v>54</v>
      </c>
      <c r="AK545" s="81"/>
      <c r="AL545" s="569"/>
      <c r="AM545" s="28">
        <v>8</v>
      </c>
      <c r="AN545" s="28"/>
      <c r="AO545" s="28">
        <v>2007</v>
      </c>
      <c r="AP545" s="20"/>
      <c r="AQ545" s="182"/>
      <c r="AR545" s="28" t="s">
        <v>666</v>
      </c>
      <c r="AS545" s="20"/>
    </row>
    <row r="546" spans="1:45" ht="14.25" customHeight="1" x14ac:dyDescent="0.25">
      <c r="D546" s="409" t="s">
        <v>5805</v>
      </c>
      <c r="E546" s="435" t="s">
        <v>5806</v>
      </c>
      <c r="F546" s="412"/>
      <c r="G546" s="504" t="s">
        <v>5807</v>
      </c>
      <c r="H546" s="46" t="s">
        <v>143</v>
      </c>
      <c r="I546" s="412">
        <v>32</v>
      </c>
      <c r="J546" s="415">
        <v>32</v>
      </c>
      <c r="K546" s="19"/>
      <c r="L546" s="52"/>
      <c r="M546" s="81"/>
      <c r="N546" s="28"/>
      <c r="O546" s="972"/>
      <c r="P546" s="29"/>
      <c r="Q546" s="28"/>
      <c r="R546" s="28"/>
      <c r="S546" s="81"/>
      <c r="T546" s="185"/>
      <c r="U546" s="326"/>
      <c r="V546" s="60"/>
      <c r="W546" s="167"/>
      <c r="X546" s="489"/>
      <c r="Y546" s="502"/>
      <c r="Z546" s="494"/>
      <c r="AA546" s="28" t="s">
        <v>17</v>
      </c>
      <c r="AB546" s="27">
        <v>135</v>
      </c>
      <c r="AC546" s="28" t="s">
        <v>5809</v>
      </c>
      <c r="AD546" s="27"/>
      <c r="AE546" s="28" t="s">
        <v>158</v>
      </c>
      <c r="AF546" s="29" t="s">
        <v>55</v>
      </c>
      <c r="AG546" s="29" t="s">
        <v>54</v>
      </c>
      <c r="AH546" s="27"/>
      <c r="AI546" s="27"/>
      <c r="AJ546" s="27"/>
      <c r="AK546" s="81"/>
      <c r="AL546" s="569"/>
      <c r="AM546" s="28"/>
      <c r="AN546" s="28"/>
      <c r="AO546" s="28"/>
      <c r="AP546" s="20">
        <v>2021</v>
      </c>
      <c r="AQ546" s="182"/>
      <c r="AR546" s="28"/>
      <c r="AS546" s="20" t="s">
        <v>5808</v>
      </c>
    </row>
    <row r="547" spans="1:45" ht="14.25" customHeight="1" x14ac:dyDescent="0.25">
      <c r="A547" t="s">
        <v>174</v>
      </c>
      <c r="C547" t="s">
        <v>875</v>
      </c>
      <c r="D547" s="45" t="s">
        <v>288</v>
      </c>
      <c r="E547" s="555" t="s">
        <v>2279</v>
      </c>
      <c r="F547" s="46" t="s">
        <v>57</v>
      </c>
      <c r="G547" s="42" t="s">
        <v>289</v>
      </c>
      <c r="H547" s="46" t="s">
        <v>143</v>
      </c>
      <c r="I547" s="46">
        <v>32</v>
      </c>
      <c r="J547" s="670">
        <v>32</v>
      </c>
      <c r="K547" s="19" t="s">
        <v>800</v>
      </c>
      <c r="L547" s="52" t="s">
        <v>108</v>
      </c>
      <c r="M547" s="81" t="s">
        <v>837</v>
      </c>
      <c r="N547" s="28"/>
      <c r="O547" s="972"/>
      <c r="P547" s="29">
        <v>6</v>
      </c>
      <c r="Q547" s="28"/>
      <c r="R547" s="28"/>
      <c r="S547" s="81"/>
      <c r="T547" s="185"/>
      <c r="U547" s="326">
        <v>14.7</v>
      </c>
      <c r="V547" s="60">
        <v>1</v>
      </c>
      <c r="W547" s="167">
        <v>1</v>
      </c>
      <c r="X547" s="489" t="str">
        <f>IF(AND(N547&lt;&gt;"",S547&lt;&gt;""),1000*S547*V547/(N547*W547),"")</f>
        <v/>
      </c>
      <c r="Y547" s="502"/>
      <c r="Z547" s="494"/>
      <c r="AA547" s="28" t="s">
        <v>17</v>
      </c>
      <c r="AB547" s="27">
        <v>28</v>
      </c>
      <c r="AC547" s="28" t="s">
        <v>73</v>
      </c>
      <c r="AD547" s="27" t="s">
        <v>54</v>
      </c>
      <c r="AE547" s="28" t="s">
        <v>158</v>
      </c>
      <c r="AF547" s="29" t="s">
        <v>55</v>
      </c>
      <c r="AG547" s="29"/>
      <c r="AH547" s="27"/>
      <c r="AI547" s="27"/>
      <c r="AJ547" s="27" t="s">
        <v>54</v>
      </c>
      <c r="AK547" s="81"/>
      <c r="AL547" s="569"/>
      <c r="AM547" s="28"/>
      <c r="AN547" s="28"/>
      <c r="AO547" s="28">
        <v>2008</v>
      </c>
      <c r="AP547" s="20">
        <v>2010</v>
      </c>
      <c r="AQ547" s="142"/>
      <c r="AR547" s="28" t="s">
        <v>290</v>
      </c>
      <c r="AS547" s="20"/>
    </row>
    <row r="548" spans="1:45" ht="14.25" customHeight="1" x14ac:dyDescent="0.25">
      <c r="A548" t="s">
        <v>174</v>
      </c>
      <c r="B548">
        <v>1</v>
      </c>
      <c r="C548" t="s">
        <v>875</v>
      </c>
      <c r="D548" s="26" t="s">
        <v>291</v>
      </c>
      <c r="E548" s="435" t="s">
        <v>2280</v>
      </c>
      <c r="F548" s="27" t="s">
        <v>57</v>
      </c>
      <c r="G548" s="28" t="s">
        <v>292</v>
      </c>
      <c r="H548" s="46" t="s">
        <v>143</v>
      </c>
      <c r="I548" s="27">
        <v>16</v>
      </c>
      <c r="J548" s="87">
        <v>16</v>
      </c>
      <c r="K548" s="19" t="s">
        <v>800</v>
      </c>
      <c r="L548" s="52" t="s">
        <v>108</v>
      </c>
      <c r="M548" s="81"/>
      <c r="N548" s="28">
        <v>871</v>
      </c>
      <c r="O548" s="972"/>
      <c r="P548" s="29">
        <v>6</v>
      </c>
      <c r="Q548" s="28"/>
      <c r="R548" s="28"/>
      <c r="S548" s="81">
        <v>151.51499999999999</v>
      </c>
      <c r="T548" s="185">
        <v>43173</v>
      </c>
      <c r="U548" s="326">
        <v>14.7</v>
      </c>
      <c r="V548" s="60">
        <v>0.67</v>
      </c>
      <c r="W548" s="167">
        <v>1</v>
      </c>
      <c r="X548" s="489">
        <f>IF(AND(N548&lt;&gt;"",S548&lt;&gt;""),1000*S548*V548/(N548*W548),"")</f>
        <v>116.55</v>
      </c>
      <c r="Y548" s="502" t="s">
        <v>174</v>
      </c>
      <c r="Z548" s="494"/>
      <c r="AA548" s="28" t="s">
        <v>17</v>
      </c>
      <c r="AB548" s="27">
        <v>20</v>
      </c>
      <c r="AC548" s="28" t="s">
        <v>73</v>
      </c>
      <c r="AD548" s="27" t="s">
        <v>54</v>
      </c>
      <c r="AE548" s="28" t="s">
        <v>158</v>
      </c>
      <c r="AF548" s="29" t="s">
        <v>55</v>
      </c>
      <c r="AG548" s="29"/>
      <c r="AH548" s="27" t="s">
        <v>181</v>
      </c>
      <c r="AI548" s="27" t="s">
        <v>181</v>
      </c>
      <c r="AJ548" s="27"/>
      <c r="AK548" s="81"/>
      <c r="AL548" s="569"/>
      <c r="AM548" s="28">
        <v>16</v>
      </c>
      <c r="AN548" s="28"/>
      <c r="AO548" s="28">
        <v>2005</v>
      </c>
      <c r="AP548" s="20">
        <v>2015</v>
      </c>
      <c r="AQ548" s="182"/>
      <c r="AR548" s="28"/>
      <c r="AS548" s="20"/>
    </row>
    <row r="549" spans="1:45" ht="14.25" customHeight="1" x14ac:dyDescent="0.25">
      <c r="D549" s="409" t="s">
        <v>5376</v>
      </c>
      <c r="E549" s="435" t="s">
        <v>5377</v>
      </c>
      <c r="F549" s="412" t="s">
        <v>85</v>
      </c>
      <c r="G549" s="28" t="s">
        <v>5379</v>
      </c>
      <c r="H549" s="46" t="s">
        <v>143</v>
      </c>
      <c r="I549" s="412">
        <v>16</v>
      </c>
      <c r="J549" s="415">
        <v>16</v>
      </c>
      <c r="K549" s="19"/>
      <c r="L549" s="52"/>
      <c r="M549" s="81"/>
      <c r="N549" s="28"/>
      <c r="O549" s="972"/>
      <c r="P549" s="29"/>
      <c r="Q549" s="28"/>
      <c r="R549" s="28"/>
      <c r="S549" s="81"/>
      <c r="T549" s="185"/>
      <c r="U549" s="326"/>
      <c r="V549" s="60"/>
      <c r="W549" s="167"/>
      <c r="X549" s="489"/>
      <c r="Y549" s="502"/>
      <c r="Z549" s="494"/>
      <c r="AA549" s="28" t="s">
        <v>20</v>
      </c>
      <c r="AB549" s="27">
        <v>8</v>
      </c>
      <c r="AC549" s="28" t="s">
        <v>79</v>
      </c>
      <c r="AD549" s="27" t="s">
        <v>54</v>
      </c>
      <c r="AE549" s="28"/>
      <c r="AF549" s="29" t="s">
        <v>55</v>
      </c>
      <c r="AG549" s="29"/>
      <c r="AH549" s="27" t="s">
        <v>83</v>
      </c>
      <c r="AI549" s="27" t="s">
        <v>83</v>
      </c>
      <c r="AJ549" s="27" t="s">
        <v>55</v>
      </c>
      <c r="AK549" s="81">
        <v>16</v>
      </c>
      <c r="AL549" s="569"/>
      <c r="AM549" s="28">
        <v>16</v>
      </c>
      <c r="AN549" s="28"/>
      <c r="AO549" s="28">
        <v>2020</v>
      </c>
      <c r="AP549" s="20">
        <v>2020</v>
      </c>
      <c r="AQ549" s="182" t="s">
        <v>5380</v>
      </c>
      <c r="AR549" s="28"/>
      <c r="AS549" s="574" t="s">
        <v>5378</v>
      </c>
    </row>
    <row r="550" spans="1:45" ht="14.25" customHeight="1" x14ac:dyDescent="0.25">
      <c r="A550" t="s">
        <v>174</v>
      </c>
      <c r="B550">
        <v>1</v>
      </c>
      <c r="C550" t="s">
        <v>875</v>
      </c>
      <c r="D550" s="45" t="s">
        <v>24</v>
      </c>
      <c r="E550" s="555" t="s">
        <v>2921</v>
      </c>
      <c r="F550" s="46" t="s">
        <v>85</v>
      </c>
      <c r="G550" s="42" t="s">
        <v>1312</v>
      </c>
      <c r="H550" s="46" t="s">
        <v>143</v>
      </c>
      <c r="I550" s="46">
        <v>16</v>
      </c>
      <c r="J550" s="670">
        <v>32</v>
      </c>
      <c r="K550" s="19" t="s">
        <v>7</v>
      </c>
      <c r="L550" s="52" t="s">
        <v>956</v>
      </c>
      <c r="M550" s="81" t="s">
        <v>2922</v>
      </c>
      <c r="N550" s="28">
        <v>321</v>
      </c>
      <c r="O550" s="972"/>
      <c r="P550" s="29">
        <v>6</v>
      </c>
      <c r="Q550" s="28">
        <v>1</v>
      </c>
      <c r="R550" s="28">
        <v>2</v>
      </c>
      <c r="S550" s="81">
        <v>405</v>
      </c>
      <c r="T550" s="185"/>
      <c r="U550" s="326">
        <v>13.2</v>
      </c>
      <c r="V550" s="60">
        <v>0.67</v>
      </c>
      <c r="W550" s="167">
        <v>1</v>
      </c>
      <c r="X550" s="489">
        <f>IF(AND(N550&lt;&gt;"",S550&lt;&gt;""),1000*S550*V550/(N550*W550),"")</f>
        <v>845.32710280373828</v>
      </c>
      <c r="Y550" s="502" t="s">
        <v>174</v>
      </c>
      <c r="Z550" s="494"/>
      <c r="AA550" s="28" t="s">
        <v>20</v>
      </c>
      <c r="AB550" s="27">
        <v>22</v>
      </c>
      <c r="AC550" s="28" t="s">
        <v>1311</v>
      </c>
      <c r="AD550" s="27" t="s">
        <v>54</v>
      </c>
      <c r="AE550" s="28" t="s">
        <v>124</v>
      </c>
      <c r="AF550" s="29" t="s">
        <v>55</v>
      </c>
      <c r="AG550" s="29" t="s">
        <v>54</v>
      </c>
      <c r="AH550" s="27" t="s">
        <v>181</v>
      </c>
      <c r="AI550" s="27" t="s">
        <v>181</v>
      </c>
      <c r="AJ550" s="27" t="s">
        <v>55</v>
      </c>
      <c r="AK550" s="81">
        <v>24</v>
      </c>
      <c r="AL550" s="569"/>
      <c r="AM550" s="28">
        <v>32</v>
      </c>
      <c r="AN550" s="28">
        <v>9</v>
      </c>
      <c r="AO550" s="28">
        <v>2011</v>
      </c>
      <c r="AP550" s="20">
        <v>2016</v>
      </c>
      <c r="AQ550" s="19" t="s">
        <v>1313</v>
      </c>
      <c r="AR550" s="28" t="s">
        <v>211</v>
      </c>
      <c r="AS550" s="20" t="s">
        <v>1314</v>
      </c>
    </row>
    <row r="551" spans="1:45" ht="14.25" customHeight="1" x14ac:dyDescent="0.25">
      <c r="D551" s="409" t="s">
        <v>5444</v>
      </c>
      <c r="E551" s="435" t="s">
        <v>5445</v>
      </c>
      <c r="F551" s="608"/>
      <c r="G551" s="28" t="s">
        <v>5446</v>
      </c>
      <c r="H551" s="46" t="s">
        <v>143</v>
      </c>
      <c r="I551" s="412">
        <v>16</v>
      </c>
      <c r="J551" s="415">
        <v>16</v>
      </c>
      <c r="K551" s="19"/>
      <c r="L551" s="52"/>
      <c r="M551" s="81"/>
      <c r="N551" s="28"/>
      <c r="O551" s="972"/>
      <c r="P551" s="29"/>
      <c r="Q551" s="28"/>
      <c r="R551" s="28"/>
      <c r="S551" s="81"/>
      <c r="T551" s="185"/>
      <c r="U551" s="326"/>
      <c r="V551" s="60"/>
      <c r="W551" s="167"/>
      <c r="X551" s="489"/>
      <c r="Y551" s="502"/>
      <c r="Z551" s="494"/>
      <c r="AA551" s="28" t="s">
        <v>17</v>
      </c>
      <c r="AB551" s="27">
        <v>17</v>
      </c>
      <c r="AC551" s="28" t="s">
        <v>5448</v>
      </c>
      <c r="AD551" s="27"/>
      <c r="AE551" s="28"/>
      <c r="AF551" s="29" t="s">
        <v>55</v>
      </c>
      <c r="AG551" s="29"/>
      <c r="AH551" s="27"/>
      <c r="AI551" s="27"/>
      <c r="AJ551" s="27"/>
      <c r="AK551" s="81"/>
      <c r="AL551" s="569"/>
      <c r="AM551" s="28"/>
      <c r="AN551" s="28"/>
      <c r="AO551" s="28"/>
      <c r="AP551" s="20">
        <v>2020</v>
      </c>
      <c r="AQ551" s="37"/>
      <c r="AR551" s="28" t="s">
        <v>5447</v>
      </c>
      <c r="AS551" s="20" t="s">
        <v>5449</v>
      </c>
    </row>
    <row r="552" spans="1:45" ht="14.25" customHeight="1" x14ac:dyDescent="0.25">
      <c r="D552" s="591" t="s">
        <v>6006</v>
      </c>
      <c r="E552" s="555" t="s">
        <v>6007</v>
      </c>
      <c r="F552" s="592" t="s">
        <v>85</v>
      </c>
      <c r="G552" s="593" t="s">
        <v>5434</v>
      </c>
      <c r="H552" s="46" t="s">
        <v>143</v>
      </c>
      <c r="I552" s="592">
        <v>8</v>
      </c>
      <c r="J552" s="618">
        <v>16</v>
      </c>
      <c r="K552" s="19"/>
      <c r="L552" s="52"/>
      <c r="M552" s="81"/>
      <c r="N552" s="28"/>
      <c r="O552" s="972"/>
      <c r="P552" s="29"/>
      <c r="Q552" s="28"/>
      <c r="R552" s="28"/>
      <c r="S552" s="81"/>
      <c r="T552" s="185"/>
      <c r="U552" s="326"/>
      <c r="V552" s="60"/>
      <c r="W552" s="167"/>
      <c r="X552" s="489"/>
      <c r="Y552" s="502"/>
      <c r="Z552" s="494"/>
      <c r="AA552" s="28" t="s">
        <v>17</v>
      </c>
      <c r="AB552" s="27"/>
      <c r="AC552" s="28"/>
      <c r="AD552" s="27" t="s">
        <v>54</v>
      </c>
      <c r="AE552" s="28" t="s">
        <v>158</v>
      </c>
      <c r="AF552" s="29" t="s">
        <v>55</v>
      </c>
      <c r="AG552" s="29"/>
      <c r="AH552" s="27" t="s">
        <v>83</v>
      </c>
      <c r="AI552" s="27" t="s">
        <v>83</v>
      </c>
      <c r="AJ552" s="27" t="s">
        <v>54</v>
      </c>
      <c r="AK552" s="81">
        <v>11</v>
      </c>
      <c r="AL552" s="569"/>
      <c r="AM552" s="28">
        <v>8</v>
      </c>
      <c r="AN552" s="28"/>
      <c r="AO552" s="28"/>
      <c r="AP552" s="20">
        <v>2021</v>
      </c>
      <c r="AQ552" s="182" t="s">
        <v>6009</v>
      </c>
      <c r="AR552" s="28" t="s">
        <v>6008</v>
      </c>
      <c r="AS552" s="130"/>
    </row>
    <row r="553" spans="1:45" ht="14.25" customHeight="1" x14ac:dyDescent="0.25">
      <c r="A553" t="s">
        <v>174</v>
      </c>
      <c r="B553">
        <v>1</v>
      </c>
      <c r="C553" t="s">
        <v>875</v>
      </c>
      <c r="D553" s="26" t="s">
        <v>672</v>
      </c>
      <c r="E553" s="435" t="s">
        <v>2926</v>
      </c>
      <c r="F553" s="27" t="s">
        <v>67</v>
      </c>
      <c r="G553" s="28" t="s">
        <v>673</v>
      </c>
      <c r="H553" s="46" t="s">
        <v>143</v>
      </c>
      <c r="I553" s="27">
        <v>32</v>
      </c>
      <c r="J553" s="87">
        <v>32</v>
      </c>
      <c r="K553" s="19" t="s">
        <v>800</v>
      </c>
      <c r="L553" s="52" t="s">
        <v>108</v>
      </c>
      <c r="M553" s="81"/>
      <c r="N553" s="28">
        <v>1396</v>
      </c>
      <c r="O553" s="972"/>
      <c r="P553" s="29">
        <v>6</v>
      </c>
      <c r="Q553" s="28"/>
      <c r="R553" s="28"/>
      <c r="S553" s="81">
        <v>158.72999999999999</v>
      </c>
      <c r="T553" s="185">
        <v>43173</v>
      </c>
      <c r="U553" s="326">
        <v>14.7</v>
      </c>
      <c r="V553" s="60">
        <v>1</v>
      </c>
      <c r="W553" s="167">
        <v>1</v>
      </c>
      <c r="X553" s="489">
        <f>IF(AND(N553&lt;&gt;"",S553&lt;&gt;""),1000*S553*V553/(N553*W553),"")</f>
        <v>113.70343839541547</v>
      </c>
      <c r="Y553" s="502" t="s">
        <v>174</v>
      </c>
      <c r="Z553" s="494"/>
      <c r="AA553" s="28" t="s">
        <v>17</v>
      </c>
      <c r="AB553" s="27">
        <v>17</v>
      </c>
      <c r="AC553" s="28" t="s">
        <v>2927</v>
      </c>
      <c r="AD553" s="27" t="s">
        <v>54</v>
      </c>
      <c r="AE553" s="28"/>
      <c r="AF553" s="29" t="s">
        <v>55</v>
      </c>
      <c r="AG553" s="29" t="s">
        <v>54</v>
      </c>
      <c r="AH553" s="27" t="s">
        <v>182</v>
      </c>
      <c r="AI553" s="27" t="s">
        <v>182</v>
      </c>
      <c r="AJ553" s="27"/>
      <c r="AK553" s="81"/>
      <c r="AL553" s="569"/>
      <c r="AM553" s="28">
        <v>32</v>
      </c>
      <c r="AN553" s="28">
        <v>5</v>
      </c>
      <c r="AO553" s="28">
        <v>2002</v>
      </c>
      <c r="AP553" s="20">
        <v>2014</v>
      </c>
      <c r="AQ553" s="37"/>
      <c r="AR553" s="28" t="s">
        <v>1027</v>
      </c>
      <c r="AS553" s="20" t="s">
        <v>2928</v>
      </c>
    </row>
    <row r="554" spans="1:45" ht="14.25" customHeight="1" x14ac:dyDescent="0.25">
      <c r="A554" t="s">
        <v>174</v>
      </c>
      <c r="B554">
        <v>1</v>
      </c>
      <c r="C554" t="s">
        <v>875</v>
      </c>
      <c r="D554" s="45" t="s">
        <v>672</v>
      </c>
      <c r="E554" s="555" t="s">
        <v>2926</v>
      </c>
      <c r="F554" s="46" t="s">
        <v>67</v>
      </c>
      <c r="G554" s="42" t="s">
        <v>673</v>
      </c>
      <c r="H554" s="46" t="s">
        <v>143</v>
      </c>
      <c r="I554" s="46">
        <v>32</v>
      </c>
      <c r="J554" s="670">
        <v>32</v>
      </c>
      <c r="K554" s="19" t="s">
        <v>800</v>
      </c>
      <c r="L554" s="52" t="s">
        <v>108</v>
      </c>
      <c r="M554" s="81"/>
      <c r="N554" s="28">
        <v>1369</v>
      </c>
      <c r="O554" s="972"/>
      <c r="P554" s="29">
        <v>6</v>
      </c>
      <c r="Q554" s="28"/>
      <c r="R554" s="28"/>
      <c r="S554" s="81">
        <v>142.63300000000001</v>
      </c>
      <c r="T554" s="185">
        <v>41688</v>
      </c>
      <c r="U554" s="326">
        <v>14.7</v>
      </c>
      <c r="V554" s="60">
        <v>1</v>
      </c>
      <c r="W554" s="167">
        <v>1</v>
      </c>
      <c r="X554" s="489">
        <f>IF(AND(N554&lt;&gt;"",S554&lt;&gt;""),1000*S554*V554/(N554*W554),"")</f>
        <v>104.18772826880935</v>
      </c>
      <c r="Y554" s="502" t="s">
        <v>174</v>
      </c>
      <c r="Z554" s="494"/>
      <c r="AA554" s="28" t="s">
        <v>17</v>
      </c>
      <c r="AB554" s="27">
        <v>17</v>
      </c>
      <c r="AC554" s="28" t="s">
        <v>73</v>
      </c>
      <c r="AD554" s="27" t="s">
        <v>54</v>
      </c>
      <c r="AE554" s="28"/>
      <c r="AF554" s="29" t="s">
        <v>55</v>
      </c>
      <c r="AG554" s="29" t="s">
        <v>54</v>
      </c>
      <c r="AH554" s="27" t="s">
        <v>182</v>
      </c>
      <c r="AI554" s="27" t="s">
        <v>182</v>
      </c>
      <c r="AJ554" s="27"/>
      <c r="AK554" s="81"/>
      <c r="AL554" s="569"/>
      <c r="AM554" s="28">
        <v>32</v>
      </c>
      <c r="AN554" s="28">
        <v>5</v>
      </c>
      <c r="AO554" s="28">
        <v>2002</v>
      </c>
      <c r="AP554" s="20">
        <v>2014</v>
      </c>
      <c r="AQ554" s="37"/>
      <c r="AR554" s="28" t="s">
        <v>1027</v>
      </c>
      <c r="AS554" s="20"/>
    </row>
    <row r="555" spans="1:45" ht="14.25" customHeight="1" x14ac:dyDescent="0.25">
      <c r="A555" t="s">
        <v>746</v>
      </c>
      <c r="B555">
        <v>1</v>
      </c>
      <c r="C555" t="s">
        <v>875</v>
      </c>
      <c r="D555" s="26" t="s">
        <v>678</v>
      </c>
      <c r="E555" s="28"/>
      <c r="F555" s="27" t="s">
        <v>67</v>
      </c>
      <c r="G555" s="28" t="s">
        <v>681</v>
      </c>
      <c r="H555" s="46" t="s">
        <v>143</v>
      </c>
      <c r="I555" s="27">
        <v>4</v>
      </c>
      <c r="J555" s="87">
        <v>8</v>
      </c>
      <c r="K555" s="19" t="s">
        <v>800</v>
      </c>
      <c r="L555" s="52" t="s">
        <v>108</v>
      </c>
      <c r="M555" s="81"/>
      <c r="N555" s="28">
        <v>723</v>
      </c>
      <c r="O555" s="972"/>
      <c r="P555" s="29">
        <v>6</v>
      </c>
      <c r="Q555" s="28"/>
      <c r="R555" s="28"/>
      <c r="S555" s="81">
        <v>178.25299999999999</v>
      </c>
      <c r="T555" s="185">
        <v>41687</v>
      </c>
      <c r="U555" s="326">
        <v>14.7</v>
      </c>
      <c r="V555" s="60">
        <v>0.33</v>
      </c>
      <c r="W555" s="167">
        <v>1</v>
      </c>
      <c r="X555" s="489">
        <f>IF(AND(N555&lt;&gt;"",S555&lt;&gt;""),1000*S555*V555/(N555*W555),"")</f>
        <v>81.360290456431542</v>
      </c>
      <c r="Y555" s="502" t="s">
        <v>174</v>
      </c>
      <c r="Z555" s="494"/>
      <c r="AA555" s="28" t="s">
        <v>17</v>
      </c>
      <c r="AB555" s="27">
        <v>3</v>
      </c>
      <c r="AC555" s="28" t="s">
        <v>679</v>
      </c>
      <c r="AD555" s="27" t="s">
        <v>54</v>
      </c>
      <c r="AE555" s="28"/>
      <c r="AF555" s="29"/>
      <c r="AG555" s="29"/>
      <c r="AH555" s="27"/>
      <c r="AI555" s="27"/>
      <c r="AJ555" s="27"/>
      <c r="AK555" s="81">
        <v>27</v>
      </c>
      <c r="AL555" s="569"/>
      <c r="AM555" s="28">
        <v>16</v>
      </c>
      <c r="AN555" s="28"/>
      <c r="AO555" s="28">
        <v>2002</v>
      </c>
      <c r="AP555" s="20"/>
      <c r="AQ555" s="37"/>
      <c r="AR555" s="28" t="s">
        <v>680</v>
      </c>
      <c r="AS555" s="20"/>
    </row>
    <row r="556" spans="1:45" ht="14.25" customHeight="1" x14ac:dyDescent="0.25">
      <c r="B556">
        <v>1</v>
      </c>
      <c r="C556" t="s">
        <v>875</v>
      </c>
      <c r="D556" s="26" t="s">
        <v>2197</v>
      </c>
      <c r="E556" s="28"/>
      <c r="F556" s="27" t="s">
        <v>67</v>
      </c>
      <c r="G556" s="28" t="s">
        <v>1871</v>
      </c>
      <c r="H556" s="46" t="s">
        <v>143</v>
      </c>
      <c r="I556" s="27">
        <v>8</v>
      </c>
      <c r="J556" s="87">
        <v>32</v>
      </c>
      <c r="K556" s="19" t="s">
        <v>800</v>
      </c>
      <c r="L556" s="52" t="s">
        <v>108</v>
      </c>
      <c r="M556" s="81" t="s">
        <v>2929</v>
      </c>
      <c r="N556" s="28">
        <v>3287</v>
      </c>
      <c r="O556" s="972"/>
      <c r="P556" s="29">
        <v>6</v>
      </c>
      <c r="Q556" s="28">
        <v>3</v>
      </c>
      <c r="R556" s="28">
        <v>3</v>
      </c>
      <c r="S556" s="81">
        <v>157.47999999999999</v>
      </c>
      <c r="T556" s="185">
        <v>43173</v>
      </c>
      <c r="U556" s="326">
        <v>14.7</v>
      </c>
      <c r="V556" s="60">
        <v>0.33</v>
      </c>
      <c r="W556" s="167">
        <v>1</v>
      </c>
      <c r="X556" s="489">
        <f>IF(AND(N556&lt;&gt;"",S556&lt;&gt;""),1000*S556*V556/(N556*W556),"")</f>
        <v>15.810282932765441</v>
      </c>
      <c r="Y556" s="502" t="s">
        <v>2216</v>
      </c>
      <c r="Z556" s="494" t="s">
        <v>54</v>
      </c>
      <c r="AA556" s="28" t="s">
        <v>20</v>
      </c>
      <c r="AB556" s="27">
        <v>17</v>
      </c>
      <c r="AC556" s="28" t="s">
        <v>1034</v>
      </c>
      <c r="AD556" s="27"/>
      <c r="AE556" s="28"/>
      <c r="AF556" s="29"/>
      <c r="AG556" s="29"/>
      <c r="AH556" s="27"/>
      <c r="AI556" s="27"/>
      <c r="AJ556" s="27"/>
      <c r="AK556" s="81"/>
      <c r="AL556" s="569"/>
      <c r="AM556" s="28">
        <v>16</v>
      </c>
      <c r="AN556" s="28"/>
      <c r="AO556" s="28"/>
      <c r="AP556" s="20"/>
      <c r="AQ556" s="37"/>
      <c r="AR556" s="28" t="s">
        <v>1872</v>
      </c>
      <c r="AS556" s="20" t="s">
        <v>2930</v>
      </c>
    </row>
    <row r="557" spans="1:45" ht="14.25" customHeight="1" x14ac:dyDescent="0.25">
      <c r="D557" s="409" t="s">
        <v>5914</v>
      </c>
      <c r="E557" s="435" t="s">
        <v>5915</v>
      </c>
      <c r="F557" s="412"/>
      <c r="G557" s="504" t="s">
        <v>5917</v>
      </c>
      <c r="H557" s="46" t="s">
        <v>143</v>
      </c>
      <c r="I557" s="412">
        <v>8</v>
      </c>
      <c r="J557" s="415">
        <v>8</v>
      </c>
      <c r="K557" s="19"/>
      <c r="L557" s="28"/>
      <c r="M557" s="81"/>
      <c r="N557" s="28"/>
      <c r="O557" s="972"/>
      <c r="P557" s="29"/>
      <c r="Q557" s="28"/>
      <c r="R557" s="28"/>
      <c r="S557" s="81"/>
      <c r="T557" s="185"/>
      <c r="U557" s="326"/>
      <c r="V557" s="60"/>
      <c r="W557" s="167"/>
      <c r="X557" s="489"/>
      <c r="Y557" s="502" t="s">
        <v>2216</v>
      </c>
      <c r="Z557" s="494"/>
      <c r="AA557" s="28" t="s">
        <v>20</v>
      </c>
      <c r="AB557" s="27">
        <v>2</v>
      </c>
      <c r="AC557" s="28" t="s">
        <v>5914</v>
      </c>
      <c r="AD557" s="27" t="s">
        <v>54</v>
      </c>
      <c r="AE557" s="28"/>
      <c r="AF557" s="29" t="s">
        <v>55</v>
      </c>
      <c r="AG557" s="29" t="s">
        <v>54</v>
      </c>
      <c r="AH557" s="27">
        <v>256</v>
      </c>
      <c r="AI557" s="27">
        <v>256</v>
      </c>
      <c r="AJ557" s="27" t="s">
        <v>54</v>
      </c>
      <c r="AK557" s="81">
        <v>16</v>
      </c>
      <c r="AL557" s="569"/>
      <c r="AM557" s="28">
        <v>4</v>
      </c>
      <c r="AN557" s="28"/>
      <c r="AO557" s="28"/>
      <c r="AP557" s="20">
        <v>2020</v>
      </c>
      <c r="AQ557" s="182"/>
      <c r="AR557" s="563" t="s">
        <v>5918</v>
      </c>
      <c r="AS557" s="20" t="s">
        <v>1584</v>
      </c>
    </row>
    <row r="558" spans="1:45" ht="14.25" customHeight="1" x14ac:dyDescent="0.25">
      <c r="A558" t="s">
        <v>174</v>
      </c>
      <c r="C558" t="s">
        <v>875</v>
      </c>
      <c r="D558" s="45" t="s">
        <v>682</v>
      </c>
      <c r="E558" s="555" t="s">
        <v>1291</v>
      </c>
      <c r="F558" s="46" t="s">
        <v>67</v>
      </c>
      <c r="G558" s="42" t="s">
        <v>683</v>
      </c>
      <c r="H558" s="27" t="s">
        <v>143</v>
      </c>
      <c r="I558" s="46">
        <v>16</v>
      </c>
      <c r="J558" s="670">
        <v>26</v>
      </c>
      <c r="K558" s="19" t="s">
        <v>800</v>
      </c>
      <c r="L558" s="28" t="s">
        <v>108</v>
      </c>
      <c r="M558" s="81" t="s">
        <v>1290</v>
      </c>
      <c r="N558" s="28"/>
      <c r="O558" s="972"/>
      <c r="P558" s="29">
        <v>6</v>
      </c>
      <c r="Q558" s="28"/>
      <c r="R558" s="28"/>
      <c r="S558" s="81"/>
      <c r="T558" s="185"/>
      <c r="U558" s="326">
        <v>14.7</v>
      </c>
      <c r="V558" s="60">
        <v>0.67</v>
      </c>
      <c r="W558" s="167">
        <v>1</v>
      </c>
      <c r="X558" s="489" t="str">
        <f>IF(AND(N558&lt;&gt;"",S558&lt;&gt;""),1000*S558*V558/(N558*W558),"")</f>
        <v/>
      </c>
      <c r="Y558" s="502"/>
      <c r="Z558" s="494"/>
      <c r="AA558" s="28" t="s">
        <v>17</v>
      </c>
      <c r="AB558" s="27">
        <v>9</v>
      </c>
      <c r="AC558" s="28" t="s">
        <v>684</v>
      </c>
      <c r="AD558" s="27" t="s">
        <v>54</v>
      </c>
      <c r="AE558" s="28" t="s">
        <v>158</v>
      </c>
      <c r="AF558" s="29" t="s">
        <v>55</v>
      </c>
      <c r="AG558" s="29"/>
      <c r="AH558" s="27" t="s">
        <v>181</v>
      </c>
      <c r="AI558" s="27" t="s">
        <v>181</v>
      </c>
      <c r="AJ558" s="27"/>
      <c r="AK558" s="81"/>
      <c r="AL558" s="569"/>
      <c r="AM558" s="28">
        <v>16</v>
      </c>
      <c r="AN558" s="28"/>
      <c r="AO558" s="28">
        <v>2012</v>
      </c>
      <c r="AP558" s="20"/>
      <c r="AQ558" s="142"/>
      <c r="AR558" s="28" t="s">
        <v>685</v>
      </c>
      <c r="AS558" s="20"/>
    </row>
    <row r="559" spans="1:45" ht="14.25" customHeight="1" x14ac:dyDescent="0.25">
      <c r="D559" s="409" t="s">
        <v>5093</v>
      </c>
      <c r="E559" s="435" t="s">
        <v>5090</v>
      </c>
      <c r="F559" s="412"/>
      <c r="G559" s="504" t="s">
        <v>5091</v>
      </c>
      <c r="H559" s="46" t="s">
        <v>143</v>
      </c>
      <c r="I559" s="412">
        <v>32</v>
      </c>
      <c r="J559" s="415">
        <v>32</v>
      </c>
      <c r="K559" s="19"/>
      <c r="L559" s="28"/>
      <c r="M559" s="81"/>
      <c r="N559" s="28"/>
      <c r="O559" s="972"/>
      <c r="P559" s="29"/>
      <c r="Q559" s="28"/>
      <c r="R559" s="28"/>
      <c r="S559" s="81"/>
      <c r="T559" s="185"/>
      <c r="U559" s="326"/>
      <c r="V559" s="60"/>
      <c r="W559" s="167"/>
      <c r="X559" s="489"/>
      <c r="Y559" s="502"/>
      <c r="Z559" s="494"/>
      <c r="AA559" s="28" t="s">
        <v>20</v>
      </c>
      <c r="AB559" s="27"/>
      <c r="AC559" s="28"/>
      <c r="AD559" s="27" t="s">
        <v>54</v>
      </c>
      <c r="AE559" s="28"/>
      <c r="AF559" s="29" t="s">
        <v>55</v>
      </c>
      <c r="AG559" s="29"/>
      <c r="AH559" s="27" t="s">
        <v>133</v>
      </c>
      <c r="AI559" s="27" t="s">
        <v>133</v>
      </c>
      <c r="AJ559" s="27"/>
      <c r="AK559" s="81"/>
      <c r="AL559" s="569"/>
      <c r="AM559" s="28"/>
      <c r="AN559" s="28"/>
      <c r="AO559" s="28">
        <v>2018</v>
      </c>
      <c r="AP559" s="20">
        <v>2020</v>
      </c>
      <c r="AQ559" s="182"/>
      <c r="AR559" s="28" t="s">
        <v>5092</v>
      </c>
      <c r="AS559" s="130"/>
    </row>
    <row r="560" spans="1:45" ht="14.25" customHeight="1" x14ac:dyDescent="0.25">
      <c r="B560">
        <v>1</v>
      </c>
      <c r="C560" t="s">
        <v>875</v>
      </c>
      <c r="D560" s="26" t="s">
        <v>309</v>
      </c>
      <c r="E560" s="435" t="s">
        <v>2291</v>
      </c>
      <c r="F560" s="27" t="s">
        <v>96</v>
      </c>
      <c r="G560" s="28" t="s">
        <v>311</v>
      </c>
      <c r="H560" s="27" t="s">
        <v>143</v>
      </c>
      <c r="I560" s="27">
        <v>32</v>
      </c>
      <c r="J560" s="87">
        <v>32</v>
      </c>
      <c r="K560" s="19" t="s">
        <v>800</v>
      </c>
      <c r="L560" s="52" t="s">
        <v>108</v>
      </c>
      <c r="M560" s="81"/>
      <c r="N560" s="28">
        <v>3790</v>
      </c>
      <c r="O560" s="972"/>
      <c r="P560" s="29">
        <v>6</v>
      </c>
      <c r="Q560" s="28">
        <v>4</v>
      </c>
      <c r="R560" s="28">
        <v>1</v>
      </c>
      <c r="S560" s="81">
        <v>200</v>
      </c>
      <c r="T560" s="185">
        <v>43175</v>
      </c>
      <c r="U560" s="326">
        <v>14.7</v>
      </c>
      <c r="V560" s="60">
        <v>1</v>
      </c>
      <c r="W560" s="167">
        <v>4</v>
      </c>
      <c r="X560" s="489">
        <f>IF(AND(N560&lt;&gt;"",S560&lt;&gt;""),1000*S560*V560/(N560*W560),"")</f>
        <v>13.192612137203167</v>
      </c>
      <c r="Y560" s="502" t="s">
        <v>174</v>
      </c>
      <c r="Z560" s="494"/>
      <c r="AA560" s="28" t="s">
        <v>20</v>
      </c>
      <c r="AB560" s="27">
        <v>25</v>
      </c>
      <c r="AC560" s="28" t="s">
        <v>310</v>
      </c>
      <c r="AD560" s="27" t="s">
        <v>54</v>
      </c>
      <c r="AE560" s="28"/>
      <c r="AF560" s="29" t="s">
        <v>55</v>
      </c>
      <c r="AG560" s="29"/>
      <c r="AH560" s="27" t="s">
        <v>133</v>
      </c>
      <c r="AI560" s="27" t="s">
        <v>133</v>
      </c>
      <c r="AJ560" s="27" t="s">
        <v>54</v>
      </c>
      <c r="AK560" s="81"/>
      <c r="AL560" s="569"/>
      <c r="AM560" s="28">
        <v>32</v>
      </c>
      <c r="AN560" s="28"/>
      <c r="AO560" s="28">
        <v>2011</v>
      </c>
      <c r="AP560" s="20">
        <v>2012</v>
      </c>
      <c r="AQ560" s="182" t="s">
        <v>2558</v>
      </c>
      <c r="AR560" s="28" t="s">
        <v>2938</v>
      </c>
      <c r="AS560" s="20"/>
    </row>
    <row r="561" spans="1:45" ht="14.25" customHeight="1" x14ac:dyDescent="0.25">
      <c r="B561">
        <v>1</v>
      </c>
      <c r="C561" t="s">
        <v>875</v>
      </c>
      <c r="D561" s="409" t="s">
        <v>2787</v>
      </c>
      <c r="E561" s="435" t="s">
        <v>2788</v>
      </c>
      <c r="F561" s="412" t="s">
        <v>85</v>
      </c>
      <c r="G561" s="504" t="s">
        <v>2790</v>
      </c>
      <c r="H561" s="46" t="s">
        <v>143</v>
      </c>
      <c r="I561" s="412">
        <v>32</v>
      </c>
      <c r="J561" s="415">
        <v>32</v>
      </c>
      <c r="K561" s="19" t="s">
        <v>800</v>
      </c>
      <c r="L561" s="52" t="s">
        <v>108</v>
      </c>
      <c r="M561" s="81" t="s">
        <v>2939</v>
      </c>
      <c r="N561" s="28">
        <v>6178</v>
      </c>
      <c r="O561" s="972"/>
      <c r="P561" s="29">
        <v>6</v>
      </c>
      <c r="Q561" s="28">
        <v>3</v>
      </c>
      <c r="R561" s="28"/>
      <c r="S561" s="81">
        <v>18.518000000000001</v>
      </c>
      <c r="T561" s="185">
        <v>43175</v>
      </c>
      <c r="U561" s="326">
        <v>14.7</v>
      </c>
      <c r="V561" s="60">
        <v>1</v>
      </c>
      <c r="W561" s="167">
        <v>1</v>
      </c>
      <c r="X561" s="489">
        <f>IF(AND(N561&lt;&gt;"",S561&lt;&gt;""),1000*S561*V561/(N561*W561),"")</f>
        <v>2.9974101651019747</v>
      </c>
      <c r="Y561" s="502" t="s">
        <v>174</v>
      </c>
      <c r="Z561" s="494" t="s">
        <v>54</v>
      </c>
      <c r="AA561" s="28" t="s">
        <v>20</v>
      </c>
      <c r="AB561" s="27">
        <v>19</v>
      </c>
      <c r="AC561" s="28" t="s">
        <v>2787</v>
      </c>
      <c r="AD561" s="27" t="s">
        <v>54</v>
      </c>
      <c r="AE561" s="28" t="s">
        <v>124</v>
      </c>
      <c r="AF561" s="29" t="s">
        <v>55</v>
      </c>
      <c r="AG561" s="29" t="s">
        <v>54</v>
      </c>
      <c r="AH561" s="27" t="s">
        <v>133</v>
      </c>
      <c r="AI561" s="27" t="s">
        <v>133</v>
      </c>
      <c r="AJ561" s="27"/>
      <c r="AK561" s="81"/>
      <c r="AL561" s="569"/>
      <c r="AM561" s="28">
        <v>32</v>
      </c>
      <c r="AN561" s="28"/>
      <c r="AO561" s="28">
        <v>2016</v>
      </c>
      <c r="AP561" s="20">
        <v>2018</v>
      </c>
      <c r="AQ561" s="182" t="s">
        <v>2791</v>
      </c>
      <c r="AR561" s="28" t="s">
        <v>2789</v>
      </c>
      <c r="AS561" s="20"/>
    </row>
    <row r="562" spans="1:45" ht="14.25" customHeight="1" x14ac:dyDescent="0.25">
      <c r="A562" t="s">
        <v>746</v>
      </c>
      <c r="B562">
        <v>1</v>
      </c>
      <c r="C562" t="s">
        <v>875</v>
      </c>
      <c r="D562" s="26" t="s">
        <v>3239</v>
      </c>
      <c r="E562" s="435" t="s">
        <v>3240</v>
      </c>
      <c r="F562" s="27" t="s">
        <v>67</v>
      </c>
      <c r="G562" s="28" t="s">
        <v>3969</v>
      </c>
      <c r="H562" s="46" t="s">
        <v>143</v>
      </c>
      <c r="I562" s="27">
        <v>18</v>
      </c>
      <c r="J562" s="87">
        <v>18</v>
      </c>
      <c r="K562" s="19" t="s">
        <v>800</v>
      </c>
      <c r="L562" s="52" t="s">
        <v>108</v>
      </c>
      <c r="M562" s="81"/>
      <c r="N562" s="28">
        <v>281</v>
      </c>
      <c r="O562" s="972"/>
      <c r="P562" s="29">
        <v>6</v>
      </c>
      <c r="Q562" s="28"/>
      <c r="R562" s="28">
        <v>1</v>
      </c>
      <c r="S562" s="81">
        <v>277.77800000000002</v>
      </c>
      <c r="T562" s="185">
        <v>43275</v>
      </c>
      <c r="U562" s="326">
        <v>14.7</v>
      </c>
      <c r="V562" s="60">
        <v>0.67</v>
      </c>
      <c r="W562" s="167">
        <v>1</v>
      </c>
      <c r="X562" s="489">
        <f>IF(AND(N562&lt;&gt;"",S562&lt;&gt;""),1000*S562*V562/(N562*W562),"")</f>
        <v>662.31765124555159</v>
      </c>
      <c r="Y562" s="502" t="s">
        <v>174</v>
      </c>
      <c r="Z562" s="494"/>
      <c r="AA562" s="28" t="s">
        <v>20</v>
      </c>
      <c r="AB562" s="27">
        <v>1</v>
      </c>
      <c r="AC562" s="28" t="s">
        <v>3965</v>
      </c>
      <c r="AD562" s="27" t="s">
        <v>54</v>
      </c>
      <c r="AE562" s="28" t="s">
        <v>158</v>
      </c>
      <c r="AF562" s="29" t="s">
        <v>55</v>
      </c>
      <c r="AG562" s="29" t="s">
        <v>55</v>
      </c>
      <c r="AH562" s="27">
        <v>256</v>
      </c>
      <c r="AI562" s="27">
        <v>256</v>
      </c>
      <c r="AJ562" s="27" t="s">
        <v>55</v>
      </c>
      <c r="AK562" s="81">
        <v>22</v>
      </c>
      <c r="AL562" s="569"/>
      <c r="AM562" s="28">
        <v>16</v>
      </c>
      <c r="AN562" s="28"/>
      <c r="AO562" s="28"/>
      <c r="AP562" s="20">
        <v>2008</v>
      </c>
      <c r="AQ562" s="182" t="s">
        <v>3175</v>
      </c>
      <c r="AR562" s="28" t="s">
        <v>3241</v>
      </c>
      <c r="AS562" s="20"/>
    </row>
    <row r="563" spans="1:45" ht="14.25" customHeight="1" x14ac:dyDescent="0.25">
      <c r="A563" t="s">
        <v>746</v>
      </c>
      <c r="B563">
        <v>1</v>
      </c>
      <c r="C563" t="s">
        <v>875</v>
      </c>
      <c r="D563" s="26" t="s">
        <v>3801</v>
      </c>
      <c r="E563" s="435" t="s">
        <v>1646</v>
      </c>
      <c r="F563" s="27" t="s">
        <v>67</v>
      </c>
      <c r="G563" s="28" t="s">
        <v>694</v>
      </c>
      <c r="H563" s="46" t="s">
        <v>143</v>
      </c>
      <c r="I563" s="27">
        <v>8</v>
      </c>
      <c r="J563" s="87">
        <v>18</v>
      </c>
      <c r="K563" s="19" t="s">
        <v>687</v>
      </c>
      <c r="L563" s="52" t="s">
        <v>694</v>
      </c>
      <c r="M563" s="81"/>
      <c r="N563" s="28">
        <v>265</v>
      </c>
      <c r="O563" s="972"/>
      <c r="P563" s="29">
        <v>4</v>
      </c>
      <c r="Q563" s="28"/>
      <c r="R563" s="28">
        <v>1</v>
      </c>
      <c r="S563" s="81">
        <v>103.5</v>
      </c>
      <c r="T563" s="185"/>
      <c r="U563" s="326"/>
      <c r="V563" s="60">
        <v>0.33</v>
      </c>
      <c r="W563" s="167">
        <v>2</v>
      </c>
      <c r="X563" s="489">
        <f>IF(AND(N563&lt;&gt;"",S563&lt;&gt;""),1000*S563*V563/(N563*W563),"")</f>
        <v>64.443396226415089</v>
      </c>
      <c r="Y563" s="502" t="s">
        <v>1833</v>
      </c>
      <c r="Z563" s="494"/>
      <c r="AA563" s="28" t="s">
        <v>17</v>
      </c>
      <c r="AB563" s="27">
        <v>10</v>
      </c>
      <c r="AC563" s="28" t="s">
        <v>686</v>
      </c>
      <c r="AD563" s="27" t="s">
        <v>54</v>
      </c>
      <c r="AE563" s="28" t="s">
        <v>124</v>
      </c>
      <c r="AF563" s="29" t="s">
        <v>55</v>
      </c>
      <c r="AG563" s="29"/>
      <c r="AH563" s="27">
        <v>256</v>
      </c>
      <c r="AI563" s="27" t="s">
        <v>83</v>
      </c>
      <c r="AJ563" s="27" t="s">
        <v>54</v>
      </c>
      <c r="AK563" s="81"/>
      <c r="AL563" s="569"/>
      <c r="AM563" s="28">
        <v>32</v>
      </c>
      <c r="AN563" s="28"/>
      <c r="AO563" s="28">
        <v>2005</v>
      </c>
      <c r="AP563" s="20">
        <v>2010</v>
      </c>
      <c r="AQ563" s="182" t="s">
        <v>2367</v>
      </c>
      <c r="AR563" s="28" t="s">
        <v>688</v>
      </c>
      <c r="AS563" s="130" t="s">
        <v>4648</v>
      </c>
    </row>
    <row r="564" spans="1:45" ht="14.25" customHeight="1" x14ac:dyDescent="0.25">
      <c r="D564" s="409" t="s">
        <v>5129</v>
      </c>
      <c r="E564" s="435" t="s">
        <v>5130</v>
      </c>
      <c r="F564" s="412"/>
      <c r="G564" s="504" t="s">
        <v>5131</v>
      </c>
      <c r="H564" s="46" t="s">
        <v>143</v>
      </c>
      <c r="I564" s="412">
        <v>16</v>
      </c>
      <c r="J564" s="415">
        <v>16</v>
      </c>
      <c r="K564" s="19"/>
      <c r="L564" s="52"/>
      <c r="M564" s="81"/>
      <c r="N564" s="28"/>
      <c r="O564" s="972"/>
      <c r="P564" s="29"/>
      <c r="Q564" s="28"/>
      <c r="R564" s="28"/>
      <c r="S564" s="81"/>
      <c r="T564" s="185"/>
      <c r="U564" s="326"/>
      <c r="V564" s="60"/>
      <c r="W564" s="167"/>
      <c r="X564" s="489"/>
      <c r="Y564" s="502"/>
      <c r="Z564" s="494"/>
      <c r="AA564" s="28" t="s">
        <v>17</v>
      </c>
      <c r="AB564" s="27"/>
      <c r="AC564" s="28"/>
      <c r="AD564" s="27" t="s">
        <v>54</v>
      </c>
      <c r="AE564" s="28" t="s">
        <v>158</v>
      </c>
      <c r="AF564" s="29" t="s">
        <v>55</v>
      </c>
      <c r="AG564" s="29"/>
      <c r="AH564" s="27" t="s">
        <v>181</v>
      </c>
      <c r="AI564" s="27" t="s">
        <v>181</v>
      </c>
      <c r="AJ564" s="27" t="s">
        <v>54</v>
      </c>
      <c r="AK564" s="81">
        <v>16</v>
      </c>
      <c r="AL564" s="569"/>
      <c r="AM564" s="28">
        <v>8</v>
      </c>
      <c r="AN564" s="28"/>
      <c r="AO564" s="28"/>
      <c r="AP564" s="20">
        <v>2017</v>
      </c>
      <c r="AQ564" s="182" t="s">
        <v>5132</v>
      </c>
      <c r="AR564" s="28" t="s">
        <v>2943</v>
      </c>
      <c r="AS564" s="130" t="s">
        <v>5133</v>
      </c>
    </row>
    <row r="565" spans="1:45" ht="14.25" customHeight="1" x14ac:dyDescent="0.25">
      <c r="D565" s="409" t="s">
        <v>5576</v>
      </c>
      <c r="E565" s="435" t="s">
        <v>5577</v>
      </c>
      <c r="F565" s="608"/>
      <c r="G565" s="504" t="s">
        <v>5365</v>
      </c>
      <c r="H565" s="46" t="s">
        <v>143</v>
      </c>
      <c r="I565" s="412">
        <v>16</v>
      </c>
      <c r="J565" s="415">
        <v>16</v>
      </c>
      <c r="K565" s="19"/>
      <c r="L565" s="52"/>
      <c r="M565" s="81"/>
      <c r="N565" s="28"/>
      <c r="O565" s="972"/>
      <c r="P565" s="29"/>
      <c r="Q565" s="28"/>
      <c r="R565" s="28"/>
      <c r="S565" s="81"/>
      <c r="T565" s="185"/>
      <c r="U565" s="326"/>
      <c r="V565" s="60"/>
      <c r="W565" s="167"/>
      <c r="X565" s="489"/>
      <c r="Y565" s="502"/>
      <c r="Z565" s="494"/>
      <c r="AA565" s="28" t="s">
        <v>17</v>
      </c>
      <c r="AB565" s="27">
        <v>12</v>
      </c>
      <c r="AC565" s="28" t="s">
        <v>229</v>
      </c>
      <c r="AD565" s="27" t="s">
        <v>54</v>
      </c>
      <c r="AE565" s="28"/>
      <c r="AF565" s="29" t="s">
        <v>55</v>
      </c>
      <c r="AG565" s="27" t="s">
        <v>54</v>
      </c>
      <c r="AH565" s="27" t="s">
        <v>181</v>
      </c>
      <c r="AI565" s="27" t="s">
        <v>181</v>
      </c>
      <c r="AJ565" s="27" t="s">
        <v>55</v>
      </c>
      <c r="AK565" s="81">
        <v>20</v>
      </c>
      <c r="AL565" s="569"/>
      <c r="AM565" s="28">
        <v>8</v>
      </c>
      <c r="AN565" s="28"/>
      <c r="AO565" s="28">
        <v>2018</v>
      </c>
      <c r="AP565" s="20">
        <v>2020</v>
      </c>
      <c r="AQ565" s="142"/>
      <c r="AR565" s="28" t="s">
        <v>5578</v>
      </c>
      <c r="AS565" s="20"/>
    </row>
    <row r="566" spans="1:45" ht="14.25" customHeight="1" x14ac:dyDescent="0.25">
      <c r="D566" s="26" t="s">
        <v>5050</v>
      </c>
      <c r="E566" s="435" t="s">
        <v>5051</v>
      </c>
      <c r="F566" s="27"/>
      <c r="G566" s="28" t="s">
        <v>5053</v>
      </c>
      <c r="H566" s="46" t="s">
        <v>143</v>
      </c>
      <c r="I566" s="27">
        <v>16</v>
      </c>
      <c r="J566" s="87"/>
      <c r="K566" s="19"/>
      <c r="L566" s="52"/>
      <c r="M566" s="81"/>
      <c r="N566" s="28"/>
      <c r="O566" s="972"/>
      <c r="P566" s="29"/>
      <c r="Q566" s="28"/>
      <c r="R566" s="28"/>
      <c r="S566" s="81"/>
      <c r="T566" s="185"/>
      <c r="U566" s="326"/>
      <c r="V566" s="60"/>
      <c r="W566" s="167"/>
      <c r="X566" s="489"/>
      <c r="Y566" s="502" t="s">
        <v>2226</v>
      </c>
      <c r="Z566" s="494" t="s">
        <v>54</v>
      </c>
      <c r="AA566" s="28" t="s">
        <v>17</v>
      </c>
      <c r="AB566" s="27">
        <v>7</v>
      </c>
      <c r="AC566" s="28" t="s">
        <v>5055</v>
      </c>
      <c r="AD566" s="27" t="s">
        <v>54</v>
      </c>
      <c r="AE566" s="28" t="s">
        <v>124</v>
      </c>
      <c r="AF566" s="29" t="s">
        <v>55</v>
      </c>
      <c r="AG566" s="27"/>
      <c r="AH566" s="27" t="s">
        <v>181</v>
      </c>
      <c r="AI566" s="27" t="s">
        <v>181</v>
      </c>
      <c r="AJ566" s="27" t="s">
        <v>54</v>
      </c>
      <c r="AK566" s="81"/>
      <c r="AL566" s="569"/>
      <c r="AM566" s="28">
        <v>8</v>
      </c>
      <c r="AN566" s="28"/>
      <c r="AO566" s="28">
        <v>2015</v>
      </c>
      <c r="AP566" s="20">
        <v>2019</v>
      </c>
      <c r="AQ566" s="182" t="s">
        <v>5052</v>
      </c>
      <c r="AR566" s="28" t="s">
        <v>5054</v>
      </c>
      <c r="AS566" s="20" t="s">
        <v>5056</v>
      </c>
    </row>
    <row r="567" spans="1:45" ht="14.25" customHeight="1" x14ac:dyDescent="0.25">
      <c r="D567" s="26" t="s">
        <v>5050</v>
      </c>
      <c r="E567" s="435" t="s">
        <v>6423</v>
      </c>
      <c r="F567" s="27"/>
      <c r="G567" s="28" t="s">
        <v>5053</v>
      </c>
      <c r="H567" s="46" t="s">
        <v>143</v>
      </c>
      <c r="I567" s="27">
        <v>16</v>
      </c>
      <c r="J567" s="87"/>
      <c r="K567" s="19"/>
      <c r="L567" s="52"/>
      <c r="M567" s="81"/>
      <c r="N567" s="28"/>
      <c r="O567" s="972"/>
      <c r="P567" s="29"/>
      <c r="Q567" s="28"/>
      <c r="R567" s="28"/>
      <c r="S567" s="81"/>
      <c r="T567" s="185"/>
      <c r="U567" s="326"/>
      <c r="V567" s="60"/>
      <c r="W567" s="167"/>
      <c r="X567" s="489"/>
      <c r="Y567" s="502" t="s">
        <v>2226</v>
      </c>
      <c r="Z567" s="494" t="s">
        <v>54</v>
      </c>
      <c r="AA567" s="28" t="s">
        <v>17</v>
      </c>
      <c r="AB567" s="27">
        <v>7</v>
      </c>
      <c r="AC567" s="28" t="s">
        <v>5055</v>
      </c>
      <c r="AD567" s="27" t="s">
        <v>54</v>
      </c>
      <c r="AE567" s="28" t="s">
        <v>124</v>
      </c>
      <c r="AF567" s="29" t="s">
        <v>55</v>
      </c>
      <c r="AG567" s="27"/>
      <c r="AH567" s="27" t="s">
        <v>181</v>
      </c>
      <c r="AI567" s="27" t="s">
        <v>181</v>
      </c>
      <c r="AJ567" s="27" t="s">
        <v>54</v>
      </c>
      <c r="AK567" s="81"/>
      <c r="AL567" s="569"/>
      <c r="AM567" s="28">
        <v>8</v>
      </c>
      <c r="AN567" s="28"/>
      <c r="AO567" s="28">
        <v>2015</v>
      </c>
      <c r="AP567" s="20">
        <v>2021</v>
      </c>
      <c r="AQ567" s="182" t="s">
        <v>6426</v>
      </c>
      <c r="AR567" s="28" t="s">
        <v>5054</v>
      </c>
      <c r="AS567" s="20" t="s">
        <v>6429</v>
      </c>
    </row>
    <row r="568" spans="1:45" ht="14.25" customHeight="1" x14ac:dyDescent="0.25">
      <c r="D568" s="45" t="s">
        <v>5050</v>
      </c>
      <c r="E568" s="555" t="s">
        <v>6424</v>
      </c>
      <c r="F568" s="46"/>
      <c r="G568" s="42" t="s">
        <v>5053</v>
      </c>
      <c r="H568" s="46" t="s">
        <v>143</v>
      </c>
      <c r="I568" s="46">
        <v>32</v>
      </c>
      <c r="J568" s="670"/>
      <c r="K568" s="19"/>
      <c r="L568" s="52"/>
      <c r="M568" s="81"/>
      <c r="N568" s="28"/>
      <c r="O568" s="972"/>
      <c r="P568" s="29"/>
      <c r="Q568" s="28"/>
      <c r="R568" s="28"/>
      <c r="S568" s="81"/>
      <c r="T568" s="185"/>
      <c r="U568" s="326"/>
      <c r="V568" s="60"/>
      <c r="W568" s="167"/>
      <c r="X568" s="489"/>
      <c r="Y568" s="502" t="s">
        <v>2226</v>
      </c>
      <c r="Z568" s="494" t="s">
        <v>54</v>
      </c>
      <c r="AA568" s="28" t="s">
        <v>17</v>
      </c>
      <c r="AB568" s="27">
        <v>7</v>
      </c>
      <c r="AC568" s="28" t="s">
        <v>6428</v>
      </c>
      <c r="AD568" s="27" t="s">
        <v>54</v>
      </c>
      <c r="AE568" s="28" t="s">
        <v>124</v>
      </c>
      <c r="AF568" s="29" t="s">
        <v>55</v>
      </c>
      <c r="AG568" s="27"/>
      <c r="AH568" s="27" t="s">
        <v>129</v>
      </c>
      <c r="AI568" s="27" t="s">
        <v>129</v>
      </c>
      <c r="AJ568" s="27" t="s">
        <v>54</v>
      </c>
      <c r="AK568" s="81"/>
      <c r="AL568" s="569"/>
      <c r="AM568" s="28">
        <v>8</v>
      </c>
      <c r="AN568" s="28"/>
      <c r="AO568" s="28">
        <v>2015</v>
      </c>
      <c r="AP568" s="20">
        <v>2021</v>
      </c>
      <c r="AQ568" s="182" t="s">
        <v>6426</v>
      </c>
      <c r="AR568" s="28" t="s">
        <v>6425</v>
      </c>
      <c r="AS568" s="20" t="s">
        <v>6430</v>
      </c>
    </row>
    <row r="569" spans="1:45" ht="14.25" customHeight="1" x14ac:dyDescent="0.25">
      <c r="A569" t="s">
        <v>746</v>
      </c>
      <c r="B569">
        <v>1</v>
      </c>
      <c r="C569" t="s">
        <v>875</v>
      </c>
      <c r="D569" s="26" t="s">
        <v>1580</v>
      </c>
      <c r="E569" s="435" t="s">
        <v>2298</v>
      </c>
      <c r="F569" s="27" t="s">
        <v>57</v>
      </c>
      <c r="G569" s="129" t="s">
        <v>1581</v>
      </c>
      <c r="H569" s="46" t="s">
        <v>143</v>
      </c>
      <c r="I569" s="27">
        <v>32</v>
      </c>
      <c r="J569" s="87">
        <v>32</v>
      </c>
      <c r="K569" s="19" t="s">
        <v>800</v>
      </c>
      <c r="L569" s="52" t="s">
        <v>108</v>
      </c>
      <c r="M569" s="81"/>
      <c r="N569" s="28">
        <v>850</v>
      </c>
      <c r="O569" s="972"/>
      <c r="P569" s="29">
        <v>6</v>
      </c>
      <c r="Q569" s="28">
        <v>3</v>
      </c>
      <c r="R569" s="28">
        <v>1</v>
      </c>
      <c r="S569" s="81">
        <v>196.19399999999999</v>
      </c>
      <c r="T569" s="185">
        <v>42421</v>
      </c>
      <c r="U569" s="326">
        <v>14.7</v>
      </c>
      <c r="V569" s="60">
        <v>1</v>
      </c>
      <c r="W569" s="167">
        <v>2</v>
      </c>
      <c r="X569" s="489">
        <f>IF(AND(N569&lt;&gt;"",S569&lt;&gt;""),1000*S569*V569/(N569*W569),"")</f>
        <v>115.40823529411765</v>
      </c>
      <c r="Y569" s="502" t="s">
        <v>2299</v>
      </c>
      <c r="Z569" s="494"/>
      <c r="AA569" s="28" t="s">
        <v>17</v>
      </c>
      <c r="AB569" s="27">
        <v>20</v>
      </c>
      <c r="AC569" s="28" t="s">
        <v>1586</v>
      </c>
      <c r="AD569" s="27" t="s">
        <v>54</v>
      </c>
      <c r="AE569" s="28" t="s">
        <v>158</v>
      </c>
      <c r="AF569" s="29" t="s">
        <v>55</v>
      </c>
      <c r="AG569" s="29" t="s">
        <v>55</v>
      </c>
      <c r="AH569" s="27" t="s">
        <v>133</v>
      </c>
      <c r="AI569" s="27" t="s">
        <v>133</v>
      </c>
      <c r="AJ569" s="27" t="s">
        <v>54</v>
      </c>
      <c r="AK569" s="81">
        <v>30</v>
      </c>
      <c r="AL569" s="569"/>
      <c r="AM569" s="28">
        <v>256</v>
      </c>
      <c r="AN569" s="28">
        <v>3</v>
      </c>
      <c r="AO569" s="28">
        <v>2016</v>
      </c>
      <c r="AP569" s="20">
        <v>2021</v>
      </c>
      <c r="AQ569" s="182" t="s">
        <v>4586</v>
      </c>
      <c r="AR569" s="28" t="s">
        <v>1583</v>
      </c>
      <c r="AS569" s="20" t="s">
        <v>1647</v>
      </c>
    </row>
    <row r="570" spans="1:45" ht="14.25" customHeight="1" x14ac:dyDescent="0.25">
      <c r="A570" t="s">
        <v>746</v>
      </c>
      <c r="B570">
        <v>1</v>
      </c>
      <c r="C570" t="s">
        <v>875</v>
      </c>
      <c r="D570" s="26" t="s">
        <v>1580</v>
      </c>
      <c r="E570" s="435" t="s">
        <v>2298</v>
      </c>
      <c r="F570" s="27" t="s">
        <v>57</v>
      </c>
      <c r="G570" s="129" t="s">
        <v>1581</v>
      </c>
      <c r="H570" s="46" t="s">
        <v>143</v>
      </c>
      <c r="I570" s="27">
        <v>32</v>
      </c>
      <c r="J570" s="87">
        <v>32</v>
      </c>
      <c r="K570" s="856" t="s">
        <v>6197</v>
      </c>
      <c r="L570" s="52" t="s">
        <v>108</v>
      </c>
      <c r="M570" s="81"/>
      <c r="N570" s="28">
        <v>948</v>
      </c>
      <c r="O570" s="972"/>
      <c r="P570" s="29">
        <v>6</v>
      </c>
      <c r="Q570" s="28">
        <v>4</v>
      </c>
      <c r="R570" s="28">
        <v>2</v>
      </c>
      <c r="S570" s="81">
        <v>250</v>
      </c>
      <c r="T570" s="185">
        <v>44490</v>
      </c>
      <c r="U570" s="326" t="s">
        <v>5998</v>
      </c>
      <c r="V570" s="60">
        <v>1</v>
      </c>
      <c r="W570" s="167">
        <v>2</v>
      </c>
      <c r="X570" s="489">
        <f>IF(AND(N570&lt;&gt;"",S570&lt;&gt;""),1000*S570*V570/(N570*W570),"")</f>
        <v>131.85654008438817</v>
      </c>
      <c r="Y570" s="502" t="s">
        <v>2299</v>
      </c>
      <c r="Z570" s="494"/>
      <c r="AA570" s="28" t="s">
        <v>17</v>
      </c>
      <c r="AB570" s="27">
        <v>20</v>
      </c>
      <c r="AC570" s="28" t="s">
        <v>1586</v>
      </c>
      <c r="AD570" s="27" t="s">
        <v>54</v>
      </c>
      <c r="AE570" s="28" t="s">
        <v>158</v>
      </c>
      <c r="AF570" s="29" t="s">
        <v>55</v>
      </c>
      <c r="AG570" s="29" t="s">
        <v>55</v>
      </c>
      <c r="AH570" s="27" t="s">
        <v>133</v>
      </c>
      <c r="AI570" s="27" t="s">
        <v>133</v>
      </c>
      <c r="AJ570" s="27" t="s">
        <v>54</v>
      </c>
      <c r="AK570" s="81">
        <v>30</v>
      </c>
      <c r="AL570" s="569"/>
      <c r="AM570" s="28">
        <v>256</v>
      </c>
      <c r="AN570" s="28">
        <v>3</v>
      </c>
      <c r="AO570" s="28">
        <v>2016</v>
      </c>
      <c r="AP570" s="20">
        <v>2021</v>
      </c>
      <c r="AQ570" s="182" t="s">
        <v>4586</v>
      </c>
      <c r="AR570" s="28" t="s">
        <v>1583</v>
      </c>
      <c r="AS570" s="20" t="s">
        <v>1647</v>
      </c>
    </row>
    <row r="571" spans="1:45" ht="14.25" customHeight="1" x14ac:dyDescent="0.25">
      <c r="A571" t="s">
        <v>174</v>
      </c>
      <c r="C571" t="s">
        <v>875</v>
      </c>
      <c r="D571" s="45" t="s">
        <v>700</v>
      </c>
      <c r="E571" s="555" t="s">
        <v>2493</v>
      </c>
      <c r="F571" s="46" t="s">
        <v>67</v>
      </c>
      <c r="G571" s="42" t="s">
        <v>701</v>
      </c>
      <c r="H571" s="46" t="s">
        <v>143</v>
      </c>
      <c r="I571" s="46">
        <v>32</v>
      </c>
      <c r="J571" s="670">
        <v>32</v>
      </c>
      <c r="K571" s="19" t="s">
        <v>800</v>
      </c>
      <c r="L571" s="52" t="s">
        <v>108</v>
      </c>
      <c r="M571" s="81" t="s">
        <v>1099</v>
      </c>
      <c r="N571" s="28"/>
      <c r="O571" s="972"/>
      <c r="P571" s="29">
        <v>6</v>
      </c>
      <c r="Q571" s="28"/>
      <c r="R571" s="28"/>
      <c r="S571" s="81"/>
      <c r="T571" s="185"/>
      <c r="U571" s="326">
        <v>14.7</v>
      </c>
      <c r="V571" s="60">
        <v>0.33</v>
      </c>
      <c r="W571" s="167">
        <v>1</v>
      </c>
      <c r="X571" s="489" t="str">
        <f>IF(AND(N571&lt;&gt;"",S571&lt;&gt;""),1000*S571*V571/(N571*W571),"")</f>
        <v/>
      </c>
      <c r="Y571" s="502"/>
      <c r="Z571" s="494"/>
      <c r="AA571" s="28" t="s">
        <v>17</v>
      </c>
      <c r="AB571" s="27">
        <v>45</v>
      </c>
      <c r="AC571" s="28" t="s">
        <v>702</v>
      </c>
      <c r="AD571" s="27" t="s">
        <v>54</v>
      </c>
      <c r="AE571" s="28" t="s">
        <v>124</v>
      </c>
      <c r="AF571" s="29" t="s">
        <v>55</v>
      </c>
      <c r="AG571" s="29"/>
      <c r="AH571" s="27" t="s">
        <v>83</v>
      </c>
      <c r="AI571" s="27" t="s">
        <v>83</v>
      </c>
      <c r="AJ571" s="27" t="s">
        <v>54</v>
      </c>
      <c r="AK571" s="81"/>
      <c r="AL571" s="569"/>
      <c r="AM571" s="28">
        <v>16</v>
      </c>
      <c r="AN571" s="28"/>
      <c r="AO571" s="28">
        <v>2002</v>
      </c>
      <c r="AP571" s="20">
        <v>2006</v>
      </c>
      <c r="AQ571" s="37" t="s">
        <v>703</v>
      </c>
      <c r="AR571" s="28" t="s">
        <v>692</v>
      </c>
      <c r="AS571" s="20" t="s">
        <v>2492</v>
      </c>
    </row>
    <row r="572" spans="1:45" ht="14.25" customHeight="1" x14ac:dyDescent="0.25">
      <c r="A572" t="s">
        <v>174</v>
      </c>
      <c r="B572">
        <v>1</v>
      </c>
      <c r="C572" t="s">
        <v>875</v>
      </c>
      <c r="D572" s="26" t="s">
        <v>362</v>
      </c>
      <c r="E572" s="435" t="s">
        <v>2305</v>
      </c>
      <c r="F572" s="27" t="s">
        <v>67</v>
      </c>
      <c r="G572" s="28" t="s">
        <v>363</v>
      </c>
      <c r="H572" s="46" t="s">
        <v>143</v>
      </c>
      <c r="I572" s="27">
        <v>16</v>
      </c>
      <c r="J572" s="87">
        <v>16</v>
      </c>
      <c r="K572" s="19" t="s">
        <v>802</v>
      </c>
      <c r="L572" s="52" t="s">
        <v>108</v>
      </c>
      <c r="M572" s="81"/>
      <c r="N572" s="28">
        <v>1763</v>
      </c>
      <c r="O572" s="972"/>
      <c r="P572" s="29" t="s">
        <v>744</v>
      </c>
      <c r="Q572" s="28"/>
      <c r="R572" s="28">
        <v>22</v>
      </c>
      <c r="S572" s="81">
        <v>157.10900000000001</v>
      </c>
      <c r="T572" s="185">
        <v>41725</v>
      </c>
      <c r="U572" s="326" t="s">
        <v>1267</v>
      </c>
      <c r="V572" s="60">
        <v>0.67</v>
      </c>
      <c r="W572" s="167">
        <v>6</v>
      </c>
      <c r="X572" s="489">
        <f>IF(AND(N572&lt;&gt;"",S572&lt;&gt;""),1000*S572*V572/(N572*W572),"")</f>
        <v>9.9511278124409159</v>
      </c>
      <c r="Y572" s="502" t="s">
        <v>2226</v>
      </c>
      <c r="Z572" s="494"/>
      <c r="AA572" s="28" t="s">
        <v>17</v>
      </c>
      <c r="AB572" s="27">
        <v>40</v>
      </c>
      <c r="AC572" s="28" t="s">
        <v>362</v>
      </c>
      <c r="AD572" s="27" t="s">
        <v>54</v>
      </c>
      <c r="AE572" s="28"/>
      <c r="AF572" s="29" t="s">
        <v>55</v>
      </c>
      <c r="AG572" s="29"/>
      <c r="AH572" s="27" t="s">
        <v>364</v>
      </c>
      <c r="AI572" s="27" t="s">
        <v>365</v>
      </c>
      <c r="AJ572" s="27"/>
      <c r="AK572" s="81">
        <v>75</v>
      </c>
      <c r="AL572" s="569"/>
      <c r="AM572" s="28">
        <v>16</v>
      </c>
      <c r="AN572" s="28">
        <v>4</v>
      </c>
      <c r="AO572" s="28">
        <v>2007</v>
      </c>
      <c r="AP572" s="20">
        <v>2009</v>
      </c>
      <c r="AQ572" s="142"/>
      <c r="AR572" s="28" t="s">
        <v>1027</v>
      </c>
      <c r="AS572" s="20" t="s">
        <v>1026</v>
      </c>
    </row>
    <row r="573" spans="1:45" ht="14.25" customHeight="1" x14ac:dyDescent="0.25">
      <c r="D573" s="26" t="s">
        <v>6465</v>
      </c>
      <c r="E573" s="435" t="s">
        <v>6466</v>
      </c>
      <c r="F573" s="27"/>
      <c r="G573" s="28" t="s">
        <v>6467</v>
      </c>
      <c r="H573" s="46" t="s">
        <v>3987</v>
      </c>
      <c r="I573" s="27">
        <v>32</v>
      </c>
      <c r="J573" s="87">
        <v>32</v>
      </c>
      <c r="K573" s="19"/>
      <c r="L573" s="52"/>
      <c r="M573" s="81"/>
      <c r="N573" s="28"/>
      <c r="O573" s="972"/>
      <c r="P573" s="29"/>
      <c r="Q573" s="28"/>
      <c r="R573" s="28"/>
      <c r="S573" s="81"/>
      <c r="T573" s="185"/>
      <c r="U573" s="326"/>
      <c r="V573" s="60"/>
      <c r="W573" s="167"/>
      <c r="X573" s="489"/>
      <c r="Y573" s="502" t="s">
        <v>2226</v>
      </c>
      <c r="Z573" s="494" t="s">
        <v>54</v>
      </c>
      <c r="AA573" s="28" t="s">
        <v>17</v>
      </c>
      <c r="AB573" s="27"/>
      <c r="AC573" s="28" t="s">
        <v>6465</v>
      </c>
      <c r="AD573" s="27" t="s">
        <v>54</v>
      </c>
      <c r="AE573" s="28" t="s">
        <v>124</v>
      </c>
      <c r="AF573" s="29" t="s">
        <v>54</v>
      </c>
      <c r="AG573" s="29"/>
      <c r="AH573" s="27" t="s">
        <v>718</v>
      </c>
      <c r="AI573" s="27" t="s">
        <v>718</v>
      </c>
      <c r="AJ573" s="27" t="s">
        <v>55</v>
      </c>
      <c r="AK573" s="81"/>
      <c r="AL573" s="569"/>
      <c r="AM573" s="28">
        <v>16</v>
      </c>
      <c r="AN573" s="28"/>
      <c r="AO573" s="28">
        <v>2017</v>
      </c>
      <c r="AP573" s="20">
        <v>2018</v>
      </c>
      <c r="AQ573" s="142"/>
      <c r="AR573" s="28" t="s">
        <v>6468</v>
      </c>
      <c r="AS573" s="20" t="s">
        <v>6469</v>
      </c>
    </row>
    <row r="574" spans="1:45" ht="14.25" customHeight="1" x14ac:dyDescent="0.25">
      <c r="D574" s="45" t="s">
        <v>6461</v>
      </c>
      <c r="E574" s="555" t="s">
        <v>6462</v>
      </c>
      <c r="F574" s="46"/>
      <c r="G574" s="42" t="s">
        <v>6463</v>
      </c>
      <c r="H574" s="46" t="s">
        <v>3987</v>
      </c>
      <c r="I574" s="46">
        <v>16</v>
      </c>
      <c r="J574" s="670">
        <v>16</v>
      </c>
      <c r="K574" s="19"/>
      <c r="L574" s="52"/>
      <c r="M574" s="81"/>
      <c r="N574" s="28"/>
      <c r="O574" s="972"/>
      <c r="P574" s="29"/>
      <c r="Q574" s="28"/>
      <c r="R574" s="28"/>
      <c r="S574" s="81"/>
      <c r="T574" s="185"/>
      <c r="U574" s="326"/>
      <c r="V574" s="60"/>
      <c r="W574" s="167"/>
      <c r="X574" s="489"/>
      <c r="Y574" s="502"/>
      <c r="Z574" s="494"/>
      <c r="AA574" s="28" t="s">
        <v>20</v>
      </c>
      <c r="AB574" s="27">
        <v>77</v>
      </c>
      <c r="AC574" s="28" t="s">
        <v>6461</v>
      </c>
      <c r="AD574" s="27" t="s">
        <v>54</v>
      </c>
      <c r="AE574" s="28" t="s">
        <v>124</v>
      </c>
      <c r="AF574" s="29" t="s">
        <v>55</v>
      </c>
      <c r="AG574" s="29"/>
      <c r="AH574" s="27" t="s">
        <v>181</v>
      </c>
      <c r="AI574" s="27" t="s">
        <v>181</v>
      </c>
      <c r="AJ574" s="27" t="s">
        <v>54</v>
      </c>
      <c r="AK574" s="81"/>
      <c r="AL574" s="569"/>
      <c r="AM574" s="28"/>
      <c r="AN574" s="28"/>
      <c r="AO574" s="28"/>
      <c r="AP574" s="20">
        <v>2020</v>
      </c>
      <c r="AQ574" s="142"/>
      <c r="AR574" s="28" t="s">
        <v>6464</v>
      </c>
      <c r="AS574" s="20"/>
    </row>
    <row r="575" spans="1:45" ht="14.25" customHeight="1" x14ac:dyDescent="0.25">
      <c r="D575" s="591" t="s">
        <v>5693</v>
      </c>
      <c r="E575" s="555" t="s">
        <v>5694</v>
      </c>
      <c r="F575" s="592" t="s">
        <v>296</v>
      </c>
      <c r="G575" s="593" t="s">
        <v>5696</v>
      </c>
      <c r="H575" s="46" t="s">
        <v>143</v>
      </c>
      <c r="I575" s="592">
        <v>16</v>
      </c>
      <c r="J575" s="618">
        <v>16</v>
      </c>
      <c r="K575" s="19"/>
      <c r="L575" s="52"/>
      <c r="M575" s="81"/>
      <c r="N575" s="28"/>
      <c r="O575" s="972"/>
      <c r="P575" s="29"/>
      <c r="Q575" s="28"/>
      <c r="R575" s="28"/>
      <c r="S575" s="81"/>
      <c r="T575" s="185"/>
      <c r="U575" s="326"/>
      <c r="V575" s="60"/>
      <c r="W575" s="167"/>
      <c r="X575" s="489"/>
      <c r="Y575" s="502"/>
      <c r="Z575" s="494"/>
      <c r="AA575" s="28" t="s">
        <v>17</v>
      </c>
      <c r="AB575" s="27">
        <v>56</v>
      </c>
      <c r="AC575" s="28" t="s">
        <v>5697</v>
      </c>
      <c r="AD575" s="27"/>
      <c r="AE575" s="28"/>
      <c r="AF575" s="29" t="s">
        <v>55</v>
      </c>
      <c r="AG575" s="29" t="s">
        <v>55</v>
      </c>
      <c r="AH575" s="27" t="s">
        <v>181</v>
      </c>
      <c r="AI575" s="27" t="s">
        <v>181</v>
      </c>
      <c r="AJ575" s="27" t="s">
        <v>55</v>
      </c>
      <c r="AK575" s="81">
        <v>10</v>
      </c>
      <c r="AL575" s="569"/>
      <c r="AM575" s="28">
        <v>9</v>
      </c>
      <c r="AN575" s="28"/>
      <c r="AO575" s="28">
        <v>2016</v>
      </c>
      <c r="AP575" s="20">
        <v>2016</v>
      </c>
      <c r="AQ575" s="37"/>
      <c r="AR575" s="28" t="s">
        <v>5695</v>
      </c>
      <c r="AS575" s="20"/>
    </row>
    <row r="576" spans="1:45" ht="14.25" customHeight="1" x14ac:dyDescent="0.25">
      <c r="A576" t="s">
        <v>744</v>
      </c>
      <c r="B576">
        <v>1</v>
      </c>
      <c r="C576" t="s">
        <v>875</v>
      </c>
      <c r="D576" s="26" t="s">
        <v>350</v>
      </c>
      <c r="E576" s="435" t="s">
        <v>2315</v>
      </c>
      <c r="F576" s="27" t="s">
        <v>67</v>
      </c>
      <c r="G576" s="42" t="s">
        <v>4731</v>
      </c>
      <c r="H576" s="46" t="s">
        <v>143</v>
      </c>
      <c r="I576" s="27">
        <v>32</v>
      </c>
      <c r="J576" s="87">
        <v>32</v>
      </c>
      <c r="K576" s="19" t="s">
        <v>800</v>
      </c>
      <c r="L576" s="52" t="s">
        <v>108</v>
      </c>
      <c r="M576" s="81"/>
      <c r="N576" s="28">
        <v>2939</v>
      </c>
      <c r="O576" s="972"/>
      <c r="P576" s="29">
        <v>6</v>
      </c>
      <c r="Q576" s="28">
        <v>8</v>
      </c>
      <c r="R576" s="28"/>
      <c r="S576" s="81">
        <v>117.911</v>
      </c>
      <c r="T576" s="185">
        <v>41687</v>
      </c>
      <c r="U576" s="326">
        <v>14.7</v>
      </c>
      <c r="V576" s="60">
        <v>1</v>
      </c>
      <c r="W576" s="167">
        <v>1</v>
      </c>
      <c r="X576" s="489">
        <f t="shared" ref="X576:X588" si="21">IF(AND(N576&lt;&gt;"",S576&lt;&gt;""),1000*S576*V576/(N576*W576),"")</f>
        <v>40.119428376998982</v>
      </c>
      <c r="Y576" s="502" t="s">
        <v>174</v>
      </c>
      <c r="Z576" s="494"/>
      <c r="AA576" s="28" t="s">
        <v>17</v>
      </c>
      <c r="AB576" s="27">
        <v>12</v>
      </c>
      <c r="AC576" s="28" t="s">
        <v>350</v>
      </c>
      <c r="AD576" s="27" t="s">
        <v>54</v>
      </c>
      <c r="AE576" s="28" t="s">
        <v>124</v>
      </c>
      <c r="AF576" s="29" t="s">
        <v>55</v>
      </c>
      <c r="AG576" s="29" t="s">
        <v>55</v>
      </c>
      <c r="AH576" s="27" t="s">
        <v>133</v>
      </c>
      <c r="AI576" s="27" t="s">
        <v>133</v>
      </c>
      <c r="AJ576" s="27"/>
      <c r="AK576" s="81"/>
      <c r="AL576" s="569"/>
      <c r="AM576" s="28">
        <v>32</v>
      </c>
      <c r="AN576" s="28">
        <v>5</v>
      </c>
      <c r="AO576" s="28">
        <v>2004</v>
      </c>
      <c r="AP576" s="20">
        <v>2018</v>
      </c>
      <c r="AQ576" s="19"/>
      <c r="AR576" s="28" t="s">
        <v>2316</v>
      </c>
      <c r="AS576" s="20"/>
    </row>
    <row r="577" spans="1:45" ht="14.25" customHeight="1" x14ac:dyDescent="0.25">
      <c r="D577" s="26" t="s">
        <v>4722</v>
      </c>
      <c r="E577" s="435" t="s">
        <v>4720</v>
      </c>
      <c r="F577" s="27" t="s">
        <v>85</v>
      </c>
      <c r="G577" s="28" t="s">
        <v>4721</v>
      </c>
      <c r="H577" s="46" t="s">
        <v>143</v>
      </c>
      <c r="I577" s="27">
        <v>32</v>
      </c>
      <c r="J577" s="87">
        <v>32</v>
      </c>
      <c r="K577" s="19"/>
      <c r="L577" s="52"/>
      <c r="M577" s="81"/>
      <c r="N577" s="28"/>
      <c r="O577" s="972"/>
      <c r="P577" s="29"/>
      <c r="Q577" s="28"/>
      <c r="R577" s="28"/>
      <c r="S577" s="81"/>
      <c r="T577" s="185"/>
      <c r="U577" s="326"/>
      <c r="V577" s="60">
        <v>1</v>
      </c>
      <c r="W577" s="167">
        <v>0.5</v>
      </c>
      <c r="X577" s="489" t="str">
        <f t="shared" si="21"/>
        <v/>
      </c>
      <c r="Y577" s="502"/>
      <c r="Z577" s="494"/>
      <c r="AA577" s="28" t="s">
        <v>17</v>
      </c>
      <c r="AB577" s="27">
        <v>18</v>
      </c>
      <c r="AC577" s="28" t="s">
        <v>350</v>
      </c>
      <c r="AD577" s="27" t="s">
        <v>54</v>
      </c>
      <c r="AE577" s="28" t="s">
        <v>158</v>
      </c>
      <c r="AF577" s="29" t="s">
        <v>55</v>
      </c>
      <c r="AG577" s="29" t="s">
        <v>55</v>
      </c>
      <c r="AH577" s="27" t="s">
        <v>133</v>
      </c>
      <c r="AI577" s="27" t="s">
        <v>133</v>
      </c>
      <c r="AJ577" s="27"/>
      <c r="AK577" s="81"/>
      <c r="AL577" s="569"/>
      <c r="AM577" s="28">
        <v>32</v>
      </c>
      <c r="AN577" s="28">
        <v>5</v>
      </c>
      <c r="AO577" s="28">
        <v>2017</v>
      </c>
      <c r="AP577" s="20">
        <v>2018</v>
      </c>
      <c r="AQ577" s="19"/>
      <c r="AR577" s="28" t="s">
        <v>2316</v>
      </c>
      <c r="AS577" s="20" t="s">
        <v>4723</v>
      </c>
    </row>
    <row r="578" spans="1:45" ht="15" customHeight="1" x14ac:dyDescent="0.25">
      <c r="A578" t="s">
        <v>745</v>
      </c>
      <c r="C578" t="s">
        <v>4376</v>
      </c>
      <c r="D578" s="26" t="s">
        <v>269</v>
      </c>
      <c r="E578" s="435" t="s">
        <v>2260</v>
      </c>
      <c r="F578" s="27" t="s">
        <v>67</v>
      </c>
      <c r="G578" s="28" t="s">
        <v>271</v>
      </c>
      <c r="H578" s="46" t="s">
        <v>143</v>
      </c>
      <c r="I578" s="27">
        <v>16</v>
      </c>
      <c r="J578" s="87">
        <v>16</v>
      </c>
      <c r="K578" s="19" t="s">
        <v>800</v>
      </c>
      <c r="L578" s="52" t="s">
        <v>108</v>
      </c>
      <c r="M578" s="81" t="s">
        <v>885</v>
      </c>
      <c r="N578" s="28"/>
      <c r="O578" s="972"/>
      <c r="P578" s="29">
        <v>6</v>
      </c>
      <c r="Q578" s="28"/>
      <c r="R578" s="28"/>
      <c r="S578" s="81"/>
      <c r="T578" s="185"/>
      <c r="U578" s="326">
        <v>14.7</v>
      </c>
      <c r="V578" s="60">
        <v>1</v>
      </c>
      <c r="W578" s="167">
        <v>1</v>
      </c>
      <c r="X578" s="489" t="str">
        <f t="shared" si="21"/>
        <v/>
      </c>
      <c r="Y578" s="502"/>
      <c r="Z578" s="494"/>
      <c r="AA578" s="28" t="s">
        <v>20</v>
      </c>
      <c r="AB578" s="27">
        <v>12</v>
      </c>
      <c r="AC578" s="28" t="s">
        <v>272</v>
      </c>
      <c r="AD578" s="27" t="s">
        <v>54</v>
      </c>
      <c r="AE578" s="28"/>
      <c r="AF578" s="29" t="s">
        <v>55</v>
      </c>
      <c r="AG578" s="29"/>
      <c r="AH578" s="27" t="s">
        <v>181</v>
      </c>
      <c r="AI578" s="27" t="s">
        <v>181</v>
      </c>
      <c r="AJ578" s="27"/>
      <c r="AK578" s="81">
        <v>13</v>
      </c>
      <c r="AL578" s="569"/>
      <c r="AM578" s="28">
        <v>8</v>
      </c>
      <c r="AN578" s="28">
        <v>5</v>
      </c>
      <c r="AO578" s="28">
        <v>2012</v>
      </c>
      <c r="AP578" s="20">
        <v>2013</v>
      </c>
      <c r="AQ578" s="182"/>
      <c r="AR578" s="28" t="s">
        <v>270</v>
      </c>
      <c r="AS578" s="20"/>
    </row>
    <row r="579" spans="1:45" ht="14.25" customHeight="1" x14ac:dyDescent="0.25">
      <c r="C579" t="s">
        <v>875</v>
      </c>
      <c r="D579" s="26" t="s">
        <v>2635</v>
      </c>
      <c r="E579" s="435" t="s">
        <v>2636</v>
      </c>
      <c r="F579" s="27" t="s">
        <v>67</v>
      </c>
      <c r="G579" s="28" t="s">
        <v>2640</v>
      </c>
      <c r="H579" s="46" t="s">
        <v>143</v>
      </c>
      <c r="I579" s="27">
        <v>32</v>
      </c>
      <c r="J579" s="87">
        <v>32</v>
      </c>
      <c r="K579" s="19" t="s">
        <v>1241</v>
      </c>
      <c r="L579" s="52"/>
      <c r="M579" s="81" t="s">
        <v>2990</v>
      </c>
      <c r="N579" s="28"/>
      <c r="O579" s="972"/>
      <c r="P579" s="29"/>
      <c r="Q579" s="28"/>
      <c r="R579" s="28"/>
      <c r="S579" s="81"/>
      <c r="T579" s="185">
        <v>41762</v>
      </c>
      <c r="U579" s="27" t="s">
        <v>1267</v>
      </c>
      <c r="V579" s="60">
        <v>0.8</v>
      </c>
      <c r="W579" s="167">
        <v>1</v>
      </c>
      <c r="X579" s="489" t="str">
        <f t="shared" si="21"/>
        <v/>
      </c>
      <c r="Y579" s="502" t="s">
        <v>1833</v>
      </c>
      <c r="Z579" s="494"/>
      <c r="AA579" s="28" t="s">
        <v>2989</v>
      </c>
      <c r="AB579" s="27"/>
      <c r="AC579" s="28"/>
      <c r="AD579" s="27" t="s">
        <v>54</v>
      </c>
      <c r="AE579" s="28" t="s">
        <v>124</v>
      </c>
      <c r="AF579" s="29" t="s">
        <v>55</v>
      </c>
      <c r="AG579" s="29"/>
      <c r="AH579" s="27" t="s">
        <v>133</v>
      </c>
      <c r="AI579" s="27" t="s">
        <v>133</v>
      </c>
      <c r="AJ579" s="27" t="s">
        <v>54</v>
      </c>
      <c r="AK579" s="81"/>
      <c r="AL579" s="569"/>
      <c r="AM579" s="28">
        <v>32</v>
      </c>
      <c r="AN579" s="28"/>
      <c r="AO579" s="28">
        <v>2007</v>
      </c>
      <c r="AP579" s="20">
        <v>2019</v>
      </c>
      <c r="AQ579" s="182" t="s">
        <v>2637</v>
      </c>
      <c r="AR579" s="28" t="s">
        <v>2638</v>
      </c>
      <c r="AS579" s="20" t="s">
        <v>2639</v>
      </c>
    </row>
    <row r="580" spans="1:45" ht="14.25" customHeight="1" x14ac:dyDescent="0.25">
      <c r="C580" t="s">
        <v>875</v>
      </c>
      <c r="D580" s="45" t="s">
        <v>3587</v>
      </c>
      <c r="E580" s="555" t="s">
        <v>2992</v>
      </c>
      <c r="F580" s="46" t="s">
        <v>777</v>
      </c>
      <c r="G580" s="42" t="s">
        <v>2991</v>
      </c>
      <c r="H580" s="46" t="s">
        <v>143</v>
      </c>
      <c r="I580" s="46">
        <v>32</v>
      </c>
      <c r="J580" s="670">
        <v>32</v>
      </c>
      <c r="K580" s="19" t="s">
        <v>1241</v>
      </c>
      <c r="L580" s="42" t="s">
        <v>108</v>
      </c>
      <c r="M580" s="81" t="s">
        <v>3582</v>
      </c>
      <c r="N580" s="28"/>
      <c r="O580" s="972"/>
      <c r="P580" s="29" t="s">
        <v>744</v>
      </c>
      <c r="Q580" s="28"/>
      <c r="R580" s="28"/>
      <c r="S580" s="81"/>
      <c r="T580" s="185">
        <v>43229</v>
      </c>
      <c r="U580" s="326" t="s">
        <v>3562</v>
      </c>
      <c r="V580" s="60">
        <v>1</v>
      </c>
      <c r="W580" s="167">
        <v>1</v>
      </c>
      <c r="X580" s="489" t="str">
        <f t="shared" si="21"/>
        <v/>
      </c>
      <c r="Y580" s="502"/>
      <c r="Z580" s="494"/>
      <c r="AA580" s="28" t="s">
        <v>20</v>
      </c>
      <c r="AB580" s="27">
        <v>87</v>
      </c>
      <c r="AC580" s="28" t="s">
        <v>2993</v>
      </c>
      <c r="AD580" s="27"/>
      <c r="AE580" s="28"/>
      <c r="AF580" s="29"/>
      <c r="AG580" s="29"/>
      <c r="AH580" s="27" t="s">
        <v>133</v>
      </c>
      <c r="AI580" s="27" t="s">
        <v>133</v>
      </c>
      <c r="AJ580" s="27" t="s">
        <v>54</v>
      </c>
      <c r="AK580" s="81"/>
      <c r="AL580" s="569"/>
      <c r="AM580" s="28">
        <v>64</v>
      </c>
      <c r="AN580" s="28"/>
      <c r="AO580" s="28"/>
      <c r="AP580" s="20">
        <v>2014</v>
      </c>
      <c r="AQ580" s="182"/>
      <c r="AR580" s="28" t="s">
        <v>3586</v>
      </c>
      <c r="AS580" s="130" t="s">
        <v>3588</v>
      </c>
    </row>
    <row r="581" spans="1:45" ht="14.25" customHeight="1" x14ac:dyDescent="0.25">
      <c r="B581">
        <v>1</v>
      </c>
      <c r="C581" t="s">
        <v>875</v>
      </c>
      <c r="D581" s="45" t="s">
        <v>3587</v>
      </c>
      <c r="E581" s="555" t="s">
        <v>2994</v>
      </c>
      <c r="F581" s="46" t="s">
        <v>67</v>
      </c>
      <c r="G581" s="42" t="s">
        <v>2991</v>
      </c>
      <c r="H581" s="46" t="s">
        <v>143</v>
      </c>
      <c r="I581" s="46">
        <v>32</v>
      </c>
      <c r="J581" s="670">
        <v>32</v>
      </c>
      <c r="K581" s="19" t="s">
        <v>1241</v>
      </c>
      <c r="L581" s="42" t="s">
        <v>108</v>
      </c>
      <c r="M581" s="81" t="s">
        <v>3582</v>
      </c>
      <c r="N581" s="28">
        <v>10801</v>
      </c>
      <c r="O581" s="972"/>
      <c r="P581" s="29" t="s">
        <v>744</v>
      </c>
      <c r="Q581" s="28">
        <v>4</v>
      </c>
      <c r="R581" s="28">
        <v>125</v>
      </c>
      <c r="S581" s="81">
        <v>98.17</v>
      </c>
      <c r="T581" s="185">
        <v>43229</v>
      </c>
      <c r="U581" s="326" t="s">
        <v>3562</v>
      </c>
      <c r="V581" s="60">
        <v>1</v>
      </c>
      <c r="W581" s="167">
        <v>1</v>
      </c>
      <c r="X581" s="489">
        <f t="shared" si="21"/>
        <v>9.08897324321822</v>
      </c>
      <c r="Y581" s="502"/>
      <c r="Z581" s="494"/>
      <c r="AA581" s="28" t="s">
        <v>479</v>
      </c>
      <c r="AB581" s="27">
        <v>50</v>
      </c>
      <c r="AC581" s="28" t="s">
        <v>3583</v>
      </c>
      <c r="AD581" s="27" t="s">
        <v>54</v>
      </c>
      <c r="AE581" s="28"/>
      <c r="AF581" s="29"/>
      <c r="AG581" s="29"/>
      <c r="AH581" s="27" t="s">
        <v>133</v>
      </c>
      <c r="AI581" s="27" t="s">
        <v>133</v>
      </c>
      <c r="AJ581" s="27" t="s">
        <v>54</v>
      </c>
      <c r="AK581" s="81"/>
      <c r="AL581" s="569"/>
      <c r="AM581" s="28">
        <v>64</v>
      </c>
      <c r="AN581" s="28"/>
      <c r="AO581" s="28"/>
      <c r="AP581" s="20">
        <v>2014</v>
      </c>
      <c r="AQ581" s="182"/>
      <c r="AR581" s="28" t="s">
        <v>3584</v>
      </c>
      <c r="AS581" s="127"/>
    </row>
    <row r="582" spans="1:45" ht="14.25" customHeight="1" x14ac:dyDescent="0.25">
      <c r="C582" t="s">
        <v>875</v>
      </c>
      <c r="D582" s="26" t="s">
        <v>3587</v>
      </c>
      <c r="E582" s="435" t="s">
        <v>1952</v>
      </c>
      <c r="F582" s="27" t="s">
        <v>777</v>
      </c>
      <c r="G582" s="28" t="s">
        <v>2991</v>
      </c>
      <c r="H582" s="46" t="s">
        <v>143</v>
      </c>
      <c r="I582" s="27">
        <v>32</v>
      </c>
      <c r="J582" s="87">
        <v>32</v>
      </c>
      <c r="K582" s="19" t="s">
        <v>3570</v>
      </c>
      <c r="L582" s="52" t="s">
        <v>108</v>
      </c>
      <c r="M582" s="81" t="s">
        <v>3582</v>
      </c>
      <c r="N582" s="28">
        <v>33251</v>
      </c>
      <c r="O582" s="972"/>
      <c r="P582" s="29">
        <v>4</v>
      </c>
      <c r="Q582" s="28">
        <v>4</v>
      </c>
      <c r="R582" s="28">
        <v>138</v>
      </c>
      <c r="S582" s="81">
        <v>32.43</v>
      </c>
      <c r="T582" s="185">
        <v>43229</v>
      </c>
      <c r="U582" s="326" t="s">
        <v>3562</v>
      </c>
      <c r="V582" s="60">
        <v>1</v>
      </c>
      <c r="W582" s="167">
        <v>1</v>
      </c>
      <c r="X582" s="489">
        <f t="shared" si="21"/>
        <v>0.97530901326275898</v>
      </c>
      <c r="Y582" s="502"/>
      <c r="Z582" s="494"/>
      <c r="AA582" s="28" t="s">
        <v>20</v>
      </c>
      <c r="AB582" s="27">
        <v>100</v>
      </c>
      <c r="AC582" s="28" t="s">
        <v>1951</v>
      </c>
      <c r="AD582" s="27"/>
      <c r="AE582" s="28"/>
      <c r="AF582" s="29"/>
      <c r="AG582" s="29"/>
      <c r="AH582" s="27" t="s">
        <v>133</v>
      </c>
      <c r="AI582" s="27" t="s">
        <v>133</v>
      </c>
      <c r="AJ582" s="27" t="s">
        <v>54</v>
      </c>
      <c r="AK582" s="81"/>
      <c r="AL582" s="569"/>
      <c r="AM582" s="28">
        <v>64</v>
      </c>
      <c r="AN582" s="28"/>
      <c r="AO582" s="28"/>
      <c r="AP582" s="20">
        <v>2015</v>
      </c>
      <c r="AQ582" s="182"/>
      <c r="AR582" s="28" t="s">
        <v>3585</v>
      </c>
      <c r="AS582" s="130" t="s">
        <v>2730</v>
      </c>
    </row>
    <row r="583" spans="1:45" ht="14.25" customHeight="1" x14ac:dyDescent="0.25">
      <c r="D583" s="409" t="s">
        <v>6091</v>
      </c>
      <c r="E583" s="435" t="s">
        <v>6092</v>
      </c>
      <c r="F583" s="412"/>
      <c r="G583" s="504" t="s">
        <v>6093</v>
      </c>
      <c r="H583" s="46" t="s">
        <v>143</v>
      </c>
      <c r="I583" s="412">
        <v>16</v>
      </c>
      <c r="J583" s="415">
        <v>16</v>
      </c>
      <c r="K583" s="19" t="s">
        <v>1804</v>
      </c>
      <c r="L583" s="465" t="s">
        <v>6093</v>
      </c>
      <c r="M583" s="81"/>
      <c r="N583" s="28">
        <v>1376</v>
      </c>
      <c r="O583" s="972"/>
      <c r="P583" s="29">
        <v>6</v>
      </c>
      <c r="Q583" s="28"/>
      <c r="R583" s="28">
        <v>33</v>
      </c>
      <c r="S583" s="81">
        <v>10</v>
      </c>
      <c r="T583" s="185">
        <v>44462</v>
      </c>
      <c r="U583" s="326" t="s">
        <v>6097</v>
      </c>
      <c r="V583" s="60">
        <v>0.67</v>
      </c>
      <c r="W583" s="167">
        <v>1</v>
      </c>
      <c r="X583" s="489">
        <f t="shared" si="21"/>
        <v>4.8691860465116283</v>
      </c>
      <c r="Y583" s="502" t="s">
        <v>174</v>
      </c>
      <c r="Z583" s="494" t="s">
        <v>174</v>
      </c>
      <c r="AA583" s="28" t="s">
        <v>20</v>
      </c>
      <c r="AB583" s="27">
        <v>36</v>
      </c>
      <c r="AC583" s="28" t="s">
        <v>79</v>
      </c>
      <c r="AD583" s="27" t="s">
        <v>54</v>
      </c>
      <c r="AE583" s="28" t="s">
        <v>124</v>
      </c>
      <c r="AF583" s="29" t="s">
        <v>55</v>
      </c>
      <c r="AG583" s="29"/>
      <c r="AH583" s="27" t="s">
        <v>181</v>
      </c>
      <c r="AI583" s="27" t="s">
        <v>181</v>
      </c>
      <c r="AJ583" s="27" t="s">
        <v>55</v>
      </c>
      <c r="AK583" s="81">
        <v>32</v>
      </c>
      <c r="AL583" s="569"/>
      <c r="AM583" s="28">
        <v>16</v>
      </c>
      <c r="AN583" s="28"/>
      <c r="AO583" s="28">
        <v>2020</v>
      </c>
      <c r="AP583" s="20">
        <v>2021</v>
      </c>
      <c r="AQ583" s="182" t="s">
        <v>6094</v>
      </c>
      <c r="AR583" s="28" t="s">
        <v>6096</v>
      </c>
      <c r="AS583" s="130" t="s">
        <v>6095</v>
      </c>
    </row>
    <row r="584" spans="1:45" ht="14.25" customHeight="1" x14ac:dyDescent="0.25">
      <c r="D584" s="591" t="s">
        <v>6091</v>
      </c>
      <c r="E584" s="555" t="s">
        <v>6092</v>
      </c>
      <c r="F584" s="592"/>
      <c r="G584" s="593" t="s">
        <v>6093</v>
      </c>
      <c r="H584" s="46" t="s">
        <v>143</v>
      </c>
      <c r="I584" s="592">
        <v>16</v>
      </c>
      <c r="J584" s="618">
        <v>16</v>
      </c>
      <c r="K584" s="856" t="s">
        <v>6197</v>
      </c>
      <c r="L584" s="465" t="s">
        <v>108</v>
      </c>
      <c r="M584" s="81" t="s">
        <v>6249</v>
      </c>
      <c r="N584" s="28">
        <v>768</v>
      </c>
      <c r="O584" s="972">
        <v>280</v>
      </c>
      <c r="P584" s="29">
        <v>6</v>
      </c>
      <c r="Q584" s="28"/>
      <c r="R584" s="28"/>
      <c r="S584" s="81">
        <v>250</v>
      </c>
      <c r="T584" s="185">
        <v>44500</v>
      </c>
      <c r="U584" s="326" t="s">
        <v>5998</v>
      </c>
      <c r="V584" s="60">
        <v>0.67</v>
      </c>
      <c r="W584" s="167">
        <v>1</v>
      </c>
      <c r="X584" s="489">
        <f t="shared" si="21"/>
        <v>218.09895833333334</v>
      </c>
      <c r="Y584" s="502" t="s">
        <v>174</v>
      </c>
      <c r="Z584" s="494" t="s">
        <v>174</v>
      </c>
      <c r="AA584" s="28" t="s">
        <v>20</v>
      </c>
      <c r="AB584" s="27">
        <v>36</v>
      </c>
      <c r="AC584" s="28" t="s">
        <v>6248</v>
      </c>
      <c r="AD584" s="27" t="s">
        <v>54</v>
      </c>
      <c r="AE584" s="28" t="s">
        <v>124</v>
      </c>
      <c r="AF584" s="29" t="s">
        <v>55</v>
      </c>
      <c r="AG584" s="29"/>
      <c r="AH584" s="27" t="s">
        <v>181</v>
      </c>
      <c r="AI584" s="27" t="s">
        <v>181</v>
      </c>
      <c r="AJ584" s="27" t="s">
        <v>55</v>
      </c>
      <c r="AK584" s="81">
        <v>32</v>
      </c>
      <c r="AL584" s="569"/>
      <c r="AM584" s="28">
        <v>16</v>
      </c>
      <c r="AN584" s="28"/>
      <c r="AO584" s="28">
        <v>2020</v>
      </c>
      <c r="AP584" s="20">
        <v>2021</v>
      </c>
      <c r="AQ584" s="182" t="s">
        <v>6094</v>
      </c>
      <c r="AR584" s="28" t="s">
        <v>6252</v>
      </c>
      <c r="AS584" s="130"/>
    </row>
    <row r="585" spans="1:45" ht="14.25" customHeight="1" x14ac:dyDescent="0.25">
      <c r="D585" s="409" t="s">
        <v>6091</v>
      </c>
      <c r="E585" s="435" t="s">
        <v>6092</v>
      </c>
      <c r="F585" s="412"/>
      <c r="G585" s="504" t="s">
        <v>6093</v>
      </c>
      <c r="H585" s="46" t="s">
        <v>143</v>
      </c>
      <c r="I585" s="412">
        <v>16</v>
      </c>
      <c r="J585" s="415">
        <v>16</v>
      </c>
      <c r="K585" s="856" t="s">
        <v>6197</v>
      </c>
      <c r="L585" s="465" t="s">
        <v>108</v>
      </c>
      <c r="M585" s="81" t="s">
        <v>6250</v>
      </c>
      <c r="N585" s="28">
        <v>1196</v>
      </c>
      <c r="O585" s="972">
        <v>523</v>
      </c>
      <c r="P585" s="29">
        <v>6</v>
      </c>
      <c r="Q585" s="28"/>
      <c r="R585" s="28">
        <v>33</v>
      </c>
      <c r="S585" s="81">
        <v>78.125</v>
      </c>
      <c r="T585" s="185">
        <v>44500</v>
      </c>
      <c r="U585" s="326" t="s">
        <v>5998</v>
      </c>
      <c r="V585" s="60">
        <v>0.67</v>
      </c>
      <c r="W585" s="167">
        <v>1</v>
      </c>
      <c r="X585" s="489">
        <f t="shared" si="21"/>
        <v>43.765677257525084</v>
      </c>
      <c r="Y585" s="502" t="s">
        <v>174</v>
      </c>
      <c r="Z585" s="494" t="s">
        <v>174</v>
      </c>
      <c r="AA585" s="28" t="s">
        <v>20</v>
      </c>
      <c r="AB585" s="27">
        <v>36</v>
      </c>
      <c r="AC585" s="28" t="s">
        <v>79</v>
      </c>
      <c r="AD585" s="27" t="s">
        <v>54</v>
      </c>
      <c r="AE585" s="28" t="s">
        <v>124</v>
      </c>
      <c r="AF585" s="29" t="s">
        <v>55</v>
      </c>
      <c r="AG585" s="29"/>
      <c r="AH585" s="27" t="s">
        <v>181</v>
      </c>
      <c r="AI585" s="27" t="s">
        <v>181</v>
      </c>
      <c r="AJ585" s="27" t="s">
        <v>55</v>
      </c>
      <c r="AK585" s="81">
        <v>32</v>
      </c>
      <c r="AL585" s="569"/>
      <c r="AM585" s="28">
        <v>16</v>
      </c>
      <c r="AN585" s="28"/>
      <c r="AO585" s="28">
        <v>2020</v>
      </c>
      <c r="AP585" s="20">
        <v>2021</v>
      </c>
      <c r="AQ585" s="182" t="s">
        <v>6094</v>
      </c>
      <c r="AR585" s="28" t="s">
        <v>6253</v>
      </c>
      <c r="AS585" s="130" t="s">
        <v>6251</v>
      </c>
    </row>
    <row r="586" spans="1:45" ht="14.25" customHeight="1" x14ac:dyDescent="0.25">
      <c r="C586" t="s">
        <v>875</v>
      </c>
      <c r="D586" s="26" t="s">
        <v>1953</v>
      </c>
      <c r="E586" s="435" t="s">
        <v>2647</v>
      </c>
      <c r="F586" s="27" t="s">
        <v>67</v>
      </c>
      <c r="G586" s="28" t="s">
        <v>1954</v>
      </c>
      <c r="H586" s="46" t="s">
        <v>143</v>
      </c>
      <c r="I586" s="27">
        <v>32</v>
      </c>
      <c r="J586" s="87">
        <v>32</v>
      </c>
      <c r="K586" s="19" t="s">
        <v>802</v>
      </c>
      <c r="L586" s="52" t="s">
        <v>108</v>
      </c>
      <c r="M586" s="81" t="s">
        <v>2757</v>
      </c>
      <c r="N586" s="28"/>
      <c r="O586" s="972"/>
      <c r="P586" s="29" t="s">
        <v>744</v>
      </c>
      <c r="Q586" s="28"/>
      <c r="R586" s="28"/>
      <c r="S586" s="81"/>
      <c r="T586" s="185">
        <v>43229</v>
      </c>
      <c r="U586" s="326" t="s">
        <v>3562</v>
      </c>
      <c r="V586" s="60">
        <v>1</v>
      </c>
      <c r="W586" s="167">
        <v>1</v>
      </c>
      <c r="X586" s="489" t="str">
        <f t="shared" si="21"/>
        <v/>
      </c>
      <c r="Y586" s="502"/>
      <c r="Z586" s="494"/>
      <c r="AA586" s="28" t="s">
        <v>20</v>
      </c>
      <c r="AB586" s="27">
        <v>16</v>
      </c>
      <c r="AC586" s="28" t="s">
        <v>1953</v>
      </c>
      <c r="AD586" s="27"/>
      <c r="AE586" s="28"/>
      <c r="AF586" s="29"/>
      <c r="AG586" s="29"/>
      <c r="AH586" s="27" t="s">
        <v>133</v>
      </c>
      <c r="AI586" s="27" t="s">
        <v>133</v>
      </c>
      <c r="AJ586" s="27" t="s">
        <v>54</v>
      </c>
      <c r="AK586" s="81"/>
      <c r="AL586" s="569"/>
      <c r="AM586" s="28">
        <v>16</v>
      </c>
      <c r="AN586" s="28"/>
      <c r="AO586" s="28">
        <v>2009</v>
      </c>
      <c r="AP586" s="20">
        <v>2017</v>
      </c>
      <c r="AQ586" s="182" t="s">
        <v>2646</v>
      </c>
      <c r="AR586" s="28"/>
      <c r="AS586" s="20" t="s">
        <v>3590</v>
      </c>
    </row>
    <row r="587" spans="1:45" ht="14.25" customHeight="1" x14ac:dyDescent="0.25">
      <c r="B587">
        <v>1</v>
      </c>
      <c r="C587" t="s">
        <v>875</v>
      </c>
      <c r="D587" s="45" t="s">
        <v>2644</v>
      </c>
      <c r="E587" s="555" t="s">
        <v>2645</v>
      </c>
      <c r="F587" s="46" t="s">
        <v>67</v>
      </c>
      <c r="G587" s="42" t="s">
        <v>1954</v>
      </c>
      <c r="H587" s="46" t="s">
        <v>143</v>
      </c>
      <c r="I587" s="46">
        <v>32</v>
      </c>
      <c r="J587" s="670">
        <v>32</v>
      </c>
      <c r="K587" s="19" t="s">
        <v>800</v>
      </c>
      <c r="L587" s="52" t="s">
        <v>108</v>
      </c>
      <c r="M587" s="81"/>
      <c r="N587" s="28">
        <v>3159</v>
      </c>
      <c r="O587" s="972"/>
      <c r="P587" s="29">
        <v>6</v>
      </c>
      <c r="Q587" s="28">
        <v>3</v>
      </c>
      <c r="R587" s="28"/>
      <c r="S587" s="81">
        <v>151.51499999999999</v>
      </c>
      <c r="T587" s="185">
        <v>43177</v>
      </c>
      <c r="U587" s="326">
        <v>14.7</v>
      </c>
      <c r="V587" s="60">
        <v>1</v>
      </c>
      <c r="W587" s="167">
        <v>1</v>
      </c>
      <c r="X587" s="489">
        <f t="shared" si="21"/>
        <v>47.962962962962962</v>
      </c>
      <c r="Y587" s="502" t="s">
        <v>174</v>
      </c>
      <c r="Z587" s="494"/>
      <c r="AA587" s="28" t="s">
        <v>17</v>
      </c>
      <c r="AB587" s="27">
        <v>11</v>
      </c>
      <c r="AC587" s="28" t="s">
        <v>3589</v>
      </c>
      <c r="AD587" s="27"/>
      <c r="AE587" s="28"/>
      <c r="AF587" s="29"/>
      <c r="AG587" s="29"/>
      <c r="AH587" s="27" t="s">
        <v>133</v>
      </c>
      <c r="AI587" s="27" t="s">
        <v>133</v>
      </c>
      <c r="AJ587" s="27" t="s">
        <v>54</v>
      </c>
      <c r="AK587" s="81"/>
      <c r="AL587" s="569"/>
      <c r="AM587" s="28">
        <v>16</v>
      </c>
      <c r="AN587" s="28"/>
      <c r="AO587" s="28">
        <v>2009</v>
      </c>
      <c r="AP587" s="20">
        <v>2017</v>
      </c>
      <c r="AQ587" s="182" t="s">
        <v>2646</v>
      </c>
      <c r="AR587" s="28"/>
      <c r="AS587" s="20"/>
    </row>
    <row r="588" spans="1:45" ht="14.25" customHeight="1" x14ac:dyDescent="0.25">
      <c r="C588" t="s">
        <v>875</v>
      </c>
      <c r="D588" s="26" t="s">
        <v>2644</v>
      </c>
      <c r="E588" s="435" t="s">
        <v>2645</v>
      </c>
      <c r="F588" s="27" t="s">
        <v>67</v>
      </c>
      <c r="G588" s="28" t="s">
        <v>1954</v>
      </c>
      <c r="H588" s="46" t="s">
        <v>143</v>
      </c>
      <c r="I588" s="27">
        <v>32</v>
      </c>
      <c r="J588" s="87">
        <v>32</v>
      </c>
      <c r="K588" s="19" t="s">
        <v>802</v>
      </c>
      <c r="L588" s="52" t="s">
        <v>108</v>
      </c>
      <c r="M588" s="81"/>
      <c r="N588" s="28">
        <v>2696</v>
      </c>
      <c r="O588" s="972"/>
      <c r="P588" s="29" t="s">
        <v>744</v>
      </c>
      <c r="Q588" s="28">
        <v>4</v>
      </c>
      <c r="R588" s="28"/>
      <c r="S588" s="81">
        <v>93.16</v>
      </c>
      <c r="T588" s="185">
        <v>43229</v>
      </c>
      <c r="U588" s="326" t="s">
        <v>3562</v>
      </c>
      <c r="V588" s="60">
        <v>1</v>
      </c>
      <c r="W588" s="167">
        <v>1</v>
      </c>
      <c r="X588" s="489">
        <f t="shared" si="21"/>
        <v>34.554896142433236</v>
      </c>
      <c r="Y588" s="502" t="s">
        <v>174</v>
      </c>
      <c r="Z588" s="494"/>
      <c r="AA588" s="28" t="s">
        <v>17</v>
      </c>
      <c r="AB588" s="27">
        <v>11</v>
      </c>
      <c r="AC588" s="28" t="s">
        <v>2644</v>
      </c>
      <c r="AD588" s="27"/>
      <c r="AE588" s="28"/>
      <c r="AF588" s="29"/>
      <c r="AG588" s="29"/>
      <c r="AH588" s="27" t="s">
        <v>133</v>
      </c>
      <c r="AI588" s="27" t="s">
        <v>133</v>
      </c>
      <c r="AJ588" s="27" t="s">
        <v>54</v>
      </c>
      <c r="AK588" s="81"/>
      <c r="AL588" s="569"/>
      <c r="AM588" s="28">
        <v>16</v>
      </c>
      <c r="AN588" s="28"/>
      <c r="AO588" s="28">
        <v>2009</v>
      </c>
      <c r="AP588" s="20">
        <v>2017</v>
      </c>
      <c r="AQ588" s="182" t="s">
        <v>2646</v>
      </c>
      <c r="AR588" s="28"/>
      <c r="AS588" s="20"/>
    </row>
    <row r="589" spans="1:45" ht="14.25" customHeight="1" x14ac:dyDescent="0.25">
      <c r="D589" s="591" t="s">
        <v>2793</v>
      </c>
      <c r="E589" s="555" t="s">
        <v>5086</v>
      </c>
      <c r="F589" s="592" t="s">
        <v>85</v>
      </c>
      <c r="G589" s="593" t="s">
        <v>3927</v>
      </c>
      <c r="H589" s="46" t="s">
        <v>143</v>
      </c>
      <c r="I589" s="592">
        <v>32</v>
      </c>
      <c r="J589" s="618">
        <v>32</v>
      </c>
      <c r="K589" s="19"/>
      <c r="L589" s="52"/>
      <c r="M589" s="81"/>
      <c r="N589" s="28"/>
      <c r="O589" s="972"/>
      <c r="P589" s="29"/>
      <c r="Q589" s="28"/>
      <c r="R589" s="28"/>
      <c r="S589" s="81"/>
      <c r="T589" s="185"/>
      <c r="U589" s="326"/>
      <c r="V589" s="60"/>
      <c r="W589" s="167"/>
      <c r="X589" s="489"/>
      <c r="Y589" s="502"/>
      <c r="Z589" s="494"/>
      <c r="AA589" s="28" t="s">
        <v>17</v>
      </c>
      <c r="AB589" s="27">
        <v>36</v>
      </c>
      <c r="AC589" s="28" t="s">
        <v>5930</v>
      </c>
      <c r="AD589" s="27" t="s">
        <v>54</v>
      </c>
      <c r="AE589" s="28" t="s">
        <v>158</v>
      </c>
      <c r="AF589" s="29" t="s">
        <v>54</v>
      </c>
      <c r="AG589" s="29"/>
      <c r="AH589" s="27" t="s">
        <v>133</v>
      </c>
      <c r="AI589" s="27" t="s">
        <v>133</v>
      </c>
      <c r="AJ589" s="27" t="s">
        <v>54</v>
      </c>
      <c r="AK589" s="81">
        <v>68</v>
      </c>
      <c r="AL589" s="569"/>
      <c r="AM589" s="28">
        <v>32</v>
      </c>
      <c r="AN589" s="28"/>
      <c r="AO589" s="28">
        <v>2018</v>
      </c>
      <c r="AP589" s="20">
        <v>2021</v>
      </c>
      <c r="AQ589" s="182" t="s">
        <v>5760</v>
      </c>
      <c r="AR589" s="28" t="s">
        <v>2794</v>
      </c>
      <c r="AS589" s="20" t="s">
        <v>5489</v>
      </c>
    </row>
    <row r="590" spans="1:45" ht="14.25" customHeight="1" x14ac:dyDescent="0.25">
      <c r="D590" s="409" t="s">
        <v>2793</v>
      </c>
      <c r="E590" s="435" t="s">
        <v>5086</v>
      </c>
      <c r="F590" s="412" t="s">
        <v>85</v>
      </c>
      <c r="G590" s="504" t="s">
        <v>3927</v>
      </c>
      <c r="H590" s="46" t="s">
        <v>143</v>
      </c>
      <c r="I590" s="412">
        <v>32</v>
      </c>
      <c r="J590" s="415">
        <v>32</v>
      </c>
      <c r="K590" s="19"/>
      <c r="L590" s="52"/>
      <c r="M590" s="81"/>
      <c r="N590" s="28"/>
      <c r="O590" s="972"/>
      <c r="P590" s="29"/>
      <c r="Q590" s="28"/>
      <c r="R590" s="28"/>
      <c r="S590" s="81"/>
      <c r="T590" s="185"/>
      <c r="U590" s="326"/>
      <c r="V590" s="60"/>
      <c r="W590" s="167"/>
      <c r="X590" s="489"/>
      <c r="Y590" s="502"/>
      <c r="Z590" s="494" t="s">
        <v>54</v>
      </c>
      <c r="AA590" s="28" t="s">
        <v>17</v>
      </c>
      <c r="AB590" s="27">
        <v>36</v>
      </c>
      <c r="AC590" s="28" t="s">
        <v>5930</v>
      </c>
      <c r="AD590" s="27" t="s">
        <v>54</v>
      </c>
      <c r="AE590" s="28" t="s">
        <v>158</v>
      </c>
      <c r="AF590" s="29" t="s">
        <v>54</v>
      </c>
      <c r="AG590" s="29"/>
      <c r="AH590" s="27" t="s">
        <v>133</v>
      </c>
      <c r="AI590" s="27" t="s">
        <v>133</v>
      </c>
      <c r="AJ590" s="27" t="s">
        <v>54</v>
      </c>
      <c r="AK590" s="81">
        <v>68</v>
      </c>
      <c r="AL590" s="569"/>
      <c r="AM590" s="28">
        <v>32</v>
      </c>
      <c r="AN590" s="28"/>
      <c r="AO590" s="28">
        <v>2018</v>
      </c>
      <c r="AP590" s="20">
        <v>2021</v>
      </c>
      <c r="AQ590" s="182" t="s">
        <v>6067</v>
      </c>
      <c r="AR590" s="28" t="s">
        <v>6068</v>
      </c>
      <c r="AS590" s="20" t="s">
        <v>6069</v>
      </c>
    </row>
    <row r="591" spans="1:45" ht="14.25" customHeight="1" x14ac:dyDescent="0.25">
      <c r="B591">
        <v>1</v>
      </c>
      <c r="C591" t="s">
        <v>4376</v>
      </c>
      <c r="D591" s="409" t="s">
        <v>3689</v>
      </c>
      <c r="E591" s="435" t="s">
        <v>3690</v>
      </c>
      <c r="F591" s="412" t="s">
        <v>67</v>
      </c>
      <c r="G591" s="504" t="s">
        <v>3692</v>
      </c>
      <c r="H591" s="46" t="s">
        <v>143</v>
      </c>
      <c r="I591" s="412">
        <v>16</v>
      </c>
      <c r="J591" s="415">
        <v>16</v>
      </c>
      <c r="K591" s="19" t="s">
        <v>800</v>
      </c>
      <c r="L591" s="52" t="s">
        <v>108</v>
      </c>
      <c r="M591" s="81"/>
      <c r="N591" s="28">
        <v>1470</v>
      </c>
      <c r="O591" s="972"/>
      <c r="P591" s="29">
        <v>6</v>
      </c>
      <c r="Q591" s="28"/>
      <c r="R591" s="28"/>
      <c r="S591" s="81">
        <v>212.76599999999999</v>
      </c>
      <c r="T591" s="185">
        <v>43245</v>
      </c>
      <c r="U591" s="326">
        <v>14.7</v>
      </c>
      <c r="V591" s="60">
        <v>0.67</v>
      </c>
      <c r="W591" s="167">
        <v>1</v>
      </c>
      <c r="X591" s="489">
        <f>IF(AND(N591&lt;&gt;"",S591&lt;&gt;""),1000*S591*V591/(N591*W591),"")</f>
        <v>96.974979591836743</v>
      </c>
      <c r="Y591" s="502" t="s">
        <v>174</v>
      </c>
      <c r="Z591" s="494"/>
      <c r="AA591" s="28" t="s">
        <v>20</v>
      </c>
      <c r="AB591" s="27">
        <v>62</v>
      </c>
      <c r="AC591" s="28" t="s">
        <v>3693</v>
      </c>
      <c r="AD591" s="27" t="s">
        <v>54</v>
      </c>
      <c r="AE591" s="28"/>
      <c r="AF591" s="29" t="s">
        <v>55</v>
      </c>
      <c r="AG591" s="29"/>
      <c r="AH591" s="27" t="s">
        <v>181</v>
      </c>
      <c r="AI591" s="27" t="s">
        <v>181</v>
      </c>
      <c r="AJ591" s="27"/>
      <c r="AK591" s="81">
        <v>15</v>
      </c>
      <c r="AL591" s="569"/>
      <c r="AM591" s="28">
        <v>8</v>
      </c>
      <c r="AN591" s="28"/>
      <c r="AO591" s="28">
        <v>2015</v>
      </c>
      <c r="AP591" s="20">
        <v>2015</v>
      </c>
      <c r="AQ591" s="19"/>
      <c r="AR591" s="561" t="s">
        <v>3694</v>
      </c>
      <c r="AS591" s="20" t="s">
        <v>3824</v>
      </c>
    </row>
    <row r="592" spans="1:45" ht="14.25" customHeight="1" x14ac:dyDescent="0.25">
      <c r="D592" s="409" t="s">
        <v>5483</v>
      </c>
      <c r="E592" s="435" t="s">
        <v>5485</v>
      </c>
      <c r="F592" s="608"/>
      <c r="G592" s="28" t="s">
        <v>5484</v>
      </c>
      <c r="H592" s="46" t="s">
        <v>143</v>
      </c>
      <c r="I592" s="412">
        <v>32</v>
      </c>
      <c r="J592" s="415">
        <v>32</v>
      </c>
      <c r="K592" s="19"/>
      <c r="L592" s="52"/>
      <c r="M592" s="81"/>
      <c r="N592" s="28"/>
      <c r="O592" s="972"/>
      <c r="P592" s="29"/>
      <c r="Q592" s="28"/>
      <c r="R592" s="28"/>
      <c r="S592" s="81"/>
      <c r="T592" s="185"/>
      <c r="U592" s="326"/>
      <c r="V592" s="60"/>
      <c r="W592" s="167"/>
      <c r="X592" s="489"/>
      <c r="Y592" s="502"/>
      <c r="Z592" s="494"/>
      <c r="AA592" s="28" t="s">
        <v>17</v>
      </c>
      <c r="AB592" s="27">
        <v>48</v>
      </c>
      <c r="AC592" s="28" t="s">
        <v>1365</v>
      </c>
      <c r="AD592" s="27" t="s">
        <v>54</v>
      </c>
      <c r="AE592" s="28"/>
      <c r="AF592" s="29"/>
      <c r="AG592" s="29"/>
      <c r="AH592" s="27" t="s">
        <v>133</v>
      </c>
      <c r="AI592" s="27" t="s">
        <v>133</v>
      </c>
      <c r="AJ592" s="27" t="s">
        <v>54</v>
      </c>
      <c r="AK592" s="81">
        <v>21</v>
      </c>
      <c r="AL592" s="569"/>
      <c r="AM592" s="28">
        <v>32</v>
      </c>
      <c r="AN592" s="28"/>
      <c r="AO592" s="28">
        <v>2016</v>
      </c>
      <c r="AP592" s="20">
        <v>2016</v>
      </c>
      <c r="AQ592" s="182" t="s">
        <v>5487</v>
      </c>
      <c r="AR592" s="129" t="s">
        <v>5488</v>
      </c>
      <c r="AS592" s="20" t="s">
        <v>5486</v>
      </c>
    </row>
    <row r="593" spans="1:45" ht="14.25" customHeight="1" x14ac:dyDescent="0.25">
      <c r="D593" s="591" t="s">
        <v>5119</v>
      </c>
      <c r="E593" s="555" t="s">
        <v>5120</v>
      </c>
      <c r="F593" s="592" t="s">
        <v>85</v>
      </c>
      <c r="G593" s="593" t="s">
        <v>5121</v>
      </c>
      <c r="H593" s="46" t="s">
        <v>143</v>
      </c>
      <c r="I593" s="592">
        <v>32</v>
      </c>
      <c r="J593" s="618">
        <v>32</v>
      </c>
      <c r="K593" s="19"/>
      <c r="L593" s="52"/>
      <c r="M593" s="81"/>
      <c r="N593" s="28"/>
      <c r="O593" s="972"/>
      <c r="P593" s="29"/>
      <c r="Q593" s="28"/>
      <c r="R593" s="28"/>
      <c r="S593" s="81"/>
      <c r="T593" s="185"/>
      <c r="U593" s="326"/>
      <c r="V593" s="60"/>
      <c r="W593" s="167"/>
      <c r="X593" s="489"/>
      <c r="Y593" s="502"/>
      <c r="Z593" s="494"/>
      <c r="AA593" s="28" t="s">
        <v>20</v>
      </c>
      <c r="AB593" s="27"/>
      <c r="AC593" s="28"/>
      <c r="AD593" s="27"/>
      <c r="AE593" s="28"/>
      <c r="AF593" s="29" t="s">
        <v>55</v>
      </c>
      <c r="AG593" s="29"/>
      <c r="AH593" s="27" t="s">
        <v>133</v>
      </c>
      <c r="AI593" s="27" t="s">
        <v>133</v>
      </c>
      <c r="AJ593" s="27"/>
      <c r="AK593" s="81"/>
      <c r="AL593" s="569"/>
      <c r="AM593" s="28">
        <v>32</v>
      </c>
      <c r="AN593" s="28"/>
      <c r="AO593" s="28"/>
      <c r="AP593" s="20">
        <v>2017</v>
      </c>
      <c r="AQ593" s="142"/>
      <c r="AR593" s="28" t="s">
        <v>5123</v>
      </c>
      <c r="AS593" s="20"/>
    </row>
    <row r="594" spans="1:45" ht="14.25" customHeight="1" x14ac:dyDescent="0.25">
      <c r="A594" t="s">
        <v>174</v>
      </c>
      <c r="B594">
        <v>1</v>
      </c>
      <c r="C594" t="s">
        <v>4376</v>
      </c>
      <c r="D594" s="26" t="s">
        <v>394</v>
      </c>
      <c r="E594" s="28"/>
      <c r="F594" s="27" t="s">
        <v>67</v>
      </c>
      <c r="G594" s="28" t="s">
        <v>396</v>
      </c>
      <c r="H594" s="46" t="s">
        <v>143</v>
      </c>
      <c r="I594" s="27">
        <v>8</v>
      </c>
      <c r="J594" s="87">
        <v>8</v>
      </c>
      <c r="K594" s="19" t="s">
        <v>802</v>
      </c>
      <c r="L594" s="52" t="s">
        <v>108</v>
      </c>
      <c r="M594" s="81"/>
      <c r="N594" s="28">
        <v>121</v>
      </c>
      <c r="O594" s="972"/>
      <c r="P594" s="29" t="s">
        <v>744</v>
      </c>
      <c r="Q594" s="28"/>
      <c r="R594" s="28">
        <v>2</v>
      </c>
      <c r="S594" s="81">
        <v>230.52099999999999</v>
      </c>
      <c r="T594" s="185">
        <v>41779</v>
      </c>
      <c r="U594" s="326" t="s">
        <v>1267</v>
      </c>
      <c r="V594" s="60">
        <v>0.33</v>
      </c>
      <c r="W594" s="167">
        <v>1</v>
      </c>
      <c r="X594" s="489">
        <f t="shared" ref="X594:X614" si="22">IF(AND(N594&lt;&gt;"",S594&lt;&gt;""),1000*S594*V594/(N594*W594),"")</f>
        <v>628.69363636363641</v>
      </c>
      <c r="Y594" s="502" t="s">
        <v>2226</v>
      </c>
      <c r="Z594" s="494"/>
      <c r="AA594" s="28" t="s">
        <v>20</v>
      </c>
      <c r="AB594" s="27">
        <v>1</v>
      </c>
      <c r="AC594" s="28" t="s">
        <v>395</v>
      </c>
      <c r="AD594" s="27" t="s">
        <v>54</v>
      </c>
      <c r="AE594" s="28"/>
      <c r="AF594" s="29" t="s">
        <v>55</v>
      </c>
      <c r="AG594" s="29" t="s">
        <v>54</v>
      </c>
      <c r="AH594" s="27">
        <v>256</v>
      </c>
      <c r="AI594" s="27">
        <v>256</v>
      </c>
      <c r="AJ594" s="27" t="s">
        <v>54</v>
      </c>
      <c r="AK594" s="81">
        <v>16</v>
      </c>
      <c r="AL594" s="569"/>
      <c r="AM594" s="28">
        <v>4</v>
      </c>
      <c r="AN594" s="28"/>
      <c r="AO594" s="28">
        <v>2011</v>
      </c>
      <c r="AP594" s="20">
        <v>2011</v>
      </c>
      <c r="AQ594" s="182" t="s">
        <v>4465</v>
      </c>
      <c r="AR594" s="28" t="s">
        <v>957</v>
      </c>
      <c r="AS594" s="20" t="s">
        <v>6456</v>
      </c>
    </row>
    <row r="595" spans="1:45" ht="14.25" customHeight="1" x14ac:dyDescent="0.25">
      <c r="A595" t="s">
        <v>174</v>
      </c>
      <c r="B595">
        <v>1</v>
      </c>
      <c r="C595" t="s">
        <v>4376</v>
      </c>
      <c r="D595" s="26" t="s">
        <v>394</v>
      </c>
      <c r="E595" s="435" t="s">
        <v>2964</v>
      </c>
      <c r="F595" s="27" t="s">
        <v>67</v>
      </c>
      <c r="G595" s="28" t="s">
        <v>1931</v>
      </c>
      <c r="H595" s="46" t="s">
        <v>143</v>
      </c>
      <c r="I595" s="27">
        <v>8</v>
      </c>
      <c r="J595" s="87">
        <v>8</v>
      </c>
      <c r="K595" s="19"/>
      <c r="L595" s="52"/>
      <c r="M595" s="81"/>
      <c r="N595" s="28"/>
      <c r="O595" s="972"/>
      <c r="P595" s="29"/>
      <c r="Q595" s="28"/>
      <c r="R595" s="28"/>
      <c r="S595" s="81"/>
      <c r="T595" s="185"/>
      <c r="U595" s="326"/>
      <c r="V595" s="60">
        <v>0.33</v>
      </c>
      <c r="W595" s="167">
        <v>1</v>
      </c>
      <c r="X595" s="489" t="str">
        <f t="shared" si="22"/>
        <v/>
      </c>
      <c r="Y595" s="502" t="s">
        <v>2226</v>
      </c>
      <c r="Z595" s="494"/>
      <c r="AA595" s="28" t="s">
        <v>17</v>
      </c>
      <c r="AB595" s="27">
        <v>5</v>
      </c>
      <c r="AC595" s="28" t="s">
        <v>2965</v>
      </c>
      <c r="AD595" s="27" t="s">
        <v>54</v>
      </c>
      <c r="AE595" s="28"/>
      <c r="AF595" s="29" t="s">
        <v>55</v>
      </c>
      <c r="AG595" s="29" t="s">
        <v>54</v>
      </c>
      <c r="AH595" s="27">
        <v>256</v>
      </c>
      <c r="AI595" s="27">
        <v>256</v>
      </c>
      <c r="AJ595" s="27" t="s">
        <v>54</v>
      </c>
      <c r="AK595" s="81">
        <v>16</v>
      </c>
      <c r="AL595" s="569"/>
      <c r="AM595" s="28">
        <v>4</v>
      </c>
      <c r="AN595" s="28"/>
      <c r="AO595" s="28">
        <v>2005</v>
      </c>
      <c r="AP595" s="20">
        <v>2016</v>
      </c>
      <c r="AQ595" s="182" t="s">
        <v>4465</v>
      </c>
      <c r="AR595" s="28" t="s">
        <v>6457</v>
      </c>
      <c r="AS595" s="20" t="s">
        <v>6456</v>
      </c>
    </row>
    <row r="596" spans="1:45" ht="14.25" customHeight="1" x14ac:dyDescent="0.25">
      <c r="A596" t="s">
        <v>746</v>
      </c>
      <c r="B596">
        <v>1</v>
      </c>
      <c r="C596" t="s">
        <v>875</v>
      </c>
      <c r="D596" s="45" t="s">
        <v>400</v>
      </c>
      <c r="E596" s="555" t="s">
        <v>2340</v>
      </c>
      <c r="F596" s="46" t="s">
        <v>57</v>
      </c>
      <c r="G596" s="42" t="s">
        <v>401</v>
      </c>
      <c r="H596" s="46" t="s">
        <v>143</v>
      </c>
      <c r="I596" s="46">
        <v>8</v>
      </c>
      <c r="J596" s="670">
        <v>16</v>
      </c>
      <c r="K596" s="19" t="s">
        <v>800</v>
      </c>
      <c r="L596" s="52" t="s">
        <v>108</v>
      </c>
      <c r="M596" s="81"/>
      <c r="N596" s="28">
        <v>232</v>
      </c>
      <c r="O596" s="972"/>
      <c r="P596" s="29">
        <v>6</v>
      </c>
      <c r="Q596" s="28"/>
      <c r="R596" s="28">
        <v>1</v>
      </c>
      <c r="S596" s="81">
        <v>175.131</v>
      </c>
      <c r="T596" s="185">
        <v>41698</v>
      </c>
      <c r="U596" s="326">
        <v>14.7</v>
      </c>
      <c r="V596" s="60">
        <v>0.11</v>
      </c>
      <c r="W596" s="167">
        <v>3</v>
      </c>
      <c r="X596" s="489">
        <f t="shared" si="22"/>
        <v>27.678750000000001</v>
      </c>
      <c r="Y596" s="502" t="s">
        <v>174</v>
      </c>
      <c r="Z596" s="494"/>
      <c r="AA596" s="28" t="s">
        <v>20</v>
      </c>
      <c r="AB596" s="27">
        <v>12</v>
      </c>
      <c r="AC596" s="28" t="s">
        <v>403</v>
      </c>
      <c r="AD596" s="27" t="s">
        <v>54</v>
      </c>
      <c r="AE596" s="28" t="s">
        <v>158</v>
      </c>
      <c r="AF596" s="29" t="s">
        <v>55</v>
      </c>
      <c r="AG596" s="29" t="s">
        <v>54</v>
      </c>
      <c r="AH596" s="27">
        <v>256</v>
      </c>
      <c r="AI596" s="27" t="s">
        <v>205</v>
      </c>
      <c r="AJ596" s="27" t="s">
        <v>54</v>
      </c>
      <c r="AK596" s="81">
        <v>29</v>
      </c>
      <c r="AL596" s="569"/>
      <c r="AM596" s="28">
        <v>8</v>
      </c>
      <c r="AN596" s="28"/>
      <c r="AO596" s="28">
        <v>2012</v>
      </c>
      <c r="AP596" s="20">
        <v>2012</v>
      </c>
      <c r="AQ596" s="19"/>
      <c r="AR596" s="28" t="s">
        <v>402</v>
      </c>
      <c r="AS596" s="20" t="s">
        <v>966</v>
      </c>
    </row>
    <row r="597" spans="1:45" ht="14.25" customHeight="1" x14ac:dyDescent="0.25">
      <c r="C597" t="s">
        <v>875</v>
      </c>
      <c r="D597" s="26" t="s">
        <v>1924</v>
      </c>
      <c r="E597" s="435" t="s">
        <v>1927</v>
      </c>
      <c r="F597" s="27" t="s">
        <v>777</v>
      </c>
      <c r="G597" s="28" t="s">
        <v>1925</v>
      </c>
      <c r="H597" s="46" t="s">
        <v>143</v>
      </c>
      <c r="I597" s="27">
        <v>16</v>
      </c>
      <c r="J597" s="87">
        <v>16</v>
      </c>
      <c r="K597" s="19" t="s">
        <v>800</v>
      </c>
      <c r="L597" s="52" t="s">
        <v>108</v>
      </c>
      <c r="M597" s="81" t="s">
        <v>3067</v>
      </c>
      <c r="N597" s="28"/>
      <c r="O597" s="972"/>
      <c r="P597" s="29">
        <v>6</v>
      </c>
      <c r="Q597" s="28"/>
      <c r="R597" s="28"/>
      <c r="S597" s="81"/>
      <c r="T597" s="185">
        <v>43183</v>
      </c>
      <c r="U597" s="326">
        <v>14.7</v>
      </c>
      <c r="V597" s="60">
        <v>0.67</v>
      </c>
      <c r="W597" s="167">
        <v>1</v>
      </c>
      <c r="X597" s="489" t="str">
        <f t="shared" si="22"/>
        <v/>
      </c>
      <c r="Y597" s="502"/>
      <c r="Z597" s="494"/>
      <c r="AA597" s="28" t="s">
        <v>20</v>
      </c>
      <c r="AB597" s="27">
        <v>3</v>
      </c>
      <c r="AC597" s="28" t="s">
        <v>3068</v>
      </c>
      <c r="AD597" s="27" t="s">
        <v>54</v>
      </c>
      <c r="AE597" s="28"/>
      <c r="AF597" s="29"/>
      <c r="AG597" s="29"/>
      <c r="AH597" s="27"/>
      <c r="AI597" s="27"/>
      <c r="AJ597" s="27"/>
      <c r="AK597" s="81"/>
      <c r="AL597" s="569"/>
      <c r="AM597" s="28"/>
      <c r="AN597" s="28"/>
      <c r="AO597" s="28"/>
      <c r="AP597" s="20"/>
      <c r="AQ597" s="182"/>
      <c r="AR597" s="28" t="s">
        <v>1926</v>
      </c>
      <c r="AS597" s="130" t="s">
        <v>3069</v>
      </c>
    </row>
    <row r="598" spans="1:45" ht="14.25" customHeight="1" x14ac:dyDescent="0.25">
      <c r="A598" t="s">
        <v>746</v>
      </c>
      <c r="B598">
        <v>1</v>
      </c>
      <c r="C598" t="s">
        <v>875</v>
      </c>
      <c r="D598" s="26" t="s">
        <v>1690</v>
      </c>
      <c r="E598" s="435" t="s">
        <v>3347</v>
      </c>
      <c r="F598" s="27" t="s">
        <v>57</v>
      </c>
      <c r="G598" s="28" t="s">
        <v>1691</v>
      </c>
      <c r="H598" s="46" t="s">
        <v>143</v>
      </c>
      <c r="I598" s="27">
        <v>8</v>
      </c>
      <c r="J598" s="87">
        <v>8</v>
      </c>
      <c r="K598" s="19" t="s">
        <v>800</v>
      </c>
      <c r="L598" s="52" t="s">
        <v>108</v>
      </c>
      <c r="M598" s="81"/>
      <c r="N598" s="28">
        <v>175</v>
      </c>
      <c r="O598" s="972"/>
      <c r="P598" s="29">
        <v>6</v>
      </c>
      <c r="Q598" s="28"/>
      <c r="R598" s="28"/>
      <c r="S598" s="81">
        <v>243.48699999999999</v>
      </c>
      <c r="T598" s="185">
        <v>42621</v>
      </c>
      <c r="U598" s="326">
        <v>14.7</v>
      </c>
      <c r="V598" s="60">
        <v>0.33</v>
      </c>
      <c r="W598" s="167">
        <v>1.5</v>
      </c>
      <c r="X598" s="489">
        <f t="shared" si="22"/>
        <v>306.09794285714287</v>
      </c>
      <c r="Y598" s="502" t="s">
        <v>174</v>
      </c>
      <c r="Z598" s="494"/>
      <c r="AA598" s="28" t="s">
        <v>20</v>
      </c>
      <c r="AB598" s="27">
        <v>5</v>
      </c>
      <c r="AC598" s="28" t="s">
        <v>73</v>
      </c>
      <c r="AD598" s="27" t="s">
        <v>55</v>
      </c>
      <c r="AE598" s="28" t="s">
        <v>1665</v>
      </c>
      <c r="AF598" s="29" t="s">
        <v>55</v>
      </c>
      <c r="AG598" s="29"/>
      <c r="AH598" s="27">
        <v>256</v>
      </c>
      <c r="AI598" s="27">
        <v>256</v>
      </c>
      <c r="AJ598" s="27" t="s">
        <v>54</v>
      </c>
      <c r="AK598" s="81"/>
      <c r="AL598" s="569"/>
      <c r="AM598" s="28">
        <v>4</v>
      </c>
      <c r="AN598" s="28"/>
      <c r="AO598" s="28"/>
      <c r="AP598" s="20"/>
      <c r="AQ598" s="37"/>
      <c r="AR598" s="28" t="s">
        <v>1692</v>
      </c>
      <c r="AS598" s="20" t="s">
        <v>1693</v>
      </c>
    </row>
    <row r="599" spans="1:45" ht="14.25" customHeight="1" x14ac:dyDescent="0.25">
      <c r="A599" t="s">
        <v>746</v>
      </c>
      <c r="B599">
        <v>1</v>
      </c>
      <c r="C599" t="s">
        <v>875</v>
      </c>
      <c r="D599" s="45" t="s">
        <v>1791</v>
      </c>
      <c r="E599" s="555" t="s">
        <v>1422</v>
      </c>
      <c r="F599" s="46" t="s">
        <v>57</v>
      </c>
      <c r="G599" s="42" t="s">
        <v>414</v>
      </c>
      <c r="H599" s="46" t="s">
        <v>143</v>
      </c>
      <c r="I599" s="46">
        <v>32</v>
      </c>
      <c r="J599" s="670">
        <v>32</v>
      </c>
      <c r="K599" s="19" t="s">
        <v>800</v>
      </c>
      <c r="L599" s="52" t="s">
        <v>108</v>
      </c>
      <c r="M599" s="81"/>
      <c r="N599" s="28">
        <v>2103</v>
      </c>
      <c r="O599" s="972"/>
      <c r="P599" s="29">
        <v>6</v>
      </c>
      <c r="Q599" s="28"/>
      <c r="R599" s="28">
        <v>1</v>
      </c>
      <c r="S599" s="81">
        <v>104.123</v>
      </c>
      <c r="T599" s="185">
        <v>42889</v>
      </c>
      <c r="U599" s="487">
        <v>14.7</v>
      </c>
      <c r="V599" s="60">
        <v>1</v>
      </c>
      <c r="W599" s="167">
        <v>1</v>
      </c>
      <c r="X599" s="489">
        <f t="shared" si="22"/>
        <v>49.511650023775559</v>
      </c>
      <c r="Y599" s="502" t="s">
        <v>174</v>
      </c>
      <c r="Z599" s="494"/>
      <c r="AA599" s="28" t="s">
        <v>20</v>
      </c>
      <c r="AB599" s="27">
        <v>16</v>
      </c>
      <c r="AC599" s="28" t="s">
        <v>651</v>
      </c>
      <c r="AD599" s="27" t="s">
        <v>54</v>
      </c>
      <c r="AE599" s="28" t="s">
        <v>124</v>
      </c>
      <c r="AF599" s="29" t="s">
        <v>54</v>
      </c>
      <c r="AG599" s="29"/>
      <c r="AH599" s="27" t="s">
        <v>133</v>
      </c>
      <c r="AI599" s="27" t="s">
        <v>133</v>
      </c>
      <c r="AJ599" s="27"/>
      <c r="AK599" s="81"/>
      <c r="AL599" s="569"/>
      <c r="AM599" s="28">
        <v>16</v>
      </c>
      <c r="AN599" s="28"/>
      <c r="AO599" s="28">
        <v>2013</v>
      </c>
      <c r="AP599" s="20">
        <v>2017</v>
      </c>
      <c r="AQ599" s="142"/>
      <c r="AR599" s="28" t="s">
        <v>652</v>
      </c>
      <c r="AS599" s="20" t="s">
        <v>1792</v>
      </c>
    </row>
    <row r="600" spans="1:45" ht="14.25" customHeight="1" x14ac:dyDescent="0.25">
      <c r="C600" t="s">
        <v>875</v>
      </c>
      <c r="D600" s="26" t="s">
        <v>2524</v>
      </c>
      <c r="E600" s="435" t="s">
        <v>2525</v>
      </c>
      <c r="F600" s="27" t="s">
        <v>67</v>
      </c>
      <c r="G600" s="28" t="s">
        <v>2526</v>
      </c>
      <c r="H600" s="46" t="s">
        <v>143</v>
      </c>
      <c r="I600" s="27">
        <v>128</v>
      </c>
      <c r="J600" s="87">
        <v>16</v>
      </c>
      <c r="K600" s="19" t="s">
        <v>3603</v>
      </c>
      <c r="L600" s="52" t="s">
        <v>108</v>
      </c>
      <c r="M600" s="81" t="s">
        <v>3632</v>
      </c>
      <c r="N600" s="28">
        <v>130160</v>
      </c>
      <c r="O600" s="972"/>
      <c r="P600" s="29" t="s">
        <v>744</v>
      </c>
      <c r="Q600" s="28">
        <v>288</v>
      </c>
      <c r="R600" s="28">
        <v>462</v>
      </c>
      <c r="S600" s="81"/>
      <c r="T600" s="185">
        <v>43231</v>
      </c>
      <c r="U600" s="326" t="s">
        <v>3562</v>
      </c>
      <c r="V600" s="60">
        <v>4</v>
      </c>
      <c r="W600" s="167">
        <v>0.25</v>
      </c>
      <c r="X600" s="489" t="str">
        <f t="shared" si="22"/>
        <v/>
      </c>
      <c r="Y600" s="502" t="s">
        <v>2226</v>
      </c>
      <c r="Z600" s="494"/>
      <c r="AA600" s="28" t="s">
        <v>479</v>
      </c>
      <c r="AB600" s="27">
        <v>27</v>
      </c>
      <c r="AC600" s="28" t="s">
        <v>3615</v>
      </c>
      <c r="AD600" s="27" t="s">
        <v>54</v>
      </c>
      <c r="AE600" s="28" t="s">
        <v>158</v>
      </c>
      <c r="AF600" s="29" t="s">
        <v>54</v>
      </c>
      <c r="AG600" s="29"/>
      <c r="AH600" s="27" t="s">
        <v>133</v>
      </c>
      <c r="AI600" s="27" t="s">
        <v>133</v>
      </c>
      <c r="AJ600" s="27"/>
      <c r="AK600" s="81"/>
      <c r="AL600" s="569"/>
      <c r="AM600" s="28">
        <v>16</v>
      </c>
      <c r="AN600" s="28"/>
      <c r="AO600" s="28">
        <v>2017</v>
      </c>
      <c r="AP600" s="20">
        <v>2017</v>
      </c>
      <c r="AQ600" s="182" t="s">
        <v>3547</v>
      </c>
      <c r="AR600" s="129" t="s">
        <v>3627</v>
      </c>
      <c r="AS600" s="20" t="s">
        <v>3626</v>
      </c>
    </row>
    <row r="601" spans="1:45" ht="14.25" customHeight="1" x14ac:dyDescent="0.25">
      <c r="B601">
        <v>1</v>
      </c>
      <c r="C601" t="s">
        <v>875</v>
      </c>
      <c r="D601" s="45" t="s">
        <v>2524</v>
      </c>
      <c r="E601" s="555" t="s">
        <v>2525</v>
      </c>
      <c r="F601" s="46" t="s">
        <v>67</v>
      </c>
      <c r="G601" s="42" t="s">
        <v>2526</v>
      </c>
      <c r="H601" s="46" t="s">
        <v>143</v>
      </c>
      <c r="I601" s="46">
        <v>128</v>
      </c>
      <c r="J601" s="670">
        <v>16</v>
      </c>
      <c r="K601" s="19" t="s">
        <v>827</v>
      </c>
      <c r="L601" s="52" t="s">
        <v>2526</v>
      </c>
      <c r="M601" s="81"/>
      <c r="N601" s="28">
        <v>32978</v>
      </c>
      <c r="O601" s="972"/>
      <c r="P601" s="29" t="s">
        <v>744</v>
      </c>
      <c r="Q601" s="28">
        <v>72</v>
      </c>
      <c r="R601" s="28">
        <v>112</v>
      </c>
      <c r="S601" s="81">
        <v>192.23</v>
      </c>
      <c r="T601" s="185">
        <v>170913</v>
      </c>
      <c r="U601" s="326" t="s">
        <v>3621</v>
      </c>
      <c r="V601" s="60">
        <v>4</v>
      </c>
      <c r="W601" s="167">
        <v>1</v>
      </c>
      <c r="X601" s="489">
        <f t="shared" si="22"/>
        <v>23.316150160713203</v>
      </c>
      <c r="Y601" s="502" t="s">
        <v>2226</v>
      </c>
      <c r="Z601" s="494"/>
      <c r="AA601" s="28" t="s">
        <v>479</v>
      </c>
      <c r="AB601" s="27">
        <v>27</v>
      </c>
      <c r="AC601" s="28" t="s">
        <v>3614</v>
      </c>
      <c r="AD601" s="27" t="s">
        <v>54</v>
      </c>
      <c r="AE601" s="28" t="s">
        <v>158</v>
      </c>
      <c r="AF601" s="29" t="s">
        <v>54</v>
      </c>
      <c r="AG601" s="29"/>
      <c r="AH601" s="27" t="s">
        <v>133</v>
      </c>
      <c r="AI601" s="27" t="s">
        <v>133</v>
      </c>
      <c r="AJ601" s="27"/>
      <c r="AK601" s="81"/>
      <c r="AL601" s="569"/>
      <c r="AM601" s="28">
        <v>16</v>
      </c>
      <c r="AN601" s="28"/>
      <c r="AO601" s="28">
        <v>2017</v>
      </c>
      <c r="AP601" s="20">
        <v>2017</v>
      </c>
      <c r="AQ601" s="182" t="s">
        <v>3547</v>
      </c>
      <c r="AR601" s="129" t="s">
        <v>3627</v>
      </c>
      <c r="AS601" s="20" t="s">
        <v>3626</v>
      </c>
    </row>
    <row r="602" spans="1:45" ht="14.25" customHeight="1" x14ac:dyDescent="0.25">
      <c r="C602" t="s">
        <v>875</v>
      </c>
      <c r="D602" s="26" t="s">
        <v>2524</v>
      </c>
      <c r="E602" s="435" t="s">
        <v>2525</v>
      </c>
      <c r="F602" s="27" t="s">
        <v>67</v>
      </c>
      <c r="G602" s="28" t="s">
        <v>2526</v>
      </c>
      <c r="H602" s="46" t="s">
        <v>143</v>
      </c>
      <c r="I602" s="27">
        <v>128</v>
      </c>
      <c r="J602" s="87">
        <v>16</v>
      </c>
      <c r="K602" s="19" t="s">
        <v>827</v>
      </c>
      <c r="L602" s="52" t="s">
        <v>2526</v>
      </c>
      <c r="M602" s="81"/>
      <c r="N602" s="28">
        <v>148078</v>
      </c>
      <c r="O602" s="972"/>
      <c r="P602" s="29" t="s">
        <v>744</v>
      </c>
      <c r="Q602" s="28">
        <v>72</v>
      </c>
      <c r="R602" s="28">
        <v>122</v>
      </c>
      <c r="S602" s="81">
        <v>184.09</v>
      </c>
      <c r="T602" s="185">
        <v>170913</v>
      </c>
      <c r="U602" s="326" t="s">
        <v>3621</v>
      </c>
      <c r="V602" s="60">
        <v>4</v>
      </c>
      <c r="W602" s="167">
        <v>0.25</v>
      </c>
      <c r="X602" s="489">
        <f t="shared" si="22"/>
        <v>19.891138454057998</v>
      </c>
      <c r="Y602" s="502" t="s">
        <v>2226</v>
      </c>
      <c r="Z602" s="494"/>
      <c r="AA602" s="28" t="s">
        <v>479</v>
      </c>
      <c r="AB602" s="27">
        <v>27</v>
      </c>
      <c r="AC602" s="28" t="s">
        <v>3615</v>
      </c>
      <c r="AD602" s="27" t="s">
        <v>54</v>
      </c>
      <c r="AE602" s="28" t="s">
        <v>158</v>
      </c>
      <c r="AF602" s="29" t="s">
        <v>54</v>
      </c>
      <c r="AG602" s="29"/>
      <c r="AH602" s="27" t="s">
        <v>133</v>
      </c>
      <c r="AI602" s="27" t="s">
        <v>133</v>
      </c>
      <c r="AJ602" s="27"/>
      <c r="AK602" s="81"/>
      <c r="AL602" s="569"/>
      <c r="AM602" s="28">
        <v>16</v>
      </c>
      <c r="AN602" s="28"/>
      <c r="AO602" s="28">
        <v>2017</v>
      </c>
      <c r="AP602" s="20">
        <v>2017</v>
      </c>
      <c r="AQ602" s="182" t="s">
        <v>3547</v>
      </c>
      <c r="AR602" s="129" t="s">
        <v>3627</v>
      </c>
      <c r="AS602" s="20" t="s">
        <v>3626</v>
      </c>
    </row>
    <row r="603" spans="1:45" ht="14.25" customHeight="1" x14ac:dyDescent="0.25">
      <c r="C603" t="s">
        <v>875</v>
      </c>
      <c r="D603" s="26" t="s">
        <v>2524</v>
      </c>
      <c r="E603" s="435" t="s">
        <v>2525</v>
      </c>
      <c r="F603" s="27" t="s">
        <v>67</v>
      </c>
      <c r="G603" s="28" t="s">
        <v>2526</v>
      </c>
      <c r="H603" s="46" t="s">
        <v>143</v>
      </c>
      <c r="I603" s="27">
        <v>128</v>
      </c>
      <c r="J603" s="87">
        <v>16</v>
      </c>
      <c r="K603" s="19" t="s">
        <v>827</v>
      </c>
      <c r="L603" s="52" t="s">
        <v>2526</v>
      </c>
      <c r="M603" s="81"/>
      <c r="N603" s="28">
        <v>50814</v>
      </c>
      <c r="O603" s="972"/>
      <c r="P603" s="29" t="s">
        <v>744</v>
      </c>
      <c r="Q603" s="28">
        <v>72</v>
      </c>
      <c r="R603" s="28">
        <v>112</v>
      </c>
      <c r="S603" s="81">
        <v>179.66</v>
      </c>
      <c r="T603" s="185">
        <v>170913</v>
      </c>
      <c r="U603" s="326" t="s">
        <v>3621</v>
      </c>
      <c r="V603" s="60">
        <v>4</v>
      </c>
      <c r="W603" s="167">
        <v>1</v>
      </c>
      <c r="X603" s="489">
        <f t="shared" si="22"/>
        <v>14.142559137245641</v>
      </c>
      <c r="Y603" s="502" t="s">
        <v>2226</v>
      </c>
      <c r="Z603" s="494"/>
      <c r="AA603" s="28" t="s">
        <v>479</v>
      </c>
      <c r="AB603" s="27">
        <v>27</v>
      </c>
      <c r="AC603" s="28" t="s">
        <v>3616</v>
      </c>
      <c r="AD603" s="27" t="s">
        <v>54</v>
      </c>
      <c r="AE603" s="28" t="s">
        <v>158</v>
      </c>
      <c r="AF603" s="29" t="s">
        <v>54</v>
      </c>
      <c r="AG603" s="29"/>
      <c r="AH603" s="27" t="s">
        <v>133</v>
      </c>
      <c r="AI603" s="27" t="s">
        <v>133</v>
      </c>
      <c r="AJ603" s="27"/>
      <c r="AK603" s="81"/>
      <c r="AL603" s="569"/>
      <c r="AM603" s="28">
        <v>16</v>
      </c>
      <c r="AN603" s="28"/>
      <c r="AO603" s="28">
        <v>2017</v>
      </c>
      <c r="AP603" s="20">
        <v>2017</v>
      </c>
      <c r="AQ603" s="182" t="s">
        <v>3547</v>
      </c>
      <c r="AR603" s="129" t="s">
        <v>3627</v>
      </c>
      <c r="AS603" s="20" t="s">
        <v>3626</v>
      </c>
    </row>
    <row r="604" spans="1:45" ht="14.25" customHeight="1" x14ac:dyDescent="0.25">
      <c r="C604" t="s">
        <v>875</v>
      </c>
      <c r="D604" s="26" t="s">
        <v>2524</v>
      </c>
      <c r="E604" s="435" t="s">
        <v>2525</v>
      </c>
      <c r="F604" s="27" t="s">
        <v>67</v>
      </c>
      <c r="G604" s="28" t="s">
        <v>2526</v>
      </c>
      <c r="H604" s="46" t="s">
        <v>143</v>
      </c>
      <c r="I604" s="27">
        <v>128</v>
      </c>
      <c r="J604" s="87">
        <v>16</v>
      </c>
      <c r="K604" s="19" t="s">
        <v>3603</v>
      </c>
      <c r="L604" s="52" t="s">
        <v>108</v>
      </c>
      <c r="M604" s="81" t="s">
        <v>3617</v>
      </c>
      <c r="N604" s="28">
        <v>35984</v>
      </c>
      <c r="O604" s="972"/>
      <c r="P604" s="29" t="s">
        <v>744</v>
      </c>
      <c r="Q604" s="28">
        <v>72</v>
      </c>
      <c r="R604" s="28">
        <v>112</v>
      </c>
      <c r="S604" s="81">
        <v>102.59</v>
      </c>
      <c r="T604" s="185">
        <v>43231</v>
      </c>
      <c r="U604" s="326" t="s">
        <v>3562</v>
      </c>
      <c r="V604" s="60">
        <v>4</v>
      </c>
      <c r="W604" s="167">
        <v>1</v>
      </c>
      <c r="X604" s="489">
        <f t="shared" si="22"/>
        <v>11.403957314361939</v>
      </c>
      <c r="Y604" s="502" t="s">
        <v>2226</v>
      </c>
      <c r="Z604" s="494"/>
      <c r="AA604" s="28" t="s">
        <v>479</v>
      </c>
      <c r="AB604" s="27">
        <v>27</v>
      </c>
      <c r="AC604" s="28" t="s">
        <v>3614</v>
      </c>
      <c r="AD604" s="27" t="s">
        <v>54</v>
      </c>
      <c r="AE604" s="28" t="s">
        <v>158</v>
      </c>
      <c r="AF604" s="29" t="s">
        <v>54</v>
      </c>
      <c r="AG604" s="29"/>
      <c r="AH604" s="27" t="s">
        <v>133</v>
      </c>
      <c r="AI604" s="27" t="s">
        <v>133</v>
      </c>
      <c r="AJ604" s="27"/>
      <c r="AK604" s="81"/>
      <c r="AL604" s="569"/>
      <c r="AM604" s="28">
        <v>16</v>
      </c>
      <c r="AN604" s="28"/>
      <c r="AO604" s="28">
        <v>2017</v>
      </c>
      <c r="AP604" s="20">
        <v>2017</v>
      </c>
      <c r="AQ604" s="182" t="s">
        <v>3547</v>
      </c>
      <c r="AR604" s="129" t="s">
        <v>3627</v>
      </c>
      <c r="AS604" s="20" t="s">
        <v>3626</v>
      </c>
    </row>
    <row r="605" spans="1:45" ht="14.25" customHeight="1" x14ac:dyDescent="0.25">
      <c r="C605" t="s">
        <v>875</v>
      </c>
      <c r="D605" s="26" t="s">
        <v>2524</v>
      </c>
      <c r="E605" s="435" t="s">
        <v>2525</v>
      </c>
      <c r="F605" s="27" t="s">
        <v>67</v>
      </c>
      <c r="G605" s="28" t="s">
        <v>2526</v>
      </c>
      <c r="H605" s="46" t="s">
        <v>143</v>
      </c>
      <c r="I605" s="27">
        <v>128</v>
      </c>
      <c r="J605" s="87">
        <v>16</v>
      </c>
      <c r="K605" s="19" t="s">
        <v>3603</v>
      </c>
      <c r="L605" s="52" t="s">
        <v>108</v>
      </c>
      <c r="M605" s="81" t="s">
        <v>3631</v>
      </c>
      <c r="N605" s="28">
        <v>50135</v>
      </c>
      <c r="O605" s="972"/>
      <c r="P605" s="29" t="s">
        <v>744</v>
      </c>
      <c r="Q605" s="28">
        <v>72</v>
      </c>
      <c r="R605" s="28">
        <v>112</v>
      </c>
      <c r="S605" s="81">
        <v>90.33</v>
      </c>
      <c r="T605" s="185">
        <v>43231</v>
      </c>
      <c r="U605" s="326" t="s">
        <v>3562</v>
      </c>
      <c r="V605" s="60">
        <v>4</v>
      </c>
      <c r="W605" s="167">
        <v>1</v>
      </c>
      <c r="X605" s="489">
        <f t="shared" si="22"/>
        <v>7.2069412586017751</v>
      </c>
      <c r="Y605" s="502" t="s">
        <v>2226</v>
      </c>
      <c r="Z605" s="494"/>
      <c r="AA605" s="28" t="s">
        <v>479</v>
      </c>
      <c r="AB605" s="27">
        <v>27</v>
      </c>
      <c r="AC605" s="28" t="s">
        <v>3616</v>
      </c>
      <c r="AD605" s="27" t="s">
        <v>54</v>
      </c>
      <c r="AE605" s="28" t="s">
        <v>158</v>
      </c>
      <c r="AF605" s="29" t="s">
        <v>54</v>
      </c>
      <c r="AG605" s="29"/>
      <c r="AH605" s="27" t="s">
        <v>133</v>
      </c>
      <c r="AI605" s="27" t="s">
        <v>133</v>
      </c>
      <c r="AJ605" s="27"/>
      <c r="AK605" s="81"/>
      <c r="AL605" s="569"/>
      <c r="AM605" s="28">
        <v>16</v>
      </c>
      <c r="AN605" s="28"/>
      <c r="AO605" s="28">
        <v>2017</v>
      </c>
      <c r="AP605" s="20">
        <v>2017</v>
      </c>
      <c r="AQ605" s="182" t="s">
        <v>3547</v>
      </c>
      <c r="AR605" s="129" t="s">
        <v>3627</v>
      </c>
      <c r="AS605" s="20" t="s">
        <v>3626</v>
      </c>
    </row>
    <row r="606" spans="1:45" ht="14.25" customHeight="1" x14ac:dyDescent="0.25">
      <c r="C606" t="s">
        <v>875</v>
      </c>
      <c r="D606" s="26" t="s">
        <v>1775</v>
      </c>
      <c r="E606" s="435" t="s">
        <v>1774</v>
      </c>
      <c r="F606" s="27" t="s">
        <v>777</v>
      </c>
      <c r="G606" s="28" t="s">
        <v>1778</v>
      </c>
      <c r="H606" s="46" t="s">
        <v>143</v>
      </c>
      <c r="I606" s="27">
        <v>32</v>
      </c>
      <c r="J606" s="87">
        <v>32</v>
      </c>
      <c r="K606" s="19" t="s">
        <v>802</v>
      </c>
      <c r="L606" s="52" t="s">
        <v>108</v>
      </c>
      <c r="M606" s="81" t="s">
        <v>3592</v>
      </c>
      <c r="N606" s="28"/>
      <c r="O606" s="972"/>
      <c r="P606" s="29" t="s">
        <v>744</v>
      </c>
      <c r="Q606" s="28"/>
      <c r="R606" s="28"/>
      <c r="S606" s="81"/>
      <c r="T606" s="185">
        <v>43231</v>
      </c>
      <c r="U606" s="326" t="s">
        <v>3562</v>
      </c>
      <c r="V606" s="60">
        <v>1</v>
      </c>
      <c r="W606" s="167">
        <v>1</v>
      </c>
      <c r="X606" s="489" t="str">
        <f t="shared" si="22"/>
        <v/>
      </c>
      <c r="Y606" s="502" t="s">
        <v>2226</v>
      </c>
      <c r="Z606" s="494"/>
      <c r="AA606" s="28" t="s">
        <v>20</v>
      </c>
      <c r="AB606" s="27">
        <v>22</v>
      </c>
      <c r="AC606" s="28" t="s">
        <v>1777</v>
      </c>
      <c r="AD606" s="27" t="s">
        <v>54</v>
      </c>
      <c r="AE606" s="28"/>
      <c r="AF606" s="29" t="s">
        <v>55</v>
      </c>
      <c r="AG606" s="29" t="s">
        <v>55</v>
      </c>
      <c r="AH606" s="27" t="s">
        <v>133</v>
      </c>
      <c r="AI606" s="27" t="s">
        <v>133</v>
      </c>
      <c r="AJ606" s="27" t="s">
        <v>54</v>
      </c>
      <c r="AK606" s="81"/>
      <c r="AL606" s="569"/>
      <c r="AM606" s="28">
        <v>16</v>
      </c>
      <c r="AN606" s="28">
        <v>5</v>
      </c>
      <c r="AO606" s="28">
        <v>2015</v>
      </c>
      <c r="AP606" s="20">
        <v>2017</v>
      </c>
      <c r="AQ606" s="182" t="s">
        <v>3630</v>
      </c>
      <c r="AR606" s="28" t="s">
        <v>3629</v>
      </c>
      <c r="AS606" s="20" t="s">
        <v>1776</v>
      </c>
    </row>
    <row r="607" spans="1:45" s="208" customFormat="1" ht="14.25" customHeight="1" x14ac:dyDescent="0.25">
      <c r="A607"/>
      <c r="B607"/>
      <c r="C607" t="s">
        <v>875</v>
      </c>
      <c r="D607" s="26" t="s">
        <v>1775</v>
      </c>
      <c r="E607" s="435" t="s">
        <v>1774</v>
      </c>
      <c r="F607" s="27" t="s">
        <v>777</v>
      </c>
      <c r="G607" s="28" t="s">
        <v>1778</v>
      </c>
      <c r="H607" s="46" t="s">
        <v>143</v>
      </c>
      <c r="I607" s="27">
        <v>32</v>
      </c>
      <c r="J607" s="87">
        <v>32</v>
      </c>
      <c r="K607" s="19" t="s">
        <v>802</v>
      </c>
      <c r="L607" s="52" t="s">
        <v>108</v>
      </c>
      <c r="M607" s="81" t="s">
        <v>3592</v>
      </c>
      <c r="N607" s="28"/>
      <c r="O607" s="972"/>
      <c r="P607" s="29" t="s">
        <v>744</v>
      </c>
      <c r="Q607" s="28"/>
      <c r="R607" s="28"/>
      <c r="S607" s="81"/>
      <c r="T607" s="185">
        <v>43231</v>
      </c>
      <c r="U607" s="326" t="s">
        <v>3562</v>
      </c>
      <c r="V607" s="60">
        <v>1</v>
      </c>
      <c r="W607" s="167">
        <v>1</v>
      </c>
      <c r="X607" s="489" t="str">
        <f t="shared" si="22"/>
        <v/>
      </c>
      <c r="Y607" s="502" t="s">
        <v>2226</v>
      </c>
      <c r="Z607" s="494" t="s">
        <v>54</v>
      </c>
      <c r="AA607" s="28" t="s">
        <v>20</v>
      </c>
      <c r="AB607" s="27">
        <v>32</v>
      </c>
      <c r="AC607" s="28" t="s">
        <v>3628</v>
      </c>
      <c r="AD607" s="27" t="s">
        <v>54</v>
      </c>
      <c r="AE607" s="28"/>
      <c r="AF607" s="29" t="s">
        <v>55</v>
      </c>
      <c r="AG607" s="29" t="s">
        <v>55</v>
      </c>
      <c r="AH607" s="27" t="s">
        <v>133</v>
      </c>
      <c r="AI607" s="27" t="s">
        <v>133</v>
      </c>
      <c r="AJ607" s="27" t="s">
        <v>54</v>
      </c>
      <c r="AK607" s="81"/>
      <c r="AL607" s="569"/>
      <c r="AM607" s="28">
        <v>16</v>
      </c>
      <c r="AN607" s="28">
        <v>5</v>
      </c>
      <c r="AO607" s="28">
        <v>2015</v>
      </c>
      <c r="AP607" s="20">
        <v>2017</v>
      </c>
      <c r="AQ607" s="182" t="s">
        <v>3630</v>
      </c>
      <c r="AR607" s="28" t="s">
        <v>3629</v>
      </c>
      <c r="AS607" s="20" t="s">
        <v>1776</v>
      </c>
    </row>
    <row r="608" spans="1:45" ht="14.25" customHeight="1" x14ac:dyDescent="0.25">
      <c r="A608" t="s">
        <v>746</v>
      </c>
      <c r="B608">
        <v>1</v>
      </c>
      <c r="C608" t="s">
        <v>4376</v>
      </c>
      <c r="D608" s="409" t="s">
        <v>4538</v>
      </c>
      <c r="E608" s="435" t="s">
        <v>4540</v>
      </c>
      <c r="F608" s="27" t="s">
        <v>67</v>
      </c>
      <c r="G608" s="504" t="s">
        <v>4539</v>
      </c>
      <c r="H608" s="46" t="s">
        <v>143</v>
      </c>
      <c r="I608" s="412">
        <v>32</v>
      </c>
      <c r="J608" s="415">
        <v>32</v>
      </c>
      <c r="K608" s="19" t="s">
        <v>3603</v>
      </c>
      <c r="L608" s="465" t="s">
        <v>4539</v>
      </c>
      <c r="M608" s="81" t="s">
        <v>4543</v>
      </c>
      <c r="N608" s="28">
        <v>8540</v>
      </c>
      <c r="O608" s="972"/>
      <c r="P608" s="29" t="s">
        <v>744</v>
      </c>
      <c r="Q608" s="28"/>
      <c r="R608" s="28"/>
      <c r="S608" s="81">
        <v>125</v>
      </c>
      <c r="T608" s="185"/>
      <c r="U608" s="326" t="s">
        <v>4544</v>
      </c>
      <c r="V608" s="60">
        <v>1</v>
      </c>
      <c r="W608" s="167">
        <v>0.5</v>
      </c>
      <c r="X608" s="489">
        <f t="shared" si="22"/>
        <v>29.274004683840751</v>
      </c>
      <c r="Y608" s="502" t="s">
        <v>2226</v>
      </c>
      <c r="Z608" s="494"/>
      <c r="AA608" s="28" t="s">
        <v>17</v>
      </c>
      <c r="AB608" s="27"/>
      <c r="AC608" s="28"/>
      <c r="AD608" s="27"/>
      <c r="AE608" s="28"/>
      <c r="AF608" s="29"/>
      <c r="AG608" s="29"/>
      <c r="AH608" s="27"/>
      <c r="AI608" s="27"/>
      <c r="AJ608" s="27"/>
      <c r="AK608" s="81"/>
      <c r="AL608" s="569"/>
      <c r="AM608" s="28">
        <v>32</v>
      </c>
      <c r="AN608" s="28"/>
      <c r="AO608" s="28">
        <v>2013</v>
      </c>
      <c r="AP608" s="20">
        <v>2016</v>
      </c>
      <c r="AQ608" s="142"/>
      <c r="AR608" s="28" t="s">
        <v>5174</v>
      </c>
      <c r="AS608" s="20" t="s">
        <v>4542</v>
      </c>
    </row>
    <row r="609" spans="1:45" ht="14.25" customHeight="1" x14ac:dyDescent="0.25">
      <c r="A609" t="s">
        <v>746</v>
      </c>
      <c r="B609">
        <v>1</v>
      </c>
      <c r="C609" t="s">
        <v>4376</v>
      </c>
      <c r="D609" s="409" t="s">
        <v>4850</v>
      </c>
      <c r="E609" s="435" t="s">
        <v>4825</v>
      </c>
      <c r="F609" s="27" t="s">
        <v>67</v>
      </c>
      <c r="G609" s="504" t="s">
        <v>4827</v>
      </c>
      <c r="H609" s="46" t="s">
        <v>143</v>
      </c>
      <c r="I609" s="412">
        <v>16</v>
      </c>
      <c r="J609" s="415">
        <v>16</v>
      </c>
      <c r="K609" s="19" t="s">
        <v>800</v>
      </c>
      <c r="L609" s="52" t="s">
        <v>108</v>
      </c>
      <c r="M609" s="81" t="s">
        <v>4846</v>
      </c>
      <c r="N609" s="28">
        <v>273</v>
      </c>
      <c r="O609" s="972"/>
      <c r="P609" s="29">
        <v>6</v>
      </c>
      <c r="Q609" s="28"/>
      <c r="R609" s="28"/>
      <c r="S609" s="81">
        <v>294.11799999999999</v>
      </c>
      <c r="T609" s="185">
        <v>43532</v>
      </c>
      <c r="U609" s="326">
        <v>14.7</v>
      </c>
      <c r="V609" s="60">
        <v>0.4</v>
      </c>
      <c r="W609" s="167">
        <v>3</v>
      </c>
      <c r="X609" s="489">
        <f t="shared" si="22"/>
        <v>143.64737484737486</v>
      </c>
      <c r="Y609" s="502" t="s">
        <v>174</v>
      </c>
      <c r="Z609" s="494"/>
      <c r="AA609" s="28" t="s">
        <v>20</v>
      </c>
      <c r="AB609" s="27">
        <v>7</v>
      </c>
      <c r="AC609" s="28" t="s">
        <v>4834</v>
      </c>
      <c r="AD609" s="27" t="s">
        <v>54</v>
      </c>
      <c r="AE609" s="28" t="s">
        <v>158</v>
      </c>
      <c r="AF609" s="29" t="s">
        <v>55</v>
      </c>
      <c r="AG609" s="29" t="s">
        <v>55</v>
      </c>
      <c r="AH609" s="27" t="s">
        <v>181</v>
      </c>
      <c r="AI609" s="27" t="s">
        <v>181</v>
      </c>
      <c r="AJ609" s="27" t="s">
        <v>55</v>
      </c>
      <c r="AK609" s="81">
        <v>15</v>
      </c>
      <c r="AL609" s="27">
        <v>4</v>
      </c>
      <c r="AM609" s="28">
        <v>16</v>
      </c>
      <c r="AN609" s="28"/>
      <c r="AO609" s="28">
        <v>2017</v>
      </c>
      <c r="AP609" s="20">
        <v>2019</v>
      </c>
      <c r="AQ609" s="182" t="s">
        <v>4828</v>
      </c>
      <c r="AR609" s="28" t="s">
        <v>4836</v>
      </c>
      <c r="AS609" s="20" t="s">
        <v>4829</v>
      </c>
    </row>
    <row r="610" spans="1:45" ht="14.25" customHeight="1" x14ac:dyDescent="0.25">
      <c r="A610" t="s">
        <v>746</v>
      </c>
      <c r="B610">
        <v>1</v>
      </c>
      <c r="C610" t="s">
        <v>875</v>
      </c>
      <c r="D610" s="591" t="s">
        <v>4851</v>
      </c>
      <c r="E610" s="555" t="s">
        <v>4825</v>
      </c>
      <c r="F610" s="46" t="s">
        <v>67</v>
      </c>
      <c r="G610" s="593" t="s">
        <v>4827</v>
      </c>
      <c r="H610" s="46" t="s">
        <v>143</v>
      </c>
      <c r="I610" s="592">
        <v>16</v>
      </c>
      <c r="J610" s="618">
        <v>16</v>
      </c>
      <c r="K610" s="19" t="s">
        <v>800</v>
      </c>
      <c r="L610" s="52" t="s">
        <v>108</v>
      </c>
      <c r="M610" s="81"/>
      <c r="N610" s="28">
        <v>383</v>
      </c>
      <c r="O610" s="972"/>
      <c r="P610" s="29">
        <v>6</v>
      </c>
      <c r="Q610" s="28"/>
      <c r="R610" s="28"/>
      <c r="S610" s="81">
        <v>246.91399999999999</v>
      </c>
      <c r="T610" s="185">
        <v>43532</v>
      </c>
      <c r="U610" s="326">
        <v>14.7</v>
      </c>
      <c r="V610" s="60">
        <v>0.67</v>
      </c>
      <c r="W610" s="167">
        <v>3</v>
      </c>
      <c r="X610" s="489">
        <f t="shared" si="22"/>
        <v>143.97944299390775</v>
      </c>
      <c r="Y610" s="502" t="s">
        <v>174</v>
      </c>
      <c r="Z610" s="494"/>
      <c r="AA610" s="28" t="s">
        <v>20</v>
      </c>
      <c r="AB610" s="27">
        <v>2</v>
      </c>
      <c r="AC610" s="28" t="s">
        <v>4835</v>
      </c>
      <c r="AD610" s="27" t="s">
        <v>54</v>
      </c>
      <c r="AE610" s="28" t="s">
        <v>158</v>
      </c>
      <c r="AF610" s="29" t="s">
        <v>55</v>
      </c>
      <c r="AG610" s="29" t="s">
        <v>55</v>
      </c>
      <c r="AH610" s="27" t="s">
        <v>181</v>
      </c>
      <c r="AI610" s="27" t="s">
        <v>181</v>
      </c>
      <c r="AJ610" s="27" t="s">
        <v>55</v>
      </c>
      <c r="AK610" s="81">
        <v>18</v>
      </c>
      <c r="AL610" s="27">
        <v>4</v>
      </c>
      <c r="AM610" s="28">
        <v>16</v>
      </c>
      <c r="AN610" s="28"/>
      <c r="AO610" s="28">
        <v>2017</v>
      </c>
      <c r="AP610" s="20">
        <v>2019</v>
      </c>
      <c r="AQ610" s="182" t="s">
        <v>4828</v>
      </c>
      <c r="AR610" s="28" t="s">
        <v>4839</v>
      </c>
      <c r="AS610" s="20" t="s">
        <v>4829</v>
      </c>
    </row>
    <row r="611" spans="1:45" ht="14.25" customHeight="1" x14ac:dyDescent="0.25">
      <c r="A611" t="s">
        <v>746</v>
      </c>
      <c r="B611">
        <v>1</v>
      </c>
      <c r="C611" t="s">
        <v>875</v>
      </c>
      <c r="D611" s="409" t="s">
        <v>4852</v>
      </c>
      <c r="E611" s="435" t="s">
        <v>4825</v>
      </c>
      <c r="F611" s="27" t="s">
        <v>67</v>
      </c>
      <c r="G611" s="504" t="s">
        <v>4827</v>
      </c>
      <c r="H611" s="46" t="s">
        <v>143</v>
      </c>
      <c r="I611" s="412">
        <v>16</v>
      </c>
      <c r="J611" s="415">
        <v>16</v>
      </c>
      <c r="K611" s="19" t="s">
        <v>800</v>
      </c>
      <c r="L611" s="52" t="s">
        <v>108</v>
      </c>
      <c r="M611" s="81"/>
      <c r="N611" s="28">
        <v>450</v>
      </c>
      <c r="O611" s="972"/>
      <c r="P611" s="29">
        <v>6</v>
      </c>
      <c r="Q611" s="28"/>
      <c r="R611" s="28"/>
      <c r="S611" s="81">
        <v>222.22200000000001</v>
      </c>
      <c r="T611" s="185">
        <v>43532</v>
      </c>
      <c r="U611" s="326">
        <v>14.7</v>
      </c>
      <c r="V611" s="60">
        <v>0.67</v>
      </c>
      <c r="W611" s="167">
        <v>2</v>
      </c>
      <c r="X611" s="489">
        <f t="shared" si="22"/>
        <v>165.43193333333335</v>
      </c>
      <c r="Y611" s="502" t="s">
        <v>174</v>
      </c>
      <c r="Z611" s="494"/>
      <c r="AA611" s="28" t="s">
        <v>20</v>
      </c>
      <c r="AB611" s="27">
        <v>2</v>
      </c>
      <c r="AC611" s="28" t="s">
        <v>4838</v>
      </c>
      <c r="AD611" s="27" t="s">
        <v>54</v>
      </c>
      <c r="AE611" s="28" t="s">
        <v>158</v>
      </c>
      <c r="AF611" s="29" t="s">
        <v>55</v>
      </c>
      <c r="AG611" s="29" t="s">
        <v>55</v>
      </c>
      <c r="AH611" s="27" t="s">
        <v>181</v>
      </c>
      <c r="AI611" s="27" t="s">
        <v>181</v>
      </c>
      <c r="AJ611" s="27" t="s">
        <v>55</v>
      </c>
      <c r="AK611" s="81">
        <v>27</v>
      </c>
      <c r="AL611" s="27">
        <v>4</v>
      </c>
      <c r="AM611" s="28">
        <v>16</v>
      </c>
      <c r="AN611" s="28"/>
      <c r="AO611" s="28">
        <v>2017</v>
      </c>
      <c r="AP611" s="20">
        <v>2019</v>
      </c>
      <c r="AQ611" s="182" t="s">
        <v>4828</v>
      </c>
      <c r="AR611" s="28" t="s">
        <v>4837</v>
      </c>
      <c r="AS611" s="20" t="s">
        <v>4829</v>
      </c>
    </row>
    <row r="612" spans="1:45" ht="14.25" customHeight="1" x14ac:dyDescent="0.25">
      <c r="A612" t="s">
        <v>746</v>
      </c>
      <c r="B612">
        <v>1</v>
      </c>
      <c r="C612" t="s">
        <v>875</v>
      </c>
      <c r="D612" s="409" t="s">
        <v>4853</v>
      </c>
      <c r="E612" s="435" t="s">
        <v>4825</v>
      </c>
      <c r="F612" s="27" t="s">
        <v>67</v>
      </c>
      <c r="G612" s="504" t="s">
        <v>4827</v>
      </c>
      <c r="H612" s="46" t="s">
        <v>143</v>
      </c>
      <c r="I612" s="412">
        <v>32</v>
      </c>
      <c r="J612" s="415">
        <v>16</v>
      </c>
      <c r="K612" s="19" t="s">
        <v>800</v>
      </c>
      <c r="L612" s="52" t="s">
        <v>108</v>
      </c>
      <c r="M612" s="81"/>
      <c r="N612" s="28">
        <v>624</v>
      </c>
      <c r="O612" s="972"/>
      <c r="P612" s="29">
        <v>6</v>
      </c>
      <c r="Q612" s="28"/>
      <c r="R612" s="28"/>
      <c r="S612" s="81">
        <v>303.02999999999997</v>
      </c>
      <c r="T612" s="185">
        <v>43532</v>
      </c>
      <c r="U612" s="326">
        <v>14.7</v>
      </c>
      <c r="V612" s="60">
        <v>1</v>
      </c>
      <c r="W612" s="167">
        <v>2</v>
      </c>
      <c r="X612" s="489">
        <f t="shared" si="22"/>
        <v>242.8125</v>
      </c>
      <c r="Y612" s="502" t="s">
        <v>174</v>
      </c>
      <c r="Z612" s="494"/>
      <c r="AA612" s="28" t="s">
        <v>20</v>
      </c>
      <c r="AB612" s="27">
        <v>2</v>
      </c>
      <c r="AC612" s="28" t="s">
        <v>4840</v>
      </c>
      <c r="AD612" s="27" t="s">
        <v>54</v>
      </c>
      <c r="AE612" s="28" t="s">
        <v>158</v>
      </c>
      <c r="AF612" s="29" t="s">
        <v>55</v>
      </c>
      <c r="AG612" s="29" t="s">
        <v>55</v>
      </c>
      <c r="AH612" s="27" t="s">
        <v>129</v>
      </c>
      <c r="AI612" s="27" t="s">
        <v>129</v>
      </c>
      <c r="AJ612" s="27" t="s">
        <v>55</v>
      </c>
      <c r="AK612" s="81">
        <v>32</v>
      </c>
      <c r="AL612" s="27">
        <v>5</v>
      </c>
      <c r="AM612" s="28">
        <v>16</v>
      </c>
      <c r="AN612" s="28"/>
      <c r="AO612" s="28">
        <v>2017</v>
      </c>
      <c r="AP612" s="20">
        <v>2019</v>
      </c>
      <c r="AQ612" s="182" t="s">
        <v>4828</v>
      </c>
      <c r="AR612" s="28" t="s">
        <v>4841</v>
      </c>
      <c r="AS612" s="20" t="s">
        <v>4829</v>
      </c>
    </row>
    <row r="613" spans="1:45" ht="14.25" customHeight="1" x14ac:dyDescent="0.25">
      <c r="A613" t="s">
        <v>746</v>
      </c>
      <c r="B613">
        <v>1</v>
      </c>
      <c r="C613" t="s">
        <v>875</v>
      </c>
      <c r="D613" s="409" t="s">
        <v>4854</v>
      </c>
      <c r="E613" s="435" t="s">
        <v>4825</v>
      </c>
      <c r="F613" s="27" t="s">
        <v>57</v>
      </c>
      <c r="G613" s="504" t="s">
        <v>4827</v>
      </c>
      <c r="H613" s="46" t="s">
        <v>143</v>
      </c>
      <c r="I613" s="412">
        <v>24</v>
      </c>
      <c r="J613" s="415">
        <v>24</v>
      </c>
      <c r="K613" s="19" t="s">
        <v>800</v>
      </c>
      <c r="L613" s="52" t="s">
        <v>108</v>
      </c>
      <c r="M613" s="81" t="s">
        <v>4855</v>
      </c>
      <c r="N613" s="28">
        <v>516</v>
      </c>
      <c r="O613" s="972"/>
      <c r="P613" s="29">
        <v>6</v>
      </c>
      <c r="Q613" s="28"/>
      <c r="R613" s="28"/>
      <c r="S613" s="81">
        <v>322.58100000000002</v>
      </c>
      <c r="T613" s="185">
        <v>43532</v>
      </c>
      <c r="U613" s="326">
        <v>14.7</v>
      </c>
      <c r="V613" s="60">
        <v>0.8</v>
      </c>
      <c r="W613" s="167">
        <v>2</v>
      </c>
      <c r="X613" s="489">
        <f t="shared" si="22"/>
        <v>250.06279069767444</v>
      </c>
      <c r="Y613" s="502" t="s">
        <v>174</v>
      </c>
      <c r="Z613" s="494"/>
      <c r="AA613" s="28" t="s">
        <v>20</v>
      </c>
      <c r="AB613" s="27">
        <v>1</v>
      </c>
      <c r="AC613" s="28" t="s">
        <v>4842</v>
      </c>
      <c r="AD613" s="27" t="s">
        <v>54</v>
      </c>
      <c r="AE613" s="28" t="s">
        <v>158</v>
      </c>
      <c r="AF613" s="29" t="s">
        <v>55</v>
      </c>
      <c r="AG613" s="29" t="s">
        <v>55</v>
      </c>
      <c r="AH613" s="27" t="s">
        <v>718</v>
      </c>
      <c r="AI613" s="27" t="s">
        <v>718</v>
      </c>
      <c r="AJ613" s="27" t="s">
        <v>55</v>
      </c>
      <c r="AK613" s="81">
        <v>32</v>
      </c>
      <c r="AL613" s="27">
        <v>4</v>
      </c>
      <c r="AM613" s="28">
        <v>16</v>
      </c>
      <c r="AN613" s="28"/>
      <c r="AO613" s="28">
        <v>2017</v>
      </c>
      <c r="AP613" s="20">
        <v>2019</v>
      </c>
      <c r="AQ613" s="182" t="s">
        <v>4828</v>
      </c>
      <c r="AR613" s="28" t="s">
        <v>4843</v>
      </c>
      <c r="AS613" s="20" t="s">
        <v>4829</v>
      </c>
    </row>
    <row r="614" spans="1:45" ht="14.25" customHeight="1" x14ac:dyDescent="0.25">
      <c r="A614" t="s">
        <v>746</v>
      </c>
      <c r="B614">
        <v>1</v>
      </c>
      <c r="C614" t="s">
        <v>875</v>
      </c>
      <c r="D614" s="26" t="s">
        <v>427</v>
      </c>
      <c r="E614" s="435" t="s">
        <v>2518</v>
      </c>
      <c r="F614" s="27" t="s">
        <v>67</v>
      </c>
      <c r="G614" s="28" t="s">
        <v>428</v>
      </c>
      <c r="H614" s="46" t="s">
        <v>143</v>
      </c>
      <c r="I614" s="27">
        <v>8</v>
      </c>
      <c r="J614" s="87">
        <v>8</v>
      </c>
      <c r="K614" s="19" t="s">
        <v>800</v>
      </c>
      <c r="L614" s="52" t="s">
        <v>108</v>
      </c>
      <c r="M614" s="81"/>
      <c r="N614" s="28">
        <v>691</v>
      </c>
      <c r="O614" s="972"/>
      <c r="P614" s="29">
        <v>6</v>
      </c>
      <c r="Q614" s="28">
        <v>1</v>
      </c>
      <c r="R614" s="28"/>
      <c r="S614" s="81">
        <v>262.95</v>
      </c>
      <c r="T614" s="185">
        <v>41687</v>
      </c>
      <c r="U614" s="326">
        <v>14.7</v>
      </c>
      <c r="V614" s="60">
        <v>0.33</v>
      </c>
      <c r="W614" s="167">
        <v>1</v>
      </c>
      <c r="X614" s="489">
        <f t="shared" si="22"/>
        <v>125.57670043415339</v>
      </c>
      <c r="Y614" s="502" t="s">
        <v>174</v>
      </c>
      <c r="Z614" s="494"/>
      <c r="AA614" s="28" t="s">
        <v>17</v>
      </c>
      <c r="AB614" s="27">
        <v>9</v>
      </c>
      <c r="AC614" s="28" t="s">
        <v>429</v>
      </c>
      <c r="AD614" s="27" t="s">
        <v>54</v>
      </c>
      <c r="AE614" s="28" t="s">
        <v>124</v>
      </c>
      <c r="AF614" s="29" t="s">
        <v>55</v>
      </c>
      <c r="AG614" s="29"/>
      <c r="AH614" s="27" t="s">
        <v>181</v>
      </c>
      <c r="AI614" s="27" t="s">
        <v>181</v>
      </c>
      <c r="AJ614" s="27" t="s">
        <v>54</v>
      </c>
      <c r="AK614" s="81"/>
      <c r="AL614" s="569"/>
      <c r="AM614" s="28">
        <v>8</v>
      </c>
      <c r="AN614" s="28"/>
      <c r="AO614" s="28">
        <v>2006</v>
      </c>
      <c r="AP614" s="20">
        <v>2021</v>
      </c>
      <c r="AQ614" s="19"/>
      <c r="AR614" s="28" t="s">
        <v>430</v>
      </c>
      <c r="AS614" s="20"/>
    </row>
    <row r="615" spans="1:45" ht="14.25" customHeight="1" x14ac:dyDescent="0.25">
      <c r="D615" s="409" t="s">
        <v>5030</v>
      </c>
      <c r="E615" s="435" t="s">
        <v>5031</v>
      </c>
      <c r="F615" s="412" t="s">
        <v>67</v>
      </c>
      <c r="G615" s="504" t="s">
        <v>5032</v>
      </c>
      <c r="H615" s="46" t="s">
        <v>143</v>
      </c>
      <c r="I615" s="412">
        <v>32</v>
      </c>
      <c r="J615" s="415">
        <v>32</v>
      </c>
      <c r="K615" s="19"/>
      <c r="L615" s="52"/>
      <c r="M615" s="81"/>
      <c r="N615" s="28"/>
      <c r="O615" s="972"/>
      <c r="P615" s="29"/>
      <c r="Q615" s="28"/>
      <c r="R615" s="28"/>
      <c r="S615" s="81"/>
      <c r="T615" s="185"/>
      <c r="U615" s="326"/>
      <c r="V615" s="60"/>
      <c r="W615" s="167"/>
      <c r="X615" s="489"/>
      <c r="Y615" s="502"/>
      <c r="Z615" s="494"/>
      <c r="AA615" s="28" t="s">
        <v>20</v>
      </c>
      <c r="AB615" s="27"/>
      <c r="AC615" s="28"/>
      <c r="AD615" s="27" t="s">
        <v>54</v>
      </c>
      <c r="AE615" s="28" t="s">
        <v>124</v>
      </c>
      <c r="AF615" s="29" t="s">
        <v>54</v>
      </c>
      <c r="AG615" s="29"/>
      <c r="AH615" s="27" t="s">
        <v>133</v>
      </c>
      <c r="AI615" s="27" t="s">
        <v>133</v>
      </c>
      <c r="AJ615" s="27" t="s">
        <v>54</v>
      </c>
      <c r="AK615" s="81"/>
      <c r="AL615" s="569"/>
      <c r="AM615" s="28">
        <v>32</v>
      </c>
      <c r="AN615" s="28"/>
      <c r="AO615" s="28">
        <v>2012</v>
      </c>
      <c r="AP615" s="20">
        <v>2019</v>
      </c>
      <c r="AQ615" s="182" t="s">
        <v>5034</v>
      </c>
      <c r="AR615" s="28" t="s">
        <v>5035</v>
      </c>
      <c r="AS615" s="20" t="s">
        <v>5033</v>
      </c>
    </row>
    <row r="616" spans="1:45" ht="14.25" customHeight="1" x14ac:dyDescent="0.25">
      <c r="D616" s="591" t="s">
        <v>4783</v>
      </c>
      <c r="E616" s="555" t="s">
        <v>4784</v>
      </c>
      <c r="F616" s="592" t="s">
        <v>1812</v>
      </c>
      <c r="G616" s="593" t="s">
        <v>2002</v>
      </c>
      <c r="H616" s="46" t="s">
        <v>143</v>
      </c>
      <c r="I616" s="592">
        <v>16</v>
      </c>
      <c r="J616" s="618">
        <v>16</v>
      </c>
      <c r="K616" s="19"/>
      <c r="L616" s="52"/>
      <c r="M616" s="81"/>
      <c r="N616" s="28"/>
      <c r="O616" s="972"/>
      <c r="P616" s="29"/>
      <c r="Q616" s="28"/>
      <c r="R616" s="28"/>
      <c r="S616" s="81"/>
      <c r="T616" s="185"/>
      <c r="U616" s="326"/>
      <c r="V616" s="60"/>
      <c r="W616" s="167"/>
      <c r="X616" s="489"/>
      <c r="Y616" s="502"/>
      <c r="Z616" s="494"/>
      <c r="AA616" s="28" t="s">
        <v>20</v>
      </c>
      <c r="AB616" s="27"/>
      <c r="AC616" s="28"/>
      <c r="AD616" s="27" t="s">
        <v>54</v>
      </c>
      <c r="AE616" s="28"/>
      <c r="AF616" s="29" t="s">
        <v>55</v>
      </c>
      <c r="AG616" s="29"/>
      <c r="AH616" s="27" t="s">
        <v>181</v>
      </c>
      <c r="AI616" s="27" t="s">
        <v>181</v>
      </c>
      <c r="AJ616" s="27" t="s">
        <v>55</v>
      </c>
      <c r="AK616" s="81">
        <v>20</v>
      </c>
      <c r="AL616" s="569">
        <v>2</v>
      </c>
      <c r="AM616" s="28">
        <v>8</v>
      </c>
      <c r="AN616" s="28"/>
      <c r="AO616" s="28">
        <v>2017</v>
      </c>
      <c r="AP616" s="20">
        <v>2019</v>
      </c>
      <c r="AQ616" s="182" t="s">
        <v>4786</v>
      </c>
      <c r="AR616" s="28" t="s">
        <v>4785</v>
      </c>
      <c r="AS616" s="20"/>
    </row>
    <row r="617" spans="1:45" ht="14.25" customHeight="1" x14ac:dyDescent="0.25">
      <c r="C617" t="s">
        <v>875</v>
      </c>
      <c r="D617" s="26" t="s">
        <v>1654</v>
      </c>
      <c r="E617" s="435" t="s">
        <v>1656</v>
      </c>
      <c r="F617" s="27" t="s">
        <v>67</v>
      </c>
      <c r="G617" s="28" t="s">
        <v>200</v>
      </c>
      <c r="H617" s="46" t="s">
        <v>143</v>
      </c>
      <c r="I617" s="27">
        <v>32</v>
      </c>
      <c r="J617" s="87">
        <v>32</v>
      </c>
      <c r="K617" s="19"/>
      <c r="L617" s="52"/>
      <c r="M617" s="81"/>
      <c r="N617" s="28"/>
      <c r="O617" s="972"/>
      <c r="P617" s="29"/>
      <c r="Q617" s="28"/>
      <c r="R617" s="28"/>
      <c r="S617" s="81"/>
      <c r="T617" s="185"/>
      <c r="U617" s="326"/>
      <c r="V617" s="60"/>
      <c r="W617" s="167"/>
      <c r="X617" s="489"/>
      <c r="Y617" s="502"/>
      <c r="Z617" s="494"/>
      <c r="AA617" s="28" t="s">
        <v>2401</v>
      </c>
      <c r="AB617" s="27"/>
      <c r="AC617" s="28"/>
      <c r="AD617" s="27"/>
      <c r="AE617" s="28"/>
      <c r="AF617" s="29"/>
      <c r="AG617" s="29"/>
      <c r="AH617" s="27"/>
      <c r="AI617" s="27"/>
      <c r="AJ617" s="27"/>
      <c r="AK617" s="81"/>
      <c r="AL617" s="569"/>
      <c r="AM617" s="28"/>
      <c r="AN617" s="28"/>
      <c r="AO617" s="28">
        <v>2015</v>
      </c>
      <c r="AP617" s="20"/>
      <c r="AQ617" s="182" t="s">
        <v>1655</v>
      </c>
      <c r="AR617" s="435"/>
      <c r="AS617" s="127" t="s">
        <v>1657</v>
      </c>
    </row>
    <row r="618" spans="1:45" ht="14.25" customHeight="1" x14ac:dyDescent="0.25">
      <c r="D618" s="409" t="s">
        <v>6070</v>
      </c>
      <c r="E618" s="435" t="s">
        <v>6073</v>
      </c>
      <c r="F618" s="412"/>
      <c r="G618" s="504" t="s">
        <v>5929</v>
      </c>
      <c r="H618" s="46" t="s">
        <v>143</v>
      </c>
      <c r="I618" s="412">
        <v>8</v>
      </c>
      <c r="J618" s="415">
        <v>16</v>
      </c>
      <c r="K618" s="19"/>
      <c r="L618" s="52"/>
      <c r="M618" s="81"/>
      <c r="N618" s="28"/>
      <c r="O618" s="972"/>
      <c r="P618" s="29"/>
      <c r="Q618" s="28"/>
      <c r="R618" s="28"/>
      <c r="S618" s="81"/>
      <c r="T618" s="185"/>
      <c r="U618" s="326"/>
      <c r="V618" s="60">
        <v>0.67</v>
      </c>
      <c r="W618" s="167">
        <v>2</v>
      </c>
      <c r="X618" s="489"/>
      <c r="Y618" s="502"/>
      <c r="Z618" s="494" t="s">
        <v>54</v>
      </c>
      <c r="AA618" s="28" t="s">
        <v>20</v>
      </c>
      <c r="AB618" s="27">
        <v>19</v>
      </c>
      <c r="AC618" s="28" t="s">
        <v>79</v>
      </c>
      <c r="AD618" s="27" t="s">
        <v>54</v>
      </c>
      <c r="AE618" s="28" t="s">
        <v>158</v>
      </c>
      <c r="AF618" s="29" t="s">
        <v>55</v>
      </c>
      <c r="AG618" s="29" t="s">
        <v>54</v>
      </c>
      <c r="AH618" s="27" t="s">
        <v>181</v>
      </c>
      <c r="AI618" s="27" t="s">
        <v>181</v>
      </c>
      <c r="AJ618" s="27" t="s">
        <v>54</v>
      </c>
      <c r="AK618" s="81">
        <v>40</v>
      </c>
      <c r="AL618" s="569">
        <v>5</v>
      </c>
      <c r="AM618" s="28">
        <v>8</v>
      </c>
      <c r="AN618" s="28">
        <v>2</v>
      </c>
      <c r="AO618" s="28"/>
      <c r="AP618" s="20">
        <v>2021</v>
      </c>
      <c r="AQ618" s="182" t="s">
        <v>6071</v>
      </c>
      <c r="AR618" s="28" t="s">
        <v>6072</v>
      </c>
      <c r="AS618" s="20" t="s">
        <v>6074</v>
      </c>
    </row>
    <row r="619" spans="1:45" ht="14.25" customHeight="1" x14ac:dyDescent="0.25">
      <c r="A619" t="s">
        <v>746</v>
      </c>
      <c r="B619">
        <v>1</v>
      </c>
      <c r="C619" t="s">
        <v>875</v>
      </c>
      <c r="D619" s="45" t="s">
        <v>3203</v>
      </c>
      <c r="E619" s="555" t="s">
        <v>3985</v>
      </c>
      <c r="F619" s="46" t="s">
        <v>67</v>
      </c>
      <c r="G619" s="42" t="s">
        <v>3984</v>
      </c>
      <c r="H619" s="46" t="s">
        <v>143</v>
      </c>
      <c r="I619" s="46">
        <v>32</v>
      </c>
      <c r="J619" s="670">
        <v>32</v>
      </c>
      <c r="K619" s="19" t="s">
        <v>800</v>
      </c>
      <c r="L619" s="52" t="s">
        <v>108</v>
      </c>
      <c r="M619" s="81" t="s">
        <v>4021</v>
      </c>
      <c r="N619" s="28">
        <v>7491</v>
      </c>
      <c r="O619" s="972"/>
      <c r="P619" s="29">
        <v>6</v>
      </c>
      <c r="Q619" s="28">
        <v>11</v>
      </c>
      <c r="R619" s="28">
        <v>1</v>
      </c>
      <c r="S619" s="81">
        <v>117.64700000000001</v>
      </c>
      <c r="T619" s="185">
        <v>43286</v>
      </c>
      <c r="U619" s="326">
        <v>14.7</v>
      </c>
      <c r="V619" s="60">
        <v>1</v>
      </c>
      <c r="W619" s="167">
        <v>1</v>
      </c>
      <c r="X619" s="489">
        <f>IF(AND(N619&lt;&gt;"",S619&lt;&gt;""),1000*S619*V619/(N619*W619),"")</f>
        <v>15.705112802029102</v>
      </c>
      <c r="Y619" s="502" t="s">
        <v>174</v>
      </c>
      <c r="Z619" s="494"/>
      <c r="AA619" s="28" t="s">
        <v>17</v>
      </c>
      <c r="AB619" s="27">
        <v>42</v>
      </c>
      <c r="AC619" s="28" t="s">
        <v>79</v>
      </c>
      <c r="AD619" s="27"/>
      <c r="AE619" s="28"/>
      <c r="AF619" s="29" t="s">
        <v>54</v>
      </c>
      <c r="AG619" s="29" t="s">
        <v>55</v>
      </c>
      <c r="AH619" s="27" t="s">
        <v>181</v>
      </c>
      <c r="AI619" s="27" t="s">
        <v>181</v>
      </c>
      <c r="AJ619" s="27" t="s">
        <v>54</v>
      </c>
      <c r="AK619" s="81"/>
      <c r="AL619" s="569"/>
      <c r="AM619" s="28">
        <v>32</v>
      </c>
      <c r="AN619" s="28"/>
      <c r="AO619" s="28">
        <v>2010</v>
      </c>
      <c r="AP619" s="20">
        <v>2011</v>
      </c>
      <c r="AQ619" s="142"/>
      <c r="AR619" s="28" t="s">
        <v>4022</v>
      </c>
      <c r="AS619" s="20" t="s">
        <v>3988</v>
      </c>
    </row>
    <row r="620" spans="1:45" ht="14.25" customHeight="1" x14ac:dyDescent="0.25">
      <c r="A620" t="s">
        <v>744</v>
      </c>
      <c r="B620">
        <v>1</v>
      </c>
      <c r="C620" t="s">
        <v>875</v>
      </c>
      <c r="D620" s="45" t="s">
        <v>5391</v>
      </c>
      <c r="E620" s="555" t="s">
        <v>5394</v>
      </c>
      <c r="F620" s="46"/>
      <c r="G620" s="42" t="s">
        <v>5392</v>
      </c>
      <c r="H620" s="46" t="s">
        <v>143</v>
      </c>
      <c r="I620" s="46">
        <v>32</v>
      </c>
      <c r="J620" s="670">
        <v>16</v>
      </c>
      <c r="K620" s="19"/>
      <c r="L620" s="52"/>
      <c r="M620" s="81"/>
      <c r="N620" s="28"/>
      <c r="O620" s="972"/>
      <c r="P620" s="29">
        <v>6</v>
      </c>
      <c r="Q620" s="28"/>
      <c r="R620" s="28"/>
      <c r="S620" s="81"/>
      <c r="T620" s="185"/>
      <c r="U620" s="326"/>
      <c r="V620" s="60">
        <v>1</v>
      </c>
      <c r="W620" s="167">
        <v>1</v>
      </c>
      <c r="X620" s="489" t="str">
        <f>IF(AND(N620&lt;&gt;"",S620&lt;&gt;""),1000*S620*V620/(N620*W620),"")</f>
        <v/>
      </c>
      <c r="Y620" s="502" t="s">
        <v>174</v>
      </c>
      <c r="Z620" s="494"/>
      <c r="AA620" s="28" t="s">
        <v>17</v>
      </c>
      <c r="AB620" s="27">
        <v>4</v>
      </c>
      <c r="AC620" s="28" t="s">
        <v>73</v>
      </c>
      <c r="AD620" s="27" t="s">
        <v>54</v>
      </c>
      <c r="AE620" s="28" t="s">
        <v>124</v>
      </c>
      <c r="AF620" s="29" t="s">
        <v>55</v>
      </c>
      <c r="AG620" s="29"/>
      <c r="AH620" s="27" t="s">
        <v>133</v>
      </c>
      <c r="AI620" s="27" t="s">
        <v>133</v>
      </c>
      <c r="AJ620" s="27" t="s">
        <v>54</v>
      </c>
      <c r="AK620" s="81"/>
      <c r="AL620" s="569"/>
      <c r="AM620" s="28">
        <v>8</v>
      </c>
      <c r="AN620" s="28"/>
      <c r="AO620" s="28"/>
      <c r="AP620" s="20">
        <v>2018</v>
      </c>
      <c r="AQ620" s="182" t="s">
        <v>5393</v>
      </c>
      <c r="AR620" s="28"/>
      <c r="AS620" s="20"/>
    </row>
    <row r="621" spans="1:45" ht="14.25" customHeight="1" x14ac:dyDescent="0.25">
      <c r="D621" s="591" t="s">
        <v>4741</v>
      </c>
      <c r="E621" s="555" t="s">
        <v>4742</v>
      </c>
      <c r="F621" s="592" t="s">
        <v>1812</v>
      </c>
      <c r="G621" s="593" t="s">
        <v>4743</v>
      </c>
      <c r="H621" s="46" t="s">
        <v>143</v>
      </c>
      <c r="I621" s="592">
        <v>32</v>
      </c>
      <c r="J621" s="618">
        <v>32</v>
      </c>
      <c r="K621" s="19"/>
      <c r="L621" s="52"/>
      <c r="M621" s="81"/>
      <c r="N621" s="28"/>
      <c r="O621" s="972"/>
      <c r="P621" s="29"/>
      <c r="Q621" s="28"/>
      <c r="R621" s="28"/>
      <c r="S621" s="81"/>
      <c r="T621" s="185"/>
      <c r="U621" s="326"/>
      <c r="V621" s="60"/>
      <c r="W621" s="167"/>
      <c r="X621" s="489"/>
      <c r="Y621" s="502"/>
      <c r="Z621" s="494"/>
      <c r="AA621" s="28" t="s">
        <v>17</v>
      </c>
      <c r="AB621" s="27"/>
      <c r="AC621" s="28"/>
      <c r="AD621" s="27" t="s">
        <v>54</v>
      </c>
      <c r="AE621" s="28"/>
      <c r="AF621" s="29" t="s">
        <v>55</v>
      </c>
      <c r="AG621" s="29" t="s">
        <v>55</v>
      </c>
      <c r="AH621" s="27" t="s">
        <v>133</v>
      </c>
      <c r="AI621" s="27" t="s">
        <v>133</v>
      </c>
      <c r="AJ621" s="27"/>
      <c r="AK621" s="81">
        <v>16</v>
      </c>
      <c r="AL621" s="569"/>
      <c r="AM621" s="28">
        <v>32</v>
      </c>
      <c r="AN621" s="28"/>
      <c r="AO621" s="28">
        <v>2018</v>
      </c>
      <c r="AP621" s="20">
        <v>2018</v>
      </c>
      <c r="AQ621" s="19"/>
      <c r="AR621" s="28" t="s">
        <v>4744</v>
      </c>
      <c r="AS621" s="20" t="s">
        <v>4745</v>
      </c>
    </row>
    <row r="622" spans="1:45" ht="14.25" customHeight="1" x14ac:dyDescent="0.25">
      <c r="D622" s="409" t="s">
        <v>5169</v>
      </c>
      <c r="E622" s="435" t="s">
        <v>5167</v>
      </c>
      <c r="F622" s="412" t="s">
        <v>107</v>
      </c>
      <c r="G622" s="504" t="s">
        <v>5168</v>
      </c>
      <c r="H622" s="46" t="s">
        <v>143</v>
      </c>
      <c r="I622" s="412">
        <v>32</v>
      </c>
      <c r="J622" s="415">
        <v>32</v>
      </c>
      <c r="K622" s="19"/>
      <c r="L622" s="52"/>
      <c r="M622" s="81"/>
      <c r="N622" s="28"/>
      <c r="O622" s="972"/>
      <c r="P622" s="29"/>
      <c r="Q622" s="28"/>
      <c r="R622" s="28"/>
      <c r="S622" s="81"/>
      <c r="T622" s="185"/>
      <c r="U622" s="326"/>
      <c r="V622" s="60"/>
      <c r="W622" s="167"/>
      <c r="X622" s="489"/>
      <c r="Y622" s="502"/>
      <c r="Z622" s="494"/>
      <c r="AA622" s="28" t="s">
        <v>20</v>
      </c>
      <c r="AB622" s="27"/>
      <c r="AC622" s="28"/>
      <c r="AD622" s="27"/>
      <c r="AE622" s="28"/>
      <c r="AF622" s="29"/>
      <c r="AG622" s="29"/>
      <c r="AH622" s="27" t="s">
        <v>133</v>
      </c>
      <c r="AI622" s="27" t="s">
        <v>133</v>
      </c>
      <c r="AJ622" s="27"/>
      <c r="AK622" s="81"/>
      <c r="AL622" s="569"/>
      <c r="AM622" s="28">
        <v>512</v>
      </c>
      <c r="AN622" s="28">
        <v>5</v>
      </c>
      <c r="AO622" s="28">
        <v>2014</v>
      </c>
      <c r="AP622" s="20">
        <v>2020</v>
      </c>
      <c r="AQ622" s="182" t="s">
        <v>5170</v>
      </c>
      <c r="AR622" s="28" t="s">
        <v>5171</v>
      </c>
      <c r="AS622" s="20" t="s">
        <v>5173</v>
      </c>
    </row>
    <row r="623" spans="1:45" ht="14.25" customHeight="1" x14ac:dyDescent="0.25">
      <c r="B623">
        <v>1</v>
      </c>
      <c r="C623" t="s">
        <v>875</v>
      </c>
      <c r="D623" s="45" t="s">
        <v>5175</v>
      </c>
      <c r="E623" s="555" t="s">
        <v>1978</v>
      </c>
      <c r="F623" s="46" t="s">
        <v>67</v>
      </c>
      <c r="G623" s="593" t="s">
        <v>5168</v>
      </c>
      <c r="H623" s="46" t="s">
        <v>143</v>
      </c>
      <c r="I623" s="46">
        <v>32</v>
      </c>
      <c r="J623" s="670">
        <v>32</v>
      </c>
      <c r="K623" s="19" t="s">
        <v>800</v>
      </c>
      <c r="L623" s="52" t="s">
        <v>108</v>
      </c>
      <c r="M623" s="81"/>
      <c r="N623" s="28">
        <v>9498</v>
      </c>
      <c r="O623" s="972"/>
      <c r="P623" s="29">
        <v>6</v>
      </c>
      <c r="Q623" s="28"/>
      <c r="R623" s="28">
        <v>20</v>
      </c>
      <c r="S623" s="81">
        <v>160</v>
      </c>
      <c r="T623" s="185">
        <v>43183</v>
      </c>
      <c r="U623" s="326">
        <v>14.7</v>
      </c>
      <c r="V623" s="60">
        <v>1</v>
      </c>
      <c r="W623" s="167">
        <v>0.125</v>
      </c>
      <c r="X623" s="489">
        <f>IF(AND(N623&lt;&gt;"",S623&lt;&gt;""),1000*S623*V623/(N623*W623),"")</f>
        <v>134.76521372920615</v>
      </c>
      <c r="Y623" s="502" t="s">
        <v>174</v>
      </c>
      <c r="Z623" s="494"/>
      <c r="AA623" s="28" t="s">
        <v>20</v>
      </c>
      <c r="AB623" s="27">
        <v>9</v>
      </c>
      <c r="AC623" s="28" t="s">
        <v>79</v>
      </c>
      <c r="AD623" s="27" t="s">
        <v>54</v>
      </c>
      <c r="AE623" s="28" t="s">
        <v>124</v>
      </c>
      <c r="AF623" s="29"/>
      <c r="AG623" s="29"/>
      <c r="AH623" s="27"/>
      <c r="AI623" s="27"/>
      <c r="AJ623" s="27"/>
      <c r="AK623" s="81"/>
      <c r="AL623" s="569"/>
      <c r="AM623" s="28"/>
      <c r="AN623" s="28"/>
      <c r="AO623" s="28">
        <v>2014</v>
      </c>
      <c r="AP623" s="20"/>
      <c r="AQ623" s="182"/>
      <c r="AR623" s="28" t="s">
        <v>3084</v>
      </c>
      <c r="AS623" s="20" t="s">
        <v>1977</v>
      </c>
    </row>
    <row r="624" spans="1:45" ht="14.25" customHeight="1" x14ac:dyDescent="0.25">
      <c r="D624" s="591" t="s">
        <v>5099</v>
      </c>
      <c r="E624" s="555" t="s">
        <v>5615</v>
      </c>
      <c r="F624" s="592" t="s">
        <v>67</v>
      </c>
      <c r="G624" s="593" t="s">
        <v>5616</v>
      </c>
      <c r="H624" s="46" t="s">
        <v>143</v>
      </c>
      <c r="I624" s="592">
        <v>16</v>
      </c>
      <c r="J624" s="618">
        <v>16</v>
      </c>
      <c r="K624" s="19"/>
      <c r="L624" s="52"/>
      <c r="M624" s="81"/>
      <c r="N624" s="28"/>
      <c r="O624" s="972"/>
      <c r="P624" s="29"/>
      <c r="Q624" s="28"/>
      <c r="R624" s="28"/>
      <c r="S624" s="81"/>
      <c r="T624" s="185"/>
      <c r="U624" s="326"/>
      <c r="V624" s="60"/>
      <c r="W624" s="167"/>
      <c r="X624" s="489"/>
      <c r="Y624" s="502"/>
      <c r="Z624" s="494" t="s">
        <v>54</v>
      </c>
      <c r="AA624" s="28" t="s">
        <v>17</v>
      </c>
      <c r="AB624" s="27">
        <v>40</v>
      </c>
      <c r="AC624" s="28" t="s">
        <v>5617</v>
      </c>
      <c r="AD624" s="27" t="s">
        <v>54</v>
      </c>
      <c r="AE624" s="28" t="s">
        <v>124</v>
      </c>
      <c r="AF624" s="29" t="s">
        <v>55</v>
      </c>
      <c r="AG624" s="29" t="s">
        <v>55</v>
      </c>
      <c r="AH624" s="27" t="s">
        <v>181</v>
      </c>
      <c r="AI624" s="27" t="s">
        <v>181</v>
      </c>
      <c r="AJ624" s="27" t="s">
        <v>55</v>
      </c>
      <c r="AK624" s="81">
        <v>18</v>
      </c>
      <c r="AL624" s="569">
        <v>4</v>
      </c>
      <c r="AM624" s="28">
        <v>16</v>
      </c>
      <c r="AN624" s="28"/>
      <c r="AO624" s="28"/>
      <c r="AP624" s="20">
        <v>2020</v>
      </c>
      <c r="AQ624" s="182" t="s">
        <v>5101</v>
      </c>
      <c r="AR624" s="28" t="s">
        <v>5103</v>
      </c>
      <c r="AS624" s="20" t="s">
        <v>5105</v>
      </c>
    </row>
    <row r="625" spans="1:45" ht="14.25" customHeight="1" x14ac:dyDescent="0.25">
      <c r="A625" t="s">
        <v>174</v>
      </c>
      <c r="B625">
        <v>1</v>
      </c>
      <c r="C625" t="s">
        <v>875</v>
      </c>
      <c r="D625" s="45" t="s">
        <v>476</v>
      </c>
      <c r="E625" s="555" t="s">
        <v>2546</v>
      </c>
      <c r="F625" s="46" t="s">
        <v>85</v>
      </c>
      <c r="G625" s="42" t="s">
        <v>478</v>
      </c>
      <c r="H625" s="46" t="s">
        <v>143</v>
      </c>
      <c r="I625" s="46">
        <v>32</v>
      </c>
      <c r="J625" s="670">
        <v>32</v>
      </c>
      <c r="K625" s="19" t="s">
        <v>802</v>
      </c>
      <c r="L625" s="52" t="s">
        <v>108</v>
      </c>
      <c r="M625" s="81"/>
      <c r="N625" s="28">
        <v>3075</v>
      </c>
      <c r="O625" s="972"/>
      <c r="P625" s="29" t="s">
        <v>744</v>
      </c>
      <c r="Q625" s="28">
        <v>4</v>
      </c>
      <c r="R625" s="28"/>
      <c r="S625" s="81">
        <v>144.363</v>
      </c>
      <c r="T625" s="185">
        <v>41742</v>
      </c>
      <c r="U625" s="326" t="s">
        <v>1267</v>
      </c>
      <c r="V625" s="60">
        <v>1</v>
      </c>
      <c r="W625" s="167">
        <v>1</v>
      </c>
      <c r="X625" s="489">
        <f>IF(AND(N625&lt;&gt;"",S625&lt;&gt;""),1000*S625*V625/(N625*W625),"")</f>
        <v>46.94731707317073</v>
      </c>
      <c r="Y625" s="502" t="s">
        <v>2226</v>
      </c>
      <c r="Z625" s="494"/>
      <c r="AA625" s="28" t="s">
        <v>479</v>
      </c>
      <c r="AB625" s="27">
        <v>8</v>
      </c>
      <c r="AC625" s="28" t="s">
        <v>476</v>
      </c>
      <c r="AD625" s="27" t="s">
        <v>54</v>
      </c>
      <c r="AE625" s="28" t="s">
        <v>124</v>
      </c>
      <c r="AF625" s="29" t="s">
        <v>55</v>
      </c>
      <c r="AG625" s="29"/>
      <c r="AH625" s="27" t="s">
        <v>133</v>
      </c>
      <c r="AI625" s="27" t="s">
        <v>133</v>
      </c>
      <c r="AJ625" s="27" t="s">
        <v>54</v>
      </c>
      <c r="AK625" s="81"/>
      <c r="AL625" s="569"/>
      <c r="AM625" s="28">
        <v>32</v>
      </c>
      <c r="AN625" s="28">
        <v>4</v>
      </c>
      <c r="AO625" s="28">
        <v>2010</v>
      </c>
      <c r="AP625" s="20">
        <v>2011</v>
      </c>
      <c r="AQ625" s="19"/>
      <c r="AR625" s="28" t="s">
        <v>477</v>
      </c>
      <c r="AS625" s="20" t="s">
        <v>480</v>
      </c>
    </row>
    <row r="626" spans="1:45" ht="14.25" customHeight="1" x14ac:dyDescent="0.25">
      <c r="B626">
        <v>1</v>
      </c>
      <c r="C626" t="s">
        <v>875</v>
      </c>
      <c r="D626" s="26" t="s">
        <v>1896</v>
      </c>
      <c r="E626" s="435" t="s">
        <v>3390</v>
      </c>
      <c r="F626" s="27" t="s">
        <v>67</v>
      </c>
      <c r="G626" s="28" t="s">
        <v>1897</v>
      </c>
      <c r="H626" s="46" t="s">
        <v>143</v>
      </c>
      <c r="I626" s="27">
        <v>8</v>
      </c>
      <c r="J626" s="87">
        <v>16</v>
      </c>
      <c r="K626" s="19" t="s">
        <v>800</v>
      </c>
      <c r="L626" s="52" t="s">
        <v>108</v>
      </c>
      <c r="M626" s="81"/>
      <c r="N626" s="28">
        <v>468</v>
      </c>
      <c r="O626" s="972"/>
      <c r="P626" s="29">
        <v>6</v>
      </c>
      <c r="Q626" s="28"/>
      <c r="R626" s="28"/>
      <c r="S626" s="81">
        <v>135.13499999999999</v>
      </c>
      <c r="T626" s="185">
        <v>43183</v>
      </c>
      <c r="U626" s="326">
        <v>14.7</v>
      </c>
      <c r="V626" s="60">
        <v>0.33</v>
      </c>
      <c r="W626" s="167">
        <v>1</v>
      </c>
      <c r="X626" s="489">
        <f>IF(AND(N626&lt;&gt;"",S626&lt;&gt;""),1000*S626*V626/(N626*W626),"")</f>
        <v>95.287500000000009</v>
      </c>
      <c r="Y626" s="502" t="s">
        <v>174</v>
      </c>
      <c r="Z626" s="494"/>
      <c r="AA626" s="28" t="s">
        <v>20</v>
      </c>
      <c r="AB626" s="27">
        <v>1</v>
      </c>
      <c r="AC626" s="28" t="s">
        <v>1898</v>
      </c>
      <c r="AD626" s="27"/>
      <c r="AE626" s="28"/>
      <c r="AF626" s="29" t="s">
        <v>55</v>
      </c>
      <c r="AG626" s="29"/>
      <c r="AH626" s="27">
        <v>256</v>
      </c>
      <c r="AI626" s="27" t="s">
        <v>465</v>
      </c>
      <c r="AJ626" s="27" t="s">
        <v>54</v>
      </c>
      <c r="AK626" s="81"/>
      <c r="AL626" s="569"/>
      <c r="AM626" s="28"/>
      <c r="AN626" s="28"/>
      <c r="AO626" s="28">
        <v>1998</v>
      </c>
      <c r="AP626" s="20">
        <v>1999</v>
      </c>
      <c r="AQ626" s="19"/>
      <c r="AR626" s="28" t="s">
        <v>1899</v>
      </c>
      <c r="AS626" s="20"/>
    </row>
    <row r="627" spans="1:45" ht="14.25" customHeight="1" x14ac:dyDescent="0.25">
      <c r="D627" s="591" t="s">
        <v>5432</v>
      </c>
      <c r="E627" s="555" t="s">
        <v>5433</v>
      </c>
      <c r="F627" s="592"/>
      <c r="G627" s="42" t="s">
        <v>5434</v>
      </c>
      <c r="H627" s="592" t="s">
        <v>3987</v>
      </c>
      <c r="I627" s="592"/>
      <c r="J627" s="618"/>
      <c r="K627" s="19"/>
      <c r="L627" s="66"/>
      <c r="M627" s="81"/>
      <c r="N627" s="28"/>
      <c r="O627" s="972"/>
      <c r="P627" s="29"/>
      <c r="Q627" s="28"/>
      <c r="R627" s="28"/>
      <c r="S627" s="81"/>
      <c r="T627" s="185"/>
      <c r="U627" s="326"/>
      <c r="V627" s="60"/>
      <c r="W627" s="167"/>
      <c r="X627" s="489"/>
      <c r="Y627" s="502"/>
      <c r="Z627" s="494"/>
      <c r="AA627" s="28"/>
      <c r="AB627" s="27"/>
      <c r="AC627" s="28"/>
      <c r="AD627" s="27"/>
      <c r="AE627" s="28"/>
      <c r="AF627" s="29"/>
      <c r="AG627" s="29"/>
      <c r="AH627" s="27"/>
      <c r="AI627" s="27"/>
      <c r="AJ627" s="27"/>
      <c r="AK627" s="81"/>
      <c r="AL627" s="569"/>
      <c r="AM627" s="28"/>
      <c r="AN627" s="28"/>
      <c r="AO627" s="28"/>
      <c r="AP627" s="20">
        <v>2021</v>
      </c>
      <c r="AQ627" s="19"/>
      <c r="AR627" s="28"/>
      <c r="AS627" s="20" t="s">
        <v>5435</v>
      </c>
    </row>
    <row r="628" spans="1:45" ht="14.25" customHeight="1" x14ac:dyDescent="0.25">
      <c r="D628" s="591" t="s">
        <v>5498</v>
      </c>
      <c r="E628" s="555" t="s">
        <v>5499</v>
      </c>
      <c r="F628" s="617"/>
      <c r="G628" s="42" t="s">
        <v>5500</v>
      </c>
      <c r="H628" s="46" t="s">
        <v>143</v>
      </c>
      <c r="I628" s="592">
        <v>16</v>
      </c>
      <c r="J628" s="618">
        <v>16</v>
      </c>
      <c r="K628" s="19"/>
      <c r="L628" s="66"/>
      <c r="M628" s="81"/>
      <c r="N628" s="28"/>
      <c r="O628" s="972"/>
      <c r="P628" s="29"/>
      <c r="Q628" s="28"/>
      <c r="R628" s="28"/>
      <c r="S628" s="81"/>
      <c r="T628" s="185"/>
      <c r="U628" s="326"/>
      <c r="V628" s="60"/>
      <c r="W628" s="167"/>
      <c r="X628" s="489"/>
      <c r="Y628" s="502"/>
      <c r="Z628" s="494" t="s">
        <v>54</v>
      </c>
      <c r="AA628" s="28" t="s">
        <v>17</v>
      </c>
      <c r="AB628" s="27">
        <v>14</v>
      </c>
      <c r="AC628" s="28" t="s">
        <v>5502</v>
      </c>
      <c r="AD628" s="27" t="s">
        <v>54</v>
      </c>
      <c r="AE628" s="28" t="s">
        <v>158</v>
      </c>
      <c r="AF628" s="29" t="s">
        <v>55</v>
      </c>
      <c r="AG628" s="29"/>
      <c r="AH628" s="27" t="s">
        <v>181</v>
      </c>
      <c r="AI628" s="27" t="s">
        <v>181</v>
      </c>
      <c r="AJ628" s="27" t="s">
        <v>55</v>
      </c>
      <c r="AK628" s="81">
        <v>35</v>
      </c>
      <c r="AL628" s="569"/>
      <c r="AM628" s="28">
        <v>16</v>
      </c>
      <c r="AN628" s="28"/>
      <c r="AO628" s="28"/>
      <c r="AP628" s="20">
        <v>2019</v>
      </c>
      <c r="AQ628" s="19"/>
      <c r="AR628" s="28" t="s">
        <v>5503</v>
      </c>
      <c r="AS628" s="20" t="s">
        <v>5504</v>
      </c>
    </row>
    <row r="629" spans="1:45" ht="14.25" customHeight="1" x14ac:dyDescent="0.25">
      <c r="D629" s="45" t="s">
        <v>481</v>
      </c>
      <c r="E629" s="555" t="s">
        <v>4726</v>
      </c>
      <c r="F629" s="46" t="s">
        <v>85</v>
      </c>
      <c r="G629" s="42" t="s">
        <v>311</v>
      </c>
      <c r="H629" s="46" t="s">
        <v>143</v>
      </c>
      <c r="I629" s="46">
        <v>64</v>
      </c>
      <c r="J629" s="670">
        <v>32</v>
      </c>
      <c r="K629" s="19"/>
      <c r="L629" s="42"/>
      <c r="M629" s="81"/>
      <c r="N629" s="28"/>
      <c r="O629" s="972"/>
      <c r="P629" s="29"/>
      <c r="Q629" s="28"/>
      <c r="R629" s="28"/>
      <c r="S629" s="81"/>
      <c r="T629" s="185"/>
      <c r="U629" s="326"/>
      <c r="V629" s="60"/>
      <c r="W629" s="167"/>
      <c r="X629" s="489"/>
      <c r="Y629" s="502"/>
      <c r="Z629" s="494"/>
      <c r="AA629" s="28" t="s">
        <v>20</v>
      </c>
      <c r="AB629" s="27">
        <v>63</v>
      </c>
      <c r="AC629" s="28" t="s">
        <v>481</v>
      </c>
      <c r="AD629" s="27" t="s">
        <v>54</v>
      </c>
      <c r="AE629" s="28"/>
      <c r="AF629" s="29" t="s">
        <v>54</v>
      </c>
      <c r="AG629" s="29" t="s">
        <v>54</v>
      </c>
      <c r="AH629" s="27" t="s">
        <v>133</v>
      </c>
      <c r="AI629" s="27" t="s">
        <v>133</v>
      </c>
      <c r="AJ629" s="27" t="s">
        <v>54</v>
      </c>
      <c r="AK629" s="81">
        <v>105</v>
      </c>
      <c r="AL629" s="569">
        <v>2</v>
      </c>
      <c r="AM629" s="28">
        <v>96</v>
      </c>
      <c r="AN629" s="28">
        <v>9</v>
      </c>
      <c r="AO629" s="28">
        <v>2005</v>
      </c>
      <c r="AP629" s="20">
        <v>2013</v>
      </c>
      <c r="AQ629" s="182"/>
      <c r="AR629" s="28" t="s">
        <v>4727</v>
      </c>
      <c r="AS629" s="20" t="s">
        <v>4728</v>
      </c>
    </row>
    <row r="630" spans="1:45" ht="14.25" customHeight="1" x14ac:dyDescent="0.25">
      <c r="B630">
        <v>1</v>
      </c>
      <c r="C630" t="s">
        <v>875</v>
      </c>
      <c r="D630" s="45" t="s">
        <v>496</v>
      </c>
      <c r="E630" s="555" t="s">
        <v>2547</v>
      </c>
      <c r="F630" s="46" t="s">
        <v>96</v>
      </c>
      <c r="G630" s="42" t="s">
        <v>498</v>
      </c>
      <c r="H630" s="46" t="s">
        <v>143</v>
      </c>
      <c r="I630" s="46">
        <v>16</v>
      </c>
      <c r="J630" s="670">
        <v>16</v>
      </c>
      <c r="K630" s="19" t="s">
        <v>800</v>
      </c>
      <c r="L630" s="66" t="s">
        <v>108</v>
      </c>
      <c r="M630" s="81"/>
      <c r="N630" s="28">
        <v>349</v>
      </c>
      <c r="O630" s="972"/>
      <c r="P630" s="29">
        <v>6</v>
      </c>
      <c r="Q630" s="28">
        <v>1</v>
      </c>
      <c r="R630" s="28"/>
      <c r="S630" s="81">
        <v>526.31600000000003</v>
      </c>
      <c r="T630" s="185">
        <v>41687</v>
      </c>
      <c r="U630" s="326">
        <v>14.7</v>
      </c>
      <c r="V630" s="60">
        <v>0.67</v>
      </c>
      <c r="W630" s="167">
        <v>3</v>
      </c>
      <c r="X630" s="489">
        <f>IF(AND(N630&lt;&gt;"",S630&lt;&gt;""),1000*S630*V630/(N630*W630),"")</f>
        <v>336.80202483285581</v>
      </c>
      <c r="Y630" s="502" t="s">
        <v>174</v>
      </c>
      <c r="Z630" s="494" t="s">
        <v>745</v>
      </c>
      <c r="AA630" s="28" t="s">
        <v>17</v>
      </c>
      <c r="AB630" s="27">
        <v>13</v>
      </c>
      <c r="AC630" s="28" t="s">
        <v>497</v>
      </c>
      <c r="AD630" s="27" t="s">
        <v>54</v>
      </c>
      <c r="AE630" s="28" t="s">
        <v>158</v>
      </c>
      <c r="AF630" s="29" t="s">
        <v>55</v>
      </c>
      <c r="AG630" s="29"/>
      <c r="AH630" s="27" t="s">
        <v>249</v>
      </c>
      <c r="AI630" s="27" t="s">
        <v>249</v>
      </c>
      <c r="AJ630" s="27"/>
      <c r="AK630" s="81"/>
      <c r="AL630" s="569"/>
      <c r="AM630" s="28">
        <v>8</v>
      </c>
      <c r="AN630" s="28">
        <v>4</v>
      </c>
      <c r="AO630" s="28">
        <v>2001</v>
      </c>
      <c r="AP630" s="20">
        <v>2009</v>
      </c>
      <c r="AQ630" s="19"/>
      <c r="AR630" s="28" t="s">
        <v>3551</v>
      </c>
      <c r="AS630" s="20" t="s">
        <v>3834</v>
      </c>
    </row>
    <row r="631" spans="1:45" ht="14.25" customHeight="1" x14ac:dyDescent="0.25">
      <c r="A631" t="s">
        <v>174</v>
      </c>
      <c r="B631">
        <v>1</v>
      </c>
      <c r="C631" t="s">
        <v>875</v>
      </c>
      <c r="D631" s="45" t="s">
        <v>647</v>
      </c>
      <c r="E631" s="555" t="s">
        <v>2550</v>
      </c>
      <c r="F631" s="46" t="s">
        <v>57</v>
      </c>
      <c r="G631" s="42" t="s">
        <v>648</v>
      </c>
      <c r="H631" s="46" t="s">
        <v>143</v>
      </c>
      <c r="I631" s="46">
        <v>32</v>
      </c>
      <c r="J631" s="670">
        <v>32</v>
      </c>
      <c r="K631" s="19" t="s">
        <v>800</v>
      </c>
      <c r="L631" s="66" t="s">
        <v>108</v>
      </c>
      <c r="M631" s="81"/>
      <c r="N631" s="28">
        <v>1186</v>
      </c>
      <c r="O631" s="972"/>
      <c r="P631" s="29">
        <v>6</v>
      </c>
      <c r="Q631" s="28">
        <v>4</v>
      </c>
      <c r="R631" s="28">
        <v>6</v>
      </c>
      <c r="S631" s="81">
        <v>109.529</v>
      </c>
      <c r="T631" s="185">
        <v>41688</v>
      </c>
      <c r="U631" s="326">
        <v>14.7</v>
      </c>
      <c r="V631" s="60">
        <v>0.67</v>
      </c>
      <c r="W631" s="167">
        <v>1</v>
      </c>
      <c r="X631" s="489">
        <f>IF(AND(N631&lt;&gt;"",S631&lt;&gt;""),1000*S631*V631/(N631*W631),"")</f>
        <v>61.875573355817885</v>
      </c>
      <c r="Y631" s="502" t="s">
        <v>174</v>
      </c>
      <c r="Z631" s="494"/>
      <c r="AA631" s="28" t="s">
        <v>20</v>
      </c>
      <c r="AB631" s="27">
        <v>8</v>
      </c>
      <c r="AC631" s="28" t="s">
        <v>649</v>
      </c>
      <c r="AD631" s="27" t="s">
        <v>54</v>
      </c>
      <c r="AE631" s="28" t="s">
        <v>124</v>
      </c>
      <c r="AF631" s="29" t="s">
        <v>55</v>
      </c>
      <c r="AG631" s="29"/>
      <c r="AH631" s="27" t="s">
        <v>133</v>
      </c>
      <c r="AI631" s="27" t="s">
        <v>133</v>
      </c>
      <c r="AJ631" s="27"/>
      <c r="AK631" s="81"/>
      <c r="AL631" s="569"/>
      <c r="AM631" s="28"/>
      <c r="AN631" s="28"/>
      <c r="AO631" s="28">
        <v>2011</v>
      </c>
      <c r="AP631" s="20"/>
      <c r="AQ631" s="37"/>
      <c r="AR631" s="28" t="s">
        <v>650</v>
      </c>
      <c r="AS631" s="20"/>
    </row>
    <row r="632" spans="1:45" ht="14.25" customHeight="1" x14ac:dyDescent="0.25">
      <c r="D632" s="591" t="s">
        <v>3745</v>
      </c>
      <c r="E632" s="555" t="s">
        <v>5206</v>
      </c>
      <c r="F632" s="592" t="s">
        <v>67</v>
      </c>
      <c r="G632" s="42" t="s">
        <v>3746</v>
      </c>
      <c r="H632" s="46" t="s">
        <v>143</v>
      </c>
      <c r="I632" s="592">
        <v>16</v>
      </c>
      <c r="J632" s="618">
        <v>16</v>
      </c>
      <c r="K632" s="19"/>
      <c r="L632" s="42"/>
      <c r="M632" s="81"/>
      <c r="N632" s="28"/>
      <c r="O632" s="972"/>
      <c r="P632" s="29"/>
      <c r="Q632" s="28"/>
      <c r="R632" s="28"/>
      <c r="S632" s="81"/>
      <c r="T632" s="185"/>
      <c r="U632" s="326"/>
      <c r="V632" s="60">
        <v>0.67</v>
      </c>
      <c r="W632" s="167"/>
      <c r="X632" s="489"/>
      <c r="Y632" s="502"/>
      <c r="Z632" s="494"/>
      <c r="AA632" s="28" t="s">
        <v>17</v>
      </c>
      <c r="AB632" s="27">
        <v>12</v>
      </c>
      <c r="AC632" s="28" t="s">
        <v>1034</v>
      </c>
      <c r="AD632" s="27" t="s">
        <v>54</v>
      </c>
      <c r="AE632" s="28" t="s">
        <v>124</v>
      </c>
      <c r="AF632" s="29" t="s">
        <v>55</v>
      </c>
      <c r="AG632" s="29"/>
      <c r="AH632" s="27" t="s">
        <v>181</v>
      </c>
      <c r="AI632" s="27" t="s">
        <v>181</v>
      </c>
      <c r="AJ632" s="27" t="s">
        <v>55</v>
      </c>
      <c r="AK632" s="81">
        <v>9</v>
      </c>
      <c r="AL632" s="569"/>
      <c r="AM632" s="28">
        <v>8</v>
      </c>
      <c r="AN632" s="28"/>
      <c r="AO632" s="28">
        <v>2000</v>
      </c>
      <c r="AP632" s="20">
        <v>2015</v>
      </c>
      <c r="AQ632" s="182" t="s">
        <v>5205</v>
      </c>
      <c r="AR632" s="28" t="s">
        <v>5207</v>
      </c>
      <c r="AS632" s="20" t="s">
        <v>5208</v>
      </c>
    </row>
    <row r="633" spans="1:45" ht="14.25" customHeight="1" x14ac:dyDescent="0.25">
      <c r="A633" t="s">
        <v>746</v>
      </c>
      <c r="B633">
        <v>1</v>
      </c>
      <c r="C633" t="s">
        <v>875</v>
      </c>
      <c r="D633" s="45" t="s">
        <v>651</v>
      </c>
      <c r="E633" s="555" t="s">
        <v>2387</v>
      </c>
      <c r="F633" s="46" t="s">
        <v>57</v>
      </c>
      <c r="G633" s="42" t="s">
        <v>648</v>
      </c>
      <c r="H633" s="46" t="s">
        <v>143</v>
      </c>
      <c r="I633" s="46">
        <v>32</v>
      </c>
      <c r="J633" s="670">
        <v>32</v>
      </c>
      <c r="K633" s="19" t="s">
        <v>4805</v>
      </c>
      <c r="L633" s="42" t="s">
        <v>108</v>
      </c>
      <c r="M633" s="81"/>
      <c r="N633" s="28">
        <v>2001</v>
      </c>
      <c r="O633" s="972">
        <v>392</v>
      </c>
      <c r="P633" s="29">
        <v>6</v>
      </c>
      <c r="Q633" s="28">
        <v>4</v>
      </c>
      <c r="R633" s="28"/>
      <c r="S633" s="81">
        <v>176.678</v>
      </c>
      <c r="T633" s="185">
        <v>44064</v>
      </c>
      <c r="U633" s="326" t="s">
        <v>5298</v>
      </c>
      <c r="V633" s="60">
        <v>1</v>
      </c>
      <c r="W633" s="167">
        <v>1</v>
      </c>
      <c r="X633" s="489">
        <f>IF(AND(N633&lt;&gt;"",S633&lt;&gt;""),1000*S633*V633/(N633*W633),"")</f>
        <v>88.294852573713143</v>
      </c>
      <c r="Y633" s="502" t="s">
        <v>1833</v>
      </c>
      <c r="Z633" s="494"/>
      <c r="AA633" s="28" t="s">
        <v>20</v>
      </c>
      <c r="AB633" s="27">
        <v>8</v>
      </c>
      <c r="AC633" s="28" t="s">
        <v>977</v>
      </c>
      <c r="AD633" s="27" t="s">
        <v>54</v>
      </c>
      <c r="AE633" s="28" t="s">
        <v>124</v>
      </c>
      <c r="AF633" s="29" t="s">
        <v>54</v>
      </c>
      <c r="AG633" s="29"/>
      <c r="AH633" s="27" t="s">
        <v>133</v>
      </c>
      <c r="AI633" s="27" t="s">
        <v>133</v>
      </c>
      <c r="AJ633" s="27"/>
      <c r="AK633" s="81"/>
      <c r="AL633" s="569"/>
      <c r="AM633" s="28">
        <v>16</v>
      </c>
      <c r="AN633" s="28"/>
      <c r="AO633" s="28">
        <v>2013</v>
      </c>
      <c r="AP633" s="20">
        <v>2017</v>
      </c>
      <c r="AQ633" s="182" t="s">
        <v>3408</v>
      </c>
      <c r="AR633" s="28" t="s">
        <v>3409</v>
      </c>
      <c r="AS633" s="20" t="s">
        <v>3407</v>
      </c>
    </row>
    <row r="634" spans="1:45" ht="14.25" customHeight="1" x14ac:dyDescent="0.25">
      <c r="A634" t="s">
        <v>746</v>
      </c>
      <c r="B634">
        <v>1</v>
      </c>
      <c r="C634" t="s">
        <v>875</v>
      </c>
      <c r="D634" s="26" t="s">
        <v>651</v>
      </c>
      <c r="E634" s="435" t="s">
        <v>2387</v>
      </c>
      <c r="F634" s="27" t="s">
        <v>57</v>
      </c>
      <c r="G634" s="28" t="s">
        <v>648</v>
      </c>
      <c r="H634" s="46" t="s">
        <v>143</v>
      </c>
      <c r="I634" s="27">
        <v>32</v>
      </c>
      <c r="J634" s="87">
        <v>32</v>
      </c>
      <c r="K634" s="19" t="s">
        <v>6197</v>
      </c>
      <c r="L634" s="52" t="s">
        <v>108</v>
      </c>
      <c r="M634" s="81"/>
      <c r="N634" s="28">
        <v>1936</v>
      </c>
      <c r="O634" s="972">
        <v>392</v>
      </c>
      <c r="P634" s="29">
        <v>6</v>
      </c>
      <c r="Q634" s="28">
        <v>4</v>
      </c>
      <c r="R634" s="28"/>
      <c r="S634" s="81">
        <v>212.76599999999999</v>
      </c>
      <c r="T634" s="185">
        <v>44543</v>
      </c>
      <c r="U634" s="326" t="s">
        <v>5998</v>
      </c>
      <c r="V634" s="60">
        <v>1</v>
      </c>
      <c r="W634" s="167">
        <v>1</v>
      </c>
      <c r="X634" s="489">
        <f>IF(AND(N634&lt;&gt;"",S634&lt;&gt;""),1000*S634*V634/(N634*W634),"")</f>
        <v>109.89979338842976</v>
      </c>
      <c r="Y634" s="502" t="s">
        <v>1833</v>
      </c>
      <c r="Z634" s="494"/>
      <c r="AA634" s="28" t="s">
        <v>20</v>
      </c>
      <c r="AB634" s="27">
        <v>8</v>
      </c>
      <c r="AC634" s="28" t="s">
        <v>977</v>
      </c>
      <c r="AD634" s="27" t="s">
        <v>54</v>
      </c>
      <c r="AE634" s="28" t="s">
        <v>124</v>
      </c>
      <c r="AF634" s="29" t="s">
        <v>54</v>
      </c>
      <c r="AG634" s="29"/>
      <c r="AH634" s="27" t="s">
        <v>133</v>
      </c>
      <c r="AI634" s="27" t="s">
        <v>133</v>
      </c>
      <c r="AJ634" s="27"/>
      <c r="AK634" s="81"/>
      <c r="AL634" s="569"/>
      <c r="AM634" s="28">
        <v>16</v>
      </c>
      <c r="AN634" s="28"/>
      <c r="AO634" s="28">
        <v>2013</v>
      </c>
      <c r="AP634" s="20">
        <v>2017</v>
      </c>
      <c r="AQ634" s="182" t="s">
        <v>3408</v>
      </c>
      <c r="AR634" s="28" t="s">
        <v>3409</v>
      </c>
      <c r="AS634" s="20" t="s">
        <v>3407</v>
      </c>
    </row>
    <row r="635" spans="1:45" ht="14.25" customHeight="1" x14ac:dyDescent="0.25">
      <c r="A635" t="s">
        <v>746</v>
      </c>
      <c r="B635">
        <v>1</v>
      </c>
      <c r="C635" t="s">
        <v>875</v>
      </c>
      <c r="D635" s="45" t="s">
        <v>651</v>
      </c>
      <c r="E635" s="555" t="s">
        <v>2387</v>
      </c>
      <c r="F635" s="46" t="s">
        <v>57</v>
      </c>
      <c r="G635" s="42" t="s">
        <v>648</v>
      </c>
      <c r="H635" s="46" t="s">
        <v>143</v>
      </c>
      <c r="I635" s="46">
        <v>32</v>
      </c>
      <c r="J635" s="670">
        <v>32</v>
      </c>
      <c r="K635" s="19" t="s">
        <v>800</v>
      </c>
      <c r="L635" s="52" t="s">
        <v>108</v>
      </c>
      <c r="M635" s="81"/>
      <c r="N635" s="28">
        <v>2441</v>
      </c>
      <c r="O635" s="972"/>
      <c r="P635" s="29">
        <v>6</v>
      </c>
      <c r="Q635" s="28">
        <v>4</v>
      </c>
      <c r="R635" s="28">
        <v>1</v>
      </c>
      <c r="S635" s="81">
        <v>92.191000000000003</v>
      </c>
      <c r="T635" s="185">
        <v>41688</v>
      </c>
      <c r="U635" s="326">
        <v>14.7</v>
      </c>
      <c r="V635" s="60">
        <v>1</v>
      </c>
      <c r="W635" s="167">
        <v>1</v>
      </c>
      <c r="X635" s="489">
        <f>IF(AND(N635&lt;&gt;"",S635&lt;&gt;""),1000*S635*V635/(N635*W635),"")</f>
        <v>37.767718148299878</v>
      </c>
      <c r="Y635" s="502" t="s">
        <v>1833</v>
      </c>
      <c r="Z635" s="494"/>
      <c r="AA635" s="28" t="s">
        <v>20</v>
      </c>
      <c r="AB635" s="27">
        <v>8</v>
      </c>
      <c r="AC635" s="28" t="s">
        <v>977</v>
      </c>
      <c r="AD635" s="27" t="s">
        <v>54</v>
      </c>
      <c r="AE635" s="28" t="s">
        <v>124</v>
      </c>
      <c r="AF635" s="29" t="s">
        <v>54</v>
      </c>
      <c r="AG635" s="29"/>
      <c r="AH635" s="27" t="s">
        <v>133</v>
      </c>
      <c r="AI635" s="27" t="s">
        <v>133</v>
      </c>
      <c r="AJ635" s="27"/>
      <c r="AK635" s="81"/>
      <c r="AL635" s="569"/>
      <c r="AM635" s="28">
        <v>16</v>
      </c>
      <c r="AN635" s="28"/>
      <c r="AO635" s="28">
        <v>2013</v>
      </c>
      <c r="AP635" s="20">
        <v>2017</v>
      </c>
      <c r="AQ635" s="182" t="s">
        <v>3408</v>
      </c>
      <c r="AR635" s="28" t="s">
        <v>3409</v>
      </c>
      <c r="AS635" s="20" t="s">
        <v>3407</v>
      </c>
    </row>
    <row r="636" spans="1:45" ht="14.25" customHeight="1" x14ac:dyDescent="0.25">
      <c r="A636" s="208" t="s">
        <v>746</v>
      </c>
      <c r="B636" s="208">
        <v>1</v>
      </c>
      <c r="C636" s="208" t="s">
        <v>875</v>
      </c>
      <c r="D636" s="758" t="s">
        <v>651</v>
      </c>
      <c r="E636" s="759" t="s">
        <v>2387</v>
      </c>
      <c r="F636" s="762" t="s">
        <v>57</v>
      </c>
      <c r="G636" s="761" t="s">
        <v>648</v>
      </c>
      <c r="H636" s="762" t="s">
        <v>143</v>
      </c>
      <c r="I636" s="762">
        <v>32</v>
      </c>
      <c r="J636" s="934">
        <v>32</v>
      </c>
      <c r="K636" s="735" t="s">
        <v>6197</v>
      </c>
      <c r="L636" s="736" t="s">
        <v>108</v>
      </c>
      <c r="M636" s="737" t="s">
        <v>6436</v>
      </c>
      <c r="N636" s="734"/>
      <c r="O636" s="973"/>
      <c r="P636" s="204">
        <v>6</v>
      </c>
      <c r="Q636" s="734">
        <v>4</v>
      </c>
      <c r="R636" s="734"/>
      <c r="S636" s="737">
        <v>212.76599999999999</v>
      </c>
      <c r="T636" s="738">
        <v>44543</v>
      </c>
      <c r="U636" s="739" t="s">
        <v>5998</v>
      </c>
      <c r="V636" s="740">
        <v>1</v>
      </c>
      <c r="W636" s="741">
        <v>1</v>
      </c>
      <c r="X636" s="742" t="str">
        <f>IF(AND(N636&lt;&gt;"",S636&lt;&gt;""),1000*S636*V636/(N636*W636),"")</f>
        <v/>
      </c>
      <c r="Y636" s="743" t="s">
        <v>1833</v>
      </c>
      <c r="Z636" s="744"/>
      <c r="AA636" s="734" t="s">
        <v>20</v>
      </c>
      <c r="AB636" s="205">
        <v>8</v>
      </c>
      <c r="AC636" s="734" t="s">
        <v>5387</v>
      </c>
      <c r="AD636" s="205" t="s">
        <v>54</v>
      </c>
      <c r="AE636" s="734" t="s">
        <v>124</v>
      </c>
      <c r="AF636" s="204" t="s">
        <v>54</v>
      </c>
      <c r="AG636" s="204"/>
      <c r="AH636" s="205" t="s">
        <v>133</v>
      </c>
      <c r="AI636" s="205" t="s">
        <v>133</v>
      </c>
      <c r="AJ636" s="205"/>
      <c r="AK636" s="737"/>
      <c r="AL636" s="745"/>
      <c r="AM636" s="734">
        <v>16</v>
      </c>
      <c r="AN636" s="734"/>
      <c r="AO636" s="734">
        <v>2013</v>
      </c>
      <c r="AP636" s="746">
        <v>2017</v>
      </c>
      <c r="AQ636" s="747" t="s">
        <v>3408</v>
      </c>
      <c r="AR636" s="734" t="s">
        <v>3409</v>
      </c>
      <c r="AS636" s="746" t="s">
        <v>3407</v>
      </c>
    </row>
    <row r="637" spans="1:45" ht="14.25" customHeight="1" x14ac:dyDescent="0.25">
      <c r="A637" t="s">
        <v>746</v>
      </c>
      <c r="B637">
        <v>1</v>
      </c>
      <c r="C637" t="s">
        <v>875</v>
      </c>
      <c r="D637" s="26" t="s">
        <v>651</v>
      </c>
      <c r="E637" s="435" t="s">
        <v>2387</v>
      </c>
      <c r="F637" s="27" t="s">
        <v>57</v>
      </c>
      <c r="G637" s="28" t="s">
        <v>648</v>
      </c>
      <c r="H637" s="46" t="s">
        <v>143</v>
      </c>
      <c r="I637" s="27">
        <v>32</v>
      </c>
      <c r="J637" s="87">
        <v>32</v>
      </c>
      <c r="K637" s="19" t="s">
        <v>5386</v>
      </c>
      <c r="L637" s="52" t="s">
        <v>108</v>
      </c>
      <c r="M637" s="81"/>
      <c r="N637" s="28">
        <v>2913</v>
      </c>
      <c r="O637" s="972"/>
      <c r="P637" s="29">
        <v>6</v>
      </c>
      <c r="Q637" s="28"/>
      <c r="R637" s="28">
        <v>48</v>
      </c>
      <c r="S637" s="81">
        <v>50</v>
      </c>
      <c r="T637" s="185">
        <v>44065</v>
      </c>
      <c r="U637" s="326" t="s">
        <v>5298</v>
      </c>
      <c r="V637" s="60">
        <v>1</v>
      </c>
      <c r="W637" s="167">
        <v>1</v>
      </c>
      <c r="X637" s="489">
        <f>IF(AND(N637&lt;&gt;"",S637&lt;&gt;""),1000*S637*V637/(N637*W637),"")</f>
        <v>17.164435290078956</v>
      </c>
      <c r="Y637" s="502" t="s">
        <v>1833</v>
      </c>
      <c r="Z637" s="494"/>
      <c r="AA637" s="28" t="s">
        <v>20</v>
      </c>
      <c r="AB637" s="27">
        <v>8</v>
      </c>
      <c r="AC637" s="28" t="s">
        <v>5387</v>
      </c>
      <c r="AD637" s="27" t="s">
        <v>54</v>
      </c>
      <c r="AE637" s="28" t="s">
        <v>124</v>
      </c>
      <c r="AF637" s="29" t="s">
        <v>54</v>
      </c>
      <c r="AG637" s="29"/>
      <c r="AH637" s="27" t="s">
        <v>133</v>
      </c>
      <c r="AI637" s="27" t="s">
        <v>133</v>
      </c>
      <c r="AJ637" s="27"/>
      <c r="AK637" s="81"/>
      <c r="AL637" s="569"/>
      <c r="AM637" s="28">
        <v>16</v>
      </c>
      <c r="AN637" s="28"/>
      <c r="AO637" s="28">
        <v>2013</v>
      </c>
      <c r="AP637" s="20">
        <v>2017</v>
      </c>
      <c r="AQ637" s="182" t="s">
        <v>3408</v>
      </c>
      <c r="AR637" s="28" t="s">
        <v>3409</v>
      </c>
      <c r="AS637" s="20" t="s">
        <v>3407</v>
      </c>
    </row>
    <row r="638" spans="1:45" s="7" customFormat="1" ht="14.25" customHeight="1" x14ac:dyDescent="0.25">
      <c r="A638"/>
      <c r="B638"/>
      <c r="C638"/>
      <c r="D638" s="409" t="s">
        <v>5363</v>
      </c>
      <c r="E638" s="435" t="s">
        <v>5364</v>
      </c>
      <c r="F638" s="412" t="s">
        <v>85</v>
      </c>
      <c r="G638" s="28" t="s">
        <v>5365</v>
      </c>
      <c r="H638" s="46" t="s">
        <v>143</v>
      </c>
      <c r="I638" s="412">
        <v>64</v>
      </c>
      <c r="J638" s="415">
        <v>16</v>
      </c>
      <c r="K638" s="19"/>
      <c r="L638" s="52"/>
      <c r="M638" s="81"/>
      <c r="N638" s="28"/>
      <c r="O638" s="972"/>
      <c r="P638" s="29"/>
      <c r="Q638" s="28"/>
      <c r="R638" s="28"/>
      <c r="S638" s="81"/>
      <c r="T638" s="185"/>
      <c r="U638" s="326"/>
      <c r="V638" s="60"/>
      <c r="W638" s="167"/>
      <c r="X638" s="489"/>
      <c r="Y638" s="502"/>
      <c r="Z638" s="494"/>
      <c r="AA638" s="28" t="s">
        <v>17</v>
      </c>
      <c r="AB638" s="27">
        <v>16</v>
      </c>
      <c r="AC638" s="28" t="s">
        <v>5363</v>
      </c>
      <c r="AD638" s="27"/>
      <c r="AE638" s="28"/>
      <c r="AF638" s="29" t="s">
        <v>55</v>
      </c>
      <c r="AG638" s="29"/>
      <c r="AH638" s="27"/>
      <c r="AI638" s="27"/>
      <c r="AJ638" s="27" t="s">
        <v>54</v>
      </c>
      <c r="AK638" s="81">
        <v>39</v>
      </c>
      <c r="AL638" s="569"/>
      <c r="AM638" s="28">
        <v>16</v>
      </c>
      <c r="AN638" s="28"/>
      <c r="AO638" s="28"/>
      <c r="AP638" s="20">
        <v>2021</v>
      </c>
      <c r="AQ638" s="19"/>
      <c r="AR638" s="28" t="s">
        <v>5402</v>
      </c>
      <c r="AS638" s="20" t="s">
        <v>5810</v>
      </c>
    </row>
    <row r="639" spans="1:45" ht="14.25" customHeight="1" x14ac:dyDescent="0.25">
      <c r="C639" t="s">
        <v>875</v>
      </c>
      <c r="D639" s="26" t="s">
        <v>2153</v>
      </c>
      <c r="E639" s="28"/>
      <c r="F639" s="27" t="s">
        <v>107</v>
      </c>
      <c r="G639" s="28" t="s">
        <v>2154</v>
      </c>
      <c r="H639" s="46" t="s">
        <v>143</v>
      </c>
      <c r="I639" s="27">
        <v>16</v>
      </c>
      <c r="J639" s="87">
        <v>16</v>
      </c>
      <c r="K639" s="19"/>
      <c r="L639" s="52"/>
      <c r="M639" s="81"/>
      <c r="N639" s="28"/>
      <c r="O639" s="987"/>
      <c r="P639" s="29"/>
      <c r="Q639" s="28"/>
      <c r="R639" s="28"/>
      <c r="S639" s="81"/>
      <c r="T639" s="185"/>
      <c r="U639" s="326"/>
      <c r="V639" s="60"/>
      <c r="W639" s="167"/>
      <c r="X639" s="489"/>
      <c r="Y639" s="502"/>
      <c r="Z639" s="494"/>
      <c r="AA639" s="28" t="s">
        <v>107</v>
      </c>
      <c r="AB639" s="27"/>
      <c r="AC639" s="28"/>
      <c r="AD639" s="27"/>
      <c r="AE639" s="28"/>
      <c r="AF639" s="29"/>
      <c r="AG639" s="29"/>
      <c r="AH639" s="27"/>
      <c r="AI639" s="27"/>
      <c r="AJ639" s="27"/>
      <c r="AK639" s="81"/>
      <c r="AL639" s="569"/>
      <c r="AM639" s="28"/>
      <c r="AN639" s="28"/>
      <c r="AO639" s="28">
        <v>2004</v>
      </c>
      <c r="AP639" s="20"/>
      <c r="AQ639" s="19"/>
      <c r="AR639" s="28" t="s">
        <v>2155</v>
      </c>
      <c r="AS639" s="20"/>
    </row>
    <row r="640" spans="1:45" ht="14.25" customHeight="1" x14ac:dyDescent="0.25">
      <c r="D640" s="591" t="s">
        <v>5865</v>
      </c>
      <c r="E640" s="555" t="s">
        <v>5866</v>
      </c>
      <c r="F640" s="592"/>
      <c r="G640" s="593" t="s">
        <v>5867</v>
      </c>
      <c r="H640" s="46" t="s">
        <v>143</v>
      </c>
      <c r="I640" s="592">
        <v>32</v>
      </c>
      <c r="J640" s="618">
        <v>32</v>
      </c>
      <c r="K640" s="19"/>
      <c r="L640" s="52"/>
      <c r="M640" s="81"/>
      <c r="N640" s="28"/>
      <c r="O640" s="972"/>
      <c r="P640" s="29"/>
      <c r="Q640" s="28"/>
      <c r="R640" s="28"/>
      <c r="S640" s="81"/>
      <c r="T640" s="185"/>
      <c r="U640" s="326"/>
      <c r="V640" s="60"/>
      <c r="W640" s="167"/>
      <c r="X640" s="489"/>
      <c r="Y640" s="502"/>
      <c r="Z640" s="494"/>
      <c r="AA640" s="28" t="s">
        <v>20</v>
      </c>
      <c r="AB640" s="27">
        <v>33</v>
      </c>
      <c r="AC640" s="28" t="s">
        <v>5869</v>
      </c>
      <c r="AD640" s="27" t="s">
        <v>2246</v>
      </c>
      <c r="AE640" s="28"/>
      <c r="AF640" s="29" t="s">
        <v>55</v>
      </c>
      <c r="AG640" s="29"/>
      <c r="AH640" s="27" t="s">
        <v>133</v>
      </c>
      <c r="AI640" s="27" t="s">
        <v>133</v>
      </c>
      <c r="AJ640" s="27"/>
      <c r="AK640" s="81"/>
      <c r="AL640" s="569"/>
      <c r="AM640" s="28">
        <v>32</v>
      </c>
      <c r="AN640" s="28"/>
      <c r="AO640" s="28"/>
      <c r="AP640" s="20">
        <v>2019</v>
      </c>
      <c r="AQ640" s="182"/>
      <c r="AR640" s="28" t="s">
        <v>5868</v>
      </c>
      <c r="AS640" s="130"/>
    </row>
    <row r="641" spans="1:45" ht="14.25" customHeight="1" x14ac:dyDescent="0.25">
      <c r="A641" t="s">
        <v>746</v>
      </c>
      <c r="B641">
        <v>1</v>
      </c>
      <c r="C641" t="s">
        <v>875</v>
      </c>
      <c r="D641" s="45" t="s">
        <v>1479</v>
      </c>
      <c r="E641" s="555" t="s">
        <v>2552</v>
      </c>
      <c r="F641" s="46" t="s">
        <v>57</v>
      </c>
      <c r="G641" s="42" t="s">
        <v>1480</v>
      </c>
      <c r="H641" s="46" t="s">
        <v>143</v>
      </c>
      <c r="I641" s="46">
        <v>32</v>
      </c>
      <c r="J641" s="670">
        <v>32</v>
      </c>
      <c r="K641" s="19" t="s">
        <v>800</v>
      </c>
      <c r="L641" s="52" t="s">
        <v>108</v>
      </c>
      <c r="M641" s="81" t="s">
        <v>1481</v>
      </c>
      <c r="N641" s="28">
        <v>2167</v>
      </c>
      <c r="O641" s="972"/>
      <c r="P641" s="29">
        <v>6</v>
      </c>
      <c r="Q641" s="28"/>
      <c r="R641" s="28">
        <v>1</v>
      </c>
      <c r="S641" s="81">
        <v>145.07499999999999</v>
      </c>
      <c r="T641" s="185">
        <v>41855</v>
      </c>
      <c r="U641" s="326">
        <v>14.7</v>
      </c>
      <c r="V641" s="60">
        <v>1</v>
      </c>
      <c r="W641" s="167">
        <v>3</v>
      </c>
      <c r="X641" s="489">
        <f>IF(AND(N641&lt;&gt;"",S641&lt;&gt;""),1000*S641*V641/(N641*W641),"")</f>
        <v>22.315797569604676</v>
      </c>
      <c r="Y641" s="502" t="s">
        <v>174</v>
      </c>
      <c r="Z641" s="494"/>
      <c r="AA641" s="28" t="s">
        <v>17</v>
      </c>
      <c r="AB641" s="27">
        <v>12</v>
      </c>
      <c r="AC641" s="28" t="s">
        <v>1479</v>
      </c>
      <c r="AD641" s="27" t="s">
        <v>54</v>
      </c>
      <c r="AE641" s="28" t="s">
        <v>124</v>
      </c>
      <c r="AF641" s="29" t="s">
        <v>55</v>
      </c>
      <c r="AG641" s="29" t="s">
        <v>54</v>
      </c>
      <c r="AH641" s="27" t="s">
        <v>133</v>
      </c>
      <c r="AI641" s="27" t="s">
        <v>133</v>
      </c>
      <c r="AJ641" s="27" t="s">
        <v>54</v>
      </c>
      <c r="AK641" s="81"/>
      <c r="AL641" s="569"/>
      <c r="AM641" s="28">
        <v>16</v>
      </c>
      <c r="AN641" s="28"/>
      <c r="AO641" s="28">
        <v>2014</v>
      </c>
      <c r="AP641" s="20"/>
      <c r="AQ641" s="19"/>
      <c r="AR641" s="28" t="s">
        <v>2553</v>
      </c>
      <c r="AS641" s="20"/>
    </row>
    <row r="642" spans="1:45" ht="14.25" customHeight="1" x14ac:dyDescent="0.25">
      <c r="B642">
        <v>1</v>
      </c>
      <c r="C642" t="s">
        <v>875</v>
      </c>
      <c r="D642" s="45" t="s">
        <v>2001</v>
      </c>
      <c r="E642" s="555" t="s">
        <v>3123</v>
      </c>
      <c r="F642" s="46" t="s">
        <v>67</v>
      </c>
      <c r="G642" s="42" t="s">
        <v>2002</v>
      </c>
      <c r="H642" s="46" t="s">
        <v>143</v>
      </c>
      <c r="I642" s="46">
        <v>32</v>
      </c>
      <c r="J642" s="670">
        <v>32</v>
      </c>
      <c r="K642" s="19" t="s">
        <v>800</v>
      </c>
      <c r="L642" s="52" t="s">
        <v>108</v>
      </c>
      <c r="M642" s="81"/>
      <c r="N642" s="28">
        <v>1445</v>
      </c>
      <c r="O642" s="972"/>
      <c r="P642" s="29">
        <v>6</v>
      </c>
      <c r="Q642" s="28"/>
      <c r="R642" s="28">
        <v>6</v>
      </c>
      <c r="S642" s="81">
        <v>161.29</v>
      </c>
      <c r="T642" s="185">
        <v>43184</v>
      </c>
      <c r="U642" s="326">
        <v>14.7</v>
      </c>
      <c r="V642" s="60">
        <v>1</v>
      </c>
      <c r="W642" s="167">
        <v>1</v>
      </c>
      <c r="X642" s="489">
        <f>IF(AND(N642&lt;&gt;"",S642&lt;&gt;""),1000*S642*V642/(N642*W642),"")</f>
        <v>111.61937716262976</v>
      </c>
      <c r="Y642" s="502" t="s">
        <v>174</v>
      </c>
      <c r="Z642" s="494"/>
      <c r="AA642" s="28" t="s">
        <v>20</v>
      </c>
      <c r="AB642" s="27">
        <v>22</v>
      </c>
      <c r="AC642" s="28" t="s">
        <v>2003</v>
      </c>
      <c r="AD642" s="27" t="s">
        <v>54</v>
      </c>
      <c r="AE642" s="28" t="s">
        <v>124</v>
      </c>
      <c r="AF642" s="29" t="s">
        <v>55</v>
      </c>
      <c r="AG642" s="29"/>
      <c r="AH642" s="27" t="s">
        <v>133</v>
      </c>
      <c r="AI642" s="27" t="s">
        <v>133</v>
      </c>
      <c r="AJ642" s="27" t="s">
        <v>54</v>
      </c>
      <c r="AK642" s="81">
        <v>21</v>
      </c>
      <c r="AL642" s="569"/>
      <c r="AM642" s="28">
        <v>32</v>
      </c>
      <c r="AN642" s="28"/>
      <c r="AO642" s="28">
        <v>2008</v>
      </c>
      <c r="AP642" s="20">
        <v>2019</v>
      </c>
      <c r="AQ642" s="182" t="s">
        <v>5642</v>
      </c>
      <c r="AR642" s="28" t="s">
        <v>5643</v>
      </c>
      <c r="AS642" s="20" t="s">
        <v>6080</v>
      </c>
    </row>
    <row r="643" spans="1:45" ht="14.25" customHeight="1" x14ac:dyDescent="0.25">
      <c r="A643" t="s">
        <v>746</v>
      </c>
      <c r="C643" t="s">
        <v>875</v>
      </c>
      <c r="D643" s="45" t="s">
        <v>499</v>
      </c>
      <c r="E643" s="555" t="s">
        <v>2506</v>
      </c>
      <c r="F643" s="46" t="s">
        <v>57</v>
      </c>
      <c r="G643" s="42" t="s">
        <v>500</v>
      </c>
      <c r="H643" s="46" t="s">
        <v>143</v>
      </c>
      <c r="I643" s="46">
        <v>16</v>
      </c>
      <c r="J643" s="670">
        <v>16</v>
      </c>
      <c r="K643" s="19" t="s">
        <v>800</v>
      </c>
      <c r="L643" s="52" t="s">
        <v>108</v>
      </c>
      <c r="M643" s="81" t="s">
        <v>1101</v>
      </c>
      <c r="N643" s="28"/>
      <c r="O643" s="972"/>
      <c r="P643" s="29">
        <v>6</v>
      </c>
      <c r="Q643" s="28">
        <v>1</v>
      </c>
      <c r="R643" s="28"/>
      <c r="S643" s="81"/>
      <c r="T643" s="185"/>
      <c r="U643" s="326">
        <v>14.7</v>
      </c>
      <c r="V643" s="60">
        <v>0.67</v>
      </c>
      <c r="W643" s="167">
        <v>1</v>
      </c>
      <c r="X643" s="489" t="str">
        <f>IF(AND(N643&lt;&gt;"",S643&lt;&gt;""),1000*S643*V643/(N643*W643),"")</f>
        <v/>
      </c>
      <c r="Y643" s="502" t="s">
        <v>174</v>
      </c>
      <c r="Z643" s="494"/>
      <c r="AA643" s="28" t="s">
        <v>17</v>
      </c>
      <c r="AB643" s="27">
        <v>26</v>
      </c>
      <c r="AC643" s="28" t="s">
        <v>499</v>
      </c>
      <c r="AD643" s="27" t="s">
        <v>54</v>
      </c>
      <c r="AE643" s="28" t="s">
        <v>158</v>
      </c>
      <c r="AF643" s="29" t="s">
        <v>55</v>
      </c>
      <c r="AG643" s="29"/>
      <c r="AH643" s="27" t="s">
        <v>181</v>
      </c>
      <c r="AI643" s="27" t="s">
        <v>181</v>
      </c>
      <c r="AJ643" s="27"/>
      <c r="AK643" s="81"/>
      <c r="AL643" s="569"/>
      <c r="AM643" s="28">
        <v>16</v>
      </c>
      <c r="AN643" s="28">
        <v>5</v>
      </c>
      <c r="AO643" s="28">
        <v>2006</v>
      </c>
      <c r="AP643" s="20">
        <v>2010</v>
      </c>
      <c r="AQ643" s="19" t="s">
        <v>501</v>
      </c>
      <c r="AR643" s="28" t="s">
        <v>502</v>
      </c>
      <c r="AS643" s="20"/>
    </row>
    <row r="644" spans="1:45" ht="14.25" customHeight="1" x14ac:dyDescent="0.25">
      <c r="D644" s="409" t="s">
        <v>5958</v>
      </c>
      <c r="E644" s="435" t="s">
        <v>5959</v>
      </c>
      <c r="F644" s="412" t="s">
        <v>85</v>
      </c>
      <c r="G644" s="504" t="s">
        <v>5960</v>
      </c>
      <c r="H644" s="46" t="s">
        <v>143</v>
      </c>
      <c r="I644" s="412">
        <v>16</v>
      </c>
      <c r="J644" s="415">
        <v>16</v>
      </c>
      <c r="K644" s="19"/>
      <c r="L644" s="52"/>
      <c r="M644" s="81"/>
      <c r="N644" s="28"/>
      <c r="O644" s="972"/>
      <c r="P644" s="29"/>
      <c r="Q644" s="28"/>
      <c r="R644" s="28"/>
      <c r="S644" s="81"/>
      <c r="T644" s="185"/>
      <c r="U644" s="326"/>
      <c r="V644" s="60"/>
      <c r="W644" s="167"/>
      <c r="X644" s="489"/>
      <c r="Y644" s="502"/>
      <c r="Z644" s="494"/>
      <c r="AA644" s="28" t="s">
        <v>20</v>
      </c>
      <c r="AB644" s="27">
        <v>8</v>
      </c>
      <c r="AC644" s="28" t="s">
        <v>79</v>
      </c>
      <c r="AD644" s="27" t="s">
        <v>54</v>
      </c>
      <c r="AE644" s="28" t="s">
        <v>158</v>
      </c>
      <c r="AF644" s="29" t="s">
        <v>55</v>
      </c>
      <c r="AG644" s="29"/>
      <c r="AH644" s="27" t="s">
        <v>181</v>
      </c>
      <c r="AI644" s="27" t="s">
        <v>181</v>
      </c>
      <c r="AJ644" s="27" t="s">
        <v>54</v>
      </c>
      <c r="AK644" s="81">
        <v>32</v>
      </c>
      <c r="AL644" s="569"/>
      <c r="AM644" s="28">
        <v>16</v>
      </c>
      <c r="AN644" s="28"/>
      <c r="AO644" s="28">
        <v>2013</v>
      </c>
      <c r="AP644" s="20">
        <v>2021</v>
      </c>
      <c r="AQ644" s="19"/>
      <c r="AR644" s="28"/>
      <c r="AS644" s="20" t="s">
        <v>5961</v>
      </c>
    </row>
    <row r="645" spans="1:45" ht="14.25" customHeight="1" x14ac:dyDescent="0.25">
      <c r="A645" s="7" t="s">
        <v>746</v>
      </c>
      <c r="B645" s="7">
        <v>1</v>
      </c>
      <c r="C645" t="s">
        <v>875</v>
      </c>
      <c r="D645" s="26" t="s">
        <v>1724</v>
      </c>
      <c r="E645" s="435" t="s">
        <v>2507</v>
      </c>
      <c r="F645" s="27" t="s">
        <v>85</v>
      </c>
      <c r="G645" s="28" t="s">
        <v>108</v>
      </c>
      <c r="H645" s="46" t="s">
        <v>143</v>
      </c>
      <c r="I645" s="27">
        <v>24</v>
      </c>
      <c r="J645" s="87">
        <v>24</v>
      </c>
      <c r="K645" s="856" t="s">
        <v>4805</v>
      </c>
      <c r="L645" s="52" t="s">
        <v>108</v>
      </c>
      <c r="M645" s="81" t="s">
        <v>5288</v>
      </c>
      <c r="N645" s="28">
        <v>627</v>
      </c>
      <c r="O645" s="975"/>
      <c r="P645" s="29">
        <v>6</v>
      </c>
      <c r="Q645" s="28"/>
      <c r="R645" s="28"/>
      <c r="S645" s="81">
        <v>381.67899999999997</v>
      </c>
      <c r="T645" s="185">
        <v>44011</v>
      </c>
      <c r="U645" s="326" t="s">
        <v>5278</v>
      </c>
      <c r="V645" s="60">
        <v>0.83299999999999996</v>
      </c>
      <c r="W645" s="167">
        <v>1</v>
      </c>
      <c r="X645" s="542">
        <f>IF(AND(N645&lt;&gt;"",S645&lt;&gt;""),1000*S645*V645/(N645*W645),"")</f>
        <v>507.07911802232849</v>
      </c>
      <c r="Y645" s="543" t="s">
        <v>174</v>
      </c>
      <c r="Z645" s="544"/>
      <c r="AA645" s="28" t="s">
        <v>17</v>
      </c>
      <c r="AB645" s="27">
        <v>2</v>
      </c>
      <c r="AC645" s="28" t="s">
        <v>1725</v>
      </c>
      <c r="AD645" s="27"/>
      <c r="AE645" s="28"/>
      <c r="AF645" s="29" t="s">
        <v>55</v>
      </c>
      <c r="AG645" s="29"/>
      <c r="AH645" s="27" t="s">
        <v>718</v>
      </c>
      <c r="AI645" s="27" t="s">
        <v>718</v>
      </c>
      <c r="AJ645" s="27" t="s">
        <v>55</v>
      </c>
      <c r="AK645" s="81">
        <v>30</v>
      </c>
      <c r="AL645" s="569"/>
      <c r="AM645" s="28">
        <v>64</v>
      </c>
      <c r="AN645" s="28">
        <v>1</v>
      </c>
      <c r="AO645" s="28">
        <v>2016</v>
      </c>
      <c r="AP645" s="20">
        <v>2017</v>
      </c>
      <c r="AQ645" s="19"/>
      <c r="AR645" s="28" t="s">
        <v>3289</v>
      </c>
      <c r="AS645" s="20" t="s">
        <v>5202</v>
      </c>
    </row>
    <row r="646" spans="1:45" ht="14.25" customHeight="1" x14ac:dyDescent="0.25">
      <c r="A646" s="7" t="s">
        <v>746</v>
      </c>
      <c r="B646" s="7">
        <v>1</v>
      </c>
      <c r="C646" t="s">
        <v>875</v>
      </c>
      <c r="D646" s="45" t="s">
        <v>1724</v>
      </c>
      <c r="E646" s="555" t="s">
        <v>2507</v>
      </c>
      <c r="F646" s="46" t="s">
        <v>85</v>
      </c>
      <c r="G646" s="42" t="s">
        <v>108</v>
      </c>
      <c r="H646" s="46" t="s">
        <v>143</v>
      </c>
      <c r="I646" s="46">
        <v>24</v>
      </c>
      <c r="J646" s="670">
        <v>24</v>
      </c>
      <c r="K646" s="19" t="s">
        <v>800</v>
      </c>
      <c r="L646" s="52" t="s">
        <v>108</v>
      </c>
      <c r="M646" s="81"/>
      <c r="N646" s="28">
        <v>384</v>
      </c>
      <c r="O646" s="975"/>
      <c r="P646" s="29">
        <v>6</v>
      </c>
      <c r="Q646" s="28"/>
      <c r="R646" s="28">
        <v>1</v>
      </c>
      <c r="S646" s="81">
        <v>170</v>
      </c>
      <c r="T646" s="185">
        <v>42528</v>
      </c>
      <c r="U646" s="326">
        <v>14.7</v>
      </c>
      <c r="V646" s="60">
        <v>0.83299999999999996</v>
      </c>
      <c r="W646" s="167">
        <v>1</v>
      </c>
      <c r="X646" s="542">
        <f>IF(AND(N646&lt;&gt;"",S646&lt;&gt;""),1000*S646*V646/(N646*W646),"")</f>
        <v>368.77604166666669</v>
      </c>
      <c r="Y646" s="543" t="s">
        <v>174</v>
      </c>
      <c r="Z646" s="544"/>
      <c r="AA646" s="28" t="s">
        <v>17</v>
      </c>
      <c r="AB646" s="27">
        <v>2</v>
      </c>
      <c r="AC646" s="28" t="s">
        <v>1725</v>
      </c>
      <c r="AD646" s="27"/>
      <c r="AE646" s="28"/>
      <c r="AF646" s="29" t="s">
        <v>55</v>
      </c>
      <c r="AG646" s="29"/>
      <c r="AH646" s="27" t="s">
        <v>718</v>
      </c>
      <c r="AI646" s="27" t="s">
        <v>718</v>
      </c>
      <c r="AJ646" s="27" t="s">
        <v>55</v>
      </c>
      <c r="AK646" s="81">
        <v>30</v>
      </c>
      <c r="AL646" s="569"/>
      <c r="AM646" s="28">
        <v>64</v>
      </c>
      <c r="AN646" s="28">
        <v>1</v>
      </c>
      <c r="AO646" s="28">
        <v>2016</v>
      </c>
      <c r="AP646" s="20">
        <v>2017</v>
      </c>
      <c r="AQ646" s="19"/>
      <c r="AR646" s="28" t="s">
        <v>3289</v>
      </c>
      <c r="AS646" s="20" t="s">
        <v>5202</v>
      </c>
    </row>
    <row r="647" spans="1:45" ht="14.25" customHeight="1" x14ac:dyDescent="0.25">
      <c r="A647" s="7" t="s">
        <v>746</v>
      </c>
      <c r="B647" s="7">
        <v>1</v>
      </c>
      <c r="C647" t="s">
        <v>875</v>
      </c>
      <c r="D647" s="45" t="s">
        <v>1724</v>
      </c>
      <c r="E647" s="555" t="s">
        <v>2507</v>
      </c>
      <c r="F647" s="46" t="s">
        <v>85</v>
      </c>
      <c r="G647" s="42" t="s">
        <v>108</v>
      </c>
      <c r="H647" s="46" t="s">
        <v>143</v>
      </c>
      <c r="I647" s="46">
        <v>24</v>
      </c>
      <c r="J647" s="670">
        <v>24</v>
      </c>
      <c r="K647" s="19" t="s">
        <v>800</v>
      </c>
      <c r="L647" s="66" t="s">
        <v>108</v>
      </c>
      <c r="M647" s="81"/>
      <c r="N647" s="28">
        <v>382</v>
      </c>
      <c r="O647" s="975"/>
      <c r="P647" s="29">
        <v>6</v>
      </c>
      <c r="Q647" s="28"/>
      <c r="R647" s="28">
        <v>1</v>
      </c>
      <c r="S647" s="81">
        <v>120</v>
      </c>
      <c r="T647" s="185">
        <v>42528</v>
      </c>
      <c r="U647" s="326">
        <v>14.7</v>
      </c>
      <c r="V647" s="60">
        <v>0.83299999999999996</v>
      </c>
      <c r="W647" s="167">
        <v>1</v>
      </c>
      <c r="X647" s="542">
        <f>IF(AND(N647&lt;&gt;"",S647&lt;&gt;""),1000*S647*V647/(N647*W647),"")</f>
        <v>261.67539267015707</v>
      </c>
      <c r="Y647" s="543" t="s">
        <v>174</v>
      </c>
      <c r="Z647" s="544"/>
      <c r="AA647" s="28" t="s">
        <v>17</v>
      </c>
      <c r="AB647" s="27">
        <v>2</v>
      </c>
      <c r="AC647" s="28" t="s">
        <v>1577</v>
      </c>
      <c r="AD647" s="27"/>
      <c r="AE647" s="28"/>
      <c r="AF647" s="29" t="s">
        <v>55</v>
      </c>
      <c r="AG647" s="29"/>
      <c r="AH647" s="27" t="s">
        <v>718</v>
      </c>
      <c r="AI647" s="27" t="s">
        <v>718</v>
      </c>
      <c r="AJ647" s="27" t="s">
        <v>54</v>
      </c>
      <c r="AK647" s="81">
        <v>55</v>
      </c>
      <c r="AL647" s="569"/>
      <c r="AM647" s="28">
        <v>64</v>
      </c>
      <c r="AN647" s="28">
        <v>1</v>
      </c>
      <c r="AO647" s="28">
        <v>2016</v>
      </c>
      <c r="AP647" s="20">
        <v>2017</v>
      </c>
      <c r="AQ647" s="19"/>
      <c r="AR647" s="28" t="s">
        <v>3288</v>
      </c>
      <c r="AS647" s="20" t="s">
        <v>3287</v>
      </c>
    </row>
    <row r="648" spans="1:45" ht="14.25" customHeight="1" x14ac:dyDescent="0.25">
      <c r="A648" s="7" t="s">
        <v>746</v>
      </c>
      <c r="B648" s="7">
        <v>1</v>
      </c>
      <c r="C648" t="s">
        <v>875</v>
      </c>
      <c r="D648" s="45" t="s">
        <v>1724</v>
      </c>
      <c r="E648" s="555" t="s">
        <v>2507</v>
      </c>
      <c r="F648" s="46" t="s">
        <v>85</v>
      </c>
      <c r="G648" s="42" t="s">
        <v>108</v>
      </c>
      <c r="H648" s="46" t="s">
        <v>143</v>
      </c>
      <c r="I648" s="46">
        <v>24</v>
      </c>
      <c r="J648" s="670">
        <v>24</v>
      </c>
      <c r="K648" s="856" t="s">
        <v>4805</v>
      </c>
      <c r="L648" s="42" t="s">
        <v>108</v>
      </c>
      <c r="M648" s="81" t="s">
        <v>5289</v>
      </c>
      <c r="N648" s="28">
        <v>9000</v>
      </c>
      <c r="O648" s="975"/>
      <c r="P648" s="29">
        <v>6</v>
      </c>
      <c r="Q648" s="28"/>
      <c r="R648" s="28"/>
      <c r="S648" s="81">
        <v>150</v>
      </c>
      <c r="T648" s="185">
        <v>44011</v>
      </c>
      <c r="U648" s="326" t="s">
        <v>5278</v>
      </c>
      <c r="V648" s="60">
        <v>0.83299999999999996</v>
      </c>
      <c r="W648" s="167">
        <v>1</v>
      </c>
      <c r="X648" s="542">
        <f>IF(AND(N648&lt;&gt;"",S648&lt;&gt;""),1000*S648*V648/(N648*W648),"")</f>
        <v>13.883333333333333</v>
      </c>
      <c r="Y648" s="543" t="s">
        <v>174</v>
      </c>
      <c r="Z648" s="544"/>
      <c r="AA648" s="28" t="s">
        <v>17</v>
      </c>
      <c r="AB648" s="27">
        <v>2</v>
      </c>
      <c r="AC648" s="28" t="s">
        <v>1577</v>
      </c>
      <c r="AD648" s="27"/>
      <c r="AE648" s="28"/>
      <c r="AF648" s="29" t="s">
        <v>55</v>
      </c>
      <c r="AG648" s="29"/>
      <c r="AH648" s="27" t="s">
        <v>718</v>
      </c>
      <c r="AI648" s="27" t="s">
        <v>718</v>
      </c>
      <c r="AJ648" s="27" t="s">
        <v>54</v>
      </c>
      <c r="AK648" s="81">
        <v>55</v>
      </c>
      <c r="AL648" s="569"/>
      <c r="AM648" s="28">
        <v>64</v>
      </c>
      <c r="AN648" s="28">
        <v>1</v>
      </c>
      <c r="AO648" s="28">
        <v>2016</v>
      </c>
      <c r="AP648" s="20">
        <v>2017</v>
      </c>
      <c r="AQ648" s="19"/>
      <c r="AR648" s="28" t="s">
        <v>3288</v>
      </c>
      <c r="AS648" s="20" t="s">
        <v>3287</v>
      </c>
    </row>
    <row r="649" spans="1:45" ht="14.25" customHeight="1" x14ac:dyDescent="0.25">
      <c r="D649" s="591" t="s">
        <v>5572</v>
      </c>
      <c r="E649" s="555" t="s">
        <v>2558</v>
      </c>
      <c r="F649" s="617" t="s">
        <v>85</v>
      </c>
      <c r="G649" s="593" t="s">
        <v>311</v>
      </c>
      <c r="H649" s="46" t="s">
        <v>143</v>
      </c>
      <c r="I649" s="592">
        <v>64</v>
      </c>
      <c r="J649" s="618">
        <v>8</v>
      </c>
      <c r="K649" s="19"/>
      <c r="L649" s="66"/>
      <c r="M649" s="81"/>
      <c r="N649" s="28"/>
      <c r="O649" s="972"/>
      <c r="P649" s="29"/>
      <c r="Q649" s="28"/>
      <c r="R649" s="28"/>
      <c r="S649" s="81"/>
      <c r="T649" s="185"/>
      <c r="U649" s="326"/>
      <c r="V649" s="60"/>
      <c r="W649" s="167"/>
      <c r="X649" s="489"/>
      <c r="Y649" s="502"/>
      <c r="Z649" s="494"/>
      <c r="AA649" s="28" t="s">
        <v>479</v>
      </c>
      <c r="AB649" s="27">
        <v>3</v>
      </c>
      <c r="AC649" s="28" t="s">
        <v>5572</v>
      </c>
      <c r="AD649" s="27" t="s">
        <v>54</v>
      </c>
      <c r="AE649" s="28" t="s">
        <v>124</v>
      </c>
      <c r="AF649" s="29" t="s">
        <v>54</v>
      </c>
      <c r="AG649" s="29"/>
      <c r="AH649" s="27"/>
      <c r="AI649" s="27"/>
      <c r="AJ649" s="27" t="s">
        <v>54</v>
      </c>
      <c r="AK649" s="81"/>
      <c r="AL649" s="569"/>
      <c r="AM649" s="28">
        <v>32</v>
      </c>
      <c r="AN649" s="28"/>
      <c r="AO649" s="28">
        <v>2020</v>
      </c>
      <c r="AP649" s="20">
        <v>2021</v>
      </c>
      <c r="AQ649" s="182"/>
      <c r="AR649" s="28" t="s">
        <v>5574</v>
      </c>
      <c r="AS649" s="20" t="s">
        <v>5575</v>
      </c>
    </row>
    <row r="650" spans="1:45" ht="14.25" customHeight="1" x14ac:dyDescent="0.25">
      <c r="B650">
        <v>1</v>
      </c>
      <c r="C650" t="s">
        <v>875</v>
      </c>
      <c r="D650" s="45" t="s">
        <v>2086</v>
      </c>
      <c r="E650" s="555" t="s">
        <v>2091</v>
      </c>
      <c r="F650" s="46" t="s">
        <v>67</v>
      </c>
      <c r="G650" s="42" t="s">
        <v>1675</v>
      </c>
      <c r="H650" s="46" t="s">
        <v>143</v>
      </c>
      <c r="I650" s="46">
        <v>32</v>
      </c>
      <c r="J650" s="670">
        <v>32</v>
      </c>
      <c r="K650" s="19" t="s">
        <v>775</v>
      </c>
      <c r="L650" s="66" t="s">
        <v>108</v>
      </c>
      <c r="M650" s="81" t="s">
        <v>3150</v>
      </c>
      <c r="N650" s="28">
        <v>2820</v>
      </c>
      <c r="O650" s="972"/>
      <c r="P650" s="29">
        <v>6</v>
      </c>
      <c r="Q650" s="28">
        <v>1</v>
      </c>
      <c r="R650" s="28">
        <v>10</v>
      </c>
      <c r="S650" s="81">
        <v>133.333</v>
      </c>
      <c r="T650" s="185">
        <v>43185</v>
      </c>
      <c r="U650" s="326">
        <v>14.7</v>
      </c>
      <c r="V650" s="60">
        <v>1</v>
      </c>
      <c r="W650" s="167">
        <v>1</v>
      </c>
      <c r="X650" s="489">
        <f>IF(AND(N650&lt;&gt;"",S650&lt;&gt;""),1000*S650*V650/(N650*W650),"")</f>
        <v>47.281205673758862</v>
      </c>
      <c r="Y650" s="502" t="s">
        <v>174</v>
      </c>
      <c r="Z650" s="494" t="s">
        <v>54</v>
      </c>
      <c r="AA650" s="28" t="s">
        <v>20</v>
      </c>
      <c r="AB650" s="27">
        <v>31</v>
      </c>
      <c r="AC650" s="28" t="s">
        <v>2077</v>
      </c>
      <c r="AD650" s="27"/>
      <c r="AE650" s="28"/>
      <c r="AF650" s="29" t="s">
        <v>55</v>
      </c>
      <c r="AG650" s="29" t="s">
        <v>55</v>
      </c>
      <c r="AH650" s="27" t="s">
        <v>133</v>
      </c>
      <c r="AI650" s="27" t="s">
        <v>133</v>
      </c>
      <c r="AJ650" s="27" t="s">
        <v>55</v>
      </c>
      <c r="AK650" s="81">
        <v>20</v>
      </c>
      <c r="AL650" s="569"/>
      <c r="AM650" s="28">
        <v>16</v>
      </c>
      <c r="AN650" s="28">
        <v>5</v>
      </c>
      <c r="AO650" s="28">
        <v>2015</v>
      </c>
      <c r="AP650" s="20"/>
      <c r="AQ650" s="182"/>
      <c r="AR650" s="28"/>
      <c r="AS650" s="20" t="s">
        <v>2090</v>
      </c>
    </row>
    <row r="651" spans="1:45" ht="14.25" customHeight="1" x14ac:dyDescent="0.25">
      <c r="A651" t="s">
        <v>746</v>
      </c>
      <c r="B651">
        <v>1</v>
      </c>
      <c r="C651" t="s">
        <v>875</v>
      </c>
      <c r="D651" s="45" t="s">
        <v>4486</v>
      </c>
      <c r="E651" s="555" t="s">
        <v>4488</v>
      </c>
      <c r="F651" s="46" t="s">
        <v>1812</v>
      </c>
      <c r="G651" s="42" t="s">
        <v>4487</v>
      </c>
      <c r="H651" s="46" t="s">
        <v>143</v>
      </c>
      <c r="I651" s="46">
        <v>16</v>
      </c>
      <c r="J651" s="670">
        <v>16</v>
      </c>
      <c r="K651" s="19"/>
      <c r="L651" s="66"/>
      <c r="M651" s="81"/>
      <c r="N651" s="28"/>
      <c r="O651" s="972"/>
      <c r="P651" s="29"/>
      <c r="Q651" s="28"/>
      <c r="R651" s="28"/>
      <c r="S651" s="81"/>
      <c r="T651" s="185"/>
      <c r="U651" s="326"/>
      <c r="V651" s="60">
        <v>0.67</v>
      </c>
      <c r="W651" s="167">
        <v>1</v>
      </c>
      <c r="X651" s="489" t="str">
        <f>IF(AND(N651&lt;&gt;"",S651&lt;&gt;""),1000*S651*V651/(N651*W651),"")</f>
        <v/>
      </c>
      <c r="Y651" s="502"/>
      <c r="Z651" s="494"/>
      <c r="AA651" s="28" t="s">
        <v>17</v>
      </c>
      <c r="AB651" s="27"/>
      <c r="AC651" s="28" t="s">
        <v>512</v>
      </c>
      <c r="AD651" s="27" t="s">
        <v>54</v>
      </c>
      <c r="AE651" s="28" t="s">
        <v>158</v>
      </c>
      <c r="AF651" s="29" t="s">
        <v>55</v>
      </c>
      <c r="AG651" s="29"/>
      <c r="AH651" s="27" t="s">
        <v>181</v>
      </c>
      <c r="AI651" s="27" t="s">
        <v>181</v>
      </c>
      <c r="AJ651" s="27"/>
      <c r="AK651" s="81"/>
      <c r="AL651" s="569"/>
      <c r="AM651" s="28">
        <v>64</v>
      </c>
      <c r="AN651" s="28"/>
      <c r="AO651" s="28"/>
      <c r="AP651" s="20">
        <v>2017</v>
      </c>
      <c r="AQ651" s="19"/>
      <c r="AR651" s="28" t="s">
        <v>4490</v>
      </c>
      <c r="AS651" s="20" t="s">
        <v>4489</v>
      </c>
    </row>
    <row r="652" spans="1:45" ht="14.25" customHeight="1" x14ac:dyDescent="0.25">
      <c r="A652" t="s">
        <v>746</v>
      </c>
      <c r="B652">
        <v>1</v>
      </c>
      <c r="C652" t="s">
        <v>875</v>
      </c>
      <c r="D652" s="45" t="s">
        <v>510</v>
      </c>
      <c r="E652" s="555" t="s">
        <v>2557</v>
      </c>
      <c r="F652" s="46" t="s">
        <v>67</v>
      </c>
      <c r="G652" s="42" t="s">
        <v>511</v>
      </c>
      <c r="H652" s="46" t="s">
        <v>143</v>
      </c>
      <c r="I652" s="46">
        <v>16</v>
      </c>
      <c r="J652" s="670">
        <v>8</v>
      </c>
      <c r="K652" s="19" t="s">
        <v>800</v>
      </c>
      <c r="L652" s="66" t="s">
        <v>108</v>
      </c>
      <c r="M652" s="81"/>
      <c r="N652" s="28">
        <v>479</v>
      </c>
      <c r="O652" s="972"/>
      <c r="P652" s="29">
        <v>6</v>
      </c>
      <c r="Q652" s="28">
        <v>1</v>
      </c>
      <c r="R652" s="28"/>
      <c r="S652" s="81">
        <v>164.20400000000001</v>
      </c>
      <c r="T652" s="185">
        <v>41687</v>
      </c>
      <c r="U652" s="326">
        <v>14.7</v>
      </c>
      <c r="V652" s="60">
        <v>0.67</v>
      </c>
      <c r="W652" s="167">
        <v>1</v>
      </c>
      <c r="X652" s="489">
        <f>IF(AND(N652&lt;&gt;"",S652&lt;&gt;""),1000*S652*V652/(N652*W652),"")</f>
        <v>229.67991649269314</v>
      </c>
      <c r="Y652" s="502" t="s">
        <v>174</v>
      </c>
      <c r="Z652" s="494"/>
      <c r="AA652" s="28" t="s">
        <v>20</v>
      </c>
      <c r="AB652" s="27">
        <v>13</v>
      </c>
      <c r="AC652" s="28" t="s">
        <v>512</v>
      </c>
      <c r="AD652" s="27" t="s">
        <v>54</v>
      </c>
      <c r="AE652" s="28"/>
      <c r="AF652" s="29" t="s">
        <v>55</v>
      </c>
      <c r="AG652" s="29"/>
      <c r="AH652" s="27" t="s">
        <v>181</v>
      </c>
      <c r="AI652" s="27" t="s">
        <v>181</v>
      </c>
      <c r="AJ652" s="27"/>
      <c r="AK652" s="81"/>
      <c r="AL652" s="569"/>
      <c r="AM652" s="28">
        <v>32</v>
      </c>
      <c r="AN652" s="28"/>
      <c r="AO652" s="28">
        <v>2008</v>
      </c>
      <c r="AP652" s="20">
        <v>2009</v>
      </c>
      <c r="AQ652" s="19" t="s">
        <v>514</v>
      </c>
      <c r="AR652" s="28"/>
      <c r="AS652" s="20" t="s">
        <v>513</v>
      </c>
    </row>
    <row r="653" spans="1:45" ht="14.25" customHeight="1" x14ac:dyDescent="0.25">
      <c r="B653">
        <v>1</v>
      </c>
      <c r="C653" t="s">
        <v>875</v>
      </c>
      <c r="D653" s="26" t="s">
        <v>2652</v>
      </c>
      <c r="E653" s="435" t="s">
        <v>3143</v>
      </c>
      <c r="F653" s="27" t="s">
        <v>67</v>
      </c>
      <c r="G653" s="28" t="s">
        <v>2653</v>
      </c>
      <c r="H653" s="46" t="s">
        <v>143</v>
      </c>
      <c r="I653" s="27">
        <v>32</v>
      </c>
      <c r="J653" s="87">
        <v>32</v>
      </c>
      <c r="K653" s="19" t="s">
        <v>800</v>
      </c>
      <c r="L653" s="52" t="s">
        <v>108</v>
      </c>
      <c r="M653" s="81"/>
      <c r="N653" s="28">
        <v>1604</v>
      </c>
      <c r="O653" s="972"/>
      <c r="P653" s="29">
        <v>6</v>
      </c>
      <c r="Q653" s="28"/>
      <c r="R653" s="28"/>
      <c r="S653" s="81">
        <v>208.333</v>
      </c>
      <c r="T653" s="185">
        <v>43185</v>
      </c>
      <c r="U653" s="326">
        <v>14.7</v>
      </c>
      <c r="V653" s="60">
        <v>1</v>
      </c>
      <c r="W653" s="167">
        <v>1</v>
      </c>
      <c r="X653" s="489">
        <f>IF(AND(N653&lt;&gt;"",S653&lt;&gt;""),1000*S653*V653/(N653*W653),"")</f>
        <v>129.88341645885288</v>
      </c>
      <c r="Y653" s="502" t="s">
        <v>174</v>
      </c>
      <c r="Z653" s="494"/>
      <c r="AA653" s="28" t="s">
        <v>17</v>
      </c>
      <c r="AB653" s="27">
        <v>13</v>
      </c>
      <c r="AC653" s="28" t="s">
        <v>2654</v>
      </c>
      <c r="AD653" s="27"/>
      <c r="AE653" s="28"/>
      <c r="AF653" s="29"/>
      <c r="AG653" s="29" t="s">
        <v>54</v>
      </c>
      <c r="AH653" s="27" t="s">
        <v>133</v>
      </c>
      <c r="AI653" s="27" t="s">
        <v>133</v>
      </c>
      <c r="AJ653" s="27"/>
      <c r="AK653" s="81"/>
      <c r="AL653" s="569"/>
      <c r="AM653" s="28">
        <v>32</v>
      </c>
      <c r="AN653" s="28"/>
      <c r="AO653" s="28">
        <v>2000</v>
      </c>
      <c r="AP653" s="20">
        <v>2000</v>
      </c>
      <c r="AQ653" s="19"/>
      <c r="AR653" s="28" t="s">
        <v>3144</v>
      </c>
      <c r="AS653" s="20" t="s">
        <v>3145</v>
      </c>
    </row>
    <row r="654" spans="1:45" ht="14.25" customHeight="1" x14ac:dyDescent="0.25">
      <c r="A654" t="s">
        <v>746</v>
      </c>
      <c r="C654" t="s">
        <v>875</v>
      </c>
      <c r="D654" s="45" t="s">
        <v>516</v>
      </c>
      <c r="E654" s="555" t="s">
        <v>2560</v>
      </c>
      <c r="F654" s="46" t="s">
        <v>57</v>
      </c>
      <c r="G654" s="42" t="s">
        <v>518</v>
      </c>
      <c r="H654" s="46" t="s">
        <v>143</v>
      </c>
      <c r="I654" s="46">
        <v>16</v>
      </c>
      <c r="J654" s="670">
        <v>16</v>
      </c>
      <c r="K654" s="19" t="s">
        <v>800</v>
      </c>
      <c r="L654" s="52" t="s">
        <v>108</v>
      </c>
      <c r="M654" s="81" t="s">
        <v>898</v>
      </c>
      <c r="N654" s="28"/>
      <c r="O654" s="972"/>
      <c r="P654" s="29">
        <v>6</v>
      </c>
      <c r="Q654" s="28"/>
      <c r="R654" s="28"/>
      <c r="S654" s="81"/>
      <c r="T654" s="185"/>
      <c r="U654" s="326">
        <v>14.7</v>
      </c>
      <c r="V654" s="60">
        <v>0.67</v>
      </c>
      <c r="W654" s="167">
        <v>1</v>
      </c>
      <c r="X654" s="489" t="str">
        <f>IF(AND(N654&lt;&gt;"",S654&lt;&gt;""),1000*S654*V654/(N654*W654),"")</f>
        <v/>
      </c>
      <c r="Y654" s="502"/>
      <c r="Z654" s="494"/>
      <c r="AA654" s="28" t="s">
        <v>17</v>
      </c>
      <c r="AB654" s="27">
        <v>18</v>
      </c>
      <c r="AC654" s="28" t="s">
        <v>516</v>
      </c>
      <c r="AD654" s="27"/>
      <c r="AE654" s="28" t="s">
        <v>124</v>
      </c>
      <c r="AF654" s="29" t="s">
        <v>55</v>
      </c>
      <c r="AG654" s="29"/>
      <c r="AH654" s="27" t="s">
        <v>181</v>
      </c>
      <c r="AI654" s="27" t="s">
        <v>181</v>
      </c>
      <c r="AJ654" s="27"/>
      <c r="AK654" s="81">
        <v>122</v>
      </c>
      <c r="AL654" s="569"/>
      <c r="AM654" s="28">
        <v>16</v>
      </c>
      <c r="AN654" s="28">
        <v>4</v>
      </c>
      <c r="AO654" s="28">
        <v>2011</v>
      </c>
      <c r="AP654" s="20">
        <v>2012</v>
      </c>
      <c r="AQ654" s="19"/>
      <c r="AR654" s="28" t="s">
        <v>517</v>
      </c>
      <c r="AS654" s="20" t="s">
        <v>523</v>
      </c>
    </row>
    <row r="655" spans="1:45" ht="14.25" customHeight="1" x14ac:dyDescent="0.25">
      <c r="D655" s="591" t="s">
        <v>4260</v>
      </c>
      <c r="E655" s="555" t="s">
        <v>4259</v>
      </c>
      <c r="F655" s="592"/>
      <c r="G655" s="593" t="s">
        <v>5008</v>
      </c>
      <c r="H655" s="46" t="s">
        <v>143</v>
      </c>
      <c r="I655" s="592">
        <v>32</v>
      </c>
      <c r="J655" s="618">
        <v>32</v>
      </c>
      <c r="K655" s="19"/>
      <c r="L655" s="52"/>
      <c r="M655" s="81"/>
      <c r="N655" s="28"/>
      <c r="O655" s="972"/>
      <c r="P655" s="29"/>
      <c r="Q655" s="28"/>
      <c r="R655" s="28"/>
      <c r="S655" s="81"/>
      <c r="T655" s="185"/>
      <c r="U655" s="326"/>
      <c r="V655" s="60"/>
      <c r="W655" s="167"/>
      <c r="X655" s="489"/>
      <c r="Y655" s="502"/>
      <c r="Z655" s="494"/>
      <c r="AA655" s="28"/>
      <c r="AB655" s="27"/>
      <c r="AC655" s="28"/>
      <c r="AD655" s="27"/>
      <c r="AE655" s="28" t="s">
        <v>124</v>
      </c>
      <c r="AF655" s="29"/>
      <c r="AG655" s="29"/>
      <c r="AH655" s="27" t="s">
        <v>133</v>
      </c>
      <c r="AI655" s="27" t="s">
        <v>133</v>
      </c>
      <c r="AJ655" s="27"/>
      <c r="AK655" s="81"/>
      <c r="AL655" s="569"/>
      <c r="AM655" s="28"/>
      <c r="AN655" s="28"/>
      <c r="AO655" s="28"/>
      <c r="AP655" s="20"/>
      <c r="AQ655" s="182" t="s">
        <v>5010</v>
      </c>
      <c r="AR655" s="28" t="s">
        <v>5009</v>
      </c>
      <c r="AS655" s="20" t="s">
        <v>5011</v>
      </c>
    </row>
    <row r="656" spans="1:45" ht="14.25" customHeight="1" x14ac:dyDescent="0.25">
      <c r="B656">
        <v>1</v>
      </c>
      <c r="C656" t="s">
        <v>875</v>
      </c>
      <c r="D656" s="26" t="s">
        <v>2025</v>
      </c>
      <c r="E656" s="435" t="s">
        <v>2027</v>
      </c>
      <c r="F656" s="27" t="s">
        <v>741</v>
      </c>
      <c r="G656" s="28" t="s">
        <v>2026</v>
      </c>
      <c r="H656" s="46" t="s">
        <v>143</v>
      </c>
      <c r="I656" s="27">
        <v>64</v>
      </c>
      <c r="J656" s="87">
        <v>32</v>
      </c>
      <c r="K656" s="19" t="s">
        <v>800</v>
      </c>
      <c r="L656" s="52" t="s">
        <v>108</v>
      </c>
      <c r="M656" s="81" t="s">
        <v>3162</v>
      </c>
      <c r="N656" s="28">
        <v>135009</v>
      </c>
      <c r="O656" s="972"/>
      <c r="P656" s="29">
        <v>6</v>
      </c>
      <c r="Q656" s="28">
        <v>32</v>
      </c>
      <c r="R656" s="28"/>
      <c r="S656" s="81">
        <v>74.906999999999996</v>
      </c>
      <c r="T656" s="185">
        <v>43185</v>
      </c>
      <c r="U656" s="326">
        <v>14.7</v>
      </c>
      <c r="V656" s="60">
        <v>1</v>
      </c>
      <c r="W656" s="167">
        <v>1</v>
      </c>
      <c r="X656" s="489">
        <f>IF(AND(N656&lt;&gt;"",S656&lt;&gt;""),1000*S656*V656/(N656*W656),"")</f>
        <v>0.55482967802146521</v>
      </c>
      <c r="Y656" s="502" t="s">
        <v>174</v>
      </c>
      <c r="Z656" s="494"/>
      <c r="AA656" s="28" t="s">
        <v>20</v>
      </c>
      <c r="AB656" s="27">
        <v>28</v>
      </c>
      <c r="AC656" s="28" t="s">
        <v>3147</v>
      </c>
      <c r="AD656" s="27"/>
      <c r="AE656" s="28"/>
      <c r="AF656" s="29" t="s">
        <v>55</v>
      </c>
      <c r="AG656" s="29" t="s">
        <v>54</v>
      </c>
      <c r="AH656" s="27"/>
      <c r="AI656" s="27"/>
      <c r="AJ656" s="27" t="s">
        <v>54</v>
      </c>
      <c r="AK656" s="81">
        <v>137</v>
      </c>
      <c r="AL656" s="569"/>
      <c r="AM656" s="28">
        <v>32</v>
      </c>
      <c r="AN656" s="629" t="s">
        <v>3148</v>
      </c>
      <c r="AO656" s="28">
        <v>2012</v>
      </c>
      <c r="AP656" s="20">
        <v>2012</v>
      </c>
      <c r="AQ656" s="182" t="s">
        <v>3149</v>
      </c>
      <c r="AR656" s="28" t="s">
        <v>3151</v>
      </c>
      <c r="AS656" s="20" t="s">
        <v>3146</v>
      </c>
    </row>
    <row r="657" spans="1:45" ht="14.25" customHeight="1" x14ac:dyDescent="0.25">
      <c r="C657" t="s">
        <v>4376</v>
      </c>
      <c r="D657" s="409" t="s">
        <v>4470</v>
      </c>
      <c r="E657" s="435" t="s">
        <v>4471</v>
      </c>
      <c r="F657" s="412" t="s">
        <v>1812</v>
      </c>
      <c r="G657" s="504" t="s">
        <v>4137</v>
      </c>
      <c r="H657" s="46" t="s">
        <v>143</v>
      </c>
      <c r="I657" s="412">
        <v>32</v>
      </c>
      <c r="J657" s="415">
        <v>32</v>
      </c>
      <c r="K657" s="19"/>
      <c r="L657" s="52"/>
      <c r="M657" s="81"/>
      <c r="N657" s="28"/>
      <c r="O657" s="972"/>
      <c r="P657" s="29"/>
      <c r="Q657" s="28"/>
      <c r="R657" s="28"/>
      <c r="S657" s="81"/>
      <c r="T657" s="185"/>
      <c r="U657" s="326"/>
      <c r="V657" s="60"/>
      <c r="W657" s="167"/>
      <c r="X657" s="489"/>
      <c r="Y657" s="502"/>
      <c r="Z657" s="494"/>
      <c r="AA657" s="28" t="s">
        <v>17</v>
      </c>
      <c r="AB657" s="27"/>
      <c r="AC657" s="28"/>
      <c r="AD657" s="27"/>
      <c r="AE657" s="28"/>
      <c r="AF657" s="29"/>
      <c r="AG657" s="29"/>
      <c r="AH657" s="27"/>
      <c r="AI657" s="27"/>
      <c r="AJ657" s="27"/>
      <c r="AK657" s="81">
        <v>8</v>
      </c>
      <c r="AL657" s="569"/>
      <c r="AM657" s="28"/>
      <c r="AN657" s="629"/>
      <c r="AO657" s="28">
        <v>2018</v>
      </c>
      <c r="AP657" s="20">
        <v>2019</v>
      </c>
      <c r="AQ657" s="182" t="s">
        <v>4473</v>
      </c>
      <c r="AR657" s="28" t="s">
        <v>4472</v>
      </c>
      <c r="AS657" s="20" t="s">
        <v>5070</v>
      </c>
    </row>
    <row r="658" spans="1:45" ht="14.25" customHeight="1" x14ac:dyDescent="0.25">
      <c r="D658" s="409" t="s">
        <v>5404</v>
      </c>
      <c r="E658" s="435" t="s">
        <v>5405</v>
      </c>
      <c r="F658" s="608"/>
      <c r="G658" s="28" t="s">
        <v>5406</v>
      </c>
      <c r="H658" s="46" t="s">
        <v>143</v>
      </c>
      <c r="I658" s="412">
        <v>32</v>
      </c>
      <c r="J658" s="415">
        <v>16</v>
      </c>
      <c r="K658" s="19"/>
      <c r="L658" s="52"/>
      <c r="M658" s="81"/>
      <c r="N658" s="28"/>
      <c r="O658" s="972"/>
      <c r="P658" s="29"/>
      <c r="Q658" s="28"/>
      <c r="R658" s="28"/>
      <c r="S658" s="81"/>
      <c r="T658" s="185"/>
      <c r="U658" s="326"/>
      <c r="V658" s="60"/>
      <c r="W658" s="167"/>
      <c r="X658" s="489"/>
      <c r="Y658" s="502" t="s">
        <v>2226</v>
      </c>
      <c r="Z658" s="494"/>
      <c r="AA658" s="28" t="s">
        <v>17</v>
      </c>
      <c r="AB658" s="27">
        <v>15</v>
      </c>
      <c r="AC658" s="28" t="s">
        <v>5408</v>
      </c>
      <c r="AD658" s="27" t="s">
        <v>54</v>
      </c>
      <c r="AE658" s="28" t="s">
        <v>158</v>
      </c>
      <c r="AF658" s="29" t="s">
        <v>55</v>
      </c>
      <c r="AG658" s="29"/>
      <c r="AH658" s="27" t="s">
        <v>133</v>
      </c>
      <c r="AI658" s="27" t="s">
        <v>133</v>
      </c>
      <c r="AJ658" s="27" t="s">
        <v>54</v>
      </c>
      <c r="AK658" s="81">
        <v>32</v>
      </c>
      <c r="AL658" s="569"/>
      <c r="AM658" s="28">
        <v>7</v>
      </c>
      <c r="AN658" s="28"/>
      <c r="AO658" s="28">
        <v>2019</v>
      </c>
      <c r="AP658" s="20">
        <v>2020</v>
      </c>
      <c r="AQ658" s="19"/>
      <c r="AR658" s="28" t="s">
        <v>5407</v>
      </c>
      <c r="AS658" s="127"/>
    </row>
    <row r="659" spans="1:45" ht="14.25" customHeight="1" x14ac:dyDescent="0.25">
      <c r="B659">
        <v>1</v>
      </c>
      <c r="C659" t="s">
        <v>875</v>
      </c>
      <c r="D659" s="26" t="s">
        <v>2031</v>
      </c>
      <c r="E659" s="435" t="s">
        <v>2035</v>
      </c>
      <c r="F659" s="27" t="s">
        <v>67</v>
      </c>
      <c r="G659" s="28" t="s">
        <v>2034</v>
      </c>
      <c r="H659" s="46" t="s">
        <v>143</v>
      </c>
      <c r="I659" s="27">
        <v>18</v>
      </c>
      <c r="J659" s="87">
        <v>18</v>
      </c>
      <c r="K659" s="19" t="s">
        <v>800</v>
      </c>
      <c r="L659" s="52" t="s">
        <v>108</v>
      </c>
      <c r="M659" s="81"/>
      <c r="N659" s="28">
        <v>853</v>
      </c>
      <c r="O659" s="972"/>
      <c r="P659" s="29">
        <v>6</v>
      </c>
      <c r="Q659" s="28">
        <v>1</v>
      </c>
      <c r="R659" s="28">
        <v>2</v>
      </c>
      <c r="S659" s="81">
        <v>120.482</v>
      </c>
      <c r="T659" s="185">
        <v>43184</v>
      </c>
      <c r="U659" s="326">
        <v>14.7</v>
      </c>
      <c r="V659" s="60">
        <v>0.67</v>
      </c>
      <c r="W659" s="167">
        <v>1</v>
      </c>
      <c r="X659" s="489">
        <f>IF(AND(N659&lt;&gt;"",S659&lt;&gt;""),1000*S659*V659/(N659*W659),"")</f>
        <v>94.634161781946077</v>
      </c>
      <c r="Y659" s="502" t="s">
        <v>174</v>
      </c>
      <c r="Z659" s="494" t="s">
        <v>54</v>
      </c>
      <c r="AA659" s="28" t="s">
        <v>20</v>
      </c>
      <c r="AB659" s="27">
        <v>38</v>
      </c>
      <c r="AC659" s="28" t="s">
        <v>2032</v>
      </c>
      <c r="AD659" s="27" t="s">
        <v>54</v>
      </c>
      <c r="AE659" s="28" t="s">
        <v>158</v>
      </c>
      <c r="AF659" s="29"/>
      <c r="AG659" s="29"/>
      <c r="AH659" s="27"/>
      <c r="AI659" s="27"/>
      <c r="AJ659" s="27"/>
      <c r="AK659" s="81"/>
      <c r="AL659" s="569"/>
      <c r="AM659" s="28"/>
      <c r="AN659" s="28"/>
      <c r="AO659" s="28">
        <v>2012</v>
      </c>
      <c r="AP659" s="20">
        <v>2014</v>
      </c>
      <c r="AQ659" s="182"/>
      <c r="AR659" s="28" t="s">
        <v>2033</v>
      </c>
      <c r="AS659" s="20"/>
    </row>
    <row r="660" spans="1:45" ht="14.25" customHeight="1" x14ac:dyDescent="0.25">
      <c r="D660" s="591" t="s">
        <v>3861</v>
      </c>
      <c r="E660" s="555" t="s">
        <v>5135</v>
      </c>
      <c r="F660" s="592" t="s">
        <v>1812</v>
      </c>
      <c r="G660" s="593" t="s">
        <v>5136</v>
      </c>
      <c r="H660" s="46" t="s">
        <v>143</v>
      </c>
      <c r="I660" s="592">
        <v>32</v>
      </c>
      <c r="J660" s="618">
        <v>32</v>
      </c>
      <c r="K660" s="19"/>
      <c r="L660" s="52"/>
      <c r="M660" s="81"/>
      <c r="N660" s="28"/>
      <c r="O660" s="972"/>
      <c r="P660" s="29"/>
      <c r="Q660" s="28"/>
      <c r="R660" s="28"/>
      <c r="S660" s="81"/>
      <c r="T660" s="185"/>
      <c r="U660" s="326"/>
      <c r="V660" s="60"/>
      <c r="W660" s="167"/>
      <c r="X660" s="489"/>
      <c r="Y660" s="502"/>
      <c r="Z660" s="494"/>
      <c r="AA660" s="28" t="s">
        <v>20</v>
      </c>
      <c r="AB660" s="27"/>
      <c r="AC660" s="28"/>
      <c r="AD660" s="27"/>
      <c r="AE660" s="28"/>
      <c r="AF660" s="29"/>
      <c r="AG660" s="29"/>
      <c r="AH660" s="27"/>
      <c r="AI660" s="27"/>
      <c r="AJ660" s="27"/>
      <c r="AK660" s="81"/>
      <c r="AL660" s="569"/>
      <c r="AM660" s="28"/>
      <c r="AN660" s="28"/>
      <c r="AO660" s="28"/>
      <c r="AP660" s="20">
        <v>2018</v>
      </c>
      <c r="AQ660" s="182" t="s">
        <v>3860</v>
      </c>
      <c r="AR660" s="59" t="s">
        <v>5137</v>
      </c>
      <c r="AS660" s="20" t="s">
        <v>5134</v>
      </c>
    </row>
    <row r="661" spans="1:45" ht="14.25" customHeight="1" x14ac:dyDescent="0.25">
      <c r="B661">
        <v>1</v>
      </c>
      <c r="C661" t="s">
        <v>875</v>
      </c>
      <c r="D661" s="45" t="s">
        <v>2457</v>
      </c>
      <c r="E661" s="555" t="s">
        <v>2460</v>
      </c>
      <c r="F661" s="46" t="s">
        <v>67</v>
      </c>
      <c r="G661" s="42" t="s">
        <v>2458</v>
      </c>
      <c r="H661" s="46" t="s">
        <v>143</v>
      </c>
      <c r="I661" s="46">
        <v>32</v>
      </c>
      <c r="J661" s="670">
        <v>32</v>
      </c>
      <c r="K661" s="19" t="s">
        <v>2461</v>
      </c>
      <c r="L661" s="52" t="s">
        <v>2458</v>
      </c>
      <c r="M661" s="81"/>
      <c r="N661" s="28">
        <v>207</v>
      </c>
      <c r="O661" s="972"/>
      <c r="P661" s="29" t="s">
        <v>744</v>
      </c>
      <c r="Q661" s="28"/>
      <c r="R661" s="64" t="s">
        <v>3256</v>
      </c>
      <c r="S661" s="81">
        <v>126.17</v>
      </c>
      <c r="T661" s="185">
        <v>40049</v>
      </c>
      <c r="U661" s="326" t="s">
        <v>3257</v>
      </c>
      <c r="V661" s="60">
        <v>1</v>
      </c>
      <c r="W661" s="167">
        <v>16</v>
      </c>
      <c r="X661" s="489">
        <f>IF(AND(N661&lt;&gt;"",S661&lt;&gt;""),1000*S661*V661/(N661*W661),"")</f>
        <v>38.094806763285021</v>
      </c>
      <c r="Y661" s="502" t="s">
        <v>2226</v>
      </c>
      <c r="Z661" s="494"/>
      <c r="AA661" s="28" t="s">
        <v>20</v>
      </c>
      <c r="AB661" s="27"/>
      <c r="AC661" s="28"/>
      <c r="AD661" s="27"/>
      <c r="AE661" s="28"/>
      <c r="AF661" s="29"/>
      <c r="AG661" s="29"/>
      <c r="AH661" s="27"/>
      <c r="AI661" s="27"/>
      <c r="AJ661" s="27"/>
      <c r="AK661" s="81"/>
      <c r="AL661" s="569"/>
      <c r="AM661" s="28"/>
      <c r="AN661" s="28"/>
      <c r="AO661" s="28">
        <v>2005</v>
      </c>
      <c r="AP661" s="20">
        <v>2009</v>
      </c>
      <c r="AQ661" s="19"/>
      <c r="AR661" s="28" t="s">
        <v>2462</v>
      </c>
      <c r="AS661" s="20" t="s">
        <v>2459</v>
      </c>
    </row>
    <row r="662" spans="1:45" ht="14.25" customHeight="1" x14ac:dyDescent="0.25">
      <c r="C662" t="s">
        <v>875</v>
      </c>
      <c r="D662" s="45" t="s">
        <v>2038</v>
      </c>
      <c r="E662" s="555" t="s">
        <v>2041</v>
      </c>
      <c r="F662" s="46" t="s">
        <v>85</v>
      </c>
      <c r="G662" s="42" t="s">
        <v>2039</v>
      </c>
      <c r="H662" s="46" t="s">
        <v>143</v>
      </c>
      <c r="I662" s="46">
        <v>32</v>
      </c>
      <c r="J662" s="670">
        <v>32</v>
      </c>
      <c r="K662" s="19" t="s">
        <v>800</v>
      </c>
      <c r="L662" s="52" t="s">
        <v>108</v>
      </c>
      <c r="M662" s="81" t="s">
        <v>3609</v>
      </c>
      <c r="N662" s="28"/>
      <c r="O662" s="972"/>
      <c r="P662" s="29">
        <v>6</v>
      </c>
      <c r="Q662" s="28"/>
      <c r="R662" s="28"/>
      <c r="S662" s="81"/>
      <c r="T662" s="185">
        <v>43230</v>
      </c>
      <c r="U662" s="326">
        <v>14.7</v>
      </c>
      <c r="V662" s="60">
        <v>1</v>
      </c>
      <c r="W662" s="167">
        <v>1</v>
      </c>
      <c r="X662" s="489" t="str">
        <f>IF(AND(N662&lt;&gt;"",S662&lt;&gt;""),1000*S662*V662/(N662*W662),"")</f>
        <v/>
      </c>
      <c r="Y662" s="502"/>
      <c r="Z662" s="494"/>
      <c r="AA662" s="28" t="s">
        <v>20</v>
      </c>
      <c r="AB662" s="27">
        <v>4</v>
      </c>
      <c r="AC662" s="28" t="s">
        <v>73</v>
      </c>
      <c r="AD662" s="27" t="s">
        <v>149</v>
      </c>
      <c r="AE662" s="28" t="s">
        <v>158</v>
      </c>
      <c r="AF662" s="29"/>
      <c r="AG662" s="29"/>
      <c r="AH662" s="27"/>
      <c r="AI662" s="27"/>
      <c r="AJ662" s="27"/>
      <c r="AK662" s="81"/>
      <c r="AL662" s="569"/>
      <c r="AM662" s="28"/>
      <c r="AN662" s="28"/>
      <c r="AO662" s="28">
        <v>2015</v>
      </c>
      <c r="AP662" s="20">
        <v>2016</v>
      </c>
      <c r="AQ662" s="182"/>
      <c r="AR662" s="28" t="s">
        <v>2040</v>
      </c>
      <c r="AS662" s="20" t="s">
        <v>3555</v>
      </c>
    </row>
    <row r="663" spans="1:45" ht="14.25" customHeight="1" x14ac:dyDescent="0.25">
      <c r="D663" s="26" t="s">
        <v>6453</v>
      </c>
      <c r="E663" s="435" t="s">
        <v>6452</v>
      </c>
      <c r="F663" s="27" t="s">
        <v>6454</v>
      </c>
      <c r="G663" s="28" t="s">
        <v>6450</v>
      </c>
      <c r="H663" s="46" t="s">
        <v>143</v>
      </c>
      <c r="I663" s="27" t="s">
        <v>6451</v>
      </c>
      <c r="J663" s="87" t="s">
        <v>6451</v>
      </c>
      <c r="K663" s="19"/>
      <c r="L663" s="52"/>
      <c r="M663" s="81"/>
      <c r="N663" s="28"/>
      <c r="O663" s="972"/>
      <c r="P663" s="29"/>
      <c r="Q663" s="28"/>
      <c r="R663" s="28"/>
      <c r="S663" s="81"/>
      <c r="T663" s="185"/>
      <c r="U663" s="326"/>
      <c r="V663" s="60"/>
      <c r="W663" s="167"/>
      <c r="X663" s="489"/>
      <c r="Y663" s="502"/>
      <c r="Z663" s="494"/>
      <c r="AA663" s="28" t="s">
        <v>655</v>
      </c>
      <c r="AB663" s="27"/>
      <c r="AC663" s="28"/>
      <c r="AD663" s="27" t="s">
        <v>54</v>
      </c>
      <c r="AE663" s="28"/>
      <c r="AF663" s="29"/>
      <c r="AG663" s="29" t="s">
        <v>54</v>
      </c>
      <c r="AH663" s="27"/>
      <c r="AI663" s="27"/>
      <c r="AJ663" s="27"/>
      <c r="AK663" s="81"/>
      <c r="AL663" s="569"/>
      <c r="AM663" s="27" t="s">
        <v>6451</v>
      </c>
      <c r="AN663" s="28"/>
      <c r="AO663" s="28">
        <v>2014</v>
      </c>
      <c r="AP663" s="20">
        <v>2021</v>
      </c>
      <c r="AQ663" s="182" t="s">
        <v>4465</v>
      </c>
      <c r="AR663" s="28" t="s">
        <v>6459</v>
      </c>
      <c r="AS663" s="20" t="s">
        <v>6458</v>
      </c>
    </row>
    <row r="664" spans="1:45" ht="14.25" customHeight="1" x14ac:dyDescent="0.25">
      <c r="D664" s="591" t="s">
        <v>5140</v>
      </c>
      <c r="E664" s="555" t="s">
        <v>5141</v>
      </c>
      <c r="F664" s="592"/>
      <c r="G664" s="593" t="s">
        <v>5142</v>
      </c>
      <c r="H664" s="46" t="s">
        <v>143</v>
      </c>
      <c r="I664" s="592">
        <v>16</v>
      </c>
      <c r="J664" s="415">
        <v>16</v>
      </c>
      <c r="K664" s="19"/>
      <c r="L664" s="42"/>
      <c r="M664" s="81"/>
      <c r="N664" s="28"/>
      <c r="O664" s="972"/>
      <c r="P664" s="29"/>
      <c r="Q664" s="28"/>
      <c r="R664" s="28"/>
      <c r="S664" s="81"/>
      <c r="T664" s="185"/>
      <c r="U664" s="326"/>
      <c r="V664" s="60"/>
      <c r="W664" s="167"/>
      <c r="X664" s="489"/>
      <c r="Y664" s="502"/>
      <c r="Z664" s="494"/>
      <c r="AA664" s="28" t="s">
        <v>20</v>
      </c>
      <c r="AB664" s="27">
        <v>10</v>
      </c>
      <c r="AC664" s="28" t="s">
        <v>5143</v>
      </c>
      <c r="AD664" s="27" t="s">
        <v>54</v>
      </c>
      <c r="AE664" s="28" t="s">
        <v>158</v>
      </c>
      <c r="AF664" s="29" t="s">
        <v>55</v>
      </c>
      <c r="AG664" s="29" t="s">
        <v>54</v>
      </c>
      <c r="AH664" s="27" t="s">
        <v>181</v>
      </c>
      <c r="AI664" s="27" t="s">
        <v>181</v>
      </c>
      <c r="AJ664" s="27" t="s">
        <v>54</v>
      </c>
      <c r="AK664" s="81">
        <v>31</v>
      </c>
      <c r="AL664" s="569"/>
      <c r="AM664" s="28">
        <v>16</v>
      </c>
      <c r="AN664" s="28">
        <v>5</v>
      </c>
      <c r="AO664" s="28"/>
      <c r="AP664" s="20">
        <v>2020</v>
      </c>
      <c r="AQ664" s="19"/>
      <c r="AR664" s="28" t="s">
        <v>5145</v>
      </c>
      <c r="AS664" s="20"/>
    </row>
    <row r="665" spans="1:45" ht="14.25" customHeight="1" x14ac:dyDescent="0.25">
      <c r="A665" t="s">
        <v>746</v>
      </c>
      <c r="C665" t="s">
        <v>875</v>
      </c>
      <c r="D665" s="45" t="s">
        <v>531</v>
      </c>
      <c r="E665" s="555" t="s">
        <v>2511</v>
      </c>
      <c r="F665" s="46" t="s">
        <v>57</v>
      </c>
      <c r="G665" s="42" t="s">
        <v>532</v>
      </c>
      <c r="H665" s="46" t="s">
        <v>143</v>
      </c>
      <c r="I665" s="46">
        <v>32</v>
      </c>
      <c r="J665" s="670">
        <v>32</v>
      </c>
      <c r="K665" s="19"/>
      <c r="L665" s="52"/>
      <c r="M665" s="81" t="s">
        <v>828</v>
      </c>
      <c r="N665" s="28"/>
      <c r="O665" s="972"/>
      <c r="P665" s="29"/>
      <c r="Q665" s="28"/>
      <c r="R665" s="28"/>
      <c r="S665" s="81"/>
      <c r="T665" s="185"/>
      <c r="U665" s="326"/>
      <c r="V665" s="60"/>
      <c r="W665" s="167"/>
      <c r="X665" s="489" t="str">
        <f>IF(AND(N665&lt;&gt;"",S665&lt;&gt;""),1000*S665*V665/(N665*W665),"")</f>
        <v/>
      </c>
      <c r="Y665" s="502"/>
      <c r="Z665" s="494"/>
      <c r="AA665" s="28" t="s">
        <v>20</v>
      </c>
      <c r="AB665" s="27">
        <v>12</v>
      </c>
      <c r="AC665" s="28" t="s">
        <v>531</v>
      </c>
      <c r="AD665" s="27"/>
      <c r="AE665" s="28"/>
      <c r="AF665" s="29" t="s">
        <v>55</v>
      </c>
      <c r="AG665" s="29"/>
      <c r="AH665" s="27" t="s">
        <v>133</v>
      </c>
      <c r="AI665" s="27" t="s">
        <v>133</v>
      </c>
      <c r="AJ665" s="27"/>
      <c r="AK665" s="81"/>
      <c r="AL665" s="569"/>
      <c r="AM665" s="28">
        <v>32</v>
      </c>
      <c r="AN665" s="28"/>
      <c r="AO665" s="28">
        <v>2001</v>
      </c>
      <c r="AP665" s="20">
        <v>2009</v>
      </c>
      <c r="AQ665" s="19"/>
      <c r="AR665" s="28" t="s">
        <v>533</v>
      </c>
      <c r="AS665" s="20" t="s">
        <v>828</v>
      </c>
    </row>
    <row r="666" spans="1:45" ht="14.25" customHeight="1" x14ac:dyDescent="0.25">
      <c r="B666">
        <v>1</v>
      </c>
      <c r="C666" t="s">
        <v>875</v>
      </c>
      <c r="D666" s="45" t="s">
        <v>3158</v>
      </c>
      <c r="E666" s="555" t="s">
        <v>2558</v>
      </c>
      <c r="F666" s="46" t="s">
        <v>85</v>
      </c>
      <c r="G666" s="42" t="s">
        <v>311</v>
      </c>
      <c r="H666" s="46" t="s">
        <v>143</v>
      </c>
      <c r="I666" s="46">
        <v>16</v>
      </c>
      <c r="J666" s="670">
        <v>16</v>
      </c>
      <c r="K666" s="19" t="s">
        <v>800</v>
      </c>
      <c r="L666" s="52" t="s">
        <v>108</v>
      </c>
      <c r="M666" s="81"/>
      <c r="N666" s="28">
        <v>643</v>
      </c>
      <c r="O666" s="972"/>
      <c r="P666" s="29">
        <v>6</v>
      </c>
      <c r="Q666" s="28"/>
      <c r="R666" s="28">
        <v>2</v>
      </c>
      <c r="S666" s="81">
        <v>208.333</v>
      </c>
      <c r="T666" s="185">
        <v>43185</v>
      </c>
      <c r="U666" s="326">
        <v>14.7</v>
      </c>
      <c r="V666" s="60">
        <v>0.67</v>
      </c>
      <c r="W666" s="167">
        <v>1</v>
      </c>
      <c r="X666" s="489">
        <f>IF(AND(N666&lt;&gt;"",S666&lt;&gt;""),1000*S666*V666/(N666*W666),"")</f>
        <v>217.08104199066875</v>
      </c>
      <c r="Y666" s="502" t="s">
        <v>174</v>
      </c>
      <c r="Z666" s="494"/>
      <c r="AA666" s="28" t="s">
        <v>20</v>
      </c>
      <c r="AB666" s="27">
        <v>2</v>
      </c>
      <c r="AC666" s="28" t="s">
        <v>3159</v>
      </c>
      <c r="AD666" s="27" t="s">
        <v>54</v>
      </c>
      <c r="AE666" s="28"/>
      <c r="AF666" s="29" t="s">
        <v>55</v>
      </c>
      <c r="AG666" s="29" t="s">
        <v>55</v>
      </c>
      <c r="AH666" s="27" t="s">
        <v>181</v>
      </c>
      <c r="AI666" s="27" t="s">
        <v>181</v>
      </c>
      <c r="AJ666" s="27"/>
      <c r="AK666" s="81">
        <v>28</v>
      </c>
      <c r="AL666" s="569"/>
      <c r="AM666" s="28">
        <v>8</v>
      </c>
      <c r="AN666" s="28"/>
      <c r="AO666" s="28">
        <v>2014</v>
      </c>
      <c r="AP666" s="20">
        <v>2016</v>
      </c>
      <c r="AQ666" s="182"/>
      <c r="AR666" s="28"/>
      <c r="AS666" s="20" t="s">
        <v>3160</v>
      </c>
    </row>
    <row r="667" spans="1:45" ht="14.25" customHeight="1" x14ac:dyDescent="0.25">
      <c r="B667">
        <v>1</v>
      </c>
      <c r="C667" t="s">
        <v>875</v>
      </c>
      <c r="D667" s="45" t="s">
        <v>2049</v>
      </c>
      <c r="E667" s="555" t="s">
        <v>2558</v>
      </c>
      <c r="F667" s="46" t="s">
        <v>85</v>
      </c>
      <c r="G667" s="42" t="s">
        <v>311</v>
      </c>
      <c r="H667" s="46" t="s">
        <v>143</v>
      </c>
      <c r="I667" s="46">
        <v>32</v>
      </c>
      <c r="J667" s="670">
        <v>16</v>
      </c>
      <c r="K667" s="19" t="s">
        <v>800</v>
      </c>
      <c r="L667" s="42" t="s">
        <v>108</v>
      </c>
      <c r="M667" s="81"/>
      <c r="N667" s="28">
        <v>5756</v>
      </c>
      <c r="O667" s="972"/>
      <c r="P667" s="29">
        <v>6</v>
      </c>
      <c r="Q667" s="28">
        <v>9</v>
      </c>
      <c r="R667" s="28">
        <v>6</v>
      </c>
      <c r="S667" s="81">
        <v>136.98599999999999</v>
      </c>
      <c r="T667" s="185">
        <v>43185</v>
      </c>
      <c r="U667" s="326">
        <v>14.7</v>
      </c>
      <c r="V667" s="60">
        <v>2</v>
      </c>
      <c r="W667" s="167">
        <v>1</v>
      </c>
      <c r="X667" s="489">
        <f>IF(AND(N667&lt;&gt;"",S667&lt;&gt;""),1000*S667*V667/(N667*W667),"")</f>
        <v>47.597637248088951</v>
      </c>
      <c r="Y667" s="502" t="s">
        <v>174</v>
      </c>
      <c r="Z667" s="494"/>
      <c r="AA667" s="28" t="s">
        <v>20</v>
      </c>
      <c r="AB667" s="27">
        <v>3</v>
      </c>
      <c r="AC667" s="28" t="s">
        <v>2049</v>
      </c>
      <c r="AD667" s="27" t="s">
        <v>149</v>
      </c>
      <c r="AE667" s="28"/>
      <c r="AF667" s="29"/>
      <c r="AG667" s="29"/>
      <c r="AH667" s="27" t="s">
        <v>133</v>
      </c>
      <c r="AI667" s="27" t="s">
        <v>133</v>
      </c>
      <c r="AJ667" s="27" t="s">
        <v>54</v>
      </c>
      <c r="AK667" s="81">
        <v>130</v>
      </c>
      <c r="AL667" s="569"/>
      <c r="AM667" s="28">
        <v>8</v>
      </c>
      <c r="AN667" s="28"/>
      <c r="AO667" s="28">
        <v>2014</v>
      </c>
      <c r="AP667" s="20">
        <v>2016</v>
      </c>
      <c r="AQ667" s="182"/>
      <c r="AR667" s="28" t="s">
        <v>3161</v>
      </c>
      <c r="AS667" s="20" t="s">
        <v>3157</v>
      </c>
    </row>
    <row r="668" spans="1:45" ht="14.25" customHeight="1" x14ac:dyDescent="0.25">
      <c r="B668">
        <v>1</v>
      </c>
      <c r="C668" t="s">
        <v>4376</v>
      </c>
      <c r="D668" s="26" t="s">
        <v>4085</v>
      </c>
      <c r="E668" s="435" t="s">
        <v>4089</v>
      </c>
      <c r="F668" s="27" t="s">
        <v>85</v>
      </c>
      <c r="G668" s="28" t="s">
        <v>4088</v>
      </c>
      <c r="H668" s="46" t="s">
        <v>143</v>
      </c>
      <c r="I668" s="27">
        <v>32</v>
      </c>
      <c r="J668" s="87">
        <v>32</v>
      </c>
      <c r="K668" s="19" t="s">
        <v>800</v>
      </c>
      <c r="L668" s="52" t="s">
        <v>108</v>
      </c>
      <c r="M668" s="81" t="s">
        <v>4087</v>
      </c>
      <c r="N668" s="28">
        <v>396</v>
      </c>
      <c r="O668" s="972"/>
      <c r="P668" s="29">
        <v>6</v>
      </c>
      <c r="Q668" s="28"/>
      <c r="R668" s="28">
        <v>1</v>
      </c>
      <c r="S668" s="81">
        <v>123.45699999999999</v>
      </c>
      <c r="T668" s="185">
        <v>43288</v>
      </c>
      <c r="U668" s="326">
        <v>14.7</v>
      </c>
      <c r="V668" s="60">
        <v>1</v>
      </c>
      <c r="W668" s="167">
        <v>4</v>
      </c>
      <c r="X668" s="489">
        <f>IF(AND(N668&lt;&gt;"",S668&lt;&gt;""),1000*S668*V668/(N668*W668),"")</f>
        <v>77.940025252525245</v>
      </c>
      <c r="Y668" s="502" t="s">
        <v>174</v>
      </c>
      <c r="Z668" s="494"/>
      <c r="AA668" s="28" t="s">
        <v>20</v>
      </c>
      <c r="AB668" s="27">
        <v>4</v>
      </c>
      <c r="AC668" s="28" t="s">
        <v>4086</v>
      </c>
      <c r="AD668" s="27"/>
      <c r="AE668" s="28"/>
      <c r="AF668" s="29" t="s">
        <v>55</v>
      </c>
      <c r="AG668" s="29"/>
      <c r="AH668" s="27" t="s">
        <v>718</v>
      </c>
      <c r="AI668" s="27" t="s">
        <v>718</v>
      </c>
      <c r="AJ668" s="27" t="s">
        <v>55</v>
      </c>
      <c r="AK668" s="81">
        <v>11</v>
      </c>
      <c r="AL668" s="569"/>
      <c r="AM668" s="28">
        <v>4</v>
      </c>
      <c r="AN668" s="28"/>
      <c r="AO668" s="28">
        <v>2013</v>
      </c>
      <c r="AP668" s="20">
        <v>2013</v>
      </c>
      <c r="AQ668" s="182"/>
      <c r="AR668" s="28" t="s">
        <v>4090</v>
      </c>
      <c r="AS668" s="20" t="s">
        <v>4095</v>
      </c>
    </row>
    <row r="669" spans="1:45" ht="14.25" customHeight="1" x14ac:dyDescent="0.25">
      <c r="A669" s="177"/>
      <c r="B669" s="177"/>
      <c r="C669" t="s">
        <v>875</v>
      </c>
      <c r="D669" s="409" t="s">
        <v>2056</v>
      </c>
      <c r="E669" s="435" t="s">
        <v>2059</v>
      </c>
      <c r="F669" s="412" t="s">
        <v>57</v>
      </c>
      <c r="G669" s="504" t="s">
        <v>2057</v>
      </c>
      <c r="H669" s="46" t="s">
        <v>143</v>
      </c>
      <c r="I669" s="412">
        <v>96</v>
      </c>
      <c r="J669" s="415">
        <v>64</v>
      </c>
      <c r="K669" s="19" t="s">
        <v>800</v>
      </c>
      <c r="L669" s="52" t="s">
        <v>108</v>
      </c>
      <c r="M669" s="81" t="s">
        <v>3169</v>
      </c>
      <c r="N669" s="28">
        <v>934049</v>
      </c>
      <c r="O669" s="976"/>
      <c r="P669" s="29">
        <v>6</v>
      </c>
      <c r="Q669" s="28"/>
      <c r="R669" s="28"/>
      <c r="S669" s="81"/>
      <c r="T669" s="185">
        <v>43185</v>
      </c>
      <c r="U669" s="326">
        <v>14.7</v>
      </c>
      <c r="V669" s="60">
        <v>0.4</v>
      </c>
      <c r="W669" s="167">
        <v>1</v>
      </c>
      <c r="X669" s="489" t="str">
        <f>IF(AND(N669&lt;&gt;"",S669&lt;&gt;""),1000*S669*V669/(N669*W669),"")</f>
        <v/>
      </c>
      <c r="Y669" s="503"/>
      <c r="Z669" s="495" t="s">
        <v>1971</v>
      </c>
      <c r="AA669" s="504" t="s">
        <v>20</v>
      </c>
      <c r="AB669" s="412">
        <v>32</v>
      </c>
      <c r="AC669" s="504" t="s">
        <v>3168</v>
      </c>
      <c r="AD669" s="412"/>
      <c r="AE669" s="504"/>
      <c r="AF669" s="411"/>
      <c r="AG669" s="411"/>
      <c r="AH669" s="412"/>
      <c r="AI669" s="412"/>
      <c r="AJ669" s="412"/>
      <c r="AK669" s="546"/>
      <c r="AL669" s="570"/>
      <c r="AM669" s="504"/>
      <c r="AN669" s="504"/>
      <c r="AO669" s="504">
        <v>2009</v>
      </c>
      <c r="AP669" s="505">
        <v>2012</v>
      </c>
      <c r="AQ669" s="142"/>
      <c r="AR669" s="504" t="s">
        <v>2058</v>
      </c>
      <c r="AS669" s="505" t="s">
        <v>3170</v>
      </c>
    </row>
    <row r="670" spans="1:45" ht="14.25" customHeight="1" x14ac:dyDescent="0.25">
      <c r="A670" s="177"/>
      <c r="B670" s="177"/>
      <c r="C670" t="s">
        <v>875</v>
      </c>
      <c r="D670" s="591" t="s">
        <v>1918</v>
      </c>
      <c r="E670" s="555" t="s">
        <v>2060</v>
      </c>
      <c r="F670" s="592" t="s">
        <v>296</v>
      </c>
      <c r="G670" s="593" t="s">
        <v>311</v>
      </c>
      <c r="H670" s="46" t="s">
        <v>143</v>
      </c>
      <c r="I670" s="592">
        <v>32</v>
      </c>
      <c r="J670" s="618">
        <v>32</v>
      </c>
      <c r="K670" s="48"/>
      <c r="L670" s="465" t="s">
        <v>311</v>
      </c>
      <c r="M670" s="546"/>
      <c r="N670" s="504">
        <v>90000</v>
      </c>
      <c r="O670" s="977"/>
      <c r="P670" s="411"/>
      <c r="Q670" s="504"/>
      <c r="R670" s="504">
        <v>306</v>
      </c>
      <c r="S670" s="546"/>
      <c r="T670" s="575"/>
      <c r="U670" s="576"/>
      <c r="V670" s="577"/>
      <c r="W670" s="466"/>
      <c r="X670" s="490"/>
      <c r="Y670" s="957"/>
      <c r="Z670" s="466"/>
      <c r="AA670" s="504" t="s">
        <v>20</v>
      </c>
      <c r="AB670" s="412"/>
      <c r="AC670" s="504" t="s">
        <v>1918</v>
      </c>
      <c r="AD670" s="27" t="s">
        <v>54</v>
      </c>
      <c r="AE670" s="504" t="s">
        <v>158</v>
      </c>
      <c r="AF670" s="411" t="s">
        <v>54</v>
      </c>
      <c r="AG670" s="411"/>
      <c r="AH670" s="412" t="s">
        <v>133</v>
      </c>
      <c r="AI670" s="412" t="s">
        <v>133</v>
      </c>
      <c r="AJ670" s="412" t="s">
        <v>54</v>
      </c>
      <c r="AK670" s="546"/>
      <c r="AL670" s="570"/>
      <c r="AM670" s="504">
        <v>64</v>
      </c>
      <c r="AN670" s="504"/>
      <c r="AO670" s="504">
        <v>2015</v>
      </c>
      <c r="AP670" s="505">
        <v>2021</v>
      </c>
      <c r="AQ670" s="182" t="s">
        <v>6190</v>
      </c>
      <c r="AR670" s="504"/>
      <c r="AS670" s="505" t="s">
        <v>5574</v>
      </c>
    </row>
    <row r="671" spans="1:45" ht="14.25" customHeight="1" x14ac:dyDescent="0.25">
      <c r="A671" s="177"/>
      <c r="B671" s="177"/>
      <c r="C671" t="s">
        <v>875</v>
      </c>
      <c r="D671" s="591" t="s">
        <v>1918</v>
      </c>
      <c r="E671" s="555" t="s">
        <v>2060</v>
      </c>
      <c r="F671" s="592" t="s">
        <v>296</v>
      </c>
      <c r="G671" s="593" t="s">
        <v>311</v>
      </c>
      <c r="H671" s="46" t="s">
        <v>143</v>
      </c>
      <c r="I671" s="592">
        <v>64</v>
      </c>
      <c r="J671" s="618">
        <v>32</v>
      </c>
      <c r="K671" s="48"/>
      <c r="L671" s="465" t="s">
        <v>311</v>
      </c>
      <c r="M671" s="546"/>
      <c r="N671" s="504">
        <v>210000</v>
      </c>
      <c r="O671" s="977"/>
      <c r="P671" s="411"/>
      <c r="Q671" s="504"/>
      <c r="R671" s="504">
        <v>306</v>
      </c>
      <c r="S671" s="546"/>
      <c r="T671" s="575"/>
      <c r="U671" s="576"/>
      <c r="V671" s="577"/>
      <c r="W671" s="466"/>
      <c r="X671" s="490"/>
      <c r="Y671" s="957"/>
      <c r="Z671" s="466"/>
      <c r="AA671" s="504" t="s">
        <v>20</v>
      </c>
      <c r="AB671" s="412"/>
      <c r="AC671" s="504" t="s">
        <v>4589</v>
      </c>
      <c r="AD671" s="27" t="s">
        <v>54</v>
      </c>
      <c r="AE671" s="504" t="s">
        <v>158</v>
      </c>
      <c r="AF671" s="411" t="s">
        <v>54</v>
      </c>
      <c r="AG671" s="411"/>
      <c r="AH671" s="412" t="s">
        <v>133</v>
      </c>
      <c r="AI671" s="412" t="s">
        <v>133</v>
      </c>
      <c r="AJ671" s="412" t="s">
        <v>54</v>
      </c>
      <c r="AK671" s="546"/>
      <c r="AL671" s="570"/>
      <c r="AM671" s="504">
        <v>64</v>
      </c>
      <c r="AN671" s="504"/>
      <c r="AO671" s="504">
        <v>2015</v>
      </c>
      <c r="AP671" s="505">
        <v>2021</v>
      </c>
      <c r="AQ671" s="182" t="s">
        <v>6190</v>
      </c>
      <c r="AR671" s="504" t="s">
        <v>1919</v>
      </c>
      <c r="AS671" s="505"/>
    </row>
    <row r="672" spans="1:45" ht="14.25" customHeight="1" x14ac:dyDescent="0.25">
      <c r="A672" s="177"/>
      <c r="B672" s="177"/>
      <c r="C672" t="s">
        <v>875</v>
      </c>
      <c r="D672" s="409" t="s">
        <v>1918</v>
      </c>
      <c r="E672" s="435" t="s">
        <v>2060</v>
      </c>
      <c r="F672" s="412" t="s">
        <v>296</v>
      </c>
      <c r="G672" s="504" t="s">
        <v>311</v>
      </c>
      <c r="H672" s="46" t="s">
        <v>143</v>
      </c>
      <c r="I672" s="412">
        <v>64</v>
      </c>
      <c r="J672" s="415">
        <v>16</v>
      </c>
      <c r="K672" s="48"/>
      <c r="L672" s="465" t="s">
        <v>311</v>
      </c>
      <c r="M672" s="546"/>
      <c r="N672" s="504">
        <v>210000</v>
      </c>
      <c r="O672" s="977"/>
      <c r="P672" s="411"/>
      <c r="Q672" s="504"/>
      <c r="R672" s="504">
        <v>306</v>
      </c>
      <c r="S672" s="546"/>
      <c r="T672" s="575"/>
      <c r="U672" s="576"/>
      <c r="V672" s="577"/>
      <c r="W672" s="466"/>
      <c r="X672" s="490"/>
      <c r="Y672" s="957"/>
      <c r="Z672" s="466"/>
      <c r="AA672" s="504" t="s">
        <v>20</v>
      </c>
      <c r="AB672" s="412"/>
      <c r="AC672" s="504" t="s">
        <v>4588</v>
      </c>
      <c r="AD672" s="27" t="s">
        <v>54</v>
      </c>
      <c r="AE672" s="504" t="s">
        <v>158</v>
      </c>
      <c r="AF672" s="411" t="s">
        <v>54</v>
      </c>
      <c r="AG672" s="411"/>
      <c r="AH672" s="412" t="s">
        <v>133</v>
      </c>
      <c r="AI672" s="412" t="s">
        <v>133</v>
      </c>
      <c r="AJ672" s="412" t="s">
        <v>54</v>
      </c>
      <c r="AK672" s="546"/>
      <c r="AL672" s="570"/>
      <c r="AM672" s="504">
        <v>64</v>
      </c>
      <c r="AN672" s="504"/>
      <c r="AO672" s="504">
        <v>2015</v>
      </c>
      <c r="AP672" s="505">
        <v>2021</v>
      </c>
      <c r="AQ672" s="182" t="s">
        <v>6190</v>
      </c>
      <c r="AR672" s="504" t="s">
        <v>4587</v>
      </c>
      <c r="AS672" s="505" t="s">
        <v>4590</v>
      </c>
    </row>
    <row r="673" spans="1:45" ht="14.25" customHeight="1" x14ac:dyDescent="0.25">
      <c r="A673" s="208"/>
      <c r="B673" s="208"/>
      <c r="C673" s="208" t="s">
        <v>875</v>
      </c>
      <c r="D673" s="202" t="s">
        <v>1918</v>
      </c>
      <c r="E673" s="733" t="s">
        <v>2060</v>
      </c>
      <c r="F673" s="205" t="s">
        <v>296</v>
      </c>
      <c r="G673" s="734" t="s">
        <v>311</v>
      </c>
      <c r="H673" s="762" t="s">
        <v>143</v>
      </c>
      <c r="I673" s="205">
        <v>64</v>
      </c>
      <c r="J673" s="207">
        <v>16</v>
      </c>
      <c r="K673" s="918" t="s">
        <v>6272</v>
      </c>
      <c r="L673" s="736" t="s">
        <v>108</v>
      </c>
      <c r="M673" s="737" t="s">
        <v>5625</v>
      </c>
      <c r="N673" s="734"/>
      <c r="O673" s="978"/>
      <c r="P673" s="204"/>
      <c r="Q673" s="734"/>
      <c r="R673" s="734"/>
      <c r="S673" s="737"/>
      <c r="T673" s="738">
        <v>44504</v>
      </c>
      <c r="U673" s="739" t="s">
        <v>5998</v>
      </c>
      <c r="V673" s="740">
        <v>2</v>
      </c>
      <c r="W673" s="741">
        <v>1</v>
      </c>
      <c r="X673" s="742" t="str">
        <f>IF(AND(N673&lt;&gt;"",S673&lt;&gt;""),1000*S673*V673/(N673*W673),"")</f>
        <v/>
      </c>
      <c r="Y673" s="958"/>
      <c r="Z673" s="741"/>
      <c r="AA673" s="734" t="s">
        <v>479</v>
      </c>
      <c r="AB673" s="205">
        <v>27</v>
      </c>
      <c r="AC673" s="734" t="s">
        <v>6274</v>
      </c>
      <c r="AD673" s="205" t="s">
        <v>54</v>
      </c>
      <c r="AE673" s="734" t="s">
        <v>158</v>
      </c>
      <c r="AF673" s="204" t="s">
        <v>54</v>
      </c>
      <c r="AG673" s="204"/>
      <c r="AH673" s="205" t="s">
        <v>4002</v>
      </c>
      <c r="AI673" s="205" t="s">
        <v>4002</v>
      </c>
      <c r="AJ673" s="205" t="s">
        <v>54</v>
      </c>
      <c r="AK673" s="737"/>
      <c r="AL673" s="745"/>
      <c r="AM673" s="734">
        <v>64</v>
      </c>
      <c r="AN673" s="734"/>
      <c r="AO673" s="734">
        <v>2015</v>
      </c>
      <c r="AP673" s="746">
        <v>2021</v>
      </c>
      <c r="AQ673" s="747" t="s">
        <v>6190</v>
      </c>
      <c r="AR673" s="734" t="s">
        <v>4587</v>
      </c>
      <c r="AS673" s="746" t="s">
        <v>4590</v>
      </c>
    </row>
    <row r="674" spans="1:45" ht="14.25" customHeight="1" x14ac:dyDescent="0.25">
      <c r="A674" s="177"/>
      <c r="B674" s="177">
        <v>1</v>
      </c>
      <c r="C674" t="s">
        <v>4376</v>
      </c>
      <c r="D674" s="591" t="s">
        <v>2655</v>
      </c>
      <c r="E674" s="555"/>
      <c r="F674" s="592" t="s">
        <v>67</v>
      </c>
      <c r="G674" s="593" t="s">
        <v>2656</v>
      </c>
      <c r="H674" s="46" t="s">
        <v>143</v>
      </c>
      <c r="I674" s="592">
        <v>16</v>
      </c>
      <c r="J674" s="618">
        <v>16</v>
      </c>
      <c r="K674" s="19" t="s">
        <v>800</v>
      </c>
      <c r="L674" s="52" t="s">
        <v>108</v>
      </c>
      <c r="M674" s="81"/>
      <c r="N674" s="28">
        <v>636</v>
      </c>
      <c r="O674" s="977"/>
      <c r="P674" s="29">
        <v>6</v>
      </c>
      <c r="Q674" s="28"/>
      <c r="R674" s="28"/>
      <c r="S674" s="81">
        <v>454.54500000000002</v>
      </c>
      <c r="T674" s="185">
        <v>43186</v>
      </c>
      <c r="U674" s="326">
        <v>14.7</v>
      </c>
      <c r="V674" s="60">
        <v>0.67</v>
      </c>
      <c r="W674" s="167">
        <v>4</v>
      </c>
      <c r="X674" s="489">
        <f>IF(AND(N674&lt;&gt;"",S674&lt;&gt;""),1000*S674*V674/(N674*W674),"")</f>
        <v>119.71114386792453</v>
      </c>
      <c r="Y674" s="957" t="s">
        <v>174</v>
      </c>
      <c r="Z674" s="466"/>
      <c r="AA674" s="504" t="s">
        <v>20</v>
      </c>
      <c r="AB674" s="412">
        <v>24</v>
      </c>
      <c r="AC674" s="504" t="s">
        <v>73</v>
      </c>
      <c r="AD674" s="27" t="s">
        <v>54</v>
      </c>
      <c r="AE674" s="504"/>
      <c r="AF674" s="411" t="s">
        <v>55</v>
      </c>
      <c r="AG674" s="411" t="s">
        <v>54</v>
      </c>
      <c r="AH674" s="412" t="s">
        <v>181</v>
      </c>
      <c r="AI674" s="412" t="s">
        <v>181</v>
      </c>
      <c r="AJ674" s="412"/>
      <c r="AK674" s="546">
        <v>16</v>
      </c>
      <c r="AL674" s="570"/>
      <c r="AM674" s="504">
        <v>16</v>
      </c>
      <c r="AN674" s="504"/>
      <c r="AO674" s="504">
        <v>2013</v>
      </c>
      <c r="AP674" s="505">
        <v>2013</v>
      </c>
      <c r="AQ674" s="182"/>
      <c r="AR674" s="504" t="s">
        <v>3172</v>
      </c>
      <c r="AS674" s="505" t="s">
        <v>3171</v>
      </c>
    </row>
    <row r="675" spans="1:45" ht="14.25" customHeight="1" x14ac:dyDescent="0.25">
      <c r="D675" s="591" t="s">
        <v>6147</v>
      </c>
      <c r="E675" s="555" t="s">
        <v>6150</v>
      </c>
      <c r="F675" s="592"/>
      <c r="G675" s="593" t="s">
        <v>6139</v>
      </c>
      <c r="H675" s="46" t="s">
        <v>143</v>
      </c>
      <c r="I675" s="592">
        <v>32</v>
      </c>
      <c r="J675" s="618">
        <v>8</v>
      </c>
      <c r="K675" s="856" t="s">
        <v>6197</v>
      </c>
      <c r="L675" s="52" t="s">
        <v>108</v>
      </c>
      <c r="M675" s="81" t="s">
        <v>6271</v>
      </c>
      <c r="N675" s="28"/>
      <c r="O675" s="972"/>
      <c r="P675" s="29">
        <v>6</v>
      </c>
      <c r="Q675" s="28"/>
      <c r="R675" s="28"/>
      <c r="S675" s="81"/>
      <c r="T675" s="185">
        <v>44503</v>
      </c>
      <c r="U675" s="326" t="s">
        <v>5998</v>
      </c>
      <c r="V675" s="60">
        <v>0.33</v>
      </c>
      <c r="W675" s="167">
        <v>3</v>
      </c>
      <c r="X675" s="489" t="str">
        <f>IF(AND(N675&lt;&gt;"",S675&lt;&gt;""),1000*S675*V675/(N675*W675),"")</f>
        <v/>
      </c>
      <c r="Y675" s="502"/>
      <c r="Z675" s="494"/>
      <c r="AA675" s="28" t="s">
        <v>17</v>
      </c>
      <c r="AB675" s="27">
        <v>15</v>
      </c>
      <c r="AC675" s="28" t="s">
        <v>79</v>
      </c>
      <c r="AD675" s="27" t="s">
        <v>54</v>
      </c>
      <c r="AE675" s="28"/>
      <c r="AF675" s="29" t="s">
        <v>54</v>
      </c>
      <c r="AG675" s="29"/>
      <c r="AH675" s="412" t="s">
        <v>133</v>
      </c>
      <c r="AI675" s="412" t="s">
        <v>133</v>
      </c>
      <c r="AJ675" s="412" t="s">
        <v>54</v>
      </c>
      <c r="AK675" s="81">
        <v>50</v>
      </c>
      <c r="AL675" s="569"/>
      <c r="AM675" s="28"/>
      <c r="AN675" s="28"/>
      <c r="AO675" s="28">
        <v>2014</v>
      </c>
      <c r="AP675" s="20">
        <v>2015</v>
      </c>
      <c r="AQ675" s="19"/>
      <c r="AR675" s="28" t="s">
        <v>6152</v>
      </c>
      <c r="AS675" s="20"/>
    </row>
    <row r="676" spans="1:45" ht="14.25" customHeight="1" x14ac:dyDescent="0.25">
      <c r="D676" s="591" t="s">
        <v>5927</v>
      </c>
      <c r="E676" s="555" t="s">
        <v>5928</v>
      </c>
      <c r="F676" s="592"/>
      <c r="G676" s="593" t="s">
        <v>5929</v>
      </c>
      <c r="H676" s="46" t="s">
        <v>143</v>
      </c>
      <c r="I676" s="592">
        <v>8</v>
      </c>
      <c r="J676" s="618">
        <v>16</v>
      </c>
      <c r="K676" s="19"/>
      <c r="L676" s="52"/>
      <c r="M676" s="81"/>
      <c r="N676" s="28"/>
      <c r="O676" s="972"/>
      <c r="P676" s="29"/>
      <c r="Q676" s="28"/>
      <c r="R676" s="28"/>
      <c r="S676" s="81"/>
      <c r="T676" s="185"/>
      <c r="U676" s="326"/>
      <c r="V676" s="60"/>
      <c r="W676" s="167"/>
      <c r="X676" s="489"/>
      <c r="Y676" s="502"/>
      <c r="Z676" s="494" t="s">
        <v>54</v>
      </c>
      <c r="AA676" s="28" t="s">
        <v>20</v>
      </c>
      <c r="AB676" s="27">
        <v>16</v>
      </c>
      <c r="AC676" s="28" t="s">
        <v>79</v>
      </c>
      <c r="AD676" s="27" t="s">
        <v>54</v>
      </c>
      <c r="AE676" s="28" t="s">
        <v>158</v>
      </c>
      <c r="AF676" s="29" t="s">
        <v>55</v>
      </c>
      <c r="AG676" s="29" t="s">
        <v>54</v>
      </c>
      <c r="AH676" s="27" t="s">
        <v>181</v>
      </c>
      <c r="AI676" s="27" t="s">
        <v>181</v>
      </c>
      <c r="AJ676" s="27" t="s">
        <v>54</v>
      </c>
      <c r="AK676" s="81">
        <v>44</v>
      </c>
      <c r="AL676" s="569"/>
      <c r="AM676" s="28">
        <v>16</v>
      </c>
      <c r="AN676" s="28"/>
      <c r="AO676" s="28"/>
      <c r="AP676" s="20">
        <v>2020</v>
      </c>
      <c r="AQ676" s="182" t="s">
        <v>5926</v>
      </c>
      <c r="AR676" s="28" t="s">
        <v>5925</v>
      </c>
      <c r="AS676" s="20" t="s">
        <v>5932</v>
      </c>
    </row>
    <row r="677" spans="1:45" ht="14.25" customHeight="1" x14ac:dyDescent="0.25">
      <c r="A677" s="177"/>
      <c r="B677" s="177">
        <v>1</v>
      </c>
      <c r="C677" t="s">
        <v>4376</v>
      </c>
      <c r="D677" s="409" t="s">
        <v>2064</v>
      </c>
      <c r="E677" s="435" t="s">
        <v>2065</v>
      </c>
      <c r="F677" s="412" t="s">
        <v>67</v>
      </c>
      <c r="G677" s="504" t="s">
        <v>106</v>
      </c>
      <c r="H677" s="46" t="s">
        <v>143</v>
      </c>
      <c r="I677" s="412">
        <v>32</v>
      </c>
      <c r="J677" s="415">
        <v>32</v>
      </c>
      <c r="K677" s="19" t="s">
        <v>800</v>
      </c>
      <c r="L677" s="52" t="s">
        <v>108</v>
      </c>
      <c r="M677" s="81"/>
      <c r="N677" s="28">
        <v>874</v>
      </c>
      <c r="O677" s="977"/>
      <c r="P677" s="29">
        <v>6</v>
      </c>
      <c r="Q677" s="28"/>
      <c r="R677" s="28"/>
      <c r="S677" s="81">
        <v>188.679</v>
      </c>
      <c r="T677" s="185">
        <v>43164</v>
      </c>
      <c r="U677" s="326">
        <v>14.7</v>
      </c>
      <c r="V677" s="60">
        <v>1</v>
      </c>
      <c r="W677" s="167">
        <v>2</v>
      </c>
      <c r="X677" s="489">
        <f>IF(AND(N677&lt;&gt;"",S677&lt;&gt;""),1000*S677*V677/(N677*W677),"")</f>
        <v>107.93993135011442</v>
      </c>
      <c r="Y677" s="957" t="s">
        <v>174</v>
      </c>
      <c r="Z677" s="466"/>
      <c r="AA677" s="504" t="s">
        <v>17</v>
      </c>
      <c r="AB677" s="412">
        <v>6</v>
      </c>
      <c r="AC677" s="504" t="s">
        <v>2766</v>
      </c>
      <c r="AD677" s="412"/>
      <c r="AE677" s="504"/>
      <c r="AF677" s="411"/>
      <c r="AG677" s="411"/>
      <c r="AH677" s="412" t="s">
        <v>181</v>
      </c>
      <c r="AI677" s="412" t="s">
        <v>181</v>
      </c>
      <c r="AJ677" s="412"/>
      <c r="AK677" s="546">
        <v>14</v>
      </c>
      <c r="AL677" s="570"/>
      <c r="AM677" s="504">
        <v>8</v>
      </c>
      <c r="AN677" s="504"/>
      <c r="AO677" s="504">
        <v>2004</v>
      </c>
      <c r="AP677" s="505">
        <v>2007</v>
      </c>
      <c r="AQ677" s="142"/>
      <c r="AR677" s="504" t="s">
        <v>2066</v>
      </c>
      <c r="AS677" s="505" t="s">
        <v>2767</v>
      </c>
    </row>
    <row r="678" spans="1:45" ht="14.25" customHeight="1" x14ac:dyDescent="0.25">
      <c r="A678" t="s">
        <v>174</v>
      </c>
      <c r="B678">
        <v>1</v>
      </c>
      <c r="C678" t="s">
        <v>4376</v>
      </c>
      <c r="D678" s="26" t="s">
        <v>569</v>
      </c>
      <c r="E678" s="435" t="s">
        <v>2570</v>
      </c>
      <c r="F678" s="27" t="s">
        <v>85</v>
      </c>
      <c r="G678" s="28" t="s">
        <v>570</v>
      </c>
      <c r="H678" s="46" t="s">
        <v>143</v>
      </c>
      <c r="I678" s="27">
        <v>8</v>
      </c>
      <c r="J678" s="87">
        <v>8</v>
      </c>
      <c r="K678" s="19" t="s">
        <v>802</v>
      </c>
      <c r="L678" s="52" t="s">
        <v>108</v>
      </c>
      <c r="M678" s="81"/>
      <c r="N678" s="28">
        <v>136</v>
      </c>
      <c r="O678" s="972"/>
      <c r="P678" s="29" t="s">
        <v>744</v>
      </c>
      <c r="Q678" s="28"/>
      <c r="R678" s="28"/>
      <c r="S678" s="81">
        <v>383.58300000000003</v>
      </c>
      <c r="T678" s="185">
        <v>41740</v>
      </c>
      <c r="U678" s="326" t="s">
        <v>1267</v>
      </c>
      <c r="V678" s="60">
        <v>0.16700000000000001</v>
      </c>
      <c r="W678" s="167">
        <v>2</v>
      </c>
      <c r="X678" s="489">
        <f>IF(AND(N678&lt;&gt;"",S678&lt;&gt;""),1000*S678*V678/(N678*W678),"")</f>
        <v>235.50868014705884</v>
      </c>
      <c r="Y678" s="502" t="s">
        <v>2216</v>
      </c>
      <c r="Z678" s="494"/>
      <c r="AA678" s="28" t="s">
        <v>17</v>
      </c>
      <c r="AB678" s="27">
        <v>2</v>
      </c>
      <c r="AC678" s="28" t="s">
        <v>569</v>
      </c>
      <c r="AD678" s="27"/>
      <c r="AE678" s="28" t="s">
        <v>158</v>
      </c>
      <c r="AF678" s="29" t="s">
        <v>55</v>
      </c>
      <c r="AG678" s="29" t="s">
        <v>55</v>
      </c>
      <c r="AH678" s="27" t="s">
        <v>249</v>
      </c>
      <c r="AI678" s="27" t="s">
        <v>249</v>
      </c>
      <c r="AJ678" s="27"/>
      <c r="AK678" s="81">
        <v>12</v>
      </c>
      <c r="AL678" s="569"/>
      <c r="AM678" s="28">
        <v>4</v>
      </c>
      <c r="AN678" s="28"/>
      <c r="AO678" s="28">
        <v>2012</v>
      </c>
      <c r="AP678" s="20">
        <v>2012</v>
      </c>
      <c r="AQ678" s="19" t="s">
        <v>2441</v>
      </c>
      <c r="AR678" s="28" t="s">
        <v>1434</v>
      </c>
      <c r="AS678" s="20" t="s">
        <v>1435</v>
      </c>
    </row>
    <row r="679" spans="1:45" ht="14.25" customHeight="1" x14ac:dyDescent="0.25">
      <c r="B679" s="177"/>
      <c r="D679" s="409" t="s">
        <v>5888</v>
      </c>
      <c r="E679" s="435" t="s">
        <v>5889</v>
      </c>
      <c r="F679" s="412"/>
      <c r="G679" s="504" t="s">
        <v>5890</v>
      </c>
      <c r="H679" s="46" t="s">
        <v>143</v>
      </c>
      <c r="I679" s="412">
        <v>32</v>
      </c>
      <c r="J679" s="415">
        <v>32</v>
      </c>
      <c r="K679" s="19"/>
      <c r="L679" s="52"/>
      <c r="M679" s="81"/>
      <c r="N679" s="28"/>
      <c r="O679" s="972"/>
      <c r="P679" s="29"/>
      <c r="Q679" s="28"/>
      <c r="R679" s="28"/>
      <c r="S679" s="81"/>
      <c r="T679" s="185"/>
      <c r="U679" s="326"/>
      <c r="V679" s="60"/>
      <c r="W679" s="167"/>
      <c r="X679" s="489"/>
      <c r="Y679" s="502"/>
      <c r="Z679" s="494"/>
      <c r="AA679" s="28" t="s">
        <v>20</v>
      </c>
      <c r="AB679" s="27">
        <v>49</v>
      </c>
      <c r="AC679" s="28" t="s">
        <v>73</v>
      </c>
      <c r="AD679" s="27" t="s">
        <v>54</v>
      </c>
      <c r="AE679" s="28"/>
      <c r="AF679" s="29" t="s">
        <v>55</v>
      </c>
      <c r="AG679" s="29"/>
      <c r="AH679" s="412" t="s">
        <v>133</v>
      </c>
      <c r="AI679" s="412" t="s">
        <v>133</v>
      </c>
      <c r="AJ679" s="27" t="s">
        <v>55</v>
      </c>
      <c r="AK679" s="81">
        <v>13</v>
      </c>
      <c r="AL679" s="569"/>
      <c r="AM679" s="28">
        <v>32</v>
      </c>
      <c r="AN679" s="28"/>
      <c r="AO679" s="28"/>
      <c r="AP679" s="20">
        <v>2019</v>
      </c>
      <c r="AQ679" s="19"/>
      <c r="AR679" s="28" t="s">
        <v>5891</v>
      </c>
      <c r="AS679" s="20"/>
    </row>
    <row r="680" spans="1:45" ht="14.25" customHeight="1" x14ac:dyDescent="0.25">
      <c r="D680" s="409" t="s">
        <v>5451</v>
      </c>
      <c r="E680" s="435" t="s">
        <v>5452</v>
      </c>
      <c r="F680" s="608"/>
      <c r="G680" s="28" t="s">
        <v>5453</v>
      </c>
      <c r="H680" s="46" t="s">
        <v>143</v>
      </c>
      <c r="I680" s="412">
        <v>32</v>
      </c>
      <c r="J680" s="415">
        <v>32</v>
      </c>
      <c r="K680" s="19"/>
      <c r="L680" s="52"/>
      <c r="M680" s="81"/>
      <c r="N680" s="28"/>
      <c r="O680" s="972"/>
      <c r="P680" s="29"/>
      <c r="Q680" s="28"/>
      <c r="R680" s="28"/>
      <c r="S680" s="81"/>
      <c r="T680" s="185"/>
      <c r="U680" s="326"/>
      <c r="V680" s="60"/>
      <c r="W680" s="167"/>
      <c r="X680" s="489"/>
      <c r="Y680" s="502"/>
      <c r="Z680" s="494"/>
      <c r="AA680" s="28" t="s">
        <v>20</v>
      </c>
      <c r="AB680" s="27">
        <v>35</v>
      </c>
      <c r="AC680" s="28" t="s">
        <v>5455</v>
      </c>
      <c r="AD680" s="27" t="s">
        <v>54</v>
      </c>
      <c r="AE680" s="28"/>
      <c r="AF680" s="29" t="s">
        <v>55</v>
      </c>
      <c r="AG680" s="29"/>
      <c r="AH680" s="412" t="s">
        <v>133</v>
      </c>
      <c r="AI680" s="412" t="s">
        <v>133</v>
      </c>
      <c r="AJ680" s="412" t="s">
        <v>54</v>
      </c>
      <c r="AK680" s="81">
        <v>24</v>
      </c>
      <c r="AL680" s="569"/>
      <c r="AM680" s="28">
        <v>32</v>
      </c>
      <c r="AN680" s="28"/>
      <c r="AO680" s="28"/>
      <c r="AP680" s="20">
        <v>2019</v>
      </c>
      <c r="AQ680" s="19"/>
      <c r="AR680" s="28" t="s">
        <v>5454</v>
      </c>
      <c r="AS680" s="20"/>
    </row>
    <row r="681" spans="1:45" ht="14.25" customHeight="1" x14ac:dyDescent="0.25">
      <c r="B681">
        <v>1</v>
      </c>
      <c r="C681" t="s">
        <v>875</v>
      </c>
      <c r="D681" s="45" t="s">
        <v>571</v>
      </c>
      <c r="E681" s="555" t="s">
        <v>2572</v>
      </c>
      <c r="F681" s="46" t="s">
        <v>85</v>
      </c>
      <c r="G681" s="42"/>
      <c r="H681" s="46" t="s">
        <v>143</v>
      </c>
      <c r="I681" s="46" t="s">
        <v>572</v>
      </c>
      <c r="J681" s="670">
        <v>12</v>
      </c>
      <c r="K681" s="19" t="s">
        <v>800</v>
      </c>
      <c r="L681" s="52" t="s">
        <v>108</v>
      </c>
      <c r="M681" s="81"/>
      <c r="N681" s="28">
        <v>229</v>
      </c>
      <c r="O681" s="972"/>
      <c r="P681" s="29">
        <v>6</v>
      </c>
      <c r="Q681" s="28">
        <v>1</v>
      </c>
      <c r="R681" s="28"/>
      <c r="S681" s="81">
        <v>149.25399999999999</v>
      </c>
      <c r="T681" s="185">
        <v>43164</v>
      </c>
      <c r="U681" s="326">
        <v>14.7</v>
      </c>
      <c r="V681" s="60">
        <v>0.33</v>
      </c>
      <c r="W681" s="167">
        <v>3</v>
      </c>
      <c r="X681" s="489">
        <f>IF(AND(N681&lt;&gt;"",S681&lt;&gt;""),1000*S681*V681/(N681*W681),"")</f>
        <v>71.694061135371172</v>
      </c>
      <c r="Y681" s="502" t="s">
        <v>174</v>
      </c>
      <c r="Z681" s="494"/>
      <c r="AA681" s="28" t="s">
        <v>20</v>
      </c>
      <c r="AB681" s="916">
        <v>10</v>
      </c>
      <c r="AC681" s="54" t="s">
        <v>73</v>
      </c>
      <c r="AD681" s="27"/>
      <c r="AE681" s="28"/>
      <c r="AF681" s="29" t="s">
        <v>55</v>
      </c>
      <c r="AG681" s="29"/>
      <c r="AH681" s="27"/>
      <c r="AI681" s="27"/>
      <c r="AJ681" s="27"/>
      <c r="AK681" s="81"/>
      <c r="AL681" s="569"/>
      <c r="AM681" s="28">
        <v>16</v>
      </c>
      <c r="AN681" s="28"/>
      <c r="AO681" s="28">
        <v>2007</v>
      </c>
      <c r="AP681" s="20">
        <v>2009</v>
      </c>
      <c r="AQ681" s="19"/>
      <c r="AR681" s="28" t="s">
        <v>573</v>
      </c>
      <c r="AS681" s="20"/>
    </row>
    <row r="682" spans="1:45" ht="14.25" customHeight="1" x14ac:dyDescent="0.25">
      <c r="D682" s="591" t="s">
        <v>4920</v>
      </c>
      <c r="E682" s="555" t="s">
        <v>4921</v>
      </c>
      <c r="F682" s="592" t="s">
        <v>1812</v>
      </c>
      <c r="G682" s="593" t="s">
        <v>4459</v>
      </c>
      <c r="H682" s="46" t="s">
        <v>143</v>
      </c>
      <c r="I682" s="592">
        <v>16</v>
      </c>
      <c r="J682" s="618">
        <v>16</v>
      </c>
      <c r="K682" s="19"/>
      <c r="L682" s="52"/>
      <c r="M682" s="81"/>
      <c r="N682" s="28"/>
      <c r="O682" s="972"/>
      <c r="P682" s="29"/>
      <c r="Q682" s="28"/>
      <c r="R682" s="28"/>
      <c r="S682" s="81"/>
      <c r="T682" s="185"/>
      <c r="U682" s="326"/>
      <c r="V682" s="60"/>
      <c r="W682" s="167"/>
      <c r="X682" s="489"/>
      <c r="Y682" s="502"/>
      <c r="Z682" s="494"/>
      <c r="AA682" s="28" t="s">
        <v>17</v>
      </c>
      <c r="AB682" s="27">
        <v>20</v>
      </c>
      <c r="AC682" s="28" t="s">
        <v>6378</v>
      </c>
      <c r="AD682" s="27"/>
      <c r="AE682" s="28"/>
      <c r="AF682" s="29" t="s">
        <v>55</v>
      </c>
      <c r="AG682" s="29"/>
      <c r="AH682" s="27" t="s">
        <v>181</v>
      </c>
      <c r="AI682" s="27" t="s">
        <v>181</v>
      </c>
      <c r="AJ682" s="27" t="s">
        <v>54</v>
      </c>
      <c r="AK682" s="81"/>
      <c r="AL682" s="569"/>
      <c r="AM682" s="28">
        <v>8</v>
      </c>
      <c r="AN682" s="28"/>
      <c r="AO682" s="28">
        <v>2016</v>
      </c>
      <c r="AP682" s="20">
        <v>2016</v>
      </c>
      <c r="AQ682" s="182" t="s">
        <v>6376</v>
      </c>
      <c r="AR682" s="28" t="s">
        <v>4924</v>
      </c>
      <c r="AS682" s="20"/>
    </row>
    <row r="683" spans="1:45" ht="14.25" customHeight="1" x14ac:dyDescent="0.25">
      <c r="C683" t="s">
        <v>875</v>
      </c>
      <c r="D683" s="45" t="s">
        <v>1685</v>
      </c>
      <c r="E683" s="555" t="s">
        <v>1687</v>
      </c>
      <c r="F683" s="46" t="s">
        <v>67</v>
      </c>
      <c r="G683" s="42" t="s">
        <v>1686</v>
      </c>
      <c r="H683" s="46" t="s">
        <v>143</v>
      </c>
      <c r="I683" s="46">
        <v>16</v>
      </c>
      <c r="J683" s="670">
        <v>16</v>
      </c>
      <c r="K683" s="19" t="s">
        <v>968</v>
      </c>
      <c r="L683" s="52" t="s">
        <v>108</v>
      </c>
      <c r="M683" s="81" t="s">
        <v>1689</v>
      </c>
      <c r="N683" s="28">
        <v>6748</v>
      </c>
      <c r="O683" s="972"/>
      <c r="P683" s="29">
        <v>6</v>
      </c>
      <c r="Q683" s="28">
        <v>1</v>
      </c>
      <c r="R683" s="28">
        <v>1</v>
      </c>
      <c r="S683" s="81"/>
      <c r="T683" s="185">
        <v>42605</v>
      </c>
      <c r="U683" s="326">
        <v>14.7</v>
      </c>
      <c r="V683" s="60">
        <v>0.67</v>
      </c>
      <c r="W683" s="167">
        <v>2</v>
      </c>
      <c r="X683" s="489" t="str">
        <f>IF(AND(N683&lt;&gt;"",S683&lt;&gt;""),1000*S683*V683/(N683*W683),"")</f>
        <v/>
      </c>
      <c r="Y683" s="502" t="s">
        <v>2226</v>
      </c>
      <c r="Z683" s="494"/>
      <c r="AA683" s="28" t="s">
        <v>17</v>
      </c>
      <c r="AB683" s="27">
        <v>16</v>
      </c>
      <c r="AC683" s="28" t="s">
        <v>73</v>
      </c>
      <c r="AD683" s="27"/>
      <c r="AE683" s="28"/>
      <c r="AF683" s="29" t="s">
        <v>55</v>
      </c>
      <c r="AG683" s="29" t="s">
        <v>55</v>
      </c>
      <c r="AH683" s="27" t="s">
        <v>181</v>
      </c>
      <c r="AI683" s="27" t="s">
        <v>181</v>
      </c>
      <c r="AJ683" s="27" t="s">
        <v>55</v>
      </c>
      <c r="AK683" s="81"/>
      <c r="AL683" s="569"/>
      <c r="AM683" s="28">
        <v>16</v>
      </c>
      <c r="AN683" s="28"/>
      <c r="AO683" s="28">
        <v>2012</v>
      </c>
      <c r="AP683" s="20">
        <v>2015</v>
      </c>
      <c r="AQ683" s="182"/>
      <c r="AR683" s="28"/>
      <c r="AS683" s="20" t="s">
        <v>1688</v>
      </c>
    </row>
    <row r="684" spans="1:45" ht="14.25" customHeight="1" x14ac:dyDescent="0.25">
      <c r="B684">
        <v>1</v>
      </c>
      <c r="C684" t="s">
        <v>4376</v>
      </c>
      <c r="D684" s="45" t="s">
        <v>2449</v>
      </c>
      <c r="E684" s="555" t="s">
        <v>2451</v>
      </c>
      <c r="F684" s="46" t="s">
        <v>67</v>
      </c>
      <c r="G684" s="42" t="s">
        <v>2450</v>
      </c>
      <c r="H684" s="46" t="s">
        <v>143</v>
      </c>
      <c r="I684" s="46">
        <v>8</v>
      </c>
      <c r="J684" s="670">
        <v>16</v>
      </c>
      <c r="K684" s="19" t="s">
        <v>800</v>
      </c>
      <c r="L684" s="42" t="s">
        <v>108</v>
      </c>
      <c r="M684" s="81" t="s">
        <v>2761</v>
      </c>
      <c r="N684" s="28">
        <v>933</v>
      </c>
      <c r="O684" s="972"/>
      <c r="P684" s="29">
        <v>6</v>
      </c>
      <c r="Q684" s="28"/>
      <c r="R684" s="28"/>
      <c r="S684" s="81">
        <v>117.64700000000001</v>
      </c>
      <c r="T684" s="185">
        <v>43164</v>
      </c>
      <c r="U684" s="326">
        <v>14.7</v>
      </c>
      <c r="V684" s="60">
        <v>0.33</v>
      </c>
      <c r="W684" s="167">
        <v>2</v>
      </c>
      <c r="X684" s="489">
        <f>IF(AND(N684&lt;&gt;"",S684&lt;&gt;""),1000*S684*V684/(N684*W684),"")</f>
        <v>20.805739549839231</v>
      </c>
      <c r="Y684" s="502" t="s">
        <v>174</v>
      </c>
      <c r="Z684" s="494"/>
      <c r="AA684" s="28" t="s">
        <v>17</v>
      </c>
      <c r="AB684" s="27">
        <v>29</v>
      </c>
      <c r="AC684" s="28" t="s">
        <v>229</v>
      </c>
      <c r="AD684" s="27" t="s">
        <v>54</v>
      </c>
      <c r="AE684" s="28" t="s">
        <v>158</v>
      </c>
      <c r="AF684" s="29" t="s">
        <v>55</v>
      </c>
      <c r="AG684" s="29"/>
      <c r="AH684" s="27">
        <v>256</v>
      </c>
      <c r="AI684" s="27" t="s">
        <v>181</v>
      </c>
      <c r="AJ684" s="27" t="s">
        <v>54</v>
      </c>
      <c r="AK684" s="81">
        <v>12</v>
      </c>
      <c r="AL684" s="569">
        <v>2</v>
      </c>
      <c r="AM684" s="28">
        <v>7</v>
      </c>
      <c r="AN684" s="28"/>
      <c r="AO684" s="28">
        <v>2016</v>
      </c>
      <c r="AP684" s="20">
        <v>2017</v>
      </c>
      <c r="AQ684" s="182" t="s">
        <v>2452</v>
      </c>
      <c r="AR684" s="28" t="s">
        <v>2453</v>
      </c>
      <c r="AS684" s="20" t="s">
        <v>2760</v>
      </c>
    </row>
    <row r="685" spans="1:45" ht="14.25" customHeight="1" x14ac:dyDescent="0.25">
      <c r="B685">
        <v>1</v>
      </c>
      <c r="C685" t="s">
        <v>875</v>
      </c>
      <c r="D685" s="26" t="s">
        <v>2167</v>
      </c>
      <c r="E685" s="435" t="s">
        <v>3387</v>
      </c>
      <c r="F685" s="27" t="s">
        <v>67</v>
      </c>
      <c r="G685" s="28" t="s">
        <v>2148</v>
      </c>
      <c r="H685" s="46" t="s">
        <v>143</v>
      </c>
      <c r="I685" s="27">
        <v>8</v>
      </c>
      <c r="J685" s="87">
        <v>16</v>
      </c>
      <c r="K685" s="19" t="s">
        <v>800</v>
      </c>
      <c r="L685" s="52" t="s">
        <v>108</v>
      </c>
      <c r="M685" s="81"/>
      <c r="N685" s="28">
        <v>220</v>
      </c>
      <c r="O685" s="972"/>
      <c r="P685" s="29">
        <v>6</v>
      </c>
      <c r="Q685" s="28"/>
      <c r="R685" s="28"/>
      <c r="S685" s="81">
        <v>243.90199999999999</v>
      </c>
      <c r="T685" s="185">
        <v>43164</v>
      </c>
      <c r="U685" s="326">
        <v>14.7</v>
      </c>
      <c r="V685" s="60">
        <v>0.33</v>
      </c>
      <c r="W685" s="167">
        <v>3</v>
      </c>
      <c r="X685" s="489">
        <f>IF(AND(N685&lt;&gt;"",S685&lt;&gt;""),1000*S685*V685/(N685*W685),"")</f>
        <v>121.95100000000001</v>
      </c>
      <c r="Y685" s="502" t="s">
        <v>174</v>
      </c>
      <c r="Z685" s="494"/>
      <c r="AA685" s="28" t="s">
        <v>17</v>
      </c>
      <c r="AB685" s="27">
        <v>3</v>
      </c>
      <c r="AC685" s="28" t="s">
        <v>2168</v>
      </c>
      <c r="AD685" s="27"/>
      <c r="AE685" s="28"/>
      <c r="AF685" s="29" t="s">
        <v>55</v>
      </c>
      <c r="AG685" s="29"/>
      <c r="AH685" s="27" t="s">
        <v>181</v>
      </c>
      <c r="AI685" s="27" t="s">
        <v>181</v>
      </c>
      <c r="AJ685" s="27" t="s">
        <v>54</v>
      </c>
      <c r="AK685" s="81">
        <v>33</v>
      </c>
      <c r="AL685" s="569">
        <v>2</v>
      </c>
      <c r="AM685" s="28">
        <v>32</v>
      </c>
      <c r="AN685" s="28"/>
      <c r="AO685" s="28">
        <v>2000</v>
      </c>
      <c r="AP685" s="20">
        <v>2000</v>
      </c>
      <c r="AQ685" s="19"/>
      <c r="AR685" s="28" t="s">
        <v>2759</v>
      </c>
      <c r="AS685" s="20" t="s">
        <v>2169</v>
      </c>
    </row>
    <row r="686" spans="1:45" ht="14.25" customHeight="1" x14ac:dyDescent="0.25">
      <c r="C686" t="s">
        <v>4376</v>
      </c>
      <c r="D686" s="45" t="s">
        <v>2628</v>
      </c>
      <c r="E686" s="42"/>
      <c r="F686" s="46" t="s">
        <v>777</v>
      </c>
      <c r="G686" s="42" t="s">
        <v>2755</v>
      </c>
      <c r="H686" s="46" t="s">
        <v>143</v>
      </c>
      <c r="I686" s="46">
        <v>16</v>
      </c>
      <c r="J686" s="670">
        <v>16</v>
      </c>
      <c r="K686" s="19" t="s">
        <v>800</v>
      </c>
      <c r="L686" s="52" t="s">
        <v>108</v>
      </c>
      <c r="M686" s="81" t="s">
        <v>2757</v>
      </c>
      <c r="N686" s="28"/>
      <c r="O686" s="972"/>
      <c r="P686" s="29">
        <v>6</v>
      </c>
      <c r="Q686" s="28"/>
      <c r="R686" s="28"/>
      <c r="S686" s="81"/>
      <c r="T686" s="185">
        <v>43164</v>
      </c>
      <c r="U686" s="326">
        <v>14.7</v>
      </c>
      <c r="V686" s="60">
        <v>0.67</v>
      </c>
      <c r="W686" s="167">
        <v>4</v>
      </c>
      <c r="X686" s="489" t="str">
        <f>IF(AND(N686&lt;&gt;"",S686&lt;&gt;""),1000*S686*V686/(N686*W686),"")</f>
        <v/>
      </c>
      <c r="Y686" s="502"/>
      <c r="Z686" s="494"/>
      <c r="AA686" s="28" t="s">
        <v>17</v>
      </c>
      <c r="AB686" s="27">
        <v>31</v>
      </c>
      <c r="AC686" s="28" t="s">
        <v>2628</v>
      </c>
      <c r="AD686" s="27" t="s">
        <v>54</v>
      </c>
      <c r="AE686" s="28"/>
      <c r="AF686" s="29"/>
      <c r="AG686" s="29"/>
      <c r="AH686" s="27" t="s">
        <v>181</v>
      </c>
      <c r="AI686" s="27" t="s">
        <v>181</v>
      </c>
      <c r="AJ686" s="27" t="s">
        <v>55</v>
      </c>
      <c r="AK686" s="81">
        <v>1</v>
      </c>
      <c r="AL686" s="569"/>
      <c r="AM686" s="28"/>
      <c r="AN686" s="28"/>
      <c r="AO686" s="28">
        <v>1987</v>
      </c>
      <c r="AP686" s="20">
        <v>2012</v>
      </c>
      <c r="AQ686" s="182" t="s">
        <v>2758</v>
      </c>
      <c r="AR686" s="28" t="s">
        <v>2756</v>
      </c>
      <c r="AS686" s="20"/>
    </row>
    <row r="687" spans="1:45" ht="14.25" customHeight="1" x14ac:dyDescent="0.25">
      <c r="D687" s="708" t="s">
        <v>5825</v>
      </c>
      <c r="E687" s="555" t="s">
        <v>5826</v>
      </c>
      <c r="F687" s="592"/>
      <c r="G687" s="593" t="s">
        <v>5827</v>
      </c>
      <c r="H687" s="46" t="s">
        <v>143</v>
      </c>
      <c r="I687" s="592">
        <v>16</v>
      </c>
      <c r="J687" s="618">
        <v>16</v>
      </c>
      <c r="K687" s="19"/>
      <c r="L687" s="52"/>
      <c r="M687" s="81"/>
      <c r="N687" s="28"/>
      <c r="O687" s="972"/>
      <c r="P687" s="29"/>
      <c r="Q687" s="28"/>
      <c r="R687" s="28"/>
      <c r="S687" s="81"/>
      <c r="T687" s="185"/>
      <c r="U687" s="326"/>
      <c r="V687" s="60"/>
      <c r="W687" s="167"/>
      <c r="X687" s="489"/>
      <c r="Y687" s="502"/>
      <c r="Z687" s="494"/>
      <c r="AA687" s="28" t="s">
        <v>20</v>
      </c>
      <c r="AB687" s="27">
        <v>74</v>
      </c>
      <c r="AC687" s="28" t="s">
        <v>73</v>
      </c>
      <c r="AD687" s="27" t="s">
        <v>54</v>
      </c>
      <c r="AE687" s="28"/>
      <c r="AF687" s="29" t="s">
        <v>55</v>
      </c>
      <c r="AG687" s="29"/>
      <c r="AH687" s="27" t="str">
        <f>AH685</f>
        <v>64K</v>
      </c>
      <c r="AI687" s="27" t="str">
        <f>AI685</f>
        <v>64K</v>
      </c>
      <c r="AJ687" s="27" t="s">
        <v>55</v>
      </c>
      <c r="AK687" s="81"/>
      <c r="AL687" s="569"/>
      <c r="AM687" s="28">
        <v>4</v>
      </c>
      <c r="AN687" s="28"/>
      <c r="AO687" s="28">
        <v>2019</v>
      </c>
      <c r="AP687" s="20">
        <v>2019</v>
      </c>
      <c r="AQ687" s="182"/>
      <c r="AR687" s="400" t="s">
        <v>5828</v>
      </c>
      <c r="AS687" s="951" t="s">
        <v>6307</v>
      </c>
    </row>
    <row r="688" spans="1:45" ht="14.25" customHeight="1" x14ac:dyDescent="0.25">
      <c r="A688" s="177"/>
      <c r="B688" s="177"/>
      <c r="C688" s="177"/>
      <c r="D688" s="409" t="s">
        <v>5825</v>
      </c>
      <c r="E688" s="435" t="s">
        <v>5826</v>
      </c>
      <c r="F688" s="412"/>
      <c r="G688" s="504" t="s">
        <v>5827</v>
      </c>
      <c r="H688" s="592" t="s">
        <v>143</v>
      </c>
      <c r="I688" s="412">
        <v>16</v>
      </c>
      <c r="J688" s="415">
        <v>16</v>
      </c>
      <c r="K688" s="952" t="s">
        <v>6197</v>
      </c>
      <c r="L688" s="465" t="s">
        <v>108</v>
      </c>
      <c r="M688" s="546" t="s">
        <v>6282</v>
      </c>
      <c r="N688" s="504">
        <v>171</v>
      </c>
      <c r="O688" s="976"/>
      <c r="P688" s="411">
        <v>6</v>
      </c>
      <c r="Q688" s="504"/>
      <c r="R688" s="504"/>
      <c r="S688" s="546">
        <v>357.14299999999997</v>
      </c>
      <c r="T688" s="575">
        <v>44507</v>
      </c>
      <c r="U688" s="576" t="s">
        <v>5998</v>
      </c>
      <c r="V688" s="577">
        <v>0.67</v>
      </c>
      <c r="W688" s="466">
        <v>1</v>
      </c>
      <c r="X688" s="969">
        <f t="shared" ref="X688:X697" si="23">IF(AND(N688&lt;&gt;"",S688&lt;&gt;""),1000*S688*V688/(N688*W688),"")</f>
        <v>1399.3322222222223</v>
      </c>
      <c r="Y688" s="503" t="s">
        <v>174</v>
      </c>
      <c r="Z688" s="495"/>
      <c r="AA688" s="504" t="s">
        <v>20</v>
      </c>
      <c r="AB688" s="412">
        <v>5</v>
      </c>
      <c r="AC688" s="504" t="s">
        <v>2654</v>
      </c>
      <c r="AD688" s="412" t="s">
        <v>54</v>
      </c>
      <c r="AE688" s="504"/>
      <c r="AF688" s="411" t="s">
        <v>55</v>
      </c>
      <c r="AG688" s="411" t="s">
        <v>55</v>
      </c>
      <c r="AH688" s="412" t="str">
        <f t="shared" ref="AH688:AH697" si="24">AH687</f>
        <v>64K</v>
      </c>
      <c r="AI688" s="412" t="str">
        <f t="shared" ref="AI688:AI697" si="25">AI687</f>
        <v>64K</v>
      </c>
      <c r="AJ688" s="412" t="s">
        <v>55</v>
      </c>
      <c r="AK688" s="546">
        <v>23</v>
      </c>
      <c r="AL688" s="570"/>
      <c r="AM688" s="504">
        <v>4</v>
      </c>
      <c r="AN688" s="504"/>
      <c r="AO688" s="504">
        <v>2019</v>
      </c>
      <c r="AP688" s="505">
        <v>2019</v>
      </c>
      <c r="AQ688" s="953"/>
      <c r="AR688" s="954" t="s">
        <v>6294</v>
      </c>
      <c r="AS688" s="505" t="s">
        <v>6283</v>
      </c>
    </row>
    <row r="689" spans="1:45" ht="14.25" customHeight="1" x14ac:dyDescent="0.25">
      <c r="A689" s="208"/>
      <c r="B689" s="208"/>
      <c r="C689" s="208"/>
      <c r="D689" s="758" t="s">
        <v>5825</v>
      </c>
      <c r="E689" s="759" t="s">
        <v>5826</v>
      </c>
      <c r="F689" s="762"/>
      <c r="G689" s="761" t="s">
        <v>5827</v>
      </c>
      <c r="H689" s="762" t="s">
        <v>143</v>
      </c>
      <c r="I689" s="762">
        <v>16</v>
      </c>
      <c r="J689" s="934">
        <v>16</v>
      </c>
      <c r="K689" s="918" t="s">
        <v>6197</v>
      </c>
      <c r="L689" s="761" t="s">
        <v>108</v>
      </c>
      <c r="M689" s="737" t="s">
        <v>6294</v>
      </c>
      <c r="N689" s="734">
        <v>288</v>
      </c>
      <c r="O689" s="973"/>
      <c r="P689" s="204">
        <v>6</v>
      </c>
      <c r="Q689" s="734"/>
      <c r="R689" s="734"/>
      <c r="S689" s="737"/>
      <c r="T689" s="738">
        <v>44507</v>
      </c>
      <c r="U689" s="739" t="s">
        <v>5998</v>
      </c>
      <c r="V689" s="740">
        <v>0.67</v>
      </c>
      <c r="W689" s="741">
        <v>1</v>
      </c>
      <c r="X689" s="742" t="str">
        <f t="shared" si="23"/>
        <v/>
      </c>
      <c r="Y689" s="743" t="s">
        <v>174</v>
      </c>
      <c r="Z689" s="744"/>
      <c r="AA689" s="734" t="s">
        <v>20</v>
      </c>
      <c r="AB689" s="205">
        <v>7</v>
      </c>
      <c r="AC689" s="734" t="s">
        <v>6284</v>
      </c>
      <c r="AD689" s="205" t="s">
        <v>54</v>
      </c>
      <c r="AE689" s="734"/>
      <c r="AF689" s="204" t="s">
        <v>55</v>
      </c>
      <c r="AG689" s="204" t="s">
        <v>55</v>
      </c>
      <c r="AH689" s="205" t="str">
        <f t="shared" si="24"/>
        <v>64K</v>
      </c>
      <c r="AI689" s="205" t="str">
        <f t="shared" si="25"/>
        <v>64K</v>
      </c>
      <c r="AJ689" s="205" t="s">
        <v>55</v>
      </c>
      <c r="AK689" s="737">
        <v>23</v>
      </c>
      <c r="AL689" s="745"/>
      <c r="AM689" s="734">
        <v>4</v>
      </c>
      <c r="AN689" s="734"/>
      <c r="AO689" s="734">
        <v>2019</v>
      </c>
      <c r="AP689" s="746">
        <v>2019</v>
      </c>
      <c r="AQ689" s="747"/>
      <c r="AR689" s="955" t="s">
        <v>6294</v>
      </c>
      <c r="AS689" s="746" t="s">
        <v>6293</v>
      </c>
    </row>
    <row r="690" spans="1:45" s="208" customFormat="1" ht="14.25" customHeight="1" x14ac:dyDescent="0.25">
      <c r="D690" s="758" t="s">
        <v>5825</v>
      </c>
      <c r="E690" s="759" t="s">
        <v>5826</v>
      </c>
      <c r="F690" s="762"/>
      <c r="G690" s="761" t="s">
        <v>5827</v>
      </c>
      <c r="H690" s="762" t="s">
        <v>143</v>
      </c>
      <c r="I690" s="762">
        <v>16</v>
      </c>
      <c r="J690" s="934">
        <v>16</v>
      </c>
      <c r="K690" s="918" t="s">
        <v>6197</v>
      </c>
      <c r="L690" s="761" t="s">
        <v>108</v>
      </c>
      <c r="M690" s="737" t="s">
        <v>6282</v>
      </c>
      <c r="N690" s="734"/>
      <c r="O690" s="973"/>
      <c r="P690" s="204">
        <v>6</v>
      </c>
      <c r="Q690" s="734"/>
      <c r="R690" s="734"/>
      <c r="S690" s="737"/>
      <c r="T690" s="738">
        <v>44507</v>
      </c>
      <c r="U690" s="739" t="s">
        <v>5998</v>
      </c>
      <c r="V690" s="740">
        <v>0.67</v>
      </c>
      <c r="W690" s="741">
        <v>1</v>
      </c>
      <c r="X690" s="742" t="str">
        <f t="shared" si="23"/>
        <v/>
      </c>
      <c r="Y690" s="743" t="s">
        <v>174</v>
      </c>
      <c r="Z690" s="744"/>
      <c r="AA690" s="734" t="s">
        <v>20</v>
      </c>
      <c r="AB690" s="205">
        <v>7</v>
      </c>
      <c r="AC690" s="734" t="s">
        <v>6285</v>
      </c>
      <c r="AD690" s="205" t="s">
        <v>54</v>
      </c>
      <c r="AE690" s="734"/>
      <c r="AF690" s="204" t="s">
        <v>55</v>
      </c>
      <c r="AG690" s="204" t="s">
        <v>54</v>
      </c>
      <c r="AH690" s="205" t="str">
        <f t="shared" si="24"/>
        <v>64K</v>
      </c>
      <c r="AI690" s="205" t="str">
        <f t="shared" si="25"/>
        <v>64K</v>
      </c>
      <c r="AJ690" s="205" t="s">
        <v>55</v>
      </c>
      <c r="AK690" s="737">
        <v>23</v>
      </c>
      <c r="AL690" s="745"/>
      <c r="AM690" s="734">
        <v>4</v>
      </c>
      <c r="AN690" s="734">
        <v>5</v>
      </c>
      <c r="AO690" s="734">
        <v>2019</v>
      </c>
      <c r="AP690" s="746">
        <v>2019</v>
      </c>
      <c r="AQ690" s="747"/>
      <c r="AR690" s="955" t="s">
        <v>6294</v>
      </c>
      <c r="AS690" s="746" t="s">
        <v>6295</v>
      </c>
    </row>
    <row r="691" spans="1:45" ht="14.25" customHeight="1" x14ac:dyDescent="0.25">
      <c r="A691" s="208"/>
      <c r="B691" s="208"/>
      <c r="C691" s="208"/>
      <c r="D691" s="202" t="s">
        <v>5825</v>
      </c>
      <c r="E691" s="733" t="s">
        <v>5826</v>
      </c>
      <c r="F691" s="205"/>
      <c r="G691" s="734" t="s">
        <v>5827</v>
      </c>
      <c r="H691" s="762" t="s">
        <v>143</v>
      </c>
      <c r="I691" s="205">
        <v>16</v>
      </c>
      <c r="J691" s="207">
        <v>16</v>
      </c>
      <c r="K691" s="918" t="s">
        <v>6197</v>
      </c>
      <c r="L691" s="736" t="s">
        <v>108</v>
      </c>
      <c r="M691" s="737" t="s">
        <v>6282</v>
      </c>
      <c r="N691" s="734"/>
      <c r="O691" s="973"/>
      <c r="P691" s="204">
        <v>6</v>
      </c>
      <c r="Q691" s="734"/>
      <c r="R691" s="734"/>
      <c r="S691" s="737"/>
      <c r="T691" s="738">
        <v>44507</v>
      </c>
      <c r="U691" s="739" t="s">
        <v>5998</v>
      </c>
      <c r="V691" s="740">
        <v>0.67</v>
      </c>
      <c r="W691" s="741">
        <v>1</v>
      </c>
      <c r="X691" s="742" t="str">
        <f t="shared" si="23"/>
        <v/>
      </c>
      <c r="Y691" s="743" t="s">
        <v>174</v>
      </c>
      <c r="Z691" s="744"/>
      <c r="AA691" s="734" t="s">
        <v>20</v>
      </c>
      <c r="AB691" s="205">
        <v>7</v>
      </c>
      <c r="AC691" s="734" t="s">
        <v>6286</v>
      </c>
      <c r="AD691" s="205" t="s">
        <v>54</v>
      </c>
      <c r="AE691" s="734"/>
      <c r="AF691" s="204" t="s">
        <v>55</v>
      </c>
      <c r="AG691" s="204" t="s">
        <v>54</v>
      </c>
      <c r="AH691" s="205" t="str">
        <f t="shared" si="24"/>
        <v>64K</v>
      </c>
      <c r="AI691" s="205" t="str">
        <f t="shared" si="25"/>
        <v>64K</v>
      </c>
      <c r="AJ691" s="205" t="s">
        <v>55</v>
      </c>
      <c r="AK691" s="737">
        <v>23</v>
      </c>
      <c r="AL691" s="745"/>
      <c r="AM691" s="734">
        <v>4</v>
      </c>
      <c r="AN691" s="734">
        <v>5</v>
      </c>
      <c r="AO691" s="734">
        <v>2019</v>
      </c>
      <c r="AP691" s="746">
        <v>2019</v>
      </c>
      <c r="AQ691" s="747"/>
      <c r="AR691" s="955" t="s">
        <v>6294</v>
      </c>
      <c r="AS691" s="746" t="s">
        <v>6296</v>
      </c>
    </row>
    <row r="692" spans="1:45" ht="14.25" customHeight="1" x14ac:dyDescent="0.25">
      <c r="A692" s="208"/>
      <c r="B692" s="208"/>
      <c r="C692" s="208"/>
      <c r="D692" s="202" t="s">
        <v>5825</v>
      </c>
      <c r="E692" s="733" t="s">
        <v>5826</v>
      </c>
      <c r="F692" s="205"/>
      <c r="G692" s="734" t="s">
        <v>5827</v>
      </c>
      <c r="H692" s="762" t="s">
        <v>143</v>
      </c>
      <c r="I692" s="205">
        <v>16</v>
      </c>
      <c r="J692" s="207">
        <v>16</v>
      </c>
      <c r="K692" s="918" t="s">
        <v>6197</v>
      </c>
      <c r="L692" s="736" t="s">
        <v>108</v>
      </c>
      <c r="M692" s="737" t="s">
        <v>6282</v>
      </c>
      <c r="N692" s="734"/>
      <c r="O692" s="973"/>
      <c r="P692" s="204">
        <v>6</v>
      </c>
      <c r="Q692" s="734"/>
      <c r="R692" s="734"/>
      <c r="S692" s="737"/>
      <c r="T692" s="738">
        <v>44507</v>
      </c>
      <c r="U692" s="739" t="s">
        <v>5998</v>
      </c>
      <c r="V692" s="740">
        <v>0.67</v>
      </c>
      <c r="W692" s="741">
        <v>1</v>
      </c>
      <c r="X692" s="742" t="str">
        <f t="shared" si="23"/>
        <v/>
      </c>
      <c r="Y692" s="743" t="s">
        <v>174</v>
      </c>
      <c r="Z692" s="744"/>
      <c r="AA692" s="734" t="s">
        <v>20</v>
      </c>
      <c r="AB692" s="205">
        <v>7</v>
      </c>
      <c r="AC692" s="734" t="s">
        <v>6287</v>
      </c>
      <c r="AD692" s="205" t="s">
        <v>54</v>
      </c>
      <c r="AE692" s="734"/>
      <c r="AF692" s="204" t="s">
        <v>55</v>
      </c>
      <c r="AG692" s="204" t="s">
        <v>54</v>
      </c>
      <c r="AH692" s="205" t="str">
        <f t="shared" si="24"/>
        <v>64K</v>
      </c>
      <c r="AI692" s="205" t="str">
        <f t="shared" si="25"/>
        <v>64K</v>
      </c>
      <c r="AJ692" s="205" t="s">
        <v>55</v>
      </c>
      <c r="AK692" s="737">
        <v>23</v>
      </c>
      <c r="AL692" s="745"/>
      <c r="AM692" s="734">
        <v>4</v>
      </c>
      <c r="AN692" s="734">
        <v>5</v>
      </c>
      <c r="AO692" s="734">
        <v>2019</v>
      </c>
      <c r="AP692" s="746">
        <v>2019</v>
      </c>
      <c r="AQ692" s="747"/>
      <c r="AR692" s="955" t="s">
        <v>6294</v>
      </c>
      <c r="AS692" s="746" t="s">
        <v>6297</v>
      </c>
    </row>
    <row r="693" spans="1:45" ht="14.25" customHeight="1" x14ac:dyDescent="0.25">
      <c r="A693" s="208"/>
      <c r="B693" s="208"/>
      <c r="C693" s="208"/>
      <c r="D693" s="202" t="s">
        <v>5825</v>
      </c>
      <c r="E693" s="733" t="s">
        <v>5826</v>
      </c>
      <c r="F693" s="205"/>
      <c r="G693" s="734" t="s">
        <v>5827</v>
      </c>
      <c r="H693" s="762" t="s">
        <v>143</v>
      </c>
      <c r="I693" s="205">
        <v>16</v>
      </c>
      <c r="J693" s="207">
        <v>16</v>
      </c>
      <c r="K693" s="918" t="s">
        <v>6197</v>
      </c>
      <c r="L693" s="736" t="s">
        <v>108</v>
      </c>
      <c r="M693" s="737" t="s">
        <v>6282</v>
      </c>
      <c r="N693" s="734"/>
      <c r="O693" s="973"/>
      <c r="P693" s="204">
        <v>6</v>
      </c>
      <c r="Q693" s="734"/>
      <c r="R693" s="734"/>
      <c r="S693" s="737"/>
      <c r="T693" s="738">
        <v>44507</v>
      </c>
      <c r="U693" s="739" t="s">
        <v>5998</v>
      </c>
      <c r="V693" s="740">
        <v>0.67</v>
      </c>
      <c r="W693" s="741">
        <v>1</v>
      </c>
      <c r="X693" s="742" t="str">
        <f t="shared" si="23"/>
        <v/>
      </c>
      <c r="Y693" s="743" t="s">
        <v>174</v>
      </c>
      <c r="Z693" s="744"/>
      <c r="AA693" s="734" t="s">
        <v>20</v>
      </c>
      <c r="AB693" s="205">
        <v>7</v>
      </c>
      <c r="AC693" s="734" t="s">
        <v>6288</v>
      </c>
      <c r="AD693" s="205" t="s">
        <v>54</v>
      </c>
      <c r="AE693" s="734"/>
      <c r="AF693" s="204" t="s">
        <v>55</v>
      </c>
      <c r="AG693" s="204" t="s">
        <v>54</v>
      </c>
      <c r="AH693" s="205" t="str">
        <f t="shared" si="24"/>
        <v>64K</v>
      </c>
      <c r="AI693" s="205" t="str">
        <f t="shared" si="25"/>
        <v>64K</v>
      </c>
      <c r="AJ693" s="205" t="s">
        <v>55</v>
      </c>
      <c r="AK693" s="737">
        <v>23</v>
      </c>
      <c r="AL693" s="745"/>
      <c r="AM693" s="734">
        <v>4</v>
      </c>
      <c r="AN693" s="734">
        <v>5</v>
      </c>
      <c r="AO693" s="734">
        <v>2019</v>
      </c>
      <c r="AP693" s="746">
        <v>2019</v>
      </c>
      <c r="AQ693" s="747"/>
      <c r="AR693" s="955" t="s">
        <v>6294</v>
      </c>
      <c r="AS693" s="746" t="s">
        <v>6298</v>
      </c>
    </row>
    <row r="694" spans="1:45" ht="14.25" customHeight="1" x14ac:dyDescent="0.25">
      <c r="A694" s="208"/>
      <c r="B694" s="208"/>
      <c r="C694" s="208"/>
      <c r="D694" s="202" t="s">
        <v>5825</v>
      </c>
      <c r="E694" s="733" t="s">
        <v>5826</v>
      </c>
      <c r="F694" s="205"/>
      <c r="G694" s="734" t="s">
        <v>5827</v>
      </c>
      <c r="H694" s="762" t="s">
        <v>143</v>
      </c>
      <c r="I694" s="205">
        <v>16</v>
      </c>
      <c r="J694" s="207">
        <v>16</v>
      </c>
      <c r="K694" s="918" t="s">
        <v>6197</v>
      </c>
      <c r="L694" s="734" t="s">
        <v>108</v>
      </c>
      <c r="M694" s="737" t="s">
        <v>6282</v>
      </c>
      <c r="N694" s="734"/>
      <c r="O694" s="973"/>
      <c r="P694" s="204">
        <v>6</v>
      </c>
      <c r="Q694" s="734"/>
      <c r="R694" s="734"/>
      <c r="S694" s="737"/>
      <c r="T694" s="738">
        <v>44507</v>
      </c>
      <c r="U694" s="739" t="s">
        <v>5998</v>
      </c>
      <c r="V694" s="740">
        <v>0.67</v>
      </c>
      <c r="W694" s="741">
        <v>1</v>
      </c>
      <c r="X694" s="742" t="str">
        <f t="shared" si="23"/>
        <v/>
      </c>
      <c r="Y694" s="743" t="s">
        <v>174</v>
      </c>
      <c r="Z694" s="744"/>
      <c r="AA694" s="734" t="s">
        <v>20</v>
      </c>
      <c r="AB694" s="205">
        <v>7</v>
      </c>
      <c r="AC694" s="734" t="s">
        <v>6289</v>
      </c>
      <c r="AD694" s="205" t="s">
        <v>54</v>
      </c>
      <c r="AE694" s="734"/>
      <c r="AF694" s="204" t="s">
        <v>55</v>
      </c>
      <c r="AG694" s="204" t="s">
        <v>54</v>
      </c>
      <c r="AH694" s="205" t="str">
        <f t="shared" si="24"/>
        <v>64K</v>
      </c>
      <c r="AI694" s="205" t="str">
        <f t="shared" si="25"/>
        <v>64K</v>
      </c>
      <c r="AJ694" s="205" t="s">
        <v>55</v>
      </c>
      <c r="AK694" s="737">
        <v>23</v>
      </c>
      <c r="AL694" s="745"/>
      <c r="AM694" s="734">
        <v>4</v>
      </c>
      <c r="AN694" s="734">
        <v>5</v>
      </c>
      <c r="AO694" s="734">
        <v>2019</v>
      </c>
      <c r="AP694" s="746">
        <v>2019</v>
      </c>
      <c r="AQ694" s="747"/>
      <c r="AR694" s="955" t="s">
        <v>6294</v>
      </c>
      <c r="AS694" s="746" t="s">
        <v>6300</v>
      </c>
    </row>
    <row r="695" spans="1:45" ht="14.25" customHeight="1" x14ac:dyDescent="0.25">
      <c r="A695" s="208"/>
      <c r="B695" s="208"/>
      <c r="C695" s="208"/>
      <c r="D695" s="202" t="s">
        <v>5825</v>
      </c>
      <c r="E695" s="733" t="s">
        <v>5826</v>
      </c>
      <c r="F695" s="205"/>
      <c r="G695" s="734" t="s">
        <v>5827</v>
      </c>
      <c r="H695" s="762" t="s">
        <v>143</v>
      </c>
      <c r="I695" s="205">
        <v>16</v>
      </c>
      <c r="J695" s="207">
        <v>16</v>
      </c>
      <c r="K695" s="918" t="s">
        <v>6197</v>
      </c>
      <c r="L695" s="736" t="s">
        <v>108</v>
      </c>
      <c r="M695" s="737" t="s">
        <v>6282</v>
      </c>
      <c r="N695" s="734"/>
      <c r="O695" s="973"/>
      <c r="P695" s="204">
        <v>6</v>
      </c>
      <c r="Q695" s="734"/>
      <c r="R695" s="734"/>
      <c r="S695" s="737"/>
      <c r="T695" s="738">
        <v>44507</v>
      </c>
      <c r="U695" s="739" t="s">
        <v>5998</v>
      </c>
      <c r="V695" s="740">
        <v>0.67</v>
      </c>
      <c r="W695" s="741">
        <v>1</v>
      </c>
      <c r="X695" s="742" t="str">
        <f t="shared" si="23"/>
        <v/>
      </c>
      <c r="Y695" s="743" t="s">
        <v>174</v>
      </c>
      <c r="Z695" s="744"/>
      <c r="AA695" s="734" t="s">
        <v>20</v>
      </c>
      <c r="AB695" s="205">
        <v>8</v>
      </c>
      <c r="AC695" s="734" t="s">
        <v>6290</v>
      </c>
      <c r="AD695" s="205" t="s">
        <v>54</v>
      </c>
      <c r="AE695" s="734"/>
      <c r="AF695" s="204" t="s">
        <v>55</v>
      </c>
      <c r="AG695" s="204" t="s">
        <v>54</v>
      </c>
      <c r="AH695" s="205" t="str">
        <f t="shared" si="24"/>
        <v>64K</v>
      </c>
      <c r="AI695" s="205" t="str">
        <f t="shared" si="25"/>
        <v>64K</v>
      </c>
      <c r="AJ695" s="205" t="s">
        <v>55</v>
      </c>
      <c r="AK695" s="737">
        <v>23</v>
      </c>
      <c r="AL695" s="745"/>
      <c r="AM695" s="734">
        <v>4</v>
      </c>
      <c r="AN695" s="734">
        <v>5</v>
      </c>
      <c r="AO695" s="734">
        <v>2019</v>
      </c>
      <c r="AP695" s="746">
        <v>2019</v>
      </c>
      <c r="AQ695" s="747"/>
      <c r="AR695" s="955" t="s">
        <v>6294</v>
      </c>
      <c r="AS695" s="746" t="s">
        <v>6301</v>
      </c>
    </row>
    <row r="696" spans="1:45" ht="14.25" customHeight="1" x14ac:dyDescent="0.25">
      <c r="A696" s="208"/>
      <c r="B696" s="208"/>
      <c r="C696" s="208"/>
      <c r="D696" s="202" t="s">
        <v>5825</v>
      </c>
      <c r="E696" s="733" t="s">
        <v>5826</v>
      </c>
      <c r="F696" s="205"/>
      <c r="G696" s="734" t="s">
        <v>5827</v>
      </c>
      <c r="H696" s="762" t="s">
        <v>143</v>
      </c>
      <c r="I696" s="205">
        <v>16</v>
      </c>
      <c r="J696" s="207">
        <v>16</v>
      </c>
      <c r="K696" s="918" t="s">
        <v>6197</v>
      </c>
      <c r="L696" s="736" t="s">
        <v>108</v>
      </c>
      <c r="M696" s="737" t="s">
        <v>6282</v>
      </c>
      <c r="N696" s="734"/>
      <c r="O696" s="973"/>
      <c r="P696" s="204">
        <v>6</v>
      </c>
      <c r="Q696" s="734"/>
      <c r="R696" s="734"/>
      <c r="S696" s="737"/>
      <c r="T696" s="738">
        <v>44507</v>
      </c>
      <c r="U696" s="739" t="s">
        <v>5998</v>
      </c>
      <c r="V696" s="740">
        <v>0.67</v>
      </c>
      <c r="W696" s="741">
        <v>1</v>
      </c>
      <c r="X696" s="742" t="str">
        <f t="shared" si="23"/>
        <v/>
      </c>
      <c r="Y696" s="743" t="s">
        <v>174</v>
      </c>
      <c r="Z696" s="744"/>
      <c r="AA696" s="734" t="s">
        <v>20</v>
      </c>
      <c r="AB696" s="205">
        <v>9</v>
      </c>
      <c r="AC696" s="734" t="s">
        <v>6292</v>
      </c>
      <c r="AD696" s="205" t="s">
        <v>54</v>
      </c>
      <c r="AE696" s="734"/>
      <c r="AF696" s="204" t="s">
        <v>55</v>
      </c>
      <c r="AG696" s="204" t="s">
        <v>54</v>
      </c>
      <c r="AH696" s="205" t="str">
        <f t="shared" si="24"/>
        <v>64K</v>
      </c>
      <c r="AI696" s="205" t="str">
        <f t="shared" si="25"/>
        <v>64K</v>
      </c>
      <c r="AJ696" s="205" t="s">
        <v>55</v>
      </c>
      <c r="AK696" s="737">
        <v>23</v>
      </c>
      <c r="AL696" s="745"/>
      <c r="AM696" s="734">
        <v>4</v>
      </c>
      <c r="AN696" s="734">
        <v>5</v>
      </c>
      <c r="AO696" s="734">
        <v>2019</v>
      </c>
      <c r="AP696" s="746">
        <v>2019</v>
      </c>
      <c r="AQ696" s="747"/>
      <c r="AR696" s="955" t="s">
        <v>6294</v>
      </c>
      <c r="AS696" s="746" t="s">
        <v>6302</v>
      </c>
    </row>
    <row r="697" spans="1:45" ht="14.25" customHeight="1" x14ac:dyDescent="0.25">
      <c r="A697" s="208"/>
      <c r="B697" s="208"/>
      <c r="C697" s="208"/>
      <c r="D697" s="758" t="s">
        <v>5825</v>
      </c>
      <c r="E697" s="759" t="s">
        <v>5826</v>
      </c>
      <c r="F697" s="762"/>
      <c r="G697" s="761" t="s">
        <v>5827</v>
      </c>
      <c r="H697" s="762" t="s">
        <v>143</v>
      </c>
      <c r="I697" s="762">
        <v>16</v>
      </c>
      <c r="J697" s="934">
        <v>16</v>
      </c>
      <c r="K697" s="918" t="s">
        <v>6197</v>
      </c>
      <c r="L697" s="736" t="s">
        <v>108</v>
      </c>
      <c r="M697" s="737" t="s">
        <v>6282</v>
      </c>
      <c r="N697" s="734"/>
      <c r="O697" s="973"/>
      <c r="P697" s="204">
        <v>6</v>
      </c>
      <c r="Q697" s="734"/>
      <c r="R697" s="734"/>
      <c r="S697" s="737"/>
      <c r="T697" s="738">
        <v>44507</v>
      </c>
      <c r="U697" s="739" t="s">
        <v>5998</v>
      </c>
      <c r="V697" s="740">
        <v>0.67</v>
      </c>
      <c r="W697" s="741">
        <v>1</v>
      </c>
      <c r="X697" s="742" t="str">
        <f t="shared" si="23"/>
        <v/>
      </c>
      <c r="Y697" s="743" t="s">
        <v>174</v>
      </c>
      <c r="Z697" s="744"/>
      <c r="AA697" s="734" t="s">
        <v>20</v>
      </c>
      <c r="AB697" s="205">
        <v>10</v>
      </c>
      <c r="AC697" s="734" t="s">
        <v>6291</v>
      </c>
      <c r="AD697" s="205" t="s">
        <v>54</v>
      </c>
      <c r="AE697" s="734"/>
      <c r="AF697" s="204" t="s">
        <v>55</v>
      </c>
      <c r="AG697" s="204" t="s">
        <v>54</v>
      </c>
      <c r="AH697" s="205" t="str">
        <f t="shared" si="24"/>
        <v>64K</v>
      </c>
      <c r="AI697" s="205" t="str">
        <f t="shared" si="25"/>
        <v>64K</v>
      </c>
      <c r="AJ697" s="205" t="s">
        <v>55</v>
      </c>
      <c r="AK697" s="737">
        <v>23</v>
      </c>
      <c r="AL697" s="745"/>
      <c r="AM697" s="734">
        <v>4</v>
      </c>
      <c r="AN697" s="734">
        <v>5</v>
      </c>
      <c r="AO697" s="734">
        <v>2019</v>
      </c>
      <c r="AP697" s="746">
        <v>2019</v>
      </c>
      <c r="AQ697" s="747"/>
      <c r="AR697" s="955" t="s">
        <v>6294</v>
      </c>
      <c r="AS697" s="746" t="s">
        <v>6299</v>
      </c>
    </row>
    <row r="698" spans="1:45" ht="14.25" customHeight="1" x14ac:dyDescent="0.25">
      <c r="D698" s="409" t="s">
        <v>4550</v>
      </c>
      <c r="E698" s="435" t="s">
        <v>4551</v>
      </c>
      <c r="F698" s="412" t="s">
        <v>1812</v>
      </c>
      <c r="G698" s="504" t="s">
        <v>4552</v>
      </c>
      <c r="H698" s="46" t="s">
        <v>143</v>
      </c>
      <c r="I698" s="412">
        <v>32</v>
      </c>
      <c r="J698" s="415">
        <v>32</v>
      </c>
      <c r="K698" s="19"/>
      <c r="L698" s="52"/>
      <c r="M698" s="81"/>
      <c r="N698" s="28"/>
      <c r="O698" s="972"/>
      <c r="P698" s="29"/>
      <c r="Q698" s="28"/>
      <c r="R698" s="28"/>
      <c r="S698" s="81"/>
      <c r="T698" s="185"/>
      <c r="U698" s="326"/>
      <c r="V698" s="60"/>
      <c r="W698" s="167"/>
      <c r="X698" s="489"/>
      <c r="Y698" s="502"/>
      <c r="Z698" s="494"/>
      <c r="AA698" s="28" t="s">
        <v>20</v>
      </c>
      <c r="AB698" s="27"/>
      <c r="AC698" s="28"/>
      <c r="AD698" s="27" t="s">
        <v>54</v>
      </c>
      <c r="AE698" s="28" t="s">
        <v>158</v>
      </c>
      <c r="AF698" s="29" t="s">
        <v>55</v>
      </c>
      <c r="AG698" s="29"/>
      <c r="AH698" s="27" t="s">
        <v>133</v>
      </c>
      <c r="AI698" s="27" t="s">
        <v>133</v>
      </c>
      <c r="AJ698" s="27" t="s">
        <v>55</v>
      </c>
      <c r="AK698" s="81">
        <v>16</v>
      </c>
      <c r="AL698" s="569"/>
      <c r="AM698" s="28">
        <v>32</v>
      </c>
      <c r="AN698" s="28"/>
      <c r="AO698" s="28">
        <v>2005</v>
      </c>
      <c r="AP698" s="20">
        <v>2005</v>
      </c>
      <c r="AQ698" s="182"/>
      <c r="AR698" s="28" t="s">
        <v>4553</v>
      </c>
      <c r="AS698" s="20"/>
    </row>
    <row r="699" spans="1:45" ht="14.25" customHeight="1" x14ac:dyDescent="0.25">
      <c r="C699" t="s">
        <v>875</v>
      </c>
      <c r="D699" s="409" t="s">
        <v>3539</v>
      </c>
      <c r="E699" s="435" t="s">
        <v>3538</v>
      </c>
      <c r="F699" s="412" t="s">
        <v>1812</v>
      </c>
      <c r="G699" s="504" t="s">
        <v>3540</v>
      </c>
      <c r="H699" s="46" t="s">
        <v>143</v>
      </c>
      <c r="I699" s="412">
        <v>16</v>
      </c>
      <c r="J699" s="415">
        <v>16</v>
      </c>
      <c r="K699" s="19" t="s">
        <v>802</v>
      </c>
      <c r="L699" s="52" t="s">
        <v>108</v>
      </c>
      <c r="M699" s="81" t="s">
        <v>3067</v>
      </c>
      <c r="N699" s="28"/>
      <c r="O699" s="972"/>
      <c r="P699" s="29" t="s">
        <v>744</v>
      </c>
      <c r="Q699" s="28"/>
      <c r="R699" s="28"/>
      <c r="S699" s="81"/>
      <c r="T699" s="185">
        <v>43230</v>
      </c>
      <c r="U699" s="326" t="s">
        <v>3562</v>
      </c>
      <c r="V699" s="60">
        <v>0.67</v>
      </c>
      <c r="W699" s="167">
        <v>1</v>
      </c>
      <c r="X699" s="489" t="str">
        <f>IF(AND(N699&lt;&gt;"",S699&lt;&gt;""),1000*S699*V699/(N699*W699),"")</f>
        <v/>
      </c>
      <c r="Y699" s="502"/>
      <c r="Z699" s="494"/>
      <c r="AA699" s="28" t="s">
        <v>17</v>
      </c>
      <c r="AB699" s="27">
        <v>10</v>
      </c>
      <c r="AC699" s="28" t="s">
        <v>386</v>
      </c>
      <c r="AD699" s="27" t="s">
        <v>54</v>
      </c>
      <c r="AE699" s="28"/>
      <c r="AF699" s="29" t="s">
        <v>55</v>
      </c>
      <c r="AG699" s="29" t="s">
        <v>55</v>
      </c>
      <c r="AH699" s="27" t="s">
        <v>181</v>
      </c>
      <c r="AI699" s="27" t="s">
        <v>181</v>
      </c>
      <c r="AJ699" s="27" t="s">
        <v>55</v>
      </c>
      <c r="AK699" s="81"/>
      <c r="AL699" s="569"/>
      <c r="AM699" s="28">
        <v>16</v>
      </c>
      <c r="AN699" s="28"/>
      <c r="AO699" s="28">
        <v>2014</v>
      </c>
      <c r="AP699" s="20">
        <v>2014</v>
      </c>
      <c r="AQ699" s="182"/>
      <c r="AR699" s="28" t="s">
        <v>3541</v>
      </c>
      <c r="AS699" s="20" t="s">
        <v>3542</v>
      </c>
    </row>
    <row r="700" spans="1:45" ht="14.25" customHeight="1" x14ac:dyDescent="0.25">
      <c r="C700" t="s">
        <v>875</v>
      </c>
      <c r="D700" s="409" t="s">
        <v>3539</v>
      </c>
      <c r="E700" s="435" t="s">
        <v>3538</v>
      </c>
      <c r="F700" s="412" t="s">
        <v>1812</v>
      </c>
      <c r="G700" s="504" t="s">
        <v>3540</v>
      </c>
      <c r="H700" s="46" t="s">
        <v>143</v>
      </c>
      <c r="I700" s="412">
        <v>16</v>
      </c>
      <c r="J700" s="415">
        <v>16</v>
      </c>
      <c r="K700" s="19" t="s">
        <v>800</v>
      </c>
      <c r="L700" s="52" t="s">
        <v>108</v>
      </c>
      <c r="M700" s="81" t="s">
        <v>3067</v>
      </c>
      <c r="N700" s="28"/>
      <c r="O700" s="972"/>
      <c r="P700" s="29">
        <v>6</v>
      </c>
      <c r="Q700" s="28"/>
      <c r="R700" s="28"/>
      <c r="S700" s="81"/>
      <c r="T700" s="185">
        <v>43229</v>
      </c>
      <c r="U700" s="326">
        <v>14.7</v>
      </c>
      <c r="V700" s="60">
        <v>0.67</v>
      </c>
      <c r="W700" s="167">
        <v>1</v>
      </c>
      <c r="X700" s="489" t="str">
        <f>IF(AND(N700&lt;&gt;"",S700&lt;&gt;""),1000*S700*V700/(N700*W700),"")</f>
        <v/>
      </c>
      <c r="Y700" s="502"/>
      <c r="Z700" s="494"/>
      <c r="AA700" s="28" t="s">
        <v>17</v>
      </c>
      <c r="AB700" s="27">
        <v>10</v>
      </c>
      <c r="AC700" s="28" t="s">
        <v>386</v>
      </c>
      <c r="AD700" s="27" t="s">
        <v>54</v>
      </c>
      <c r="AE700" s="28"/>
      <c r="AF700" s="29" t="s">
        <v>55</v>
      </c>
      <c r="AG700" s="29" t="s">
        <v>55</v>
      </c>
      <c r="AH700" s="27" t="s">
        <v>181</v>
      </c>
      <c r="AI700" s="27" t="s">
        <v>181</v>
      </c>
      <c r="AJ700" s="27" t="s">
        <v>55</v>
      </c>
      <c r="AK700" s="81"/>
      <c r="AL700" s="569"/>
      <c r="AM700" s="28">
        <v>16</v>
      </c>
      <c r="AN700" s="28"/>
      <c r="AO700" s="28">
        <v>2014</v>
      </c>
      <c r="AP700" s="20">
        <v>2014</v>
      </c>
      <c r="AQ700" s="182"/>
      <c r="AR700" s="28" t="s">
        <v>3541</v>
      </c>
      <c r="AS700" s="20" t="s">
        <v>3542</v>
      </c>
    </row>
    <row r="701" spans="1:45" ht="14.25" customHeight="1" x14ac:dyDescent="0.25">
      <c r="D701" s="409" t="s">
        <v>5605</v>
      </c>
      <c r="E701" s="435" t="s">
        <v>5606</v>
      </c>
      <c r="F701" s="608"/>
      <c r="G701" s="504" t="s">
        <v>5607</v>
      </c>
      <c r="H701" s="46" t="s">
        <v>143</v>
      </c>
      <c r="I701" s="412">
        <v>32</v>
      </c>
      <c r="J701" s="415">
        <v>32</v>
      </c>
      <c r="K701" s="19"/>
      <c r="L701" s="52"/>
      <c r="M701" s="81"/>
      <c r="N701" s="28"/>
      <c r="O701" s="972"/>
      <c r="P701" s="29"/>
      <c r="Q701" s="28"/>
      <c r="R701" s="28"/>
      <c r="S701" s="81"/>
      <c r="T701" s="185"/>
      <c r="U701" s="326"/>
      <c r="V701" s="60"/>
      <c r="W701" s="167"/>
      <c r="X701" s="489"/>
      <c r="Y701" s="502"/>
      <c r="Z701" s="494"/>
      <c r="AA701" s="28" t="s">
        <v>17</v>
      </c>
      <c r="AB701" s="27">
        <v>21</v>
      </c>
      <c r="AC701" s="28" t="s">
        <v>5611</v>
      </c>
      <c r="AD701" s="27" t="s">
        <v>54</v>
      </c>
      <c r="AE701" s="28"/>
      <c r="AF701" s="29" t="s">
        <v>55</v>
      </c>
      <c r="AG701" s="29" t="s">
        <v>54</v>
      </c>
      <c r="AH701" s="27" t="s">
        <v>133</v>
      </c>
      <c r="AI701" s="27" t="s">
        <v>133</v>
      </c>
      <c r="AJ701" s="27" t="s">
        <v>54</v>
      </c>
      <c r="AK701" s="81">
        <v>37</v>
      </c>
      <c r="AL701" s="569">
        <v>6</v>
      </c>
      <c r="AM701" s="28">
        <v>32</v>
      </c>
      <c r="AN701" s="28"/>
      <c r="AO701" s="28"/>
      <c r="AP701" s="20">
        <v>2017</v>
      </c>
      <c r="AQ701" s="182"/>
      <c r="AR701" s="28" t="s">
        <v>5609</v>
      </c>
      <c r="AS701" s="20" t="s">
        <v>5610</v>
      </c>
    </row>
    <row r="702" spans="1:45" ht="14.25" customHeight="1" x14ac:dyDescent="0.25">
      <c r="D702" s="409" t="s">
        <v>4527</v>
      </c>
      <c r="E702" s="435" t="s">
        <v>5012</v>
      </c>
      <c r="F702" s="412" t="s">
        <v>67</v>
      </c>
      <c r="G702" s="504" t="s">
        <v>4523</v>
      </c>
      <c r="H702" s="46" t="s">
        <v>143</v>
      </c>
      <c r="I702" s="412">
        <v>16</v>
      </c>
      <c r="J702" s="415">
        <v>16</v>
      </c>
      <c r="K702" s="19"/>
      <c r="L702" s="52"/>
      <c r="M702" s="81"/>
      <c r="N702" s="28"/>
      <c r="O702" s="972"/>
      <c r="P702" s="29"/>
      <c r="Q702" s="28"/>
      <c r="R702" s="28"/>
      <c r="S702" s="81"/>
      <c r="T702" s="185"/>
      <c r="U702" s="326"/>
      <c r="V702" s="60"/>
      <c r="W702" s="167"/>
      <c r="X702" s="489"/>
      <c r="Y702" s="502"/>
      <c r="Z702" s="494"/>
      <c r="AA702" s="28" t="s">
        <v>20</v>
      </c>
      <c r="AB702" s="27"/>
      <c r="AC702" s="28"/>
      <c r="AD702" s="27"/>
      <c r="AE702" s="28"/>
      <c r="AF702" s="29"/>
      <c r="AG702" s="29"/>
      <c r="AH702" s="27"/>
      <c r="AI702" s="27"/>
      <c r="AJ702" s="27"/>
      <c r="AK702" s="81"/>
      <c r="AL702" s="569"/>
      <c r="AM702" s="28">
        <v>8</v>
      </c>
      <c r="AN702" s="28"/>
      <c r="AO702" s="28">
        <v>2007</v>
      </c>
      <c r="AP702" s="20">
        <v>2017</v>
      </c>
      <c r="AQ702" s="182" t="s">
        <v>5013</v>
      </c>
      <c r="AR702" s="28" t="s">
        <v>5014</v>
      </c>
      <c r="AS702" s="20"/>
    </row>
    <row r="703" spans="1:45" ht="14.25" customHeight="1" x14ac:dyDescent="0.25">
      <c r="D703" s="591" t="s">
        <v>6159</v>
      </c>
      <c r="E703" s="555" t="s">
        <v>6160</v>
      </c>
      <c r="F703" s="592"/>
      <c r="G703" s="593" t="s">
        <v>6161</v>
      </c>
      <c r="H703" s="592" t="s">
        <v>3987</v>
      </c>
      <c r="I703" s="592">
        <v>8</v>
      </c>
      <c r="J703" s="618">
        <v>9</v>
      </c>
      <c r="K703" s="19"/>
      <c r="L703" s="52"/>
      <c r="M703" s="81"/>
      <c r="N703" s="28"/>
      <c r="O703" s="972"/>
      <c r="P703" s="29"/>
      <c r="Q703" s="28"/>
      <c r="R703" s="28"/>
      <c r="S703" s="81"/>
      <c r="T703" s="185"/>
      <c r="U703" s="326"/>
      <c r="V703" s="60"/>
      <c r="W703" s="167"/>
      <c r="X703" s="489"/>
      <c r="Y703" s="502"/>
      <c r="Z703" s="494"/>
      <c r="AA703" s="28" t="s">
        <v>479</v>
      </c>
      <c r="AB703" s="27">
        <v>24</v>
      </c>
      <c r="AC703" s="28" t="s">
        <v>1365</v>
      </c>
      <c r="AD703" s="27" t="s">
        <v>54</v>
      </c>
      <c r="AE703" s="28" t="s">
        <v>158</v>
      </c>
      <c r="AF703" s="29" t="s">
        <v>55</v>
      </c>
      <c r="AG703" s="29"/>
      <c r="AH703" s="27">
        <v>256</v>
      </c>
      <c r="AI703" s="27">
        <v>256</v>
      </c>
      <c r="AJ703" s="27" t="s">
        <v>54</v>
      </c>
      <c r="AK703" s="81">
        <v>13</v>
      </c>
      <c r="AL703" s="569"/>
      <c r="AM703" s="28">
        <v>16</v>
      </c>
      <c r="AN703" s="28"/>
      <c r="AO703" s="28">
        <v>2016</v>
      </c>
      <c r="AP703" s="20">
        <v>2017</v>
      </c>
      <c r="AQ703" s="182"/>
      <c r="AR703" s="28" t="s">
        <v>6162</v>
      </c>
      <c r="AS703" s="20"/>
    </row>
    <row r="704" spans="1:45" ht="14.25" customHeight="1" x14ac:dyDescent="0.25">
      <c r="B704">
        <v>1</v>
      </c>
      <c r="C704" t="s">
        <v>875</v>
      </c>
      <c r="D704" s="26" t="s">
        <v>2075</v>
      </c>
      <c r="E704" s="435" t="s">
        <v>2143</v>
      </c>
      <c r="F704" s="27" t="s">
        <v>85</v>
      </c>
      <c r="G704" s="28" t="s">
        <v>2140</v>
      </c>
      <c r="H704" s="46" t="s">
        <v>143</v>
      </c>
      <c r="I704" s="27">
        <v>16</v>
      </c>
      <c r="J704" s="87">
        <v>16</v>
      </c>
      <c r="K704" s="19" t="s">
        <v>800</v>
      </c>
      <c r="L704" s="52" t="s">
        <v>108</v>
      </c>
      <c r="M704" s="81"/>
      <c r="N704" s="28">
        <v>2778</v>
      </c>
      <c r="O704" s="972"/>
      <c r="P704" s="29">
        <v>6</v>
      </c>
      <c r="Q704" s="28"/>
      <c r="R704" s="28"/>
      <c r="S704" s="81">
        <v>158.72999999999999</v>
      </c>
      <c r="T704" s="185">
        <v>43164</v>
      </c>
      <c r="U704" s="326">
        <v>14.7</v>
      </c>
      <c r="V704" s="60">
        <v>0.67</v>
      </c>
      <c r="W704" s="167">
        <v>1</v>
      </c>
      <c r="X704" s="489">
        <f>IF(AND(N704&lt;&gt;"",S704&lt;&gt;""),1000*S704*V704/(N704*W704),"")</f>
        <v>38.282613390928731</v>
      </c>
      <c r="Y704" s="502" t="s">
        <v>174</v>
      </c>
      <c r="Z704" s="494"/>
      <c r="AA704" s="28" t="s">
        <v>20</v>
      </c>
      <c r="AB704" s="27">
        <v>7</v>
      </c>
      <c r="AC704" s="28" t="s">
        <v>2141</v>
      </c>
      <c r="AD704" s="27" t="s">
        <v>54</v>
      </c>
      <c r="AE704" s="28"/>
      <c r="AF704" s="29" t="s">
        <v>55</v>
      </c>
      <c r="AG704" s="29"/>
      <c r="AH704" s="27"/>
      <c r="AI704" s="27"/>
      <c r="AJ704" s="27"/>
      <c r="AK704" s="81">
        <v>42</v>
      </c>
      <c r="AL704" s="569"/>
      <c r="AM704" s="28">
        <v>16</v>
      </c>
      <c r="AN704" s="28"/>
      <c r="AO704" s="28">
        <v>2009</v>
      </c>
      <c r="AP704" s="20">
        <v>2013</v>
      </c>
      <c r="AQ704" s="182"/>
      <c r="AR704" s="28" t="s">
        <v>2730</v>
      </c>
      <c r="AS704" s="20" t="s">
        <v>2142</v>
      </c>
    </row>
    <row r="705" spans="1:45" ht="14.25" customHeight="1" x14ac:dyDescent="0.25">
      <c r="A705" t="s">
        <v>746</v>
      </c>
      <c r="B705">
        <v>1</v>
      </c>
      <c r="C705" t="s">
        <v>875</v>
      </c>
      <c r="D705" s="26" t="s">
        <v>653</v>
      </c>
      <c r="E705" s="435" t="s">
        <v>2732</v>
      </c>
      <c r="F705" s="27" t="s">
        <v>67</v>
      </c>
      <c r="G705" s="28" t="s">
        <v>654</v>
      </c>
      <c r="H705" s="46" t="s">
        <v>143</v>
      </c>
      <c r="I705" s="27">
        <v>16</v>
      </c>
      <c r="J705" s="87">
        <v>16</v>
      </c>
      <c r="K705" s="19" t="s">
        <v>800</v>
      </c>
      <c r="L705" s="52" t="s">
        <v>108</v>
      </c>
      <c r="M705" s="81"/>
      <c r="N705" s="28">
        <v>273</v>
      </c>
      <c r="O705" s="972"/>
      <c r="P705" s="29">
        <v>6</v>
      </c>
      <c r="Q705" s="28"/>
      <c r="R705" s="28"/>
      <c r="S705" s="81">
        <v>262.74299999999999</v>
      </c>
      <c r="T705" s="185">
        <v>41778</v>
      </c>
      <c r="U705" s="326">
        <v>14.7</v>
      </c>
      <c r="V705" s="60">
        <v>0.67</v>
      </c>
      <c r="W705" s="167">
        <v>1</v>
      </c>
      <c r="X705" s="489">
        <f>IF(AND(N705&lt;&gt;"",S705&lt;&gt;""),1000*S705*V705/(N705*W705),"")</f>
        <v>644.8271428571428</v>
      </c>
      <c r="Y705" s="502" t="s">
        <v>174</v>
      </c>
      <c r="Z705" s="494"/>
      <c r="AA705" s="28" t="s">
        <v>20</v>
      </c>
      <c r="AB705" s="27">
        <v>4</v>
      </c>
      <c r="AC705" s="28" t="s">
        <v>653</v>
      </c>
      <c r="AD705" s="27" t="s">
        <v>54</v>
      </c>
      <c r="AE705" s="28"/>
      <c r="AF705" s="29" t="s">
        <v>55</v>
      </c>
      <c r="AG705" s="29"/>
      <c r="AH705" s="27" t="s">
        <v>181</v>
      </c>
      <c r="AI705" s="27" t="s">
        <v>181</v>
      </c>
      <c r="AJ705" s="27"/>
      <c r="AK705" s="81"/>
      <c r="AL705" s="569"/>
      <c r="AM705" s="28">
        <v>16</v>
      </c>
      <c r="AN705" s="28"/>
      <c r="AO705" s="28">
        <v>1999</v>
      </c>
      <c r="AP705" s="20">
        <v>2001</v>
      </c>
      <c r="AQ705" s="37"/>
      <c r="AR705" s="28" t="s">
        <v>1273</v>
      </c>
      <c r="AS705" s="20" t="s">
        <v>1316</v>
      </c>
    </row>
    <row r="706" spans="1:45" ht="14.25" customHeight="1" x14ac:dyDescent="0.25">
      <c r="A706" t="s">
        <v>746</v>
      </c>
      <c r="B706">
        <v>1</v>
      </c>
      <c r="C706" t="s">
        <v>875</v>
      </c>
      <c r="D706" s="26" t="s">
        <v>653</v>
      </c>
      <c r="E706" s="435" t="s">
        <v>2732</v>
      </c>
      <c r="F706" s="27" t="s">
        <v>67</v>
      </c>
      <c r="G706" s="28" t="s">
        <v>654</v>
      </c>
      <c r="H706" s="46" t="s">
        <v>143</v>
      </c>
      <c r="I706" s="27">
        <v>16</v>
      </c>
      <c r="J706" s="87">
        <v>16</v>
      </c>
      <c r="K706" s="856" t="s">
        <v>4805</v>
      </c>
      <c r="L706" s="28" t="s">
        <v>108</v>
      </c>
      <c r="M706" s="81" t="s">
        <v>5316</v>
      </c>
      <c r="N706" s="28">
        <v>346</v>
      </c>
      <c r="O706" s="972"/>
      <c r="P706" s="29">
        <v>6</v>
      </c>
      <c r="Q706" s="28"/>
      <c r="R706" s="28"/>
      <c r="S706" s="81">
        <v>282.48599999999999</v>
      </c>
      <c r="T706" s="185">
        <v>44017</v>
      </c>
      <c r="U706" s="326" t="s">
        <v>5298</v>
      </c>
      <c r="V706" s="60">
        <v>0.67</v>
      </c>
      <c r="W706" s="167">
        <v>1</v>
      </c>
      <c r="X706" s="489">
        <f>IF(AND(N706&lt;&gt;"",S706&lt;&gt;""),1000*S706*V706/(N706*W706),"")</f>
        <v>547.01046242774578</v>
      </c>
      <c r="Y706" s="502" t="s">
        <v>174</v>
      </c>
      <c r="Z706" s="494"/>
      <c r="AA706" s="28" t="s">
        <v>20</v>
      </c>
      <c r="AB706" s="27">
        <v>4</v>
      </c>
      <c r="AC706" s="28" t="s">
        <v>653</v>
      </c>
      <c r="AD706" s="27" t="s">
        <v>54</v>
      </c>
      <c r="AE706" s="28"/>
      <c r="AF706" s="29" t="s">
        <v>55</v>
      </c>
      <c r="AG706" s="29"/>
      <c r="AH706" s="27" t="s">
        <v>181</v>
      </c>
      <c r="AI706" s="27" t="s">
        <v>181</v>
      </c>
      <c r="AJ706" s="27"/>
      <c r="AK706" s="81"/>
      <c r="AL706" s="569"/>
      <c r="AM706" s="28">
        <v>16</v>
      </c>
      <c r="AN706" s="28"/>
      <c r="AO706" s="28">
        <v>1999</v>
      </c>
      <c r="AP706" s="20">
        <v>2001</v>
      </c>
      <c r="AQ706" s="37"/>
      <c r="AR706" s="28" t="s">
        <v>1273</v>
      </c>
      <c r="AS706" s="20" t="s">
        <v>1316</v>
      </c>
    </row>
    <row r="707" spans="1:45" ht="14.25" customHeight="1" x14ac:dyDescent="0.25">
      <c r="C707" t="s">
        <v>4376</v>
      </c>
      <c r="D707" s="26" t="s">
        <v>2423</v>
      </c>
      <c r="E707" s="435" t="s">
        <v>2424</v>
      </c>
      <c r="F707" s="27" t="s">
        <v>67</v>
      </c>
      <c r="G707" s="28" t="s">
        <v>654</v>
      </c>
      <c r="H707" s="46" t="s">
        <v>143</v>
      </c>
      <c r="I707" s="27">
        <v>16</v>
      </c>
      <c r="J707" s="87">
        <v>16</v>
      </c>
      <c r="K707" s="19" t="s">
        <v>800</v>
      </c>
      <c r="L707" s="52" t="s">
        <v>108</v>
      </c>
      <c r="M707" s="81" t="s">
        <v>2727</v>
      </c>
      <c r="N707" s="28">
        <v>371</v>
      </c>
      <c r="O707" s="972"/>
      <c r="P707" s="29">
        <v>6</v>
      </c>
      <c r="Q707" s="28"/>
      <c r="R707" s="28"/>
      <c r="S707" s="81"/>
      <c r="T707" s="185">
        <v>43164</v>
      </c>
      <c r="U707" s="326">
        <v>14.7</v>
      </c>
      <c r="V707" s="60">
        <v>0.67</v>
      </c>
      <c r="W707" s="167">
        <v>1</v>
      </c>
      <c r="X707" s="489" t="str">
        <f>IF(AND(N707&lt;&gt;"",S707&lt;&gt;""),1000*S707*V707/(N707*W707),"")</f>
        <v/>
      </c>
      <c r="Y707" s="502" t="s">
        <v>174</v>
      </c>
      <c r="Z707" s="494"/>
      <c r="AA707" s="28" t="s">
        <v>20</v>
      </c>
      <c r="AB707" s="27">
        <v>16</v>
      </c>
      <c r="AC707" s="28" t="s">
        <v>2423</v>
      </c>
      <c r="AD707" s="27" t="s">
        <v>54</v>
      </c>
      <c r="AE707" s="28" t="s">
        <v>124</v>
      </c>
      <c r="AF707" s="29" t="s">
        <v>55</v>
      </c>
      <c r="AG707" s="29" t="s">
        <v>55</v>
      </c>
      <c r="AH707" s="27" t="s">
        <v>181</v>
      </c>
      <c r="AI707" s="27" t="s">
        <v>181</v>
      </c>
      <c r="AJ707" s="27" t="s">
        <v>54</v>
      </c>
      <c r="AK707" s="81">
        <v>16</v>
      </c>
      <c r="AL707" s="569">
        <v>4</v>
      </c>
      <c r="AM707" s="28">
        <v>16</v>
      </c>
      <c r="AN707" s="28"/>
      <c r="AO707" s="28">
        <v>2000</v>
      </c>
      <c r="AP707" s="20">
        <v>2001</v>
      </c>
      <c r="AQ707" s="182"/>
      <c r="AR707" s="28" t="s">
        <v>2726</v>
      </c>
      <c r="AS707" s="20" t="s">
        <v>2425</v>
      </c>
    </row>
    <row r="708" spans="1:45" ht="14.25" customHeight="1" x14ac:dyDescent="0.25">
      <c r="C708" t="s">
        <v>875</v>
      </c>
      <c r="D708" s="45" t="s">
        <v>1490</v>
      </c>
      <c r="E708" s="555" t="s">
        <v>4241</v>
      </c>
      <c r="F708" s="46" t="s">
        <v>107</v>
      </c>
      <c r="G708" s="42" t="s">
        <v>1491</v>
      </c>
      <c r="H708" s="46" t="s">
        <v>143</v>
      </c>
      <c r="I708" s="46">
        <v>16</v>
      </c>
      <c r="J708" s="670" t="s">
        <v>1493</v>
      </c>
      <c r="K708" s="19" t="s">
        <v>107</v>
      </c>
      <c r="L708" s="52"/>
      <c r="M708" s="81"/>
      <c r="N708" s="28"/>
      <c r="O708" s="972"/>
      <c r="P708" s="29"/>
      <c r="Q708" s="28"/>
      <c r="R708" s="28"/>
      <c r="S708" s="81"/>
      <c r="T708" s="185"/>
      <c r="U708" s="28"/>
      <c r="V708" s="60"/>
      <c r="W708" s="167"/>
      <c r="X708" s="489"/>
      <c r="Y708" s="502"/>
      <c r="Z708" s="494"/>
      <c r="AA708" s="28" t="s">
        <v>107</v>
      </c>
      <c r="AB708" s="27"/>
      <c r="AC708" s="28"/>
      <c r="AD708" s="27"/>
      <c r="AE708" s="28"/>
      <c r="AF708" s="29"/>
      <c r="AG708" s="29"/>
      <c r="AH708" s="27" t="s">
        <v>133</v>
      </c>
      <c r="AI708" s="27" t="s">
        <v>133</v>
      </c>
      <c r="AJ708" s="27"/>
      <c r="AK708" s="81"/>
      <c r="AL708" s="569"/>
      <c r="AM708" s="28">
        <v>32</v>
      </c>
      <c r="AN708" s="28" t="s">
        <v>1492</v>
      </c>
      <c r="AO708" s="28"/>
      <c r="AP708" s="20"/>
      <c r="AQ708" s="37" t="s">
        <v>4242</v>
      </c>
      <c r="AR708" s="28" t="s">
        <v>1494</v>
      </c>
      <c r="AS708" s="20" t="s">
        <v>1495</v>
      </c>
    </row>
    <row r="709" spans="1:45" ht="14.25" customHeight="1" x14ac:dyDescent="0.25">
      <c r="B709">
        <v>1</v>
      </c>
      <c r="C709" t="s">
        <v>875</v>
      </c>
      <c r="D709" s="26" t="s">
        <v>1501</v>
      </c>
      <c r="E709" s="435" t="s">
        <v>2733</v>
      </c>
      <c r="F709" s="27" t="s">
        <v>85</v>
      </c>
      <c r="G709" s="28" t="s">
        <v>1505</v>
      </c>
      <c r="H709" s="46" t="s">
        <v>143</v>
      </c>
      <c r="I709" s="27">
        <v>32</v>
      </c>
      <c r="J709" s="87">
        <v>16</v>
      </c>
      <c r="K709" s="19" t="s">
        <v>800</v>
      </c>
      <c r="L709" s="52" t="s">
        <v>108</v>
      </c>
      <c r="M709" s="81"/>
      <c r="N709" s="28">
        <v>793</v>
      </c>
      <c r="O709" s="972"/>
      <c r="P709" s="29">
        <v>6</v>
      </c>
      <c r="Q709" s="28"/>
      <c r="R709" s="28">
        <v>2</v>
      </c>
      <c r="S709" s="81">
        <v>193.274</v>
      </c>
      <c r="T709" s="185">
        <v>41885</v>
      </c>
      <c r="U709" s="326">
        <v>14.7</v>
      </c>
      <c r="V709" s="60">
        <v>1</v>
      </c>
      <c r="W709" s="167">
        <v>1</v>
      </c>
      <c r="X709" s="489">
        <f>IF(AND(N709&lt;&gt;"",S709&lt;&gt;""),1000*S709*V709/(N709*W709),"")</f>
        <v>243.72509457755359</v>
      </c>
      <c r="Y709" s="502" t="s">
        <v>174</v>
      </c>
      <c r="Z709" s="494"/>
      <c r="AA709" s="28" t="s">
        <v>17</v>
      </c>
      <c r="AB709" s="27">
        <v>49</v>
      </c>
      <c r="AC709" s="28" t="s">
        <v>1502</v>
      </c>
      <c r="AD709" s="27" t="s">
        <v>149</v>
      </c>
      <c r="AE709" s="28" t="s">
        <v>124</v>
      </c>
      <c r="AF709" s="29" t="s">
        <v>55</v>
      </c>
      <c r="AG709" s="29" t="s">
        <v>54</v>
      </c>
      <c r="AH709" s="27" t="s">
        <v>133</v>
      </c>
      <c r="AI709" s="27" t="s">
        <v>133</v>
      </c>
      <c r="AJ709" s="27"/>
      <c r="AK709" s="81"/>
      <c r="AL709" s="569"/>
      <c r="AM709" s="28">
        <v>16</v>
      </c>
      <c r="AN709" s="28">
        <v>5</v>
      </c>
      <c r="AO709" s="28">
        <v>2014</v>
      </c>
      <c r="AP709" s="20"/>
      <c r="AQ709" s="182" t="s">
        <v>1503</v>
      </c>
      <c r="AR709" s="28" t="s">
        <v>1504</v>
      </c>
      <c r="AS709" s="20" t="s">
        <v>1506</v>
      </c>
    </row>
    <row r="710" spans="1:45" ht="14.25" customHeight="1" x14ac:dyDescent="0.25">
      <c r="B710">
        <v>1</v>
      </c>
      <c r="C710" t="s">
        <v>875</v>
      </c>
      <c r="D710" s="45" t="s">
        <v>1779</v>
      </c>
      <c r="E710" s="555" t="s">
        <v>2098</v>
      </c>
      <c r="F710" s="46" t="s">
        <v>85</v>
      </c>
      <c r="G710" s="42" t="s">
        <v>1780</v>
      </c>
      <c r="H710" s="46" t="s">
        <v>143</v>
      </c>
      <c r="I710" s="46">
        <v>16</v>
      </c>
      <c r="J710" s="670">
        <v>16</v>
      </c>
      <c r="K710" s="19" t="s">
        <v>775</v>
      </c>
      <c r="L710" s="42" t="s">
        <v>108</v>
      </c>
      <c r="M710" s="81"/>
      <c r="N710" s="28">
        <v>356</v>
      </c>
      <c r="O710" s="972"/>
      <c r="P710" s="29">
        <v>6</v>
      </c>
      <c r="Q710" s="28"/>
      <c r="R710" s="28">
        <v>4</v>
      </c>
      <c r="S710" s="81">
        <v>186.81100000000001</v>
      </c>
      <c r="T710" s="185">
        <v>42884</v>
      </c>
      <c r="U710" s="326">
        <v>14.7</v>
      </c>
      <c r="V710" s="60">
        <v>1</v>
      </c>
      <c r="W710" s="167">
        <v>1</v>
      </c>
      <c r="X710" s="489">
        <f>IF(AND(N710&lt;&gt;"",S710&lt;&gt;""),1000*S710*V710/(N710*W710),"")</f>
        <v>524.75</v>
      </c>
      <c r="Y710" s="502" t="s">
        <v>174</v>
      </c>
      <c r="Z710" s="494" t="s">
        <v>54</v>
      </c>
      <c r="AA710" s="28" t="s">
        <v>17</v>
      </c>
      <c r="AB710" s="27">
        <v>25</v>
      </c>
      <c r="AC710" s="28" t="s">
        <v>1781</v>
      </c>
      <c r="AD710" s="27"/>
      <c r="AE710" s="28"/>
      <c r="AF710" s="29"/>
      <c r="AG710" s="29"/>
      <c r="AH710" s="27" t="s">
        <v>83</v>
      </c>
      <c r="AI710" s="27" t="s">
        <v>83</v>
      </c>
      <c r="AJ710" s="27"/>
      <c r="AK710" s="81"/>
      <c r="AL710" s="569"/>
      <c r="AM710" s="28"/>
      <c r="AN710" s="28"/>
      <c r="AO710" s="28">
        <v>2015</v>
      </c>
      <c r="AP710" s="20">
        <v>2017</v>
      </c>
      <c r="AQ710" s="182"/>
      <c r="AR710" s="28" t="s">
        <v>1782</v>
      </c>
      <c r="AS710" s="20"/>
    </row>
    <row r="711" spans="1:45" ht="14.25" customHeight="1" x14ac:dyDescent="0.25">
      <c r="B711">
        <v>1</v>
      </c>
      <c r="C711" t="s">
        <v>875</v>
      </c>
      <c r="D711" s="45" t="s">
        <v>2087</v>
      </c>
      <c r="E711" s="555" t="s">
        <v>2088</v>
      </c>
      <c r="F711" s="27" t="s">
        <v>296</v>
      </c>
      <c r="G711" s="28" t="s">
        <v>1675</v>
      </c>
      <c r="H711" s="46" t="s">
        <v>143</v>
      </c>
      <c r="I711" s="46">
        <v>32</v>
      </c>
      <c r="J711" s="670">
        <v>32</v>
      </c>
      <c r="K711" s="19" t="s">
        <v>775</v>
      </c>
      <c r="L711" s="52" t="s">
        <v>108</v>
      </c>
      <c r="M711" s="81" t="s">
        <v>2725</v>
      </c>
      <c r="N711" s="28">
        <v>7936</v>
      </c>
      <c r="O711" s="972"/>
      <c r="P711" s="29">
        <v>6</v>
      </c>
      <c r="Q711" s="28">
        <v>4</v>
      </c>
      <c r="R711" s="28">
        <v>25</v>
      </c>
      <c r="S711" s="81">
        <v>87</v>
      </c>
      <c r="T711" s="185">
        <v>43164</v>
      </c>
      <c r="U711" s="326">
        <v>14.7</v>
      </c>
      <c r="V711" s="60">
        <v>1</v>
      </c>
      <c r="W711" s="167">
        <v>1</v>
      </c>
      <c r="X711" s="489">
        <f>IF(AND(N711&lt;&gt;"",S711&lt;&gt;""),1000*S711*V711/(N711*W711),"")</f>
        <v>10.962701612903226</v>
      </c>
      <c r="Y711" s="502" t="s">
        <v>174</v>
      </c>
      <c r="Z711" s="494" t="s">
        <v>54</v>
      </c>
      <c r="AA711" s="28" t="s">
        <v>20</v>
      </c>
      <c r="AB711" s="27"/>
      <c r="AC711" s="28" t="s">
        <v>2077</v>
      </c>
      <c r="AD711" s="27"/>
      <c r="AE711" s="28"/>
      <c r="AF711" s="29" t="s">
        <v>55</v>
      </c>
      <c r="AG711" s="29" t="s">
        <v>55</v>
      </c>
      <c r="AH711" s="27" t="s">
        <v>133</v>
      </c>
      <c r="AI711" s="27" t="s">
        <v>133</v>
      </c>
      <c r="AJ711" s="27" t="s">
        <v>55</v>
      </c>
      <c r="AK711" s="81">
        <v>20</v>
      </c>
      <c r="AL711" s="569"/>
      <c r="AM711" s="28">
        <v>16</v>
      </c>
      <c r="AN711" s="28">
        <v>5</v>
      </c>
      <c r="AO711" s="28">
        <v>2015</v>
      </c>
      <c r="AP711" s="20"/>
      <c r="AQ711" s="182"/>
      <c r="AR711" s="28"/>
      <c r="AS711" s="20" t="s">
        <v>2090</v>
      </c>
    </row>
    <row r="712" spans="1:45" ht="14.25" customHeight="1" x14ac:dyDescent="0.25">
      <c r="A712" t="s">
        <v>174</v>
      </c>
      <c r="B712">
        <v>1</v>
      </c>
      <c r="C712" t="s">
        <v>875</v>
      </c>
      <c r="D712" s="45" t="s">
        <v>752</v>
      </c>
      <c r="E712" s="555" t="s">
        <v>6333</v>
      </c>
      <c r="F712" s="46" t="s">
        <v>85</v>
      </c>
      <c r="G712" s="42" t="s">
        <v>753</v>
      </c>
      <c r="H712" s="46" t="s">
        <v>143</v>
      </c>
      <c r="I712" s="46">
        <v>16</v>
      </c>
      <c r="J712" s="670">
        <v>32</v>
      </c>
      <c r="K712" s="19" t="s">
        <v>800</v>
      </c>
      <c r="L712" s="52" t="s">
        <v>108</v>
      </c>
      <c r="M712" s="81" t="s">
        <v>1421</v>
      </c>
      <c r="N712" s="28">
        <v>632</v>
      </c>
      <c r="O712" s="972"/>
      <c r="P712" s="29">
        <v>6</v>
      </c>
      <c r="Q712" s="28"/>
      <c r="R712" s="28"/>
      <c r="S712" s="81">
        <v>214.82300000000001</v>
      </c>
      <c r="T712" s="185">
        <v>41822</v>
      </c>
      <c r="U712" s="326" t="s">
        <v>1420</v>
      </c>
      <c r="V712" s="60">
        <v>1</v>
      </c>
      <c r="W712" s="167">
        <v>2</v>
      </c>
      <c r="X712" s="489">
        <f>IF(AND(N712&lt;&gt;"",S712&lt;&gt;""),1000*S712*V712/(N712*W712),"")</f>
        <v>169.95490506329114</v>
      </c>
      <c r="Y712" s="502" t="s">
        <v>3285</v>
      </c>
      <c r="Z712" s="494"/>
      <c r="AA712" s="28" t="s">
        <v>17</v>
      </c>
      <c r="AB712" s="27">
        <v>3</v>
      </c>
      <c r="AC712" s="28" t="s">
        <v>754</v>
      </c>
      <c r="AD712" s="27" t="s">
        <v>54</v>
      </c>
      <c r="AE712" s="28" t="s">
        <v>158</v>
      </c>
      <c r="AF712" s="29" t="s">
        <v>55</v>
      </c>
      <c r="AG712" s="29" t="s">
        <v>55</v>
      </c>
      <c r="AH712" s="27" t="s">
        <v>1416</v>
      </c>
      <c r="AI712" s="27" t="s">
        <v>1416</v>
      </c>
      <c r="AJ712" s="27"/>
      <c r="AK712" s="81">
        <v>51</v>
      </c>
      <c r="AL712" s="569"/>
      <c r="AM712" s="28">
        <v>16</v>
      </c>
      <c r="AN712" s="28"/>
      <c r="AO712" s="28">
        <v>2005</v>
      </c>
      <c r="AP712" s="20">
        <v>2018</v>
      </c>
      <c r="AQ712" s="182" t="s">
        <v>6332</v>
      </c>
      <c r="AR712" s="28" t="s">
        <v>1417</v>
      </c>
      <c r="AS712" s="20"/>
    </row>
    <row r="713" spans="1:45" ht="14.25" customHeight="1" x14ac:dyDescent="0.25">
      <c r="C713" t="s">
        <v>4376</v>
      </c>
      <c r="D713" s="26" t="s">
        <v>2420</v>
      </c>
      <c r="E713" s="435" t="s">
        <v>3382</v>
      </c>
      <c r="F713" s="27" t="s">
        <v>777</v>
      </c>
      <c r="G713" s="28" t="s">
        <v>3383</v>
      </c>
      <c r="H713" s="46" t="s">
        <v>143</v>
      </c>
      <c r="I713" s="27">
        <v>16</v>
      </c>
      <c r="J713" s="87">
        <v>16</v>
      </c>
      <c r="K713" s="19" t="s">
        <v>800</v>
      </c>
      <c r="L713" s="52" t="s">
        <v>108</v>
      </c>
      <c r="M713" s="81" t="s">
        <v>2428</v>
      </c>
      <c r="N713" s="28">
        <v>18</v>
      </c>
      <c r="O713" s="972"/>
      <c r="P713" s="29">
        <v>6</v>
      </c>
      <c r="Q713" s="28"/>
      <c r="R713" s="28"/>
      <c r="S713" s="81"/>
      <c r="T713" s="185">
        <v>43164</v>
      </c>
      <c r="U713" s="326">
        <v>14.7</v>
      </c>
      <c r="V713" s="60">
        <v>0.67</v>
      </c>
      <c r="W713" s="167">
        <v>1</v>
      </c>
      <c r="X713" s="489" t="str">
        <f>IF(AND(N713&lt;&gt;"",S713&lt;&gt;""),1000*S713*V713/(N713*W713),"")</f>
        <v/>
      </c>
      <c r="Y713" s="502"/>
      <c r="Z713" s="494"/>
      <c r="AA713" s="28" t="s">
        <v>20</v>
      </c>
      <c r="AB713" s="27">
        <v>2</v>
      </c>
      <c r="AC713" s="28" t="s">
        <v>2420</v>
      </c>
      <c r="AD713" s="27" t="s">
        <v>54</v>
      </c>
      <c r="AE713" s="28"/>
      <c r="AF713" s="29" t="s">
        <v>55</v>
      </c>
      <c r="AG713" s="29" t="s">
        <v>55</v>
      </c>
      <c r="AH713" s="27">
        <v>256</v>
      </c>
      <c r="AI713" s="27">
        <v>256</v>
      </c>
      <c r="AJ713" s="27" t="s">
        <v>54</v>
      </c>
      <c r="AK713" s="81">
        <v>5</v>
      </c>
      <c r="AL713" s="569">
        <v>1</v>
      </c>
      <c r="AM713" s="28">
        <v>16</v>
      </c>
      <c r="AN713" s="28"/>
      <c r="AO713" s="28"/>
      <c r="AP713" s="20"/>
      <c r="AQ713" s="142" t="s">
        <v>3384</v>
      </c>
      <c r="AR713" s="28" t="s">
        <v>2421</v>
      </c>
      <c r="AS713" s="20" t="s">
        <v>2422</v>
      </c>
    </row>
    <row r="714" spans="1:45" ht="14.25" customHeight="1" x14ac:dyDescent="0.25">
      <c r="D714" s="409" t="s">
        <v>6329</v>
      </c>
      <c r="E714" s="435" t="s">
        <v>6328</v>
      </c>
      <c r="F714" s="412"/>
      <c r="G714" s="28" t="s">
        <v>753</v>
      </c>
      <c r="H714" s="592" t="s">
        <v>3987</v>
      </c>
      <c r="I714" s="412">
        <v>8</v>
      </c>
      <c r="J714" s="415">
        <v>16</v>
      </c>
      <c r="K714" s="19"/>
      <c r="L714" s="52"/>
      <c r="M714" s="81"/>
      <c r="N714" s="28"/>
      <c r="O714" s="972"/>
      <c r="P714" s="29"/>
      <c r="Q714" s="28"/>
      <c r="R714" s="28"/>
      <c r="S714" s="81"/>
      <c r="T714" s="185"/>
      <c r="U714" s="326"/>
      <c r="V714" s="60"/>
      <c r="W714" s="167"/>
      <c r="X714" s="489"/>
      <c r="Y714" s="502"/>
      <c r="Z714" s="494"/>
      <c r="AA714" s="28" t="s">
        <v>17</v>
      </c>
      <c r="AB714" s="27"/>
      <c r="AC714" s="28"/>
      <c r="AD714" s="27"/>
      <c r="AE714" s="28"/>
      <c r="AF714" s="29" t="s">
        <v>55</v>
      </c>
      <c r="AG714" s="29"/>
      <c r="AH714" s="27">
        <v>256</v>
      </c>
      <c r="AI714" s="27">
        <v>256</v>
      </c>
      <c r="AJ714" s="27" t="s">
        <v>54</v>
      </c>
      <c r="AK714" s="81">
        <v>20</v>
      </c>
      <c r="AL714" s="569"/>
      <c r="AM714" s="28">
        <v>8</v>
      </c>
      <c r="AN714" s="28"/>
      <c r="AO714" s="28">
        <v>2017</v>
      </c>
      <c r="AP714" s="554">
        <v>2021</v>
      </c>
      <c r="AQ714" s="182" t="s">
        <v>6331</v>
      </c>
      <c r="AR714" s="28" t="s">
        <v>6334</v>
      </c>
      <c r="AS714" s="20" t="s">
        <v>6335</v>
      </c>
    </row>
    <row r="715" spans="1:45" ht="14.25" customHeight="1" x14ac:dyDescent="0.25">
      <c r="D715" s="409" t="s">
        <v>5470</v>
      </c>
      <c r="E715" s="435" t="s">
        <v>5471</v>
      </c>
      <c r="F715" s="608" t="s">
        <v>296</v>
      </c>
      <c r="G715" s="28" t="s">
        <v>1675</v>
      </c>
      <c r="H715" s="46" t="s">
        <v>143</v>
      </c>
      <c r="I715" s="412">
        <v>32</v>
      </c>
      <c r="J715" s="415">
        <v>32</v>
      </c>
      <c r="K715" s="19"/>
      <c r="L715" s="52"/>
      <c r="M715" s="81"/>
      <c r="N715" s="28"/>
      <c r="O715" s="972"/>
      <c r="P715" s="29"/>
      <c r="Q715" s="28"/>
      <c r="R715" s="28"/>
      <c r="S715" s="81"/>
      <c r="T715" s="185"/>
      <c r="U715" s="326"/>
      <c r="V715" s="60"/>
      <c r="W715" s="167"/>
      <c r="X715" s="489"/>
      <c r="Y715" s="502"/>
      <c r="Z715" s="494"/>
      <c r="AA715" s="28" t="s">
        <v>20</v>
      </c>
      <c r="AB715" s="27">
        <v>70</v>
      </c>
      <c r="AC715" s="28" t="s">
        <v>1950</v>
      </c>
      <c r="AD715" s="27" t="s">
        <v>54</v>
      </c>
      <c r="AE715" s="28" t="s">
        <v>124</v>
      </c>
      <c r="AF715" s="29" t="s">
        <v>55</v>
      </c>
      <c r="AG715" s="29" t="s">
        <v>55</v>
      </c>
      <c r="AH715" s="27" t="s">
        <v>133</v>
      </c>
      <c r="AI715" s="27" t="s">
        <v>133</v>
      </c>
      <c r="AJ715" s="27" t="s">
        <v>54</v>
      </c>
      <c r="AK715" s="81">
        <v>35</v>
      </c>
      <c r="AL715" s="569"/>
      <c r="AM715" s="28">
        <v>16</v>
      </c>
      <c r="AN715" s="28">
        <v>5</v>
      </c>
      <c r="AO715" s="28">
        <v>2018</v>
      </c>
      <c r="AP715" s="20">
        <v>2020</v>
      </c>
      <c r="AQ715" s="182" t="s">
        <v>5473</v>
      </c>
      <c r="AR715" s="28" t="s">
        <v>5472</v>
      </c>
      <c r="AS715" s="20" t="s">
        <v>5474</v>
      </c>
    </row>
    <row r="716" spans="1:45" ht="14.25" customHeight="1" x14ac:dyDescent="0.25">
      <c r="A716" t="s">
        <v>746</v>
      </c>
      <c r="B716">
        <v>1</v>
      </c>
      <c r="C716" t="s">
        <v>875</v>
      </c>
      <c r="D716" s="26" t="s">
        <v>1674</v>
      </c>
      <c r="E716" s="435" t="s">
        <v>2383</v>
      </c>
      <c r="F716" s="27" t="s">
        <v>67</v>
      </c>
      <c r="G716" s="28" t="s">
        <v>1675</v>
      </c>
      <c r="H716" s="46" t="s">
        <v>143</v>
      </c>
      <c r="I716" s="27">
        <v>32</v>
      </c>
      <c r="J716" s="87">
        <v>32</v>
      </c>
      <c r="K716" s="19" t="s">
        <v>800</v>
      </c>
      <c r="L716" s="52" t="s">
        <v>108</v>
      </c>
      <c r="M716" s="81"/>
      <c r="N716" s="28">
        <v>1687</v>
      </c>
      <c r="O716" s="972"/>
      <c r="P716" s="29">
        <v>6</v>
      </c>
      <c r="Q716" s="28"/>
      <c r="R716" s="28">
        <v>2</v>
      </c>
      <c r="S716" s="81">
        <v>217.53299999999999</v>
      </c>
      <c r="T716" s="185">
        <v>42212</v>
      </c>
      <c r="U716" s="326">
        <v>14.7</v>
      </c>
      <c r="V716" s="60">
        <v>1</v>
      </c>
      <c r="W716" s="167">
        <v>1</v>
      </c>
      <c r="X716" s="489">
        <f>IF(AND(N716&lt;&gt;"",S716&lt;&gt;""),1000*S716*V716/(N716*W716),"")</f>
        <v>128.94665085951394</v>
      </c>
      <c r="Y716" s="502" t="s">
        <v>174</v>
      </c>
      <c r="Z716" s="494"/>
      <c r="AA716" s="28" t="s">
        <v>20</v>
      </c>
      <c r="AB716" s="27">
        <v>7</v>
      </c>
      <c r="AC716" s="28" t="s">
        <v>1674</v>
      </c>
      <c r="AD716" s="27" t="s">
        <v>54</v>
      </c>
      <c r="AE716" s="28"/>
      <c r="AF716" s="29" t="s">
        <v>55</v>
      </c>
      <c r="AG716" s="29" t="s">
        <v>55</v>
      </c>
      <c r="AH716" s="27" t="s">
        <v>133</v>
      </c>
      <c r="AI716" s="27" t="s">
        <v>133</v>
      </c>
      <c r="AJ716" s="27" t="s">
        <v>54</v>
      </c>
      <c r="AK716" s="81">
        <v>35</v>
      </c>
      <c r="AL716" s="569"/>
      <c r="AM716" s="28">
        <v>16</v>
      </c>
      <c r="AN716" s="28">
        <v>5</v>
      </c>
      <c r="AO716" s="28">
        <v>2015</v>
      </c>
      <c r="AP716" s="20">
        <v>2021</v>
      </c>
      <c r="AQ716" s="182" t="s">
        <v>1807</v>
      </c>
      <c r="AR716" s="28" t="s">
        <v>2115</v>
      </c>
      <c r="AS716" s="127" t="s">
        <v>3880</v>
      </c>
    </row>
    <row r="717" spans="1:45" ht="14.25" customHeight="1" x14ac:dyDescent="0.25">
      <c r="A717" t="s">
        <v>744</v>
      </c>
      <c r="B717">
        <v>1</v>
      </c>
      <c r="C717" t="s">
        <v>875</v>
      </c>
      <c r="D717" s="409" t="s">
        <v>4554</v>
      </c>
      <c r="E717" s="435" t="s">
        <v>4555</v>
      </c>
      <c r="F717" s="411" t="s">
        <v>85</v>
      </c>
      <c r="G717" s="504" t="s">
        <v>4556</v>
      </c>
      <c r="H717" s="412" t="s">
        <v>1613</v>
      </c>
      <c r="I717" s="412">
        <v>32</v>
      </c>
      <c r="J717" s="415">
        <v>32</v>
      </c>
      <c r="K717" s="19" t="s">
        <v>800</v>
      </c>
      <c r="L717" s="52" t="s">
        <v>108</v>
      </c>
      <c r="M717" s="81"/>
      <c r="N717" s="28">
        <v>1422</v>
      </c>
      <c r="O717" s="972"/>
      <c r="P717" s="29">
        <v>6</v>
      </c>
      <c r="Q717" s="28"/>
      <c r="R717" s="28">
        <v>1</v>
      </c>
      <c r="S717" s="81">
        <v>166.667</v>
      </c>
      <c r="T717" s="185">
        <v>43354</v>
      </c>
      <c r="U717" s="326">
        <v>14.7</v>
      </c>
      <c r="V717" s="60">
        <v>1</v>
      </c>
      <c r="W717" s="167">
        <v>1</v>
      </c>
      <c r="X717" s="489">
        <f>IF(AND(N717&lt;&gt;"",S717&lt;&gt;""),1000*S717*V717/(N717*W717),"")</f>
        <v>117.20604781997187</v>
      </c>
      <c r="Y717" s="502" t="s">
        <v>174</v>
      </c>
      <c r="Z717" s="494"/>
      <c r="AA717" s="28" t="s">
        <v>20</v>
      </c>
      <c r="AB717" s="27">
        <v>2</v>
      </c>
      <c r="AC717" s="28" t="s">
        <v>4571</v>
      </c>
      <c r="AD717" s="27" t="s">
        <v>54</v>
      </c>
      <c r="AE717" s="28" t="s">
        <v>124</v>
      </c>
      <c r="AF717" s="29" t="s">
        <v>55</v>
      </c>
      <c r="AG717" s="29"/>
      <c r="AH717" s="27" t="s">
        <v>133</v>
      </c>
      <c r="AI717" s="27" t="s">
        <v>133</v>
      </c>
      <c r="AJ717" s="27" t="s">
        <v>54</v>
      </c>
      <c r="AK717" s="81"/>
      <c r="AL717" s="569"/>
      <c r="AM717" s="28">
        <v>32</v>
      </c>
      <c r="AN717" s="28">
        <v>2</v>
      </c>
      <c r="AO717" s="28">
        <v>2018</v>
      </c>
      <c r="AP717" s="20">
        <v>2018</v>
      </c>
      <c r="AQ717" s="182" t="s">
        <v>4558</v>
      </c>
      <c r="AR717" s="28" t="s">
        <v>4572</v>
      </c>
      <c r="AS717" s="20" t="s">
        <v>4559</v>
      </c>
    </row>
    <row r="718" spans="1:45" ht="14.25" customHeight="1" x14ac:dyDescent="0.25">
      <c r="D718" s="409" t="s">
        <v>5087</v>
      </c>
      <c r="E718" s="435" t="s">
        <v>5088</v>
      </c>
      <c r="F718" s="412" t="s">
        <v>57</v>
      </c>
      <c r="G718" s="504"/>
      <c r="H718" s="412" t="s">
        <v>1613</v>
      </c>
      <c r="I718" s="412">
        <v>32</v>
      </c>
      <c r="J718" s="415">
        <v>32</v>
      </c>
      <c r="K718" s="19"/>
      <c r="L718" s="52"/>
      <c r="M718" s="81"/>
      <c r="N718" s="28"/>
      <c r="O718" s="972"/>
      <c r="P718" s="29"/>
      <c r="Q718" s="28"/>
      <c r="R718" s="28"/>
      <c r="S718" s="81"/>
      <c r="T718" s="185"/>
      <c r="U718" s="326"/>
      <c r="V718" s="60"/>
      <c r="W718" s="167"/>
      <c r="X718" s="489"/>
      <c r="Y718" s="502"/>
      <c r="Z718" s="494"/>
      <c r="AA718" s="28" t="s">
        <v>17</v>
      </c>
      <c r="AB718" s="27"/>
      <c r="AC718" s="28"/>
      <c r="AD718" s="27"/>
      <c r="AE718" s="28"/>
      <c r="AF718" s="29" t="s">
        <v>55</v>
      </c>
      <c r="AG718" s="29"/>
      <c r="AH718" s="27" t="s">
        <v>133</v>
      </c>
      <c r="AI718" s="27" t="s">
        <v>133</v>
      </c>
      <c r="AJ718" s="27" t="s">
        <v>54</v>
      </c>
      <c r="AK718" s="81"/>
      <c r="AL718" s="569"/>
      <c r="AM718" s="28">
        <v>32</v>
      </c>
      <c r="AN718" s="28"/>
      <c r="AO718" s="28"/>
      <c r="AP718" s="20">
        <v>2020</v>
      </c>
      <c r="AQ718" s="37"/>
      <c r="AR718" s="28" t="s">
        <v>5089</v>
      </c>
      <c r="AS718" s="20"/>
    </row>
    <row r="719" spans="1:45" ht="14.25" customHeight="1" x14ac:dyDescent="0.25">
      <c r="A719" t="s">
        <v>746</v>
      </c>
      <c r="B719">
        <v>1</v>
      </c>
      <c r="C719" t="s">
        <v>875</v>
      </c>
      <c r="D719" s="409" t="s">
        <v>4357</v>
      </c>
      <c r="E719" s="435" t="s">
        <v>4355</v>
      </c>
      <c r="F719" s="412" t="s">
        <v>741</v>
      </c>
      <c r="G719" s="504" t="s">
        <v>1911</v>
      </c>
      <c r="H719" s="412" t="s">
        <v>1613</v>
      </c>
      <c r="I719" s="412">
        <v>64</v>
      </c>
      <c r="J719" s="415">
        <v>32</v>
      </c>
      <c r="K719" s="19" t="s">
        <v>800</v>
      </c>
      <c r="L719" s="52" t="s">
        <v>108</v>
      </c>
      <c r="M719" s="81" t="s">
        <v>4363</v>
      </c>
      <c r="N719" s="28">
        <v>2455</v>
      </c>
      <c r="O719" s="972"/>
      <c r="P719" s="29">
        <v>6</v>
      </c>
      <c r="Q719" s="28"/>
      <c r="R719" s="28"/>
      <c r="S719" s="81">
        <v>175.43899999999999</v>
      </c>
      <c r="T719" s="185">
        <v>43304</v>
      </c>
      <c r="U719" s="326">
        <v>14.7</v>
      </c>
      <c r="V719" s="60">
        <v>2</v>
      </c>
      <c r="W719" s="167">
        <v>1</v>
      </c>
      <c r="X719" s="489">
        <f>IF(AND(N719&lt;&gt;"",S719&lt;&gt;""),1000*S719*V719/(N719*W719),"")</f>
        <v>142.92382892057026</v>
      </c>
      <c r="Y719" s="502" t="s">
        <v>174</v>
      </c>
      <c r="Z719" s="494" t="s">
        <v>745</v>
      </c>
      <c r="AA719" s="28" t="s">
        <v>20</v>
      </c>
      <c r="AB719" s="27">
        <v>4</v>
      </c>
      <c r="AC719" s="28" t="s">
        <v>4362</v>
      </c>
      <c r="AD719" s="27" t="s">
        <v>54</v>
      </c>
      <c r="AE719" s="28" t="s">
        <v>124</v>
      </c>
      <c r="AF719" s="29" t="s">
        <v>55</v>
      </c>
      <c r="AG719" s="29" t="s">
        <v>54</v>
      </c>
      <c r="AH719" s="27" t="s">
        <v>4002</v>
      </c>
      <c r="AI719" s="27" t="s">
        <v>4002</v>
      </c>
      <c r="AJ719" s="27" t="s">
        <v>54</v>
      </c>
      <c r="AK719" s="81"/>
      <c r="AL719" s="569"/>
      <c r="AM719" s="28">
        <v>32</v>
      </c>
      <c r="AN719" s="28"/>
      <c r="AO719" s="28">
        <v>2016</v>
      </c>
      <c r="AP719" s="20">
        <v>2017</v>
      </c>
      <c r="AQ719" s="182" t="s">
        <v>4365</v>
      </c>
      <c r="AR719" s="28" t="s">
        <v>4356</v>
      </c>
      <c r="AS719" s="20" t="s">
        <v>4364</v>
      </c>
    </row>
    <row r="720" spans="1:45" ht="14.25" customHeight="1" x14ac:dyDescent="0.25">
      <c r="A720" t="s">
        <v>744</v>
      </c>
      <c r="B720">
        <v>1</v>
      </c>
      <c r="C720" t="s">
        <v>875</v>
      </c>
      <c r="D720" s="560" t="s">
        <v>2946</v>
      </c>
      <c r="E720" s="435" t="s">
        <v>2947</v>
      </c>
      <c r="F720" s="27" t="s">
        <v>67</v>
      </c>
      <c r="G720" s="28" t="s">
        <v>676</v>
      </c>
      <c r="H720" s="27" t="s">
        <v>1613</v>
      </c>
      <c r="I720" s="27">
        <v>32</v>
      </c>
      <c r="J720" s="87">
        <v>32</v>
      </c>
      <c r="K720" s="19"/>
      <c r="L720" s="52"/>
      <c r="M720" s="81"/>
      <c r="N720" s="28"/>
      <c r="O720" s="972"/>
      <c r="P720" s="29">
        <v>6</v>
      </c>
      <c r="Q720" s="28"/>
      <c r="R720" s="28"/>
      <c r="S720" s="81"/>
      <c r="T720" s="185"/>
      <c r="U720" s="326"/>
      <c r="V720" s="60">
        <v>1</v>
      </c>
      <c r="W720" s="167">
        <v>1</v>
      </c>
      <c r="X720" s="489" t="str">
        <f>IF(AND(N720&lt;&gt;"",S720&lt;&gt;""),1000*S720*V720/(N720*W720),"")</f>
        <v/>
      </c>
      <c r="Y720" s="502" t="s">
        <v>2342</v>
      </c>
      <c r="Z720" s="494" t="s">
        <v>54</v>
      </c>
      <c r="AA720" s="28" t="s">
        <v>17</v>
      </c>
      <c r="AB720" s="27" t="s">
        <v>677</v>
      </c>
      <c r="AC720" s="28"/>
      <c r="AD720" s="27" t="s">
        <v>54</v>
      </c>
      <c r="AE720" s="28" t="s">
        <v>124</v>
      </c>
      <c r="AF720" s="29" t="s">
        <v>54</v>
      </c>
      <c r="AG720" s="29"/>
      <c r="AH720" s="27" t="s">
        <v>133</v>
      </c>
      <c r="AI720" s="27" t="s">
        <v>133</v>
      </c>
      <c r="AJ720" s="27" t="s">
        <v>54</v>
      </c>
      <c r="AK720" s="81"/>
      <c r="AL720" s="569"/>
      <c r="AM720" s="28">
        <v>64</v>
      </c>
      <c r="AN720" s="28">
        <v>7</v>
      </c>
      <c r="AO720" s="28">
        <v>2003</v>
      </c>
      <c r="AP720" s="20">
        <v>2021</v>
      </c>
      <c r="AQ720" s="182" t="s">
        <v>2948</v>
      </c>
      <c r="AR720" s="965" t="s">
        <v>6490</v>
      </c>
      <c r="AS720" s="873"/>
    </row>
    <row r="721" spans="3:45" ht="14.25" customHeight="1" x14ac:dyDescent="0.25">
      <c r="D721" s="591" t="s">
        <v>6212</v>
      </c>
      <c r="E721" s="555" t="s">
        <v>6210</v>
      </c>
      <c r="F721" s="592"/>
      <c r="G721" s="593" t="s">
        <v>6211</v>
      </c>
      <c r="H721" s="592" t="s">
        <v>1613</v>
      </c>
      <c r="I721" s="592">
        <v>32</v>
      </c>
      <c r="J721" s="618">
        <v>32</v>
      </c>
      <c r="K721" s="19"/>
      <c r="L721" s="52"/>
      <c r="M721" s="81"/>
      <c r="N721" s="28"/>
      <c r="O721" s="972"/>
      <c r="P721" s="29"/>
      <c r="Q721" s="28"/>
      <c r="R721" s="28"/>
      <c r="S721" s="81"/>
      <c r="T721" s="185"/>
      <c r="U721" s="326"/>
      <c r="V721" s="60"/>
      <c r="W721" s="167"/>
      <c r="X721" s="489"/>
      <c r="Y721" s="502"/>
      <c r="Z721" s="494"/>
      <c r="AA721" s="28" t="s">
        <v>20</v>
      </c>
      <c r="AB721" s="27"/>
      <c r="AC721" s="28"/>
      <c r="AD721" s="27" t="s">
        <v>54</v>
      </c>
      <c r="AE721" s="28" t="s">
        <v>124</v>
      </c>
      <c r="AF721" s="29" t="s">
        <v>55</v>
      </c>
      <c r="AG721" s="29"/>
      <c r="AH721" s="27" t="s">
        <v>133</v>
      </c>
      <c r="AI721" s="27" t="s">
        <v>133</v>
      </c>
      <c r="AJ721" s="27" t="s">
        <v>54</v>
      </c>
      <c r="AK721" s="81"/>
      <c r="AL721" s="569"/>
      <c r="AM721" s="28">
        <v>32</v>
      </c>
      <c r="AN721" s="28"/>
      <c r="AO721" s="28"/>
      <c r="AP721" s="20">
        <v>2021</v>
      </c>
      <c r="AQ721" s="182" t="s">
        <v>6213</v>
      </c>
      <c r="AR721" s="28" t="s">
        <v>6214</v>
      </c>
      <c r="AS721" s="873"/>
    </row>
    <row r="722" spans="3:45" ht="14.25" customHeight="1" x14ac:dyDescent="0.25">
      <c r="C722" t="s">
        <v>875</v>
      </c>
      <c r="D722" s="26" t="s">
        <v>2952</v>
      </c>
      <c r="E722" s="435" t="s">
        <v>2956</v>
      </c>
      <c r="F722" s="27" t="s">
        <v>3181</v>
      </c>
      <c r="G722" s="28" t="s">
        <v>2953</v>
      </c>
      <c r="H722" s="412" t="s">
        <v>1613</v>
      </c>
      <c r="I722" s="27">
        <v>32</v>
      </c>
      <c r="J722" s="87">
        <v>32</v>
      </c>
      <c r="K722" s="19" t="s">
        <v>800</v>
      </c>
      <c r="L722" s="52" t="s">
        <v>108</v>
      </c>
      <c r="M722" s="81" t="s">
        <v>3118</v>
      </c>
      <c r="N722" s="28"/>
      <c r="O722" s="972"/>
      <c r="P722" s="29">
        <v>6</v>
      </c>
      <c r="Q722" s="28"/>
      <c r="R722" s="28"/>
      <c r="S722" s="81"/>
      <c r="T722" s="185">
        <v>43184</v>
      </c>
      <c r="U722" s="326">
        <v>14.7</v>
      </c>
      <c r="V722" s="60">
        <v>1</v>
      </c>
      <c r="W722" s="167">
        <v>1</v>
      </c>
      <c r="X722" s="489"/>
      <c r="Y722" s="502"/>
      <c r="Z722" s="494"/>
      <c r="AA722" s="28" t="s">
        <v>17</v>
      </c>
      <c r="AB722" s="27"/>
      <c r="AC722" s="28"/>
      <c r="AD722" s="27" t="s">
        <v>54</v>
      </c>
      <c r="AE722" s="28" t="s">
        <v>124</v>
      </c>
      <c r="AF722" s="29" t="s">
        <v>55</v>
      </c>
      <c r="AG722" s="29"/>
      <c r="AH722" s="27" t="s">
        <v>133</v>
      </c>
      <c r="AI722" s="27" t="s">
        <v>133</v>
      </c>
      <c r="AJ722" s="27" t="s">
        <v>54</v>
      </c>
      <c r="AK722" s="81"/>
      <c r="AL722" s="569"/>
      <c r="AM722" s="28">
        <v>32</v>
      </c>
      <c r="AN722" s="28"/>
      <c r="AO722" s="28">
        <v>2017</v>
      </c>
      <c r="AP722" s="20">
        <v>2018</v>
      </c>
      <c r="AQ722" s="182" t="s">
        <v>2955</v>
      </c>
      <c r="AR722" s="28" t="s">
        <v>2954</v>
      </c>
      <c r="AS722" s="130"/>
    </row>
    <row r="723" spans="3:45" ht="14.25" customHeight="1" x14ac:dyDescent="0.25">
      <c r="D723" s="591" t="s">
        <v>2685</v>
      </c>
      <c r="E723" s="555" t="s">
        <v>2686</v>
      </c>
      <c r="F723" s="592" t="s">
        <v>1812</v>
      </c>
      <c r="G723" s="593" t="s">
        <v>4663</v>
      </c>
      <c r="H723" s="412" t="s">
        <v>1613</v>
      </c>
      <c r="I723" s="592">
        <v>64</v>
      </c>
      <c r="J723" s="618">
        <v>32</v>
      </c>
      <c r="K723" s="19"/>
      <c r="L723" s="52"/>
      <c r="M723" s="81"/>
      <c r="N723" s="28"/>
      <c r="O723" s="972"/>
      <c r="P723" s="29"/>
      <c r="Q723" s="28"/>
      <c r="R723" s="28"/>
      <c r="S723" s="81"/>
      <c r="T723" s="185"/>
      <c r="U723" s="326"/>
      <c r="V723" s="60">
        <v>1</v>
      </c>
      <c r="W723" s="167">
        <v>1</v>
      </c>
      <c r="X723" s="489"/>
      <c r="Y723" s="502"/>
      <c r="Z723" s="494"/>
      <c r="AA723" s="28"/>
      <c r="AB723" s="27"/>
      <c r="AC723" s="28"/>
      <c r="AD723" s="27" t="s">
        <v>54</v>
      </c>
      <c r="AE723" s="28" t="s">
        <v>124</v>
      </c>
      <c r="AF723" s="29" t="s">
        <v>54</v>
      </c>
      <c r="AG723" s="29"/>
      <c r="AH723" s="27" t="s">
        <v>133</v>
      </c>
      <c r="AI723" s="27" t="s">
        <v>133</v>
      </c>
      <c r="AJ723" s="27" t="s">
        <v>54</v>
      </c>
      <c r="AK723" s="81"/>
      <c r="AL723" s="569"/>
      <c r="AM723" s="28">
        <v>32</v>
      </c>
      <c r="AN723" s="28">
        <v>6</v>
      </c>
      <c r="AO723" s="28">
        <v>2018</v>
      </c>
      <c r="AP723" s="20">
        <v>2020</v>
      </c>
      <c r="AQ723" s="182" t="s">
        <v>5359</v>
      </c>
      <c r="AR723" s="28" t="s">
        <v>4664</v>
      </c>
      <c r="AS723" s="20"/>
    </row>
    <row r="724" spans="3:45" ht="14.25" customHeight="1" x14ac:dyDescent="0.25">
      <c r="D724" s="409" t="s">
        <v>5491</v>
      </c>
      <c r="E724" s="435" t="s">
        <v>5139</v>
      </c>
      <c r="F724" s="412"/>
      <c r="G724" s="504" t="s">
        <v>142</v>
      </c>
      <c r="H724" s="412" t="s">
        <v>1613</v>
      </c>
      <c r="I724" s="412">
        <v>32</v>
      </c>
      <c r="J724" s="415">
        <v>32</v>
      </c>
      <c r="K724" s="19"/>
      <c r="L724" s="52"/>
      <c r="M724" s="81"/>
      <c r="N724" s="28"/>
      <c r="O724" s="972"/>
      <c r="P724" s="29"/>
      <c r="Q724" s="28"/>
      <c r="R724" s="28"/>
      <c r="S724" s="81"/>
      <c r="T724" s="185"/>
      <c r="U724" s="326"/>
      <c r="V724" s="60"/>
      <c r="W724" s="167"/>
      <c r="X724" s="489"/>
      <c r="Y724" s="502"/>
      <c r="Z724" s="494"/>
      <c r="AA724" s="28" t="s">
        <v>20</v>
      </c>
      <c r="AB724" s="27"/>
      <c r="AC724" s="28"/>
      <c r="AD724" s="27" t="s">
        <v>54</v>
      </c>
      <c r="AE724" s="28" t="s">
        <v>124</v>
      </c>
      <c r="AF724" s="29"/>
      <c r="AG724" s="29"/>
      <c r="AH724" s="27" t="s">
        <v>133</v>
      </c>
      <c r="AI724" s="27" t="s">
        <v>133</v>
      </c>
      <c r="AJ724" s="27" t="s">
        <v>54</v>
      </c>
      <c r="AK724" s="81"/>
      <c r="AL724" s="569"/>
      <c r="AM724" s="28">
        <v>32</v>
      </c>
      <c r="AN724" s="28"/>
      <c r="AO724" s="28"/>
      <c r="AP724" s="20">
        <v>2020</v>
      </c>
      <c r="AQ724" s="182" t="s">
        <v>5494</v>
      </c>
      <c r="AR724" s="28" t="s">
        <v>5495</v>
      </c>
      <c r="AS724" s="20" t="s">
        <v>5497</v>
      </c>
    </row>
    <row r="725" spans="3:45" ht="14.25" customHeight="1" x14ac:dyDescent="0.25">
      <c r="D725" s="591" t="s">
        <v>6419</v>
      </c>
      <c r="E725" s="555" t="s">
        <v>6420</v>
      </c>
      <c r="F725" s="592"/>
      <c r="G725" s="593" t="s">
        <v>6422</v>
      </c>
      <c r="H725" s="412" t="s">
        <v>1613</v>
      </c>
      <c r="I725" s="592">
        <v>64</v>
      </c>
      <c r="J725" s="618">
        <v>32</v>
      </c>
      <c r="K725" s="19"/>
      <c r="L725" s="52"/>
      <c r="M725" s="81"/>
      <c r="N725" s="28"/>
      <c r="O725" s="972"/>
      <c r="P725" s="29"/>
      <c r="Q725" s="28"/>
      <c r="R725" s="28"/>
      <c r="S725" s="81"/>
      <c r="T725" s="185"/>
      <c r="U725" s="326"/>
      <c r="V725" s="60"/>
      <c r="W725" s="167"/>
      <c r="X725" s="489"/>
      <c r="Y725" s="502"/>
      <c r="Z725" s="494"/>
      <c r="AA725" s="28" t="s">
        <v>479</v>
      </c>
      <c r="AB725" s="27"/>
      <c r="AC725" s="28"/>
      <c r="AD725" s="27" t="s">
        <v>54</v>
      </c>
      <c r="AE725" s="28" t="s">
        <v>124</v>
      </c>
      <c r="AF725" s="29" t="s">
        <v>54</v>
      </c>
      <c r="AG725" s="29"/>
      <c r="AH725" s="27" t="s">
        <v>4002</v>
      </c>
      <c r="AI725" s="27" t="s">
        <v>4002</v>
      </c>
      <c r="AJ725" s="27" t="s">
        <v>54</v>
      </c>
      <c r="AK725" s="81"/>
      <c r="AL725" s="569"/>
      <c r="AM725" s="28">
        <v>32</v>
      </c>
      <c r="AN725" s="28"/>
      <c r="AO725" s="28"/>
      <c r="AP725" s="20">
        <v>2021</v>
      </c>
      <c r="AQ725" s="182"/>
      <c r="AR725" s="28" t="s">
        <v>6421</v>
      </c>
      <c r="AS725" s="20"/>
    </row>
    <row r="726" spans="3:45" ht="14.25" customHeight="1" x14ac:dyDescent="0.25">
      <c r="C726" t="s">
        <v>875</v>
      </c>
      <c r="D726" s="26" t="s">
        <v>3457</v>
      </c>
      <c r="E726" s="435" t="s">
        <v>3458</v>
      </c>
      <c r="F726" s="27" t="s">
        <v>1773</v>
      </c>
      <c r="G726" s="28" t="s">
        <v>3460</v>
      </c>
      <c r="H726" s="412" t="s">
        <v>1613</v>
      </c>
      <c r="I726" s="27">
        <v>32</v>
      </c>
      <c r="J726" s="87">
        <v>32</v>
      </c>
      <c r="K726" s="19" t="s">
        <v>30</v>
      </c>
      <c r="L726" s="52" t="s">
        <v>108</v>
      </c>
      <c r="M726" s="81"/>
      <c r="N726" s="28"/>
      <c r="O726" s="972"/>
      <c r="P726" s="29">
        <v>6</v>
      </c>
      <c r="Q726" s="28"/>
      <c r="R726" s="28"/>
      <c r="S726" s="81"/>
      <c r="T726" s="185">
        <v>43191</v>
      </c>
      <c r="U726" s="326">
        <v>14.7</v>
      </c>
      <c r="V726" s="60">
        <v>1</v>
      </c>
      <c r="W726" s="167">
        <v>1</v>
      </c>
      <c r="X726" s="489"/>
      <c r="Y726" s="502"/>
      <c r="Z726" s="494"/>
      <c r="AA726" s="28" t="s">
        <v>17</v>
      </c>
      <c r="AB726" s="27"/>
      <c r="AC726" s="28" t="s">
        <v>3483</v>
      </c>
      <c r="AD726" s="27" t="s">
        <v>54</v>
      </c>
      <c r="AE726" s="28" t="s">
        <v>124</v>
      </c>
      <c r="AF726" s="29"/>
      <c r="AG726" s="29"/>
      <c r="AH726" s="27" t="s">
        <v>133</v>
      </c>
      <c r="AI726" s="27" t="s">
        <v>133</v>
      </c>
      <c r="AJ726" s="27" t="s">
        <v>54</v>
      </c>
      <c r="AK726" s="81"/>
      <c r="AL726" s="569"/>
      <c r="AM726" s="28">
        <v>32</v>
      </c>
      <c r="AN726" s="28"/>
      <c r="AO726" s="28"/>
      <c r="AP726" s="20">
        <v>2018</v>
      </c>
      <c r="AQ726" s="182" t="s">
        <v>3461</v>
      </c>
      <c r="AR726" s="28" t="s">
        <v>4585</v>
      </c>
      <c r="AS726" s="20" t="s">
        <v>3484</v>
      </c>
    </row>
    <row r="727" spans="3:45" ht="14.25" customHeight="1" x14ac:dyDescent="0.25">
      <c r="D727" s="591" t="s">
        <v>4925</v>
      </c>
      <c r="E727" s="555" t="s">
        <v>4926</v>
      </c>
      <c r="F727" s="592" t="s">
        <v>1812</v>
      </c>
      <c r="G727" s="593" t="s">
        <v>3015</v>
      </c>
      <c r="H727" s="412" t="s">
        <v>1613</v>
      </c>
      <c r="I727" s="592">
        <v>32</v>
      </c>
      <c r="J727" s="618">
        <v>32</v>
      </c>
      <c r="K727" s="19"/>
      <c r="L727" s="52"/>
      <c r="M727" s="81"/>
      <c r="N727" s="28"/>
      <c r="O727" s="972"/>
      <c r="P727" s="29"/>
      <c r="Q727" s="28"/>
      <c r="R727" s="28"/>
      <c r="S727" s="81"/>
      <c r="T727" s="185"/>
      <c r="U727" s="326"/>
      <c r="V727" s="60"/>
      <c r="W727" s="167"/>
      <c r="X727" s="489"/>
      <c r="Y727" s="502"/>
      <c r="Z727" s="494"/>
      <c r="AA727" s="28" t="s">
        <v>2401</v>
      </c>
      <c r="AB727" s="27"/>
      <c r="AC727" s="28"/>
      <c r="AD727" s="27" t="s">
        <v>54</v>
      </c>
      <c r="AE727" s="28" t="s">
        <v>124</v>
      </c>
      <c r="AF727" s="29" t="s">
        <v>54</v>
      </c>
      <c r="AG727" s="29"/>
      <c r="AH727" s="27" t="s">
        <v>133</v>
      </c>
      <c r="AI727" s="27" t="s">
        <v>133</v>
      </c>
      <c r="AJ727" s="27" t="s">
        <v>54</v>
      </c>
      <c r="AK727" s="81">
        <v>45</v>
      </c>
      <c r="AL727" s="569"/>
      <c r="AM727" s="28">
        <v>32</v>
      </c>
      <c r="AN727" s="28"/>
      <c r="AO727" s="28"/>
      <c r="AP727" s="20"/>
      <c r="AQ727" s="182" t="s">
        <v>4927</v>
      </c>
      <c r="AR727" s="28" t="s">
        <v>4928</v>
      </c>
      <c r="AS727" s="20"/>
    </row>
    <row r="728" spans="3:45" ht="14.25" customHeight="1" x14ac:dyDescent="0.25">
      <c r="D728" s="591" t="s">
        <v>4970</v>
      </c>
      <c r="E728" s="555" t="s">
        <v>4971</v>
      </c>
      <c r="F728" s="592" t="s">
        <v>1812</v>
      </c>
      <c r="G728" s="593" t="s">
        <v>3850</v>
      </c>
      <c r="H728" s="412" t="s">
        <v>1613</v>
      </c>
      <c r="I728" s="592">
        <v>32</v>
      </c>
      <c r="J728" s="618">
        <v>32</v>
      </c>
      <c r="K728" s="19"/>
      <c r="L728" s="52"/>
      <c r="M728" s="81"/>
      <c r="N728" s="28"/>
      <c r="O728" s="972"/>
      <c r="P728" s="29"/>
      <c r="Q728" s="28"/>
      <c r="R728" s="28"/>
      <c r="S728" s="81"/>
      <c r="T728" s="185"/>
      <c r="U728" s="326"/>
      <c r="V728" s="60"/>
      <c r="W728" s="167"/>
      <c r="X728" s="489"/>
      <c r="Y728" s="502"/>
      <c r="Z728" s="494"/>
      <c r="AA728" s="28"/>
      <c r="AB728" s="27"/>
      <c r="AC728" s="28"/>
      <c r="AD728" s="27" t="s">
        <v>54</v>
      </c>
      <c r="AE728" s="28" t="s">
        <v>124</v>
      </c>
      <c r="AF728" s="29" t="s">
        <v>54</v>
      </c>
      <c r="AG728" s="29"/>
      <c r="AH728" s="27" t="s">
        <v>133</v>
      </c>
      <c r="AI728" s="27" t="s">
        <v>133</v>
      </c>
      <c r="AJ728" s="27" t="s">
        <v>54</v>
      </c>
      <c r="AK728" s="81">
        <v>45</v>
      </c>
      <c r="AL728" s="569"/>
      <c r="AM728" s="28">
        <v>32</v>
      </c>
      <c r="AN728" s="28"/>
      <c r="AO728" s="28">
        <v>2018</v>
      </c>
      <c r="AP728" s="20">
        <v>2020</v>
      </c>
      <c r="AQ728" s="182" t="s">
        <v>5139</v>
      </c>
      <c r="AR728" s="28" t="s">
        <v>5138</v>
      </c>
      <c r="AS728" s="20" t="s">
        <v>4972</v>
      </c>
    </row>
    <row r="729" spans="3:45" ht="14.25" customHeight="1" x14ac:dyDescent="0.25">
      <c r="D729" s="591" t="s">
        <v>5326</v>
      </c>
      <c r="E729" s="555" t="s">
        <v>5327</v>
      </c>
      <c r="F729" s="592"/>
      <c r="G729" s="42" t="s">
        <v>5328</v>
      </c>
      <c r="H729" s="412" t="s">
        <v>1613</v>
      </c>
      <c r="I729" s="592">
        <v>32</v>
      </c>
      <c r="J729" s="618">
        <v>32</v>
      </c>
      <c r="K729" s="19"/>
      <c r="L729" s="52"/>
      <c r="M729" s="81"/>
      <c r="N729" s="28"/>
      <c r="O729" s="972"/>
      <c r="P729" s="29"/>
      <c r="Q729" s="28"/>
      <c r="R729" s="28"/>
      <c r="S729" s="81"/>
      <c r="T729" s="185"/>
      <c r="U729" s="326"/>
      <c r="V729" s="60"/>
      <c r="W729" s="167"/>
      <c r="X729" s="489"/>
      <c r="Y729" s="502"/>
      <c r="Z729" s="494"/>
      <c r="AA729" s="28" t="s">
        <v>4478</v>
      </c>
      <c r="AB729" s="27"/>
      <c r="AC729" s="28"/>
      <c r="AD729" s="27" t="s">
        <v>54</v>
      </c>
      <c r="AE729" s="28" t="s">
        <v>124</v>
      </c>
      <c r="AF729" s="29" t="s">
        <v>54</v>
      </c>
      <c r="AG729" s="29"/>
      <c r="AH729" s="27" t="s">
        <v>133</v>
      </c>
      <c r="AI729" s="27" t="s">
        <v>133</v>
      </c>
      <c r="AJ729" s="27" t="s">
        <v>54</v>
      </c>
      <c r="AK729" s="81">
        <v>45</v>
      </c>
      <c r="AL729" s="569"/>
      <c r="AM729" s="28">
        <v>32</v>
      </c>
      <c r="AN729" s="28">
        <v>5</v>
      </c>
      <c r="AO729" s="28"/>
      <c r="AP729" s="20">
        <v>2020</v>
      </c>
      <c r="AQ729" s="182" t="s">
        <v>5330</v>
      </c>
      <c r="AR729" s="28" t="s">
        <v>5329</v>
      </c>
      <c r="AS729" s="20" t="s">
        <v>5334</v>
      </c>
    </row>
    <row r="730" spans="3:45" ht="14.25" customHeight="1" x14ac:dyDescent="0.25">
      <c r="C730" t="s">
        <v>875</v>
      </c>
      <c r="D730" s="26" t="s">
        <v>2006</v>
      </c>
      <c r="E730" s="435" t="s">
        <v>2395</v>
      </c>
      <c r="F730" s="27" t="s">
        <v>67</v>
      </c>
      <c r="G730" s="28" t="s">
        <v>4277</v>
      </c>
      <c r="H730" s="412" t="s">
        <v>1613</v>
      </c>
      <c r="I730" s="27">
        <v>32</v>
      </c>
      <c r="J730" s="87">
        <v>32</v>
      </c>
      <c r="K730" s="19" t="s">
        <v>802</v>
      </c>
      <c r="L730" s="28" t="s">
        <v>108</v>
      </c>
      <c r="M730" s="81" t="s">
        <v>4279</v>
      </c>
      <c r="N730" s="28">
        <v>2616</v>
      </c>
      <c r="O730" s="972"/>
      <c r="P730" s="29" t="s">
        <v>744</v>
      </c>
      <c r="Q730" s="28"/>
      <c r="R730" s="28"/>
      <c r="S730" s="81">
        <v>178.44</v>
      </c>
      <c r="T730" s="185">
        <v>43296</v>
      </c>
      <c r="U730" s="326" t="s">
        <v>3562</v>
      </c>
      <c r="V730" s="60">
        <v>1</v>
      </c>
      <c r="W730" s="167">
        <v>1</v>
      </c>
      <c r="X730" s="489">
        <f>IF(AND(N730&lt;&gt;"",S730&lt;&gt;""),1000*S730*V730/(N730*W730),"")</f>
        <v>68.211009174311926</v>
      </c>
      <c r="Y730" s="502" t="s">
        <v>2226</v>
      </c>
      <c r="Z730" s="494" t="s">
        <v>745</v>
      </c>
      <c r="AA730" s="28" t="s">
        <v>479</v>
      </c>
      <c r="AB730" s="27">
        <v>7</v>
      </c>
      <c r="AC730" s="28" t="s">
        <v>4278</v>
      </c>
      <c r="AD730" s="27" t="s">
        <v>54</v>
      </c>
      <c r="AE730" s="28" t="s">
        <v>124</v>
      </c>
      <c r="AF730" s="29" t="s">
        <v>55</v>
      </c>
      <c r="AG730" s="29"/>
      <c r="AH730" s="27" t="s">
        <v>133</v>
      </c>
      <c r="AI730" s="27" t="s">
        <v>133</v>
      </c>
      <c r="AJ730" s="27" t="s">
        <v>54</v>
      </c>
      <c r="AK730" s="81"/>
      <c r="AL730" s="569"/>
      <c r="AM730" s="28">
        <v>32</v>
      </c>
      <c r="AN730" s="28">
        <v>6</v>
      </c>
      <c r="AO730" s="28">
        <v>2016</v>
      </c>
      <c r="AP730" s="20">
        <v>2017</v>
      </c>
      <c r="AQ730" s="182" t="s">
        <v>5381</v>
      </c>
      <c r="AR730" s="28" t="s">
        <v>3189</v>
      </c>
      <c r="AS730" s="20" t="s">
        <v>4280</v>
      </c>
    </row>
    <row r="731" spans="3:45" ht="14.25" customHeight="1" x14ac:dyDescent="0.25">
      <c r="D731" s="591" t="s">
        <v>4911</v>
      </c>
      <c r="E731" s="555" t="s">
        <v>4912</v>
      </c>
      <c r="F731" s="592" t="s">
        <v>1812</v>
      </c>
      <c r="G731" s="593" t="s">
        <v>4913</v>
      </c>
      <c r="H731" s="412" t="s">
        <v>1613</v>
      </c>
      <c r="I731" s="592">
        <v>32</v>
      </c>
      <c r="J731" s="618">
        <v>32</v>
      </c>
      <c r="K731" s="19"/>
      <c r="L731" s="52"/>
      <c r="M731" s="81"/>
      <c r="N731" s="28"/>
      <c r="O731" s="972"/>
      <c r="P731" s="29"/>
      <c r="Q731" s="28"/>
      <c r="R731" s="28"/>
      <c r="S731" s="81"/>
      <c r="T731" s="185"/>
      <c r="U731" s="326"/>
      <c r="V731" s="60">
        <v>1</v>
      </c>
      <c r="W731" s="167">
        <v>1</v>
      </c>
      <c r="X731" s="489"/>
      <c r="Y731" s="502"/>
      <c r="Z731" s="494"/>
      <c r="AA731" s="28" t="s">
        <v>20</v>
      </c>
      <c r="AB731" s="27"/>
      <c r="AC731" s="28"/>
      <c r="AD731" s="27" t="s">
        <v>54</v>
      </c>
      <c r="AE731" s="28" t="s">
        <v>124</v>
      </c>
      <c r="AF731" s="29" t="s">
        <v>55</v>
      </c>
      <c r="AG731" s="29"/>
      <c r="AH731" s="27" t="s">
        <v>133</v>
      </c>
      <c r="AI731" s="27" t="s">
        <v>133</v>
      </c>
      <c r="AJ731" s="27" t="s">
        <v>54</v>
      </c>
      <c r="AK731" s="81">
        <v>45</v>
      </c>
      <c r="AL731" s="569"/>
      <c r="AM731" s="28">
        <v>32</v>
      </c>
      <c r="AN731" s="28"/>
      <c r="AO731" s="28">
        <v>2019</v>
      </c>
      <c r="AP731" s="20">
        <v>2019</v>
      </c>
      <c r="AQ731" s="182" t="s">
        <v>4915</v>
      </c>
      <c r="AR731" s="28" t="s">
        <v>4914</v>
      </c>
      <c r="AS731" s="20"/>
    </row>
    <row r="732" spans="3:45" ht="14.25" customHeight="1" x14ac:dyDescent="0.25">
      <c r="D732" s="591" t="s">
        <v>6137</v>
      </c>
      <c r="E732" s="555" t="s">
        <v>6138</v>
      </c>
      <c r="F732" s="592"/>
      <c r="G732" s="593" t="s">
        <v>6139</v>
      </c>
      <c r="H732" s="412" t="s">
        <v>1613</v>
      </c>
      <c r="I732" s="592">
        <v>64</v>
      </c>
      <c r="J732" s="618">
        <v>32</v>
      </c>
      <c r="K732" s="19"/>
      <c r="L732" s="52"/>
      <c r="M732" s="81"/>
      <c r="N732" s="28"/>
      <c r="O732" s="972"/>
      <c r="P732" s="29"/>
      <c r="Q732" s="28"/>
      <c r="R732" s="28"/>
      <c r="S732" s="81"/>
      <c r="T732" s="185"/>
      <c r="U732" s="326"/>
      <c r="V732" s="60"/>
      <c r="W732" s="167"/>
      <c r="X732" s="489"/>
      <c r="Y732" s="502"/>
      <c r="Z732" s="494" t="s">
        <v>54</v>
      </c>
      <c r="AA732" s="28" t="s">
        <v>479</v>
      </c>
      <c r="AB732" s="27">
        <v>35</v>
      </c>
      <c r="AC732" s="28" t="s">
        <v>6140</v>
      </c>
      <c r="AD732" s="27" t="s">
        <v>54</v>
      </c>
      <c r="AE732" s="28" t="s">
        <v>124</v>
      </c>
      <c r="AF732" s="29" t="s">
        <v>55</v>
      </c>
      <c r="AG732" s="29"/>
      <c r="AH732" s="27" t="s">
        <v>2668</v>
      </c>
      <c r="AI732" s="27" t="s">
        <v>2668</v>
      </c>
      <c r="AJ732" s="27" t="s">
        <v>54</v>
      </c>
      <c r="AK732" s="81"/>
      <c r="AL732" s="569"/>
      <c r="AM732" s="28">
        <v>32</v>
      </c>
      <c r="AN732" s="28">
        <v>3</v>
      </c>
      <c r="AO732" s="28">
        <v>2021</v>
      </c>
      <c r="AP732" s="20">
        <v>2021</v>
      </c>
      <c r="AQ732" s="182"/>
      <c r="AR732" s="28" t="s">
        <v>6142</v>
      </c>
      <c r="AS732" s="20" t="s">
        <v>6143</v>
      </c>
    </row>
    <row r="733" spans="3:45" ht="14.25" customHeight="1" x14ac:dyDescent="0.25">
      <c r="D733" s="591" t="s">
        <v>5203</v>
      </c>
      <c r="E733" s="555" t="s">
        <v>4555</v>
      </c>
      <c r="F733" s="592" t="s">
        <v>57</v>
      </c>
      <c r="G733" s="593" t="s">
        <v>4556</v>
      </c>
      <c r="H733" s="412" t="s">
        <v>1613</v>
      </c>
      <c r="I733" s="592">
        <v>32</v>
      </c>
      <c r="J733" s="618">
        <v>32</v>
      </c>
      <c r="K733" s="19" t="s">
        <v>800</v>
      </c>
      <c r="L733" s="593" t="s">
        <v>4556</v>
      </c>
      <c r="M733" s="81"/>
      <c r="N733" s="28">
        <v>1000</v>
      </c>
      <c r="O733" s="972"/>
      <c r="P733" s="29">
        <v>6</v>
      </c>
      <c r="Q733" s="28"/>
      <c r="R733" s="28"/>
      <c r="S733" s="81">
        <v>220</v>
      </c>
      <c r="T733" s="185">
        <v>44228</v>
      </c>
      <c r="U733" s="59" t="s">
        <v>5298</v>
      </c>
      <c r="V733" s="60">
        <v>1</v>
      </c>
      <c r="W733" s="167">
        <v>1</v>
      </c>
      <c r="X733" s="489">
        <f>IF(AND(N733&lt;&gt;"",S733&lt;&gt;""),1000*S733*V733/(N733*W733),"")</f>
        <v>220</v>
      </c>
      <c r="Y733" s="502"/>
      <c r="Z733" s="494"/>
      <c r="AA733" s="28" t="s">
        <v>20</v>
      </c>
      <c r="AB733" s="27">
        <v>4</v>
      </c>
      <c r="AC733" s="28" t="s">
        <v>4554</v>
      </c>
      <c r="AD733" s="27" t="s">
        <v>54</v>
      </c>
      <c r="AE733" s="28" t="s">
        <v>124</v>
      </c>
      <c r="AF733" s="29" t="s">
        <v>55</v>
      </c>
      <c r="AG733" s="29"/>
      <c r="AH733" s="27" t="s">
        <v>133</v>
      </c>
      <c r="AI733" s="27" t="s">
        <v>133</v>
      </c>
      <c r="AJ733" s="27" t="s">
        <v>54</v>
      </c>
      <c r="AK733" s="81">
        <v>45</v>
      </c>
      <c r="AL733" s="569"/>
      <c r="AM733" s="28">
        <v>32</v>
      </c>
      <c r="AN733" s="28"/>
      <c r="AO733" s="28">
        <v>2018</v>
      </c>
      <c r="AP733" s="20">
        <v>2021</v>
      </c>
      <c r="AQ733" s="182" t="s">
        <v>5716</v>
      </c>
      <c r="AR733" s="28" t="s">
        <v>4572</v>
      </c>
      <c r="AS733" s="20" t="s">
        <v>5403</v>
      </c>
    </row>
    <row r="734" spans="3:45" ht="14.25" customHeight="1" x14ac:dyDescent="0.25">
      <c r="D734" s="409" t="s">
        <v>4686</v>
      </c>
      <c r="E734" s="435" t="s">
        <v>4687</v>
      </c>
      <c r="F734" s="412" t="s">
        <v>1812</v>
      </c>
      <c r="G734" s="504" t="s">
        <v>4690</v>
      </c>
      <c r="H734" s="412" t="s">
        <v>1613</v>
      </c>
      <c r="I734" s="412">
        <v>32</v>
      </c>
      <c r="J734" s="415">
        <v>32</v>
      </c>
      <c r="K734" s="19"/>
      <c r="L734" s="52"/>
      <c r="M734" s="81"/>
      <c r="N734" s="28">
        <v>306</v>
      </c>
      <c r="O734" s="972"/>
      <c r="P734" s="29">
        <v>4</v>
      </c>
      <c r="Q734" s="28"/>
      <c r="R734" s="28"/>
      <c r="S734" s="81"/>
      <c r="T734" s="185"/>
      <c r="U734" s="326"/>
      <c r="V734" s="60">
        <v>1</v>
      </c>
      <c r="W734" s="167">
        <v>6.7</v>
      </c>
      <c r="X734" s="489"/>
      <c r="Y734" s="502" t="s">
        <v>4656</v>
      </c>
      <c r="Z734" s="494"/>
      <c r="AA734" s="28" t="s">
        <v>20</v>
      </c>
      <c r="AB734" s="27">
        <v>11</v>
      </c>
      <c r="AC734" s="28"/>
      <c r="AD734" s="27" t="s">
        <v>54</v>
      </c>
      <c r="AE734" s="28" t="s">
        <v>124</v>
      </c>
      <c r="AF734" s="29" t="s">
        <v>55</v>
      </c>
      <c r="AG734" s="29"/>
      <c r="AH734" s="27" t="s">
        <v>133</v>
      </c>
      <c r="AI734" s="27" t="s">
        <v>133</v>
      </c>
      <c r="AJ734" s="27" t="s">
        <v>54</v>
      </c>
      <c r="AK734" s="81">
        <v>45</v>
      </c>
      <c r="AL734" s="569"/>
      <c r="AM734" s="28">
        <v>32</v>
      </c>
      <c r="AN734" s="28"/>
      <c r="AO734" s="28">
        <v>2018</v>
      </c>
      <c r="AP734" s="20">
        <v>2018</v>
      </c>
      <c r="AQ734" s="182" t="s">
        <v>4695</v>
      </c>
      <c r="AR734" s="28" t="s">
        <v>4697</v>
      </c>
      <c r="AS734" s="20" t="s">
        <v>4689</v>
      </c>
    </row>
    <row r="735" spans="3:45" ht="14.25" customHeight="1" x14ac:dyDescent="0.25">
      <c r="D735" s="409" t="s">
        <v>5730</v>
      </c>
      <c r="E735" s="435" t="s">
        <v>5724</v>
      </c>
      <c r="F735" s="412" t="s">
        <v>67</v>
      </c>
      <c r="G735" s="504" t="s">
        <v>5725</v>
      </c>
      <c r="H735" s="412" t="s">
        <v>1613</v>
      </c>
      <c r="I735" s="412">
        <v>32</v>
      </c>
      <c r="J735" s="415">
        <v>32</v>
      </c>
      <c r="K735" s="19"/>
      <c r="L735" s="52"/>
      <c r="M735" s="81"/>
      <c r="N735" s="28"/>
      <c r="O735" s="972"/>
      <c r="P735" s="29"/>
      <c r="Q735" s="28"/>
      <c r="R735" s="28"/>
      <c r="S735" s="81"/>
      <c r="T735" s="185"/>
      <c r="U735" s="326"/>
      <c r="V735" s="60"/>
      <c r="W735" s="167"/>
      <c r="X735" s="489"/>
      <c r="Y735" s="502"/>
      <c r="Z735" s="494"/>
      <c r="AA735" s="28" t="s">
        <v>20</v>
      </c>
      <c r="AB735" s="27">
        <v>45</v>
      </c>
      <c r="AC735" s="28" t="s">
        <v>5729</v>
      </c>
      <c r="AD735" s="27" t="s">
        <v>54</v>
      </c>
      <c r="AE735" s="28" t="s">
        <v>124</v>
      </c>
      <c r="AF735" s="29" t="s">
        <v>55</v>
      </c>
      <c r="AG735" s="29"/>
      <c r="AH735" s="27" t="s">
        <v>133</v>
      </c>
      <c r="AI735" s="27" t="s">
        <v>133</v>
      </c>
      <c r="AJ735" s="27" t="s">
        <v>54</v>
      </c>
      <c r="AK735" s="81">
        <v>45</v>
      </c>
      <c r="AL735" s="569"/>
      <c r="AM735" s="28">
        <v>32</v>
      </c>
      <c r="AN735" s="28"/>
      <c r="AO735" s="28">
        <v>2020</v>
      </c>
      <c r="AP735" s="20">
        <v>2021</v>
      </c>
      <c r="AQ735" s="182" t="s">
        <v>5727</v>
      </c>
      <c r="AR735" s="28" t="s">
        <v>5728</v>
      </c>
      <c r="AS735" s="20"/>
    </row>
    <row r="736" spans="3:45" ht="15" customHeight="1" x14ac:dyDescent="0.25">
      <c r="D736" s="409" t="s">
        <v>4649</v>
      </c>
      <c r="E736" s="435" t="s">
        <v>4650</v>
      </c>
      <c r="F736" s="412" t="s">
        <v>1812</v>
      </c>
      <c r="G736" s="504" t="s">
        <v>4651</v>
      </c>
      <c r="H736" s="412" t="s">
        <v>1613</v>
      </c>
      <c r="I736" s="412">
        <v>32</v>
      </c>
      <c r="J736" s="415">
        <v>32</v>
      </c>
      <c r="K736" s="19" t="s">
        <v>4657</v>
      </c>
      <c r="L736" s="465" t="s">
        <v>4651</v>
      </c>
      <c r="M736" s="81"/>
      <c r="N736" s="28">
        <v>1653</v>
      </c>
      <c r="O736" s="972"/>
      <c r="P736" s="29">
        <v>4</v>
      </c>
      <c r="Q736" s="28"/>
      <c r="R736" s="28"/>
      <c r="S736" s="81"/>
      <c r="T736" s="185">
        <v>43430</v>
      </c>
      <c r="U736" s="326"/>
      <c r="V736" s="60">
        <v>1</v>
      </c>
      <c r="W736" s="167">
        <v>6.7</v>
      </c>
      <c r="X736" s="489" t="str">
        <f>IF(AND(N736&lt;&gt;"",S736&lt;&gt;""),1000*S736*V736/(N736*W736),"")</f>
        <v/>
      </c>
      <c r="Y736" s="502" t="s">
        <v>4656</v>
      </c>
      <c r="Z736" s="494"/>
      <c r="AA736" s="28" t="s">
        <v>479</v>
      </c>
      <c r="AB736" s="27">
        <v>8</v>
      </c>
      <c r="AC736" s="28" t="s">
        <v>4660</v>
      </c>
      <c r="AD736" s="27" t="s">
        <v>54</v>
      </c>
      <c r="AE736" s="28" t="s">
        <v>124</v>
      </c>
      <c r="AF736" s="29" t="s">
        <v>55</v>
      </c>
      <c r="AG736" s="29"/>
      <c r="AH736" s="27" t="s">
        <v>133</v>
      </c>
      <c r="AI736" s="27" t="s">
        <v>133</v>
      </c>
      <c r="AJ736" s="27" t="s">
        <v>54</v>
      </c>
      <c r="AK736" s="81">
        <v>45</v>
      </c>
      <c r="AL736" s="569"/>
      <c r="AM736" s="28">
        <v>32</v>
      </c>
      <c r="AN736" s="28"/>
      <c r="AO736" s="28">
        <v>2018</v>
      </c>
      <c r="AP736" s="20">
        <v>2018</v>
      </c>
      <c r="AQ736" s="182" t="s">
        <v>4654</v>
      </c>
      <c r="AR736" s="28" t="s">
        <v>4659</v>
      </c>
      <c r="AS736" s="20" t="s">
        <v>4658</v>
      </c>
    </row>
    <row r="737" spans="1:45" ht="15" customHeight="1" x14ac:dyDescent="0.25">
      <c r="D737" s="591" t="s">
        <v>4649</v>
      </c>
      <c r="E737" s="555" t="s">
        <v>4650</v>
      </c>
      <c r="F737" s="592" t="s">
        <v>1812</v>
      </c>
      <c r="G737" s="593" t="s">
        <v>4651</v>
      </c>
      <c r="H737" s="412" t="s">
        <v>1613</v>
      </c>
      <c r="I737" s="592">
        <v>32</v>
      </c>
      <c r="J737" s="618">
        <v>32</v>
      </c>
      <c r="K737" s="65" t="s">
        <v>4655</v>
      </c>
      <c r="L737" s="947" t="s">
        <v>4651</v>
      </c>
      <c r="M737" s="82"/>
      <c r="N737" s="42">
        <v>1060</v>
      </c>
      <c r="O737" s="974"/>
      <c r="P737" s="43">
        <v>4</v>
      </c>
      <c r="Q737" s="42"/>
      <c r="R737" s="42"/>
      <c r="S737" s="82">
        <v>20</v>
      </c>
      <c r="T737" s="186">
        <v>43430</v>
      </c>
      <c r="U737" s="395"/>
      <c r="V737" s="67">
        <v>1</v>
      </c>
      <c r="W737" s="583">
        <v>6.7</v>
      </c>
      <c r="X737" s="584">
        <f>IF(AND(N737&lt;&gt;"",S737&lt;&gt;""),1000*S737*V737/(N737*W737),"")</f>
        <v>2.8161081385525204</v>
      </c>
      <c r="Y737" s="585" t="s">
        <v>4656</v>
      </c>
      <c r="Z737" s="586"/>
      <c r="AA737" s="42" t="s">
        <v>479</v>
      </c>
      <c r="AB737" s="46">
        <v>8</v>
      </c>
      <c r="AC737" s="42" t="s">
        <v>4660</v>
      </c>
      <c r="AD737" s="46" t="s">
        <v>54</v>
      </c>
      <c r="AE737" s="42" t="s">
        <v>124</v>
      </c>
      <c r="AF737" s="43" t="s">
        <v>55</v>
      </c>
      <c r="AG737" s="43"/>
      <c r="AH737" s="46" t="s">
        <v>133</v>
      </c>
      <c r="AI737" s="46" t="s">
        <v>133</v>
      </c>
      <c r="AJ737" s="46" t="s">
        <v>54</v>
      </c>
      <c r="AK737" s="82">
        <v>45</v>
      </c>
      <c r="AL737" s="587"/>
      <c r="AM737" s="42">
        <v>32</v>
      </c>
      <c r="AN737" s="42"/>
      <c r="AO737" s="42">
        <v>2018</v>
      </c>
      <c r="AP737" s="53">
        <v>2018</v>
      </c>
      <c r="AQ737" s="193" t="s">
        <v>4654</v>
      </c>
      <c r="AR737" s="42" t="s">
        <v>4659</v>
      </c>
      <c r="AS737" s="53" t="s">
        <v>4658</v>
      </c>
    </row>
    <row r="738" spans="1:45" ht="14.25" customHeight="1" x14ac:dyDescent="0.25">
      <c r="A738" t="s">
        <v>746</v>
      </c>
      <c r="B738">
        <v>1</v>
      </c>
      <c r="C738" t="s">
        <v>875</v>
      </c>
      <c r="D738" s="45" t="s">
        <v>3190</v>
      </c>
      <c r="E738" s="843" t="s">
        <v>1717</v>
      </c>
      <c r="F738" s="46" t="s">
        <v>57</v>
      </c>
      <c r="G738" s="42" t="s">
        <v>654</v>
      </c>
      <c r="H738" s="412" t="s">
        <v>1613</v>
      </c>
      <c r="I738" s="46">
        <v>32</v>
      </c>
      <c r="J738" s="670">
        <v>32</v>
      </c>
      <c r="K738" s="65" t="s">
        <v>1720</v>
      </c>
      <c r="L738" s="66" t="s">
        <v>654</v>
      </c>
      <c r="M738" s="82"/>
      <c r="N738" s="42">
        <v>320</v>
      </c>
      <c r="O738" s="974"/>
      <c r="P738" s="43">
        <v>6</v>
      </c>
      <c r="Q738" s="42"/>
      <c r="R738" s="42">
        <v>1</v>
      </c>
      <c r="S738" s="82">
        <v>375</v>
      </c>
      <c r="T738" s="186">
        <v>42747</v>
      </c>
      <c r="U738" s="395" t="s">
        <v>1721</v>
      </c>
      <c r="V738" s="67">
        <v>1</v>
      </c>
      <c r="W738" s="583">
        <v>1</v>
      </c>
      <c r="X738" s="584">
        <f>IF(AND(N738&lt;&gt;"",S738&lt;&gt;""),1000*S738*V738/(N738*W738),"")</f>
        <v>1171.875</v>
      </c>
      <c r="Y738" s="585" t="s">
        <v>174</v>
      </c>
      <c r="Z738" s="586"/>
      <c r="AA738" s="42" t="s">
        <v>107</v>
      </c>
      <c r="AB738" s="46"/>
      <c r="AC738" s="42"/>
      <c r="AD738" s="46" t="s">
        <v>54</v>
      </c>
      <c r="AE738" s="42" t="s">
        <v>124</v>
      </c>
      <c r="AF738" s="43" t="s">
        <v>55</v>
      </c>
      <c r="AG738" s="43"/>
      <c r="AH738" s="46" t="s">
        <v>133</v>
      </c>
      <c r="AI738" s="46" t="s">
        <v>133</v>
      </c>
      <c r="AJ738" s="46" t="s">
        <v>54</v>
      </c>
      <c r="AK738" s="82">
        <v>45</v>
      </c>
      <c r="AL738" s="587"/>
      <c r="AM738" s="42">
        <v>32</v>
      </c>
      <c r="AN738" s="42">
        <v>3</v>
      </c>
      <c r="AO738" s="42">
        <v>2015</v>
      </c>
      <c r="AP738" s="53">
        <v>2018</v>
      </c>
      <c r="AQ738" s="193" t="s">
        <v>3263</v>
      </c>
      <c r="AR738" s="42" t="s">
        <v>4394</v>
      </c>
      <c r="AS738" s="53" t="s">
        <v>1718</v>
      </c>
    </row>
    <row r="739" spans="1:45" ht="14.25" customHeight="1" x14ac:dyDescent="0.25">
      <c r="D739" s="591" t="s">
        <v>6263</v>
      </c>
      <c r="E739" s="555" t="s">
        <v>6264</v>
      </c>
      <c r="F739" s="592"/>
      <c r="G739" s="593" t="s">
        <v>6266</v>
      </c>
      <c r="H739" s="412" t="s">
        <v>1613</v>
      </c>
      <c r="I739" s="592">
        <v>32</v>
      </c>
      <c r="J739" s="802">
        <v>32</v>
      </c>
      <c r="K739" s="19"/>
      <c r="L739" s="52"/>
      <c r="M739" s="81"/>
      <c r="N739" s="28"/>
      <c r="O739" s="974"/>
      <c r="P739" s="29"/>
      <c r="Q739" s="28"/>
      <c r="R739" s="28"/>
      <c r="S739" s="81"/>
      <c r="T739" s="185"/>
      <c r="U739" s="326"/>
      <c r="V739" s="60"/>
      <c r="W739" s="167"/>
      <c r="X739" s="489"/>
      <c r="Y739" s="585"/>
      <c r="Z739" s="586"/>
      <c r="AA739" s="42" t="s">
        <v>20</v>
      </c>
      <c r="AB739" s="46">
        <v>18</v>
      </c>
      <c r="AC739" s="42" t="s">
        <v>6268</v>
      </c>
      <c r="AD739" s="46" t="s">
        <v>54</v>
      </c>
      <c r="AE739" s="42" t="s">
        <v>124</v>
      </c>
      <c r="AF739" s="43" t="s">
        <v>55</v>
      </c>
      <c r="AG739" s="43"/>
      <c r="AH739" s="46" t="s">
        <v>133</v>
      </c>
      <c r="AI739" s="46" t="s">
        <v>133</v>
      </c>
      <c r="AJ739" s="46" t="s">
        <v>54</v>
      </c>
      <c r="AK739" s="82"/>
      <c r="AL739" s="587"/>
      <c r="AM739" s="42">
        <v>32</v>
      </c>
      <c r="AN739" s="42">
        <v>5</v>
      </c>
      <c r="AO739" s="42">
        <v>2019</v>
      </c>
      <c r="AP739" s="53">
        <v>2021</v>
      </c>
      <c r="AQ739" s="193" t="s">
        <v>6267</v>
      </c>
      <c r="AR739" s="42" t="s">
        <v>6265</v>
      </c>
      <c r="AS739" s="53"/>
    </row>
    <row r="740" spans="1:45" ht="15" customHeight="1" x14ac:dyDescent="0.25">
      <c r="D740" s="409" t="s">
        <v>5737</v>
      </c>
      <c r="E740" s="435" t="s">
        <v>5738</v>
      </c>
      <c r="F740" s="412" t="s">
        <v>67</v>
      </c>
      <c r="G740" s="504" t="s">
        <v>5740</v>
      </c>
      <c r="H740" s="412" t="s">
        <v>1613</v>
      </c>
      <c r="I740" s="412">
        <v>32</v>
      </c>
      <c r="J740" s="415">
        <v>32</v>
      </c>
      <c r="K740" s="19"/>
      <c r="L740" s="52"/>
      <c r="M740" s="81"/>
      <c r="N740" s="28"/>
      <c r="O740" s="972"/>
      <c r="P740" s="29"/>
      <c r="Q740" s="28"/>
      <c r="R740" s="28"/>
      <c r="S740" s="81"/>
      <c r="T740" s="185"/>
      <c r="U740" s="326"/>
      <c r="V740" s="60"/>
      <c r="W740" s="167"/>
      <c r="X740" s="489"/>
      <c r="Y740" s="502"/>
      <c r="Z740" s="494"/>
      <c r="AA740" s="28" t="s">
        <v>2608</v>
      </c>
      <c r="AB740" s="27">
        <v>12</v>
      </c>
      <c r="AC740" s="28" t="s">
        <v>5736</v>
      </c>
      <c r="AD740" s="27" t="s">
        <v>54</v>
      </c>
      <c r="AE740" s="28" t="s">
        <v>124</v>
      </c>
      <c r="AF740" s="29" t="s">
        <v>55</v>
      </c>
      <c r="AG740" s="29"/>
      <c r="AH740" s="27" t="s">
        <v>133</v>
      </c>
      <c r="AI740" s="27" t="s">
        <v>133</v>
      </c>
      <c r="AJ740" s="27" t="s">
        <v>54</v>
      </c>
      <c r="AK740" s="81">
        <v>45</v>
      </c>
      <c r="AL740" s="569"/>
      <c r="AM740" s="28">
        <v>32</v>
      </c>
      <c r="AN740" s="28"/>
      <c r="AO740" s="28">
        <v>2017</v>
      </c>
      <c r="AP740" s="20">
        <v>2020</v>
      </c>
      <c r="AQ740" s="182"/>
      <c r="AR740" s="28" t="s">
        <v>5739</v>
      </c>
      <c r="AS740" s="20"/>
    </row>
    <row r="741" spans="1:45" ht="14.25" customHeight="1" x14ac:dyDescent="0.25">
      <c r="C741" t="s">
        <v>875</v>
      </c>
      <c r="D741" s="26" t="s">
        <v>4384</v>
      </c>
      <c r="E741" s="435" t="s">
        <v>3469</v>
      </c>
      <c r="F741" s="27" t="s">
        <v>67</v>
      </c>
      <c r="G741" s="28"/>
      <c r="H741" s="412" t="s">
        <v>1613</v>
      </c>
      <c r="I741" s="27">
        <v>32</v>
      </c>
      <c r="J741" s="87">
        <v>32</v>
      </c>
      <c r="K741" s="19" t="s">
        <v>800</v>
      </c>
      <c r="L741" s="52" t="s">
        <v>108</v>
      </c>
      <c r="M741" s="81" t="s">
        <v>828</v>
      </c>
      <c r="N741" s="28"/>
      <c r="O741" s="972"/>
      <c r="P741" s="29">
        <v>6</v>
      </c>
      <c r="Q741" s="28"/>
      <c r="R741" s="28"/>
      <c r="S741" s="81"/>
      <c r="T741" s="185">
        <v>43230</v>
      </c>
      <c r="U741" s="326">
        <v>14.7</v>
      </c>
      <c r="V741" s="60">
        <v>1</v>
      </c>
      <c r="W741" s="167">
        <v>1</v>
      </c>
      <c r="X741" s="489" t="str">
        <f>IF(AND(N741&lt;&gt;"",S741&lt;&gt;""),1000*S741*V741/(N741*W741),"")</f>
        <v/>
      </c>
      <c r="Y741" s="502"/>
      <c r="Z741" s="494"/>
      <c r="AA741" s="28" t="s">
        <v>20</v>
      </c>
      <c r="AB741" s="27">
        <v>141</v>
      </c>
      <c r="AC741" s="28" t="s">
        <v>3471</v>
      </c>
      <c r="AD741" s="27" t="s">
        <v>54</v>
      </c>
      <c r="AE741" s="28" t="s">
        <v>124</v>
      </c>
      <c r="AF741" s="29" t="s">
        <v>55</v>
      </c>
      <c r="AG741" s="29"/>
      <c r="AH741" s="27" t="s">
        <v>133</v>
      </c>
      <c r="AI741" s="27" t="s">
        <v>133</v>
      </c>
      <c r="AJ741" s="27" t="s">
        <v>54</v>
      </c>
      <c r="AK741" s="81"/>
      <c r="AL741" s="569"/>
      <c r="AM741" s="28">
        <v>32</v>
      </c>
      <c r="AN741" s="28"/>
      <c r="AO741" s="28">
        <v>2016</v>
      </c>
      <c r="AP741" s="20">
        <v>2018</v>
      </c>
      <c r="AQ741" s="182"/>
      <c r="AR741" s="28" t="s">
        <v>3470</v>
      </c>
      <c r="AS741" s="20" t="s">
        <v>3610</v>
      </c>
    </row>
    <row r="742" spans="1:45" ht="14.25" customHeight="1" x14ac:dyDescent="0.25">
      <c r="B742">
        <v>1</v>
      </c>
      <c r="C742" t="s">
        <v>875</v>
      </c>
      <c r="D742" s="26" t="s">
        <v>4384</v>
      </c>
      <c r="E742" s="435" t="s">
        <v>3469</v>
      </c>
      <c r="F742" s="27" t="s">
        <v>67</v>
      </c>
      <c r="G742" s="28"/>
      <c r="H742" s="412" t="s">
        <v>1613</v>
      </c>
      <c r="I742" s="27">
        <v>32</v>
      </c>
      <c r="J742" s="87">
        <v>32</v>
      </c>
      <c r="K742" s="19" t="s">
        <v>800</v>
      </c>
      <c r="L742" s="52" t="s">
        <v>108</v>
      </c>
      <c r="M742" s="81"/>
      <c r="N742" s="28">
        <v>14119</v>
      </c>
      <c r="O742" s="972"/>
      <c r="P742" s="29">
        <v>6</v>
      </c>
      <c r="Q742" s="28"/>
      <c r="R742" s="28">
        <v>32</v>
      </c>
      <c r="S742" s="81">
        <v>62.112000000000002</v>
      </c>
      <c r="T742" s="185">
        <v>43230</v>
      </c>
      <c r="U742" s="326">
        <v>14.7</v>
      </c>
      <c r="V742" s="60">
        <v>1</v>
      </c>
      <c r="W742" s="167">
        <v>1</v>
      </c>
      <c r="X742" s="489">
        <f>IF(AND(N742&lt;&gt;"",S742&lt;&gt;""),1000*S742*V742/(N742*W742),"")</f>
        <v>4.3991784120688431</v>
      </c>
      <c r="Y742" s="502" t="s">
        <v>174</v>
      </c>
      <c r="Z742" s="494"/>
      <c r="AA742" s="28" t="s">
        <v>20</v>
      </c>
      <c r="AB742" s="27">
        <v>141</v>
      </c>
      <c r="AC742" s="28" t="s">
        <v>3604</v>
      </c>
      <c r="AD742" s="27" t="s">
        <v>54</v>
      </c>
      <c r="AE742" s="28" t="s">
        <v>124</v>
      </c>
      <c r="AF742" s="29" t="s">
        <v>55</v>
      </c>
      <c r="AG742" s="29"/>
      <c r="AH742" s="27" t="s">
        <v>133</v>
      </c>
      <c r="AI742" s="27" t="s">
        <v>133</v>
      </c>
      <c r="AJ742" s="27" t="s">
        <v>54</v>
      </c>
      <c r="AK742" s="81"/>
      <c r="AL742" s="569"/>
      <c r="AM742" s="28">
        <v>32</v>
      </c>
      <c r="AN742" s="28"/>
      <c r="AO742" s="28">
        <v>2016</v>
      </c>
      <c r="AP742" s="20">
        <v>2018</v>
      </c>
      <c r="AQ742" s="182"/>
      <c r="AR742" s="28" t="s">
        <v>3470</v>
      </c>
      <c r="AS742" s="20" t="s">
        <v>3610</v>
      </c>
    </row>
    <row r="743" spans="1:45" ht="14.25" customHeight="1" x14ac:dyDescent="0.25">
      <c r="C743" t="s">
        <v>875</v>
      </c>
      <c r="D743" s="45" t="s">
        <v>4384</v>
      </c>
      <c r="E743" s="555" t="s">
        <v>3469</v>
      </c>
      <c r="F743" s="46" t="s">
        <v>1812</v>
      </c>
      <c r="G743" s="42"/>
      <c r="H743" s="412" t="s">
        <v>1613</v>
      </c>
      <c r="I743" s="46">
        <v>32</v>
      </c>
      <c r="J743" s="670">
        <v>32</v>
      </c>
      <c r="K743" s="19"/>
      <c r="L743" s="52"/>
      <c r="M743" s="81"/>
      <c r="N743" s="28"/>
      <c r="O743" s="972"/>
      <c r="P743" s="29"/>
      <c r="Q743" s="28"/>
      <c r="R743" s="28"/>
      <c r="S743" s="81"/>
      <c r="T743" s="185"/>
      <c r="U743" s="326"/>
      <c r="V743" s="60"/>
      <c r="W743" s="167"/>
      <c r="X743" s="489"/>
      <c r="Y743" s="502"/>
      <c r="Z743" s="494"/>
      <c r="AA743" s="28" t="s">
        <v>20</v>
      </c>
      <c r="AB743" s="27"/>
      <c r="AC743" s="28"/>
      <c r="AD743" s="27" t="s">
        <v>54</v>
      </c>
      <c r="AE743" s="28" t="s">
        <v>124</v>
      </c>
      <c r="AF743" s="29" t="s">
        <v>55</v>
      </c>
      <c r="AG743" s="29"/>
      <c r="AH743" s="27" t="s">
        <v>133</v>
      </c>
      <c r="AI743" s="27" t="s">
        <v>133</v>
      </c>
      <c r="AJ743" s="27" t="s">
        <v>54</v>
      </c>
      <c r="AK743" s="81"/>
      <c r="AL743" s="569"/>
      <c r="AM743" s="28">
        <v>32</v>
      </c>
      <c r="AN743" s="28"/>
      <c r="AO743" s="28">
        <v>2017</v>
      </c>
      <c r="AP743" s="20">
        <v>2018</v>
      </c>
      <c r="AQ743" s="182"/>
      <c r="AR743" s="28" t="s">
        <v>4385</v>
      </c>
      <c r="AS743" s="20" t="s">
        <v>4386</v>
      </c>
    </row>
    <row r="744" spans="1:45" ht="14.25" customHeight="1" x14ac:dyDescent="0.25">
      <c r="D744" s="409" t="s">
        <v>4879</v>
      </c>
      <c r="E744" s="435" t="s">
        <v>5361</v>
      </c>
      <c r="F744" s="412" t="s">
        <v>67</v>
      </c>
      <c r="G744" s="504" t="s">
        <v>4881</v>
      </c>
      <c r="H744" s="412" t="s">
        <v>1613</v>
      </c>
      <c r="I744" s="412">
        <v>32</v>
      </c>
      <c r="J744" s="415">
        <v>32</v>
      </c>
      <c r="K744" s="19"/>
      <c r="L744" s="52"/>
      <c r="M744" s="81"/>
      <c r="N744" s="28"/>
      <c r="O744" s="972"/>
      <c r="P744" s="29"/>
      <c r="Q744" s="28"/>
      <c r="R744" s="28"/>
      <c r="S744" s="81"/>
      <c r="T744" s="185"/>
      <c r="U744" s="326"/>
      <c r="V744" s="60"/>
      <c r="W744" s="167"/>
      <c r="X744" s="489"/>
      <c r="Y744" s="502"/>
      <c r="Z744" s="494"/>
      <c r="AA744" s="28" t="s">
        <v>479</v>
      </c>
      <c r="AB744" s="27">
        <v>27</v>
      </c>
      <c r="AC744" s="28" t="s">
        <v>5360</v>
      </c>
      <c r="AD744" s="27" t="s">
        <v>54</v>
      </c>
      <c r="AE744" s="28" t="s">
        <v>124</v>
      </c>
      <c r="AF744" s="29" t="s">
        <v>55</v>
      </c>
      <c r="AG744" s="29"/>
      <c r="AH744" s="27" t="s">
        <v>133</v>
      </c>
      <c r="AI744" s="27" t="s">
        <v>133</v>
      </c>
      <c r="AJ744" s="27" t="s">
        <v>54</v>
      </c>
      <c r="AK744" s="81"/>
      <c r="AL744" s="569"/>
      <c r="AM744" s="28">
        <v>32</v>
      </c>
      <c r="AN744" s="28"/>
      <c r="AO744" s="28"/>
      <c r="AP744" s="20">
        <v>2020</v>
      </c>
      <c r="AQ744" s="182" t="s">
        <v>4880</v>
      </c>
      <c r="AR744" s="28" t="s">
        <v>5362</v>
      </c>
      <c r="AS744" s="20" t="s">
        <v>6269</v>
      </c>
    </row>
    <row r="745" spans="1:45" ht="14.25" customHeight="1" x14ac:dyDescent="0.25">
      <c r="D745" s="409" t="s">
        <v>5554</v>
      </c>
      <c r="E745" s="435" t="s">
        <v>5555</v>
      </c>
      <c r="F745" s="608"/>
      <c r="G745" s="28" t="s">
        <v>5550</v>
      </c>
      <c r="H745" s="412" t="s">
        <v>1613</v>
      </c>
      <c r="I745" s="412">
        <v>32</v>
      </c>
      <c r="J745" s="415">
        <v>32</v>
      </c>
      <c r="K745" s="19"/>
      <c r="L745" s="52"/>
      <c r="M745" s="81"/>
      <c r="N745" s="28"/>
      <c r="O745" s="972"/>
      <c r="P745" s="29"/>
      <c r="Q745" s="28"/>
      <c r="R745" s="28"/>
      <c r="S745" s="81"/>
      <c r="T745" s="185"/>
      <c r="U745" s="326"/>
      <c r="V745" s="60">
        <v>1</v>
      </c>
      <c r="W745" s="167">
        <v>20</v>
      </c>
      <c r="X745" s="489"/>
      <c r="Y745" s="502"/>
      <c r="Z745" s="494"/>
      <c r="AA745" s="28" t="s">
        <v>20</v>
      </c>
      <c r="AB745" s="27">
        <v>19</v>
      </c>
      <c r="AC745" s="28" t="s">
        <v>5557</v>
      </c>
      <c r="AD745" s="27" t="s">
        <v>54</v>
      </c>
      <c r="AE745" s="28" t="s">
        <v>124</v>
      </c>
      <c r="AF745" s="29" t="s">
        <v>55</v>
      </c>
      <c r="AG745" s="29"/>
      <c r="AH745" s="27" t="s">
        <v>133</v>
      </c>
      <c r="AI745" s="27" t="s">
        <v>133</v>
      </c>
      <c r="AJ745" s="27" t="s">
        <v>54</v>
      </c>
      <c r="AK745" s="81"/>
      <c r="AL745" s="569"/>
      <c r="AM745" s="28">
        <v>32</v>
      </c>
      <c r="AN745" s="28"/>
      <c r="AO745" s="28"/>
      <c r="AP745" s="20">
        <v>2018</v>
      </c>
      <c r="AQ745" s="182"/>
      <c r="AR745" s="28" t="s">
        <v>5556</v>
      </c>
      <c r="AS745" s="20" t="s">
        <v>5558</v>
      </c>
    </row>
    <row r="746" spans="1:45" ht="14.25" customHeight="1" x14ac:dyDescent="0.25">
      <c r="D746" s="591" t="s">
        <v>6373</v>
      </c>
      <c r="E746" s="555" t="s">
        <v>6370</v>
      </c>
      <c r="F746" s="592"/>
      <c r="G746" s="593" t="s">
        <v>6372</v>
      </c>
      <c r="H746" s="412" t="s">
        <v>1613</v>
      </c>
      <c r="I746" s="592">
        <v>32</v>
      </c>
      <c r="J746" s="618">
        <v>32</v>
      </c>
      <c r="K746" s="19"/>
      <c r="L746" s="52"/>
      <c r="M746" s="81"/>
      <c r="N746" s="28"/>
      <c r="O746" s="972"/>
      <c r="P746" s="29"/>
      <c r="Q746" s="28"/>
      <c r="R746" s="28"/>
      <c r="S746" s="81"/>
      <c r="T746" s="185"/>
      <c r="U746" s="326"/>
      <c r="V746" s="60"/>
      <c r="W746" s="167"/>
      <c r="X746" s="489"/>
      <c r="Y746" s="502"/>
      <c r="Z746" s="494"/>
      <c r="AA746" s="28" t="s">
        <v>20</v>
      </c>
      <c r="AB746" s="27">
        <v>17</v>
      </c>
      <c r="AC746" s="28" t="s">
        <v>6374</v>
      </c>
      <c r="AD746" s="27" t="s">
        <v>54</v>
      </c>
      <c r="AE746" s="28" t="s">
        <v>124</v>
      </c>
      <c r="AF746" s="29" t="s">
        <v>55</v>
      </c>
      <c r="AG746" s="29"/>
      <c r="AH746" s="27" t="s">
        <v>133</v>
      </c>
      <c r="AI746" s="27" t="s">
        <v>133</v>
      </c>
      <c r="AJ746" s="27" t="s">
        <v>54</v>
      </c>
      <c r="AK746" s="81"/>
      <c r="AL746" s="569"/>
      <c r="AM746" s="28">
        <v>32</v>
      </c>
      <c r="AN746" s="28"/>
      <c r="AO746" s="28"/>
      <c r="AP746" s="20">
        <v>2021</v>
      </c>
      <c r="AQ746" s="182"/>
      <c r="AR746" s="28" t="s">
        <v>6371</v>
      </c>
      <c r="AS746" s="20"/>
    </row>
    <row r="747" spans="1:45" ht="14.25" customHeight="1" x14ac:dyDescent="0.25">
      <c r="D747" s="409" t="s">
        <v>5753</v>
      </c>
      <c r="E747" s="435" t="s">
        <v>5754</v>
      </c>
      <c r="F747" s="412" t="s">
        <v>67</v>
      </c>
      <c r="G747" s="504" t="s">
        <v>5758</v>
      </c>
      <c r="H747" s="412" t="s">
        <v>1613</v>
      </c>
      <c r="I747" s="412">
        <v>32</v>
      </c>
      <c r="J747" s="415">
        <v>32</v>
      </c>
      <c r="K747" s="19" t="s">
        <v>5759</v>
      </c>
      <c r="L747" s="52" t="s">
        <v>694</v>
      </c>
      <c r="M747" s="81"/>
      <c r="N747" s="28">
        <v>1507</v>
      </c>
      <c r="O747" s="972"/>
      <c r="P747" s="29">
        <v>4</v>
      </c>
      <c r="Q747" s="28"/>
      <c r="R747" s="28">
        <v>4</v>
      </c>
      <c r="S747" s="81">
        <v>60</v>
      </c>
      <c r="T747" s="185">
        <v>44250</v>
      </c>
      <c r="U747" s="326"/>
      <c r="V747" s="60">
        <v>1</v>
      </c>
      <c r="W747" s="167">
        <v>1</v>
      </c>
      <c r="X747" s="489">
        <f>IF(AND(N747&lt;&gt;"",S747&lt;&gt;""),1000*S747*V747/(N747*W747),"")</f>
        <v>39.814200398142006</v>
      </c>
      <c r="Y747" s="502" t="s">
        <v>4698</v>
      </c>
      <c r="Z747" s="494" t="s">
        <v>54</v>
      </c>
      <c r="AA747" s="28"/>
      <c r="AB747" s="27"/>
      <c r="AC747" s="28"/>
      <c r="AD747" s="27" t="s">
        <v>54</v>
      </c>
      <c r="AE747" s="28" t="s">
        <v>124</v>
      </c>
      <c r="AF747" s="29" t="s">
        <v>55</v>
      </c>
      <c r="AG747" s="29"/>
      <c r="AH747" s="27" t="s">
        <v>133</v>
      </c>
      <c r="AI747" s="27" t="s">
        <v>133</v>
      </c>
      <c r="AJ747" s="27" t="s">
        <v>54</v>
      </c>
      <c r="AK747" s="81"/>
      <c r="AL747" s="569"/>
      <c r="AM747" s="28">
        <v>32</v>
      </c>
      <c r="AN747" s="28">
        <v>5</v>
      </c>
      <c r="AO747" s="28"/>
      <c r="AP747" s="20">
        <v>2021</v>
      </c>
      <c r="AQ747" s="182"/>
      <c r="AR747" s="28" t="s">
        <v>5757</v>
      </c>
      <c r="AS747" s="20"/>
    </row>
    <row r="748" spans="1:45" ht="14.25" customHeight="1" x14ac:dyDescent="0.25">
      <c r="C748" t="s">
        <v>875</v>
      </c>
      <c r="D748" s="26" t="s">
        <v>3472</v>
      </c>
      <c r="E748" s="435" t="s">
        <v>3473</v>
      </c>
      <c r="F748" s="27" t="s">
        <v>2401</v>
      </c>
      <c r="G748" s="28" t="s">
        <v>3476</v>
      </c>
      <c r="H748" s="412" t="s">
        <v>1613</v>
      </c>
      <c r="I748" s="27">
        <v>32</v>
      </c>
      <c r="J748" s="87">
        <v>32</v>
      </c>
      <c r="K748" s="19"/>
      <c r="L748" s="52"/>
      <c r="M748" s="81"/>
      <c r="N748" s="28"/>
      <c r="O748" s="972"/>
      <c r="P748" s="29"/>
      <c r="Q748" s="28"/>
      <c r="R748" s="28"/>
      <c r="S748" s="81"/>
      <c r="T748" s="185"/>
      <c r="U748" s="326"/>
      <c r="V748" s="60"/>
      <c r="W748" s="167"/>
      <c r="X748" s="489"/>
      <c r="Y748" s="502"/>
      <c r="Z748" s="494" t="s">
        <v>54</v>
      </c>
      <c r="AA748" s="28" t="s">
        <v>2401</v>
      </c>
      <c r="AB748" s="27"/>
      <c r="AC748" s="28"/>
      <c r="AD748" s="27"/>
      <c r="AE748" s="28"/>
      <c r="AF748" s="29"/>
      <c r="AG748" s="29"/>
      <c r="AH748" s="27"/>
      <c r="AI748" s="27"/>
      <c r="AJ748" s="27"/>
      <c r="AK748" s="81"/>
      <c r="AL748" s="569"/>
      <c r="AM748" s="28"/>
      <c r="AN748" s="28"/>
      <c r="AO748" s="28"/>
      <c r="AP748" s="20">
        <v>2017</v>
      </c>
      <c r="AQ748" s="182" t="s">
        <v>3474</v>
      </c>
      <c r="AR748" s="28" t="s">
        <v>3475</v>
      </c>
      <c r="AS748" s="20"/>
    </row>
    <row r="749" spans="1:45" ht="14.25" customHeight="1" x14ac:dyDescent="0.25">
      <c r="B749">
        <v>1</v>
      </c>
      <c r="C749" t="s">
        <v>875</v>
      </c>
      <c r="D749" s="26" t="s">
        <v>2005</v>
      </c>
      <c r="E749" s="435" t="s">
        <v>2406</v>
      </c>
      <c r="F749" s="27" t="s">
        <v>67</v>
      </c>
      <c r="G749" s="28" t="s">
        <v>4372</v>
      </c>
      <c r="H749" s="412" t="s">
        <v>1613</v>
      </c>
      <c r="I749" s="27">
        <v>32</v>
      </c>
      <c r="J749" s="87">
        <v>32</v>
      </c>
      <c r="K749" s="19" t="s">
        <v>3803</v>
      </c>
      <c r="L749" s="52" t="s">
        <v>3804</v>
      </c>
      <c r="M749" s="81"/>
      <c r="N749" s="28">
        <v>8614</v>
      </c>
      <c r="O749" s="972"/>
      <c r="P749" s="29">
        <v>4</v>
      </c>
      <c r="Q749" s="28">
        <v>2</v>
      </c>
      <c r="R749" s="28">
        <v>10</v>
      </c>
      <c r="S749" s="81">
        <v>122.4</v>
      </c>
      <c r="T749" s="185"/>
      <c r="U749" s="326" t="s">
        <v>3806</v>
      </c>
      <c r="V749" s="60">
        <v>1</v>
      </c>
      <c r="W749" s="167">
        <v>1</v>
      </c>
      <c r="X749" s="489">
        <f>IF(AND(N749&lt;&gt;"",S749&lt;&gt;""),1000*S749*V749/(N749*W749),"")</f>
        <v>14.209426514975622</v>
      </c>
      <c r="Y749" s="502"/>
      <c r="Z749" s="494"/>
      <c r="AA749" s="28" t="s">
        <v>107</v>
      </c>
      <c r="AB749" s="27"/>
      <c r="AC749" s="28"/>
      <c r="AD749" s="27" t="s">
        <v>54</v>
      </c>
      <c r="AE749" s="28" t="s">
        <v>124</v>
      </c>
      <c r="AF749" s="29" t="s">
        <v>55</v>
      </c>
      <c r="AG749" s="29"/>
      <c r="AH749" s="27" t="s">
        <v>133</v>
      </c>
      <c r="AI749" s="27" t="s">
        <v>133</v>
      </c>
      <c r="AJ749" s="27" t="s">
        <v>54</v>
      </c>
      <c r="AK749" s="81"/>
      <c r="AL749" s="569"/>
      <c r="AM749" s="28">
        <v>32</v>
      </c>
      <c r="AN749" s="28"/>
      <c r="AO749" s="28">
        <v>2016</v>
      </c>
      <c r="AP749" s="20">
        <v>2018</v>
      </c>
      <c r="AQ749" s="182" t="s">
        <v>2405</v>
      </c>
      <c r="AR749" s="28" t="s">
        <v>3805</v>
      </c>
      <c r="AS749" s="20" t="s">
        <v>3165</v>
      </c>
    </row>
    <row r="750" spans="1:45" ht="14.25" customHeight="1" x14ac:dyDescent="0.25">
      <c r="D750" s="409" t="s">
        <v>5176</v>
      </c>
      <c r="E750" s="435" t="s">
        <v>5177</v>
      </c>
      <c r="F750" s="412"/>
      <c r="G750" s="825" t="s">
        <v>5178</v>
      </c>
      <c r="H750" s="412" t="s">
        <v>1613</v>
      </c>
      <c r="I750" s="412">
        <v>32</v>
      </c>
      <c r="J750" s="415">
        <v>32</v>
      </c>
      <c r="K750" s="19"/>
      <c r="L750" s="52"/>
      <c r="M750" s="81"/>
      <c r="N750" s="28"/>
      <c r="O750" s="972"/>
      <c r="P750" s="29"/>
      <c r="Q750" s="28"/>
      <c r="R750" s="28"/>
      <c r="S750" s="81"/>
      <c r="T750" s="185"/>
      <c r="U750" s="326"/>
      <c r="V750" s="60"/>
      <c r="W750" s="167"/>
      <c r="X750" s="489"/>
      <c r="Y750" s="502"/>
      <c r="Z750" s="494"/>
      <c r="AA750" s="28" t="s">
        <v>5180</v>
      </c>
      <c r="AB750" s="27"/>
      <c r="AC750" s="28"/>
      <c r="AD750" s="27" t="s">
        <v>54</v>
      </c>
      <c r="AE750" s="28" t="s">
        <v>124</v>
      </c>
      <c r="AF750" s="29" t="s">
        <v>55</v>
      </c>
      <c r="AG750" s="29"/>
      <c r="AH750" s="27" t="s">
        <v>133</v>
      </c>
      <c r="AI750" s="27" t="s">
        <v>133</v>
      </c>
      <c r="AJ750" s="27" t="s">
        <v>54</v>
      </c>
      <c r="AK750" s="81"/>
      <c r="AL750" s="569"/>
      <c r="AM750" s="28">
        <v>32</v>
      </c>
      <c r="AN750" s="28">
        <v>6</v>
      </c>
      <c r="AO750" s="28"/>
      <c r="AP750" s="20">
        <v>2020</v>
      </c>
      <c r="AQ750" s="182"/>
      <c r="AR750" s="28" t="s">
        <v>5179</v>
      </c>
      <c r="AS750" s="20"/>
    </row>
    <row r="751" spans="1:45" ht="14.25" customHeight="1" x14ac:dyDescent="0.25">
      <c r="D751" s="409" t="s">
        <v>5539</v>
      </c>
      <c r="E751" s="435" t="s">
        <v>5540</v>
      </c>
      <c r="F751" s="608"/>
      <c r="G751" s="28" t="s">
        <v>5541</v>
      </c>
      <c r="H751" s="412" t="s">
        <v>1613</v>
      </c>
      <c r="I751" s="412">
        <v>32</v>
      </c>
      <c r="J751" s="415">
        <v>32</v>
      </c>
      <c r="K751" s="19"/>
      <c r="L751" s="52"/>
      <c r="M751" s="81"/>
      <c r="N751" s="28"/>
      <c r="O751" s="972"/>
      <c r="P751" s="29"/>
      <c r="Q751" s="28"/>
      <c r="R751" s="28"/>
      <c r="S751" s="81"/>
      <c r="T751" s="185"/>
      <c r="U751" s="326"/>
      <c r="V751" s="60"/>
      <c r="W751" s="167"/>
      <c r="X751" s="489"/>
      <c r="Y751" s="502"/>
      <c r="Z751" s="494"/>
      <c r="AA751" s="28"/>
      <c r="AB751" s="27"/>
      <c r="AC751" s="28"/>
      <c r="AD751" s="27"/>
      <c r="AE751" s="28"/>
      <c r="AF751" s="29"/>
      <c r="AG751" s="29"/>
      <c r="AH751" s="27"/>
      <c r="AI751" s="27"/>
      <c r="AJ751" s="27"/>
      <c r="AK751" s="81"/>
      <c r="AL751" s="569"/>
      <c r="AM751" s="28"/>
      <c r="AN751" s="28"/>
      <c r="AO751" s="28"/>
      <c r="AP751" s="20"/>
      <c r="AQ751" s="182" t="s">
        <v>5543</v>
      </c>
      <c r="AR751" s="28"/>
      <c r="AS751" s="20"/>
    </row>
    <row r="752" spans="1:45" ht="14.25" customHeight="1" x14ac:dyDescent="0.25">
      <c r="D752" s="872" t="s">
        <v>5262</v>
      </c>
      <c r="E752" s="435" t="s">
        <v>5263</v>
      </c>
      <c r="F752" s="412" t="s">
        <v>67</v>
      </c>
      <c r="G752" s="28" t="s">
        <v>173</v>
      </c>
      <c r="H752" s="412" t="s">
        <v>1613</v>
      </c>
      <c r="I752" s="412">
        <v>32</v>
      </c>
      <c r="J752" s="415">
        <v>32</v>
      </c>
      <c r="K752" s="19" t="s">
        <v>5264</v>
      </c>
      <c r="L752" s="28" t="s">
        <v>173</v>
      </c>
      <c r="M752" s="81" t="s">
        <v>5270</v>
      </c>
      <c r="N752" s="28">
        <v>848</v>
      </c>
      <c r="O752" s="972"/>
      <c r="P752" s="29">
        <v>4</v>
      </c>
      <c r="Q752" s="28"/>
      <c r="R752" s="28"/>
      <c r="S752" s="81">
        <v>111</v>
      </c>
      <c r="T752" s="185">
        <v>44005</v>
      </c>
      <c r="U752" s="326" t="s">
        <v>5265</v>
      </c>
      <c r="V752" s="60">
        <v>1</v>
      </c>
      <c r="W752" s="167">
        <v>4</v>
      </c>
      <c r="X752" s="489">
        <f>IF(AND(N752&lt;&gt;"",S752&lt;&gt;""),1000*S752*V752/(N752*W752),"")</f>
        <v>32.724056603773583</v>
      </c>
      <c r="Y752" s="502" t="s">
        <v>4656</v>
      </c>
      <c r="Z752" s="494" t="s">
        <v>54</v>
      </c>
      <c r="AA752" s="28" t="s">
        <v>17</v>
      </c>
      <c r="AB752" s="27">
        <v>25</v>
      </c>
      <c r="AC752" s="28" t="s">
        <v>5268</v>
      </c>
      <c r="AD752" s="27" t="s">
        <v>54</v>
      </c>
      <c r="AE752" s="28" t="s">
        <v>124</v>
      </c>
      <c r="AF752" s="29" t="s">
        <v>55</v>
      </c>
      <c r="AG752" s="29"/>
      <c r="AH752" s="27" t="s">
        <v>133</v>
      </c>
      <c r="AI752" s="27" t="s">
        <v>133</v>
      </c>
      <c r="AJ752" s="27" t="s">
        <v>54</v>
      </c>
      <c r="AK752" s="81"/>
      <c r="AL752" s="569"/>
      <c r="AM752" s="28">
        <v>32</v>
      </c>
      <c r="AN752" s="28"/>
      <c r="AO752" s="28">
        <v>2020</v>
      </c>
      <c r="AP752" s="20">
        <v>2021</v>
      </c>
      <c r="AQ752" s="182" t="s">
        <v>5269</v>
      </c>
      <c r="AR752" s="871" t="s">
        <v>5708</v>
      </c>
      <c r="AS752" s="873" t="s">
        <v>5266</v>
      </c>
    </row>
    <row r="753" spans="1:45" ht="14.25" customHeight="1" x14ac:dyDescent="0.25">
      <c r="D753" s="591" t="s">
        <v>6346</v>
      </c>
      <c r="E753" s="555" t="s">
        <v>6347</v>
      </c>
      <c r="F753" s="592" t="s">
        <v>107</v>
      </c>
      <c r="G753" s="593" t="s">
        <v>6348</v>
      </c>
      <c r="H753" s="412" t="s">
        <v>1613</v>
      </c>
      <c r="I753" s="592">
        <v>32</v>
      </c>
      <c r="J753" s="618">
        <v>32</v>
      </c>
      <c r="K753" s="19" t="s">
        <v>6349</v>
      </c>
      <c r="L753" s="52" t="s">
        <v>6350</v>
      </c>
      <c r="M753" s="81" t="s">
        <v>6353</v>
      </c>
      <c r="N753" s="28">
        <v>1509</v>
      </c>
      <c r="O753" s="972"/>
      <c r="P753" s="29" t="s">
        <v>744</v>
      </c>
      <c r="Q753" s="28"/>
      <c r="R753" s="28">
        <v>2</v>
      </c>
      <c r="S753" s="81">
        <v>566.25</v>
      </c>
      <c r="T753" s="185">
        <v>44473</v>
      </c>
      <c r="U753" s="326" t="s">
        <v>6354</v>
      </c>
      <c r="V753" s="60">
        <v>1</v>
      </c>
      <c r="W753" s="167">
        <v>1</v>
      </c>
      <c r="X753" s="489">
        <f>IF(AND(N753&lt;&gt;"",S753&lt;&gt;""),1000*S753*V753/(N753*W753),"")</f>
        <v>375.24850894632209</v>
      </c>
      <c r="Y753" s="502" t="s">
        <v>2226</v>
      </c>
      <c r="Z753" s="494"/>
      <c r="AA753" s="28" t="s">
        <v>107</v>
      </c>
      <c r="AB753" s="27"/>
      <c r="AC753" s="28"/>
      <c r="AD753" s="27" t="s">
        <v>54</v>
      </c>
      <c r="AE753" s="28" t="s">
        <v>124</v>
      </c>
      <c r="AF753" s="29" t="s">
        <v>55</v>
      </c>
      <c r="AG753" s="29"/>
      <c r="AH753" s="27" t="s">
        <v>133</v>
      </c>
      <c r="AI753" s="27" t="s">
        <v>133</v>
      </c>
      <c r="AJ753" s="27" t="s">
        <v>54</v>
      </c>
      <c r="AK753" s="81"/>
      <c r="AL753" s="569"/>
      <c r="AM753" s="28">
        <v>32</v>
      </c>
      <c r="AN753" s="28">
        <v>5</v>
      </c>
      <c r="AO753" s="28"/>
      <c r="AP753" s="20">
        <v>2021</v>
      </c>
      <c r="AQ753" s="182"/>
      <c r="AR753" s="965" t="s">
        <v>6356</v>
      </c>
      <c r="AS753" s="966" t="s">
        <v>6355</v>
      </c>
    </row>
    <row r="754" spans="1:45" ht="14.25" customHeight="1" x14ac:dyDescent="0.25">
      <c r="D754" s="591" t="s">
        <v>6346</v>
      </c>
      <c r="E754" s="555" t="s">
        <v>6347</v>
      </c>
      <c r="F754" s="592" t="s">
        <v>107</v>
      </c>
      <c r="G754" s="593" t="s">
        <v>6348</v>
      </c>
      <c r="H754" s="592" t="s">
        <v>1613</v>
      </c>
      <c r="I754" s="592">
        <v>32</v>
      </c>
      <c r="J754" s="618">
        <v>32</v>
      </c>
      <c r="K754" s="19" t="s">
        <v>6351</v>
      </c>
      <c r="L754" s="52" t="s">
        <v>6350</v>
      </c>
      <c r="M754" s="81" t="s">
        <v>6353</v>
      </c>
      <c r="N754" s="28">
        <v>1580</v>
      </c>
      <c r="O754" s="972"/>
      <c r="P754" s="29" t="s">
        <v>744</v>
      </c>
      <c r="Q754" s="28"/>
      <c r="R754" s="28">
        <v>2</v>
      </c>
      <c r="S754" s="81">
        <v>361.93</v>
      </c>
      <c r="T754" s="185">
        <v>44473</v>
      </c>
      <c r="U754" s="326" t="s">
        <v>6354</v>
      </c>
      <c r="V754" s="60">
        <v>1</v>
      </c>
      <c r="W754" s="167">
        <v>1</v>
      </c>
      <c r="X754" s="489">
        <f>IF(AND(N754&lt;&gt;"",S754&lt;&gt;""),1000*S754*V754/(N754*W754),"")</f>
        <v>229.06962025316454</v>
      </c>
      <c r="Y754" s="502" t="s">
        <v>2226</v>
      </c>
      <c r="Z754" s="494"/>
      <c r="AA754" s="28" t="s">
        <v>107</v>
      </c>
      <c r="AB754" s="27"/>
      <c r="AC754" s="28"/>
      <c r="AD754" s="27" t="s">
        <v>54</v>
      </c>
      <c r="AE754" s="28" t="s">
        <v>124</v>
      </c>
      <c r="AF754" s="29" t="s">
        <v>55</v>
      </c>
      <c r="AG754" s="29"/>
      <c r="AH754" s="27" t="s">
        <v>133</v>
      </c>
      <c r="AI754" s="27" t="s">
        <v>133</v>
      </c>
      <c r="AJ754" s="27" t="s">
        <v>54</v>
      </c>
      <c r="AK754" s="81"/>
      <c r="AL754" s="569"/>
      <c r="AM754" s="28">
        <v>32</v>
      </c>
      <c r="AN754" s="28">
        <v>5</v>
      </c>
      <c r="AO754" s="28"/>
      <c r="AP754" s="20">
        <v>2021</v>
      </c>
      <c r="AQ754" s="182"/>
      <c r="AR754" s="965" t="s">
        <v>6356</v>
      </c>
      <c r="AS754" s="966" t="s">
        <v>6355</v>
      </c>
    </row>
    <row r="755" spans="1:45" ht="14.25" customHeight="1" x14ac:dyDescent="0.25">
      <c r="D755" s="409" t="s">
        <v>6346</v>
      </c>
      <c r="E755" s="435" t="s">
        <v>6347</v>
      </c>
      <c r="F755" s="412" t="s">
        <v>107</v>
      </c>
      <c r="G755" s="504" t="s">
        <v>6348</v>
      </c>
      <c r="H755" s="412" t="s">
        <v>1613</v>
      </c>
      <c r="I755" s="412">
        <v>32</v>
      </c>
      <c r="J755" s="415">
        <v>32</v>
      </c>
      <c r="K755" s="19" t="s">
        <v>6352</v>
      </c>
      <c r="L755" s="52" t="s">
        <v>6350</v>
      </c>
      <c r="M755" s="81" t="s">
        <v>6353</v>
      </c>
      <c r="N755" s="28">
        <v>1375</v>
      </c>
      <c r="O755" s="972"/>
      <c r="P755" s="29" t="s">
        <v>744</v>
      </c>
      <c r="Q755" s="28"/>
      <c r="R755" s="28">
        <v>2</v>
      </c>
      <c r="S755" s="81">
        <v>305.62</v>
      </c>
      <c r="T755" s="185">
        <v>44473</v>
      </c>
      <c r="U755" s="326" t="s">
        <v>6354</v>
      </c>
      <c r="V755" s="60">
        <v>1</v>
      </c>
      <c r="W755" s="167">
        <v>1</v>
      </c>
      <c r="X755" s="489">
        <f>IF(AND(N755&lt;&gt;"",S755&lt;&gt;""),1000*S755*V755/(N755*W755),"")</f>
        <v>222.26909090909092</v>
      </c>
      <c r="Y755" s="502" t="s">
        <v>2226</v>
      </c>
      <c r="Z755" s="494"/>
      <c r="AA755" s="28" t="s">
        <v>107</v>
      </c>
      <c r="AB755" s="27"/>
      <c r="AC755" s="28"/>
      <c r="AD755" s="27" t="s">
        <v>54</v>
      </c>
      <c r="AE755" s="28" t="s">
        <v>124</v>
      </c>
      <c r="AF755" s="29" t="s">
        <v>55</v>
      </c>
      <c r="AG755" s="29"/>
      <c r="AH755" s="27" t="s">
        <v>133</v>
      </c>
      <c r="AI755" s="27" t="s">
        <v>133</v>
      </c>
      <c r="AJ755" s="27" t="s">
        <v>54</v>
      </c>
      <c r="AK755" s="81"/>
      <c r="AL755" s="569"/>
      <c r="AM755" s="28">
        <v>32</v>
      </c>
      <c r="AN755" s="28">
        <v>5</v>
      </c>
      <c r="AO755" s="28"/>
      <c r="AP755" s="20">
        <v>2021</v>
      </c>
      <c r="AQ755" s="182"/>
      <c r="AR755" s="965" t="s">
        <v>6356</v>
      </c>
      <c r="AS755" s="966" t="s">
        <v>6355</v>
      </c>
    </row>
    <row r="756" spans="1:45" ht="14.25" customHeight="1" x14ac:dyDescent="0.25">
      <c r="A756" t="s">
        <v>746</v>
      </c>
      <c r="B756">
        <v>1</v>
      </c>
      <c r="C756" t="s">
        <v>875</v>
      </c>
      <c r="D756" s="45" t="s">
        <v>1607</v>
      </c>
      <c r="E756" s="555" t="s">
        <v>1612</v>
      </c>
      <c r="F756" s="46" t="s">
        <v>57</v>
      </c>
      <c r="G756" s="42" t="s">
        <v>1609</v>
      </c>
      <c r="H756" s="412" t="s">
        <v>1613</v>
      </c>
      <c r="I756" s="27">
        <v>32</v>
      </c>
      <c r="J756" s="87">
        <v>32</v>
      </c>
      <c r="K756" s="19" t="s">
        <v>827</v>
      </c>
      <c r="L756" s="52" t="s">
        <v>1610</v>
      </c>
      <c r="M756" s="81"/>
      <c r="N756" s="28">
        <v>1082</v>
      </c>
      <c r="O756" s="972"/>
      <c r="P756" s="29" t="s">
        <v>744</v>
      </c>
      <c r="Q756" s="28"/>
      <c r="R756" s="326" t="s">
        <v>170</v>
      </c>
      <c r="S756" s="81">
        <v>244</v>
      </c>
      <c r="T756" s="185">
        <v>41688</v>
      </c>
      <c r="U756" s="326">
        <v>14.7</v>
      </c>
      <c r="V756" s="60">
        <v>0.98</v>
      </c>
      <c r="W756" s="167">
        <v>1</v>
      </c>
      <c r="X756" s="489">
        <f>IF(AND(N756&lt;&gt;"",S756&lt;&gt;""),1000*S756*V756/(N756*W756),"")</f>
        <v>220.9981515711645</v>
      </c>
      <c r="Y756" s="502" t="s">
        <v>2226</v>
      </c>
      <c r="Z756" s="494"/>
      <c r="AA756" s="28" t="s">
        <v>17</v>
      </c>
      <c r="AB756" s="27">
        <v>13</v>
      </c>
      <c r="AC756" s="28" t="s">
        <v>1608</v>
      </c>
      <c r="AD756" s="27" t="s">
        <v>54</v>
      </c>
      <c r="AE756" s="28" t="s">
        <v>124</v>
      </c>
      <c r="AF756" s="29" t="s">
        <v>55</v>
      </c>
      <c r="AG756" s="29"/>
      <c r="AH756" s="27" t="s">
        <v>133</v>
      </c>
      <c r="AI756" s="27" t="s">
        <v>133</v>
      </c>
      <c r="AJ756" s="27" t="s">
        <v>54</v>
      </c>
      <c r="AK756" s="81"/>
      <c r="AL756" s="569"/>
      <c r="AM756" s="28">
        <v>32</v>
      </c>
      <c r="AN756" s="28"/>
      <c r="AO756" s="28">
        <v>2016</v>
      </c>
      <c r="AP756" s="20"/>
      <c r="AQ756" s="142"/>
      <c r="AR756" s="28" t="s">
        <v>1604</v>
      </c>
      <c r="AS756" s="20" t="s">
        <v>1611</v>
      </c>
    </row>
    <row r="757" spans="1:45" ht="14.25" customHeight="1" x14ac:dyDescent="0.25">
      <c r="D757" s="409" t="s">
        <v>6381</v>
      </c>
      <c r="E757" s="435" t="s">
        <v>6382</v>
      </c>
      <c r="F757" s="412"/>
      <c r="G757" s="825" t="s">
        <v>6383</v>
      </c>
      <c r="H757" s="412" t="s">
        <v>1613</v>
      </c>
      <c r="I757" s="412">
        <v>32</v>
      </c>
      <c r="J757" s="415">
        <v>32</v>
      </c>
      <c r="K757" s="19"/>
      <c r="L757" s="52"/>
      <c r="M757" s="81"/>
      <c r="N757" s="28"/>
      <c r="O757" s="972"/>
      <c r="P757" s="29"/>
      <c r="Q757" s="28"/>
      <c r="R757" s="326"/>
      <c r="S757" s="81"/>
      <c r="T757" s="185"/>
      <c r="U757" s="326"/>
      <c r="V757" s="60"/>
      <c r="W757" s="167"/>
      <c r="X757" s="489"/>
      <c r="Y757" s="502"/>
      <c r="Z757" s="494"/>
      <c r="AA757" s="28" t="s">
        <v>17</v>
      </c>
      <c r="AB757" s="27" t="s">
        <v>6387</v>
      </c>
      <c r="AC757" s="28" t="s">
        <v>6386</v>
      </c>
      <c r="AD757" s="27" t="s">
        <v>54</v>
      </c>
      <c r="AE757" s="28" t="s">
        <v>124</v>
      </c>
      <c r="AF757" s="29" t="s">
        <v>55</v>
      </c>
      <c r="AG757" s="29"/>
      <c r="AH757" s="27" t="s">
        <v>133</v>
      </c>
      <c r="AI757" s="27" t="s">
        <v>133</v>
      </c>
      <c r="AJ757" s="27" t="s">
        <v>54</v>
      </c>
      <c r="AK757" s="81"/>
      <c r="AL757" s="569"/>
      <c r="AM757" s="28">
        <v>32</v>
      </c>
      <c r="AN757" s="28"/>
      <c r="AO757" s="28"/>
      <c r="AP757" s="20">
        <v>2021</v>
      </c>
      <c r="AQ757" s="182" t="s">
        <v>6393</v>
      </c>
      <c r="AR757" s="28" t="s">
        <v>6388</v>
      </c>
      <c r="AS757" s="20" t="s">
        <v>6385</v>
      </c>
    </row>
    <row r="758" spans="1:45" ht="14.25" customHeight="1" x14ac:dyDescent="0.25">
      <c r="D758" s="591" t="s">
        <v>4474</v>
      </c>
      <c r="E758" s="555" t="s">
        <v>4475</v>
      </c>
      <c r="F758" s="592" t="s">
        <v>1812</v>
      </c>
      <c r="G758" s="593" t="s">
        <v>4476</v>
      </c>
      <c r="H758" s="412" t="s">
        <v>1613</v>
      </c>
      <c r="I758" s="592">
        <v>32</v>
      </c>
      <c r="J758" s="618">
        <v>32</v>
      </c>
      <c r="K758" s="19"/>
      <c r="L758" s="52"/>
      <c r="M758" s="81"/>
      <c r="N758" s="28"/>
      <c r="O758" s="972"/>
      <c r="P758" s="29"/>
      <c r="Q758" s="28"/>
      <c r="R758" s="326"/>
      <c r="S758" s="81"/>
      <c r="T758" s="185"/>
      <c r="U758" s="326"/>
      <c r="V758" s="60"/>
      <c r="W758" s="167"/>
      <c r="X758" s="489"/>
      <c r="Y758" s="502"/>
      <c r="Z758" s="494"/>
      <c r="AA758" s="28" t="s">
        <v>4478</v>
      </c>
      <c r="AB758" s="27"/>
      <c r="AC758" s="28"/>
      <c r="AD758" s="27" t="s">
        <v>54</v>
      </c>
      <c r="AE758" s="28" t="s">
        <v>124</v>
      </c>
      <c r="AF758" s="29" t="s">
        <v>55</v>
      </c>
      <c r="AG758" s="29"/>
      <c r="AH758" s="27" t="s">
        <v>133</v>
      </c>
      <c r="AI758" s="27" t="s">
        <v>133</v>
      </c>
      <c r="AJ758" s="27" t="s">
        <v>54</v>
      </c>
      <c r="AK758" s="81"/>
      <c r="AL758" s="569"/>
      <c r="AM758" s="28">
        <v>32</v>
      </c>
      <c r="AN758" s="28">
        <v>3</v>
      </c>
      <c r="AO758" s="28">
        <v>2018</v>
      </c>
      <c r="AP758" s="20">
        <v>2018</v>
      </c>
      <c r="AQ758" s="142"/>
      <c r="AR758" s="28" t="s">
        <v>4477</v>
      </c>
      <c r="AS758" s="20"/>
    </row>
    <row r="759" spans="1:45" ht="14.25" customHeight="1" x14ac:dyDescent="0.25">
      <c r="A759" t="s">
        <v>746</v>
      </c>
      <c r="B759">
        <v>1</v>
      </c>
      <c r="C759" t="s">
        <v>875</v>
      </c>
      <c r="D759" s="45" t="s">
        <v>1601</v>
      </c>
      <c r="E759" s="555" t="s">
        <v>1603</v>
      </c>
      <c r="F759" s="46" t="s">
        <v>57</v>
      </c>
      <c r="G759" s="42" t="s">
        <v>1605</v>
      </c>
      <c r="H759" s="412" t="s">
        <v>1613</v>
      </c>
      <c r="I759" s="46">
        <v>32</v>
      </c>
      <c r="J759" s="670">
        <v>32</v>
      </c>
      <c r="K759" s="19" t="s">
        <v>5200</v>
      </c>
      <c r="L759" s="52" t="s">
        <v>1605</v>
      </c>
      <c r="M759" s="81" t="s">
        <v>1700</v>
      </c>
      <c r="N759" s="28">
        <v>761</v>
      </c>
      <c r="O759" s="972"/>
      <c r="P759" s="29">
        <v>6</v>
      </c>
      <c r="Q759" s="28"/>
      <c r="R759" s="28"/>
      <c r="S759" s="81">
        <v>769</v>
      </c>
      <c r="T759" s="185">
        <v>42667</v>
      </c>
      <c r="U759" s="326" t="s">
        <v>1698</v>
      </c>
      <c r="V759" s="60">
        <v>1</v>
      </c>
      <c r="W759" s="167">
        <v>3</v>
      </c>
      <c r="X759" s="489">
        <f>IF(AND(N759&lt;&gt;"",S759&lt;&gt;""),1000*S759*V759/(N759*W759),"")</f>
        <v>336.83749452474814</v>
      </c>
      <c r="Y759" s="502" t="s">
        <v>174</v>
      </c>
      <c r="Z759" s="494" t="s">
        <v>54</v>
      </c>
      <c r="AA759" s="28" t="s">
        <v>20</v>
      </c>
      <c r="AB759" s="27">
        <v>1</v>
      </c>
      <c r="AC759" s="28" t="s">
        <v>1602</v>
      </c>
      <c r="AD759" s="27" t="s">
        <v>54</v>
      </c>
      <c r="AE759" s="28" t="s">
        <v>124</v>
      </c>
      <c r="AF759" s="29" t="s">
        <v>55</v>
      </c>
      <c r="AG759" s="29"/>
      <c r="AH759" s="27" t="s">
        <v>133</v>
      </c>
      <c r="AI759" s="27" t="s">
        <v>133</v>
      </c>
      <c r="AJ759" s="27" t="s">
        <v>54</v>
      </c>
      <c r="AK759" s="81"/>
      <c r="AL759" s="569"/>
      <c r="AM759" s="28">
        <v>32</v>
      </c>
      <c r="AN759" s="28"/>
      <c r="AO759" s="28">
        <v>2016</v>
      </c>
      <c r="AP759" s="20">
        <v>2020</v>
      </c>
      <c r="AQ759" s="142"/>
      <c r="AR759" s="28" t="s">
        <v>5037</v>
      </c>
      <c r="AS759" s="20" t="s">
        <v>1699</v>
      </c>
    </row>
    <row r="760" spans="1:45" ht="14.25" customHeight="1" x14ac:dyDescent="0.25">
      <c r="A760" t="s">
        <v>746</v>
      </c>
      <c r="B760">
        <v>1</v>
      </c>
      <c r="C760" t="s">
        <v>875</v>
      </c>
      <c r="D760" s="26" t="s">
        <v>1601</v>
      </c>
      <c r="E760" s="435" t="s">
        <v>1603</v>
      </c>
      <c r="F760" s="27" t="s">
        <v>57</v>
      </c>
      <c r="G760" s="28" t="s">
        <v>1605</v>
      </c>
      <c r="H760" s="412" t="s">
        <v>1613</v>
      </c>
      <c r="I760" s="27">
        <v>32</v>
      </c>
      <c r="J760" s="87">
        <v>32</v>
      </c>
      <c r="K760" s="19" t="s">
        <v>2411</v>
      </c>
      <c r="L760" s="52" t="s">
        <v>1605</v>
      </c>
      <c r="M760" s="81" t="s">
        <v>1700</v>
      </c>
      <c r="N760" s="28">
        <v>761</v>
      </c>
      <c r="O760" s="972"/>
      <c r="P760" s="29">
        <v>6</v>
      </c>
      <c r="Q760" s="28"/>
      <c r="R760" s="28"/>
      <c r="S760" s="81">
        <v>454</v>
      </c>
      <c r="T760" s="185">
        <v>42667</v>
      </c>
      <c r="U760" s="326" t="s">
        <v>1698</v>
      </c>
      <c r="V760" s="60">
        <v>1</v>
      </c>
      <c r="W760" s="167">
        <v>3</v>
      </c>
      <c r="X760" s="489">
        <f>IF(AND(N760&lt;&gt;"",S760&lt;&gt;""),1000*S760*V760/(N760*W760),"")</f>
        <v>198.86114761279018</v>
      </c>
      <c r="Y760" s="502" t="s">
        <v>174</v>
      </c>
      <c r="Z760" s="494" t="s">
        <v>54</v>
      </c>
      <c r="AA760" s="28" t="s">
        <v>20</v>
      </c>
      <c r="AB760" s="27">
        <v>1</v>
      </c>
      <c r="AC760" s="28" t="s">
        <v>1602</v>
      </c>
      <c r="AD760" s="27" t="s">
        <v>54</v>
      </c>
      <c r="AE760" s="28" t="s">
        <v>124</v>
      </c>
      <c r="AF760" s="29" t="s">
        <v>55</v>
      </c>
      <c r="AG760" s="29"/>
      <c r="AH760" s="27" t="s">
        <v>133</v>
      </c>
      <c r="AI760" s="27" t="s">
        <v>133</v>
      </c>
      <c r="AJ760" s="27" t="s">
        <v>54</v>
      </c>
      <c r="AK760" s="81"/>
      <c r="AL760" s="569"/>
      <c r="AM760" s="28">
        <v>32</v>
      </c>
      <c r="AN760" s="28"/>
      <c r="AO760" s="28">
        <v>2016</v>
      </c>
      <c r="AP760" s="20">
        <v>2020</v>
      </c>
      <c r="AQ760" s="142"/>
      <c r="AR760" s="28" t="s">
        <v>5037</v>
      </c>
      <c r="AS760" s="20" t="s">
        <v>5201</v>
      </c>
    </row>
    <row r="761" spans="1:45" ht="14.25" customHeight="1" x14ac:dyDescent="0.25">
      <c r="B761">
        <v>1</v>
      </c>
      <c r="C761" t="s">
        <v>875</v>
      </c>
      <c r="D761" s="26" t="s">
        <v>2433</v>
      </c>
      <c r="E761" s="435" t="s">
        <v>2434</v>
      </c>
      <c r="F761" s="27" t="s">
        <v>57</v>
      </c>
      <c r="G761" s="28" t="s">
        <v>1538</v>
      </c>
      <c r="H761" s="412" t="s">
        <v>1613</v>
      </c>
      <c r="I761" s="27">
        <v>32</v>
      </c>
      <c r="J761" s="87">
        <v>32</v>
      </c>
      <c r="K761" s="19" t="s">
        <v>800</v>
      </c>
      <c r="L761" s="52" t="s">
        <v>108</v>
      </c>
      <c r="M761" s="81"/>
      <c r="N761" s="28">
        <v>2467</v>
      </c>
      <c r="O761" s="972"/>
      <c r="P761" s="29">
        <v>6</v>
      </c>
      <c r="Q761" s="28"/>
      <c r="R761" s="28"/>
      <c r="S761" s="81">
        <v>116.279</v>
      </c>
      <c r="T761" s="185">
        <v>43333</v>
      </c>
      <c r="U761" s="326">
        <v>14.7</v>
      </c>
      <c r="V761" s="60">
        <v>1</v>
      </c>
      <c r="W761" s="167">
        <v>1</v>
      </c>
      <c r="X761" s="489">
        <f>IF(AND(N761&lt;&gt;"",S761&lt;&gt;""),1000*S761*V761/(N761*W761),"")</f>
        <v>47.133765707336849</v>
      </c>
      <c r="Y761" s="502" t="s">
        <v>174</v>
      </c>
      <c r="Z761" s="494" t="s">
        <v>745</v>
      </c>
      <c r="AA761" s="28" t="s">
        <v>17</v>
      </c>
      <c r="AB761" s="27">
        <v>24</v>
      </c>
      <c r="AC761" s="28" t="s">
        <v>1537</v>
      </c>
      <c r="AD761" s="27" t="s">
        <v>54</v>
      </c>
      <c r="AE761" s="28" t="s">
        <v>124</v>
      </c>
      <c r="AF761" s="29" t="s">
        <v>55</v>
      </c>
      <c r="AG761" s="29" t="s">
        <v>55</v>
      </c>
      <c r="AH761" s="27" t="s">
        <v>133</v>
      </c>
      <c r="AI761" s="27" t="s">
        <v>133</v>
      </c>
      <c r="AJ761" s="27" t="s">
        <v>54</v>
      </c>
      <c r="AK761" s="81">
        <v>30</v>
      </c>
      <c r="AL761" s="569"/>
      <c r="AM761" s="28">
        <v>32</v>
      </c>
      <c r="AN761" s="28"/>
      <c r="AO761" s="28">
        <v>2014</v>
      </c>
      <c r="AP761" s="20">
        <v>2020</v>
      </c>
      <c r="AQ761" s="142"/>
      <c r="AR761" s="28" t="s">
        <v>1540</v>
      </c>
      <c r="AS761" s="20" t="s">
        <v>1539</v>
      </c>
    </row>
    <row r="762" spans="1:45" ht="14.25" customHeight="1" x14ac:dyDescent="0.25">
      <c r="C762" t="s">
        <v>875</v>
      </c>
      <c r="D762" s="26" t="s">
        <v>2007</v>
      </c>
      <c r="E762" s="435" t="s">
        <v>2389</v>
      </c>
      <c r="F762" s="27" t="s">
        <v>1812</v>
      </c>
      <c r="G762" s="28" t="s">
        <v>4371</v>
      </c>
      <c r="H762" s="412" t="s">
        <v>1613</v>
      </c>
      <c r="I762" s="27">
        <v>32</v>
      </c>
      <c r="J762" s="87">
        <v>32</v>
      </c>
      <c r="K762" s="19" t="s">
        <v>802</v>
      </c>
      <c r="L762" s="52" t="s">
        <v>108</v>
      </c>
      <c r="M762" s="81" t="s">
        <v>1310</v>
      </c>
      <c r="N762" s="28"/>
      <c r="O762" s="972"/>
      <c r="P762" s="29" t="s">
        <v>744</v>
      </c>
      <c r="Q762" s="28"/>
      <c r="R762" s="28"/>
      <c r="S762" s="81"/>
      <c r="T762" s="185">
        <v>43186</v>
      </c>
      <c r="U762" s="326" t="s">
        <v>3562</v>
      </c>
      <c r="V762" s="60"/>
      <c r="W762" s="167"/>
      <c r="X762" s="489"/>
      <c r="Y762" s="502"/>
      <c r="Z762" s="494"/>
      <c r="AA762" s="28" t="s">
        <v>479</v>
      </c>
      <c r="AB762" s="27">
        <v>9</v>
      </c>
      <c r="AC762" s="28"/>
      <c r="AD762" s="27" t="s">
        <v>54</v>
      </c>
      <c r="AE762" s="28" t="s">
        <v>124</v>
      </c>
      <c r="AF762" s="29" t="s">
        <v>55</v>
      </c>
      <c r="AG762" s="29"/>
      <c r="AH762" s="27" t="s">
        <v>133</v>
      </c>
      <c r="AI762" s="27" t="s">
        <v>133</v>
      </c>
      <c r="AJ762" s="27" t="s">
        <v>54</v>
      </c>
      <c r="AK762" s="81"/>
      <c r="AL762" s="569"/>
      <c r="AM762" s="28">
        <v>32</v>
      </c>
      <c r="AN762" s="28"/>
      <c r="AO762" s="28">
        <v>2015</v>
      </c>
      <c r="AP762" s="20">
        <v>2020</v>
      </c>
      <c r="AQ762" s="182" t="s">
        <v>2390</v>
      </c>
      <c r="AR762" s="28" t="s">
        <v>3188</v>
      </c>
      <c r="AS762" s="20"/>
    </row>
    <row r="763" spans="1:45" ht="14.25" customHeight="1" x14ac:dyDescent="0.25">
      <c r="D763" s="409" t="s">
        <v>5563</v>
      </c>
      <c r="E763" s="435" t="s">
        <v>5564</v>
      </c>
      <c r="F763" s="608" t="s">
        <v>5566</v>
      </c>
      <c r="G763" s="28" t="s">
        <v>2175</v>
      </c>
      <c r="H763" s="412" t="s">
        <v>1613</v>
      </c>
      <c r="I763" s="412">
        <v>32</v>
      </c>
      <c r="J763" s="415">
        <v>32</v>
      </c>
      <c r="K763" s="19"/>
      <c r="L763" s="52"/>
      <c r="M763" s="81"/>
      <c r="N763" s="28"/>
      <c r="O763" s="972"/>
      <c r="P763" s="29"/>
      <c r="Q763" s="28"/>
      <c r="R763" s="28"/>
      <c r="S763" s="81"/>
      <c r="T763" s="185"/>
      <c r="U763" s="326"/>
      <c r="V763" s="60"/>
      <c r="W763" s="167"/>
      <c r="X763" s="489"/>
      <c r="Y763" s="502"/>
      <c r="Z763" s="494"/>
      <c r="AA763" s="28" t="s">
        <v>5568</v>
      </c>
      <c r="AB763" s="27">
        <v>8</v>
      </c>
      <c r="AC763" s="28"/>
      <c r="AD763" s="27" t="s">
        <v>54</v>
      </c>
      <c r="AE763" s="28" t="s">
        <v>124</v>
      </c>
      <c r="AF763" s="29" t="s">
        <v>55</v>
      </c>
      <c r="AG763" s="29"/>
      <c r="AH763" s="27" t="s">
        <v>133</v>
      </c>
      <c r="AI763" s="27" t="s">
        <v>133</v>
      </c>
      <c r="AJ763" s="27" t="s">
        <v>54</v>
      </c>
      <c r="AK763" s="81">
        <v>45</v>
      </c>
      <c r="AL763" s="569"/>
      <c r="AM763" s="28">
        <v>32</v>
      </c>
      <c r="AN763" s="28"/>
      <c r="AO763" s="28"/>
      <c r="AP763" s="20">
        <v>2020</v>
      </c>
      <c r="AQ763" s="182" t="s">
        <v>5567</v>
      </c>
      <c r="AR763" s="28" t="s">
        <v>5565</v>
      </c>
      <c r="AS763" s="20"/>
    </row>
    <row r="764" spans="1:45" ht="14.25" customHeight="1" x14ac:dyDescent="0.25">
      <c r="D764" s="409" t="s">
        <v>4700</v>
      </c>
      <c r="E764" s="435" t="s">
        <v>4692</v>
      </c>
      <c r="F764" s="412" t="s">
        <v>1812</v>
      </c>
      <c r="G764" s="504" t="s">
        <v>4701</v>
      </c>
      <c r="H764" s="412" t="s">
        <v>1613</v>
      </c>
      <c r="I764" s="412">
        <v>32</v>
      </c>
      <c r="J764" s="415">
        <v>32</v>
      </c>
      <c r="K764" s="19"/>
      <c r="L764" s="52"/>
      <c r="M764" s="81"/>
      <c r="N764" s="28"/>
      <c r="O764" s="972"/>
      <c r="P764" s="29"/>
      <c r="Q764" s="28"/>
      <c r="R764" s="28"/>
      <c r="S764" s="81"/>
      <c r="T764" s="185"/>
      <c r="U764" s="326"/>
      <c r="V764" s="60"/>
      <c r="W764" s="167"/>
      <c r="X764" s="489"/>
      <c r="Y764" s="502" t="s">
        <v>4656</v>
      </c>
      <c r="Z764" s="494"/>
      <c r="AA764" s="28" t="s">
        <v>20</v>
      </c>
      <c r="AB764" s="27"/>
      <c r="AC764" s="28"/>
      <c r="AD764" s="27" t="s">
        <v>54</v>
      </c>
      <c r="AE764" s="28" t="s">
        <v>124</v>
      </c>
      <c r="AF764" s="29" t="s">
        <v>55</v>
      </c>
      <c r="AG764" s="29"/>
      <c r="AH764" s="27" t="s">
        <v>133</v>
      </c>
      <c r="AI764" s="27" t="s">
        <v>133</v>
      </c>
      <c r="AJ764" s="27" t="s">
        <v>54</v>
      </c>
      <c r="AK764" s="81">
        <v>45</v>
      </c>
      <c r="AL764" s="569"/>
      <c r="AM764" s="28">
        <v>32</v>
      </c>
      <c r="AN764" s="28">
        <v>4</v>
      </c>
      <c r="AO764" s="28">
        <v>2018</v>
      </c>
      <c r="AP764" s="20">
        <v>2018</v>
      </c>
      <c r="AQ764" s="182" t="s">
        <v>4695</v>
      </c>
      <c r="AR764" s="28" t="s">
        <v>4702</v>
      </c>
      <c r="AS764" s="20"/>
    </row>
    <row r="765" spans="1:45" ht="14.25" customHeight="1" x14ac:dyDescent="0.25">
      <c r="D765" s="26" t="s">
        <v>6471</v>
      </c>
      <c r="E765" s="435" t="s">
        <v>6267</v>
      </c>
      <c r="F765" s="27"/>
      <c r="G765" s="28" t="s">
        <v>6266</v>
      </c>
      <c r="H765" s="27" t="s">
        <v>1613</v>
      </c>
      <c r="I765" s="27">
        <v>32</v>
      </c>
      <c r="J765" s="87">
        <v>32</v>
      </c>
      <c r="K765" s="19"/>
      <c r="L765" s="52"/>
      <c r="M765" s="81"/>
      <c r="N765" s="28"/>
      <c r="O765" s="972"/>
      <c r="P765" s="29"/>
      <c r="Q765" s="28"/>
      <c r="R765" s="28"/>
      <c r="S765" s="81"/>
      <c r="T765" s="185"/>
      <c r="U765" s="326"/>
      <c r="V765" s="60"/>
      <c r="W765" s="167"/>
      <c r="X765" s="489"/>
      <c r="Y765" s="502"/>
      <c r="Z765" s="494"/>
      <c r="AA765" s="28" t="s">
        <v>20</v>
      </c>
      <c r="AB765" s="27">
        <v>54</v>
      </c>
      <c r="AC765" s="28" t="s">
        <v>6474</v>
      </c>
      <c r="AD765" s="27" t="s">
        <v>54</v>
      </c>
      <c r="AE765" s="28" t="s">
        <v>124</v>
      </c>
      <c r="AF765" s="29" t="s">
        <v>55</v>
      </c>
      <c r="AG765" s="29"/>
      <c r="AH765" s="27" t="s">
        <v>133</v>
      </c>
      <c r="AI765" s="27" t="s">
        <v>133</v>
      </c>
      <c r="AJ765" s="27" t="s">
        <v>54</v>
      </c>
      <c r="AK765" s="81">
        <v>45</v>
      </c>
      <c r="AL765" s="569"/>
      <c r="AM765" s="28">
        <v>32</v>
      </c>
      <c r="AN765" s="28"/>
      <c r="AO765" s="28">
        <v>2018</v>
      </c>
      <c r="AP765" s="20">
        <v>2021</v>
      </c>
      <c r="AQ765" s="182"/>
      <c r="AR765" s="28" t="s">
        <v>6473</v>
      </c>
      <c r="AS765" s="20"/>
    </row>
    <row r="766" spans="1:45" ht="14.25" customHeight="1" x14ac:dyDescent="0.25">
      <c r="C766" t="s">
        <v>875</v>
      </c>
      <c r="D766" s="26" t="s">
        <v>2008</v>
      </c>
      <c r="E766" s="435" t="s">
        <v>2388</v>
      </c>
      <c r="F766" s="27" t="s">
        <v>2401</v>
      </c>
      <c r="G766" s="28" t="s">
        <v>3465</v>
      </c>
      <c r="H766" s="412" t="s">
        <v>1613</v>
      </c>
      <c r="I766" s="27">
        <v>32</v>
      </c>
      <c r="J766" s="87">
        <v>32</v>
      </c>
      <c r="K766" s="19"/>
      <c r="L766" s="52"/>
      <c r="M766" s="81"/>
      <c r="N766" s="28"/>
      <c r="O766" s="972"/>
      <c r="P766" s="29"/>
      <c r="Q766" s="28"/>
      <c r="R766" s="28"/>
      <c r="S766" s="81"/>
      <c r="T766" s="185"/>
      <c r="U766" s="326"/>
      <c r="V766" s="60"/>
      <c r="W766" s="167"/>
      <c r="X766" s="489"/>
      <c r="Y766" s="502"/>
      <c r="Z766" s="494" t="s">
        <v>54</v>
      </c>
      <c r="AA766" s="28" t="s">
        <v>2401</v>
      </c>
      <c r="AB766" s="27"/>
      <c r="AC766" s="28"/>
      <c r="AD766" s="27" t="s">
        <v>54</v>
      </c>
      <c r="AE766" s="28" t="s">
        <v>124</v>
      </c>
      <c r="AF766" s="29" t="s">
        <v>55</v>
      </c>
      <c r="AG766" s="29"/>
      <c r="AH766" s="27" t="s">
        <v>133</v>
      </c>
      <c r="AI766" s="27" t="s">
        <v>133</v>
      </c>
      <c r="AJ766" s="27" t="s">
        <v>54</v>
      </c>
      <c r="AK766" s="81"/>
      <c r="AL766" s="569"/>
      <c r="AM766" s="28">
        <v>32</v>
      </c>
      <c r="AN766" s="28"/>
      <c r="AO766" s="28">
        <v>2016</v>
      </c>
      <c r="AP766" s="20">
        <v>2018</v>
      </c>
      <c r="AQ766" s="182"/>
      <c r="AR766" s="28"/>
      <c r="AS766" s="20"/>
    </row>
    <row r="767" spans="1:45" ht="14.25" customHeight="1" x14ac:dyDescent="0.25">
      <c r="C767" t="s">
        <v>4376</v>
      </c>
      <c r="D767" s="409" t="s">
        <v>4603</v>
      </c>
      <c r="E767" s="435" t="s">
        <v>4604</v>
      </c>
      <c r="F767" s="412" t="s">
        <v>1812</v>
      </c>
      <c r="G767" s="504" t="s">
        <v>4459</v>
      </c>
      <c r="H767" s="412" t="s">
        <v>1613</v>
      </c>
      <c r="I767" s="412">
        <v>32</v>
      </c>
      <c r="J767" s="87">
        <v>32</v>
      </c>
      <c r="K767" s="19" t="s">
        <v>1804</v>
      </c>
      <c r="L767" s="465" t="s">
        <v>4459</v>
      </c>
      <c r="M767" s="81"/>
      <c r="N767" s="28">
        <v>3291</v>
      </c>
      <c r="O767" s="972"/>
      <c r="P767" s="29">
        <v>6</v>
      </c>
      <c r="Q767" s="28">
        <v>12</v>
      </c>
      <c r="R767" s="28">
        <v>1</v>
      </c>
      <c r="S767" s="81">
        <v>100</v>
      </c>
      <c r="T767" s="185">
        <v>44082</v>
      </c>
      <c r="U767" s="326">
        <v>14.7</v>
      </c>
      <c r="V767" s="60">
        <v>1</v>
      </c>
      <c r="W767" s="167">
        <v>1</v>
      </c>
      <c r="X767" s="489">
        <f>IF(AND(N767&lt;&gt;"",S767&lt;&gt;""),1000*S767*V767/(N767*W767),"")</f>
        <v>30.38590094196293</v>
      </c>
      <c r="Y767" s="502"/>
      <c r="Z767" s="494"/>
      <c r="AA767" s="28" t="s">
        <v>17</v>
      </c>
      <c r="AB767" s="27">
        <v>14</v>
      </c>
      <c r="AC767" s="28" t="s">
        <v>229</v>
      </c>
      <c r="AD767" s="27" t="s">
        <v>54</v>
      </c>
      <c r="AE767" s="28" t="s">
        <v>124</v>
      </c>
      <c r="AF767" s="29" t="s">
        <v>55</v>
      </c>
      <c r="AG767" s="29"/>
      <c r="AH767" s="27" t="s">
        <v>133</v>
      </c>
      <c r="AI767" s="27" t="s">
        <v>133</v>
      </c>
      <c r="AJ767" s="27" t="s">
        <v>54</v>
      </c>
      <c r="AK767" s="81"/>
      <c r="AL767" s="569"/>
      <c r="AM767" s="28">
        <v>32</v>
      </c>
      <c r="AN767" s="28"/>
      <c r="AO767" s="28">
        <v>2015</v>
      </c>
      <c r="AP767" s="20">
        <v>2020</v>
      </c>
      <c r="AQ767" s="182" t="s">
        <v>4456</v>
      </c>
      <c r="AR767" s="28" t="s">
        <v>4606</v>
      </c>
      <c r="AS767" s="20" t="s">
        <v>4605</v>
      </c>
    </row>
    <row r="768" spans="1:45" ht="14.25" customHeight="1" x14ac:dyDescent="0.25">
      <c r="D768" s="409" t="s">
        <v>5210</v>
      </c>
      <c r="E768" s="435" t="s">
        <v>5211</v>
      </c>
      <c r="F768" s="412"/>
      <c r="G768" s="28" t="s">
        <v>5212</v>
      </c>
      <c r="H768" s="412" t="s">
        <v>1613</v>
      </c>
      <c r="I768" s="412">
        <v>32</v>
      </c>
      <c r="J768" s="415">
        <v>32</v>
      </c>
      <c r="K768" s="19" t="s">
        <v>2408</v>
      </c>
      <c r="L768" s="52" t="s">
        <v>5212</v>
      </c>
      <c r="M768" s="81"/>
      <c r="N768" s="28">
        <v>28166</v>
      </c>
      <c r="O768" s="972"/>
      <c r="P768" s="29">
        <v>6</v>
      </c>
      <c r="Q768" s="28"/>
      <c r="R768" s="28"/>
      <c r="S768" s="81">
        <v>89.8</v>
      </c>
      <c r="T768" s="185"/>
      <c r="U768" s="326"/>
      <c r="V768" s="60">
        <v>1</v>
      </c>
      <c r="W768" s="167">
        <v>1</v>
      </c>
      <c r="X768" s="489">
        <f>IF(AND(N768&lt;&gt;"",S768&lt;&gt;""),1000*S768*V768/(N768*W768),"")</f>
        <v>3.1882411418021728</v>
      </c>
      <c r="Y768" s="502"/>
      <c r="Z768" s="494"/>
      <c r="AA768" s="28" t="s">
        <v>479</v>
      </c>
      <c r="AB768" s="27"/>
      <c r="AC768" s="28"/>
      <c r="AD768" s="27" t="s">
        <v>54</v>
      </c>
      <c r="AE768" s="28" t="s">
        <v>124</v>
      </c>
      <c r="AF768" s="29" t="s">
        <v>55</v>
      </c>
      <c r="AG768" s="29"/>
      <c r="AH768" s="27" t="s">
        <v>133</v>
      </c>
      <c r="AI768" s="27" t="s">
        <v>133</v>
      </c>
      <c r="AJ768" s="27" t="s">
        <v>54</v>
      </c>
      <c r="AK768" s="81"/>
      <c r="AL768" s="569"/>
      <c r="AM768" s="28">
        <v>32</v>
      </c>
      <c r="AN768" s="28"/>
      <c r="AO768" s="28"/>
      <c r="AP768" s="20">
        <v>2020</v>
      </c>
      <c r="AQ768" s="182"/>
      <c r="AR768" s="28" t="s">
        <v>5213</v>
      </c>
      <c r="AS768" s="20" t="s">
        <v>5214</v>
      </c>
    </row>
    <row r="769" spans="1:45" ht="14.25" customHeight="1" x14ac:dyDescent="0.25">
      <c r="D769" s="409" t="s">
        <v>5673</v>
      </c>
      <c r="E769" s="435" t="s">
        <v>5672</v>
      </c>
      <c r="F769" s="412" t="s">
        <v>296</v>
      </c>
      <c r="G769" s="504" t="s">
        <v>3804</v>
      </c>
      <c r="H769" s="412" t="s">
        <v>1613</v>
      </c>
      <c r="I769" s="412">
        <v>32</v>
      </c>
      <c r="J769" s="415">
        <v>32</v>
      </c>
      <c r="K769" s="19"/>
      <c r="L769" s="52"/>
      <c r="M769" s="81"/>
      <c r="N769" s="28"/>
      <c r="O769" s="972"/>
      <c r="P769" s="29"/>
      <c r="Q769" s="28"/>
      <c r="R769" s="28"/>
      <c r="S769" s="81"/>
      <c r="T769" s="185"/>
      <c r="U769" s="326"/>
      <c r="V769" s="60"/>
      <c r="W769" s="167"/>
      <c r="X769" s="489"/>
      <c r="Y769" s="502"/>
      <c r="Z769" s="494"/>
      <c r="AA769" s="28"/>
      <c r="AB769" s="27"/>
      <c r="AC769" s="28"/>
      <c r="AD769" s="27" t="s">
        <v>54</v>
      </c>
      <c r="AE769" s="28" t="s">
        <v>124</v>
      </c>
      <c r="AF769" s="29" t="s">
        <v>55</v>
      </c>
      <c r="AG769" s="29"/>
      <c r="AH769" s="27" t="s">
        <v>133</v>
      </c>
      <c r="AI769" s="27" t="s">
        <v>133</v>
      </c>
      <c r="AJ769" s="27" t="s">
        <v>54</v>
      </c>
      <c r="AK769" s="81"/>
      <c r="AL769" s="569"/>
      <c r="AM769" s="28">
        <v>32</v>
      </c>
      <c r="AN769" s="28"/>
      <c r="AO769" s="28">
        <v>2018</v>
      </c>
      <c r="AP769" s="20">
        <v>2020</v>
      </c>
      <c r="AQ769" s="182" t="s">
        <v>5676</v>
      </c>
      <c r="AR769" s="28" t="s">
        <v>5674</v>
      </c>
      <c r="AS769" s="20" t="s">
        <v>5675</v>
      </c>
    </row>
    <row r="770" spans="1:45" s="177" customFormat="1" ht="14.25" customHeight="1" x14ac:dyDescent="0.25">
      <c r="A770"/>
      <c r="B770"/>
      <c r="C770"/>
      <c r="D770" s="409" t="s">
        <v>5798</v>
      </c>
      <c r="E770" s="435" t="s">
        <v>5799</v>
      </c>
      <c r="F770" s="412"/>
      <c r="G770" s="504" t="s">
        <v>5800</v>
      </c>
      <c r="H770" s="412" t="s">
        <v>1613</v>
      </c>
      <c r="I770" s="412">
        <v>32</v>
      </c>
      <c r="J770" s="415">
        <v>32</v>
      </c>
      <c r="K770" s="19" t="s">
        <v>800</v>
      </c>
      <c r="L770" s="465" t="s">
        <v>5800</v>
      </c>
      <c r="M770" s="81"/>
      <c r="N770" s="28">
        <v>545</v>
      </c>
      <c r="O770" s="972"/>
      <c r="P770" s="29">
        <v>6</v>
      </c>
      <c r="Q770" s="28"/>
      <c r="R770" s="28"/>
      <c r="S770" s="81">
        <v>200</v>
      </c>
      <c r="T770" s="185">
        <v>44249</v>
      </c>
      <c r="U770" s="326"/>
      <c r="V770" s="60">
        <v>1</v>
      </c>
      <c r="W770" s="167">
        <v>1</v>
      </c>
      <c r="X770" s="489">
        <f>IF(AND(N770&lt;&gt;"",S770&lt;&gt;""),1000*S770*V770/(N770*W770),"")</f>
        <v>366.97247706422019</v>
      </c>
      <c r="Y770" s="502" t="s">
        <v>5802</v>
      </c>
      <c r="Z770" s="494"/>
      <c r="AA770" s="28" t="s">
        <v>20</v>
      </c>
      <c r="AB770" s="27">
        <v>4</v>
      </c>
      <c r="AC770" s="28" t="s">
        <v>3147</v>
      </c>
      <c r="AD770" s="27" t="s">
        <v>54</v>
      </c>
      <c r="AE770" s="28" t="s">
        <v>124</v>
      </c>
      <c r="AF770" s="29" t="s">
        <v>55</v>
      </c>
      <c r="AG770" s="29"/>
      <c r="AH770" s="27" t="s">
        <v>133</v>
      </c>
      <c r="AI770" s="27" t="s">
        <v>133</v>
      </c>
      <c r="AJ770" s="27" t="s">
        <v>54</v>
      </c>
      <c r="AK770" s="81"/>
      <c r="AL770" s="569"/>
      <c r="AM770" s="28">
        <v>32</v>
      </c>
      <c r="AN770" s="28">
        <v>5</v>
      </c>
      <c r="AO770" s="28"/>
      <c r="AP770" s="20">
        <v>2021</v>
      </c>
      <c r="AQ770" s="182"/>
      <c r="AR770" s="28" t="s">
        <v>5803</v>
      </c>
      <c r="AS770" s="20" t="s">
        <v>5804</v>
      </c>
    </row>
    <row r="771" spans="1:45" s="177" customFormat="1" ht="14.25" customHeight="1" x14ac:dyDescent="0.25">
      <c r="A771"/>
      <c r="B771">
        <v>1</v>
      </c>
      <c r="C771" t="s">
        <v>875</v>
      </c>
      <c r="D771" s="26" t="s">
        <v>2009</v>
      </c>
      <c r="E771" s="435" t="s">
        <v>2397</v>
      </c>
      <c r="F771" s="27" t="s">
        <v>67</v>
      </c>
      <c r="G771" s="28" t="s">
        <v>2018</v>
      </c>
      <c r="H771" s="412" t="s">
        <v>1613</v>
      </c>
      <c r="I771" s="27">
        <v>32</v>
      </c>
      <c r="J771" s="87">
        <v>32</v>
      </c>
      <c r="K771" s="19" t="s">
        <v>800</v>
      </c>
      <c r="L771" s="52" t="s">
        <v>108</v>
      </c>
      <c r="M771" s="81"/>
      <c r="N771" s="28">
        <v>13997</v>
      </c>
      <c r="O771" s="972"/>
      <c r="P771" s="29">
        <v>6</v>
      </c>
      <c r="Q771" s="28">
        <v>4</v>
      </c>
      <c r="R771" s="28">
        <v>62</v>
      </c>
      <c r="S771" s="81">
        <v>129.87</v>
      </c>
      <c r="T771" s="185">
        <v>43186</v>
      </c>
      <c r="U771" s="326">
        <v>14.7</v>
      </c>
      <c r="V771" s="60">
        <v>1</v>
      </c>
      <c r="W771" s="167">
        <v>1</v>
      </c>
      <c r="X771" s="489">
        <f>IF(AND(N771&lt;&gt;"",S771&lt;&gt;""),1000*S771*V771/(N771*W771),"")</f>
        <v>9.2784168036007717</v>
      </c>
      <c r="Y771" s="502" t="s">
        <v>174</v>
      </c>
      <c r="Z771" s="494"/>
      <c r="AA771" s="28" t="s">
        <v>17</v>
      </c>
      <c r="AB771" s="27">
        <v>65</v>
      </c>
      <c r="AC771" s="28" t="s">
        <v>3191</v>
      </c>
      <c r="AD771" s="27" t="s">
        <v>54</v>
      </c>
      <c r="AE771" s="28" t="s">
        <v>124</v>
      </c>
      <c r="AF771" s="29" t="s">
        <v>55</v>
      </c>
      <c r="AG771" s="29"/>
      <c r="AH771" s="27" t="s">
        <v>133</v>
      </c>
      <c r="AI771" s="27" t="s">
        <v>133</v>
      </c>
      <c r="AJ771" s="27" t="s">
        <v>54</v>
      </c>
      <c r="AK771" s="81"/>
      <c r="AL771" s="569"/>
      <c r="AM771" s="28">
        <v>32</v>
      </c>
      <c r="AN771" s="28"/>
      <c r="AO771" s="61">
        <v>2015</v>
      </c>
      <c r="AP771" s="20">
        <v>2017</v>
      </c>
      <c r="AQ771" s="182"/>
      <c r="AR771" s="28" t="s">
        <v>3192</v>
      </c>
      <c r="AS771" s="20" t="s">
        <v>3193</v>
      </c>
    </row>
    <row r="772" spans="1:45" s="177" customFormat="1" ht="14.25" customHeight="1" x14ac:dyDescent="0.25">
      <c r="A772"/>
      <c r="B772"/>
      <c r="C772" t="s">
        <v>875</v>
      </c>
      <c r="D772" s="26" t="s">
        <v>2010</v>
      </c>
      <c r="E772" s="435" t="s">
        <v>2391</v>
      </c>
      <c r="F772" s="27" t="s">
        <v>1812</v>
      </c>
      <c r="G772" s="28" t="s">
        <v>4369</v>
      </c>
      <c r="H772" s="412" t="s">
        <v>1613</v>
      </c>
      <c r="I772" s="27">
        <v>32</v>
      </c>
      <c r="J772" s="87">
        <v>32</v>
      </c>
      <c r="K772" s="19" t="s">
        <v>802</v>
      </c>
      <c r="L772" s="52" t="s">
        <v>108</v>
      </c>
      <c r="M772" s="81"/>
      <c r="N772" s="28"/>
      <c r="O772" s="972"/>
      <c r="P772" s="29" t="s">
        <v>744</v>
      </c>
      <c r="Q772" s="28"/>
      <c r="R772" s="28"/>
      <c r="S772" s="81"/>
      <c r="T772" s="185">
        <v>43186</v>
      </c>
      <c r="U772" s="326" t="s">
        <v>3562</v>
      </c>
      <c r="V772" s="60"/>
      <c r="W772" s="167"/>
      <c r="X772" s="489"/>
      <c r="Y772" s="502"/>
      <c r="Z772" s="494"/>
      <c r="AA772" s="28" t="s">
        <v>479</v>
      </c>
      <c r="AB772" s="27"/>
      <c r="AC772" s="28"/>
      <c r="AD772" s="27" t="s">
        <v>54</v>
      </c>
      <c r="AE772" s="28" t="s">
        <v>124</v>
      </c>
      <c r="AF772" s="29" t="s">
        <v>55</v>
      </c>
      <c r="AG772" s="29"/>
      <c r="AH772" s="27" t="s">
        <v>133</v>
      </c>
      <c r="AI772" s="27" t="s">
        <v>133</v>
      </c>
      <c r="AJ772" s="27" t="s">
        <v>54</v>
      </c>
      <c r="AK772" s="81"/>
      <c r="AL772" s="569"/>
      <c r="AM772" s="28">
        <v>32</v>
      </c>
      <c r="AN772" s="28"/>
      <c r="AO772" s="61"/>
      <c r="AP772" s="20"/>
      <c r="AQ772" s="182" t="s">
        <v>2392</v>
      </c>
      <c r="AR772" s="28"/>
      <c r="AS772" s="20"/>
    </row>
    <row r="773" spans="1:45" s="177" customFormat="1" ht="14.25" customHeight="1" x14ac:dyDescent="0.25">
      <c r="A773"/>
      <c r="B773"/>
      <c r="C773"/>
      <c r="D773" s="409" t="s">
        <v>5793</v>
      </c>
      <c r="E773" s="435" t="s">
        <v>5794</v>
      </c>
      <c r="F773" s="412"/>
      <c r="G773" s="504" t="s">
        <v>5779</v>
      </c>
      <c r="H773" s="412" t="s">
        <v>1613</v>
      </c>
      <c r="I773" s="412">
        <v>32</v>
      </c>
      <c r="J773" s="415">
        <v>32</v>
      </c>
      <c r="K773" s="19"/>
      <c r="L773" s="52"/>
      <c r="M773" s="81"/>
      <c r="N773" s="28"/>
      <c r="O773" s="972"/>
      <c r="P773" s="29"/>
      <c r="Q773" s="28"/>
      <c r="R773" s="28"/>
      <c r="S773" s="81"/>
      <c r="T773" s="185"/>
      <c r="U773" s="326"/>
      <c r="V773" s="60"/>
      <c r="W773" s="167"/>
      <c r="X773" s="489"/>
      <c r="Y773" s="502"/>
      <c r="Z773" s="494"/>
      <c r="AA773" s="28" t="s">
        <v>20</v>
      </c>
      <c r="AB773" s="27">
        <v>17</v>
      </c>
      <c r="AC773" s="28"/>
      <c r="AD773" s="27" t="s">
        <v>54</v>
      </c>
      <c r="AE773" s="28" t="s">
        <v>124</v>
      </c>
      <c r="AF773" s="29" t="s">
        <v>55</v>
      </c>
      <c r="AG773" s="29"/>
      <c r="AH773" s="27" t="s">
        <v>133</v>
      </c>
      <c r="AI773" s="27" t="s">
        <v>133</v>
      </c>
      <c r="AJ773" s="27" t="s">
        <v>54</v>
      </c>
      <c r="AK773" s="81"/>
      <c r="AL773" s="569"/>
      <c r="AM773" s="28">
        <v>32</v>
      </c>
      <c r="AN773" s="28"/>
      <c r="AO773" s="61"/>
      <c r="AP773" s="20">
        <v>2020</v>
      </c>
      <c r="AQ773" s="182"/>
      <c r="AR773" s="28" t="s">
        <v>5795</v>
      </c>
      <c r="AS773" s="20"/>
    </row>
    <row r="774" spans="1:45" x14ac:dyDescent="0.25">
      <c r="D774" s="409" t="s">
        <v>5741</v>
      </c>
      <c r="E774" s="435" t="s">
        <v>5742</v>
      </c>
      <c r="F774" s="412"/>
      <c r="G774" s="504" t="s">
        <v>5743</v>
      </c>
      <c r="H774" s="412" t="s">
        <v>1613</v>
      </c>
      <c r="I774" s="412">
        <v>32</v>
      </c>
      <c r="J774" s="415">
        <v>32</v>
      </c>
      <c r="K774" s="19"/>
      <c r="L774" s="52"/>
      <c r="M774" s="81"/>
      <c r="N774" s="28"/>
      <c r="O774" s="972"/>
      <c r="P774" s="29"/>
      <c r="Q774" s="28"/>
      <c r="R774" s="28"/>
      <c r="S774" s="81"/>
      <c r="T774" s="185"/>
      <c r="U774" s="326"/>
      <c r="V774" s="60"/>
      <c r="W774" s="167"/>
      <c r="X774" s="489"/>
      <c r="Y774" s="502"/>
      <c r="Z774" s="494"/>
      <c r="AA774" s="28" t="s">
        <v>4478</v>
      </c>
      <c r="AB774" s="27">
        <v>33</v>
      </c>
      <c r="AC774" s="28"/>
      <c r="AD774" s="27" t="s">
        <v>54</v>
      </c>
      <c r="AE774" s="28" t="s">
        <v>124</v>
      </c>
      <c r="AF774" s="29" t="s">
        <v>55</v>
      </c>
      <c r="AG774" s="29"/>
      <c r="AH774" s="27" t="s">
        <v>133</v>
      </c>
      <c r="AI774" s="27" t="s">
        <v>133</v>
      </c>
      <c r="AJ774" s="27" t="s">
        <v>54</v>
      </c>
      <c r="AK774" s="81"/>
      <c r="AL774" s="569"/>
      <c r="AM774" s="28">
        <v>32</v>
      </c>
      <c r="AN774" s="28"/>
      <c r="AO774" s="28"/>
      <c r="AP774" s="20">
        <v>2020</v>
      </c>
      <c r="AQ774" s="182"/>
      <c r="AR774" s="28" t="s">
        <v>5745</v>
      </c>
      <c r="AS774" s="20"/>
    </row>
    <row r="775" spans="1:45" s="177" customFormat="1" ht="14.25" customHeight="1" x14ac:dyDescent="0.25">
      <c r="A775"/>
      <c r="B775"/>
      <c r="C775"/>
      <c r="D775" s="409" t="s">
        <v>5347</v>
      </c>
      <c r="E775" s="435" t="s">
        <v>5348</v>
      </c>
      <c r="F775" s="412"/>
      <c r="G775" s="28" t="s">
        <v>5350</v>
      </c>
      <c r="H775" s="412" t="s">
        <v>1613</v>
      </c>
      <c r="I775" s="412">
        <v>32</v>
      </c>
      <c r="J775" s="415">
        <v>32</v>
      </c>
      <c r="K775" s="19"/>
      <c r="L775" s="52"/>
      <c r="M775" s="81"/>
      <c r="N775" s="28"/>
      <c r="O775" s="972"/>
      <c r="P775" s="29"/>
      <c r="Q775" s="28"/>
      <c r="R775" s="28"/>
      <c r="S775" s="81"/>
      <c r="T775" s="185"/>
      <c r="U775" s="326"/>
      <c r="V775" s="60"/>
      <c r="W775" s="167"/>
      <c r="X775" s="489"/>
      <c r="Y775" s="502"/>
      <c r="Z775" s="494" t="s">
        <v>54</v>
      </c>
      <c r="AA775" s="28" t="s">
        <v>20</v>
      </c>
      <c r="AB775" s="27">
        <v>31</v>
      </c>
      <c r="AC775" s="28" t="s">
        <v>5352</v>
      </c>
      <c r="AD775" s="27" t="s">
        <v>54</v>
      </c>
      <c r="AE775" s="28" t="s">
        <v>124</v>
      </c>
      <c r="AF775" s="29" t="s">
        <v>55</v>
      </c>
      <c r="AG775" s="29"/>
      <c r="AH775" s="27" t="s">
        <v>133</v>
      </c>
      <c r="AI775" s="27" t="s">
        <v>133</v>
      </c>
      <c r="AJ775" s="27" t="s">
        <v>54</v>
      </c>
      <c r="AK775" s="81"/>
      <c r="AL775" s="569"/>
      <c r="AM775" s="28">
        <v>32</v>
      </c>
      <c r="AN775" s="28"/>
      <c r="AO775" s="61">
        <v>2019</v>
      </c>
      <c r="AP775" s="20">
        <v>2020</v>
      </c>
      <c r="AQ775" s="182" t="s">
        <v>5351</v>
      </c>
      <c r="AR775" s="28" t="s">
        <v>5349</v>
      </c>
      <c r="AS775" s="20"/>
    </row>
    <row r="776" spans="1:45" s="177" customFormat="1" ht="14.25" customHeight="1" x14ac:dyDescent="0.25">
      <c r="A776"/>
      <c r="B776"/>
      <c r="C776" t="s">
        <v>875</v>
      </c>
      <c r="D776" s="26" t="s">
        <v>2396</v>
      </c>
      <c r="E776" s="435" t="s">
        <v>2393</v>
      </c>
      <c r="F776" s="27" t="s">
        <v>1812</v>
      </c>
      <c r="G776" s="28" t="s">
        <v>4370</v>
      </c>
      <c r="H776" s="412" t="s">
        <v>1613</v>
      </c>
      <c r="I776" s="27">
        <v>32</v>
      </c>
      <c r="J776" s="87">
        <v>32</v>
      </c>
      <c r="K776" s="19" t="s">
        <v>802</v>
      </c>
      <c r="L776" s="52" t="s">
        <v>108</v>
      </c>
      <c r="M776" s="81"/>
      <c r="N776" s="28"/>
      <c r="O776" s="972"/>
      <c r="P776" s="29" t="s">
        <v>744</v>
      </c>
      <c r="Q776" s="28"/>
      <c r="R776" s="28"/>
      <c r="S776" s="81"/>
      <c r="T776" s="185">
        <v>43212</v>
      </c>
      <c r="U776" s="326" t="s">
        <v>3562</v>
      </c>
      <c r="V776" s="60"/>
      <c r="W776" s="167"/>
      <c r="X776" s="489"/>
      <c r="Y776" s="502"/>
      <c r="Z776" s="494"/>
      <c r="AA776" s="28" t="s">
        <v>479</v>
      </c>
      <c r="AB776" s="27">
        <v>47</v>
      </c>
      <c r="AC776" s="28" t="s">
        <v>3606</v>
      </c>
      <c r="AD776" s="27" t="s">
        <v>54</v>
      </c>
      <c r="AE776" s="28" t="s">
        <v>124</v>
      </c>
      <c r="AF776" s="29" t="s">
        <v>55</v>
      </c>
      <c r="AG776" s="29"/>
      <c r="AH776" s="27" t="s">
        <v>133</v>
      </c>
      <c r="AI776" s="27" t="s">
        <v>133</v>
      </c>
      <c r="AJ776" s="27" t="s">
        <v>54</v>
      </c>
      <c r="AK776" s="81"/>
      <c r="AL776" s="569"/>
      <c r="AM776" s="28">
        <v>32</v>
      </c>
      <c r="AN776" s="28"/>
      <c r="AO776" s="61">
        <v>2017</v>
      </c>
      <c r="AP776" s="20">
        <v>2018</v>
      </c>
      <c r="AQ776" s="182" t="s">
        <v>2394</v>
      </c>
      <c r="AR776" s="28"/>
      <c r="AS776" s="20"/>
    </row>
    <row r="777" spans="1:45" s="177" customFormat="1" ht="14.25" customHeight="1" x14ac:dyDescent="0.25">
      <c r="A777"/>
      <c r="B777"/>
      <c r="C777" t="s">
        <v>875</v>
      </c>
      <c r="D777" s="26" t="s">
        <v>2396</v>
      </c>
      <c r="E777" s="435" t="s">
        <v>2393</v>
      </c>
      <c r="F777" s="27" t="s">
        <v>1812</v>
      </c>
      <c r="G777" s="28" t="s">
        <v>4370</v>
      </c>
      <c r="H777" s="412" t="s">
        <v>1613</v>
      </c>
      <c r="I777" s="27">
        <v>32</v>
      </c>
      <c r="J777" s="87">
        <v>32</v>
      </c>
      <c r="K777" s="19"/>
      <c r="L777" s="52"/>
      <c r="M777" s="81"/>
      <c r="N777" s="28"/>
      <c r="O777" s="972"/>
      <c r="P777" s="29"/>
      <c r="Q777" s="28"/>
      <c r="R777" s="28"/>
      <c r="S777" s="81"/>
      <c r="T777" s="185"/>
      <c r="U777" s="326"/>
      <c r="V777" s="60"/>
      <c r="W777" s="167"/>
      <c r="X777" s="489"/>
      <c r="Y777" s="502"/>
      <c r="Z777" s="494"/>
      <c r="AA777" s="28" t="s">
        <v>479</v>
      </c>
      <c r="AB777" s="27">
        <v>47</v>
      </c>
      <c r="AC777" s="28" t="s">
        <v>3605</v>
      </c>
      <c r="AD777" s="27" t="s">
        <v>54</v>
      </c>
      <c r="AE777" s="28" t="s">
        <v>124</v>
      </c>
      <c r="AF777" s="29" t="s">
        <v>55</v>
      </c>
      <c r="AG777" s="29"/>
      <c r="AH777" s="27" t="s">
        <v>133</v>
      </c>
      <c r="AI777" s="27" t="s">
        <v>133</v>
      </c>
      <c r="AJ777" s="27" t="s">
        <v>54</v>
      </c>
      <c r="AK777" s="81"/>
      <c r="AL777" s="569"/>
      <c r="AM777" s="28">
        <v>32</v>
      </c>
      <c r="AN777" s="28"/>
      <c r="AO777" s="61">
        <v>2017</v>
      </c>
      <c r="AP777" s="20">
        <v>2021</v>
      </c>
      <c r="AQ777" s="182" t="s">
        <v>2394</v>
      </c>
      <c r="AR777" s="28"/>
      <c r="AS777" s="20"/>
    </row>
    <row r="778" spans="1:45" ht="14.25" customHeight="1" x14ac:dyDescent="0.25">
      <c r="D778" s="409" t="s">
        <v>4691</v>
      </c>
      <c r="E778" s="435" t="s">
        <v>4692</v>
      </c>
      <c r="F778" s="412" t="s">
        <v>1812</v>
      </c>
      <c r="G778" s="504" t="s">
        <v>4694</v>
      </c>
      <c r="H778" s="412" t="s">
        <v>1613</v>
      </c>
      <c r="I778" s="412">
        <v>32</v>
      </c>
      <c r="J778" s="415">
        <v>32</v>
      </c>
      <c r="K778" s="19" t="s">
        <v>4657</v>
      </c>
      <c r="L778" s="52"/>
      <c r="M778" s="81"/>
      <c r="N778" s="28"/>
      <c r="O778" s="972"/>
      <c r="P778" s="29">
        <v>4</v>
      </c>
      <c r="Q778" s="28"/>
      <c r="R778" s="28"/>
      <c r="S778" s="81"/>
      <c r="T778" s="185"/>
      <c r="U778" s="326"/>
      <c r="V778" s="60"/>
      <c r="W778" s="167"/>
      <c r="X778" s="489"/>
      <c r="Y778" s="502" t="s">
        <v>4698</v>
      </c>
      <c r="Z778" s="494"/>
      <c r="AA778" s="28" t="s">
        <v>20</v>
      </c>
      <c r="AB778" s="27">
        <v>17</v>
      </c>
      <c r="AC778" s="28" t="s">
        <v>6119</v>
      </c>
      <c r="AD778" s="27" t="s">
        <v>54</v>
      </c>
      <c r="AE778" s="28" t="s">
        <v>124</v>
      </c>
      <c r="AF778" s="29" t="s">
        <v>55</v>
      </c>
      <c r="AG778" s="29"/>
      <c r="AH778" s="27" t="s">
        <v>133</v>
      </c>
      <c r="AI778" s="27" t="s">
        <v>133</v>
      </c>
      <c r="AJ778" s="27" t="s">
        <v>54</v>
      </c>
      <c r="AK778" s="81">
        <v>45</v>
      </c>
      <c r="AL778" s="569"/>
      <c r="AM778" s="28">
        <v>32</v>
      </c>
      <c r="AN778" s="28"/>
      <c r="AO778" s="28">
        <v>2018</v>
      </c>
      <c r="AP778" s="20">
        <v>2021</v>
      </c>
      <c r="AQ778" s="182" t="s">
        <v>4695</v>
      </c>
      <c r="AR778" s="28" t="s">
        <v>4696</v>
      </c>
      <c r="AS778" s="127" t="s">
        <v>5261</v>
      </c>
    </row>
    <row r="779" spans="1:45" ht="14.25" customHeight="1" x14ac:dyDescent="0.25">
      <c r="D779" s="409" t="s">
        <v>4691</v>
      </c>
      <c r="E779" s="435" t="s">
        <v>4692</v>
      </c>
      <c r="F779" s="412" t="s">
        <v>1812</v>
      </c>
      <c r="G779" s="504" t="s">
        <v>4694</v>
      </c>
      <c r="H779" s="412" t="s">
        <v>1613</v>
      </c>
      <c r="I779" s="412">
        <v>32</v>
      </c>
      <c r="J779" s="415">
        <v>32</v>
      </c>
      <c r="K779" s="19" t="s">
        <v>6117</v>
      </c>
      <c r="L779" s="52" t="s">
        <v>4694</v>
      </c>
      <c r="M779" s="81"/>
      <c r="N779" s="28">
        <v>215</v>
      </c>
      <c r="O779" s="972"/>
      <c r="P779" s="29">
        <v>6</v>
      </c>
      <c r="Q779" s="28"/>
      <c r="R779" s="28">
        <v>0.5</v>
      </c>
      <c r="S779" s="81"/>
      <c r="T779" s="185">
        <v>44466</v>
      </c>
      <c r="U779" s="326"/>
      <c r="V779" s="60">
        <v>1</v>
      </c>
      <c r="W779" s="167">
        <v>32</v>
      </c>
      <c r="X779" s="489"/>
      <c r="Y779" s="502" t="s">
        <v>174</v>
      </c>
      <c r="Z779" s="494"/>
      <c r="AA779" s="28" t="s">
        <v>20</v>
      </c>
      <c r="AB779" s="27">
        <v>52</v>
      </c>
      <c r="AC779" s="28" t="s">
        <v>6119</v>
      </c>
      <c r="AD779" s="27" t="s">
        <v>54</v>
      </c>
      <c r="AE779" s="28" t="s">
        <v>124</v>
      </c>
      <c r="AF779" s="29" t="s">
        <v>55</v>
      </c>
      <c r="AG779" s="29"/>
      <c r="AH779" s="27" t="s">
        <v>133</v>
      </c>
      <c r="AI779" s="27" t="s">
        <v>133</v>
      </c>
      <c r="AJ779" s="27" t="s">
        <v>54</v>
      </c>
      <c r="AK779" s="81">
        <v>45</v>
      </c>
      <c r="AL779" s="569"/>
      <c r="AM779" s="28">
        <v>32</v>
      </c>
      <c r="AN779" s="28"/>
      <c r="AO779" s="28">
        <v>2018</v>
      </c>
      <c r="AP779" s="20">
        <v>2021</v>
      </c>
      <c r="AQ779" s="182" t="s">
        <v>4695</v>
      </c>
      <c r="AR779" s="28" t="s">
        <v>6118</v>
      </c>
      <c r="AS779" s="127" t="s">
        <v>5261</v>
      </c>
    </row>
    <row r="780" spans="1:45" ht="14.25" customHeight="1" x14ac:dyDescent="0.25">
      <c r="D780" s="26" t="s">
        <v>4387</v>
      </c>
      <c r="E780" s="435" t="s">
        <v>6416</v>
      </c>
      <c r="F780" s="27" t="s">
        <v>1812</v>
      </c>
      <c r="G780" s="28" t="s">
        <v>6417</v>
      </c>
      <c r="H780" s="412" t="s">
        <v>1613</v>
      </c>
      <c r="I780" s="27">
        <v>32</v>
      </c>
      <c r="J780" s="87">
        <v>32</v>
      </c>
      <c r="K780" s="19"/>
      <c r="L780" s="52"/>
      <c r="M780" s="81"/>
      <c r="N780" s="28"/>
      <c r="O780" s="972"/>
      <c r="P780" s="29"/>
      <c r="Q780" s="28"/>
      <c r="R780" s="28"/>
      <c r="S780" s="81"/>
      <c r="T780" s="185"/>
      <c r="U780" s="326"/>
      <c r="V780" s="60">
        <v>1</v>
      </c>
      <c r="W780" s="167">
        <v>1</v>
      </c>
      <c r="X780" s="489" t="str">
        <f>IF(AND(N780&lt;&gt;"",S780&lt;&gt;""),1000*S780*V780/(N780*W780),"")</f>
        <v/>
      </c>
      <c r="Y780" s="502"/>
      <c r="Z780" s="494"/>
      <c r="AA780" s="28" t="s">
        <v>4478</v>
      </c>
      <c r="AB780" s="27">
        <v>25</v>
      </c>
      <c r="AC780" s="28"/>
      <c r="AD780" s="27" t="s">
        <v>54</v>
      </c>
      <c r="AE780" s="28" t="s">
        <v>124</v>
      </c>
      <c r="AF780" s="29" t="s">
        <v>55</v>
      </c>
      <c r="AG780" s="29"/>
      <c r="AH780" s="27" t="s">
        <v>133</v>
      </c>
      <c r="AI780" s="27" t="s">
        <v>133</v>
      </c>
      <c r="AJ780" s="27" t="s">
        <v>54</v>
      </c>
      <c r="AK780" s="81"/>
      <c r="AL780" s="569"/>
      <c r="AM780" s="28">
        <v>32</v>
      </c>
      <c r="AN780" s="28">
        <v>3</v>
      </c>
      <c r="AO780" s="28">
        <v>2014</v>
      </c>
      <c r="AP780" s="20">
        <v>2021</v>
      </c>
      <c r="AQ780" s="182" t="s">
        <v>5841</v>
      </c>
      <c r="AR780" s="28" t="s">
        <v>6415</v>
      </c>
      <c r="AS780" s="20" t="s">
        <v>6414</v>
      </c>
    </row>
    <row r="781" spans="1:45" ht="14.25" customHeight="1" x14ac:dyDescent="0.25">
      <c r="C781" t="s">
        <v>875</v>
      </c>
      <c r="D781" s="26" t="s">
        <v>3194</v>
      </c>
      <c r="E781" s="435" t="s">
        <v>4392</v>
      </c>
      <c r="F781" s="27" t="s">
        <v>737</v>
      </c>
      <c r="G781" s="28"/>
      <c r="H781" s="412" t="s">
        <v>1613</v>
      </c>
      <c r="I781" s="27">
        <v>32</v>
      </c>
      <c r="J781" s="87">
        <v>32</v>
      </c>
      <c r="K781" s="19"/>
      <c r="L781" s="52"/>
      <c r="M781" s="81"/>
      <c r="N781" s="28"/>
      <c r="O781" s="972"/>
      <c r="P781" s="29"/>
      <c r="Q781" s="28"/>
      <c r="R781" s="28"/>
      <c r="S781" s="81"/>
      <c r="T781" s="185"/>
      <c r="U781" s="326"/>
      <c r="V781" s="60"/>
      <c r="W781" s="167"/>
      <c r="X781" s="489"/>
      <c r="Y781" s="502"/>
      <c r="Z781" s="494"/>
      <c r="AA781" s="28" t="s">
        <v>107</v>
      </c>
      <c r="AB781" s="27"/>
      <c r="AC781" s="28"/>
      <c r="AD781" s="27" t="s">
        <v>54</v>
      </c>
      <c r="AE781" s="28" t="s">
        <v>124</v>
      </c>
      <c r="AF781" s="29" t="s">
        <v>55</v>
      </c>
      <c r="AG781" s="29"/>
      <c r="AH781" s="27" t="s">
        <v>133</v>
      </c>
      <c r="AI781" s="27" t="s">
        <v>133</v>
      </c>
      <c r="AJ781" s="27" t="s">
        <v>54</v>
      </c>
      <c r="AK781" s="81"/>
      <c r="AL781" s="569"/>
      <c r="AM781" s="28">
        <v>32</v>
      </c>
      <c r="AN781" s="28"/>
      <c r="AO781" s="28"/>
      <c r="AP781" s="20"/>
      <c r="AQ781" s="182" t="s">
        <v>4393</v>
      </c>
      <c r="AR781" s="28" t="s">
        <v>4408</v>
      </c>
      <c r="AS781" s="20" t="s">
        <v>4407</v>
      </c>
    </row>
    <row r="782" spans="1:45" ht="14.25" customHeight="1" x14ac:dyDescent="0.25">
      <c r="C782" t="s">
        <v>875</v>
      </c>
      <c r="D782" s="26" t="s">
        <v>3194</v>
      </c>
      <c r="E782" s="435" t="s">
        <v>4392</v>
      </c>
      <c r="F782" s="27" t="s">
        <v>737</v>
      </c>
      <c r="G782" s="28"/>
      <c r="H782" s="412" t="s">
        <v>1613</v>
      </c>
      <c r="I782" s="27">
        <v>64</v>
      </c>
      <c r="J782" s="87">
        <v>32</v>
      </c>
      <c r="K782" s="19"/>
      <c r="L782" s="52"/>
      <c r="M782" s="81"/>
      <c r="N782" s="28"/>
      <c r="O782" s="972"/>
      <c r="P782" s="29"/>
      <c r="Q782" s="28"/>
      <c r="R782" s="28"/>
      <c r="S782" s="81"/>
      <c r="T782" s="185"/>
      <c r="U782" s="326"/>
      <c r="V782" s="60"/>
      <c r="W782" s="167"/>
      <c r="X782" s="489"/>
      <c r="Y782" s="502"/>
      <c r="Z782" s="494"/>
      <c r="AA782" s="28" t="s">
        <v>107</v>
      </c>
      <c r="AB782" s="27"/>
      <c r="AC782" s="28"/>
      <c r="AD782" s="27" t="s">
        <v>54</v>
      </c>
      <c r="AE782" s="28" t="s">
        <v>124</v>
      </c>
      <c r="AF782" s="29" t="s">
        <v>55</v>
      </c>
      <c r="AG782" s="29"/>
      <c r="AH782" s="27" t="s">
        <v>133</v>
      </c>
      <c r="AI782" s="27" t="s">
        <v>133</v>
      </c>
      <c r="AJ782" s="27" t="s">
        <v>54</v>
      </c>
      <c r="AK782" s="81"/>
      <c r="AL782" s="569"/>
      <c r="AM782" s="28">
        <v>32</v>
      </c>
      <c r="AN782" s="28"/>
      <c r="AO782" s="28"/>
      <c r="AP782" s="20"/>
      <c r="AQ782" s="182" t="s">
        <v>4393</v>
      </c>
      <c r="AR782" s="28" t="s">
        <v>4409</v>
      </c>
      <c r="AS782" s="20" t="s">
        <v>4407</v>
      </c>
    </row>
    <row r="783" spans="1:45" ht="14.25" customHeight="1" x14ac:dyDescent="0.25">
      <c r="C783" t="s">
        <v>875</v>
      </c>
      <c r="D783" s="26" t="s">
        <v>2011</v>
      </c>
      <c r="E783" s="435" t="s">
        <v>2398</v>
      </c>
      <c r="F783" s="27" t="s">
        <v>2401</v>
      </c>
      <c r="G783" s="28" t="s">
        <v>3015</v>
      </c>
      <c r="H783" s="412" t="s">
        <v>1613</v>
      </c>
      <c r="I783" s="27">
        <v>32</v>
      </c>
      <c r="J783" s="87">
        <v>32</v>
      </c>
      <c r="K783" s="19"/>
      <c r="L783" s="52"/>
      <c r="M783" s="81"/>
      <c r="N783" s="28"/>
      <c r="O783" s="972"/>
      <c r="P783" s="29"/>
      <c r="Q783" s="28"/>
      <c r="R783" s="28"/>
      <c r="S783" s="81"/>
      <c r="T783" s="185"/>
      <c r="U783" s="326"/>
      <c r="V783" s="60"/>
      <c r="W783" s="167"/>
      <c r="X783" s="489"/>
      <c r="Y783" s="502"/>
      <c r="Z783" s="494"/>
      <c r="AA783" s="28" t="s">
        <v>2401</v>
      </c>
      <c r="AB783" s="27"/>
      <c r="AC783" s="28"/>
      <c r="AD783" s="27" t="s">
        <v>54</v>
      </c>
      <c r="AE783" s="28" t="s">
        <v>124</v>
      </c>
      <c r="AF783" s="29" t="s">
        <v>55</v>
      </c>
      <c r="AG783" s="29"/>
      <c r="AH783" s="27" t="s">
        <v>133</v>
      </c>
      <c r="AI783" s="27" t="s">
        <v>133</v>
      </c>
      <c r="AJ783" s="27" t="s">
        <v>54</v>
      </c>
      <c r="AK783" s="81"/>
      <c r="AL783" s="569"/>
      <c r="AM783" s="28">
        <v>32</v>
      </c>
      <c r="AN783" s="28"/>
      <c r="AO783" s="28"/>
      <c r="AP783" s="20"/>
      <c r="AQ783" s="182"/>
      <c r="AR783" s="28" t="s">
        <v>3195</v>
      </c>
      <c r="AS783" s="20"/>
    </row>
    <row r="784" spans="1:45" ht="14.25" customHeight="1" x14ac:dyDescent="0.25">
      <c r="D784" s="409" t="s">
        <v>4749</v>
      </c>
      <c r="E784" s="435" t="s">
        <v>4747</v>
      </c>
      <c r="F784" s="412" t="s">
        <v>1812</v>
      </c>
      <c r="G784" s="504" t="s">
        <v>4748</v>
      </c>
      <c r="H784" s="412" t="s">
        <v>1613</v>
      </c>
      <c r="I784" s="412">
        <v>32</v>
      </c>
      <c r="J784" s="415">
        <v>32</v>
      </c>
      <c r="K784" s="19"/>
      <c r="L784" s="52"/>
      <c r="M784" s="81"/>
      <c r="N784" s="28"/>
      <c r="O784" s="972"/>
      <c r="P784" s="29"/>
      <c r="Q784" s="28"/>
      <c r="R784" s="28"/>
      <c r="S784" s="81"/>
      <c r="T784" s="185"/>
      <c r="U784" s="326"/>
      <c r="V784" s="60"/>
      <c r="W784" s="167"/>
      <c r="X784" s="489"/>
      <c r="Y784" s="502"/>
      <c r="Z784" s="494" t="s">
        <v>54</v>
      </c>
      <c r="AA784" s="28" t="s">
        <v>20</v>
      </c>
      <c r="AB784" s="1039"/>
      <c r="AC784" s="84" t="s">
        <v>79</v>
      </c>
      <c r="AD784" s="27" t="s">
        <v>54</v>
      </c>
      <c r="AE784" s="28" t="s">
        <v>124</v>
      </c>
      <c r="AF784" s="29" t="s">
        <v>55</v>
      </c>
      <c r="AG784" s="29"/>
      <c r="AH784" s="27" t="s">
        <v>133</v>
      </c>
      <c r="AI784" s="27" t="s">
        <v>133</v>
      </c>
      <c r="AJ784" s="27" t="s">
        <v>54</v>
      </c>
      <c r="AK784" s="81"/>
      <c r="AL784" s="569"/>
      <c r="AM784" s="28">
        <v>32</v>
      </c>
      <c r="AN784" s="28"/>
      <c r="AO784" s="28">
        <v>2019</v>
      </c>
      <c r="AP784" s="20">
        <v>2021</v>
      </c>
      <c r="AQ784" s="182" t="s">
        <v>6379</v>
      </c>
      <c r="AR784" s="28" t="s">
        <v>4750</v>
      </c>
      <c r="AS784" s="20"/>
    </row>
    <row r="785" spans="1:45" ht="14.25" customHeight="1" x14ac:dyDescent="0.25">
      <c r="D785" s="409" t="s">
        <v>5271</v>
      </c>
      <c r="E785" s="435" t="s">
        <v>5272</v>
      </c>
      <c r="F785" s="412"/>
      <c r="G785" s="28" t="s">
        <v>5273</v>
      </c>
      <c r="H785" s="412" t="s">
        <v>1613</v>
      </c>
      <c r="I785" s="412">
        <v>32</v>
      </c>
      <c r="J785" s="415">
        <v>32</v>
      </c>
      <c r="K785" s="856" t="s">
        <v>4805</v>
      </c>
      <c r="L785" s="52" t="s">
        <v>108</v>
      </c>
      <c r="M785" s="81"/>
      <c r="N785" s="28">
        <v>1775</v>
      </c>
      <c r="O785" s="972"/>
      <c r="P785" s="29">
        <v>6</v>
      </c>
      <c r="Q785" s="28"/>
      <c r="R785" s="28"/>
      <c r="S785" s="81">
        <v>208.333</v>
      </c>
      <c r="T785" s="185">
        <v>44008</v>
      </c>
      <c r="U785" s="326" t="s">
        <v>5278</v>
      </c>
      <c r="V785" s="60">
        <v>1</v>
      </c>
      <c r="W785" s="167">
        <v>1</v>
      </c>
      <c r="X785" s="489">
        <f>IF(AND(N785&lt;&gt;"",S785&lt;&gt;""),1000*S785*V785/(N785*W785),"")</f>
        <v>117.37070422535211</v>
      </c>
      <c r="Y785" s="502"/>
      <c r="Z785" s="494"/>
      <c r="AA785" s="28" t="s">
        <v>20</v>
      </c>
      <c r="AB785" s="27">
        <v>21</v>
      </c>
      <c r="AC785" s="28" t="s">
        <v>5275</v>
      </c>
      <c r="AD785" s="27" t="s">
        <v>54</v>
      </c>
      <c r="AE785" s="28" t="s">
        <v>124</v>
      </c>
      <c r="AF785" s="29" t="s">
        <v>55</v>
      </c>
      <c r="AG785" s="29"/>
      <c r="AH785" s="27" t="s">
        <v>133</v>
      </c>
      <c r="AI785" s="27" t="s">
        <v>133</v>
      </c>
      <c r="AJ785" s="27" t="s">
        <v>54</v>
      </c>
      <c r="AK785" s="81"/>
      <c r="AL785" s="569"/>
      <c r="AM785" s="28">
        <v>32</v>
      </c>
      <c r="AN785" s="28">
        <v>3</v>
      </c>
      <c r="AO785" s="28"/>
      <c r="AP785" s="20">
        <v>2020</v>
      </c>
      <c r="AQ785" s="182" t="s">
        <v>5276</v>
      </c>
      <c r="AR785" s="28" t="s">
        <v>5277</v>
      </c>
      <c r="AS785" s="20" t="s">
        <v>5274</v>
      </c>
    </row>
    <row r="786" spans="1:45" s="208" customFormat="1" ht="14.25" customHeight="1" x14ac:dyDescent="0.25">
      <c r="A786"/>
      <c r="B786"/>
      <c r="C786"/>
      <c r="D786" s="409" t="s">
        <v>5271</v>
      </c>
      <c r="E786" s="435" t="s">
        <v>5272</v>
      </c>
      <c r="F786" s="412"/>
      <c r="G786" s="28" t="s">
        <v>5273</v>
      </c>
      <c r="H786" s="412" t="s">
        <v>1613</v>
      </c>
      <c r="I786" s="412">
        <v>32</v>
      </c>
      <c r="J786" s="415">
        <v>32</v>
      </c>
      <c r="K786" s="19" t="s">
        <v>968</v>
      </c>
      <c r="L786" s="52" t="s">
        <v>108</v>
      </c>
      <c r="M786" s="81"/>
      <c r="N786" s="28">
        <v>1784</v>
      </c>
      <c r="O786" s="972"/>
      <c r="P786" s="29">
        <v>6</v>
      </c>
      <c r="Q786" s="28"/>
      <c r="R786" s="28"/>
      <c r="S786" s="81">
        <v>116</v>
      </c>
      <c r="T786" s="185">
        <v>44007</v>
      </c>
      <c r="U786" s="326" t="s">
        <v>5278</v>
      </c>
      <c r="V786" s="60">
        <v>1</v>
      </c>
      <c r="W786" s="167">
        <v>1</v>
      </c>
      <c r="X786" s="489">
        <f>IF(AND(N786&lt;&gt;"",S786&lt;&gt;""),1000*S786*V786/(N786*W786),"")</f>
        <v>65.02242152466367</v>
      </c>
      <c r="Y786" s="502"/>
      <c r="Z786" s="494"/>
      <c r="AA786" s="28" t="s">
        <v>20</v>
      </c>
      <c r="AB786" s="27">
        <v>21</v>
      </c>
      <c r="AC786" s="28" t="s">
        <v>5275</v>
      </c>
      <c r="AD786" s="27" t="s">
        <v>54</v>
      </c>
      <c r="AE786" s="28" t="s">
        <v>124</v>
      </c>
      <c r="AF786" s="29" t="s">
        <v>55</v>
      </c>
      <c r="AG786" s="29"/>
      <c r="AH786" s="27" t="s">
        <v>133</v>
      </c>
      <c r="AI786" s="27" t="s">
        <v>133</v>
      </c>
      <c r="AJ786" s="27" t="s">
        <v>54</v>
      </c>
      <c r="AK786" s="81"/>
      <c r="AL786" s="569"/>
      <c r="AM786" s="28">
        <v>32</v>
      </c>
      <c r="AN786" s="28">
        <v>3</v>
      </c>
      <c r="AO786" s="28"/>
      <c r="AP786" s="20">
        <v>2020</v>
      </c>
      <c r="AQ786" s="182" t="s">
        <v>5276</v>
      </c>
      <c r="AR786" s="28" t="s">
        <v>5277</v>
      </c>
      <c r="AS786" s="20" t="s">
        <v>5274</v>
      </c>
    </row>
    <row r="787" spans="1:45" ht="14.25" customHeight="1" x14ac:dyDescent="0.25">
      <c r="D787" s="409" t="s">
        <v>4969</v>
      </c>
      <c r="E787" s="435" t="s">
        <v>5226</v>
      </c>
      <c r="F787" s="412" t="s">
        <v>1812</v>
      </c>
      <c r="G787" s="504" t="s">
        <v>4932</v>
      </c>
      <c r="H787" s="412" t="s">
        <v>1613</v>
      </c>
      <c r="I787" s="412">
        <v>32</v>
      </c>
      <c r="J787" s="415">
        <v>32</v>
      </c>
      <c r="K787" s="19" t="s">
        <v>6109</v>
      </c>
      <c r="L787" s="465" t="s">
        <v>4932</v>
      </c>
      <c r="M787" s="81" t="s">
        <v>6110</v>
      </c>
      <c r="N787" s="28">
        <v>30128</v>
      </c>
      <c r="O787" s="972"/>
      <c r="P787" s="29">
        <v>6</v>
      </c>
      <c r="Q787" s="28">
        <v>4</v>
      </c>
      <c r="R787" s="28">
        <v>62</v>
      </c>
      <c r="S787" s="81"/>
      <c r="T787" s="185"/>
      <c r="U787" s="326"/>
      <c r="V787" s="60">
        <v>1</v>
      </c>
      <c r="W787" s="167">
        <v>1</v>
      </c>
      <c r="X787" s="489"/>
      <c r="Y787" s="502"/>
      <c r="Z787" s="494"/>
      <c r="AA787" s="28" t="s">
        <v>479</v>
      </c>
      <c r="AB787" s="27"/>
      <c r="AC787" s="28"/>
      <c r="AD787" s="27" t="s">
        <v>54</v>
      </c>
      <c r="AE787" s="28" t="s">
        <v>124</v>
      </c>
      <c r="AF787" s="29"/>
      <c r="AG787" s="29"/>
      <c r="AH787" s="27" t="s">
        <v>133</v>
      </c>
      <c r="AI787" s="27" t="s">
        <v>133</v>
      </c>
      <c r="AJ787" s="27" t="s">
        <v>54</v>
      </c>
      <c r="AK787" s="81"/>
      <c r="AL787" s="569"/>
      <c r="AM787" s="28">
        <v>32</v>
      </c>
      <c r="AN787" s="28"/>
      <c r="AO787" s="28">
        <v>2019</v>
      </c>
      <c r="AP787" s="20">
        <v>2020</v>
      </c>
      <c r="AQ787" s="182" t="s">
        <v>4936</v>
      </c>
      <c r="AR787" s="28" t="s">
        <v>4934</v>
      </c>
      <c r="AS787" s="20" t="s">
        <v>4968</v>
      </c>
    </row>
    <row r="788" spans="1:45" ht="14.25" customHeight="1" x14ac:dyDescent="0.25">
      <c r="B788">
        <v>1</v>
      </c>
      <c r="C788" t="s">
        <v>875</v>
      </c>
      <c r="D788" s="45" t="s">
        <v>2012</v>
      </c>
      <c r="E788" s="555" t="s">
        <v>3142</v>
      </c>
      <c r="F788" s="46" t="s">
        <v>67</v>
      </c>
      <c r="G788" s="42" t="s">
        <v>2409</v>
      </c>
      <c r="H788" s="412" t="s">
        <v>1613</v>
      </c>
      <c r="I788" s="46">
        <v>32</v>
      </c>
      <c r="J788" s="670">
        <v>32</v>
      </c>
      <c r="K788" s="19" t="s">
        <v>2408</v>
      </c>
      <c r="L788" s="52"/>
      <c r="M788" s="81"/>
      <c r="N788" s="28">
        <v>1551</v>
      </c>
      <c r="O788" s="972"/>
      <c r="P788" s="29"/>
      <c r="Q788" s="28"/>
      <c r="R788" s="28">
        <v>1</v>
      </c>
      <c r="S788" s="81">
        <v>123</v>
      </c>
      <c r="T788" s="185"/>
      <c r="U788" s="326"/>
      <c r="V788" s="60">
        <v>1</v>
      </c>
      <c r="W788" s="167">
        <v>1</v>
      </c>
      <c r="X788" s="489">
        <f>IF(AND(N788&lt;&gt;"",S788&lt;&gt;""),1000*S788*V788/(N788*W788),"")</f>
        <v>79.303675048355899</v>
      </c>
      <c r="Y788" s="502" t="s">
        <v>174</v>
      </c>
      <c r="Z788" s="494"/>
      <c r="AA788" s="28" t="s">
        <v>479</v>
      </c>
      <c r="AB788" s="27">
        <v>46</v>
      </c>
      <c r="AC788" s="28"/>
      <c r="AD788" s="27" t="s">
        <v>54</v>
      </c>
      <c r="AE788" s="28" t="s">
        <v>124</v>
      </c>
      <c r="AF788" s="29" t="s">
        <v>55</v>
      </c>
      <c r="AG788" s="29"/>
      <c r="AH788" s="27" t="s">
        <v>133</v>
      </c>
      <c r="AI788" s="27" t="s">
        <v>133</v>
      </c>
      <c r="AJ788" s="27" t="s">
        <v>54</v>
      </c>
      <c r="AK788" s="81"/>
      <c r="AL788" s="569"/>
      <c r="AM788" s="28">
        <v>32</v>
      </c>
      <c r="AN788" s="28"/>
      <c r="AO788" s="28">
        <v>2017</v>
      </c>
      <c r="AP788" s="20"/>
      <c r="AQ788" s="182"/>
      <c r="AR788" s="28" t="s">
        <v>2400</v>
      </c>
      <c r="AS788" s="20" t="s">
        <v>2407</v>
      </c>
    </row>
    <row r="789" spans="1:45" s="7" customFormat="1" ht="14.25" customHeight="1" x14ac:dyDescent="0.25">
      <c r="A789"/>
      <c r="B789"/>
      <c r="C789"/>
      <c r="D789" s="409" t="s">
        <v>5158</v>
      </c>
      <c r="E789" s="435" t="s">
        <v>5157</v>
      </c>
      <c r="F789" s="412"/>
      <c r="G789" s="504" t="s">
        <v>5160</v>
      </c>
      <c r="H789" s="412" t="s">
        <v>1613</v>
      </c>
      <c r="I789" s="412">
        <v>32</v>
      </c>
      <c r="J789" s="415">
        <v>32</v>
      </c>
      <c r="K789" s="19"/>
      <c r="L789" s="52"/>
      <c r="M789" s="81"/>
      <c r="N789" s="28"/>
      <c r="O789" s="972"/>
      <c r="P789" s="29"/>
      <c r="Q789" s="28"/>
      <c r="R789" s="28"/>
      <c r="S789" s="81"/>
      <c r="T789" s="185"/>
      <c r="U789" s="326"/>
      <c r="V789" s="60"/>
      <c r="W789" s="167"/>
      <c r="X789" s="489"/>
      <c r="Y789" s="502"/>
      <c r="Z789" s="494"/>
      <c r="AA789" s="28" t="s">
        <v>4478</v>
      </c>
      <c r="AB789" s="27"/>
      <c r="AC789" s="28"/>
      <c r="AD789" s="27"/>
      <c r="AE789" s="28"/>
      <c r="AF789" s="29"/>
      <c r="AG789" s="29"/>
      <c r="AH789" s="27"/>
      <c r="AI789" s="27"/>
      <c r="AJ789" s="27"/>
      <c r="AK789" s="81"/>
      <c r="AL789" s="569"/>
      <c r="AM789" s="28"/>
      <c r="AN789" s="28"/>
      <c r="AO789" s="28"/>
      <c r="AP789" s="20"/>
      <c r="AQ789" s="182" t="s">
        <v>5162</v>
      </c>
      <c r="AR789" s="28" t="s">
        <v>5161</v>
      </c>
      <c r="AS789" s="20"/>
    </row>
    <row r="790" spans="1:45" ht="15" customHeight="1" x14ac:dyDescent="0.25">
      <c r="D790" s="591" t="s">
        <v>6028</v>
      </c>
      <c r="E790" s="555" t="s">
        <v>6029</v>
      </c>
      <c r="F790" s="592"/>
      <c r="G790" s="593" t="s">
        <v>6031</v>
      </c>
      <c r="H790" s="412" t="s">
        <v>1613</v>
      </c>
      <c r="I790" s="592">
        <v>32</v>
      </c>
      <c r="J790" s="618">
        <v>32</v>
      </c>
      <c r="K790" s="19"/>
      <c r="L790" s="52"/>
      <c r="M790" s="81"/>
      <c r="N790" s="28"/>
      <c r="O790" s="972"/>
      <c r="P790" s="29"/>
      <c r="Q790" s="28"/>
      <c r="R790" s="28"/>
      <c r="S790" s="81"/>
      <c r="T790" s="185"/>
      <c r="U790" s="326"/>
      <c r="V790" s="60">
        <v>1</v>
      </c>
      <c r="W790" s="167">
        <v>2</v>
      </c>
      <c r="X790" s="489"/>
      <c r="Y790" s="502"/>
      <c r="Z790" s="494"/>
      <c r="AA790" s="28" t="s">
        <v>20</v>
      </c>
      <c r="AB790" s="27">
        <v>7</v>
      </c>
      <c r="AC790" s="28" t="s">
        <v>6032</v>
      </c>
      <c r="AD790" s="27" t="s">
        <v>54</v>
      </c>
      <c r="AE790" s="28" t="s">
        <v>124</v>
      </c>
      <c r="AF790" s="29" t="s">
        <v>55</v>
      </c>
      <c r="AG790" s="29"/>
      <c r="AH790" s="27" t="s">
        <v>133</v>
      </c>
      <c r="AI790" s="27" t="s">
        <v>133</v>
      </c>
      <c r="AJ790" s="27" t="s">
        <v>54</v>
      </c>
      <c r="AK790" s="81"/>
      <c r="AL790" s="569"/>
      <c r="AM790" s="28">
        <v>32</v>
      </c>
      <c r="AN790" s="28"/>
      <c r="AO790" s="28"/>
      <c r="AP790" s="20">
        <v>2021</v>
      </c>
      <c r="AQ790" s="579" t="s">
        <v>6033</v>
      </c>
      <c r="AR790" s="28" t="s">
        <v>6030</v>
      </c>
      <c r="AS790" s="20"/>
    </row>
    <row r="791" spans="1:45" ht="14.25" customHeight="1" x14ac:dyDescent="0.25">
      <c r="C791" t="s">
        <v>875</v>
      </c>
      <c r="D791" s="26" t="s">
        <v>2013</v>
      </c>
      <c r="E791" s="435" t="s">
        <v>2402</v>
      </c>
      <c r="F791" s="27" t="s">
        <v>3213</v>
      </c>
      <c r="G791" s="28" t="s">
        <v>2410</v>
      </c>
      <c r="H791" s="412" t="s">
        <v>1613</v>
      </c>
      <c r="I791" s="27">
        <v>32</v>
      </c>
      <c r="J791" s="87">
        <v>32</v>
      </c>
      <c r="K791" s="19" t="s">
        <v>800</v>
      </c>
      <c r="L791" s="52" t="s">
        <v>108</v>
      </c>
      <c r="M791" s="81" t="s">
        <v>1310</v>
      </c>
      <c r="N791" s="28"/>
      <c r="O791" s="972"/>
      <c r="P791" s="29"/>
      <c r="Q791" s="28"/>
      <c r="R791" s="28"/>
      <c r="S791" s="81"/>
      <c r="T791" s="185">
        <v>43187</v>
      </c>
      <c r="U791" s="326">
        <v>14.7</v>
      </c>
      <c r="V791" s="60">
        <v>1</v>
      </c>
      <c r="W791" s="167">
        <v>1</v>
      </c>
      <c r="X791" s="489"/>
      <c r="Y791" s="502"/>
      <c r="Z791" s="494"/>
      <c r="AA791" s="28" t="s">
        <v>20</v>
      </c>
      <c r="AB791" s="27"/>
      <c r="AC791" s="28"/>
      <c r="AD791" s="27" t="s">
        <v>54</v>
      </c>
      <c r="AE791" s="28" t="s">
        <v>124</v>
      </c>
      <c r="AF791" s="29" t="s">
        <v>55</v>
      </c>
      <c r="AG791" s="29"/>
      <c r="AH791" s="27" t="s">
        <v>133</v>
      </c>
      <c r="AI791" s="27" t="s">
        <v>133</v>
      </c>
      <c r="AJ791" s="27" t="s">
        <v>54</v>
      </c>
      <c r="AK791" s="81"/>
      <c r="AL791" s="569"/>
      <c r="AM791" s="28">
        <v>32</v>
      </c>
      <c r="AN791" s="28"/>
      <c r="AO791" s="28">
        <v>2015</v>
      </c>
      <c r="AP791" s="20">
        <v>2015</v>
      </c>
      <c r="AQ791" s="182"/>
      <c r="AR791" s="28"/>
      <c r="AS791" s="20"/>
    </row>
    <row r="792" spans="1:45" ht="14.25" customHeight="1" x14ac:dyDescent="0.25">
      <c r="D792" s="409" t="s">
        <v>6145</v>
      </c>
      <c r="E792" s="435" t="s">
        <v>6144</v>
      </c>
      <c r="F792" s="412" t="s">
        <v>6149</v>
      </c>
      <c r="G792" s="504" t="s">
        <v>6139</v>
      </c>
      <c r="H792" s="412" t="s">
        <v>1613</v>
      </c>
      <c r="I792" s="412">
        <v>32</v>
      </c>
      <c r="J792" s="415">
        <v>32</v>
      </c>
      <c r="K792" s="19" t="s">
        <v>1804</v>
      </c>
      <c r="L792" s="465" t="s">
        <v>6139</v>
      </c>
      <c r="M792" s="81"/>
      <c r="N792" s="28">
        <v>2422</v>
      </c>
      <c r="O792" s="972"/>
      <c r="P792" s="29">
        <v>6</v>
      </c>
      <c r="Q792" s="28"/>
      <c r="R792" s="28"/>
      <c r="S792" s="81">
        <v>150</v>
      </c>
      <c r="T792" s="185"/>
      <c r="U792" s="326"/>
      <c r="V792" s="60">
        <v>1</v>
      </c>
      <c r="W792" s="167">
        <v>2</v>
      </c>
      <c r="X792" s="489">
        <f t="shared" ref="X792:X797" si="26">IF(AND(N792&lt;&gt;"",S792&lt;&gt;""),1000*S792*V792/(N792*W792),"")</f>
        <v>30.96614368290669</v>
      </c>
      <c r="Y792" s="502"/>
      <c r="Z792" s="494"/>
      <c r="AA792" s="28" t="s">
        <v>20</v>
      </c>
      <c r="AB792" s="27">
        <v>26</v>
      </c>
      <c r="AC792" s="28" t="s">
        <v>6148</v>
      </c>
      <c r="AD792" s="27" t="s">
        <v>54</v>
      </c>
      <c r="AE792" s="28" t="s">
        <v>124</v>
      </c>
      <c r="AF792" s="29" t="s">
        <v>55</v>
      </c>
      <c r="AG792" s="29"/>
      <c r="AH792" s="27" t="s">
        <v>133</v>
      </c>
      <c r="AI792" s="27" t="s">
        <v>133</v>
      </c>
      <c r="AJ792" s="27" t="s">
        <v>54</v>
      </c>
      <c r="AK792" s="81"/>
      <c r="AL792" s="569"/>
      <c r="AM792" s="28">
        <v>32</v>
      </c>
      <c r="AN792" s="28">
        <v>5</v>
      </c>
      <c r="AO792" s="28"/>
      <c r="AP792" s="20">
        <v>2019</v>
      </c>
      <c r="AQ792" s="182"/>
      <c r="AR792" s="28" t="s">
        <v>6146</v>
      </c>
      <c r="AS792" s="20"/>
    </row>
    <row r="793" spans="1:45" ht="14.25" customHeight="1" x14ac:dyDescent="0.25">
      <c r="A793" s="208"/>
      <c r="B793" s="208"/>
      <c r="C793" s="208"/>
      <c r="D793" s="758" t="s">
        <v>6145</v>
      </c>
      <c r="E793" s="759" t="s">
        <v>6144</v>
      </c>
      <c r="F793" s="762" t="s">
        <v>6149</v>
      </c>
      <c r="G793" s="761" t="s">
        <v>6139</v>
      </c>
      <c r="H793" s="762" t="s">
        <v>1613</v>
      </c>
      <c r="I793" s="762">
        <v>32</v>
      </c>
      <c r="J793" s="934">
        <v>32</v>
      </c>
      <c r="K793" s="735" t="s">
        <v>6272</v>
      </c>
      <c r="L793" s="736" t="s">
        <v>108</v>
      </c>
      <c r="M793" s="737" t="s">
        <v>6273</v>
      </c>
      <c r="N793" s="734">
        <v>2422</v>
      </c>
      <c r="O793" s="973"/>
      <c r="P793" s="204">
        <v>6</v>
      </c>
      <c r="Q793" s="734"/>
      <c r="R793" s="734"/>
      <c r="S793" s="737"/>
      <c r="T793" s="738">
        <v>44503</v>
      </c>
      <c r="U793" s="739" t="s">
        <v>5998</v>
      </c>
      <c r="V793" s="740">
        <v>1</v>
      </c>
      <c r="W793" s="741">
        <v>2</v>
      </c>
      <c r="X793" s="742" t="str">
        <f t="shared" si="26"/>
        <v/>
      </c>
      <c r="Y793" s="743"/>
      <c r="Z793" s="744"/>
      <c r="AA793" s="734" t="s">
        <v>20</v>
      </c>
      <c r="AB793" s="205">
        <v>26</v>
      </c>
      <c r="AC793" s="734" t="s">
        <v>6148</v>
      </c>
      <c r="AD793" s="205" t="s">
        <v>54</v>
      </c>
      <c r="AE793" s="734" t="s">
        <v>124</v>
      </c>
      <c r="AF793" s="204" t="s">
        <v>55</v>
      </c>
      <c r="AG793" s="204"/>
      <c r="AH793" s="205" t="s">
        <v>133</v>
      </c>
      <c r="AI793" s="205" t="s">
        <v>133</v>
      </c>
      <c r="AJ793" s="205" t="s">
        <v>54</v>
      </c>
      <c r="AK793" s="737"/>
      <c r="AL793" s="745"/>
      <c r="AM793" s="734">
        <v>32</v>
      </c>
      <c r="AN793" s="734">
        <v>5</v>
      </c>
      <c r="AO793" s="734"/>
      <c r="AP793" s="746">
        <v>2019</v>
      </c>
      <c r="AQ793" s="747"/>
      <c r="AR793" s="734" t="s">
        <v>6146</v>
      </c>
      <c r="AS793" s="746"/>
    </row>
    <row r="794" spans="1:45" ht="14.25" customHeight="1" x14ac:dyDescent="0.25">
      <c r="B794">
        <v>1</v>
      </c>
      <c r="C794" t="s">
        <v>875</v>
      </c>
      <c r="D794" s="26" t="s">
        <v>2014</v>
      </c>
      <c r="E794" s="435" t="s">
        <v>4891</v>
      </c>
      <c r="F794" s="27" t="s">
        <v>57</v>
      </c>
      <c r="G794" s="28" t="s">
        <v>4699</v>
      </c>
      <c r="H794" s="412" t="s">
        <v>1613</v>
      </c>
      <c r="I794" s="27">
        <v>32</v>
      </c>
      <c r="J794" s="87">
        <v>32</v>
      </c>
      <c r="K794" s="19" t="s">
        <v>1804</v>
      </c>
      <c r="L794" s="52" t="s">
        <v>1806</v>
      </c>
      <c r="M794" s="81"/>
      <c r="N794" s="28"/>
      <c r="O794" s="972"/>
      <c r="P794" s="29">
        <v>6</v>
      </c>
      <c r="Q794" s="28"/>
      <c r="R794" s="28"/>
      <c r="S794" s="81"/>
      <c r="T794" s="185"/>
      <c r="U794" s="326"/>
      <c r="V794" s="60">
        <v>0.52</v>
      </c>
      <c r="W794" s="167">
        <v>1</v>
      </c>
      <c r="X794" s="489" t="str">
        <f t="shared" si="26"/>
        <v/>
      </c>
      <c r="Y794" s="502" t="s">
        <v>174</v>
      </c>
      <c r="Z794" s="494"/>
      <c r="AA794" s="28" t="s">
        <v>4890</v>
      </c>
      <c r="AB794" s="27"/>
      <c r="AC794" s="28"/>
      <c r="AD794" s="27" t="s">
        <v>54</v>
      </c>
      <c r="AE794" s="28" t="s">
        <v>124</v>
      </c>
      <c r="AF794" s="29"/>
      <c r="AG794" s="29"/>
      <c r="AH794" s="27" t="s">
        <v>462</v>
      </c>
      <c r="AI794" s="27" t="s">
        <v>462</v>
      </c>
      <c r="AJ794" s="27" t="s">
        <v>54</v>
      </c>
      <c r="AK794" s="81"/>
      <c r="AL794" s="569"/>
      <c r="AM794" s="28"/>
      <c r="AN794" s="28"/>
      <c r="AO794" s="28"/>
      <c r="AP794" s="20">
        <v>2018</v>
      </c>
      <c r="AQ794" s="182"/>
      <c r="AR794" s="28" t="s">
        <v>4892</v>
      </c>
      <c r="AS794" s="20" t="s">
        <v>4893</v>
      </c>
    </row>
    <row r="795" spans="1:45" ht="14.25" customHeight="1" x14ac:dyDescent="0.25">
      <c r="B795">
        <v>1</v>
      </c>
      <c r="C795" t="s">
        <v>875</v>
      </c>
      <c r="D795" s="45" t="s">
        <v>2014</v>
      </c>
      <c r="E795" s="555" t="s">
        <v>2385</v>
      </c>
      <c r="F795" s="46" t="s">
        <v>57</v>
      </c>
      <c r="G795" s="42" t="s">
        <v>4699</v>
      </c>
      <c r="H795" s="592" t="s">
        <v>1613</v>
      </c>
      <c r="I795" s="46">
        <v>32</v>
      </c>
      <c r="J795" s="670">
        <v>32</v>
      </c>
      <c r="K795" s="19" t="s">
        <v>1804</v>
      </c>
      <c r="L795" s="52" t="s">
        <v>1806</v>
      </c>
      <c r="M795" s="81"/>
      <c r="N795" s="28">
        <v>481</v>
      </c>
      <c r="O795" s="972"/>
      <c r="P795" s="29">
        <v>6</v>
      </c>
      <c r="Q795" s="28"/>
      <c r="R795" s="28"/>
      <c r="S795" s="81">
        <v>346</v>
      </c>
      <c r="T795" s="185"/>
      <c r="U795" s="326"/>
      <c r="V795" s="60">
        <v>0.52</v>
      </c>
      <c r="W795" s="167">
        <v>1</v>
      </c>
      <c r="X795" s="489">
        <f t="shared" si="26"/>
        <v>374.05405405405406</v>
      </c>
      <c r="Y795" s="502" t="s">
        <v>174</v>
      </c>
      <c r="Z795" s="494"/>
      <c r="AA795" s="28" t="s">
        <v>2401</v>
      </c>
      <c r="AB795" s="27"/>
      <c r="AC795" s="28" t="s">
        <v>1805</v>
      </c>
      <c r="AD795" s="27" t="s">
        <v>54</v>
      </c>
      <c r="AE795" s="28" t="s">
        <v>124</v>
      </c>
      <c r="AF795" s="29"/>
      <c r="AG795" s="29"/>
      <c r="AH795" s="27" t="s">
        <v>462</v>
      </c>
      <c r="AI795" s="27" t="s">
        <v>462</v>
      </c>
      <c r="AJ795" s="27" t="s">
        <v>54</v>
      </c>
      <c r="AK795" s="81"/>
      <c r="AL795" s="569"/>
      <c r="AM795" s="28"/>
      <c r="AN795" s="28"/>
      <c r="AO795" s="28"/>
      <c r="AP795" s="20">
        <v>2018</v>
      </c>
      <c r="AQ795" s="182" t="s">
        <v>4695</v>
      </c>
      <c r="AR795" s="28" t="s">
        <v>3197</v>
      </c>
      <c r="AS795" s="20" t="s">
        <v>3477</v>
      </c>
    </row>
    <row r="796" spans="1:45" ht="14.25" customHeight="1" x14ac:dyDescent="0.25">
      <c r="B796">
        <v>1</v>
      </c>
      <c r="C796" t="s">
        <v>875</v>
      </c>
      <c r="D796" s="26" t="s">
        <v>2014</v>
      </c>
      <c r="E796" s="435" t="s">
        <v>2385</v>
      </c>
      <c r="F796" s="27" t="s">
        <v>2401</v>
      </c>
      <c r="G796" s="28" t="s">
        <v>4699</v>
      </c>
      <c r="H796" s="412" t="s">
        <v>1613</v>
      </c>
      <c r="I796" s="27">
        <v>32</v>
      </c>
      <c r="J796" s="87">
        <v>32</v>
      </c>
      <c r="K796" s="19" t="s">
        <v>968</v>
      </c>
      <c r="L796" s="52" t="s">
        <v>1806</v>
      </c>
      <c r="M796" s="81"/>
      <c r="N796" s="28">
        <v>1399</v>
      </c>
      <c r="O796" s="972"/>
      <c r="P796" s="29">
        <v>6</v>
      </c>
      <c r="Q796" s="28"/>
      <c r="R796" s="28"/>
      <c r="S796" s="81">
        <v>295</v>
      </c>
      <c r="T796" s="185"/>
      <c r="U796" s="326"/>
      <c r="V796" s="60">
        <v>1</v>
      </c>
      <c r="W796" s="167">
        <v>1</v>
      </c>
      <c r="X796" s="489">
        <f t="shared" si="26"/>
        <v>210.86490350250179</v>
      </c>
      <c r="Y796" s="502" t="s">
        <v>174</v>
      </c>
      <c r="Z796" s="494" t="s">
        <v>54</v>
      </c>
      <c r="AA796" s="28" t="s">
        <v>2401</v>
      </c>
      <c r="AB796" s="27"/>
      <c r="AC796" s="28" t="s">
        <v>4740</v>
      </c>
      <c r="AD796" s="27" t="s">
        <v>54</v>
      </c>
      <c r="AE796" s="28" t="s">
        <v>124</v>
      </c>
      <c r="AF796" s="29" t="s">
        <v>55</v>
      </c>
      <c r="AG796" s="29"/>
      <c r="AH796" s="27" t="s">
        <v>133</v>
      </c>
      <c r="AI796" s="27" t="s">
        <v>133</v>
      </c>
      <c r="AJ796" s="27" t="s">
        <v>54</v>
      </c>
      <c r="AK796" s="81"/>
      <c r="AL796" s="569"/>
      <c r="AM796" s="28">
        <v>32</v>
      </c>
      <c r="AN796" s="28"/>
      <c r="AO796" s="28"/>
      <c r="AP796" s="20">
        <v>2018</v>
      </c>
      <c r="AQ796" s="182" t="s">
        <v>4695</v>
      </c>
      <c r="AR796" s="28" t="s">
        <v>3197</v>
      </c>
      <c r="AS796" s="20" t="s">
        <v>3477</v>
      </c>
    </row>
    <row r="797" spans="1:45" ht="14.25" customHeight="1" x14ac:dyDescent="0.25">
      <c r="C797" t="s">
        <v>875</v>
      </c>
      <c r="D797" s="45" t="s">
        <v>2015</v>
      </c>
      <c r="E797" s="555" t="s">
        <v>2596</v>
      </c>
      <c r="F797" s="46" t="s">
        <v>777</v>
      </c>
      <c r="G797" s="42" t="s">
        <v>2595</v>
      </c>
      <c r="H797" s="592" t="s">
        <v>1613</v>
      </c>
      <c r="I797" s="46">
        <v>64</v>
      </c>
      <c r="J797" s="670">
        <v>32</v>
      </c>
      <c r="K797" s="19" t="s">
        <v>800</v>
      </c>
      <c r="L797" s="52" t="s">
        <v>108</v>
      </c>
      <c r="M797" s="81" t="s">
        <v>3212</v>
      </c>
      <c r="N797" s="28"/>
      <c r="O797" s="972"/>
      <c r="P797" s="29">
        <v>6</v>
      </c>
      <c r="Q797" s="28"/>
      <c r="R797" s="28"/>
      <c r="S797" s="81"/>
      <c r="T797" s="185">
        <v>43187</v>
      </c>
      <c r="U797" s="326">
        <v>14.7</v>
      </c>
      <c r="V797" s="60">
        <v>1</v>
      </c>
      <c r="W797" s="167">
        <v>1</v>
      </c>
      <c r="X797" s="489" t="str">
        <f t="shared" si="26"/>
        <v/>
      </c>
      <c r="Y797" s="502"/>
      <c r="Z797" s="494" t="s">
        <v>54</v>
      </c>
      <c r="AA797" s="28" t="s">
        <v>357</v>
      </c>
      <c r="AB797" s="27"/>
      <c r="AC797" s="28"/>
      <c r="AD797" s="27" t="s">
        <v>54</v>
      </c>
      <c r="AE797" s="28" t="s">
        <v>124</v>
      </c>
      <c r="AF797" s="29" t="s">
        <v>55</v>
      </c>
      <c r="AG797" s="29"/>
      <c r="AH797" s="27" t="s">
        <v>133</v>
      </c>
      <c r="AI797" s="27" t="s">
        <v>133</v>
      </c>
      <c r="AJ797" s="27" t="s">
        <v>54</v>
      </c>
      <c r="AK797" s="81"/>
      <c r="AL797" s="569"/>
      <c r="AM797" s="28">
        <v>32</v>
      </c>
      <c r="AN797" s="28"/>
      <c r="AO797" s="28">
        <v>2016</v>
      </c>
      <c r="AP797" s="20">
        <v>2018</v>
      </c>
      <c r="AQ797" s="182" t="s">
        <v>2399</v>
      </c>
      <c r="AR797" s="28" t="s">
        <v>2597</v>
      </c>
      <c r="AS797" s="20" t="s">
        <v>3196</v>
      </c>
    </row>
    <row r="798" spans="1:45" ht="14.25" customHeight="1" x14ac:dyDescent="0.25">
      <c r="C798" t="s">
        <v>875</v>
      </c>
      <c r="D798" s="45" t="s">
        <v>2016</v>
      </c>
      <c r="E798" s="555" t="s">
        <v>2403</v>
      </c>
      <c r="F798" s="46" t="s">
        <v>2401</v>
      </c>
      <c r="G798" s="42" t="s">
        <v>3015</v>
      </c>
      <c r="H798" s="592" t="s">
        <v>1613</v>
      </c>
      <c r="I798" s="46">
        <v>32</v>
      </c>
      <c r="J798" s="670">
        <v>32</v>
      </c>
      <c r="K798" s="19"/>
      <c r="L798" s="52"/>
      <c r="M798" s="81"/>
      <c r="N798" s="28"/>
      <c r="O798" s="972"/>
      <c r="P798" s="29"/>
      <c r="Q798" s="28"/>
      <c r="R798" s="28"/>
      <c r="S798" s="81"/>
      <c r="T798" s="185"/>
      <c r="U798" s="326"/>
      <c r="V798" s="60"/>
      <c r="W798" s="167"/>
      <c r="X798" s="489"/>
      <c r="Y798" s="502"/>
      <c r="Z798" s="494"/>
      <c r="AA798" s="28" t="s">
        <v>2401</v>
      </c>
      <c r="AB798" s="27"/>
      <c r="AC798" s="28"/>
      <c r="AD798" s="27" t="s">
        <v>54</v>
      </c>
      <c r="AE798" s="28" t="s">
        <v>124</v>
      </c>
      <c r="AF798" s="29" t="s">
        <v>55</v>
      </c>
      <c r="AG798" s="29"/>
      <c r="AH798" s="27" t="s">
        <v>133</v>
      </c>
      <c r="AI798" s="27" t="s">
        <v>133</v>
      </c>
      <c r="AJ798" s="27" t="s">
        <v>54</v>
      </c>
      <c r="AK798" s="81"/>
      <c r="AL798" s="569"/>
      <c r="AM798" s="28">
        <v>32</v>
      </c>
      <c r="AN798" s="28"/>
      <c r="AO798" s="28">
        <v>2015</v>
      </c>
      <c r="AP798" s="20">
        <v>2017</v>
      </c>
      <c r="AQ798" s="182"/>
      <c r="AR798" s="28" t="s">
        <v>2404</v>
      </c>
      <c r="AS798" s="20"/>
    </row>
    <row r="799" spans="1:45" ht="14.25" customHeight="1" x14ac:dyDescent="0.25">
      <c r="D799" s="409" t="s">
        <v>5786</v>
      </c>
      <c r="E799" s="435" t="s">
        <v>5787</v>
      </c>
      <c r="F799" s="412"/>
      <c r="G799" s="504" t="s">
        <v>5779</v>
      </c>
      <c r="H799" s="412" t="s">
        <v>1613</v>
      </c>
      <c r="I799" s="412">
        <v>32</v>
      </c>
      <c r="J799" s="415">
        <v>32</v>
      </c>
      <c r="K799" s="19"/>
      <c r="L799" s="28"/>
      <c r="M799" s="81"/>
      <c r="N799" s="28"/>
      <c r="O799" s="972"/>
      <c r="P799" s="29"/>
      <c r="Q799" s="28"/>
      <c r="R799" s="28"/>
      <c r="S799" s="81"/>
      <c r="T799" s="185"/>
      <c r="U799" s="326"/>
      <c r="V799" s="60"/>
      <c r="W799" s="167"/>
      <c r="X799" s="489"/>
      <c r="Y799" s="502"/>
      <c r="Z799" s="494"/>
      <c r="AA799" s="28" t="s">
        <v>20</v>
      </c>
      <c r="AB799" s="27">
        <v>15</v>
      </c>
      <c r="AC799" s="28" t="s">
        <v>5791</v>
      </c>
      <c r="AD799" s="27" t="s">
        <v>54</v>
      </c>
      <c r="AE799" s="28" t="s">
        <v>124</v>
      </c>
      <c r="AF799" s="29" t="s">
        <v>55</v>
      </c>
      <c r="AG799" s="29"/>
      <c r="AH799" s="27" t="s">
        <v>133</v>
      </c>
      <c r="AI799" s="27" t="s">
        <v>133</v>
      </c>
      <c r="AJ799" s="27" t="s">
        <v>54</v>
      </c>
      <c r="AK799" s="81"/>
      <c r="AL799" s="569"/>
      <c r="AM799" s="28">
        <v>32</v>
      </c>
      <c r="AN799" s="28"/>
      <c r="AO799" s="28">
        <v>2019</v>
      </c>
      <c r="AP799" s="20">
        <v>2020</v>
      </c>
      <c r="AQ799" s="19"/>
      <c r="AR799" s="28" t="s">
        <v>5790</v>
      </c>
      <c r="AS799" s="20" t="s">
        <v>5789</v>
      </c>
    </row>
    <row r="800" spans="1:45" ht="14.25" customHeight="1" x14ac:dyDescent="0.25">
      <c r="D800" s="591" t="s">
        <v>4974</v>
      </c>
      <c r="E800" s="555" t="s">
        <v>4975</v>
      </c>
      <c r="F800" s="592" t="s">
        <v>85</v>
      </c>
      <c r="G800" s="593" t="s">
        <v>4976</v>
      </c>
      <c r="H800" s="592" t="s">
        <v>1613</v>
      </c>
      <c r="I800" s="592">
        <v>8</v>
      </c>
      <c r="J800" s="618">
        <v>8</v>
      </c>
      <c r="K800" s="856" t="s">
        <v>6197</v>
      </c>
      <c r="L800" s="52" t="s">
        <v>108</v>
      </c>
      <c r="M800" s="81" t="s">
        <v>6199</v>
      </c>
      <c r="N800" s="28">
        <v>872</v>
      </c>
      <c r="O800" s="972">
        <v>608</v>
      </c>
      <c r="P800" s="29">
        <v>6</v>
      </c>
      <c r="Q800" s="28"/>
      <c r="R800" s="28"/>
      <c r="S800" s="81">
        <v>312.5</v>
      </c>
      <c r="T800" s="185">
        <v>44507</v>
      </c>
      <c r="U800" s="326" t="s">
        <v>5998</v>
      </c>
      <c r="V800" s="60">
        <v>1</v>
      </c>
      <c r="W800" s="167">
        <v>3</v>
      </c>
      <c r="X800" s="489">
        <f>IF(AND(N800&lt;&gt;"",S800&lt;&gt;""),1000*S800*V800/(N800*W800),"")</f>
        <v>119.45718654434251</v>
      </c>
      <c r="Y800" s="502" t="s">
        <v>174</v>
      </c>
      <c r="Z800" s="494"/>
      <c r="AA800" s="28" t="s">
        <v>20</v>
      </c>
      <c r="AB800" s="27">
        <v>36</v>
      </c>
      <c r="AC800" s="28" t="s">
        <v>6304</v>
      </c>
      <c r="AD800" s="27" t="s">
        <v>54</v>
      </c>
      <c r="AE800" s="28" t="s">
        <v>124</v>
      </c>
      <c r="AF800" s="29" t="s">
        <v>55</v>
      </c>
      <c r="AG800" s="29" t="s">
        <v>55</v>
      </c>
      <c r="AH800" s="27" t="s">
        <v>181</v>
      </c>
      <c r="AI800" s="27" t="s">
        <v>181</v>
      </c>
      <c r="AJ800" s="27" t="s">
        <v>54</v>
      </c>
      <c r="AK800" s="81"/>
      <c r="AL800" s="569"/>
      <c r="AM800" s="28"/>
      <c r="AN800" s="28"/>
      <c r="AO800" s="28"/>
      <c r="AP800" s="20">
        <v>2019</v>
      </c>
      <c r="AQ800" s="182" t="s">
        <v>4977</v>
      </c>
      <c r="AR800" s="28" t="s">
        <v>5058</v>
      </c>
      <c r="AS800" s="841" t="s">
        <v>6306</v>
      </c>
    </row>
    <row r="801" spans="1:45" ht="14.25" customHeight="1" x14ac:dyDescent="0.25">
      <c r="B801">
        <v>1</v>
      </c>
      <c r="C801" t="s">
        <v>875</v>
      </c>
      <c r="D801" s="26" t="s">
        <v>2071</v>
      </c>
      <c r="E801" s="435" t="s">
        <v>2753</v>
      </c>
      <c r="F801" s="27" t="s">
        <v>67</v>
      </c>
      <c r="G801" s="28" t="s">
        <v>3015</v>
      </c>
      <c r="H801" s="412" t="s">
        <v>1613</v>
      </c>
      <c r="I801" s="27">
        <v>32</v>
      </c>
      <c r="J801" s="87">
        <v>32</v>
      </c>
      <c r="K801" s="19" t="s">
        <v>800</v>
      </c>
      <c r="L801" s="52" t="s">
        <v>108</v>
      </c>
      <c r="M801" s="81"/>
      <c r="N801" s="28">
        <v>3072</v>
      </c>
      <c r="O801" s="972"/>
      <c r="P801" s="29">
        <v>6</v>
      </c>
      <c r="Q801" s="28"/>
      <c r="R801" s="28"/>
      <c r="S801" s="81">
        <v>126.58199999999999</v>
      </c>
      <c r="T801" s="185">
        <v>43164</v>
      </c>
      <c r="U801" s="326">
        <v>14.7</v>
      </c>
      <c r="V801" s="60">
        <v>1</v>
      </c>
      <c r="W801" s="167">
        <v>1</v>
      </c>
      <c r="X801" s="489">
        <f>IF(AND(N801&lt;&gt;"",S801&lt;&gt;""),1000*S801*V801/(N801*W801),"")</f>
        <v>41.205078125</v>
      </c>
      <c r="Y801" s="502" t="s">
        <v>174</v>
      </c>
      <c r="Z801" s="494"/>
      <c r="AA801" s="28" t="s">
        <v>20</v>
      </c>
      <c r="AB801" s="27">
        <v>23</v>
      </c>
      <c r="AC801" s="28" t="s">
        <v>2072</v>
      </c>
      <c r="AD801" s="27"/>
      <c r="AE801" s="28"/>
      <c r="AF801" s="29" t="s">
        <v>55</v>
      </c>
      <c r="AG801" s="29"/>
      <c r="AH801" s="27"/>
      <c r="AI801" s="27"/>
      <c r="AJ801" s="27"/>
      <c r="AK801" s="81"/>
      <c r="AL801" s="569"/>
      <c r="AM801" s="28">
        <v>32</v>
      </c>
      <c r="AN801" s="28"/>
      <c r="AO801" s="28">
        <v>2016</v>
      </c>
      <c r="AP801" s="20">
        <v>2017</v>
      </c>
      <c r="AQ801" s="182"/>
      <c r="AR801" s="28" t="s">
        <v>2754</v>
      </c>
      <c r="AS801" s="20" t="s">
        <v>4368</v>
      </c>
    </row>
    <row r="802" spans="1:45" ht="14.25" customHeight="1" x14ac:dyDescent="0.25">
      <c r="A802" t="s">
        <v>746</v>
      </c>
      <c r="B802">
        <v>1</v>
      </c>
      <c r="C802" t="s">
        <v>875</v>
      </c>
      <c r="D802" s="45" t="s">
        <v>1486</v>
      </c>
      <c r="E802" s="555" t="s">
        <v>1489</v>
      </c>
      <c r="F802" s="46" t="s">
        <v>57</v>
      </c>
      <c r="G802" s="42" t="s">
        <v>714</v>
      </c>
      <c r="H802" s="592" t="s">
        <v>1613</v>
      </c>
      <c r="I802" s="46">
        <v>32</v>
      </c>
      <c r="J802" s="670">
        <v>32</v>
      </c>
      <c r="K802" s="19" t="s">
        <v>800</v>
      </c>
      <c r="L802" s="52" t="s">
        <v>108</v>
      </c>
      <c r="M802" s="81"/>
      <c r="N802" s="28">
        <v>2152</v>
      </c>
      <c r="O802" s="972"/>
      <c r="P802" s="29">
        <v>6</v>
      </c>
      <c r="Q802" s="28"/>
      <c r="R802" s="28">
        <v>17</v>
      </c>
      <c r="S802" s="81">
        <v>121.95099999999999</v>
      </c>
      <c r="T802" s="185">
        <v>43218</v>
      </c>
      <c r="U802" s="326">
        <v>14.7</v>
      </c>
      <c r="V802" s="60">
        <v>1</v>
      </c>
      <c r="W802" s="167">
        <v>2</v>
      </c>
      <c r="X802" s="489">
        <f>IF(AND(N802&lt;&gt;"",S802&lt;&gt;""),1000*S802*V802/(N802*W802),"")</f>
        <v>28.334340148698885</v>
      </c>
      <c r="Y802" s="502" t="s">
        <v>174</v>
      </c>
      <c r="Z802" s="494"/>
      <c r="AA802" s="28" t="s">
        <v>20</v>
      </c>
      <c r="AB802" s="27">
        <v>3</v>
      </c>
      <c r="AC802" s="28" t="s">
        <v>3508</v>
      </c>
      <c r="AD802" s="27" t="s">
        <v>54</v>
      </c>
      <c r="AE802" s="28" t="s">
        <v>124</v>
      </c>
      <c r="AF802" s="29" t="s">
        <v>55</v>
      </c>
      <c r="AG802" s="29" t="s">
        <v>55</v>
      </c>
      <c r="AH802" s="27" t="s">
        <v>133</v>
      </c>
      <c r="AI802" s="27" t="s">
        <v>133</v>
      </c>
      <c r="AJ802" s="27"/>
      <c r="AK802" s="81"/>
      <c r="AL802" s="569"/>
      <c r="AM802" s="28">
        <v>32</v>
      </c>
      <c r="AN802" s="28">
        <v>3</v>
      </c>
      <c r="AO802" s="28"/>
      <c r="AP802" s="20">
        <v>2016</v>
      </c>
      <c r="AQ802" s="142"/>
      <c r="AR802" s="28" t="s">
        <v>1488</v>
      </c>
      <c r="AS802" s="20" t="s">
        <v>1487</v>
      </c>
    </row>
    <row r="803" spans="1:45" ht="14.25" customHeight="1" x14ac:dyDescent="0.25">
      <c r="B803">
        <v>1</v>
      </c>
      <c r="C803" t="s">
        <v>875</v>
      </c>
      <c r="D803" s="26" t="s">
        <v>1787</v>
      </c>
      <c r="E803" s="435" t="s">
        <v>1788</v>
      </c>
      <c r="F803" s="27" t="s">
        <v>57</v>
      </c>
      <c r="G803" s="28" t="s">
        <v>3594</v>
      </c>
      <c r="H803" s="27" t="s">
        <v>3282</v>
      </c>
      <c r="I803" s="27">
        <v>32</v>
      </c>
      <c r="J803" s="87">
        <v>32</v>
      </c>
      <c r="K803" s="19" t="s">
        <v>968</v>
      </c>
      <c r="L803" s="52" t="s">
        <v>1808</v>
      </c>
      <c r="M803" s="81"/>
      <c r="N803" s="28">
        <v>1048</v>
      </c>
      <c r="O803" s="972"/>
      <c r="P803" s="29">
        <v>6</v>
      </c>
      <c r="Q803" s="28">
        <v>4</v>
      </c>
      <c r="R803" s="28">
        <v>33</v>
      </c>
      <c r="S803" s="81">
        <v>185</v>
      </c>
      <c r="T803" s="185">
        <v>43111</v>
      </c>
      <c r="U803" s="326">
        <v>14.7</v>
      </c>
      <c r="V803" s="60">
        <v>1</v>
      </c>
      <c r="W803" s="167">
        <v>1</v>
      </c>
      <c r="X803" s="489">
        <f>IF(AND(N803&lt;&gt;"",S803&lt;&gt;""),1000*S803*V803/(N803*W803),"")</f>
        <v>176.52671755725191</v>
      </c>
      <c r="Y803" s="502" t="s">
        <v>174</v>
      </c>
      <c r="Z803" s="494"/>
      <c r="AA803" s="28" t="s">
        <v>17</v>
      </c>
      <c r="AB803" s="27">
        <v>50</v>
      </c>
      <c r="AC803" s="28"/>
      <c r="AD803" s="27" t="s">
        <v>54</v>
      </c>
      <c r="AE803" s="28" t="s">
        <v>124</v>
      </c>
      <c r="AF803" s="29" t="s">
        <v>55</v>
      </c>
      <c r="AG803" s="29" t="s">
        <v>54</v>
      </c>
      <c r="AH803" s="27" t="s">
        <v>133</v>
      </c>
      <c r="AI803" s="27" t="s">
        <v>133</v>
      </c>
      <c r="AJ803" s="27" t="s">
        <v>54</v>
      </c>
      <c r="AK803" s="81">
        <v>30</v>
      </c>
      <c r="AL803" s="569"/>
      <c r="AM803" s="28">
        <v>32</v>
      </c>
      <c r="AN803" s="28">
        <v>5</v>
      </c>
      <c r="AO803" s="28">
        <v>2014</v>
      </c>
      <c r="AP803" s="20">
        <v>2019</v>
      </c>
      <c r="AQ803" s="182" t="s">
        <v>1789</v>
      </c>
      <c r="AR803" s="28" t="s">
        <v>1809</v>
      </c>
      <c r="AS803" s="127" t="s">
        <v>3593</v>
      </c>
    </row>
    <row r="804" spans="1:45" ht="15" customHeight="1" x14ac:dyDescent="0.25">
      <c r="C804" t="s">
        <v>875</v>
      </c>
      <c r="D804" s="26" t="s">
        <v>1873</v>
      </c>
      <c r="E804" s="435" t="s">
        <v>2933</v>
      </c>
      <c r="F804" s="27" t="s">
        <v>3181</v>
      </c>
      <c r="G804" s="28" t="s">
        <v>3602</v>
      </c>
      <c r="H804" s="27" t="s">
        <v>1907</v>
      </c>
      <c r="I804" s="27">
        <v>32</v>
      </c>
      <c r="J804" s="87">
        <v>16</v>
      </c>
      <c r="K804" s="19"/>
      <c r="L804" s="52"/>
      <c r="M804" s="81" t="s">
        <v>2934</v>
      </c>
      <c r="N804" s="28"/>
      <c r="O804" s="972"/>
      <c r="P804" s="29"/>
      <c r="Q804" s="28"/>
      <c r="R804" s="28"/>
      <c r="S804" s="81"/>
      <c r="T804" s="185"/>
      <c r="U804" s="326"/>
      <c r="V804" s="60"/>
      <c r="W804" s="167"/>
      <c r="X804" s="489"/>
      <c r="Y804" s="502"/>
      <c r="Z804" s="494"/>
      <c r="AA804" s="28" t="s">
        <v>17</v>
      </c>
      <c r="AB804" s="27">
        <v>136</v>
      </c>
      <c r="AC804" s="28"/>
      <c r="AD804" s="27"/>
      <c r="AE804" s="28"/>
      <c r="AF804" s="29"/>
      <c r="AG804" s="29"/>
      <c r="AH804" s="27"/>
      <c r="AI804" s="27"/>
      <c r="AJ804" s="27"/>
      <c r="AK804" s="81"/>
      <c r="AL804" s="569"/>
      <c r="AM804" s="28"/>
      <c r="AN804" s="28"/>
      <c r="AO804" s="28">
        <v>2014</v>
      </c>
      <c r="AP804" s="20">
        <v>2016</v>
      </c>
      <c r="AQ804" s="182" t="s">
        <v>5469</v>
      </c>
      <c r="AR804" s="435" t="s">
        <v>1747</v>
      </c>
      <c r="AS804" s="20" t="s">
        <v>1909</v>
      </c>
    </row>
    <row r="805" spans="1:45" ht="14.25" customHeight="1" x14ac:dyDescent="0.25">
      <c r="C805" t="s">
        <v>875</v>
      </c>
      <c r="D805" s="26" t="s">
        <v>3098</v>
      </c>
      <c r="E805" s="435" t="s">
        <v>3099</v>
      </c>
      <c r="F805" s="27" t="s">
        <v>67</v>
      </c>
      <c r="G805" s="28" t="s">
        <v>3102</v>
      </c>
      <c r="H805" s="27" t="s">
        <v>3186</v>
      </c>
      <c r="I805" s="27">
        <v>32</v>
      </c>
      <c r="J805" s="87">
        <v>32</v>
      </c>
      <c r="K805" s="19" t="s">
        <v>3183</v>
      </c>
      <c r="L805" s="52" t="s">
        <v>3102</v>
      </c>
      <c r="M805" s="81"/>
      <c r="N805" s="326" t="s">
        <v>182</v>
      </c>
      <c r="O805" s="972"/>
      <c r="P805" s="29">
        <v>6</v>
      </c>
      <c r="Q805" s="28">
        <v>192</v>
      </c>
      <c r="R805" s="28">
        <v>167</v>
      </c>
      <c r="S805" s="81"/>
      <c r="T805" s="185">
        <v>42370</v>
      </c>
      <c r="U805" s="326" t="s">
        <v>3184</v>
      </c>
      <c r="V805" s="60"/>
      <c r="W805" s="167"/>
      <c r="X805" s="489"/>
      <c r="Y805" s="502" t="s">
        <v>174</v>
      </c>
      <c r="Z805" s="494"/>
      <c r="AA805" s="28" t="s">
        <v>17</v>
      </c>
      <c r="AB805" s="27">
        <v>34</v>
      </c>
      <c r="AC805" s="28" t="s">
        <v>3098</v>
      </c>
      <c r="AD805" s="27" t="s">
        <v>54</v>
      </c>
      <c r="AE805" s="28" t="s">
        <v>124</v>
      </c>
      <c r="AF805" s="29" t="s">
        <v>54</v>
      </c>
      <c r="AG805" s="29"/>
      <c r="AH805" s="27" t="s">
        <v>133</v>
      </c>
      <c r="AI805" s="27" t="s">
        <v>133</v>
      </c>
      <c r="AJ805" s="27" t="s">
        <v>54</v>
      </c>
      <c r="AK805" s="81"/>
      <c r="AL805" s="569"/>
      <c r="AM805" s="28">
        <v>32</v>
      </c>
      <c r="AN805" s="28"/>
      <c r="AO805" s="28">
        <v>2016</v>
      </c>
      <c r="AP805" s="20">
        <v>2017</v>
      </c>
      <c r="AQ805" s="182" t="s">
        <v>3182</v>
      </c>
      <c r="AR805" s="28" t="s">
        <v>3185</v>
      </c>
      <c r="AS805" s="130" t="s">
        <v>3187</v>
      </c>
    </row>
    <row r="806" spans="1:45" ht="14.25" customHeight="1" x14ac:dyDescent="0.25">
      <c r="D806" s="409" t="s">
        <v>4974</v>
      </c>
      <c r="E806" s="435" t="s">
        <v>4975</v>
      </c>
      <c r="F806" s="412" t="s">
        <v>85</v>
      </c>
      <c r="G806" s="504" t="s">
        <v>4976</v>
      </c>
      <c r="H806" s="412" t="s">
        <v>6305</v>
      </c>
      <c r="I806" s="412">
        <v>8</v>
      </c>
      <c r="J806" s="415">
        <v>8</v>
      </c>
      <c r="K806" s="856" t="s">
        <v>6197</v>
      </c>
      <c r="L806" s="52" t="s">
        <v>108</v>
      </c>
      <c r="M806" s="81" t="s">
        <v>6199</v>
      </c>
      <c r="N806" s="28">
        <v>2415</v>
      </c>
      <c r="O806" s="972">
        <v>1601</v>
      </c>
      <c r="P806" s="29">
        <v>6</v>
      </c>
      <c r="Q806" s="28"/>
      <c r="R806" s="28">
        <v>4</v>
      </c>
      <c r="S806" s="81">
        <v>238.095</v>
      </c>
      <c r="T806" s="185">
        <v>44507</v>
      </c>
      <c r="U806" s="326" t="s">
        <v>5998</v>
      </c>
      <c r="V806" s="60">
        <v>0.33</v>
      </c>
      <c r="W806" s="167">
        <v>3</v>
      </c>
      <c r="X806" s="489">
        <f t="shared" ref="X806:X816" si="27">IF(AND(N806&lt;&gt;"",S806&lt;&gt;""),1000*S806*V806/(N806*W806),"")</f>
        <v>10.844906832298138</v>
      </c>
      <c r="Y806" s="502" t="s">
        <v>174</v>
      </c>
      <c r="Z806" s="494" t="s">
        <v>54</v>
      </c>
      <c r="AA806" s="28" t="s">
        <v>20</v>
      </c>
      <c r="AB806" s="27">
        <v>22</v>
      </c>
      <c r="AC806" s="28" t="s">
        <v>6303</v>
      </c>
      <c r="AD806" s="27" t="s">
        <v>54</v>
      </c>
      <c r="AE806" s="28" t="s">
        <v>124</v>
      </c>
      <c r="AF806" s="29" t="s">
        <v>55</v>
      </c>
      <c r="AG806" s="29" t="s">
        <v>55</v>
      </c>
      <c r="AH806" s="27" t="s">
        <v>181</v>
      </c>
      <c r="AI806" s="27" t="s">
        <v>181</v>
      </c>
      <c r="AJ806" s="27" t="s">
        <v>54</v>
      </c>
      <c r="AK806" s="81"/>
      <c r="AL806" s="569"/>
      <c r="AM806" s="28"/>
      <c r="AN806" s="28"/>
      <c r="AO806" s="28"/>
      <c r="AP806" s="20">
        <v>2019</v>
      </c>
      <c r="AQ806" s="182" t="s">
        <v>4977</v>
      </c>
      <c r="AR806" s="28" t="s">
        <v>5058</v>
      </c>
      <c r="AS806" s="841" t="s">
        <v>4978</v>
      </c>
    </row>
    <row r="807" spans="1:45" ht="14.25" customHeight="1" x14ac:dyDescent="0.25">
      <c r="A807" t="s">
        <v>744</v>
      </c>
      <c r="B807">
        <v>1</v>
      </c>
      <c r="C807" t="s">
        <v>875</v>
      </c>
      <c r="D807" s="26" t="s">
        <v>4030</v>
      </c>
      <c r="E807" s="435" t="s">
        <v>4031</v>
      </c>
      <c r="F807" s="27" t="s">
        <v>67</v>
      </c>
      <c r="G807" s="28" t="s">
        <v>2945</v>
      </c>
      <c r="H807" s="27" t="s">
        <v>238</v>
      </c>
      <c r="I807" s="27">
        <v>32</v>
      </c>
      <c r="J807" s="87">
        <v>32</v>
      </c>
      <c r="K807" s="19" t="s">
        <v>800</v>
      </c>
      <c r="L807" s="52" t="s">
        <v>108</v>
      </c>
      <c r="M807" s="81"/>
      <c r="N807" s="28">
        <v>5992</v>
      </c>
      <c r="O807" s="972"/>
      <c r="P807" s="29">
        <v>6</v>
      </c>
      <c r="Q807" s="28">
        <v>1</v>
      </c>
      <c r="R807" s="28">
        <v>12</v>
      </c>
      <c r="S807" s="81">
        <v>133.333</v>
      </c>
      <c r="T807" s="185">
        <v>43287</v>
      </c>
      <c r="U807" s="326">
        <v>14.7</v>
      </c>
      <c r="V807" s="60">
        <v>1</v>
      </c>
      <c r="W807" s="167">
        <v>1</v>
      </c>
      <c r="X807" s="489">
        <f t="shared" si="27"/>
        <v>22.25183578104139</v>
      </c>
      <c r="Y807" s="502" t="s">
        <v>174</v>
      </c>
      <c r="Z807" s="494"/>
      <c r="AA807" s="28" t="s">
        <v>17</v>
      </c>
      <c r="AB807" s="27">
        <v>82</v>
      </c>
      <c r="AC807" s="28" t="s">
        <v>674</v>
      </c>
      <c r="AD807" s="27" t="s">
        <v>54</v>
      </c>
      <c r="AE807" s="28" t="s">
        <v>124</v>
      </c>
      <c r="AF807" s="29" t="s">
        <v>54</v>
      </c>
      <c r="AG807" s="29"/>
      <c r="AH807" s="27" t="s">
        <v>133</v>
      </c>
      <c r="AI807" s="27" t="s">
        <v>133</v>
      </c>
      <c r="AJ807" s="27" t="s">
        <v>54</v>
      </c>
      <c r="AK807" s="81"/>
      <c r="AL807" s="569"/>
      <c r="AM807" s="28">
        <v>64</v>
      </c>
      <c r="AN807" s="28">
        <v>5</v>
      </c>
      <c r="AO807" s="28">
        <v>1999</v>
      </c>
      <c r="AP807" s="20">
        <v>2003</v>
      </c>
      <c r="AQ807" s="182" t="s">
        <v>2948</v>
      </c>
      <c r="AR807" s="28" t="s">
        <v>4035</v>
      </c>
      <c r="AS807" s="127" t="s">
        <v>4034</v>
      </c>
    </row>
    <row r="808" spans="1:45" ht="14.25" customHeight="1" x14ac:dyDescent="0.25">
      <c r="C808" t="s">
        <v>875</v>
      </c>
      <c r="D808" s="26" t="s">
        <v>4030</v>
      </c>
      <c r="E808" s="435" t="s">
        <v>4031</v>
      </c>
      <c r="F808" s="27" t="s">
        <v>67</v>
      </c>
      <c r="G808" s="28" t="s">
        <v>2945</v>
      </c>
      <c r="H808" s="27" t="s">
        <v>238</v>
      </c>
      <c r="I808" s="27">
        <v>32</v>
      </c>
      <c r="J808" s="87">
        <v>32</v>
      </c>
      <c r="K808" s="19" t="s">
        <v>303</v>
      </c>
      <c r="L808" s="52" t="s">
        <v>4032</v>
      </c>
      <c r="M808" s="81"/>
      <c r="N808" s="28">
        <v>7554</v>
      </c>
      <c r="O808" s="972"/>
      <c r="P808" s="29">
        <v>4</v>
      </c>
      <c r="Q808" s="28"/>
      <c r="R808" s="28">
        <v>42</v>
      </c>
      <c r="S808" s="81">
        <v>50</v>
      </c>
      <c r="T808" s="185">
        <v>38565</v>
      </c>
      <c r="U808" s="326"/>
      <c r="V808" s="60">
        <v>1</v>
      </c>
      <c r="W808" s="167">
        <v>1</v>
      </c>
      <c r="X808" s="489">
        <f t="shared" si="27"/>
        <v>6.619009796134498</v>
      </c>
      <c r="Y808" s="502" t="s">
        <v>2226</v>
      </c>
      <c r="Z808" s="494"/>
      <c r="AA808" s="28" t="s">
        <v>17</v>
      </c>
      <c r="AB808" s="27">
        <v>90</v>
      </c>
      <c r="AC808" s="28" t="s">
        <v>674</v>
      </c>
      <c r="AD808" s="27" t="s">
        <v>54</v>
      </c>
      <c r="AE808" s="28" t="s">
        <v>124</v>
      </c>
      <c r="AF808" s="29" t="s">
        <v>54</v>
      </c>
      <c r="AG808" s="29"/>
      <c r="AH808" s="27" t="s">
        <v>133</v>
      </c>
      <c r="AI808" s="27" t="s">
        <v>133</v>
      </c>
      <c r="AJ808" s="27" t="s">
        <v>54</v>
      </c>
      <c r="AK808" s="81"/>
      <c r="AL808" s="569"/>
      <c r="AM808" s="28">
        <v>64</v>
      </c>
      <c r="AN808" s="28">
        <v>5</v>
      </c>
      <c r="AO808" s="28">
        <v>1999</v>
      </c>
      <c r="AP808" s="20">
        <v>2003</v>
      </c>
      <c r="AQ808" s="182" t="s">
        <v>2948</v>
      </c>
      <c r="AR808" s="28" t="s">
        <v>4033</v>
      </c>
      <c r="AS808" s="127" t="s">
        <v>4034</v>
      </c>
    </row>
    <row r="809" spans="1:45" ht="14.25" customHeight="1" x14ac:dyDescent="0.25">
      <c r="A809" t="s">
        <v>744</v>
      </c>
      <c r="B809">
        <v>1</v>
      </c>
      <c r="C809" t="s">
        <v>875</v>
      </c>
      <c r="D809" s="874" t="s">
        <v>2946</v>
      </c>
      <c r="E809" s="555" t="s">
        <v>2947</v>
      </c>
      <c r="F809" s="46" t="s">
        <v>67</v>
      </c>
      <c r="G809" s="42" t="s">
        <v>676</v>
      </c>
      <c r="H809" s="46" t="s">
        <v>238</v>
      </c>
      <c r="I809" s="46">
        <v>32</v>
      </c>
      <c r="J809" s="670">
        <v>32</v>
      </c>
      <c r="K809" s="19" t="s">
        <v>800</v>
      </c>
      <c r="L809" s="52" t="s">
        <v>2945</v>
      </c>
      <c r="M809" s="81"/>
      <c r="N809" s="28">
        <v>2920</v>
      </c>
      <c r="O809" s="972"/>
      <c r="P809" s="29">
        <v>6</v>
      </c>
      <c r="Q809" s="28"/>
      <c r="R809" s="28"/>
      <c r="S809" s="81">
        <v>183</v>
      </c>
      <c r="T809" s="185"/>
      <c r="U809" s="326"/>
      <c r="V809" s="60">
        <v>1</v>
      </c>
      <c r="W809" s="167">
        <v>1</v>
      </c>
      <c r="X809" s="489">
        <f t="shared" si="27"/>
        <v>62.671232876712331</v>
      </c>
      <c r="Y809" s="502" t="s">
        <v>2342</v>
      </c>
      <c r="Z809" s="494" t="s">
        <v>54</v>
      </c>
      <c r="AA809" s="28" t="s">
        <v>17</v>
      </c>
      <c r="AB809" s="27" t="s">
        <v>677</v>
      </c>
      <c r="AC809" s="28" t="s">
        <v>675</v>
      </c>
      <c r="AD809" s="27" t="s">
        <v>54</v>
      </c>
      <c r="AE809" s="28" t="s">
        <v>124</v>
      </c>
      <c r="AF809" s="29" t="s">
        <v>54</v>
      </c>
      <c r="AG809" s="29"/>
      <c r="AH809" s="27" t="s">
        <v>133</v>
      </c>
      <c r="AI809" s="27" t="s">
        <v>133</v>
      </c>
      <c r="AJ809" s="27" t="s">
        <v>54</v>
      </c>
      <c r="AK809" s="81"/>
      <c r="AL809" s="569"/>
      <c r="AM809" s="28">
        <v>64</v>
      </c>
      <c r="AN809" s="28">
        <v>7</v>
      </c>
      <c r="AO809" s="28">
        <v>2003</v>
      </c>
      <c r="AP809" s="20">
        <v>2021</v>
      </c>
      <c r="AQ809" s="182" t="s">
        <v>2948</v>
      </c>
      <c r="AR809" s="871" t="s">
        <v>1277</v>
      </c>
      <c r="AS809" s="873" t="s">
        <v>5530</v>
      </c>
    </row>
    <row r="810" spans="1:45" ht="14.25" customHeight="1" x14ac:dyDescent="0.25">
      <c r="C810" t="s">
        <v>875</v>
      </c>
      <c r="D810" s="26" t="s">
        <v>1973</v>
      </c>
      <c r="E810" s="435" t="s">
        <v>5007</v>
      </c>
      <c r="F810" s="27" t="s">
        <v>3181</v>
      </c>
      <c r="G810" s="28" t="s">
        <v>1974</v>
      </c>
      <c r="H810" s="27" t="s">
        <v>238</v>
      </c>
      <c r="I810" s="27">
        <v>32</v>
      </c>
      <c r="J810" s="87">
        <v>32</v>
      </c>
      <c r="K810" s="19" t="s">
        <v>800</v>
      </c>
      <c r="L810" s="52" t="s">
        <v>108</v>
      </c>
      <c r="M810" s="81" t="s">
        <v>3080</v>
      </c>
      <c r="N810" s="28"/>
      <c r="O810" s="972"/>
      <c r="P810" s="29">
        <v>6</v>
      </c>
      <c r="Q810" s="28"/>
      <c r="R810" s="28"/>
      <c r="S810" s="81"/>
      <c r="T810" s="185">
        <v>43183</v>
      </c>
      <c r="U810" s="326">
        <v>14.7</v>
      </c>
      <c r="V810" s="60">
        <v>1</v>
      </c>
      <c r="W810" s="167">
        <v>1</v>
      </c>
      <c r="X810" s="489" t="str">
        <f t="shared" si="27"/>
        <v/>
      </c>
      <c r="Y810" s="502"/>
      <c r="Z810" s="494"/>
      <c r="AA810" s="28" t="s">
        <v>20</v>
      </c>
      <c r="AB810" s="27"/>
      <c r="AC810" s="28"/>
      <c r="AD810" s="27" t="s">
        <v>54</v>
      </c>
      <c r="AE810" s="28" t="s">
        <v>124</v>
      </c>
      <c r="AF810" s="29" t="s">
        <v>54</v>
      </c>
      <c r="AG810" s="29" t="s">
        <v>55</v>
      </c>
      <c r="AH810" s="27" t="s">
        <v>133</v>
      </c>
      <c r="AI810" s="27" t="s">
        <v>133</v>
      </c>
      <c r="AJ810" s="27" t="s">
        <v>54</v>
      </c>
      <c r="AK810" s="81"/>
      <c r="AL810" s="569"/>
      <c r="AM810" s="28">
        <v>64</v>
      </c>
      <c r="AN810" s="28"/>
      <c r="AO810" s="28">
        <v>2015</v>
      </c>
      <c r="AP810" s="20">
        <v>2019</v>
      </c>
      <c r="AQ810" s="182" t="s">
        <v>2951</v>
      </c>
      <c r="AR810" s="28" t="s">
        <v>1975</v>
      </c>
      <c r="AS810" s="20" t="s">
        <v>3079</v>
      </c>
    </row>
    <row r="811" spans="1:45" ht="14.25" customHeight="1" x14ac:dyDescent="0.25">
      <c r="A811" t="s">
        <v>744</v>
      </c>
      <c r="B811">
        <v>1</v>
      </c>
      <c r="C811" t="s">
        <v>875</v>
      </c>
      <c r="D811" s="26" t="s">
        <v>506</v>
      </c>
      <c r="E811" s="435" t="s">
        <v>2554</v>
      </c>
      <c r="F811" s="27" t="s">
        <v>67</v>
      </c>
      <c r="G811" s="28" t="s">
        <v>507</v>
      </c>
      <c r="H811" s="27" t="s">
        <v>238</v>
      </c>
      <c r="I811" s="27">
        <v>64</v>
      </c>
      <c r="J811" s="87">
        <v>32</v>
      </c>
      <c r="K811" s="19" t="s">
        <v>800</v>
      </c>
      <c r="L811" s="52" t="s">
        <v>108</v>
      </c>
      <c r="M811" s="81"/>
      <c r="N811" s="28">
        <v>52845</v>
      </c>
      <c r="O811" s="972"/>
      <c r="P811" s="29">
        <v>6</v>
      </c>
      <c r="Q811" s="28">
        <v>8</v>
      </c>
      <c r="R811" s="28">
        <v>59</v>
      </c>
      <c r="S811" s="81">
        <v>55.555999999999997</v>
      </c>
      <c r="T811" s="185">
        <v>41764</v>
      </c>
      <c r="U811" s="326" t="s">
        <v>1255</v>
      </c>
      <c r="V811" s="60">
        <v>2</v>
      </c>
      <c r="W811" s="167">
        <v>1</v>
      </c>
      <c r="X811" s="489">
        <f t="shared" si="27"/>
        <v>2.1026019490964138</v>
      </c>
      <c r="Y811" s="502" t="s">
        <v>2216</v>
      </c>
      <c r="Z811" s="494"/>
      <c r="AA811" s="28" t="s">
        <v>20</v>
      </c>
      <c r="AB811" s="27">
        <v>136</v>
      </c>
      <c r="AC811" s="28" t="s">
        <v>509</v>
      </c>
      <c r="AD811" s="27" t="s">
        <v>54</v>
      </c>
      <c r="AE811" s="28" t="s">
        <v>124</v>
      </c>
      <c r="AF811" s="29" t="s">
        <v>54</v>
      </c>
      <c r="AG811" s="29" t="s">
        <v>55</v>
      </c>
      <c r="AH811" s="27" t="s">
        <v>133</v>
      </c>
      <c r="AI811" s="27" t="s">
        <v>133</v>
      </c>
      <c r="AJ811" s="27" t="s">
        <v>54</v>
      </c>
      <c r="AK811" s="81"/>
      <c r="AL811" s="569"/>
      <c r="AM811" s="28">
        <v>32</v>
      </c>
      <c r="AN811" s="28"/>
      <c r="AO811" s="28">
        <v>2007</v>
      </c>
      <c r="AP811" s="20">
        <v>2012</v>
      </c>
      <c r="AQ811" s="182" t="s">
        <v>2949</v>
      </c>
      <c r="AR811" s="28" t="s">
        <v>508</v>
      </c>
      <c r="AS811" s="20" t="s">
        <v>1351</v>
      </c>
    </row>
    <row r="812" spans="1:45" ht="14.25" customHeight="1" x14ac:dyDescent="0.25">
      <c r="C812" t="s">
        <v>875</v>
      </c>
      <c r="D812" s="26" t="s">
        <v>2028</v>
      </c>
      <c r="E812" s="435" t="s">
        <v>2108</v>
      </c>
      <c r="F812" s="27" t="s">
        <v>85</v>
      </c>
      <c r="G812" s="28" t="s">
        <v>2029</v>
      </c>
      <c r="H812" s="27" t="s">
        <v>238</v>
      </c>
      <c r="I812" s="27">
        <v>64</v>
      </c>
      <c r="J812" s="87">
        <v>32</v>
      </c>
      <c r="K812" s="19" t="s">
        <v>800</v>
      </c>
      <c r="L812" s="52" t="s">
        <v>108</v>
      </c>
      <c r="M812" s="81" t="s">
        <v>777</v>
      </c>
      <c r="N812" s="28"/>
      <c r="O812" s="972"/>
      <c r="P812" s="29">
        <v>6</v>
      </c>
      <c r="Q812" s="28"/>
      <c r="R812" s="28"/>
      <c r="S812" s="81"/>
      <c r="T812" s="185">
        <v>43192</v>
      </c>
      <c r="U812" s="326">
        <v>14.7</v>
      </c>
      <c r="V812" s="60">
        <v>2</v>
      </c>
      <c r="W812" s="167">
        <v>1</v>
      </c>
      <c r="X812" s="489" t="str">
        <f t="shared" si="27"/>
        <v/>
      </c>
      <c r="Y812" s="502"/>
      <c r="Z812" s="494" t="s">
        <v>54</v>
      </c>
      <c r="AA812" s="28" t="s">
        <v>20</v>
      </c>
      <c r="AB812" s="27">
        <v>263</v>
      </c>
      <c r="AC812" s="28" t="s">
        <v>2030</v>
      </c>
      <c r="AD812" s="27" t="s">
        <v>55</v>
      </c>
      <c r="AE812" s="28"/>
      <c r="AF812" s="29" t="s">
        <v>54</v>
      </c>
      <c r="AG812" s="29"/>
      <c r="AH812" s="27"/>
      <c r="AI812" s="27"/>
      <c r="AJ812" s="27"/>
      <c r="AK812" s="81"/>
      <c r="AL812" s="569"/>
      <c r="AM812" s="28"/>
      <c r="AN812" s="28"/>
      <c r="AO812" s="28">
        <v>2009</v>
      </c>
      <c r="AP812" s="20">
        <v>2010</v>
      </c>
      <c r="AQ812" s="182"/>
      <c r="AR812" s="28" t="s">
        <v>3272</v>
      </c>
      <c r="AS812" s="130" t="s">
        <v>3273</v>
      </c>
    </row>
    <row r="813" spans="1:45" ht="14.25" customHeight="1" x14ac:dyDescent="0.25">
      <c r="B813">
        <v>1</v>
      </c>
      <c r="C813" t="s">
        <v>875</v>
      </c>
      <c r="D813" s="26" t="s">
        <v>2054</v>
      </c>
      <c r="E813" s="435" t="s">
        <v>2055</v>
      </c>
      <c r="F813" s="27" t="s">
        <v>67</v>
      </c>
      <c r="G813" s="28"/>
      <c r="H813" s="27" t="s">
        <v>238</v>
      </c>
      <c r="I813" s="27">
        <v>32</v>
      </c>
      <c r="J813" s="87">
        <v>32</v>
      </c>
      <c r="K813" s="19" t="s">
        <v>800</v>
      </c>
      <c r="L813" s="52" t="s">
        <v>108</v>
      </c>
      <c r="M813" s="81"/>
      <c r="N813" s="28">
        <v>2579</v>
      </c>
      <c r="O813" s="972"/>
      <c r="P813" s="29">
        <v>6</v>
      </c>
      <c r="Q813" s="28"/>
      <c r="R813" s="28">
        <v>32</v>
      </c>
      <c r="S813" s="81">
        <v>111.111</v>
      </c>
      <c r="T813" s="185">
        <v>43185</v>
      </c>
      <c r="U813" s="326">
        <v>14.7</v>
      </c>
      <c r="V813" s="60">
        <v>1</v>
      </c>
      <c r="W813" s="167">
        <v>1</v>
      </c>
      <c r="X813" s="489">
        <f t="shared" si="27"/>
        <v>43.082977898410235</v>
      </c>
      <c r="Y813" s="502" t="s">
        <v>174</v>
      </c>
      <c r="Z813" s="494"/>
      <c r="AA813" s="28" t="s">
        <v>17</v>
      </c>
      <c r="AB813" s="27">
        <v>48</v>
      </c>
      <c r="AC813" s="28" t="s">
        <v>3164</v>
      </c>
      <c r="AD813" s="27"/>
      <c r="AE813" s="28"/>
      <c r="AF813" s="29" t="s">
        <v>54</v>
      </c>
      <c r="AG813" s="29" t="s">
        <v>55</v>
      </c>
      <c r="AH813" s="27" t="s">
        <v>133</v>
      </c>
      <c r="AI813" s="27" t="s">
        <v>133</v>
      </c>
      <c r="AJ813" s="27" t="s">
        <v>54</v>
      </c>
      <c r="AK813" s="81"/>
      <c r="AL813" s="569"/>
      <c r="AM813" s="28">
        <v>64</v>
      </c>
      <c r="AN813" s="28"/>
      <c r="AO813" s="28">
        <v>2013</v>
      </c>
      <c r="AP813" s="20">
        <v>2015</v>
      </c>
      <c r="AQ813" s="37"/>
      <c r="AR813" s="28" t="s">
        <v>3167</v>
      </c>
      <c r="AS813" s="130" t="s">
        <v>3165</v>
      </c>
    </row>
    <row r="814" spans="1:45" ht="14.25" customHeight="1" x14ac:dyDescent="0.25">
      <c r="B814">
        <v>1</v>
      </c>
      <c r="C814" t="s">
        <v>875</v>
      </c>
      <c r="D814" s="26" t="s">
        <v>2054</v>
      </c>
      <c r="E814" s="435" t="s">
        <v>2055</v>
      </c>
      <c r="F814" s="27" t="s">
        <v>67</v>
      </c>
      <c r="G814" s="28"/>
      <c r="H814" s="27" t="s">
        <v>238</v>
      </c>
      <c r="I814" s="27">
        <v>32</v>
      </c>
      <c r="J814" s="87">
        <v>32</v>
      </c>
      <c r="K814" s="19" t="s">
        <v>800</v>
      </c>
      <c r="L814" s="52" t="s">
        <v>108</v>
      </c>
      <c r="M814" s="81"/>
      <c r="N814" s="28">
        <v>3730</v>
      </c>
      <c r="O814" s="972"/>
      <c r="P814" s="29">
        <v>6</v>
      </c>
      <c r="Q814" s="28">
        <v>5</v>
      </c>
      <c r="R814" s="28"/>
      <c r="S814" s="81">
        <v>111.111</v>
      </c>
      <c r="T814" s="185">
        <v>43185</v>
      </c>
      <c r="U814" s="326">
        <v>14.7</v>
      </c>
      <c r="V814" s="60">
        <v>1</v>
      </c>
      <c r="W814" s="167">
        <v>1</v>
      </c>
      <c r="X814" s="489">
        <f t="shared" si="27"/>
        <v>29.788471849865953</v>
      </c>
      <c r="Y814" s="502" t="s">
        <v>174</v>
      </c>
      <c r="Z814" s="494"/>
      <c r="AA814" s="28" t="s">
        <v>17</v>
      </c>
      <c r="AB814" s="27">
        <v>48</v>
      </c>
      <c r="AC814" s="28" t="s">
        <v>3163</v>
      </c>
      <c r="AD814" s="27"/>
      <c r="AE814" s="28"/>
      <c r="AF814" s="29" t="s">
        <v>54</v>
      </c>
      <c r="AG814" s="29" t="s">
        <v>55</v>
      </c>
      <c r="AH814" s="27" t="s">
        <v>133</v>
      </c>
      <c r="AI814" s="27" t="s">
        <v>133</v>
      </c>
      <c r="AJ814" s="27" t="s">
        <v>54</v>
      </c>
      <c r="AK814" s="81"/>
      <c r="AL814" s="569"/>
      <c r="AM814" s="28">
        <v>64</v>
      </c>
      <c r="AN814" s="28"/>
      <c r="AO814" s="28">
        <v>2013</v>
      </c>
      <c r="AP814" s="20">
        <v>2015</v>
      </c>
      <c r="AQ814" s="37"/>
      <c r="AR814" s="28" t="s">
        <v>3167</v>
      </c>
      <c r="AS814" s="130" t="s">
        <v>3166</v>
      </c>
    </row>
    <row r="815" spans="1:45" ht="14.25" customHeight="1" x14ac:dyDescent="0.25">
      <c r="D815" s="409" t="s">
        <v>5818</v>
      </c>
      <c r="E815" s="435" t="s">
        <v>5819</v>
      </c>
      <c r="F815" s="27" t="s">
        <v>67</v>
      </c>
      <c r="G815" s="504" t="s">
        <v>5820</v>
      </c>
      <c r="H815" s="27" t="s">
        <v>1052</v>
      </c>
      <c r="I815" s="412">
        <v>32</v>
      </c>
      <c r="J815" s="415">
        <v>8</v>
      </c>
      <c r="K815" s="856" t="s">
        <v>6197</v>
      </c>
      <c r="L815" s="52" t="s">
        <v>108</v>
      </c>
      <c r="M815" s="81" t="s">
        <v>6199</v>
      </c>
      <c r="N815" s="28">
        <v>622</v>
      </c>
      <c r="O815" s="972">
        <v>357</v>
      </c>
      <c r="P815" s="29">
        <v>6</v>
      </c>
      <c r="Q815" s="28"/>
      <c r="R815" s="28"/>
      <c r="S815" s="81">
        <v>250</v>
      </c>
      <c r="T815" s="185">
        <v>44490</v>
      </c>
      <c r="U815" s="326" t="s">
        <v>5998</v>
      </c>
      <c r="V815" s="60">
        <v>1</v>
      </c>
      <c r="W815" s="167">
        <v>1</v>
      </c>
      <c r="X815" s="489">
        <f t="shared" si="27"/>
        <v>401.92926045016077</v>
      </c>
      <c r="Y815" s="502"/>
      <c r="Z815" s="494"/>
      <c r="AA815" s="28" t="s">
        <v>17</v>
      </c>
      <c r="AB815" s="27">
        <v>8</v>
      </c>
      <c r="AC815" s="28" t="s">
        <v>386</v>
      </c>
      <c r="AD815" s="27"/>
      <c r="AE815" s="28"/>
      <c r="AF815" s="29"/>
      <c r="AG815" s="29"/>
      <c r="AH815" s="27"/>
      <c r="AI815" s="27"/>
      <c r="AJ815" s="27"/>
      <c r="AK815" s="81"/>
      <c r="AL815" s="569"/>
      <c r="AM815" s="28"/>
      <c r="AN815" s="28"/>
      <c r="AO815" s="28"/>
      <c r="AP815" s="20"/>
      <c r="AQ815" s="182" t="s">
        <v>5822</v>
      </c>
      <c r="AR815" s="28" t="s">
        <v>5821</v>
      </c>
      <c r="AS815" s="20" t="s">
        <v>6209</v>
      </c>
    </row>
    <row r="816" spans="1:45" ht="14.25" customHeight="1" x14ac:dyDescent="0.25">
      <c r="A816" t="s">
        <v>746</v>
      </c>
      <c r="B816">
        <v>1</v>
      </c>
      <c r="C816" t="s">
        <v>875</v>
      </c>
      <c r="D816" s="26" t="s">
        <v>215</v>
      </c>
      <c r="E816" s="435" t="s">
        <v>2918</v>
      </c>
      <c r="F816" s="27" t="s">
        <v>67</v>
      </c>
      <c r="G816" s="28" t="s">
        <v>216</v>
      </c>
      <c r="H816" s="27" t="s">
        <v>1052</v>
      </c>
      <c r="I816" s="27">
        <v>32</v>
      </c>
      <c r="J816" s="87">
        <v>16</v>
      </c>
      <c r="K816" s="19" t="s">
        <v>802</v>
      </c>
      <c r="L816" s="52" t="s">
        <v>108</v>
      </c>
      <c r="M816" s="81"/>
      <c r="N816" s="28">
        <v>1420</v>
      </c>
      <c r="O816" s="972"/>
      <c r="P816" s="29" t="s">
        <v>744</v>
      </c>
      <c r="Q816" s="28">
        <v>8</v>
      </c>
      <c r="R816" s="28">
        <v>24</v>
      </c>
      <c r="S816" s="81">
        <v>283.20600000000002</v>
      </c>
      <c r="T816" s="185">
        <v>41800</v>
      </c>
      <c r="U816" s="326" t="s">
        <v>1267</v>
      </c>
      <c r="V816" s="60">
        <v>1</v>
      </c>
      <c r="W816" s="167">
        <v>1</v>
      </c>
      <c r="X816" s="489">
        <f t="shared" si="27"/>
        <v>199.44084507042254</v>
      </c>
      <c r="Y816" s="502" t="s">
        <v>1833</v>
      </c>
      <c r="Z816" s="494"/>
      <c r="AA816" s="28" t="s">
        <v>20</v>
      </c>
      <c r="AB816" s="27"/>
      <c r="AC816" s="28" t="s">
        <v>1228</v>
      </c>
      <c r="AD816" s="27" t="s">
        <v>54</v>
      </c>
      <c r="AE816" s="28"/>
      <c r="AF816" s="29" t="s">
        <v>55</v>
      </c>
      <c r="AG816" s="29"/>
      <c r="AH816" s="27"/>
      <c r="AI816" s="27"/>
      <c r="AJ816" s="27" t="s">
        <v>55</v>
      </c>
      <c r="AK816" s="81">
        <v>40</v>
      </c>
      <c r="AL816" s="569"/>
      <c r="AM816" s="28">
        <v>10</v>
      </c>
      <c r="AN816" s="28">
        <v>8</v>
      </c>
      <c r="AO816" s="28">
        <v>2013</v>
      </c>
      <c r="AP816" s="20">
        <v>2015</v>
      </c>
      <c r="AQ816" s="142"/>
      <c r="AR816" s="28" t="s">
        <v>1229</v>
      </c>
      <c r="AS816" s="20"/>
    </row>
    <row r="817" spans="1:45" ht="14.25" customHeight="1" x14ac:dyDescent="0.25">
      <c r="C817" t="s">
        <v>875</v>
      </c>
      <c r="D817" s="45" t="s">
        <v>1889</v>
      </c>
      <c r="E817" s="555" t="s">
        <v>2970</v>
      </c>
      <c r="F817" s="46" t="s">
        <v>737</v>
      </c>
      <c r="G817" s="42" t="s">
        <v>1890</v>
      </c>
      <c r="H817" s="46" t="s">
        <v>1052</v>
      </c>
      <c r="I817" s="46"/>
      <c r="J817" s="670"/>
      <c r="K817" s="19"/>
      <c r="L817" s="52"/>
      <c r="M817" s="81"/>
      <c r="N817" s="28"/>
      <c r="O817" s="972"/>
      <c r="P817" s="29"/>
      <c r="Q817" s="28"/>
      <c r="R817" s="28"/>
      <c r="S817" s="81"/>
      <c r="T817" s="185"/>
      <c r="U817" s="326"/>
      <c r="V817" s="60"/>
      <c r="W817" s="167"/>
      <c r="X817" s="489"/>
      <c r="Y817" s="502"/>
      <c r="Z817" s="494"/>
      <c r="AA817" s="28" t="s">
        <v>107</v>
      </c>
      <c r="AB817" s="27"/>
      <c r="AC817" s="28"/>
      <c r="AD817" s="27"/>
      <c r="AE817" s="28"/>
      <c r="AF817" s="29"/>
      <c r="AG817" s="29"/>
      <c r="AH817" s="27"/>
      <c r="AI817" s="27"/>
      <c r="AJ817" s="27"/>
      <c r="AK817" s="81"/>
      <c r="AL817" s="569"/>
      <c r="AM817" s="28"/>
      <c r="AN817" s="28"/>
      <c r="AO817" s="28"/>
      <c r="AP817" s="20"/>
      <c r="AQ817" s="182" t="s">
        <v>6098</v>
      </c>
      <c r="AR817" s="28" t="s">
        <v>2971</v>
      </c>
      <c r="AS817" s="20" t="s">
        <v>1892</v>
      </c>
    </row>
    <row r="818" spans="1:45" ht="14.25" customHeight="1" x14ac:dyDescent="0.25">
      <c r="B818">
        <v>1</v>
      </c>
      <c r="C818" t="s">
        <v>875</v>
      </c>
      <c r="D818" s="45" t="s">
        <v>2769</v>
      </c>
      <c r="E818" s="555" t="s">
        <v>2770</v>
      </c>
      <c r="F818" s="46" t="s">
        <v>67</v>
      </c>
      <c r="G818" s="42" t="s">
        <v>2983</v>
      </c>
      <c r="H818" s="46" t="s">
        <v>1052</v>
      </c>
      <c r="I818" s="46">
        <v>16</v>
      </c>
      <c r="J818" s="670">
        <v>5</v>
      </c>
      <c r="K818" s="19" t="s">
        <v>800</v>
      </c>
      <c r="L818" s="52" t="s">
        <v>108</v>
      </c>
      <c r="M818" s="81" t="s">
        <v>3835</v>
      </c>
      <c r="N818" s="28">
        <v>433</v>
      </c>
      <c r="O818" s="972"/>
      <c r="P818" s="29">
        <v>6</v>
      </c>
      <c r="Q818" s="28">
        <v>1</v>
      </c>
      <c r="R818" s="28">
        <v>1</v>
      </c>
      <c r="S818" s="81">
        <v>128.20500000000001</v>
      </c>
      <c r="T818" s="185">
        <v>43175</v>
      </c>
      <c r="U818" s="326">
        <v>14.7</v>
      </c>
      <c r="V818" s="60">
        <v>0.33</v>
      </c>
      <c r="W818" s="167">
        <v>1</v>
      </c>
      <c r="X818" s="489">
        <f>IF(AND(N818&lt;&gt;"",S818&lt;&gt;""),1000*S818*V818/(N818*W818),"")</f>
        <v>97.708198614318732</v>
      </c>
      <c r="Y818" s="502" t="s">
        <v>174</v>
      </c>
      <c r="Z818" s="494"/>
      <c r="AA818" s="28" t="s">
        <v>20</v>
      </c>
      <c r="AB818" s="27">
        <v>7</v>
      </c>
      <c r="AC818" s="28" t="s">
        <v>2769</v>
      </c>
      <c r="AD818" s="27" t="s">
        <v>54</v>
      </c>
      <c r="AE818" s="28" t="s">
        <v>124</v>
      </c>
      <c r="AF818" s="29" t="s">
        <v>55</v>
      </c>
      <c r="AG818" s="29"/>
      <c r="AH818" s="27" t="s">
        <v>83</v>
      </c>
      <c r="AI818" s="27" t="s">
        <v>83</v>
      </c>
      <c r="AJ818" s="27" t="s">
        <v>55</v>
      </c>
      <c r="AK818" s="81">
        <v>26</v>
      </c>
      <c r="AL818" s="569"/>
      <c r="AM818" s="28"/>
      <c r="AN818" s="28"/>
      <c r="AO818" s="28">
        <v>2008</v>
      </c>
      <c r="AP818" s="20">
        <v>2018</v>
      </c>
      <c r="AQ818" s="182"/>
      <c r="AR818" s="28" t="s">
        <v>5829</v>
      </c>
      <c r="AS818" s="20" t="s">
        <v>2773</v>
      </c>
    </row>
    <row r="819" spans="1:45" ht="14.25" customHeight="1" x14ac:dyDescent="0.25">
      <c r="B819">
        <v>1</v>
      </c>
      <c r="C819" t="s">
        <v>875</v>
      </c>
      <c r="D819" s="26" t="s">
        <v>1947</v>
      </c>
      <c r="E819" s="435" t="s">
        <v>1948</v>
      </c>
      <c r="F819" s="27" t="s">
        <v>67</v>
      </c>
      <c r="G819" s="28" t="s">
        <v>336</v>
      </c>
      <c r="H819" s="27" t="s">
        <v>1052</v>
      </c>
      <c r="I819" s="27">
        <v>16</v>
      </c>
      <c r="J819" s="87">
        <v>8</v>
      </c>
      <c r="K819" s="19" t="s">
        <v>800</v>
      </c>
      <c r="L819" s="52" t="s">
        <v>108</v>
      </c>
      <c r="M819" s="81"/>
      <c r="N819" s="28">
        <v>147</v>
      </c>
      <c r="O819" s="972"/>
      <c r="P819" s="29">
        <v>6</v>
      </c>
      <c r="Q819" s="28"/>
      <c r="R819" s="28"/>
      <c r="S819" s="81">
        <v>740.75099999999998</v>
      </c>
      <c r="T819" s="185">
        <v>43175</v>
      </c>
      <c r="U819" s="326">
        <v>14.7</v>
      </c>
      <c r="V819" s="60">
        <v>0.67</v>
      </c>
      <c r="W819" s="167">
        <v>28</v>
      </c>
      <c r="X819" s="489">
        <f>IF(AND(N819&lt;&gt;"",S819&lt;&gt;""),1000*S819*V819/(N819*W819),"")</f>
        <v>120.57900145772595</v>
      </c>
      <c r="Y819" s="502" t="s">
        <v>174</v>
      </c>
      <c r="Z819" s="494"/>
      <c r="AA819" s="28" t="s">
        <v>20</v>
      </c>
      <c r="AB819" s="27">
        <v>2</v>
      </c>
      <c r="AC819" s="28" t="s">
        <v>2986</v>
      </c>
      <c r="AD819" s="1039" t="s">
        <v>54</v>
      </c>
      <c r="AE819" s="28"/>
      <c r="AF819" s="29" t="s">
        <v>55</v>
      </c>
      <c r="AG819" s="29"/>
      <c r="AH819" s="27"/>
      <c r="AI819" s="27"/>
      <c r="AJ819" s="27"/>
      <c r="AK819" s="81">
        <v>33</v>
      </c>
      <c r="AL819" s="569"/>
      <c r="AM819" s="28"/>
      <c r="AN819" s="28"/>
      <c r="AO819" s="28">
        <v>2012</v>
      </c>
      <c r="AP819" s="20">
        <v>2013</v>
      </c>
      <c r="AQ819" s="182"/>
      <c r="AR819" s="28" t="s">
        <v>2985</v>
      </c>
      <c r="AS819" s="20" t="s">
        <v>2984</v>
      </c>
    </row>
    <row r="820" spans="1:45" ht="14.25" customHeight="1" x14ac:dyDescent="0.25">
      <c r="C820" t="s">
        <v>875</v>
      </c>
      <c r="D820" s="26" t="s">
        <v>711</v>
      </c>
      <c r="E820" s="435" t="s">
        <v>3380</v>
      </c>
      <c r="F820" s="27" t="s">
        <v>67</v>
      </c>
      <c r="G820" s="28" t="s">
        <v>2997</v>
      </c>
      <c r="H820" s="27" t="s">
        <v>1052</v>
      </c>
      <c r="I820" s="27">
        <v>16</v>
      </c>
      <c r="J820" s="87">
        <v>16</v>
      </c>
      <c r="K820" s="19" t="s">
        <v>800</v>
      </c>
      <c r="L820" s="52" t="s">
        <v>108</v>
      </c>
      <c r="M820" s="81" t="s">
        <v>655</v>
      </c>
      <c r="N820" s="28"/>
      <c r="O820" s="972"/>
      <c r="P820" s="29">
        <v>6</v>
      </c>
      <c r="Q820" s="28"/>
      <c r="R820" s="28"/>
      <c r="S820" s="81"/>
      <c r="T820" s="185">
        <v>43176</v>
      </c>
      <c r="U820" s="326">
        <v>14.7</v>
      </c>
      <c r="V820" s="60">
        <v>1</v>
      </c>
      <c r="W820" s="167">
        <v>1</v>
      </c>
      <c r="X820" s="489" t="str">
        <f>IF(AND(N820&lt;&gt;"",S820&lt;&gt;""),1000*S820*V820/(N820*W820),"")</f>
        <v/>
      </c>
      <c r="Y820" s="502"/>
      <c r="Z820" s="494"/>
      <c r="AA820" s="28" t="s">
        <v>6195</v>
      </c>
      <c r="AB820" s="27"/>
      <c r="AC820" s="28"/>
      <c r="AD820" s="27" t="s">
        <v>54</v>
      </c>
      <c r="AE820" s="28" t="s">
        <v>158</v>
      </c>
      <c r="AF820" s="29" t="s">
        <v>55</v>
      </c>
      <c r="AG820" s="29"/>
      <c r="AH820" s="27"/>
      <c r="AI820" s="27" t="s">
        <v>465</v>
      </c>
      <c r="AJ820" s="27"/>
      <c r="AK820" s="81"/>
      <c r="AL820" s="569"/>
      <c r="AM820" s="28"/>
      <c r="AN820" s="28"/>
      <c r="AO820" s="28">
        <v>1999</v>
      </c>
      <c r="AP820" s="20">
        <v>2007</v>
      </c>
      <c r="AQ820" s="182" t="s">
        <v>3379</v>
      </c>
      <c r="AR820" s="28" t="s">
        <v>712</v>
      </c>
      <c r="AS820" s="20" t="s">
        <v>4045</v>
      </c>
    </row>
    <row r="821" spans="1:45" ht="14.25" customHeight="1" x14ac:dyDescent="0.25">
      <c r="B821">
        <v>1</v>
      </c>
      <c r="C821" t="s">
        <v>4376</v>
      </c>
      <c r="D821" s="45" t="s">
        <v>2657</v>
      </c>
      <c r="E821" s="555" t="s">
        <v>2660</v>
      </c>
      <c r="F821" s="46" t="s">
        <v>67</v>
      </c>
      <c r="G821" s="42" t="s">
        <v>2658</v>
      </c>
      <c r="H821" s="43" t="s">
        <v>1052</v>
      </c>
      <c r="I821" s="46">
        <v>16</v>
      </c>
      <c r="J821" s="670">
        <v>5</v>
      </c>
      <c r="K821" s="19" t="s">
        <v>800</v>
      </c>
      <c r="L821" s="52" t="s">
        <v>108</v>
      </c>
      <c r="M821" s="81" t="s">
        <v>3086</v>
      </c>
      <c r="N821" s="28">
        <v>441</v>
      </c>
      <c r="O821" s="972"/>
      <c r="P821" s="29">
        <v>6</v>
      </c>
      <c r="Q821" s="28">
        <v>1</v>
      </c>
      <c r="R821" s="28">
        <v>1</v>
      </c>
      <c r="S821" s="81">
        <v>128.20500000000001</v>
      </c>
      <c r="T821" s="185">
        <v>43183</v>
      </c>
      <c r="U821" s="326">
        <v>14.7</v>
      </c>
      <c r="V821" s="60">
        <v>0.67</v>
      </c>
      <c r="W821" s="167">
        <v>1</v>
      </c>
      <c r="X821" s="489">
        <f>IF(AND(N821&lt;&gt;"",S821&lt;&gt;""),1000*S821*V821/(N821*W821),"")</f>
        <v>194.77857142857147</v>
      </c>
      <c r="Y821" s="502" t="s">
        <v>174</v>
      </c>
      <c r="Z821" s="494"/>
      <c r="AA821" s="28" t="s">
        <v>20</v>
      </c>
      <c r="AB821" s="27">
        <v>7</v>
      </c>
      <c r="AC821" s="28" t="s">
        <v>2662</v>
      </c>
      <c r="AD821" s="27" t="s">
        <v>54</v>
      </c>
      <c r="AE821" s="504" t="s">
        <v>124</v>
      </c>
      <c r="AF821" s="411" t="s">
        <v>55</v>
      </c>
      <c r="AG821" s="411"/>
      <c r="AH821" s="412" t="s">
        <v>83</v>
      </c>
      <c r="AI821" s="412" t="s">
        <v>83</v>
      </c>
      <c r="AJ821" s="27"/>
      <c r="AK821" s="81">
        <v>31</v>
      </c>
      <c r="AL821" s="569"/>
      <c r="AM821" s="28"/>
      <c r="AN821" s="28"/>
      <c r="AO821" s="28">
        <v>2010</v>
      </c>
      <c r="AP821" s="20">
        <v>2014</v>
      </c>
      <c r="AQ821" s="182" t="s">
        <v>2436</v>
      </c>
      <c r="AR821" s="28" t="s">
        <v>2661</v>
      </c>
      <c r="AS821" s="20" t="s">
        <v>2659</v>
      </c>
    </row>
    <row r="822" spans="1:45" ht="14.25" customHeight="1" x14ac:dyDescent="0.25">
      <c r="D822" s="409" t="s">
        <v>5876</v>
      </c>
      <c r="E822" s="435" t="s">
        <v>5877</v>
      </c>
      <c r="F822" s="412"/>
      <c r="G822" s="504" t="s">
        <v>1469</v>
      </c>
      <c r="H822" s="412" t="s">
        <v>1052</v>
      </c>
      <c r="I822" s="412">
        <v>16</v>
      </c>
      <c r="J822" s="415">
        <v>16</v>
      </c>
      <c r="K822" s="19"/>
      <c r="L822" s="52"/>
      <c r="M822" s="81"/>
      <c r="N822" s="28"/>
      <c r="O822" s="972"/>
      <c r="P822" s="29"/>
      <c r="Q822" s="28"/>
      <c r="R822" s="28"/>
      <c r="S822" s="81"/>
      <c r="T822" s="185"/>
      <c r="U822" s="326"/>
      <c r="V822" s="60"/>
      <c r="W822" s="167"/>
      <c r="X822" s="489"/>
      <c r="Y822" s="502" t="s">
        <v>174</v>
      </c>
      <c r="Z822" s="494"/>
      <c r="AA822" s="28" t="s">
        <v>20</v>
      </c>
      <c r="AB822" s="27">
        <v>2</v>
      </c>
      <c r="AC822" s="28" t="s">
        <v>73</v>
      </c>
      <c r="AD822" s="27"/>
      <c r="AE822" s="28"/>
      <c r="AF822" s="29"/>
      <c r="AG822" s="29"/>
      <c r="AH822" s="27" t="s">
        <v>181</v>
      </c>
      <c r="AI822" s="27" t="s">
        <v>181</v>
      </c>
      <c r="AJ822" s="27" t="s">
        <v>55</v>
      </c>
      <c r="AK822" s="81">
        <v>23</v>
      </c>
      <c r="AL822" s="569"/>
      <c r="AM822" s="28"/>
      <c r="AN822" s="28"/>
      <c r="AO822" s="28"/>
      <c r="AP822" s="20">
        <v>2017</v>
      </c>
      <c r="AQ822" s="19"/>
      <c r="AR822" s="28" t="s">
        <v>5878</v>
      </c>
      <c r="AS822" s="20" t="s">
        <v>5879</v>
      </c>
    </row>
    <row r="823" spans="1:45" ht="14.25" customHeight="1" x14ac:dyDescent="0.25">
      <c r="A823" s="177"/>
      <c r="B823" s="177"/>
      <c r="C823" s="7" t="s">
        <v>875</v>
      </c>
      <c r="D823" s="708" t="s">
        <v>2437</v>
      </c>
      <c r="E823" s="1005" t="s">
        <v>2436</v>
      </c>
      <c r="F823" s="592" t="s">
        <v>777</v>
      </c>
      <c r="G823" s="593" t="s">
        <v>2439</v>
      </c>
      <c r="H823" s="592" t="s">
        <v>1052</v>
      </c>
      <c r="I823" s="592">
        <v>16</v>
      </c>
      <c r="J823" s="618"/>
      <c r="K823" s="19" t="s">
        <v>800</v>
      </c>
      <c r="L823" s="52" t="s">
        <v>108</v>
      </c>
      <c r="M823" s="81" t="s">
        <v>3173</v>
      </c>
      <c r="N823" s="28"/>
      <c r="O823" s="977"/>
      <c r="P823" s="29">
        <v>6</v>
      </c>
      <c r="Q823" s="28"/>
      <c r="R823" s="28"/>
      <c r="S823" s="81"/>
      <c r="T823" s="185">
        <v>43168</v>
      </c>
      <c r="U823" s="326">
        <v>14.7</v>
      </c>
      <c r="V823" s="577">
        <v>0.66</v>
      </c>
      <c r="W823" s="466">
        <v>3</v>
      </c>
      <c r="X823" s="542" t="str">
        <f>IF(AND(N823&lt;&gt;"",S823&lt;&gt;""),1000*S823*V823/(N823*W823),"")</f>
        <v/>
      </c>
      <c r="Y823" s="957" t="s">
        <v>2216</v>
      </c>
      <c r="Z823" s="466"/>
      <c r="AA823" s="504" t="s">
        <v>20</v>
      </c>
      <c r="AB823" s="412">
        <v>11</v>
      </c>
      <c r="AC823" s="504" t="s">
        <v>2438</v>
      </c>
      <c r="AD823" s="27" t="s">
        <v>54</v>
      </c>
      <c r="AE823" s="504" t="s">
        <v>124</v>
      </c>
      <c r="AF823" s="411" t="s">
        <v>55</v>
      </c>
      <c r="AG823" s="411"/>
      <c r="AH823" s="412" t="s">
        <v>83</v>
      </c>
      <c r="AI823" s="412" t="s">
        <v>83</v>
      </c>
      <c r="AJ823" s="412"/>
      <c r="AK823" s="546"/>
      <c r="AL823" s="570"/>
      <c r="AM823" s="504"/>
      <c r="AN823" s="504"/>
      <c r="AO823" s="504">
        <v>2007</v>
      </c>
      <c r="AP823" s="505">
        <v>2009</v>
      </c>
      <c r="AQ823" s="62" t="s">
        <v>2768</v>
      </c>
      <c r="AR823" s="504" t="s">
        <v>2440</v>
      </c>
      <c r="AS823" s="869" t="s">
        <v>2773</v>
      </c>
    </row>
    <row r="824" spans="1:45" ht="14.25" customHeight="1" x14ac:dyDescent="0.25">
      <c r="A824" s="177"/>
      <c r="B824" s="177">
        <v>1</v>
      </c>
      <c r="C824" t="s">
        <v>875</v>
      </c>
      <c r="D824" s="591" t="s">
        <v>1663</v>
      </c>
      <c r="E824" s="593"/>
      <c r="F824" s="592" t="s">
        <v>85</v>
      </c>
      <c r="G824" s="593" t="s">
        <v>108</v>
      </c>
      <c r="H824" s="592" t="s">
        <v>2663</v>
      </c>
      <c r="I824" s="592">
        <v>12</v>
      </c>
      <c r="J824" s="618">
        <v>12</v>
      </c>
      <c r="K824" s="48" t="s">
        <v>800</v>
      </c>
      <c r="L824" s="465" t="s">
        <v>108</v>
      </c>
      <c r="M824" s="546"/>
      <c r="N824" s="504">
        <v>972</v>
      </c>
      <c r="O824" s="976"/>
      <c r="P824" s="411">
        <v>6</v>
      </c>
      <c r="Q824" s="504">
        <v>1</v>
      </c>
      <c r="R824" s="504">
        <v>1</v>
      </c>
      <c r="S824" s="546">
        <v>123</v>
      </c>
      <c r="T824" s="185">
        <v>42311</v>
      </c>
      <c r="U824" s="576">
        <v>14.7</v>
      </c>
      <c r="V824" s="577">
        <v>0.5</v>
      </c>
      <c r="W824" s="466">
        <v>1</v>
      </c>
      <c r="X824" s="490">
        <f>IF(AND(N824&lt;&gt;"",S824&lt;&gt;""),1000*S824*V824/(N824*W824),"")</f>
        <v>63.271604938271608</v>
      </c>
      <c r="Y824" s="503" t="s">
        <v>174</v>
      </c>
      <c r="Z824" s="495"/>
      <c r="AA824" s="504" t="s">
        <v>17</v>
      </c>
      <c r="AB824" s="412">
        <v>2</v>
      </c>
      <c r="AC824" s="504" t="s">
        <v>1664</v>
      </c>
      <c r="AD824" s="27" t="s">
        <v>54</v>
      </c>
      <c r="AE824" s="504"/>
      <c r="AF824" s="411" t="s">
        <v>54</v>
      </c>
      <c r="AG824" s="411" t="s">
        <v>55</v>
      </c>
      <c r="AH824" s="412" t="s">
        <v>83</v>
      </c>
      <c r="AI824" s="412" t="s">
        <v>83</v>
      </c>
      <c r="AJ824" s="412" t="s">
        <v>55</v>
      </c>
      <c r="AK824" s="546">
        <v>54</v>
      </c>
      <c r="AL824" s="570"/>
      <c r="AM824" s="504">
        <v>64</v>
      </c>
      <c r="AN824" s="504">
        <v>1</v>
      </c>
      <c r="AO824" s="504">
        <v>2015</v>
      </c>
      <c r="AP824" s="505"/>
      <c r="AQ824" s="142"/>
      <c r="AR824" s="504" t="s">
        <v>1666</v>
      </c>
      <c r="AS824" s="505" t="s">
        <v>1667</v>
      </c>
    </row>
    <row r="825" spans="1:45" ht="14.25" customHeight="1" x14ac:dyDescent="0.25">
      <c r="A825" t="s">
        <v>744</v>
      </c>
      <c r="B825">
        <v>1</v>
      </c>
      <c r="C825" t="s">
        <v>875</v>
      </c>
      <c r="D825" s="45" t="s">
        <v>163</v>
      </c>
      <c r="E825" s="555" t="s">
        <v>2230</v>
      </c>
      <c r="F825" s="46" t="s">
        <v>67</v>
      </c>
      <c r="G825" s="42" t="s">
        <v>164</v>
      </c>
      <c r="H825" s="46" t="s">
        <v>162</v>
      </c>
      <c r="I825" s="46">
        <v>32</v>
      </c>
      <c r="J825" s="670">
        <v>16</v>
      </c>
      <c r="K825" s="856" t="s">
        <v>6197</v>
      </c>
      <c r="L825" s="52" t="s">
        <v>108</v>
      </c>
      <c r="M825" s="81" t="s">
        <v>6199</v>
      </c>
      <c r="N825" s="28">
        <v>3563</v>
      </c>
      <c r="O825" s="972">
        <v>1384</v>
      </c>
      <c r="P825" s="29">
        <v>6</v>
      </c>
      <c r="Q825" s="28">
        <v>2</v>
      </c>
      <c r="R825" s="28">
        <v>16</v>
      </c>
      <c r="S825" s="81">
        <v>146.62799999999999</v>
      </c>
      <c r="T825" s="185">
        <v>44494</v>
      </c>
      <c r="U825" s="326" t="s">
        <v>5998</v>
      </c>
      <c r="V825" s="60">
        <v>1</v>
      </c>
      <c r="W825" s="167">
        <v>1</v>
      </c>
      <c r="X825" s="489">
        <f>IF(AND(N825&lt;&gt;"",S825&lt;&gt;""),1000*S825*V825/(N825*W825),"")</f>
        <v>41.152960987931522</v>
      </c>
      <c r="Y825" s="502" t="s">
        <v>1833</v>
      </c>
      <c r="Z825" s="494"/>
      <c r="AA825" s="28" t="s">
        <v>20</v>
      </c>
      <c r="AB825" s="27">
        <v>21</v>
      </c>
      <c r="AC825" s="28" t="s">
        <v>79</v>
      </c>
      <c r="AD825" s="27" t="s">
        <v>54</v>
      </c>
      <c r="AE825" s="28" t="s">
        <v>124</v>
      </c>
      <c r="AF825" s="29" t="s">
        <v>55</v>
      </c>
      <c r="AG825" s="29"/>
      <c r="AH825" s="27" t="s">
        <v>133</v>
      </c>
      <c r="AI825" s="27" t="s">
        <v>133</v>
      </c>
      <c r="AJ825" s="27" t="s">
        <v>54</v>
      </c>
      <c r="AK825" s="81"/>
      <c r="AL825" s="569"/>
      <c r="AM825" s="28"/>
      <c r="AN825" s="28"/>
      <c r="AO825" s="28">
        <v>2003</v>
      </c>
      <c r="AP825" s="20">
        <v>2015</v>
      </c>
      <c r="AQ825" s="182" t="s">
        <v>4429</v>
      </c>
      <c r="AR825" s="28" t="s">
        <v>4428</v>
      </c>
      <c r="AS825" s="20" t="s">
        <v>4430</v>
      </c>
    </row>
    <row r="826" spans="1:45" s="177" customFormat="1" x14ac:dyDescent="0.25">
      <c r="A826" t="s">
        <v>744</v>
      </c>
      <c r="B826">
        <v>1</v>
      </c>
      <c r="C826" t="s">
        <v>875</v>
      </c>
      <c r="D826" s="45" t="s">
        <v>163</v>
      </c>
      <c r="E826" s="555" t="s">
        <v>2230</v>
      </c>
      <c r="F826" s="46" t="s">
        <v>67</v>
      </c>
      <c r="G826" s="42" t="s">
        <v>164</v>
      </c>
      <c r="H826" s="46" t="s">
        <v>162</v>
      </c>
      <c r="I826" s="46">
        <v>32</v>
      </c>
      <c r="J826" s="670">
        <v>16</v>
      </c>
      <c r="K826" s="19" t="s">
        <v>800</v>
      </c>
      <c r="L826" s="52" t="s">
        <v>108</v>
      </c>
      <c r="M826" s="81"/>
      <c r="N826" s="28">
        <v>4071</v>
      </c>
      <c r="O826" s="972"/>
      <c r="P826" s="29">
        <v>6</v>
      </c>
      <c r="Q826" s="28">
        <v>2</v>
      </c>
      <c r="R826" s="28">
        <v>10</v>
      </c>
      <c r="S826" s="81">
        <v>96.561999999999998</v>
      </c>
      <c r="T826" s="185">
        <v>41773</v>
      </c>
      <c r="U826" s="326">
        <v>14.7</v>
      </c>
      <c r="V826" s="60">
        <v>1</v>
      </c>
      <c r="W826" s="167">
        <v>1</v>
      </c>
      <c r="X826" s="489">
        <f>IF(AND(N826&lt;&gt;"",S826&lt;&gt;""),1000*S826*V826/(N826*W826),"")</f>
        <v>23.719479243429134</v>
      </c>
      <c r="Y826" s="502" t="s">
        <v>1833</v>
      </c>
      <c r="Z826" s="494"/>
      <c r="AA826" s="28" t="s">
        <v>20</v>
      </c>
      <c r="AB826" s="27">
        <v>21</v>
      </c>
      <c r="AC826" s="28" t="s">
        <v>79</v>
      </c>
      <c r="AD826" s="27" t="s">
        <v>54</v>
      </c>
      <c r="AE826" s="28" t="s">
        <v>124</v>
      </c>
      <c r="AF826" s="29" t="s">
        <v>55</v>
      </c>
      <c r="AG826" s="29"/>
      <c r="AH826" s="27" t="s">
        <v>133</v>
      </c>
      <c r="AI826" s="27" t="s">
        <v>133</v>
      </c>
      <c r="AJ826" s="27" t="s">
        <v>54</v>
      </c>
      <c r="AK826" s="81"/>
      <c r="AL826" s="569"/>
      <c r="AM826" s="28"/>
      <c r="AN826" s="28"/>
      <c r="AO826" s="28">
        <v>2003</v>
      </c>
      <c r="AP826" s="20">
        <v>2015</v>
      </c>
      <c r="AQ826" s="182" t="s">
        <v>4429</v>
      </c>
      <c r="AR826" s="28" t="s">
        <v>4428</v>
      </c>
      <c r="AS826" s="20" t="s">
        <v>4430</v>
      </c>
    </row>
    <row r="827" spans="1:45" s="208" customFormat="1" x14ac:dyDescent="0.25">
      <c r="A827"/>
      <c r="B827"/>
      <c r="C827"/>
      <c r="D827" s="591" t="s">
        <v>5306</v>
      </c>
      <c r="E827" s="555" t="s">
        <v>5302</v>
      </c>
      <c r="F827" s="592" t="s">
        <v>67</v>
      </c>
      <c r="G827" s="42" t="s">
        <v>5303</v>
      </c>
      <c r="H827" s="592" t="s">
        <v>5973</v>
      </c>
      <c r="I827" s="592">
        <v>4</v>
      </c>
      <c r="J827" s="618">
        <v>12</v>
      </c>
      <c r="K827" s="19"/>
      <c r="L827" s="52"/>
      <c r="M827" s="81"/>
      <c r="N827" s="28"/>
      <c r="O827" s="972"/>
      <c r="P827" s="29"/>
      <c r="Q827" s="28"/>
      <c r="R827" s="28"/>
      <c r="S827" s="81"/>
      <c r="T827" s="185"/>
      <c r="U827" s="326"/>
      <c r="V827" s="60"/>
      <c r="W827" s="167"/>
      <c r="X827" s="489"/>
      <c r="Y827" s="502"/>
      <c r="Z827" s="494"/>
      <c r="AA827" s="28" t="s">
        <v>17</v>
      </c>
      <c r="AB827" s="27">
        <v>26</v>
      </c>
      <c r="AC827" s="28" t="s">
        <v>5306</v>
      </c>
      <c r="AD827" s="27" t="s">
        <v>54</v>
      </c>
      <c r="AE827" s="28" t="s">
        <v>124</v>
      </c>
      <c r="AF827" s="29" t="s">
        <v>55</v>
      </c>
      <c r="AG827" s="29" t="s">
        <v>54</v>
      </c>
      <c r="AH827" s="27">
        <v>12</v>
      </c>
      <c r="AI827" s="27">
        <v>512</v>
      </c>
      <c r="AJ827" s="27"/>
      <c r="AK827" s="81"/>
      <c r="AL827" s="569"/>
      <c r="AM827" s="28"/>
      <c r="AN827" s="28"/>
      <c r="AO827" s="28">
        <v>2019</v>
      </c>
      <c r="AP827" s="20">
        <v>2020</v>
      </c>
      <c r="AQ827" s="182" t="s">
        <v>5305</v>
      </c>
      <c r="AR827" s="28" t="s">
        <v>5304</v>
      </c>
      <c r="AS827" s="20" t="s">
        <v>5307</v>
      </c>
    </row>
    <row r="828" spans="1:45" s="208" customFormat="1" x14ac:dyDescent="0.25">
      <c r="A828"/>
      <c r="B828"/>
      <c r="C828"/>
      <c r="D828" s="591" t="s">
        <v>5852</v>
      </c>
      <c r="E828" s="555" t="s">
        <v>5853</v>
      </c>
      <c r="F828" s="592"/>
      <c r="G828" s="593" t="s">
        <v>5854</v>
      </c>
      <c r="H828" s="592" t="s">
        <v>5974</v>
      </c>
      <c r="I828" s="592">
        <v>4</v>
      </c>
      <c r="J828" s="618">
        <v>8</v>
      </c>
      <c r="K828" s="19"/>
      <c r="L828" s="52"/>
      <c r="M828" s="81"/>
      <c r="N828" s="28"/>
      <c r="O828" s="972"/>
      <c r="P828" s="29"/>
      <c r="Q828" s="28"/>
      <c r="R828" s="28"/>
      <c r="S828" s="81"/>
      <c r="T828" s="185"/>
      <c r="U828" s="326"/>
      <c r="V828" s="60"/>
      <c r="W828" s="167"/>
      <c r="X828" s="489"/>
      <c r="Y828" s="502"/>
      <c r="Z828" s="494"/>
      <c r="AA828" s="28" t="s">
        <v>20</v>
      </c>
      <c r="AB828" s="27">
        <v>4</v>
      </c>
      <c r="AC828" s="28" t="s">
        <v>5852</v>
      </c>
      <c r="AD828" s="27" t="s">
        <v>54</v>
      </c>
      <c r="AE828" s="28"/>
      <c r="AF828" s="29" t="s">
        <v>55</v>
      </c>
      <c r="AG828" s="29"/>
      <c r="AH828" s="27">
        <v>64</v>
      </c>
      <c r="AI828" s="27" t="s">
        <v>249</v>
      </c>
      <c r="AJ828" s="27"/>
      <c r="AK828" s="81">
        <v>54</v>
      </c>
      <c r="AL828" s="569"/>
      <c r="AM828" s="28"/>
      <c r="AN828" s="28"/>
      <c r="AO828" s="28">
        <v>2021</v>
      </c>
      <c r="AP828" s="20">
        <v>2021</v>
      </c>
      <c r="AQ828" s="19"/>
      <c r="AR828" s="28" t="s">
        <v>5856</v>
      </c>
      <c r="AS828" s="20" t="s">
        <v>5855</v>
      </c>
    </row>
    <row r="829" spans="1:45" s="208" customFormat="1" x14ac:dyDescent="0.25">
      <c r="A829" t="s">
        <v>174</v>
      </c>
      <c r="B829">
        <v>1</v>
      </c>
      <c r="C829" t="s">
        <v>875</v>
      </c>
      <c r="D829" s="45" t="s">
        <v>1668</v>
      </c>
      <c r="E829" s="42"/>
      <c r="F829" s="46" t="s">
        <v>67</v>
      </c>
      <c r="G829" s="42" t="s">
        <v>1523</v>
      </c>
      <c r="H829" s="46" t="s">
        <v>1669</v>
      </c>
      <c r="I829" s="46">
        <v>16</v>
      </c>
      <c r="J829" s="670">
        <v>16</v>
      </c>
      <c r="K829" s="19" t="s">
        <v>800</v>
      </c>
      <c r="L829" s="52" t="s">
        <v>108</v>
      </c>
      <c r="M829" s="81"/>
      <c r="N829" s="28">
        <v>810</v>
      </c>
      <c r="O829" s="972"/>
      <c r="P829" s="29">
        <v>6</v>
      </c>
      <c r="Q829" s="28">
        <v>1</v>
      </c>
      <c r="R829" s="28"/>
      <c r="S829" s="81">
        <v>57.32</v>
      </c>
      <c r="T829" s="185">
        <v>42044</v>
      </c>
      <c r="U829" s="326">
        <v>14.7</v>
      </c>
      <c r="V829" s="60">
        <v>0.67</v>
      </c>
      <c r="W829" s="167">
        <v>1</v>
      </c>
      <c r="X829" s="489">
        <f t="shared" ref="X829:X848" si="28">IF(AND(N829&lt;&gt;"",S829&lt;&gt;""),1000*S829*V829/(N829*W829),"")</f>
        <v>47.412839506172844</v>
      </c>
      <c r="Y829" s="502" t="s">
        <v>174</v>
      </c>
      <c r="Z829" s="494"/>
      <c r="AA829" s="28" t="s">
        <v>17</v>
      </c>
      <c r="AB829" s="27">
        <v>23</v>
      </c>
      <c r="AC829" s="28" t="s">
        <v>1670</v>
      </c>
      <c r="AD829" s="27" t="s">
        <v>55</v>
      </c>
      <c r="AE829" s="28" t="s">
        <v>158</v>
      </c>
      <c r="AF829" s="29" t="s">
        <v>55</v>
      </c>
      <c r="AG829" s="29"/>
      <c r="AH829" s="27"/>
      <c r="AI829" s="27"/>
      <c r="AJ829" s="27"/>
      <c r="AK829" s="81"/>
      <c r="AL829" s="569"/>
      <c r="AM829" s="28"/>
      <c r="AN829" s="28"/>
      <c r="AO829" s="28"/>
      <c r="AP829" s="20"/>
      <c r="AQ829" s="182" t="s">
        <v>1671</v>
      </c>
      <c r="AR829" s="28" t="s">
        <v>1672</v>
      </c>
      <c r="AS829" s="20" t="s">
        <v>2512</v>
      </c>
    </row>
    <row r="830" spans="1:45" s="208" customFormat="1" x14ac:dyDescent="0.25">
      <c r="A830" t="s">
        <v>746</v>
      </c>
      <c r="B830">
        <v>1</v>
      </c>
      <c r="C830" t="s">
        <v>4376</v>
      </c>
      <c r="D830" s="591" t="s">
        <v>4009</v>
      </c>
      <c r="E830" s="555" t="s">
        <v>4006</v>
      </c>
      <c r="F830" s="673" t="s">
        <v>67</v>
      </c>
      <c r="G830" s="593" t="s">
        <v>1605</v>
      </c>
      <c r="H830" s="592" t="s">
        <v>4013</v>
      </c>
      <c r="I830" s="592">
        <v>8</v>
      </c>
      <c r="J830" s="618">
        <v>3</v>
      </c>
      <c r="K830" s="19" t="s">
        <v>800</v>
      </c>
      <c r="L830" s="52" t="s">
        <v>108</v>
      </c>
      <c r="M830" s="81"/>
      <c r="N830" s="28">
        <v>422</v>
      </c>
      <c r="O830" s="972"/>
      <c r="P830" s="29">
        <v>6</v>
      </c>
      <c r="Q830" s="28"/>
      <c r="R830" s="28"/>
      <c r="S830" s="81">
        <v>344.82799999999997</v>
      </c>
      <c r="T830" s="185">
        <v>43286</v>
      </c>
      <c r="U830" s="326">
        <v>14.7</v>
      </c>
      <c r="V830" s="60">
        <v>0.01</v>
      </c>
      <c r="W830" s="167">
        <v>4</v>
      </c>
      <c r="X830" s="489">
        <f t="shared" si="28"/>
        <v>2.0428199052132703</v>
      </c>
      <c r="Y830" s="146" t="s">
        <v>174</v>
      </c>
      <c r="Z830" s="432" t="s">
        <v>745</v>
      </c>
      <c r="AA830" s="727" t="s">
        <v>17</v>
      </c>
      <c r="AB830" s="432">
        <v>4</v>
      </c>
      <c r="AC830" s="727" t="s">
        <v>4014</v>
      </c>
      <c r="AD830" s="432" t="s">
        <v>54</v>
      </c>
      <c r="AE830" s="727" t="s">
        <v>124</v>
      </c>
      <c r="AF830" s="432" t="s">
        <v>55</v>
      </c>
      <c r="AG830" s="29" t="s">
        <v>55</v>
      </c>
      <c r="AH830" s="29" t="s">
        <v>181</v>
      </c>
      <c r="AI830" s="29" t="s">
        <v>181</v>
      </c>
      <c r="AJ830" s="432" t="s">
        <v>54</v>
      </c>
      <c r="AK830" s="84">
        <v>8</v>
      </c>
      <c r="AL830" s="84"/>
      <c r="AM830" s="84"/>
      <c r="AN830" s="84"/>
      <c r="AO830" s="84">
        <v>2003</v>
      </c>
      <c r="AP830" s="137">
        <v>2003</v>
      </c>
      <c r="AQ830" s="182" t="s">
        <v>4012</v>
      </c>
      <c r="AR830" s="84" t="s">
        <v>4016</v>
      </c>
      <c r="AS830" s="137" t="s">
        <v>4015</v>
      </c>
    </row>
    <row r="831" spans="1:45" s="208" customFormat="1" x14ac:dyDescent="0.25">
      <c r="A831" t="s">
        <v>746</v>
      </c>
      <c r="B831">
        <v>1</v>
      </c>
      <c r="C831" t="s">
        <v>4376</v>
      </c>
      <c r="D831" s="591" t="s">
        <v>4009</v>
      </c>
      <c r="E831" s="555" t="s">
        <v>4006</v>
      </c>
      <c r="F831" s="673" t="s">
        <v>67</v>
      </c>
      <c r="G831" s="593" t="s">
        <v>1605</v>
      </c>
      <c r="H831" s="592" t="s">
        <v>4013</v>
      </c>
      <c r="I831" s="592">
        <v>8</v>
      </c>
      <c r="J831" s="618">
        <v>3</v>
      </c>
      <c r="K831" s="856" t="s">
        <v>6197</v>
      </c>
      <c r="L831" s="52" t="s">
        <v>108</v>
      </c>
      <c r="M831" s="81" t="s">
        <v>6199</v>
      </c>
      <c r="N831" s="28">
        <v>303</v>
      </c>
      <c r="O831" s="972"/>
      <c r="P831" s="29">
        <v>6</v>
      </c>
      <c r="Q831" s="28"/>
      <c r="R831" s="28"/>
      <c r="S831" s="81">
        <v>500</v>
      </c>
      <c r="T831" s="185">
        <v>44508</v>
      </c>
      <c r="U831" s="27" t="s">
        <v>5998</v>
      </c>
      <c r="V831" s="60">
        <v>0.01</v>
      </c>
      <c r="W831" s="167">
        <v>4</v>
      </c>
      <c r="X831" s="489">
        <f t="shared" si="28"/>
        <v>4.1254125412541258</v>
      </c>
      <c r="Y831" s="146" t="s">
        <v>174</v>
      </c>
      <c r="Z831" s="432" t="s">
        <v>745</v>
      </c>
      <c r="AA831" s="727" t="s">
        <v>17</v>
      </c>
      <c r="AB831" s="432">
        <v>4</v>
      </c>
      <c r="AC831" s="727" t="s">
        <v>6322</v>
      </c>
      <c r="AD831" s="432" t="s">
        <v>54</v>
      </c>
      <c r="AE831" s="727" t="s">
        <v>124</v>
      </c>
      <c r="AF831" s="432" t="s">
        <v>55</v>
      </c>
      <c r="AG831" s="29" t="s">
        <v>55</v>
      </c>
      <c r="AH831" s="29" t="s">
        <v>181</v>
      </c>
      <c r="AI831" s="29" t="s">
        <v>181</v>
      </c>
      <c r="AJ831" s="432" t="s">
        <v>54</v>
      </c>
      <c r="AK831" s="84">
        <v>8</v>
      </c>
      <c r="AL831" s="84"/>
      <c r="AM831" s="84"/>
      <c r="AN831" s="84"/>
      <c r="AO831" s="84">
        <v>2003</v>
      </c>
      <c r="AP831" s="137">
        <v>2003</v>
      </c>
      <c r="AQ831" s="182" t="s">
        <v>4012</v>
      </c>
      <c r="AR831" s="84" t="s">
        <v>4016</v>
      </c>
      <c r="AS831" s="137" t="s">
        <v>6324</v>
      </c>
    </row>
    <row r="832" spans="1:45" s="208" customFormat="1" x14ac:dyDescent="0.25">
      <c r="A832" t="s">
        <v>746</v>
      </c>
      <c r="B832">
        <v>1</v>
      </c>
      <c r="C832" t="s">
        <v>4376</v>
      </c>
      <c r="D832" s="591" t="s">
        <v>4009</v>
      </c>
      <c r="E832" s="555" t="s">
        <v>4006</v>
      </c>
      <c r="F832" s="673" t="s">
        <v>67</v>
      </c>
      <c r="G832" s="593" t="s">
        <v>1605</v>
      </c>
      <c r="H832" s="592" t="s">
        <v>4013</v>
      </c>
      <c r="I832" s="592">
        <v>8</v>
      </c>
      <c r="J832" s="618">
        <v>3</v>
      </c>
      <c r="K832" s="856" t="s">
        <v>6197</v>
      </c>
      <c r="L832" s="52" t="s">
        <v>108</v>
      </c>
      <c r="M832" s="81" t="s">
        <v>6199</v>
      </c>
      <c r="N832" s="28">
        <v>387</v>
      </c>
      <c r="O832" s="972"/>
      <c r="P832" s="29">
        <v>6</v>
      </c>
      <c r="Q832" s="28"/>
      <c r="R832" s="28"/>
      <c r="S832" s="81">
        <v>500</v>
      </c>
      <c r="T832" s="185">
        <v>44508</v>
      </c>
      <c r="U832" s="27" t="s">
        <v>5998</v>
      </c>
      <c r="V832" s="60">
        <v>0.02</v>
      </c>
      <c r="W832" s="167">
        <v>4</v>
      </c>
      <c r="X832" s="489">
        <f t="shared" si="28"/>
        <v>6.4599483204134369</v>
      </c>
      <c r="Y832" s="146" t="s">
        <v>174</v>
      </c>
      <c r="Z832" s="432" t="s">
        <v>745</v>
      </c>
      <c r="AA832" s="727" t="s">
        <v>17</v>
      </c>
      <c r="AB832" s="432">
        <v>4</v>
      </c>
      <c r="AC832" s="727" t="s">
        <v>4014</v>
      </c>
      <c r="AD832" s="432" t="s">
        <v>54</v>
      </c>
      <c r="AE832" s="727" t="s">
        <v>124</v>
      </c>
      <c r="AF832" s="432" t="s">
        <v>55</v>
      </c>
      <c r="AG832" s="29" t="s">
        <v>55</v>
      </c>
      <c r="AH832" s="29" t="s">
        <v>181</v>
      </c>
      <c r="AI832" s="29" t="s">
        <v>181</v>
      </c>
      <c r="AJ832" s="432" t="s">
        <v>54</v>
      </c>
      <c r="AK832" s="84">
        <v>8</v>
      </c>
      <c r="AL832" s="84"/>
      <c r="AM832" s="84"/>
      <c r="AN832" s="84"/>
      <c r="AO832" s="84">
        <v>2003</v>
      </c>
      <c r="AP832" s="137">
        <v>2003</v>
      </c>
      <c r="AQ832" s="182" t="s">
        <v>4012</v>
      </c>
      <c r="AR832" s="84" t="s">
        <v>4016</v>
      </c>
      <c r="AS832" s="137" t="s">
        <v>6323</v>
      </c>
    </row>
    <row r="833" spans="1:45" s="208" customFormat="1" x14ac:dyDescent="0.25">
      <c r="A833" t="s">
        <v>744</v>
      </c>
      <c r="B833">
        <v>1</v>
      </c>
      <c r="C833" t="s">
        <v>875</v>
      </c>
      <c r="D833" s="45" t="s">
        <v>130</v>
      </c>
      <c r="E833" s="555" t="s">
        <v>2220</v>
      </c>
      <c r="F833" s="46" t="s">
        <v>57</v>
      </c>
      <c r="G833" s="42" t="s">
        <v>126</v>
      </c>
      <c r="H833" s="46" t="s">
        <v>136</v>
      </c>
      <c r="I833" s="46">
        <v>32</v>
      </c>
      <c r="J833" s="670">
        <v>32</v>
      </c>
      <c r="K833" s="19" t="s">
        <v>800</v>
      </c>
      <c r="L833" s="52" t="s">
        <v>108</v>
      </c>
      <c r="M833" s="81"/>
      <c r="N833" s="28">
        <v>1018</v>
      </c>
      <c r="O833" s="972"/>
      <c r="P833" s="29">
        <v>6</v>
      </c>
      <c r="Q833" s="28">
        <v>3</v>
      </c>
      <c r="R833" s="28"/>
      <c r="S833" s="81">
        <v>130.85599999999999</v>
      </c>
      <c r="T833" s="185">
        <v>41688</v>
      </c>
      <c r="U833" s="326">
        <v>14.7</v>
      </c>
      <c r="V833" s="60">
        <v>1</v>
      </c>
      <c r="W833" s="167">
        <v>1</v>
      </c>
      <c r="X833" s="489">
        <f t="shared" si="28"/>
        <v>128.54223968565816</v>
      </c>
      <c r="Y833" s="502" t="s">
        <v>1833</v>
      </c>
      <c r="Z833" s="494"/>
      <c r="AA833" s="28" t="s">
        <v>20</v>
      </c>
      <c r="AB833" s="27">
        <v>7</v>
      </c>
      <c r="AC833" s="28" t="s">
        <v>132</v>
      </c>
      <c r="AD833" s="27" t="s">
        <v>54</v>
      </c>
      <c r="AE833" s="28" t="s">
        <v>124</v>
      </c>
      <c r="AF833" s="29" t="s">
        <v>55</v>
      </c>
      <c r="AG833" s="29"/>
      <c r="AH833" s="27" t="s">
        <v>133</v>
      </c>
      <c r="AI833" s="27" t="s">
        <v>133</v>
      </c>
      <c r="AJ833" s="27" t="s">
        <v>54</v>
      </c>
      <c r="AK833" s="81"/>
      <c r="AL833" s="569"/>
      <c r="AM833" s="28"/>
      <c r="AN833" s="28"/>
      <c r="AO833" s="28">
        <v>2004</v>
      </c>
      <c r="AP833" s="20">
        <v>2009</v>
      </c>
      <c r="AQ833" s="142"/>
      <c r="AR833" s="28" t="s">
        <v>135</v>
      </c>
      <c r="AS833" s="20"/>
    </row>
    <row r="834" spans="1:45" s="208" customFormat="1" x14ac:dyDescent="0.25">
      <c r="A834" t="s">
        <v>744</v>
      </c>
      <c r="B834">
        <v>1</v>
      </c>
      <c r="C834" t="s">
        <v>875</v>
      </c>
      <c r="D834" s="45" t="s">
        <v>130</v>
      </c>
      <c r="E834" s="555" t="s">
        <v>2220</v>
      </c>
      <c r="F834" s="46" t="s">
        <v>57</v>
      </c>
      <c r="G834" s="42" t="s">
        <v>126</v>
      </c>
      <c r="H834" s="46" t="s">
        <v>136</v>
      </c>
      <c r="I834" s="46">
        <v>32</v>
      </c>
      <c r="J834" s="670">
        <v>32</v>
      </c>
      <c r="K834" s="856" t="s">
        <v>6197</v>
      </c>
      <c r="L834" s="52" t="s">
        <v>108</v>
      </c>
      <c r="M834" s="81" t="s">
        <v>6199</v>
      </c>
      <c r="N834" s="28">
        <v>997</v>
      </c>
      <c r="O834" s="972">
        <v>434</v>
      </c>
      <c r="P834" s="29">
        <v>6</v>
      </c>
      <c r="Q834" s="28">
        <v>3</v>
      </c>
      <c r="R834" s="28"/>
      <c r="S834" s="81">
        <v>250</v>
      </c>
      <c r="T834" s="185">
        <v>44489</v>
      </c>
      <c r="U834" s="326" t="s">
        <v>5998</v>
      </c>
      <c r="V834" s="60">
        <v>1</v>
      </c>
      <c r="W834" s="167">
        <v>1</v>
      </c>
      <c r="X834" s="489">
        <f t="shared" si="28"/>
        <v>250.75225677031094</v>
      </c>
      <c r="Y834" s="502" t="s">
        <v>1833</v>
      </c>
      <c r="Z834" s="494"/>
      <c r="AA834" s="28" t="s">
        <v>20</v>
      </c>
      <c r="AB834" s="27">
        <v>7</v>
      </c>
      <c r="AC834" s="28" t="s">
        <v>132</v>
      </c>
      <c r="AD834" s="27" t="s">
        <v>54</v>
      </c>
      <c r="AE834" s="28" t="s">
        <v>124</v>
      </c>
      <c r="AF834" s="29" t="s">
        <v>55</v>
      </c>
      <c r="AG834" s="29"/>
      <c r="AH834" s="27" t="s">
        <v>133</v>
      </c>
      <c r="AI834" s="27" t="s">
        <v>133</v>
      </c>
      <c r="AJ834" s="27" t="s">
        <v>54</v>
      </c>
      <c r="AK834" s="81"/>
      <c r="AL834" s="569"/>
      <c r="AM834" s="28"/>
      <c r="AN834" s="28"/>
      <c r="AO834" s="28">
        <v>2004</v>
      </c>
      <c r="AP834" s="20">
        <v>2009</v>
      </c>
      <c r="AQ834" s="142"/>
      <c r="AR834" s="28" t="s">
        <v>135</v>
      </c>
      <c r="AS834" s="20"/>
    </row>
    <row r="835" spans="1:45" s="208" customFormat="1" x14ac:dyDescent="0.25">
      <c r="A835"/>
      <c r="B835">
        <v>1</v>
      </c>
      <c r="C835" t="s">
        <v>875</v>
      </c>
      <c r="D835" s="45" t="s">
        <v>2089</v>
      </c>
      <c r="E835" s="555" t="s">
        <v>2106</v>
      </c>
      <c r="F835" s="46" t="s">
        <v>296</v>
      </c>
      <c r="G835" s="42" t="s">
        <v>2105</v>
      </c>
      <c r="H835" s="46" t="s">
        <v>136</v>
      </c>
      <c r="I835" s="46">
        <v>32</v>
      </c>
      <c r="J835" s="670">
        <v>32</v>
      </c>
      <c r="K835" s="856" t="s">
        <v>6197</v>
      </c>
      <c r="L835" s="52" t="s">
        <v>108</v>
      </c>
      <c r="M835" s="81" t="s">
        <v>6199</v>
      </c>
      <c r="N835" s="28">
        <v>1079</v>
      </c>
      <c r="O835" s="972"/>
      <c r="P835" s="29">
        <v>6</v>
      </c>
      <c r="Q835" s="28">
        <v>3</v>
      </c>
      <c r="R835" s="28">
        <v>1</v>
      </c>
      <c r="S835" s="81">
        <v>333.33300000000003</v>
      </c>
      <c r="T835" s="185">
        <v>44494</v>
      </c>
      <c r="U835" s="326" t="s">
        <v>5998</v>
      </c>
      <c r="V835" s="60">
        <v>1</v>
      </c>
      <c r="W835" s="167">
        <v>1</v>
      </c>
      <c r="X835" s="489">
        <f t="shared" si="28"/>
        <v>308.92771084337352</v>
      </c>
      <c r="Y835" s="502" t="s">
        <v>174</v>
      </c>
      <c r="Z835" s="494" t="s">
        <v>54</v>
      </c>
      <c r="AA835" s="28" t="s">
        <v>20</v>
      </c>
      <c r="AB835" s="27">
        <v>90</v>
      </c>
      <c r="AC835" s="28" t="s">
        <v>5319</v>
      </c>
      <c r="AD835" s="27" t="s">
        <v>54</v>
      </c>
      <c r="AE835" s="28" t="s">
        <v>124</v>
      </c>
      <c r="AF835" s="29" t="s">
        <v>55</v>
      </c>
      <c r="AG835" s="29"/>
      <c r="AH835" s="27" t="s">
        <v>133</v>
      </c>
      <c r="AI835" s="27" t="s">
        <v>133</v>
      </c>
      <c r="AJ835" s="27" t="s">
        <v>54</v>
      </c>
      <c r="AK835" s="81"/>
      <c r="AL835" s="569"/>
      <c r="AM835" s="28"/>
      <c r="AN835" s="28"/>
      <c r="AO835" s="28">
        <v>2014</v>
      </c>
      <c r="AP835" s="20">
        <v>2019</v>
      </c>
      <c r="AQ835" s="142"/>
      <c r="AR835" s="28" t="s">
        <v>5321</v>
      </c>
      <c r="AS835" s="20" t="s">
        <v>5320</v>
      </c>
    </row>
    <row r="836" spans="1:45" x14ac:dyDescent="0.25">
      <c r="B836">
        <v>1</v>
      </c>
      <c r="C836" t="s">
        <v>875</v>
      </c>
      <c r="D836" s="45" t="s">
        <v>2089</v>
      </c>
      <c r="E836" s="555" t="s">
        <v>2106</v>
      </c>
      <c r="F836" s="46" t="s">
        <v>296</v>
      </c>
      <c r="G836" s="28" t="s">
        <v>2105</v>
      </c>
      <c r="H836" s="46" t="s">
        <v>136</v>
      </c>
      <c r="I836" s="46">
        <v>32</v>
      </c>
      <c r="J836" s="670">
        <v>32</v>
      </c>
      <c r="K836" s="19" t="s">
        <v>800</v>
      </c>
      <c r="L836" s="52" t="s">
        <v>108</v>
      </c>
      <c r="M836" s="81"/>
      <c r="N836" s="28">
        <v>1164</v>
      </c>
      <c r="O836" s="972"/>
      <c r="P836" s="29">
        <v>6</v>
      </c>
      <c r="Q836" s="28">
        <v>3</v>
      </c>
      <c r="R836" s="28">
        <v>1</v>
      </c>
      <c r="S836" s="81">
        <v>192.30799999999999</v>
      </c>
      <c r="T836" s="185">
        <v>41818</v>
      </c>
      <c r="U836" s="326" t="s">
        <v>1286</v>
      </c>
      <c r="V836" s="60">
        <v>1</v>
      </c>
      <c r="W836" s="167">
        <v>1</v>
      </c>
      <c r="X836" s="489">
        <f t="shared" si="28"/>
        <v>165.21305841924399</v>
      </c>
      <c r="Y836" s="502" t="s">
        <v>174</v>
      </c>
      <c r="Z836" s="494" t="s">
        <v>54</v>
      </c>
      <c r="AA836" s="28" t="s">
        <v>20</v>
      </c>
      <c r="AB836" s="27">
        <v>90</v>
      </c>
      <c r="AC836" s="28" t="s">
        <v>130</v>
      </c>
      <c r="AD836" s="27" t="s">
        <v>54</v>
      </c>
      <c r="AE836" s="28" t="s">
        <v>124</v>
      </c>
      <c r="AF836" s="29" t="s">
        <v>55</v>
      </c>
      <c r="AG836" s="29"/>
      <c r="AH836" s="27" t="s">
        <v>133</v>
      </c>
      <c r="AI836" s="27" t="s">
        <v>133</v>
      </c>
      <c r="AJ836" s="27" t="s">
        <v>54</v>
      </c>
      <c r="AK836" s="81"/>
      <c r="AL836" s="569"/>
      <c r="AM836" s="28"/>
      <c r="AN836" s="28"/>
      <c r="AO836" s="28">
        <v>2014</v>
      </c>
      <c r="AP836" s="20">
        <v>2017</v>
      </c>
      <c r="AQ836" s="142"/>
      <c r="AR836" s="28" t="s">
        <v>5321</v>
      </c>
      <c r="AS836" s="20" t="s">
        <v>5320</v>
      </c>
    </row>
    <row r="837" spans="1:45" ht="14.25" customHeight="1" x14ac:dyDescent="0.25">
      <c r="A837" t="s">
        <v>744</v>
      </c>
      <c r="B837">
        <v>1</v>
      </c>
      <c r="C837" t="s">
        <v>875</v>
      </c>
      <c r="D837" s="26" t="s">
        <v>358</v>
      </c>
      <c r="E837" s="435" t="s">
        <v>2304</v>
      </c>
      <c r="F837" s="27" t="s">
        <v>57</v>
      </c>
      <c r="G837" s="28" t="s">
        <v>360</v>
      </c>
      <c r="H837" s="27" t="s">
        <v>136</v>
      </c>
      <c r="I837" s="27">
        <v>32</v>
      </c>
      <c r="J837" s="87">
        <v>32</v>
      </c>
      <c r="K837" s="19" t="s">
        <v>800</v>
      </c>
      <c r="L837" s="52" t="s">
        <v>108</v>
      </c>
      <c r="M837" s="81"/>
      <c r="N837" s="28">
        <v>941</v>
      </c>
      <c r="O837" s="972"/>
      <c r="P837" s="29">
        <v>6</v>
      </c>
      <c r="Q837" s="28"/>
      <c r="R837" s="28">
        <v>2</v>
      </c>
      <c r="S837" s="81">
        <v>226.655</v>
      </c>
      <c r="T837" s="185">
        <v>41786</v>
      </c>
      <c r="U837" s="326">
        <v>14.7</v>
      </c>
      <c r="V837" s="60">
        <v>1</v>
      </c>
      <c r="W837" s="167">
        <v>1</v>
      </c>
      <c r="X837" s="489">
        <f t="shared" si="28"/>
        <v>240.86609989373008</v>
      </c>
      <c r="Y837" s="502" t="s">
        <v>2216</v>
      </c>
      <c r="Z837" s="494"/>
      <c r="AA837" s="28" t="s">
        <v>17</v>
      </c>
      <c r="AB837" s="27">
        <v>18</v>
      </c>
      <c r="AC837" s="28" t="s">
        <v>1372</v>
      </c>
      <c r="AD837" s="27" t="s">
        <v>54</v>
      </c>
      <c r="AE837" s="28" t="s">
        <v>124</v>
      </c>
      <c r="AF837" s="29" t="s">
        <v>55</v>
      </c>
      <c r="AG837" s="29"/>
      <c r="AH837" s="27" t="s">
        <v>133</v>
      </c>
      <c r="AI837" s="27" t="s">
        <v>133</v>
      </c>
      <c r="AJ837" s="27" t="s">
        <v>54</v>
      </c>
      <c r="AK837" s="81">
        <v>86</v>
      </c>
      <c r="AL837" s="569"/>
      <c r="AM837" s="28">
        <v>32</v>
      </c>
      <c r="AN837" s="28"/>
      <c r="AO837" s="28">
        <v>2009</v>
      </c>
      <c r="AP837" s="20">
        <v>2017</v>
      </c>
      <c r="AQ837" s="142"/>
      <c r="AR837" s="28" t="s">
        <v>359</v>
      </c>
      <c r="AS837" s="20" t="s">
        <v>1374</v>
      </c>
    </row>
    <row r="838" spans="1:45" ht="14.25" customHeight="1" x14ac:dyDescent="0.25">
      <c r="B838">
        <v>1</v>
      </c>
      <c r="C838" t="s">
        <v>875</v>
      </c>
      <c r="D838" s="45" t="s">
        <v>2643</v>
      </c>
      <c r="E838" s="555" t="s">
        <v>2642</v>
      </c>
      <c r="F838" s="46" t="s">
        <v>67</v>
      </c>
      <c r="G838" s="42" t="s">
        <v>2641</v>
      </c>
      <c r="H838" s="46" t="s">
        <v>136</v>
      </c>
      <c r="I838" s="46">
        <v>32</v>
      </c>
      <c r="J838" s="670">
        <v>32</v>
      </c>
      <c r="K838" s="19" t="s">
        <v>800</v>
      </c>
      <c r="L838" s="42" t="s">
        <v>108</v>
      </c>
      <c r="M838" s="81"/>
      <c r="N838" s="28">
        <v>244</v>
      </c>
      <c r="O838" s="972"/>
      <c r="P838" s="29">
        <v>6</v>
      </c>
      <c r="Q838" s="28"/>
      <c r="R838" s="28">
        <v>2</v>
      </c>
      <c r="S838" s="81">
        <v>319.18299999999999</v>
      </c>
      <c r="T838" s="185">
        <v>43175</v>
      </c>
      <c r="U838" s="326">
        <v>14.7</v>
      </c>
      <c r="V838" s="60">
        <v>1</v>
      </c>
      <c r="W838" s="167">
        <v>1</v>
      </c>
      <c r="X838" s="489">
        <f t="shared" si="28"/>
        <v>1308.127049180328</v>
      </c>
      <c r="Y838" s="502" t="s">
        <v>174</v>
      </c>
      <c r="Z838" s="494" t="s">
        <v>745</v>
      </c>
      <c r="AA838" s="28" t="s">
        <v>17</v>
      </c>
      <c r="AB838" s="27">
        <v>34</v>
      </c>
      <c r="AC838" s="28" t="s">
        <v>3836</v>
      </c>
      <c r="AD838" s="27" t="s">
        <v>54</v>
      </c>
      <c r="AE838" s="28" t="s">
        <v>124</v>
      </c>
      <c r="AF838" s="29" t="s">
        <v>55</v>
      </c>
      <c r="AG838" s="29"/>
      <c r="AH838" s="27" t="s">
        <v>133</v>
      </c>
      <c r="AI838" s="27" t="s">
        <v>133</v>
      </c>
      <c r="AJ838" s="27" t="s">
        <v>54</v>
      </c>
      <c r="AK838" s="81"/>
      <c r="AL838" s="569"/>
      <c r="AM838" s="28">
        <v>32</v>
      </c>
      <c r="AN838" s="28"/>
      <c r="AO838" s="28">
        <v>2010</v>
      </c>
      <c r="AP838" s="20">
        <v>2012</v>
      </c>
      <c r="AQ838" s="142"/>
      <c r="AR838" s="28" t="s">
        <v>2974</v>
      </c>
      <c r="AS838" s="20" t="s">
        <v>3837</v>
      </c>
    </row>
    <row r="839" spans="1:45" ht="14.25" customHeight="1" x14ac:dyDescent="0.25">
      <c r="A839" t="s">
        <v>744</v>
      </c>
      <c r="B839">
        <v>1</v>
      </c>
      <c r="C839" t="s">
        <v>875</v>
      </c>
      <c r="D839" s="45" t="s">
        <v>131</v>
      </c>
      <c r="E839" s="555" t="s">
        <v>2375</v>
      </c>
      <c r="F839" s="46" t="s">
        <v>107</v>
      </c>
      <c r="G839" s="42" t="s">
        <v>37</v>
      </c>
      <c r="H839" s="46" t="s">
        <v>136</v>
      </c>
      <c r="I839" s="46">
        <v>32</v>
      </c>
      <c r="J839" s="670">
        <v>32</v>
      </c>
      <c r="K839" s="19" t="s">
        <v>5975</v>
      </c>
      <c r="L839" s="66" t="s">
        <v>37</v>
      </c>
      <c r="M839" s="81"/>
      <c r="N839" s="28">
        <v>563</v>
      </c>
      <c r="O839" s="972"/>
      <c r="P839" s="29">
        <v>6</v>
      </c>
      <c r="Q839" s="28"/>
      <c r="R839" s="28">
        <v>1</v>
      </c>
      <c r="S839" s="81">
        <v>682</v>
      </c>
      <c r="T839" s="185">
        <v>43768</v>
      </c>
      <c r="U839" s="326"/>
      <c r="V839" s="60">
        <v>1.03</v>
      </c>
      <c r="W839" s="167">
        <v>1</v>
      </c>
      <c r="X839" s="489">
        <f t="shared" si="28"/>
        <v>1247.708703374778</v>
      </c>
      <c r="Y839" s="502" t="s">
        <v>174</v>
      </c>
      <c r="Z839" s="494"/>
      <c r="AA839" s="28" t="s">
        <v>107</v>
      </c>
      <c r="AB839" s="27"/>
      <c r="AC839" s="28"/>
      <c r="AD839" s="27" t="s">
        <v>54</v>
      </c>
      <c r="AE839" s="28" t="s">
        <v>124</v>
      </c>
      <c r="AF839" s="29" t="s">
        <v>202</v>
      </c>
      <c r="AG839" s="29"/>
      <c r="AH839" s="27" t="s">
        <v>133</v>
      </c>
      <c r="AI839" s="27" t="s">
        <v>133</v>
      </c>
      <c r="AJ839" s="27" t="s">
        <v>54</v>
      </c>
      <c r="AK839" s="81">
        <v>86</v>
      </c>
      <c r="AL839" s="569"/>
      <c r="AM839" s="28">
        <v>32</v>
      </c>
      <c r="AN839" s="28">
        <v>3</v>
      </c>
      <c r="AO839" s="28">
        <v>2002</v>
      </c>
      <c r="AP839" s="20"/>
      <c r="AQ839" s="182" t="s">
        <v>5456</v>
      </c>
      <c r="AR839" s="28" t="s">
        <v>1116</v>
      </c>
      <c r="AS839" s="20" t="s">
        <v>206</v>
      </c>
    </row>
    <row r="840" spans="1:45" ht="14.25" customHeight="1" x14ac:dyDescent="0.25">
      <c r="A840" t="s">
        <v>744</v>
      </c>
      <c r="B840">
        <v>1</v>
      </c>
      <c r="C840" t="s">
        <v>875</v>
      </c>
      <c r="D840" s="45" t="s">
        <v>131</v>
      </c>
      <c r="E840" s="555" t="s">
        <v>2375</v>
      </c>
      <c r="F840" s="46" t="s">
        <v>107</v>
      </c>
      <c r="G840" s="42" t="s">
        <v>37</v>
      </c>
      <c r="H840" s="46" t="s">
        <v>136</v>
      </c>
      <c r="I840" s="46">
        <v>32</v>
      </c>
      <c r="J840" s="670">
        <v>32</v>
      </c>
      <c r="K840" s="19" t="s">
        <v>30</v>
      </c>
      <c r="L840" s="52" t="s">
        <v>37</v>
      </c>
      <c r="M840" s="81"/>
      <c r="N840" s="28">
        <v>546</v>
      </c>
      <c r="O840" s="972"/>
      <c r="P840" s="29">
        <v>6</v>
      </c>
      <c r="Q840" s="28"/>
      <c r="R840" s="28">
        <v>1</v>
      </c>
      <c r="S840" s="81">
        <v>320</v>
      </c>
      <c r="T840" s="185"/>
      <c r="U840" s="326"/>
      <c r="V840" s="60">
        <v>1.03</v>
      </c>
      <c r="W840" s="167">
        <v>1</v>
      </c>
      <c r="X840" s="489">
        <f t="shared" si="28"/>
        <v>603.66300366300368</v>
      </c>
      <c r="Y840" s="502" t="s">
        <v>174</v>
      </c>
      <c r="Z840" s="494"/>
      <c r="AA840" s="28" t="s">
        <v>107</v>
      </c>
      <c r="AB840" s="27"/>
      <c r="AC840" s="28"/>
      <c r="AD840" s="27" t="s">
        <v>54</v>
      </c>
      <c r="AE840" s="28" t="s">
        <v>124</v>
      </c>
      <c r="AF840" s="29" t="s">
        <v>202</v>
      </c>
      <c r="AG840" s="29"/>
      <c r="AH840" s="27" t="s">
        <v>133</v>
      </c>
      <c r="AI840" s="27" t="s">
        <v>133</v>
      </c>
      <c r="AJ840" s="27" t="s">
        <v>54</v>
      </c>
      <c r="AK840" s="81">
        <v>86</v>
      </c>
      <c r="AL840" s="569"/>
      <c r="AM840" s="28">
        <v>32</v>
      </c>
      <c r="AN840" s="28">
        <v>3</v>
      </c>
      <c r="AO840" s="28">
        <v>2002</v>
      </c>
      <c r="AP840" s="20"/>
      <c r="AQ840" s="142"/>
      <c r="AR840" s="28" t="s">
        <v>1116</v>
      </c>
      <c r="AS840" s="20" t="s">
        <v>206</v>
      </c>
    </row>
    <row r="841" spans="1:45" ht="14.25" customHeight="1" x14ac:dyDescent="0.25">
      <c r="C841" t="s">
        <v>875</v>
      </c>
      <c r="D841" s="26" t="s">
        <v>2601</v>
      </c>
      <c r="E841" s="435" t="s">
        <v>2602</v>
      </c>
      <c r="F841" s="27" t="s">
        <v>57</v>
      </c>
      <c r="G841" s="28" t="s">
        <v>2603</v>
      </c>
      <c r="H841" s="27" t="s">
        <v>136</v>
      </c>
      <c r="I841" s="27">
        <v>32</v>
      </c>
      <c r="J841" s="87">
        <v>32</v>
      </c>
      <c r="K841" s="19" t="s">
        <v>800</v>
      </c>
      <c r="L841" s="52" t="s">
        <v>108</v>
      </c>
      <c r="M841" s="81"/>
      <c r="N841" s="28"/>
      <c r="O841" s="972"/>
      <c r="P841" s="29">
        <v>6</v>
      </c>
      <c r="Q841" s="28"/>
      <c r="R841" s="28"/>
      <c r="S841" s="81"/>
      <c r="T841" s="185">
        <v>43176</v>
      </c>
      <c r="U841" s="326">
        <v>14.7</v>
      </c>
      <c r="V841" s="60">
        <v>1</v>
      </c>
      <c r="W841" s="167">
        <v>1</v>
      </c>
      <c r="X841" s="489" t="str">
        <f t="shared" si="28"/>
        <v/>
      </c>
      <c r="Y841" s="502"/>
      <c r="Z841" s="494" t="s">
        <v>54</v>
      </c>
      <c r="AA841" s="28" t="s">
        <v>2995</v>
      </c>
      <c r="AB841" s="27"/>
      <c r="AC841" s="28"/>
      <c r="AD841" s="27" t="s">
        <v>54</v>
      </c>
      <c r="AE841" s="28" t="s">
        <v>124</v>
      </c>
      <c r="AF841" s="29" t="s">
        <v>55</v>
      </c>
      <c r="AG841" s="29"/>
      <c r="AH841" s="27" t="s">
        <v>133</v>
      </c>
      <c r="AI841" s="27" t="s">
        <v>133</v>
      </c>
      <c r="AJ841" s="27" t="s">
        <v>54</v>
      </c>
      <c r="AK841" s="81"/>
      <c r="AL841" s="569"/>
      <c r="AM841" s="28">
        <v>32</v>
      </c>
      <c r="AN841" s="28"/>
      <c r="AO841" s="28">
        <v>2006</v>
      </c>
      <c r="AP841" s="20">
        <v>2009</v>
      </c>
      <c r="AQ841" s="182"/>
      <c r="AR841" s="28" t="s">
        <v>2604</v>
      </c>
      <c r="AS841" s="20" t="s">
        <v>2996</v>
      </c>
    </row>
    <row r="842" spans="1:45" ht="14.25" customHeight="1" x14ac:dyDescent="0.25">
      <c r="A842" t="s">
        <v>744</v>
      </c>
      <c r="C842" t="s">
        <v>875</v>
      </c>
      <c r="D842" s="26" t="s">
        <v>391</v>
      </c>
      <c r="E842" s="435" t="s">
        <v>2338</v>
      </c>
      <c r="F842" s="27" t="s">
        <v>296</v>
      </c>
      <c r="G842" s="28" t="s">
        <v>392</v>
      </c>
      <c r="H842" s="27" t="s">
        <v>136</v>
      </c>
      <c r="I842" s="27">
        <v>32</v>
      </c>
      <c r="J842" s="87">
        <v>32</v>
      </c>
      <c r="K842" s="19" t="s">
        <v>800</v>
      </c>
      <c r="L842" s="52" t="s">
        <v>108</v>
      </c>
      <c r="M842" s="81"/>
      <c r="N842" s="28"/>
      <c r="O842" s="972"/>
      <c r="P842" s="29">
        <v>6</v>
      </c>
      <c r="Q842" s="28"/>
      <c r="R842" s="28"/>
      <c r="S842" s="81"/>
      <c r="T842" s="185">
        <v>43176</v>
      </c>
      <c r="U842" s="326">
        <v>14.7</v>
      </c>
      <c r="V842" s="60">
        <v>1</v>
      </c>
      <c r="W842" s="167">
        <v>1</v>
      </c>
      <c r="X842" s="489" t="str">
        <f t="shared" si="28"/>
        <v/>
      </c>
      <c r="Y842" s="502"/>
      <c r="Z842" s="494"/>
      <c r="AA842" s="28" t="s">
        <v>393</v>
      </c>
      <c r="AB842" s="27">
        <v>15</v>
      </c>
      <c r="AC842" s="28" t="s">
        <v>79</v>
      </c>
      <c r="AD842" s="27" t="s">
        <v>54</v>
      </c>
      <c r="AE842" s="28" t="s">
        <v>124</v>
      </c>
      <c r="AF842" s="29" t="s">
        <v>55</v>
      </c>
      <c r="AG842" s="29"/>
      <c r="AH842" s="27" t="s">
        <v>133</v>
      </c>
      <c r="AI842" s="27" t="s">
        <v>133</v>
      </c>
      <c r="AJ842" s="27" t="s">
        <v>54</v>
      </c>
      <c r="AK842" s="81"/>
      <c r="AL842" s="569"/>
      <c r="AM842" s="28">
        <v>32</v>
      </c>
      <c r="AN842" s="28"/>
      <c r="AO842" s="28">
        <v>2010</v>
      </c>
      <c r="AP842" s="20">
        <v>2010</v>
      </c>
      <c r="AQ842" s="19"/>
      <c r="AR842" s="28" t="s">
        <v>1100</v>
      </c>
      <c r="AS842" s="20"/>
    </row>
    <row r="843" spans="1:45" ht="14.25" customHeight="1" x14ac:dyDescent="0.25">
      <c r="A843" t="s">
        <v>744</v>
      </c>
      <c r="C843" t="s">
        <v>875</v>
      </c>
      <c r="D843" s="45" t="s">
        <v>391</v>
      </c>
      <c r="E843" s="555" t="s">
        <v>2338</v>
      </c>
      <c r="F843" s="46" t="s">
        <v>296</v>
      </c>
      <c r="G843" s="42" t="s">
        <v>392</v>
      </c>
      <c r="H843" s="46" t="s">
        <v>136</v>
      </c>
      <c r="I843" s="46">
        <v>32</v>
      </c>
      <c r="J843" s="670">
        <v>32</v>
      </c>
      <c r="K843" s="19" t="s">
        <v>800</v>
      </c>
      <c r="L843" s="52" t="s">
        <v>108</v>
      </c>
      <c r="M843" s="81"/>
      <c r="N843" s="28"/>
      <c r="O843" s="972"/>
      <c r="P843" s="29">
        <v>6</v>
      </c>
      <c r="Q843" s="28"/>
      <c r="R843" s="28"/>
      <c r="S843" s="81"/>
      <c r="T843" s="185">
        <v>43176</v>
      </c>
      <c r="U843" s="326">
        <v>14.7</v>
      </c>
      <c r="V843" s="60">
        <v>1</v>
      </c>
      <c r="W843" s="167">
        <v>1</v>
      </c>
      <c r="X843" s="489" t="str">
        <f t="shared" si="28"/>
        <v/>
      </c>
      <c r="Y843" s="502"/>
      <c r="Z843" s="494"/>
      <c r="AA843" s="28" t="s">
        <v>393</v>
      </c>
      <c r="AB843" s="27"/>
      <c r="AC843" s="28"/>
      <c r="AD843" s="27" t="s">
        <v>54</v>
      </c>
      <c r="AE843" s="28" t="s">
        <v>124</v>
      </c>
      <c r="AF843" s="29" t="s">
        <v>55</v>
      </c>
      <c r="AG843" s="29"/>
      <c r="AH843" s="27" t="s">
        <v>133</v>
      </c>
      <c r="AI843" s="27" t="s">
        <v>133</v>
      </c>
      <c r="AJ843" s="27" t="s">
        <v>54</v>
      </c>
      <c r="AK843" s="81"/>
      <c r="AL843" s="569"/>
      <c r="AM843" s="28">
        <v>32</v>
      </c>
      <c r="AN843" s="28"/>
      <c r="AO843" s="28">
        <v>2010</v>
      </c>
      <c r="AP843" s="20">
        <v>2010</v>
      </c>
      <c r="AQ843" s="19"/>
      <c r="AR843" s="28" t="s">
        <v>1100</v>
      </c>
      <c r="AS843" s="20"/>
    </row>
    <row r="844" spans="1:45" ht="14.25" customHeight="1" x14ac:dyDescent="0.25">
      <c r="C844" t="s">
        <v>875</v>
      </c>
      <c r="D844" s="45" t="s">
        <v>437</v>
      </c>
      <c r="E844" s="555" t="s">
        <v>2519</v>
      </c>
      <c r="F844" s="46" t="s">
        <v>85</v>
      </c>
      <c r="G844" s="42" t="s">
        <v>439</v>
      </c>
      <c r="H844" s="46" t="s">
        <v>136</v>
      </c>
      <c r="I844" s="46">
        <v>32</v>
      </c>
      <c r="J844" s="670">
        <v>32</v>
      </c>
      <c r="K844" s="19" t="s">
        <v>800</v>
      </c>
      <c r="L844" s="52" t="s">
        <v>108</v>
      </c>
      <c r="M844" s="81" t="s">
        <v>887</v>
      </c>
      <c r="N844" s="28"/>
      <c r="O844" s="972"/>
      <c r="P844" s="29">
        <v>6</v>
      </c>
      <c r="Q844" s="28"/>
      <c r="R844" s="28"/>
      <c r="S844" s="81"/>
      <c r="T844" s="185"/>
      <c r="U844" s="326">
        <v>14.7</v>
      </c>
      <c r="V844" s="60">
        <v>0.33</v>
      </c>
      <c r="W844" s="167">
        <v>1</v>
      </c>
      <c r="X844" s="489" t="str">
        <f t="shared" si="28"/>
        <v/>
      </c>
      <c r="Y844" s="502"/>
      <c r="Z844" s="494"/>
      <c r="AA844" s="28" t="s">
        <v>20</v>
      </c>
      <c r="AB844" s="27">
        <v>12</v>
      </c>
      <c r="AC844" s="28" t="s">
        <v>886</v>
      </c>
      <c r="AD844" s="27" t="s">
        <v>54</v>
      </c>
      <c r="AE844" s="28" t="s">
        <v>124</v>
      </c>
      <c r="AF844" s="29" t="s">
        <v>55</v>
      </c>
      <c r="AG844" s="29" t="s">
        <v>55</v>
      </c>
      <c r="AH844" s="27" t="s">
        <v>133</v>
      </c>
      <c r="AI844" s="27" t="s">
        <v>133</v>
      </c>
      <c r="AJ844" s="27" t="s">
        <v>54</v>
      </c>
      <c r="AK844" s="81"/>
      <c r="AL844" s="569"/>
      <c r="AM844" s="28">
        <v>32</v>
      </c>
      <c r="AN844" s="28"/>
      <c r="AO844" s="28">
        <v>2007</v>
      </c>
      <c r="AP844" s="20">
        <v>2009</v>
      </c>
      <c r="AQ844" s="19"/>
      <c r="AR844" s="28" t="s">
        <v>438</v>
      </c>
      <c r="AS844" s="20" t="s">
        <v>440</v>
      </c>
    </row>
    <row r="845" spans="1:45" ht="14.25" customHeight="1" x14ac:dyDescent="0.25">
      <c r="A845" t="s">
        <v>744</v>
      </c>
      <c r="B845">
        <v>1</v>
      </c>
      <c r="C845" t="s">
        <v>875</v>
      </c>
      <c r="D845" s="26" t="s">
        <v>1009</v>
      </c>
      <c r="E845" s="435" t="s">
        <v>2107</v>
      </c>
      <c r="F845" s="27" t="s">
        <v>57</v>
      </c>
      <c r="G845" s="28" t="s">
        <v>1010</v>
      </c>
      <c r="H845" s="27" t="s">
        <v>136</v>
      </c>
      <c r="I845" s="27">
        <v>32</v>
      </c>
      <c r="J845" s="87">
        <v>32</v>
      </c>
      <c r="K845" s="19" t="s">
        <v>800</v>
      </c>
      <c r="L845" s="52" t="s">
        <v>108</v>
      </c>
      <c r="M845" s="81"/>
      <c r="N845" s="28">
        <v>1201</v>
      </c>
      <c r="O845" s="972"/>
      <c r="P845" s="29">
        <v>6</v>
      </c>
      <c r="Q845" s="28">
        <v>3</v>
      </c>
      <c r="R845" s="28">
        <v>2</v>
      </c>
      <c r="S845" s="81">
        <v>104.932</v>
      </c>
      <c r="T845" s="185">
        <v>41733</v>
      </c>
      <c r="U845" s="326">
        <v>14.7</v>
      </c>
      <c r="V845" s="60">
        <v>1</v>
      </c>
      <c r="W845" s="167">
        <v>1</v>
      </c>
      <c r="X845" s="489">
        <f t="shared" si="28"/>
        <v>87.370524562864276</v>
      </c>
      <c r="Y845" s="502" t="s">
        <v>174</v>
      </c>
      <c r="Z845" s="494" t="s">
        <v>54</v>
      </c>
      <c r="AA845" s="28" t="s">
        <v>20</v>
      </c>
      <c r="AB845" s="27">
        <v>27</v>
      </c>
      <c r="AC845" s="28" t="s">
        <v>1011</v>
      </c>
      <c r="AD845" s="27" t="s">
        <v>54</v>
      </c>
      <c r="AE845" s="28" t="s">
        <v>124</v>
      </c>
      <c r="AF845" s="29" t="s">
        <v>55</v>
      </c>
      <c r="AG845" s="29" t="s">
        <v>55</v>
      </c>
      <c r="AH845" s="27" t="s">
        <v>133</v>
      </c>
      <c r="AI845" s="27" t="s">
        <v>133</v>
      </c>
      <c r="AJ845" s="27" t="s">
        <v>54</v>
      </c>
      <c r="AK845" s="81"/>
      <c r="AL845" s="569"/>
      <c r="AM845" s="28">
        <v>32</v>
      </c>
      <c r="AN845" s="28"/>
      <c r="AO845" s="28">
        <v>2007</v>
      </c>
      <c r="AP845" s="20">
        <v>2012</v>
      </c>
      <c r="AQ845" s="182"/>
      <c r="AR845" s="28" t="s">
        <v>440</v>
      </c>
      <c r="AS845" s="20" t="s">
        <v>1012</v>
      </c>
    </row>
    <row r="846" spans="1:45" ht="14.25" customHeight="1" x14ac:dyDescent="0.25">
      <c r="B846">
        <v>1</v>
      </c>
      <c r="C846" t="s">
        <v>875</v>
      </c>
      <c r="D846" s="26" t="s">
        <v>2502</v>
      </c>
      <c r="E846" s="435" t="s">
        <v>2503</v>
      </c>
      <c r="F846" s="27" t="s">
        <v>67</v>
      </c>
      <c r="G846" s="28" t="s">
        <v>789</v>
      </c>
      <c r="H846" s="27" t="s">
        <v>136</v>
      </c>
      <c r="I846" s="27">
        <v>32</v>
      </c>
      <c r="J846" s="87">
        <v>32</v>
      </c>
      <c r="K846" s="19" t="s">
        <v>778</v>
      </c>
      <c r="L846" s="52" t="s">
        <v>789</v>
      </c>
      <c r="M846" s="81"/>
      <c r="N846" s="28">
        <v>1563</v>
      </c>
      <c r="O846" s="972"/>
      <c r="P846" s="29">
        <v>4</v>
      </c>
      <c r="Q846" s="28"/>
      <c r="R846" s="28"/>
      <c r="S846" s="81">
        <v>90.933999999999997</v>
      </c>
      <c r="T846" s="185"/>
      <c r="U846" s="326" t="s">
        <v>1270</v>
      </c>
      <c r="V846" s="60">
        <v>1</v>
      </c>
      <c r="W846" s="167">
        <v>1</v>
      </c>
      <c r="X846" s="489">
        <f t="shared" si="28"/>
        <v>58.179142674344213</v>
      </c>
      <c r="Y846" s="502" t="s">
        <v>174</v>
      </c>
      <c r="Z846" s="494" t="s">
        <v>54</v>
      </c>
      <c r="AA846" s="28" t="s">
        <v>17</v>
      </c>
      <c r="AB846" s="27">
        <v>26</v>
      </c>
      <c r="AC846" s="28" t="s">
        <v>214</v>
      </c>
      <c r="AD846" s="27"/>
      <c r="AE846" s="28" t="s">
        <v>124</v>
      </c>
      <c r="AF846" s="29"/>
      <c r="AG846" s="29"/>
      <c r="AH846" s="27" t="s">
        <v>133</v>
      </c>
      <c r="AI846" s="27" t="s">
        <v>133</v>
      </c>
      <c r="AJ846" s="27" t="s">
        <v>54</v>
      </c>
      <c r="AK846" s="81">
        <v>86</v>
      </c>
      <c r="AL846" s="569"/>
      <c r="AM846" s="28">
        <v>32</v>
      </c>
      <c r="AN846" s="28">
        <v>5</v>
      </c>
      <c r="AO846" s="28">
        <v>2010</v>
      </c>
      <c r="AP846" s="20">
        <v>2012</v>
      </c>
      <c r="AQ846" s="182" t="s">
        <v>2501</v>
      </c>
      <c r="AR846" s="28" t="s">
        <v>2504</v>
      </c>
      <c r="AS846" s="20" t="s">
        <v>2505</v>
      </c>
    </row>
    <row r="847" spans="1:45" ht="14.25" customHeight="1" x14ac:dyDescent="0.25">
      <c r="A847" t="s">
        <v>744</v>
      </c>
      <c r="B847">
        <v>1</v>
      </c>
      <c r="C847" t="s">
        <v>875</v>
      </c>
      <c r="D847" s="26" t="s">
        <v>213</v>
      </c>
      <c r="E847" s="435" t="s">
        <v>2500</v>
      </c>
      <c r="F847" s="27" t="s">
        <v>57</v>
      </c>
      <c r="G847" s="28" t="s">
        <v>789</v>
      </c>
      <c r="H847" s="27" t="s">
        <v>136</v>
      </c>
      <c r="I847" s="27">
        <v>32</v>
      </c>
      <c r="J847" s="87">
        <v>32</v>
      </c>
      <c r="K847" s="19" t="s">
        <v>778</v>
      </c>
      <c r="L847" s="52" t="s">
        <v>789</v>
      </c>
      <c r="M847" s="81"/>
      <c r="N847" s="28">
        <v>1563</v>
      </c>
      <c r="O847" s="972"/>
      <c r="P847" s="29">
        <v>4</v>
      </c>
      <c r="Q847" s="28"/>
      <c r="R847" s="28"/>
      <c r="S847" s="81">
        <v>90.933999999999997</v>
      </c>
      <c r="T847" s="185"/>
      <c r="U847" s="326" t="s">
        <v>1270</v>
      </c>
      <c r="V847" s="60">
        <v>1</v>
      </c>
      <c r="W847" s="167">
        <v>1</v>
      </c>
      <c r="X847" s="489">
        <f t="shared" si="28"/>
        <v>58.179142674344213</v>
      </c>
      <c r="Y847" s="502" t="s">
        <v>174</v>
      </c>
      <c r="Z847" s="494"/>
      <c r="AA847" s="28" t="s">
        <v>17</v>
      </c>
      <c r="AB847" s="27">
        <v>26</v>
      </c>
      <c r="AC847" s="28" t="s">
        <v>214</v>
      </c>
      <c r="AD847" s="27"/>
      <c r="AE847" s="28" t="s">
        <v>124</v>
      </c>
      <c r="AF847" s="29"/>
      <c r="AG847" s="29"/>
      <c r="AH847" s="27" t="s">
        <v>133</v>
      </c>
      <c r="AI847" s="27" t="s">
        <v>133</v>
      </c>
      <c r="AJ847" s="27" t="s">
        <v>54</v>
      </c>
      <c r="AK847" s="81">
        <v>86</v>
      </c>
      <c r="AL847" s="569"/>
      <c r="AM847" s="28">
        <v>32</v>
      </c>
      <c r="AN847" s="28">
        <v>5</v>
      </c>
      <c r="AO847" s="28">
        <v>2010</v>
      </c>
      <c r="AP847" s="20">
        <v>2012</v>
      </c>
      <c r="AQ847" s="182" t="s">
        <v>2501</v>
      </c>
      <c r="AR847" s="28"/>
      <c r="AS847" s="20"/>
    </row>
    <row r="848" spans="1:45" ht="14.25" customHeight="1" x14ac:dyDescent="0.25">
      <c r="C848" t="s">
        <v>875</v>
      </c>
      <c r="D848" s="409" t="s">
        <v>3812</v>
      </c>
      <c r="E848" s="435" t="s">
        <v>3815</v>
      </c>
      <c r="F848" s="411" t="s">
        <v>67</v>
      </c>
      <c r="G848" s="504" t="s">
        <v>3816</v>
      </c>
      <c r="H848" s="412" t="s">
        <v>4709</v>
      </c>
      <c r="I848" s="412">
        <v>8</v>
      </c>
      <c r="J848" s="415"/>
      <c r="K848" s="19" t="s">
        <v>3818</v>
      </c>
      <c r="L848" s="52" t="s">
        <v>1610</v>
      </c>
      <c r="M848" s="81"/>
      <c r="N848" s="28">
        <v>39856</v>
      </c>
      <c r="O848" s="972"/>
      <c r="P848" s="29">
        <v>6</v>
      </c>
      <c r="Q848" s="28">
        <v>64</v>
      </c>
      <c r="R848" s="28">
        <v>81</v>
      </c>
      <c r="S848" s="81">
        <v>175</v>
      </c>
      <c r="T848" s="185">
        <v>42926</v>
      </c>
      <c r="U848" s="326" t="s">
        <v>3184</v>
      </c>
      <c r="V848" s="60">
        <v>1</v>
      </c>
      <c r="W848" s="167">
        <v>0.125</v>
      </c>
      <c r="X848" s="489">
        <f t="shared" si="28"/>
        <v>35.126455238859897</v>
      </c>
      <c r="Y848" s="502"/>
      <c r="Z848" s="494"/>
      <c r="AA848" s="28" t="s">
        <v>107</v>
      </c>
      <c r="AB848" s="27"/>
      <c r="AC848" s="28"/>
      <c r="AD848" s="27" t="s">
        <v>54</v>
      </c>
      <c r="AE848" s="28"/>
      <c r="AF848" s="29"/>
      <c r="AG848" s="29"/>
      <c r="AH848" s="27"/>
      <c r="AI848" s="27"/>
      <c r="AJ848" s="27"/>
      <c r="AK848" s="81"/>
      <c r="AL848" s="569"/>
      <c r="AM848" s="28"/>
      <c r="AN848" s="28"/>
      <c r="AO848" s="28">
        <v>2012</v>
      </c>
      <c r="AP848" s="20">
        <v>2017</v>
      </c>
      <c r="AQ848" s="182" t="s">
        <v>3819</v>
      </c>
      <c r="AR848" s="129" t="s">
        <v>3817</v>
      </c>
      <c r="AS848" s="20" t="s">
        <v>3820</v>
      </c>
    </row>
    <row r="849" spans="1:45" ht="14.25" customHeight="1" x14ac:dyDescent="0.25">
      <c r="D849" s="409" t="s">
        <v>5461</v>
      </c>
      <c r="E849" s="435" t="s">
        <v>3808</v>
      </c>
      <c r="F849" s="608" t="s">
        <v>85</v>
      </c>
      <c r="G849" s="28" t="s">
        <v>3809</v>
      </c>
      <c r="H849" s="412" t="s">
        <v>4709</v>
      </c>
      <c r="I849" s="27">
        <v>32</v>
      </c>
      <c r="J849" s="87">
        <v>32</v>
      </c>
      <c r="K849" s="19"/>
      <c r="L849" s="52"/>
      <c r="M849" s="81"/>
      <c r="N849" s="28"/>
      <c r="O849" s="972"/>
      <c r="P849" s="29"/>
      <c r="Q849" s="28"/>
      <c r="R849" s="28"/>
      <c r="S849" s="81"/>
      <c r="T849" s="185"/>
      <c r="U849" s="326"/>
      <c r="V849" s="60"/>
      <c r="W849" s="167"/>
      <c r="X849" s="489"/>
      <c r="Y849" s="502"/>
      <c r="Z849" s="494"/>
      <c r="AA849" s="28" t="s">
        <v>20</v>
      </c>
      <c r="AB849" s="27">
        <v>47</v>
      </c>
      <c r="AC849" s="28" t="s">
        <v>5464</v>
      </c>
      <c r="AD849" s="27"/>
      <c r="AE849" s="28"/>
      <c r="AF849" s="29"/>
      <c r="AG849" s="29"/>
      <c r="AH849" s="27"/>
      <c r="AI849" s="27"/>
      <c r="AJ849" s="27"/>
      <c r="AK849" s="81"/>
      <c r="AL849" s="569"/>
      <c r="AM849" s="28"/>
      <c r="AN849" s="28"/>
      <c r="AO849" s="28">
        <v>2007</v>
      </c>
      <c r="AP849" s="20">
        <v>2008</v>
      </c>
      <c r="AQ849" s="19"/>
      <c r="AR849" s="28" t="s">
        <v>5463</v>
      </c>
      <c r="AS849" s="20"/>
    </row>
    <row r="850" spans="1:45" ht="14.25" customHeight="1" x14ac:dyDescent="0.25">
      <c r="A850" t="s">
        <v>174</v>
      </c>
      <c r="B850">
        <v>1</v>
      </c>
      <c r="C850" t="s">
        <v>875</v>
      </c>
      <c r="D850" s="26" t="s">
        <v>695</v>
      </c>
      <c r="E850" s="435" t="s">
        <v>2370</v>
      </c>
      <c r="F850" s="27" t="s">
        <v>67</v>
      </c>
      <c r="G850" s="28" t="s">
        <v>363</v>
      </c>
      <c r="H850" s="27" t="s">
        <v>668</v>
      </c>
      <c r="I850" s="27">
        <v>32</v>
      </c>
      <c r="J850" s="87">
        <v>32</v>
      </c>
      <c r="K850" s="19" t="s">
        <v>770</v>
      </c>
      <c r="L850" s="52" t="s">
        <v>108</v>
      </c>
      <c r="M850" s="81"/>
      <c r="N850" s="28">
        <v>37459</v>
      </c>
      <c r="O850" s="972"/>
      <c r="P850" s="29">
        <v>4</v>
      </c>
      <c r="Q850" s="28">
        <v>25</v>
      </c>
      <c r="R850" s="28">
        <v>54</v>
      </c>
      <c r="S850" s="81">
        <v>42.944000000000003</v>
      </c>
      <c r="T850" s="185">
        <v>41751</v>
      </c>
      <c r="U850" s="326" t="s">
        <v>1267</v>
      </c>
      <c r="V850" s="60">
        <v>1</v>
      </c>
      <c r="W850" s="167">
        <v>1</v>
      </c>
      <c r="X850" s="489">
        <f t="shared" ref="X850:X866" si="29">IF(AND(N850&lt;&gt;"",S850&lt;&gt;""),1000*S850*V850/(N850*W850),"")</f>
        <v>1.1464267599241837</v>
      </c>
      <c r="Y850" s="502" t="s">
        <v>2226</v>
      </c>
      <c r="Z850" s="494"/>
      <c r="AA850" s="28" t="s">
        <v>17</v>
      </c>
      <c r="AB850" s="27">
        <v>57</v>
      </c>
      <c r="AC850" s="28" t="s">
        <v>229</v>
      </c>
      <c r="AD850" s="27" t="s">
        <v>54</v>
      </c>
      <c r="AE850" s="28" t="s">
        <v>124</v>
      </c>
      <c r="AF850" s="29" t="s">
        <v>54</v>
      </c>
      <c r="AG850" s="29"/>
      <c r="AH850" s="27" t="s">
        <v>133</v>
      </c>
      <c r="AI850" s="27" t="s">
        <v>613</v>
      </c>
      <c r="AJ850" s="27" t="s">
        <v>54</v>
      </c>
      <c r="AK850" s="81"/>
      <c r="AL850" s="569"/>
      <c r="AM850" s="28">
        <v>32</v>
      </c>
      <c r="AN850" s="28">
        <v>4</v>
      </c>
      <c r="AO850" s="28">
        <v>2011</v>
      </c>
      <c r="AP850" s="20"/>
      <c r="AQ850" s="182" t="s">
        <v>2371</v>
      </c>
      <c r="AR850" s="28" t="s">
        <v>696</v>
      </c>
      <c r="AS850" s="20" t="s">
        <v>1209</v>
      </c>
    </row>
    <row r="851" spans="1:45" ht="14.25" customHeight="1" x14ac:dyDescent="0.25">
      <c r="C851" t="s">
        <v>875</v>
      </c>
      <c r="D851" s="26" t="s">
        <v>3778</v>
      </c>
      <c r="E851" s="435" t="s">
        <v>4166</v>
      </c>
      <c r="F851" s="29"/>
      <c r="G851" s="28" t="s">
        <v>4165</v>
      </c>
      <c r="H851" s="27" t="s">
        <v>668</v>
      </c>
      <c r="I851" s="27">
        <v>32</v>
      </c>
      <c r="J851" s="87">
        <v>128</v>
      </c>
      <c r="K851" s="19" t="s">
        <v>800</v>
      </c>
      <c r="L851" s="52" t="s">
        <v>108</v>
      </c>
      <c r="M851" s="81" t="s">
        <v>4167</v>
      </c>
      <c r="N851" s="28">
        <v>1660</v>
      </c>
      <c r="O851" s="972"/>
      <c r="P851" s="29">
        <v>6</v>
      </c>
      <c r="Q851" s="28"/>
      <c r="R851" s="28">
        <v>1</v>
      </c>
      <c r="S851" s="81">
        <v>232.55799999999999</v>
      </c>
      <c r="T851" s="185">
        <v>43288</v>
      </c>
      <c r="U851" s="326">
        <v>14.7</v>
      </c>
      <c r="V851" s="60">
        <v>1</v>
      </c>
      <c r="W851" s="167">
        <v>1</v>
      </c>
      <c r="X851" s="489">
        <f t="shared" si="29"/>
        <v>140.09518072289157</v>
      </c>
      <c r="Y851" s="502"/>
      <c r="Z851" s="494"/>
      <c r="AA851" s="28" t="s">
        <v>17</v>
      </c>
      <c r="AB851" s="27">
        <v>26</v>
      </c>
      <c r="AC851" s="28" t="s">
        <v>2630</v>
      </c>
      <c r="AD851" s="27" t="s">
        <v>54</v>
      </c>
      <c r="AE851" s="28" t="s">
        <v>124</v>
      </c>
      <c r="AF851" s="29" t="s">
        <v>55</v>
      </c>
      <c r="AG851" s="29"/>
      <c r="AH851" s="27"/>
      <c r="AI851" s="27"/>
      <c r="AJ851" s="27"/>
      <c r="AK851" s="81">
        <v>73</v>
      </c>
      <c r="AL851" s="569"/>
      <c r="AM851" s="28">
        <v>32</v>
      </c>
      <c r="AN851" s="28">
        <v>4</v>
      </c>
      <c r="AO851" s="28">
        <v>2005</v>
      </c>
      <c r="AP851" s="20">
        <v>2015</v>
      </c>
      <c r="AQ851" s="182" t="s">
        <v>4164</v>
      </c>
      <c r="AR851" s="28" t="s">
        <v>4168</v>
      </c>
      <c r="AS851" s="20" t="s">
        <v>4169</v>
      </c>
    </row>
    <row r="852" spans="1:45" ht="14.25" customHeight="1" x14ac:dyDescent="0.25">
      <c r="B852">
        <v>1</v>
      </c>
      <c r="C852" t="s">
        <v>875</v>
      </c>
      <c r="D852" s="45" t="s">
        <v>2068</v>
      </c>
      <c r="E852" s="843" t="s">
        <v>2571</v>
      </c>
      <c r="F852" s="592" t="s">
        <v>85</v>
      </c>
      <c r="G852" s="42" t="s">
        <v>2069</v>
      </c>
      <c r="H852" s="46" t="s">
        <v>668</v>
      </c>
      <c r="I852" s="46">
        <v>8</v>
      </c>
      <c r="J852" s="670">
        <v>32</v>
      </c>
      <c r="K852" s="19" t="s">
        <v>800</v>
      </c>
      <c r="L852" s="52" t="s">
        <v>108</v>
      </c>
      <c r="M852" s="81" t="s">
        <v>2764</v>
      </c>
      <c r="N852" s="28">
        <v>895</v>
      </c>
      <c r="O852" s="972"/>
      <c r="P852" s="29">
        <v>6</v>
      </c>
      <c r="Q852" s="28"/>
      <c r="R852" s="28"/>
      <c r="S852" s="81">
        <v>149.25399999999999</v>
      </c>
      <c r="T852" s="185">
        <v>41733</v>
      </c>
      <c r="U852" s="326">
        <v>14.7</v>
      </c>
      <c r="V852" s="60">
        <v>0.33</v>
      </c>
      <c r="W852" s="167">
        <v>1</v>
      </c>
      <c r="X852" s="489">
        <f t="shared" si="29"/>
        <v>55.032201117318436</v>
      </c>
      <c r="Y852" s="502" t="s">
        <v>174</v>
      </c>
      <c r="Z852" s="494"/>
      <c r="AA852" s="28" t="s">
        <v>17</v>
      </c>
      <c r="AB852" s="27">
        <v>19</v>
      </c>
      <c r="AC852" s="28" t="s">
        <v>2762</v>
      </c>
      <c r="AD852" s="27"/>
      <c r="AE852" s="28"/>
      <c r="AF852" s="29" t="s">
        <v>55</v>
      </c>
      <c r="AG852" s="29" t="s">
        <v>54</v>
      </c>
      <c r="AH852" s="27">
        <v>256</v>
      </c>
      <c r="AI852" s="27" t="s">
        <v>249</v>
      </c>
      <c r="AJ852" s="27" t="s">
        <v>54</v>
      </c>
      <c r="AK852" s="81"/>
      <c r="AL852" s="569"/>
      <c r="AM852" s="28"/>
      <c r="AN852" s="28"/>
      <c r="AO852" s="28">
        <v>2013</v>
      </c>
      <c r="AP852" s="20">
        <v>2020</v>
      </c>
      <c r="AQ852" s="19"/>
      <c r="AR852" s="28" t="s">
        <v>2763</v>
      </c>
      <c r="AS852" s="20" t="s">
        <v>2765</v>
      </c>
    </row>
    <row r="853" spans="1:45" ht="14.25" customHeight="1" x14ac:dyDescent="0.25">
      <c r="A853" t="s">
        <v>744</v>
      </c>
      <c r="B853">
        <v>1</v>
      </c>
      <c r="C853" t="s">
        <v>875</v>
      </c>
      <c r="D853" s="26" t="s">
        <v>1030</v>
      </c>
      <c r="E853" s="435" t="s">
        <v>2225</v>
      </c>
      <c r="F853" s="27" t="s">
        <v>57</v>
      </c>
      <c r="G853" s="28" t="s">
        <v>157</v>
      </c>
      <c r="H853" s="27" t="s">
        <v>1031</v>
      </c>
      <c r="I853" s="27">
        <v>32</v>
      </c>
      <c r="J853" s="87">
        <v>8</v>
      </c>
      <c r="K853" s="856" t="s">
        <v>4805</v>
      </c>
      <c r="L853" s="52" t="s">
        <v>108</v>
      </c>
      <c r="M853" s="81"/>
      <c r="N853" s="28" t="s">
        <v>5322</v>
      </c>
      <c r="O853" s="972"/>
      <c r="P853" s="29">
        <v>6</v>
      </c>
      <c r="Q853" s="28"/>
      <c r="R853" s="28"/>
      <c r="S853" s="81"/>
      <c r="T853" s="185">
        <v>44020</v>
      </c>
      <c r="U853" s="326" t="s">
        <v>5298</v>
      </c>
      <c r="V853" s="60">
        <v>1</v>
      </c>
      <c r="W853" s="167">
        <v>1</v>
      </c>
      <c r="X853" s="489" t="str">
        <f t="shared" si="29"/>
        <v/>
      </c>
      <c r="Y853" s="502" t="s">
        <v>2226</v>
      </c>
      <c r="Z853" s="494" t="s">
        <v>54</v>
      </c>
      <c r="AA853" s="28" t="s">
        <v>479</v>
      </c>
      <c r="AB853" s="27">
        <v>85</v>
      </c>
      <c r="AC853" s="28" t="s">
        <v>1030</v>
      </c>
      <c r="AD853" s="27" t="s">
        <v>54</v>
      </c>
      <c r="AE853" s="28" t="s">
        <v>124</v>
      </c>
      <c r="AF853" s="29"/>
      <c r="AG853" s="29"/>
      <c r="AH853" s="27" t="s">
        <v>133</v>
      </c>
      <c r="AI853" s="27" t="s">
        <v>133</v>
      </c>
      <c r="AJ853" s="27" t="s">
        <v>54</v>
      </c>
      <c r="AK853" s="81"/>
      <c r="AL853" s="569"/>
      <c r="AM853" s="28"/>
      <c r="AN853" s="28"/>
      <c r="AO853" s="28">
        <v>2014</v>
      </c>
      <c r="AP853" s="20">
        <v>2014</v>
      </c>
      <c r="AQ853" s="142"/>
      <c r="AR853" s="28" t="s">
        <v>1033</v>
      </c>
      <c r="AS853" s="20" t="s">
        <v>1035</v>
      </c>
    </row>
    <row r="854" spans="1:45" ht="14.25" customHeight="1" x14ac:dyDescent="0.25">
      <c r="A854" t="s">
        <v>744</v>
      </c>
      <c r="B854">
        <v>1</v>
      </c>
      <c r="C854" t="s">
        <v>875</v>
      </c>
      <c r="D854" s="45" t="s">
        <v>1030</v>
      </c>
      <c r="E854" s="555" t="s">
        <v>2225</v>
      </c>
      <c r="F854" s="46" t="s">
        <v>57</v>
      </c>
      <c r="G854" s="42" t="s">
        <v>157</v>
      </c>
      <c r="H854" s="46" t="s">
        <v>1031</v>
      </c>
      <c r="I854" s="46">
        <v>32</v>
      </c>
      <c r="J854" s="670">
        <v>8</v>
      </c>
      <c r="K854" s="19" t="s">
        <v>1032</v>
      </c>
      <c r="L854" s="52" t="s">
        <v>108</v>
      </c>
      <c r="M854" s="81"/>
      <c r="N854" s="28">
        <v>36094</v>
      </c>
      <c r="O854" s="972"/>
      <c r="P854" s="29">
        <v>4</v>
      </c>
      <c r="Q854" s="28">
        <v>4</v>
      </c>
      <c r="R854" s="28">
        <v>47</v>
      </c>
      <c r="S854" s="81">
        <v>45.95</v>
      </c>
      <c r="T854" s="185">
        <v>41770</v>
      </c>
      <c r="U854" s="326" t="s">
        <v>1267</v>
      </c>
      <c r="V854" s="60">
        <v>1</v>
      </c>
      <c r="W854" s="167">
        <v>1</v>
      </c>
      <c r="X854" s="489">
        <f t="shared" si="29"/>
        <v>1.2730647753089157</v>
      </c>
      <c r="Y854" s="502" t="s">
        <v>2226</v>
      </c>
      <c r="Z854" s="494" t="s">
        <v>54</v>
      </c>
      <c r="AA854" s="28" t="s">
        <v>479</v>
      </c>
      <c r="AB854" s="27">
        <v>85</v>
      </c>
      <c r="AC854" s="28" t="s">
        <v>1030</v>
      </c>
      <c r="AD854" s="27" t="s">
        <v>54</v>
      </c>
      <c r="AE854" s="28" t="s">
        <v>124</v>
      </c>
      <c r="AF854" s="29"/>
      <c r="AG854" s="29"/>
      <c r="AH854" s="27" t="s">
        <v>133</v>
      </c>
      <c r="AI854" s="27" t="s">
        <v>133</v>
      </c>
      <c r="AJ854" s="27" t="s">
        <v>54</v>
      </c>
      <c r="AK854" s="81"/>
      <c r="AL854" s="569"/>
      <c r="AM854" s="28"/>
      <c r="AN854" s="28"/>
      <c r="AO854" s="28">
        <v>2014</v>
      </c>
      <c r="AP854" s="20">
        <v>2014</v>
      </c>
      <c r="AQ854" s="142"/>
      <c r="AR854" s="28" t="s">
        <v>1033</v>
      </c>
      <c r="AS854" s="20" t="s">
        <v>1035</v>
      </c>
    </row>
    <row r="855" spans="1:45" ht="14.25" customHeight="1" x14ac:dyDescent="0.25">
      <c r="A855" t="s">
        <v>744</v>
      </c>
      <c r="B855">
        <v>1</v>
      </c>
      <c r="C855" t="s">
        <v>875</v>
      </c>
      <c r="D855" s="26" t="s">
        <v>5388</v>
      </c>
      <c r="E855" s="435" t="s">
        <v>5390</v>
      </c>
      <c r="F855" s="27" t="s">
        <v>57</v>
      </c>
      <c r="G855" s="28" t="s">
        <v>5399</v>
      </c>
      <c r="H855" s="27" t="s">
        <v>1031</v>
      </c>
      <c r="I855" s="27">
        <v>32</v>
      </c>
      <c r="J855" s="87">
        <v>8</v>
      </c>
      <c r="K855" s="856" t="s">
        <v>6197</v>
      </c>
      <c r="L855" s="52" t="s">
        <v>108</v>
      </c>
      <c r="M855" s="81" t="s">
        <v>6199</v>
      </c>
      <c r="N855" s="28"/>
      <c r="O855" s="972"/>
      <c r="P855" s="29">
        <v>6</v>
      </c>
      <c r="Q855" s="28"/>
      <c r="R855" s="28"/>
      <c r="S855" s="81"/>
      <c r="T855" s="185"/>
      <c r="U855" s="326"/>
      <c r="V855" s="60">
        <v>1</v>
      </c>
      <c r="W855" s="167">
        <v>1</v>
      </c>
      <c r="X855" s="489" t="str">
        <f t="shared" si="29"/>
        <v/>
      </c>
      <c r="Y855" s="502" t="s">
        <v>2226</v>
      </c>
      <c r="Z855" s="494" t="s">
        <v>54</v>
      </c>
      <c r="AA855" s="28" t="s">
        <v>479</v>
      </c>
      <c r="AB855" s="27">
        <v>85</v>
      </c>
      <c r="AC855" s="28" t="s">
        <v>1030</v>
      </c>
      <c r="AD855" s="27" t="s">
        <v>54</v>
      </c>
      <c r="AE855" s="28" t="s">
        <v>124</v>
      </c>
      <c r="AF855" s="29"/>
      <c r="AG855" s="29"/>
      <c r="AH855" s="27" t="s">
        <v>133</v>
      </c>
      <c r="AI855" s="27" t="s">
        <v>133</v>
      </c>
      <c r="AJ855" s="27" t="s">
        <v>54</v>
      </c>
      <c r="AK855" s="81"/>
      <c r="AL855" s="569"/>
      <c r="AM855" s="28"/>
      <c r="AN855" s="28"/>
      <c r="AO855" s="28">
        <v>2020</v>
      </c>
      <c r="AP855" s="20">
        <v>2021</v>
      </c>
      <c r="AQ855" s="142"/>
      <c r="AR855" s="28" t="s">
        <v>1033</v>
      </c>
      <c r="AS855" s="20" t="s">
        <v>5389</v>
      </c>
    </row>
    <row r="856" spans="1:45" ht="14.25" customHeight="1" x14ac:dyDescent="0.25">
      <c r="A856" t="s">
        <v>744</v>
      </c>
      <c r="B856">
        <v>1</v>
      </c>
      <c r="C856" t="s">
        <v>875</v>
      </c>
      <c r="D856" s="26" t="s">
        <v>625</v>
      </c>
      <c r="E856" s="435" t="s">
        <v>2386</v>
      </c>
      <c r="F856" s="27" t="s">
        <v>57</v>
      </c>
      <c r="G856" s="28" t="s">
        <v>1523</v>
      </c>
      <c r="H856" s="27" t="s">
        <v>1031</v>
      </c>
      <c r="I856" s="27">
        <v>8</v>
      </c>
      <c r="J856" s="87">
        <v>8</v>
      </c>
      <c r="K856" s="19" t="s">
        <v>800</v>
      </c>
      <c r="L856" s="28" t="s">
        <v>108</v>
      </c>
      <c r="M856" s="81"/>
      <c r="N856" s="28">
        <v>3421</v>
      </c>
      <c r="O856" s="972"/>
      <c r="P856" s="29">
        <v>6</v>
      </c>
      <c r="Q856" s="28">
        <v>1</v>
      </c>
      <c r="R856" s="28"/>
      <c r="S856" s="81">
        <v>126.711</v>
      </c>
      <c r="T856" s="185">
        <v>41688</v>
      </c>
      <c r="U856" s="326">
        <v>14.7</v>
      </c>
      <c r="V856" s="60">
        <v>0.16500000000000001</v>
      </c>
      <c r="W856" s="167">
        <v>2</v>
      </c>
      <c r="X856" s="489">
        <f t="shared" si="29"/>
        <v>3.0557315112540198</v>
      </c>
      <c r="Y856" s="502" t="s">
        <v>174</v>
      </c>
      <c r="Z856" s="494"/>
      <c r="AA856" s="28" t="s">
        <v>17</v>
      </c>
      <c r="AB856" s="27">
        <v>23</v>
      </c>
      <c r="AC856" s="28" t="s">
        <v>629</v>
      </c>
      <c r="AD856" s="27" t="s">
        <v>54</v>
      </c>
      <c r="AE856" s="28" t="s">
        <v>124</v>
      </c>
      <c r="AF856" s="29" t="s">
        <v>55</v>
      </c>
      <c r="AG856" s="29" t="s">
        <v>55</v>
      </c>
      <c r="AH856" s="27" t="s">
        <v>129</v>
      </c>
      <c r="AI856" s="27" t="s">
        <v>129</v>
      </c>
      <c r="AJ856" s="27" t="s">
        <v>54</v>
      </c>
      <c r="AK856" s="81"/>
      <c r="AL856" s="569"/>
      <c r="AM856" s="28"/>
      <c r="AN856" s="28"/>
      <c r="AO856" s="28">
        <v>2002</v>
      </c>
      <c r="AP856" s="20">
        <v>2018</v>
      </c>
      <c r="AQ856" s="182" t="s">
        <v>2432</v>
      </c>
      <c r="AR856" s="28" t="s">
        <v>626</v>
      </c>
      <c r="AS856" s="130" t="s">
        <v>3926</v>
      </c>
    </row>
    <row r="857" spans="1:45" ht="14.25" customHeight="1" x14ac:dyDescent="0.25">
      <c r="A857" t="s">
        <v>744</v>
      </c>
      <c r="B857">
        <v>1</v>
      </c>
      <c r="C857" t="s">
        <v>875</v>
      </c>
      <c r="D857" s="560" t="s">
        <v>1587</v>
      </c>
      <c r="E857" s="435" t="s">
        <v>2975</v>
      </c>
      <c r="F857" s="27" t="s">
        <v>67</v>
      </c>
      <c r="G857" s="28" t="s">
        <v>1942</v>
      </c>
      <c r="H857" s="27" t="s">
        <v>1031</v>
      </c>
      <c r="I857" s="27">
        <v>16</v>
      </c>
      <c r="J857" s="87">
        <v>8</v>
      </c>
      <c r="K857" s="19" t="s">
        <v>800</v>
      </c>
      <c r="L857" s="52" t="s">
        <v>1942</v>
      </c>
      <c r="M857" s="81"/>
      <c r="N857" s="28">
        <v>308</v>
      </c>
      <c r="O857" s="972"/>
      <c r="P857" s="29">
        <v>6</v>
      </c>
      <c r="Q857" s="28"/>
      <c r="R857" s="28">
        <v>4</v>
      </c>
      <c r="S857" s="81">
        <v>180</v>
      </c>
      <c r="T857" s="185"/>
      <c r="U857" s="326"/>
      <c r="V857" s="60">
        <v>0.67</v>
      </c>
      <c r="W857" s="167">
        <v>20</v>
      </c>
      <c r="X857" s="489">
        <f t="shared" si="29"/>
        <v>19.577922077922079</v>
      </c>
      <c r="Y857" s="502" t="s">
        <v>174</v>
      </c>
      <c r="Z857" s="494"/>
      <c r="AA857" s="28" t="s">
        <v>107</v>
      </c>
      <c r="AB857" s="27"/>
      <c r="AC857" s="28"/>
      <c r="AD857" s="27" t="s">
        <v>54</v>
      </c>
      <c r="AE857" s="28" t="s">
        <v>124</v>
      </c>
      <c r="AF857" s="29" t="s">
        <v>55</v>
      </c>
      <c r="AG857" s="29" t="s">
        <v>55</v>
      </c>
      <c r="AH857" s="27" t="s">
        <v>129</v>
      </c>
      <c r="AI857" s="27" t="s">
        <v>129</v>
      </c>
      <c r="AJ857" s="27" t="s">
        <v>54</v>
      </c>
      <c r="AK857" s="81"/>
      <c r="AL857" s="569"/>
      <c r="AM857" s="28"/>
      <c r="AN857" s="28"/>
      <c r="AO857" s="28">
        <v>2016</v>
      </c>
      <c r="AP857" s="20"/>
      <c r="AQ857" s="182" t="s">
        <v>1589</v>
      </c>
      <c r="AR857" s="400" t="s">
        <v>2976</v>
      </c>
      <c r="AS857" s="137"/>
    </row>
    <row r="858" spans="1:45" ht="14.25" customHeight="1" x14ac:dyDescent="0.25">
      <c r="A858" t="s">
        <v>744</v>
      </c>
      <c r="B858">
        <v>1</v>
      </c>
      <c r="C858" t="s">
        <v>875</v>
      </c>
      <c r="D858" s="26" t="s">
        <v>412</v>
      </c>
      <c r="E858" s="435" t="s">
        <v>2104</v>
      </c>
      <c r="F858" s="27" t="s">
        <v>67</v>
      </c>
      <c r="G858" s="28" t="s">
        <v>414</v>
      </c>
      <c r="H858" s="27" t="s">
        <v>1031</v>
      </c>
      <c r="I858" s="27">
        <v>16</v>
      </c>
      <c r="J858" s="87">
        <v>8</v>
      </c>
      <c r="K858" s="19" t="s">
        <v>802</v>
      </c>
      <c r="L858" s="52" t="s">
        <v>108</v>
      </c>
      <c r="M858" s="81"/>
      <c r="N858" s="28">
        <v>1966</v>
      </c>
      <c r="O858" s="972"/>
      <c r="P858" s="29" t="s">
        <v>744</v>
      </c>
      <c r="Q858" s="28">
        <v>2</v>
      </c>
      <c r="R858" s="28"/>
      <c r="S858" s="81">
        <v>76.86</v>
      </c>
      <c r="T858" s="185">
        <v>41685</v>
      </c>
      <c r="U858" s="326" t="s">
        <v>1267</v>
      </c>
      <c r="V858" s="60">
        <v>0.67</v>
      </c>
      <c r="W858" s="167">
        <v>2</v>
      </c>
      <c r="X858" s="489">
        <f t="shared" si="29"/>
        <v>13.096693794506614</v>
      </c>
      <c r="Y858" s="502" t="s">
        <v>2216</v>
      </c>
      <c r="Z858" s="494"/>
      <c r="AA858" s="28" t="s">
        <v>20</v>
      </c>
      <c r="AB858" s="27">
        <v>4</v>
      </c>
      <c r="AC858" s="28" t="s">
        <v>417</v>
      </c>
      <c r="AD858" s="27" t="s">
        <v>54</v>
      </c>
      <c r="AE858" s="28" t="s">
        <v>124</v>
      </c>
      <c r="AF858" s="29" t="s">
        <v>55</v>
      </c>
      <c r="AG858" s="29" t="s">
        <v>55</v>
      </c>
      <c r="AH858" s="27" t="s">
        <v>129</v>
      </c>
      <c r="AI858" s="27" t="s">
        <v>129</v>
      </c>
      <c r="AJ858" s="27" t="s">
        <v>54</v>
      </c>
      <c r="AK858" s="81"/>
      <c r="AL858" s="569"/>
      <c r="AM858" s="28"/>
      <c r="AN858" s="28"/>
      <c r="AO858" s="28">
        <v>2012</v>
      </c>
      <c r="AP858" s="20">
        <v>2013</v>
      </c>
      <c r="AQ858" s="142"/>
      <c r="AR858" s="28" t="s">
        <v>416</v>
      </c>
      <c r="AS858" s="20"/>
    </row>
    <row r="859" spans="1:45" ht="14.25" customHeight="1" x14ac:dyDescent="0.25">
      <c r="C859" t="s">
        <v>875</v>
      </c>
      <c r="D859" s="26" t="s">
        <v>2102</v>
      </c>
      <c r="E859" s="435" t="s">
        <v>2103</v>
      </c>
      <c r="F859" s="27" t="s">
        <v>67</v>
      </c>
      <c r="G859" s="28" t="s">
        <v>414</v>
      </c>
      <c r="H859" s="27" t="s">
        <v>1031</v>
      </c>
      <c r="I859" s="27">
        <v>16</v>
      </c>
      <c r="J859" s="87">
        <v>8</v>
      </c>
      <c r="K859" s="19" t="s">
        <v>800</v>
      </c>
      <c r="L859" s="52" t="s">
        <v>108</v>
      </c>
      <c r="M859" s="81" t="s">
        <v>1015</v>
      </c>
      <c r="N859" s="28"/>
      <c r="O859" s="972"/>
      <c r="P859" s="29">
        <v>6</v>
      </c>
      <c r="Q859" s="28">
        <v>1</v>
      </c>
      <c r="R859" s="28"/>
      <c r="S859" s="81"/>
      <c r="T859" s="185">
        <v>41773</v>
      </c>
      <c r="U859" s="326">
        <v>14.7</v>
      </c>
      <c r="V859" s="60">
        <v>0.67</v>
      </c>
      <c r="W859" s="167">
        <v>2</v>
      </c>
      <c r="X859" s="489" t="str">
        <f t="shared" si="29"/>
        <v/>
      </c>
      <c r="Y859" s="502"/>
      <c r="Z859" s="494" t="s">
        <v>54</v>
      </c>
      <c r="AA859" s="28" t="s">
        <v>20</v>
      </c>
      <c r="AB859" s="27">
        <v>40</v>
      </c>
      <c r="AC859" s="28" t="s">
        <v>1014</v>
      </c>
      <c r="AD859" s="27" t="s">
        <v>54</v>
      </c>
      <c r="AE859" s="28" t="s">
        <v>124</v>
      </c>
      <c r="AF859" s="29" t="s">
        <v>55</v>
      </c>
      <c r="AG859" s="29" t="s">
        <v>55</v>
      </c>
      <c r="AH859" s="27" t="s">
        <v>129</v>
      </c>
      <c r="AI859" s="27" t="s">
        <v>129</v>
      </c>
      <c r="AJ859" s="27" t="s">
        <v>54</v>
      </c>
      <c r="AK859" s="81"/>
      <c r="AL859" s="569"/>
      <c r="AM859" s="28"/>
      <c r="AN859" s="28"/>
      <c r="AO859" s="28">
        <v>2013</v>
      </c>
      <c r="AP859" s="20">
        <v>2019</v>
      </c>
      <c r="AQ859" s="142"/>
      <c r="AR859" s="28" t="s">
        <v>1013</v>
      </c>
      <c r="AS859" s="20" t="s">
        <v>4806</v>
      </c>
    </row>
    <row r="860" spans="1:45" ht="14.25" customHeight="1" x14ac:dyDescent="0.25">
      <c r="C860" t="s">
        <v>875</v>
      </c>
      <c r="D860" s="26" t="s">
        <v>2099</v>
      </c>
      <c r="E860" s="435" t="s">
        <v>2100</v>
      </c>
      <c r="F860" s="27" t="s">
        <v>67</v>
      </c>
      <c r="G860" s="28" t="s">
        <v>414</v>
      </c>
      <c r="H860" s="27" t="s">
        <v>1031</v>
      </c>
      <c r="I860" s="27">
        <v>16</v>
      </c>
      <c r="J860" s="87">
        <v>8</v>
      </c>
      <c r="K860" s="19" t="s">
        <v>800</v>
      </c>
      <c r="L860" s="52"/>
      <c r="M860" s="81"/>
      <c r="N860" s="28"/>
      <c r="O860" s="972"/>
      <c r="P860" s="29">
        <v>6</v>
      </c>
      <c r="Q860" s="28">
        <v>1</v>
      </c>
      <c r="R860" s="28"/>
      <c r="S860" s="81"/>
      <c r="T860" s="185">
        <v>41773</v>
      </c>
      <c r="U860" s="326">
        <v>14.7</v>
      </c>
      <c r="V860" s="60">
        <v>0.67</v>
      </c>
      <c r="W860" s="167">
        <v>2</v>
      </c>
      <c r="X860" s="489" t="str">
        <f t="shared" si="29"/>
        <v/>
      </c>
      <c r="Y860" s="502"/>
      <c r="Z860" s="494" t="s">
        <v>54</v>
      </c>
      <c r="AA860" s="28" t="s">
        <v>20</v>
      </c>
      <c r="AB860" s="27">
        <v>16</v>
      </c>
      <c r="AC860" s="28" t="s">
        <v>1014</v>
      </c>
      <c r="AD860" s="27" t="s">
        <v>54</v>
      </c>
      <c r="AE860" s="28" t="s">
        <v>124</v>
      </c>
      <c r="AF860" s="29" t="s">
        <v>55</v>
      </c>
      <c r="AG860" s="29" t="s">
        <v>55</v>
      </c>
      <c r="AH860" s="27" t="s">
        <v>129</v>
      </c>
      <c r="AI860" s="27" t="s">
        <v>129</v>
      </c>
      <c r="AJ860" s="27" t="s">
        <v>54</v>
      </c>
      <c r="AK860" s="81"/>
      <c r="AL860" s="569"/>
      <c r="AM860" s="28"/>
      <c r="AN860" s="28"/>
      <c r="AO860" s="28">
        <v>2013</v>
      </c>
      <c r="AP860" s="20">
        <v>2014</v>
      </c>
      <c r="AQ860" s="142"/>
      <c r="AR860" s="28" t="s">
        <v>1013</v>
      </c>
      <c r="AS860" s="20" t="s">
        <v>2101</v>
      </c>
    </row>
    <row r="861" spans="1:45" ht="14.25" customHeight="1" x14ac:dyDescent="0.25">
      <c r="A861" t="s">
        <v>745</v>
      </c>
      <c r="B861">
        <v>1</v>
      </c>
      <c r="C861" t="s">
        <v>875</v>
      </c>
      <c r="D861" s="26" t="s">
        <v>505</v>
      </c>
      <c r="E861" s="435" t="s">
        <v>2556</v>
      </c>
      <c r="F861" s="27" t="s">
        <v>96</v>
      </c>
      <c r="G861" s="28" t="s">
        <v>311</v>
      </c>
      <c r="H861" s="27" t="s">
        <v>1031</v>
      </c>
      <c r="I861" s="27">
        <v>16</v>
      </c>
      <c r="J861" s="87">
        <v>8</v>
      </c>
      <c r="K861" s="19" t="s">
        <v>800</v>
      </c>
      <c r="L861" s="52" t="s">
        <v>108</v>
      </c>
      <c r="M861" s="81"/>
      <c r="N861" s="28">
        <v>4514</v>
      </c>
      <c r="O861" s="972"/>
      <c r="P861" s="29">
        <v>6</v>
      </c>
      <c r="Q861" s="28">
        <v>4</v>
      </c>
      <c r="R861" s="28"/>
      <c r="S861" s="81">
        <v>173.61099999999999</v>
      </c>
      <c r="T861" s="185">
        <v>41688</v>
      </c>
      <c r="U861" s="326">
        <v>14.7</v>
      </c>
      <c r="V861" s="60">
        <v>0.67</v>
      </c>
      <c r="W861" s="167">
        <v>3</v>
      </c>
      <c r="X861" s="489">
        <f t="shared" si="29"/>
        <v>8.5895266578053473</v>
      </c>
      <c r="Y861" s="502" t="s">
        <v>174</v>
      </c>
      <c r="Z861" s="494"/>
      <c r="AA861" s="28" t="s">
        <v>20</v>
      </c>
      <c r="AB861" s="27">
        <v>57</v>
      </c>
      <c r="AC861" s="28" t="s">
        <v>505</v>
      </c>
      <c r="AD861" s="27" t="s">
        <v>54</v>
      </c>
      <c r="AE861" s="28" t="s">
        <v>124</v>
      </c>
      <c r="AF861" s="29" t="s">
        <v>55</v>
      </c>
      <c r="AG861" s="29" t="s">
        <v>55</v>
      </c>
      <c r="AH861" s="27" t="s">
        <v>129</v>
      </c>
      <c r="AI861" s="27" t="s">
        <v>129</v>
      </c>
      <c r="AJ861" s="27" t="s">
        <v>54</v>
      </c>
      <c r="AK861" s="81"/>
      <c r="AL861" s="569"/>
      <c r="AM861" s="28"/>
      <c r="AN861" s="28"/>
      <c r="AO861" s="28">
        <v>2012</v>
      </c>
      <c r="AP861" s="20">
        <v>2013</v>
      </c>
      <c r="AQ861" s="182" t="s">
        <v>2558</v>
      </c>
      <c r="AR861" s="28" t="s">
        <v>1156</v>
      </c>
      <c r="AS861" s="20"/>
    </row>
    <row r="862" spans="1:45" ht="14.25" customHeight="1" x14ac:dyDescent="0.25">
      <c r="B862">
        <v>1</v>
      </c>
      <c r="C862" t="s">
        <v>875</v>
      </c>
      <c r="D862" s="26" t="s">
        <v>2019</v>
      </c>
      <c r="E862" s="435" t="s">
        <v>3131</v>
      </c>
      <c r="F862" s="27" t="s">
        <v>67</v>
      </c>
      <c r="G862" s="28" t="s">
        <v>1778</v>
      </c>
      <c r="H862" s="27" t="s">
        <v>1031</v>
      </c>
      <c r="I862" s="27">
        <v>16</v>
      </c>
      <c r="J862" s="87">
        <v>8</v>
      </c>
      <c r="K862" s="19" t="s">
        <v>2020</v>
      </c>
      <c r="L862" s="52" t="s">
        <v>1778</v>
      </c>
      <c r="M862" s="81"/>
      <c r="N862" s="28">
        <v>1750</v>
      </c>
      <c r="O862" s="972"/>
      <c r="P862" s="29" t="s">
        <v>744</v>
      </c>
      <c r="Q862" s="28"/>
      <c r="R862" s="28"/>
      <c r="S862" s="81">
        <v>60</v>
      </c>
      <c r="T862" s="185"/>
      <c r="U862" s="326"/>
      <c r="V862" s="60">
        <v>0.67</v>
      </c>
      <c r="W862" s="167">
        <v>2</v>
      </c>
      <c r="X862" s="489">
        <f t="shared" si="29"/>
        <v>11.485714285714286</v>
      </c>
      <c r="Y862" s="502" t="s">
        <v>2226</v>
      </c>
      <c r="Z862" s="494" t="s">
        <v>54</v>
      </c>
      <c r="AA862" s="28" t="s">
        <v>479</v>
      </c>
      <c r="AB862" s="27">
        <v>50</v>
      </c>
      <c r="AC862" s="28" t="s">
        <v>229</v>
      </c>
      <c r="AD862" s="27" t="s">
        <v>54</v>
      </c>
      <c r="AE862" s="28"/>
      <c r="AF862" s="29" t="s">
        <v>55</v>
      </c>
      <c r="AG862" s="29"/>
      <c r="AH862" s="27" t="s">
        <v>129</v>
      </c>
      <c r="AI862" s="27" t="s">
        <v>129</v>
      </c>
      <c r="AJ862" s="27" t="s">
        <v>54</v>
      </c>
      <c r="AK862" s="81"/>
      <c r="AL862" s="569"/>
      <c r="AM862" s="28"/>
      <c r="AN862" s="28"/>
      <c r="AO862" s="28">
        <v>2017</v>
      </c>
      <c r="AP862" s="20">
        <v>2021</v>
      </c>
      <c r="AQ862" s="182" t="s">
        <v>2114</v>
      </c>
      <c r="AR862" s="28" t="s">
        <v>5863</v>
      </c>
      <c r="AS862" s="20" t="s">
        <v>5864</v>
      </c>
    </row>
    <row r="863" spans="1:45" ht="14.25" customHeight="1" x14ac:dyDescent="0.25">
      <c r="B863">
        <v>1</v>
      </c>
      <c r="C863" t="s">
        <v>875</v>
      </c>
      <c r="D863" s="26" t="s">
        <v>2036</v>
      </c>
      <c r="E863" s="435" t="s">
        <v>2037</v>
      </c>
      <c r="F863" s="27" t="s">
        <v>67</v>
      </c>
      <c r="G863" s="28" t="s">
        <v>3139</v>
      </c>
      <c r="H863" s="27" t="s">
        <v>1031</v>
      </c>
      <c r="I863" s="27">
        <v>32</v>
      </c>
      <c r="J863" s="87">
        <v>8</v>
      </c>
      <c r="K863" s="19" t="s">
        <v>800</v>
      </c>
      <c r="L863" s="52" t="s">
        <v>108</v>
      </c>
      <c r="M863" s="81"/>
      <c r="N863" s="28">
        <v>32144</v>
      </c>
      <c r="O863" s="972"/>
      <c r="P863" s="29">
        <v>6</v>
      </c>
      <c r="Q863" s="28">
        <v>4</v>
      </c>
      <c r="R863" s="28">
        <v>28</v>
      </c>
      <c r="S863" s="81">
        <v>73.47</v>
      </c>
      <c r="T863" s="185">
        <v>43185</v>
      </c>
      <c r="U863" s="326">
        <v>14.7</v>
      </c>
      <c r="V863" s="60">
        <v>1</v>
      </c>
      <c r="W863" s="167">
        <v>2</v>
      </c>
      <c r="X863" s="489">
        <f t="shared" si="29"/>
        <v>1.1428260328521653</v>
      </c>
      <c r="Y863" s="502" t="s">
        <v>174</v>
      </c>
      <c r="Z863" s="494"/>
      <c r="AA863" s="28" t="s">
        <v>20</v>
      </c>
      <c r="AB863" s="27">
        <v>37</v>
      </c>
      <c r="AC863" s="28" t="s">
        <v>3138</v>
      </c>
      <c r="AD863" s="27" t="s">
        <v>54</v>
      </c>
      <c r="AE863" s="28" t="s">
        <v>124</v>
      </c>
      <c r="AF863" s="29" t="s">
        <v>54</v>
      </c>
      <c r="AG863" s="29"/>
      <c r="AH863" s="27" t="s">
        <v>133</v>
      </c>
      <c r="AI863" s="27" t="s">
        <v>133</v>
      </c>
      <c r="AJ863" s="27" t="s">
        <v>54</v>
      </c>
      <c r="AK863" s="81"/>
      <c r="AL863" s="569"/>
      <c r="AM863" s="28"/>
      <c r="AN863" s="28"/>
      <c r="AO863" s="28">
        <v>2016</v>
      </c>
      <c r="AP863" s="20">
        <v>2016</v>
      </c>
      <c r="AQ863" s="182" t="s">
        <v>3140</v>
      </c>
      <c r="AR863" s="28" t="s">
        <v>3141</v>
      </c>
      <c r="AS863" s="127" t="s">
        <v>3137</v>
      </c>
    </row>
    <row r="864" spans="1:45" ht="14.25" customHeight="1" x14ac:dyDescent="0.25">
      <c r="B864">
        <v>1</v>
      </c>
      <c r="C864" t="s">
        <v>875</v>
      </c>
      <c r="D864" s="26" t="s">
        <v>524</v>
      </c>
      <c r="E864" s="435" t="s">
        <v>2559</v>
      </c>
      <c r="F864" s="27" t="s">
        <v>85</v>
      </c>
      <c r="G864" s="28" t="s">
        <v>525</v>
      </c>
      <c r="H864" s="27" t="s">
        <v>1031</v>
      </c>
      <c r="I864" s="27">
        <v>16</v>
      </c>
      <c r="J864" s="87">
        <v>8</v>
      </c>
      <c r="K864" s="19" t="s">
        <v>800</v>
      </c>
      <c r="L864" s="52" t="s">
        <v>108</v>
      </c>
      <c r="M864" s="81"/>
      <c r="N864" s="28">
        <v>1916</v>
      </c>
      <c r="O864" s="972"/>
      <c r="P864" s="29">
        <v>6</v>
      </c>
      <c r="Q864" s="28"/>
      <c r="R864" s="28"/>
      <c r="S864" s="81">
        <v>172.41399999999999</v>
      </c>
      <c r="T864" s="185">
        <v>43185</v>
      </c>
      <c r="U864" s="326">
        <v>14.7</v>
      </c>
      <c r="V864" s="60">
        <v>0.67</v>
      </c>
      <c r="W864" s="167">
        <v>3</v>
      </c>
      <c r="X864" s="489">
        <f t="shared" si="29"/>
        <v>20.096969380654141</v>
      </c>
      <c r="Y864" s="502" t="s">
        <v>174</v>
      </c>
      <c r="Z864" s="494"/>
      <c r="AA864" s="28" t="s">
        <v>20</v>
      </c>
      <c r="AB864" s="27">
        <v>1</v>
      </c>
      <c r="AC864" s="28" t="s">
        <v>524</v>
      </c>
      <c r="AD864" s="27" t="s">
        <v>54</v>
      </c>
      <c r="AE864" s="28" t="s">
        <v>124</v>
      </c>
      <c r="AF864" s="29" t="s">
        <v>55</v>
      </c>
      <c r="AG864" s="29" t="s">
        <v>55</v>
      </c>
      <c r="AH864" s="27" t="s">
        <v>181</v>
      </c>
      <c r="AI864" s="27" t="s">
        <v>181</v>
      </c>
      <c r="AJ864" s="27" t="s">
        <v>54</v>
      </c>
      <c r="AK864" s="81"/>
      <c r="AL864" s="569"/>
      <c r="AM864" s="28">
        <v>7</v>
      </c>
      <c r="AN864" s="28"/>
      <c r="AO864" s="28">
        <v>2012</v>
      </c>
      <c r="AP864" s="20">
        <v>2013</v>
      </c>
      <c r="AQ864" s="19"/>
      <c r="AR864" s="28" t="s">
        <v>3153</v>
      </c>
      <c r="AS864" s="20" t="s">
        <v>526</v>
      </c>
    </row>
    <row r="865" spans="1:45" ht="14.25" customHeight="1" x14ac:dyDescent="0.25">
      <c r="A865" t="s">
        <v>744</v>
      </c>
      <c r="B865">
        <v>1</v>
      </c>
      <c r="C865" t="s">
        <v>875</v>
      </c>
      <c r="D865" s="26" t="s">
        <v>1507</v>
      </c>
      <c r="E865" s="435" t="s">
        <v>2513</v>
      </c>
      <c r="F865" s="27" t="s">
        <v>57</v>
      </c>
      <c r="G865" s="28" t="s">
        <v>525</v>
      </c>
      <c r="H865" s="27" t="s">
        <v>1031</v>
      </c>
      <c r="I865" s="27">
        <v>32</v>
      </c>
      <c r="J865" s="87">
        <v>8</v>
      </c>
      <c r="K865" s="19" t="s">
        <v>800</v>
      </c>
      <c r="L865" s="52" t="s">
        <v>108</v>
      </c>
      <c r="M865" s="81"/>
      <c r="N865" s="28">
        <v>22282</v>
      </c>
      <c r="O865" s="972"/>
      <c r="P865" s="29">
        <v>6</v>
      </c>
      <c r="Q865" s="28">
        <v>12</v>
      </c>
      <c r="R865" s="28">
        <v>16</v>
      </c>
      <c r="S865" s="81">
        <v>101.947</v>
      </c>
      <c r="T865" s="185">
        <v>42025</v>
      </c>
      <c r="U865" s="326">
        <v>14.7</v>
      </c>
      <c r="V865" s="60">
        <v>1</v>
      </c>
      <c r="W865" s="167">
        <v>2</v>
      </c>
      <c r="X865" s="489">
        <f t="shared" si="29"/>
        <v>2.2876537115160218</v>
      </c>
      <c r="Y865" s="502" t="s">
        <v>174</v>
      </c>
      <c r="Z865" s="494"/>
      <c r="AA865" s="28" t="s">
        <v>20</v>
      </c>
      <c r="AB865" s="27">
        <v>22</v>
      </c>
      <c r="AC865" s="28" t="s">
        <v>1507</v>
      </c>
      <c r="AD865" s="27" t="s">
        <v>54</v>
      </c>
      <c r="AE865" s="28" t="s">
        <v>124</v>
      </c>
      <c r="AF865" s="29" t="s">
        <v>55</v>
      </c>
      <c r="AG865" s="29"/>
      <c r="AH865" s="27" t="s">
        <v>129</v>
      </c>
      <c r="AI865" s="27" t="s">
        <v>129</v>
      </c>
      <c r="AJ865" s="27" t="s">
        <v>54</v>
      </c>
      <c r="AK865" s="81"/>
      <c r="AL865" s="569"/>
      <c r="AM865" s="28"/>
      <c r="AN865" s="28"/>
      <c r="AO865" s="28">
        <v>2014</v>
      </c>
      <c r="AP865" s="20">
        <v>2016</v>
      </c>
      <c r="AQ865" s="182" t="s">
        <v>6254</v>
      </c>
      <c r="AR865" s="28" t="s">
        <v>1508</v>
      </c>
      <c r="AS865" s="127" t="s">
        <v>1673</v>
      </c>
    </row>
    <row r="866" spans="1:45" ht="14.25" customHeight="1" x14ac:dyDescent="0.25">
      <c r="A866" t="s">
        <v>744</v>
      </c>
      <c r="B866">
        <v>1</v>
      </c>
      <c r="C866" t="s">
        <v>875</v>
      </c>
      <c r="D866" s="26" t="s">
        <v>1507</v>
      </c>
      <c r="E866" s="435" t="s">
        <v>2513</v>
      </c>
      <c r="F866" s="27" t="s">
        <v>57</v>
      </c>
      <c r="G866" s="28" t="s">
        <v>525</v>
      </c>
      <c r="H866" s="27" t="s">
        <v>1031</v>
      </c>
      <c r="I866" s="27">
        <v>32</v>
      </c>
      <c r="J866" s="87">
        <v>8</v>
      </c>
      <c r="K866" s="856" t="s">
        <v>6197</v>
      </c>
      <c r="L866" s="28" t="s">
        <v>108</v>
      </c>
      <c r="M866" s="81" t="s">
        <v>6199</v>
      </c>
      <c r="N866" s="28"/>
      <c r="O866" s="972"/>
      <c r="P866" s="29">
        <v>6</v>
      </c>
      <c r="Q866" s="28">
        <v>12</v>
      </c>
      <c r="R866" s="28">
        <v>16</v>
      </c>
      <c r="S866" s="81">
        <v>101.947</v>
      </c>
      <c r="T866" s="185">
        <v>44501</v>
      </c>
      <c r="U866" s="326" t="s">
        <v>5998</v>
      </c>
      <c r="V866" s="60">
        <v>1</v>
      </c>
      <c r="W866" s="167">
        <v>2</v>
      </c>
      <c r="X866" s="489" t="str">
        <f t="shared" si="29"/>
        <v/>
      </c>
      <c r="Y866" s="502" t="s">
        <v>174</v>
      </c>
      <c r="Z866" s="494"/>
      <c r="AA866" s="28" t="s">
        <v>20</v>
      </c>
      <c r="AB866" s="27">
        <v>22</v>
      </c>
      <c r="AC866" s="28" t="s">
        <v>229</v>
      </c>
      <c r="AD866" s="27" t="s">
        <v>54</v>
      </c>
      <c r="AE866" s="28" t="s">
        <v>124</v>
      </c>
      <c r="AF866" s="29" t="s">
        <v>55</v>
      </c>
      <c r="AG866" s="29"/>
      <c r="AH866" s="27" t="s">
        <v>129</v>
      </c>
      <c r="AI866" s="27" t="s">
        <v>129</v>
      </c>
      <c r="AJ866" s="27" t="s">
        <v>54</v>
      </c>
      <c r="AK866" s="81"/>
      <c r="AL866" s="569"/>
      <c r="AM866" s="28"/>
      <c r="AN866" s="28"/>
      <c r="AO866" s="28">
        <v>2014</v>
      </c>
      <c r="AP866" s="20">
        <v>2016</v>
      </c>
      <c r="AQ866" s="182" t="s">
        <v>6254</v>
      </c>
      <c r="AR866" s="28" t="s">
        <v>1508</v>
      </c>
      <c r="AS866" s="127" t="s">
        <v>1673</v>
      </c>
    </row>
    <row r="867" spans="1:45" ht="14.25" customHeight="1" x14ac:dyDescent="0.25">
      <c r="D867" s="591" t="s">
        <v>5937</v>
      </c>
      <c r="E867" s="555" t="s">
        <v>5938</v>
      </c>
      <c r="F867" s="592" t="s">
        <v>5939</v>
      </c>
      <c r="G867" s="593" t="s">
        <v>5940</v>
      </c>
      <c r="H867" s="592" t="s">
        <v>1031</v>
      </c>
      <c r="I867" s="592">
        <v>64</v>
      </c>
      <c r="J867" s="618">
        <v>8</v>
      </c>
      <c r="K867" s="19"/>
      <c r="L867" s="52"/>
      <c r="M867" s="81"/>
      <c r="N867" s="28"/>
      <c r="O867" s="972"/>
      <c r="P867" s="29"/>
      <c r="Q867" s="28"/>
      <c r="R867" s="28"/>
      <c r="S867" s="81"/>
      <c r="T867" s="185"/>
      <c r="U867" s="326"/>
      <c r="V867" s="60"/>
      <c r="W867" s="167"/>
      <c r="X867" s="489"/>
      <c r="Y867" s="502"/>
      <c r="Z867" s="494"/>
      <c r="AA867" s="28" t="s">
        <v>20</v>
      </c>
      <c r="AB867" s="27"/>
      <c r="AC867" s="28"/>
      <c r="AD867" s="27"/>
      <c r="AE867" s="28"/>
      <c r="AF867" s="29"/>
      <c r="AG867" s="29"/>
      <c r="AH867" s="27"/>
      <c r="AI867" s="27"/>
      <c r="AJ867" s="27"/>
      <c r="AK867" s="81"/>
      <c r="AL867" s="569"/>
      <c r="AM867" s="28"/>
      <c r="AN867" s="28"/>
      <c r="AO867" s="28"/>
      <c r="AP867" s="20">
        <v>2021</v>
      </c>
      <c r="AQ867" s="19"/>
      <c r="AR867" s="28" t="s">
        <v>6116</v>
      </c>
      <c r="AS867" s="20" t="s">
        <v>3040</v>
      </c>
    </row>
    <row r="868" spans="1:45" ht="14.25" customHeight="1" x14ac:dyDescent="0.25">
      <c r="A868" t="s">
        <v>744</v>
      </c>
      <c r="B868">
        <v>1</v>
      </c>
      <c r="C868" t="s">
        <v>875</v>
      </c>
      <c r="D868" s="26" t="s">
        <v>600</v>
      </c>
      <c r="E868" s="435" t="s">
        <v>2594</v>
      </c>
      <c r="F868" s="27" t="s">
        <v>85</v>
      </c>
      <c r="G868" s="28" t="s">
        <v>602</v>
      </c>
      <c r="H868" s="27" t="s">
        <v>1031</v>
      </c>
      <c r="I868" s="27">
        <v>16</v>
      </c>
      <c r="J868" s="87">
        <v>8</v>
      </c>
      <c r="K868" s="19" t="s">
        <v>800</v>
      </c>
      <c r="L868" s="52" t="s">
        <v>108</v>
      </c>
      <c r="M868" s="81"/>
      <c r="N868" s="28">
        <v>3642</v>
      </c>
      <c r="O868" s="972"/>
      <c r="P868" s="29">
        <v>6</v>
      </c>
      <c r="Q868" s="28">
        <v>1</v>
      </c>
      <c r="R868" s="28"/>
      <c r="S868" s="81">
        <v>67.81</v>
      </c>
      <c r="T868" s="185">
        <v>41688</v>
      </c>
      <c r="U868" s="326">
        <v>14.7</v>
      </c>
      <c r="V868" s="60">
        <v>0.67</v>
      </c>
      <c r="W868" s="167">
        <v>2</v>
      </c>
      <c r="X868" s="489">
        <f t="shared" ref="X868:X882" si="30">IF(AND(N868&lt;&gt;"",S868&lt;&gt;""),1000*S868*V868/(N868*W868),"")</f>
        <v>6.2373283909939596</v>
      </c>
      <c r="Y868" s="502" t="s">
        <v>174</v>
      </c>
      <c r="Z868" s="494"/>
      <c r="AA868" s="28" t="s">
        <v>20</v>
      </c>
      <c r="AB868" s="27">
        <v>32</v>
      </c>
      <c r="AC868" s="28" t="s">
        <v>769</v>
      </c>
      <c r="AD868" s="27" t="s">
        <v>54</v>
      </c>
      <c r="AE868" s="28" t="s">
        <v>124</v>
      </c>
      <c r="AF868" s="29" t="s">
        <v>55</v>
      </c>
      <c r="AG868" s="29" t="s">
        <v>55</v>
      </c>
      <c r="AH868" s="27" t="s">
        <v>129</v>
      </c>
      <c r="AI868" s="27" t="s">
        <v>129</v>
      </c>
      <c r="AJ868" s="27" t="s">
        <v>54</v>
      </c>
      <c r="AK868" s="81"/>
      <c r="AL868" s="569"/>
      <c r="AM868" s="28"/>
      <c r="AN868" s="28"/>
      <c r="AO868" s="28">
        <v>2008</v>
      </c>
      <c r="AP868" s="20">
        <v>2018</v>
      </c>
      <c r="AQ868" s="182" t="s">
        <v>5882</v>
      </c>
      <c r="AR868" s="28" t="s">
        <v>768</v>
      </c>
      <c r="AS868" s="20" t="s">
        <v>601</v>
      </c>
    </row>
    <row r="869" spans="1:45" ht="14.25" customHeight="1" x14ac:dyDescent="0.25">
      <c r="C869" t="s">
        <v>875</v>
      </c>
      <c r="D869" s="26" t="s">
        <v>1853</v>
      </c>
      <c r="E869" s="435" t="s">
        <v>2269</v>
      </c>
      <c r="F869" s="27" t="s">
        <v>67</v>
      </c>
      <c r="G869" s="28" t="s">
        <v>1854</v>
      </c>
      <c r="H869" s="27" t="s">
        <v>3254</v>
      </c>
      <c r="I869" s="27">
        <v>8</v>
      </c>
      <c r="J869" s="87">
        <v>8</v>
      </c>
      <c r="K869" s="19" t="s">
        <v>3243</v>
      </c>
      <c r="L869" s="52" t="s">
        <v>108</v>
      </c>
      <c r="M869" s="81"/>
      <c r="N869" s="28">
        <v>5184</v>
      </c>
      <c r="O869" s="972"/>
      <c r="P869" s="29">
        <v>4</v>
      </c>
      <c r="Q869" s="28">
        <v>1</v>
      </c>
      <c r="R869" s="28">
        <v>16</v>
      </c>
      <c r="S869" s="81"/>
      <c r="T869" s="185">
        <v>43190</v>
      </c>
      <c r="U869" s="326">
        <v>14.7</v>
      </c>
      <c r="V869" s="60">
        <v>0.33</v>
      </c>
      <c r="W869" s="167">
        <v>4</v>
      </c>
      <c r="X869" s="489" t="str">
        <f t="shared" si="30"/>
        <v/>
      </c>
      <c r="Y869" s="502" t="s">
        <v>2226</v>
      </c>
      <c r="Z869" s="494"/>
      <c r="AA869" s="28" t="s">
        <v>17</v>
      </c>
      <c r="AB869" s="27">
        <v>4</v>
      </c>
      <c r="AC869" s="28" t="s">
        <v>1855</v>
      </c>
      <c r="AD869" s="27" t="s">
        <v>54</v>
      </c>
      <c r="AE869" s="28"/>
      <c r="AF869" s="29" t="s">
        <v>55</v>
      </c>
      <c r="AG869" s="29" t="s">
        <v>54</v>
      </c>
      <c r="AH869" s="27" t="s">
        <v>205</v>
      </c>
      <c r="AI869" s="27" t="s">
        <v>365</v>
      </c>
      <c r="AJ869" s="27" t="s">
        <v>54</v>
      </c>
      <c r="AK869" s="81"/>
      <c r="AL869" s="569"/>
      <c r="AM869" s="28"/>
      <c r="AN869" s="28"/>
      <c r="AO869" s="28">
        <v>2016</v>
      </c>
      <c r="AP869" s="20">
        <v>2016</v>
      </c>
      <c r="AQ869" s="182"/>
      <c r="AR869" s="28" t="s">
        <v>4730</v>
      </c>
      <c r="AS869" s="20" t="s">
        <v>2270</v>
      </c>
    </row>
    <row r="870" spans="1:45" ht="14.25" customHeight="1" x14ac:dyDescent="0.25">
      <c r="A870" t="s">
        <v>174</v>
      </c>
      <c r="B870">
        <v>1</v>
      </c>
      <c r="C870" t="s">
        <v>875</v>
      </c>
      <c r="D870" s="854" t="s">
        <v>1387</v>
      </c>
      <c r="E870" s="435" t="s">
        <v>2359</v>
      </c>
      <c r="F870" s="27" t="s">
        <v>107</v>
      </c>
      <c r="G870" s="28" t="s">
        <v>1385</v>
      </c>
      <c r="H870" s="27" t="s">
        <v>559</v>
      </c>
      <c r="I870" s="27">
        <v>8</v>
      </c>
      <c r="J870" s="87">
        <v>8</v>
      </c>
      <c r="K870" s="19" t="s">
        <v>794</v>
      </c>
      <c r="L870" s="52" t="s">
        <v>1385</v>
      </c>
      <c r="M870" s="81"/>
      <c r="N870" s="28">
        <v>2558</v>
      </c>
      <c r="O870" s="972"/>
      <c r="P870" s="29">
        <v>4</v>
      </c>
      <c r="Q870" s="28"/>
      <c r="R870" s="28"/>
      <c r="S870" s="81">
        <v>50</v>
      </c>
      <c r="T870" s="185"/>
      <c r="U870" s="326"/>
      <c r="V870" s="60">
        <v>0.33</v>
      </c>
      <c r="W870" s="578">
        <v>3</v>
      </c>
      <c r="X870" s="489">
        <f t="shared" si="30"/>
        <v>2.1501172791243159</v>
      </c>
      <c r="Y870" s="502" t="s">
        <v>2342</v>
      </c>
      <c r="Z870" s="494"/>
      <c r="AA870" s="28" t="s">
        <v>107</v>
      </c>
      <c r="AB870" s="27"/>
      <c r="AC870" s="28"/>
      <c r="AD870" s="27" t="s">
        <v>54</v>
      </c>
      <c r="AE870" s="28" t="s">
        <v>124</v>
      </c>
      <c r="AF870" s="29" t="s">
        <v>55</v>
      </c>
      <c r="AG870" s="29" t="s">
        <v>55</v>
      </c>
      <c r="AH870" s="27" t="s">
        <v>181</v>
      </c>
      <c r="AI870" s="27" t="s">
        <v>181</v>
      </c>
      <c r="AJ870" s="27" t="s">
        <v>54</v>
      </c>
      <c r="AK870" s="81"/>
      <c r="AL870" s="569"/>
      <c r="AM870" s="28"/>
      <c r="AN870" s="28"/>
      <c r="AO870" s="28">
        <v>2004</v>
      </c>
      <c r="AP870" s="20">
        <v>2017</v>
      </c>
      <c r="AQ870" s="19" t="s">
        <v>1393</v>
      </c>
      <c r="AR870" s="28" t="s">
        <v>2356</v>
      </c>
      <c r="AS870" s="20" t="s">
        <v>1389</v>
      </c>
    </row>
    <row r="871" spans="1:45" x14ac:dyDescent="0.25">
      <c r="A871" t="s">
        <v>744</v>
      </c>
      <c r="C871" t="s">
        <v>875</v>
      </c>
      <c r="D871" s="26" t="s">
        <v>1513</v>
      </c>
      <c r="E871" s="435" t="s">
        <v>2235</v>
      </c>
      <c r="F871" s="27" t="s">
        <v>67</v>
      </c>
      <c r="G871" s="28" t="s">
        <v>1514</v>
      </c>
      <c r="H871" s="27" t="s">
        <v>559</v>
      </c>
      <c r="I871" s="27">
        <v>8</v>
      </c>
      <c r="J871" s="87">
        <v>8</v>
      </c>
      <c r="K871" s="19" t="s">
        <v>9</v>
      </c>
      <c r="L871" s="28" t="s">
        <v>1514</v>
      </c>
      <c r="M871" s="81"/>
      <c r="N871" s="28">
        <v>1819</v>
      </c>
      <c r="O871" s="972"/>
      <c r="P871" s="29">
        <v>6</v>
      </c>
      <c r="Q871" s="28"/>
      <c r="R871" s="28">
        <v>8</v>
      </c>
      <c r="S871" s="81"/>
      <c r="T871" s="185">
        <v>43440</v>
      </c>
      <c r="U871" s="27">
        <v>14.7</v>
      </c>
      <c r="V871" s="60">
        <v>0.33</v>
      </c>
      <c r="W871" s="167">
        <v>1</v>
      </c>
      <c r="X871" s="489" t="str">
        <f t="shared" si="30"/>
        <v/>
      </c>
      <c r="Y871" s="502" t="s">
        <v>2216</v>
      </c>
      <c r="Z871" s="494"/>
      <c r="AA871" s="28" t="s">
        <v>20</v>
      </c>
      <c r="AB871" s="27">
        <v>24</v>
      </c>
      <c r="AC871" s="28" t="s">
        <v>1515</v>
      </c>
      <c r="AD871" s="27" t="s">
        <v>54</v>
      </c>
      <c r="AE871" s="28" t="s">
        <v>124</v>
      </c>
      <c r="AF871" s="29" t="s">
        <v>55</v>
      </c>
      <c r="AG871" s="29" t="s">
        <v>55</v>
      </c>
      <c r="AH871" s="27" t="s">
        <v>181</v>
      </c>
      <c r="AI871" s="27" t="s">
        <v>181</v>
      </c>
      <c r="AJ871" s="27" t="s">
        <v>54</v>
      </c>
      <c r="AK871" s="81"/>
      <c r="AL871" s="569"/>
      <c r="AM871" s="28"/>
      <c r="AN871" s="28"/>
      <c r="AO871" s="28">
        <v>2014</v>
      </c>
      <c r="AP871" s="20">
        <v>2020</v>
      </c>
      <c r="AQ871" s="182" t="s">
        <v>5400</v>
      </c>
      <c r="AR871" s="28" t="s">
        <v>2218</v>
      </c>
      <c r="AS871" s="20" t="s">
        <v>2217</v>
      </c>
    </row>
    <row r="872" spans="1:45" ht="14.25" customHeight="1" x14ac:dyDescent="0.25">
      <c r="A872" t="s">
        <v>744</v>
      </c>
      <c r="B872">
        <v>1</v>
      </c>
      <c r="C872" t="s">
        <v>875</v>
      </c>
      <c r="D872" s="26" t="s">
        <v>1513</v>
      </c>
      <c r="E872" s="435" t="s">
        <v>2235</v>
      </c>
      <c r="F872" s="27" t="s">
        <v>67</v>
      </c>
      <c r="G872" s="28" t="s">
        <v>1514</v>
      </c>
      <c r="H872" s="27" t="s">
        <v>559</v>
      </c>
      <c r="I872" s="27">
        <v>8</v>
      </c>
      <c r="J872" s="87">
        <v>8</v>
      </c>
      <c r="K872" s="19" t="s">
        <v>800</v>
      </c>
      <c r="L872" s="52" t="s">
        <v>108</v>
      </c>
      <c r="M872" s="81"/>
      <c r="N872" s="28">
        <v>1186</v>
      </c>
      <c r="O872" s="972"/>
      <c r="P872" s="29">
        <v>6</v>
      </c>
      <c r="Q872" s="28"/>
      <c r="R872" s="28"/>
      <c r="S872" s="81">
        <v>24.274999999999999</v>
      </c>
      <c r="T872" s="185">
        <v>43149</v>
      </c>
      <c r="U872" s="27">
        <v>14.7</v>
      </c>
      <c r="V872" s="60">
        <v>0.33</v>
      </c>
      <c r="W872" s="167">
        <v>1</v>
      </c>
      <c r="X872" s="489">
        <f t="shared" si="30"/>
        <v>6.754426644182125</v>
      </c>
      <c r="Y872" s="502" t="s">
        <v>2216</v>
      </c>
      <c r="Z872" s="494"/>
      <c r="AA872" s="28" t="s">
        <v>20</v>
      </c>
      <c r="AB872" s="27">
        <v>24</v>
      </c>
      <c r="AC872" s="28" t="s">
        <v>1515</v>
      </c>
      <c r="AD872" s="27" t="s">
        <v>54</v>
      </c>
      <c r="AE872" s="28" t="s">
        <v>124</v>
      </c>
      <c r="AF872" s="29" t="s">
        <v>55</v>
      </c>
      <c r="AG872" s="29" t="s">
        <v>55</v>
      </c>
      <c r="AH872" s="27" t="s">
        <v>181</v>
      </c>
      <c r="AI872" s="27" t="s">
        <v>181</v>
      </c>
      <c r="AJ872" s="27" t="s">
        <v>54</v>
      </c>
      <c r="AK872" s="81"/>
      <c r="AL872" s="569"/>
      <c r="AM872" s="28"/>
      <c r="AN872" s="28"/>
      <c r="AO872" s="28">
        <v>2014</v>
      </c>
      <c r="AP872" s="20">
        <v>2020</v>
      </c>
      <c r="AQ872" s="182" t="s">
        <v>5400</v>
      </c>
      <c r="AR872" s="28" t="s">
        <v>2218</v>
      </c>
      <c r="AS872" s="20" t="s">
        <v>2217</v>
      </c>
    </row>
    <row r="873" spans="1:45" ht="15" customHeight="1" x14ac:dyDescent="0.25">
      <c r="A873" t="s">
        <v>744</v>
      </c>
      <c r="B873">
        <v>1</v>
      </c>
      <c r="C873" t="s">
        <v>875</v>
      </c>
      <c r="D873" s="45" t="s">
        <v>1513</v>
      </c>
      <c r="E873" s="555" t="s">
        <v>2235</v>
      </c>
      <c r="F873" s="46" t="s">
        <v>67</v>
      </c>
      <c r="G873" s="28" t="s">
        <v>1514</v>
      </c>
      <c r="H873" s="46" t="s">
        <v>559</v>
      </c>
      <c r="I873" s="46">
        <v>8</v>
      </c>
      <c r="J873" s="670">
        <v>8</v>
      </c>
      <c r="K873" s="856" t="s">
        <v>6197</v>
      </c>
      <c r="L873" s="28" t="s">
        <v>108</v>
      </c>
      <c r="M873" s="81" t="s">
        <v>6281</v>
      </c>
      <c r="N873" s="28">
        <v>1761</v>
      </c>
      <c r="O873" s="972">
        <v>365</v>
      </c>
      <c r="P873" s="29">
        <v>6</v>
      </c>
      <c r="Q873" s="28"/>
      <c r="R873" s="28"/>
      <c r="S873" s="81">
        <v>40.984000000000002</v>
      </c>
      <c r="T873" s="185">
        <v>44504</v>
      </c>
      <c r="U873" s="27" t="s">
        <v>5998</v>
      </c>
      <c r="V873" s="60">
        <v>0.33</v>
      </c>
      <c r="W873" s="167">
        <v>1</v>
      </c>
      <c r="X873" s="489">
        <f t="shared" si="30"/>
        <v>7.680136286201023</v>
      </c>
      <c r="Y873" s="502" t="s">
        <v>2216</v>
      </c>
      <c r="Z873" s="494"/>
      <c r="AA873" s="28" t="s">
        <v>20</v>
      </c>
      <c r="AB873" s="27">
        <v>24</v>
      </c>
      <c r="AC873" s="28" t="s">
        <v>1515</v>
      </c>
      <c r="AD873" s="27" t="s">
        <v>54</v>
      </c>
      <c r="AE873" s="28" t="s">
        <v>124</v>
      </c>
      <c r="AF873" s="29" t="s">
        <v>55</v>
      </c>
      <c r="AG873" s="29" t="s">
        <v>55</v>
      </c>
      <c r="AH873" s="27" t="s">
        <v>181</v>
      </c>
      <c r="AI873" s="27" t="s">
        <v>181</v>
      </c>
      <c r="AJ873" s="27" t="s">
        <v>54</v>
      </c>
      <c r="AK873" s="81"/>
      <c r="AL873" s="569"/>
      <c r="AM873" s="28"/>
      <c r="AN873" s="28"/>
      <c r="AO873" s="28">
        <v>2014</v>
      </c>
      <c r="AP873" s="20">
        <v>2020</v>
      </c>
      <c r="AQ873" s="182" t="s">
        <v>5400</v>
      </c>
      <c r="AR873" s="28" t="s">
        <v>2218</v>
      </c>
      <c r="AS873" s="20" t="s">
        <v>2217</v>
      </c>
    </row>
    <row r="874" spans="1:45" ht="15" customHeight="1" x14ac:dyDescent="0.25">
      <c r="A874" t="s">
        <v>744</v>
      </c>
      <c r="C874" t="s">
        <v>875</v>
      </c>
      <c r="D874" s="26" t="s">
        <v>1513</v>
      </c>
      <c r="E874" s="435" t="s">
        <v>2235</v>
      </c>
      <c r="F874" s="27" t="s">
        <v>67</v>
      </c>
      <c r="G874" s="28" t="s">
        <v>1514</v>
      </c>
      <c r="H874" s="27" t="s">
        <v>559</v>
      </c>
      <c r="I874" s="27">
        <v>8</v>
      </c>
      <c r="J874" s="87">
        <v>8</v>
      </c>
      <c r="K874" s="19" t="s">
        <v>902</v>
      </c>
      <c r="L874" s="28" t="s">
        <v>1514</v>
      </c>
      <c r="M874" s="81"/>
      <c r="N874" s="28">
        <v>2084</v>
      </c>
      <c r="O874" s="972"/>
      <c r="P874" s="29">
        <v>4</v>
      </c>
      <c r="Q874" s="28"/>
      <c r="R874" s="28">
        <v>29</v>
      </c>
      <c r="S874" s="81">
        <v>18.89</v>
      </c>
      <c r="T874" s="185">
        <v>42441</v>
      </c>
      <c r="U874" s="59" t="s">
        <v>1358</v>
      </c>
      <c r="V874" s="60">
        <v>0.33</v>
      </c>
      <c r="W874" s="167">
        <v>1</v>
      </c>
      <c r="X874" s="489">
        <f t="shared" si="30"/>
        <v>2.9912188099808064</v>
      </c>
      <c r="Y874" s="502" t="s">
        <v>2216</v>
      </c>
      <c r="Z874" s="494"/>
      <c r="AA874" s="28" t="s">
        <v>20</v>
      </c>
      <c r="AB874" s="27">
        <v>24</v>
      </c>
      <c r="AC874" s="28" t="s">
        <v>1515</v>
      </c>
      <c r="AD874" s="27" t="s">
        <v>54</v>
      </c>
      <c r="AE874" s="28" t="s">
        <v>124</v>
      </c>
      <c r="AF874" s="29" t="s">
        <v>55</v>
      </c>
      <c r="AG874" s="29" t="s">
        <v>55</v>
      </c>
      <c r="AH874" s="27" t="s">
        <v>181</v>
      </c>
      <c r="AI874" s="27" t="s">
        <v>181</v>
      </c>
      <c r="AJ874" s="27" t="s">
        <v>54</v>
      </c>
      <c r="AK874" s="81"/>
      <c r="AL874" s="569"/>
      <c r="AM874" s="28"/>
      <c r="AN874" s="28"/>
      <c r="AO874" s="28">
        <v>2014</v>
      </c>
      <c r="AP874" s="20">
        <v>2020</v>
      </c>
      <c r="AQ874" s="182" t="s">
        <v>5400</v>
      </c>
      <c r="AR874" s="28" t="s">
        <v>2218</v>
      </c>
      <c r="AS874" s="20" t="s">
        <v>2217</v>
      </c>
    </row>
    <row r="875" spans="1:45" x14ac:dyDescent="0.25">
      <c r="A875" t="s">
        <v>744</v>
      </c>
      <c r="B875">
        <v>1</v>
      </c>
      <c r="C875" t="s">
        <v>875</v>
      </c>
      <c r="D875" s="26" t="s">
        <v>418</v>
      </c>
      <c r="E875" s="435" t="s">
        <v>2522</v>
      </c>
      <c r="F875" s="27" t="s">
        <v>67</v>
      </c>
      <c r="G875" s="28" t="s">
        <v>414</v>
      </c>
      <c r="H875" s="27" t="s">
        <v>559</v>
      </c>
      <c r="I875" s="27">
        <v>8</v>
      </c>
      <c r="J875" s="87">
        <v>8</v>
      </c>
      <c r="K875" s="19" t="s">
        <v>800</v>
      </c>
      <c r="L875" s="52" t="s">
        <v>108</v>
      </c>
      <c r="M875" s="81"/>
      <c r="N875" s="28">
        <v>854</v>
      </c>
      <c r="O875" s="972"/>
      <c r="P875" s="29">
        <v>6</v>
      </c>
      <c r="Q875" s="28"/>
      <c r="R875" s="28"/>
      <c r="S875" s="81">
        <v>119.048</v>
      </c>
      <c r="T875" s="185">
        <v>43341</v>
      </c>
      <c r="U875" s="326">
        <v>14.7</v>
      </c>
      <c r="V875" s="60">
        <v>0.33</v>
      </c>
      <c r="W875" s="167">
        <v>1</v>
      </c>
      <c r="X875" s="489">
        <f t="shared" si="30"/>
        <v>46.002154566744736</v>
      </c>
      <c r="Y875" s="502" t="s">
        <v>174</v>
      </c>
      <c r="Z875" s="494" t="s">
        <v>745</v>
      </c>
      <c r="AA875" s="28" t="s">
        <v>20</v>
      </c>
      <c r="AB875" s="27">
        <v>3</v>
      </c>
      <c r="AC875" s="28" t="s">
        <v>419</v>
      </c>
      <c r="AD875" s="27" t="s">
        <v>54</v>
      </c>
      <c r="AE875" s="28" t="s">
        <v>124</v>
      </c>
      <c r="AF875" s="29" t="s">
        <v>55</v>
      </c>
      <c r="AG875" s="29" t="s">
        <v>55</v>
      </c>
      <c r="AH875" s="27" t="s">
        <v>181</v>
      </c>
      <c r="AI875" s="27" t="s">
        <v>181</v>
      </c>
      <c r="AJ875" s="27" t="s">
        <v>54</v>
      </c>
      <c r="AK875" s="81"/>
      <c r="AL875" s="569"/>
      <c r="AM875" s="28"/>
      <c r="AN875" s="28"/>
      <c r="AO875" s="28">
        <v>2011</v>
      </c>
      <c r="AP875" s="20">
        <v>2019</v>
      </c>
      <c r="AQ875" s="19"/>
      <c r="AR875" s="28"/>
      <c r="AS875" s="20" t="s">
        <v>4545</v>
      </c>
    </row>
    <row r="876" spans="1:45" ht="14.25" customHeight="1" x14ac:dyDescent="0.25">
      <c r="C876" t="s">
        <v>875</v>
      </c>
      <c r="D876" s="26" t="s">
        <v>1995</v>
      </c>
      <c r="E876" s="435" t="s">
        <v>1996</v>
      </c>
      <c r="F876" s="27" t="s">
        <v>67</v>
      </c>
      <c r="G876" s="28" t="s">
        <v>3114</v>
      </c>
      <c r="H876" s="27" t="s">
        <v>559</v>
      </c>
      <c r="I876" s="27">
        <v>8</v>
      </c>
      <c r="J876" s="87">
        <v>8</v>
      </c>
      <c r="K876" s="19" t="s">
        <v>3255</v>
      </c>
      <c r="L876" s="52" t="s">
        <v>108</v>
      </c>
      <c r="M876" s="81"/>
      <c r="N876" s="28">
        <v>11224</v>
      </c>
      <c r="O876" s="972"/>
      <c r="P876" s="29">
        <v>4</v>
      </c>
      <c r="Q876" s="28"/>
      <c r="R876" s="28">
        <v>60</v>
      </c>
      <c r="S876" s="81"/>
      <c r="T876" s="185">
        <v>43190</v>
      </c>
      <c r="U876" s="326">
        <v>14.7</v>
      </c>
      <c r="V876" s="60">
        <v>0.33</v>
      </c>
      <c r="W876" s="167">
        <v>4</v>
      </c>
      <c r="X876" s="489" t="str">
        <f t="shared" si="30"/>
        <v/>
      </c>
      <c r="Y876" s="502" t="s">
        <v>174</v>
      </c>
      <c r="Z876" s="494" t="s">
        <v>54</v>
      </c>
      <c r="AA876" s="28" t="s">
        <v>17</v>
      </c>
      <c r="AB876" s="27">
        <v>29</v>
      </c>
      <c r="AC876" s="28" t="s">
        <v>3115</v>
      </c>
      <c r="AD876" s="27" t="s">
        <v>54</v>
      </c>
      <c r="AE876" s="28" t="s">
        <v>124</v>
      </c>
      <c r="AF876" s="29" t="s">
        <v>55</v>
      </c>
      <c r="AG876" s="29" t="s">
        <v>55</v>
      </c>
      <c r="AH876" s="27" t="s">
        <v>181</v>
      </c>
      <c r="AI876" s="27" t="s">
        <v>181</v>
      </c>
      <c r="AJ876" s="27" t="s">
        <v>54</v>
      </c>
      <c r="AK876" s="81"/>
      <c r="AL876" s="569"/>
      <c r="AM876" s="28"/>
      <c r="AN876" s="28"/>
      <c r="AO876" s="28">
        <v>2015</v>
      </c>
      <c r="AP876" s="20"/>
      <c r="AQ876" s="182"/>
      <c r="AR876" s="28" t="s">
        <v>3116</v>
      </c>
      <c r="AS876" s="130" t="s">
        <v>1997</v>
      </c>
    </row>
    <row r="877" spans="1:45" ht="14.25" customHeight="1" x14ac:dyDescent="0.25">
      <c r="A877" t="s">
        <v>744</v>
      </c>
      <c r="B877">
        <v>1</v>
      </c>
      <c r="C877" t="s">
        <v>875</v>
      </c>
      <c r="D877" s="26" t="s">
        <v>1364</v>
      </c>
      <c r="E877" s="435" t="s">
        <v>1366</v>
      </c>
      <c r="F877" s="27" t="s">
        <v>67</v>
      </c>
      <c r="G877" s="28" t="s">
        <v>1368</v>
      </c>
      <c r="H877" s="27" t="s">
        <v>559</v>
      </c>
      <c r="I877" s="27">
        <v>8</v>
      </c>
      <c r="J877" s="87">
        <v>8</v>
      </c>
      <c r="K877" s="19" t="s">
        <v>775</v>
      </c>
      <c r="L877" s="52" t="s">
        <v>108</v>
      </c>
      <c r="M877" s="81" t="s">
        <v>1369</v>
      </c>
      <c r="N877" s="28">
        <v>2568</v>
      </c>
      <c r="O877" s="972"/>
      <c r="P877" s="29">
        <v>6</v>
      </c>
      <c r="Q877" s="28"/>
      <c r="R877" s="28">
        <v>15</v>
      </c>
      <c r="S877" s="81">
        <v>93.144999999999996</v>
      </c>
      <c r="T877" s="185">
        <v>41784</v>
      </c>
      <c r="U877" s="326">
        <v>14.7</v>
      </c>
      <c r="V877" s="60">
        <v>0.33</v>
      </c>
      <c r="W877" s="167">
        <v>3</v>
      </c>
      <c r="X877" s="489">
        <f t="shared" si="30"/>
        <v>3.9898559190031158</v>
      </c>
      <c r="Y877" s="502" t="s">
        <v>174</v>
      </c>
      <c r="Z877" s="494"/>
      <c r="AA877" s="28" t="s">
        <v>17</v>
      </c>
      <c r="AB877" s="27">
        <v>25</v>
      </c>
      <c r="AC877" s="28" t="s">
        <v>1365</v>
      </c>
      <c r="AD877" s="27" t="s">
        <v>54</v>
      </c>
      <c r="AE877" s="28" t="s">
        <v>124</v>
      </c>
      <c r="AF877" s="29" t="s">
        <v>55</v>
      </c>
      <c r="AG877" s="29" t="s">
        <v>55</v>
      </c>
      <c r="AH877" s="27" t="s">
        <v>181</v>
      </c>
      <c r="AI877" s="27" t="s">
        <v>181</v>
      </c>
      <c r="AJ877" s="27" t="s">
        <v>54</v>
      </c>
      <c r="AK877" s="81"/>
      <c r="AL877" s="569"/>
      <c r="AM877" s="28"/>
      <c r="AN877" s="28"/>
      <c r="AO877" s="28">
        <v>2013</v>
      </c>
      <c r="AP877" s="20">
        <v>2014</v>
      </c>
      <c r="AQ877" s="19"/>
      <c r="AR877" s="28" t="s">
        <v>1367</v>
      </c>
      <c r="AS877" s="127"/>
    </row>
    <row r="878" spans="1:45" ht="14.25" customHeight="1" x14ac:dyDescent="0.25">
      <c r="A878" t="s">
        <v>744</v>
      </c>
      <c r="B878">
        <v>1</v>
      </c>
      <c r="C878" t="s">
        <v>875</v>
      </c>
      <c r="D878" s="45" t="s">
        <v>558</v>
      </c>
      <c r="E878" s="555" t="s">
        <v>2567</v>
      </c>
      <c r="F878" s="46" t="s">
        <v>67</v>
      </c>
      <c r="G878" s="42" t="s">
        <v>189</v>
      </c>
      <c r="H878" s="27" t="s">
        <v>559</v>
      </c>
      <c r="I878" s="46">
        <v>8</v>
      </c>
      <c r="J878" s="670">
        <v>8</v>
      </c>
      <c r="K878" s="19" t="s">
        <v>800</v>
      </c>
      <c r="L878" s="52" t="s">
        <v>108</v>
      </c>
      <c r="M878" s="81" t="s">
        <v>780</v>
      </c>
      <c r="N878" s="28">
        <v>1389</v>
      </c>
      <c r="O878" s="972"/>
      <c r="P878" s="29">
        <v>6</v>
      </c>
      <c r="Q878" s="28"/>
      <c r="R878" s="28"/>
      <c r="S878" s="81">
        <v>163.10599999999999</v>
      </c>
      <c r="T878" s="185">
        <v>41687</v>
      </c>
      <c r="U878" s="326">
        <v>14.7</v>
      </c>
      <c r="V878" s="60">
        <v>0.33</v>
      </c>
      <c r="W878" s="167">
        <v>3</v>
      </c>
      <c r="X878" s="489">
        <f t="shared" si="30"/>
        <v>12.916961843052556</v>
      </c>
      <c r="Y878" s="502" t="s">
        <v>174</v>
      </c>
      <c r="Z878" s="494"/>
      <c r="AA878" s="28" t="s">
        <v>17</v>
      </c>
      <c r="AB878" s="27">
        <v>5</v>
      </c>
      <c r="AC878" s="28" t="s">
        <v>781</v>
      </c>
      <c r="AD878" s="27" t="s">
        <v>54</v>
      </c>
      <c r="AE878" s="28" t="s">
        <v>124</v>
      </c>
      <c r="AF878" s="29" t="s">
        <v>55</v>
      </c>
      <c r="AG878" s="29" t="s">
        <v>55</v>
      </c>
      <c r="AH878" s="27" t="s">
        <v>181</v>
      </c>
      <c r="AI878" s="27" t="s">
        <v>181</v>
      </c>
      <c r="AJ878" s="27" t="s">
        <v>54</v>
      </c>
      <c r="AK878" s="81"/>
      <c r="AL878" s="569"/>
      <c r="AM878" s="28"/>
      <c r="AN878" s="28"/>
      <c r="AO878" s="28">
        <v>2002</v>
      </c>
      <c r="AP878" s="20">
        <v>2018</v>
      </c>
      <c r="AQ878" s="429"/>
      <c r="AR878" s="28" t="s">
        <v>1278</v>
      </c>
      <c r="AS878" s="20"/>
    </row>
    <row r="879" spans="1:45" ht="14.25" customHeight="1" x14ac:dyDescent="0.25">
      <c r="A879" t="s">
        <v>744</v>
      </c>
      <c r="B879">
        <v>1</v>
      </c>
      <c r="C879" t="s">
        <v>875</v>
      </c>
      <c r="D879" s="26" t="s">
        <v>577</v>
      </c>
      <c r="E879" s="435" t="s">
        <v>2574</v>
      </c>
      <c r="F879" s="27" t="s">
        <v>296</v>
      </c>
      <c r="G879" s="28" t="s">
        <v>579</v>
      </c>
      <c r="H879" s="27" t="s">
        <v>559</v>
      </c>
      <c r="I879" s="27">
        <v>8</v>
      </c>
      <c r="J879" s="87">
        <v>8</v>
      </c>
      <c r="K879" s="19" t="s">
        <v>800</v>
      </c>
      <c r="L879" s="52" t="s">
        <v>108</v>
      </c>
      <c r="M879" s="81"/>
      <c r="N879" s="28">
        <v>1207</v>
      </c>
      <c r="O879" s="972"/>
      <c r="P879" s="29">
        <v>6</v>
      </c>
      <c r="Q879" s="28"/>
      <c r="R879" s="28"/>
      <c r="S879" s="81">
        <v>181.917</v>
      </c>
      <c r="T879" s="185">
        <v>41687</v>
      </c>
      <c r="U879" s="326">
        <v>14.7</v>
      </c>
      <c r="V879" s="60">
        <v>0.33</v>
      </c>
      <c r="W879" s="167">
        <v>3</v>
      </c>
      <c r="X879" s="489">
        <f t="shared" si="30"/>
        <v>16.579014084507044</v>
      </c>
      <c r="Y879" s="502" t="s">
        <v>2216</v>
      </c>
      <c r="Z879" s="494"/>
      <c r="AA879" s="28" t="s">
        <v>20</v>
      </c>
      <c r="AB879" s="27">
        <v>6</v>
      </c>
      <c r="AC879" s="28" t="s">
        <v>817</v>
      </c>
      <c r="AD879" s="27" t="s">
        <v>54</v>
      </c>
      <c r="AE879" s="28" t="s">
        <v>124</v>
      </c>
      <c r="AF879" s="29" t="s">
        <v>55</v>
      </c>
      <c r="AG879" s="29" t="s">
        <v>55</v>
      </c>
      <c r="AH879" s="27" t="s">
        <v>181</v>
      </c>
      <c r="AI879" s="27" t="s">
        <v>181</v>
      </c>
      <c r="AJ879" s="27" t="s">
        <v>54</v>
      </c>
      <c r="AK879" s="81"/>
      <c r="AL879" s="569"/>
      <c r="AM879" s="28"/>
      <c r="AN879" s="28"/>
      <c r="AO879" s="28">
        <v>2004</v>
      </c>
      <c r="AP879" s="20">
        <v>2018</v>
      </c>
      <c r="AQ879" s="579" t="s">
        <v>3014</v>
      </c>
      <c r="AR879" s="28" t="s">
        <v>580</v>
      </c>
      <c r="AS879" s="20"/>
    </row>
    <row r="880" spans="1:45" ht="14.25" customHeight="1" x14ac:dyDescent="0.25">
      <c r="A880" t="s">
        <v>744</v>
      </c>
      <c r="B880">
        <v>1</v>
      </c>
      <c r="C880" t="s">
        <v>875</v>
      </c>
      <c r="D880" s="26" t="s">
        <v>585</v>
      </c>
      <c r="E880" s="435" t="s">
        <v>2581</v>
      </c>
      <c r="F880" s="27" t="s">
        <v>67</v>
      </c>
      <c r="G880" s="28" t="s">
        <v>587</v>
      </c>
      <c r="H880" s="27" t="s">
        <v>559</v>
      </c>
      <c r="I880" s="27">
        <v>8</v>
      </c>
      <c r="J880" s="87">
        <v>8</v>
      </c>
      <c r="K880" s="19" t="s">
        <v>800</v>
      </c>
      <c r="L880" s="52" t="s">
        <v>108</v>
      </c>
      <c r="M880" s="81"/>
      <c r="N880" s="28">
        <v>2025</v>
      </c>
      <c r="O880" s="972"/>
      <c r="P880" s="29">
        <v>6</v>
      </c>
      <c r="Q880" s="28"/>
      <c r="R880" s="28"/>
      <c r="S880" s="81">
        <v>144.21700000000001</v>
      </c>
      <c r="T880" s="185">
        <v>41687</v>
      </c>
      <c r="U880" s="326">
        <v>14.7</v>
      </c>
      <c r="V880" s="60">
        <v>0.33</v>
      </c>
      <c r="W880" s="167">
        <v>3</v>
      </c>
      <c r="X880" s="489">
        <f t="shared" si="30"/>
        <v>7.8340098765432096</v>
      </c>
      <c r="Y880" s="502" t="s">
        <v>174</v>
      </c>
      <c r="Z880" s="494"/>
      <c r="AA880" s="28" t="s">
        <v>20</v>
      </c>
      <c r="AB880" s="27">
        <v>4</v>
      </c>
      <c r="AC880" s="28" t="s">
        <v>588</v>
      </c>
      <c r="AD880" s="27" t="s">
        <v>54</v>
      </c>
      <c r="AE880" s="28" t="s">
        <v>124</v>
      </c>
      <c r="AF880" s="29" t="s">
        <v>55</v>
      </c>
      <c r="AG880" s="29" t="s">
        <v>55</v>
      </c>
      <c r="AH880" s="27" t="s">
        <v>181</v>
      </c>
      <c r="AI880" s="27" t="s">
        <v>181</v>
      </c>
      <c r="AJ880" s="27" t="s">
        <v>54</v>
      </c>
      <c r="AK880" s="81"/>
      <c r="AL880" s="569"/>
      <c r="AM880" s="28"/>
      <c r="AN880" s="28"/>
      <c r="AO880" s="28">
        <v>2004</v>
      </c>
      <c r="AP880" s="20">
        <v>2012</v>
      </c>
      <c r="AQ880" s="429"/>
      <c r="AR880" s="28" t="s">
        <v>589</v>
      </c>
      <c r="AS880" s="20" t="s">
        <v>586</v>
      </c>
    </row>
    <row r="881" spans="1:45" ht="14.25" customHeight="1" x14ac:dyDescent="0.25">
      <c r="A881" t="s">
        <v>744</v>
      </c>
      <c r="C881" t="s">
        <v>875</v>
      </c>
      <c r="D881" s="45" t="s">
        <v>590</v>
      </c>
      <c r="E881" s="555" t="s">
        <v>2582</v>
      </c>
      <c r="F881" s="46" t="s">
        <v>67</v>
      </c>
      <c r="G881" s="42" t="s">
        <v>591</v>
      </c>
      <c r="H881" s="27" t="s">
        <v>559</v>
      </c>
      <c r="I881" s="46">
        <v>8</v>
      </c>
      <c r="J881" s="670">
        <v>8</v>
      </c>
      <c r="K881" s="19" t="s">
        <v>4999</v>
      </c>
      <c r="L881" s="52" t="s">
        <v>591</v>
      </c>
      <c r="M881" s="81"/>
      <c r="N881" s="28">
        <v>2557</v>
      </c>
      <c r="O881" s="972"/>
      <c r="P881" s="29">
        <v>4</v>
      </c>
      <c r="Q881" s="28"/>
      <c r="R881" s="28"/>
      <c r="S881" s="81"/>
      <c r="T881" s="185">
        <v>43164</v>
      </c>
      <c r="U881" s="326">
        <v>14.7</v>
      </c>
      <c r="V881" s="60">
        <v>1</v>
      </c>
      <c r="W881" s="167">
        <v>3</v>
      </c>
      <c r="X881" s="489" t="str">
        <f t="shared" si="30"/>
        <v/>
      </c>
      <c r="Y881" s="502"/>
      <c r="Z881" s="494"/>
      <c r="AA881" s="28" t="s">
        <v>20</v>
      </c>
      <c r="AB881" s="27">
        <v>15</v>
      </c>
      <c r="AC881" s="28" t="s">
        <v>1365</v>
      </c>
      <c r="AD881" s="27" t="s">
        <v>54</v>
      </c>
      <c r="AE881" s="28" t="s">
        <v>124</v>
      </c>
      <c r="AF881" s="29" t="s">
        <v>55</v>
      </c>
      <c r="AG881" s="29" t="s">
        <v>55</v>
      </c>
      <c r="AH881" s="27" t="s">
        <v>181</v>
      </c>
      <c r="AI881" s="27" t="s">
        <v>181</v>
      </c>
      <c r="AJ881" s="27" t="s">
        <v>54</v>
      </c>
      <c r="AK881" s="81"/>
      <c r="AL881" s="569"/>
      <c r="AM881" s="28"/>
      <c r="AN881" s="28"/>
      <c r="AO881" s="28">
        <v>2013</v>
      </c>
      <c r="AP881" s="20">
        <v>2019</v>
      </c>
      <c r="AQ881" s="429"/>
      <c r="AR881" s="28" t="s">
        <v>2583</v>
      </c>
      <c r="AS881" s="20" t="s">
        <v>592</v>
      </c>
    </row>
    <row r="882" spans="1:45" ht="14.25" customHeight="1" x14ac:dyDescent="0.25">
      <c r="B882">
        <v>1</v>
      </c>
      <c r="C882" t="s">
        <v>875</v>
      </c>
      <c r="D882" s="26" t="s">
        <v>2589</v>
      </c>
      <c r="E882" s="435" t="s">
        <v>2590</v>
      </c>
      <c r="F882" s="27" t="s">
        <v>85</v>
      </c>
      <c r="G882" s="28" t="s">
        <v>2591</v>
      </c>
      <c r="H882" s="27" t="s">
        <v>559</v>
      </c>
      <c r="I882" s="27">
        <v>8</v>
      </c>
      <c r="J882" s="87">
        <v>8</v>
      </c>
      <c r="K882" s="19" t="s">
        <v>800</v>
      </c>
      <c r="L882" s="52" t="s">
        <v>108</v>
      </c>
      <c r="M882" s="81"/>
      <c r="N882" s="28">
        <v>1483</v>
      </c>
      <c r="O882" s="972"/>
      <c r="P882" s="29">
        <v>6</v>
      </c>
      <c r="Q882" s="28"/>
      <c r="R882" s="28"/>
      <c r="S882" s="81">
        <v>188.679</v>
      </c>
      <c r="T882" s="185">
        <v>43164</v>
      </c>
      <c r="U882" s="326">
        <v>14.7</v>
      </c>
      <c r="V882" s="60">
        <v>0.33</v>
      </c>
      <c r="W882" s="167">
        <v>3</v>
      </c>
      <c r="X882" s="489">
        <f t="shared" si="30"/>
        <v>13.995070802427511</v>
      </c>
      <c r="Y882" s="502" t="s">
        <v>174</v>
      </c>
      <c r="Z882" s="494" t="s">
        <v>54</v>
      </c>
      <c r="AA882" s="28" t="s">
        <v>20</v>
      </c>
      <c r="AB882" s="27">
        <v>55</v>
      </c>
      <c r="AC882" s="28" t="s">
        <v>2721</v>
      </c>
      <c r="AD882" s="27" t="s">
        <v>54</v>
      </c>
      <c r="AE882" s="28" t="s">
        <v>124</v>
      </c>
      <c r="AF882" s="29" t="s">
        <v>55</v>
      </c>
      <c r="AG882" s="29" t="s">
        <v>55</v>
      </c>
      <c r="AH882" s="27" t="s">
        <v>181</v>
      </c>
      <c r="AI882" s="27" t="s">
        <v>181</v>
      </c>
      <c r="AJ882" s="27" t="s">
        <v>54</v>
      </c>
      <c r="AK882" s="81"/>
      <c r="AL882" s="569"/>
      <c r="AM882" s="28"/>
      <c r="AN882" s="28"/>
      <c r="AO882" s="28">
        <v>2010</v>
      </c>
      <c r="AP882" s="20">
        <v>2012</v>
      </c>
      <c r="AQ882" s="182"/>
      <c r="AR882" s="28" t="s">
        <v>2592</v>
      </c>
      <c r="AS882" s="130" t="s">
        <v>2722</v>
      </c>
    </row>
    <row r="883" spans="1:45" ht="14.25" customHeight="1" x14ac:dyDescent="0.25">
      <c r="D883" s="409" t="s">
        <v>5222</v>
      </c>
      <c r="E883" s="435" t="s">
        <v>5223</v>
      </c>
      <c r="F883" s="412"/>
      <c r="G883" s="28" t="s">
        <v>2817</v>
      </c>
      <c r="H883" s="27" t="s">
        <v>559</v>
      </c>
      <c r="I883" s="412">
        <v>8</v>
      </c>
      <c r="J883" s="415">
        <v>8</v>
      </c>
      <c r="K883" s="19"/>
      <c r="L883" s="52"/>
      <c r="M883" s="81"/>
      <c r="N883" s="28"/>
      <c r="O883" s="972"/>
      <c r="P883" s="29"/>
      <c r="Q883" s="28"/>
      <c r="R883" s="28"/>
      <c r="S883" s="81"/>
      <c r="T883" s="185"/>
      <c r="U883" s="326"/>
      <c r="V883" s="60"/>
      <c r="W883" s="167"/>
      <c r="X883" s="489"/>
      <c r="Y883" s="502" t="s">
        <v>4698</v>
      </c>
      <c r="Z883" s="494"/>
      <c r="AA883" s="28" t="s">
        <v>20</v>
      </c>
      <c r="AB883" s="27">
        <v>5</v>
      </c>
      <c r="AC883" s="28"/>
      <c r="AD883" s="27" t="s">
        <v>54</v>
      </c>
      <c r="AE883" s="28" t="s">
        <v>124</v>
      </c>
      <c r="AF883" s="29" t="s">
        <v>55</v>
      </c>
      <c r="AG883" s="29" t="s">
        <v>55</v>
      </c>
      <c r="AH883" s="27" t="s">
        <v>181</v>
      </c>
      <c r="AI883" s="27" t="s">
        <v>181</v>
      </c>
      <c r="AJ883" s="27" t="s">
        <v>54</v>
      </c>
      <c r="AK883" s="81"/>
      <c r="AL883" s="569"/>
      <c r="AM883" s="28"/>
      <c r="AN883" s="28"/>
      <c r="AO883" s="28"/>
      <c r="AP883" s="554">
        <v>2020</v>
      </c>
      <c r="AQ883" s="96"/>
      <c r="AR883" s="28" t="s">
        <v>5225</v>
      </c>
      <c r="AS883" s="20"/>
    </row>
    <row r="884" spans="1:45" ht="14.25" customHeight="1" x14ac:dyDescent="0.25">
      <c r="A884" t="s">
        <v>744</v>
      </c>
      <c r="B884">
        <v>1</v>
      </c>
      <c r="C884" t="s">
        <v>875</v>
      </c>
      <c r="D884" s="26" t="s">
        <v>990</v>
      </c>
      <c r="E884" s="435" t="s">
        <v>2158</v>
      </c>
      <c r="F884" s="27" t="s">
        <v>67</v>
      </c>
      <c r="G884" s="28" t="s">
        <v>992</v>
      </c>
      <c r="H884" s="27" t="s">
        <v>559</v>
      </c>
      <c r="I884" s="27">
        <v>8</v>
      </c>
      <c r="J884" s="87">
        <v>8</v>
      </c>
      <c r="K884" s="19" t="s">
        <v>993</v>
      </c>
      <c r="L884" s="52" t="s">
        <v>108</v>
      </c>
      <c r="M884" s="81"/>
      <c r="N884" s="28">
        <v>2474</v>
      </c>
      <c r="O884" s="972"/>
      <c r="P884" s="29">
        <v>4</v>
      </c>
      <c r="Q884" s="28">
        <v>2</v>
      </c>
      <c r="R884" s="28">
        <v>19</v>
      </c>
      <c r="S884" s="81">
        <v>77.513000000000005</v>
      </c>
      <c r="T884" s="185">
        <v>41724</v>
      </c>
      <c r="U884" s="326">
        <v>14.7</v>
      </c>
      <c r="V884" s="60">
        <v>0.33</v>
      </c>
      <c r="W884" s="167">
        <v>3</v>
      </c>
      <c r="X884" s="489">
        <f>IF(AND(N884&lt;&gt;"",S884&lt;&gt;""),1000*S884*V884/(N884*W884),"")</f>
        <v>3.44641471301536</v>
      </c>
      <c r="Y884" s="502" t="s">
        <v>2216</v>
      </c>
      <c r="Z884" s="494" t="s">
        <v>54</v>
      </c>
      <c r="AA884" s="28" t="s">
        <v>17</v>
      </c>
      <c r="AB884" s="27">
        <v>19</v>
      </c>
      <c r="AC884" s="28" t="s">
        <v>991</v>
      </c>
      <c r="AD884" s="27" t="s">
        <v>54</v>
      </c>
      <c r="AE884" s="28" t="s">
        <v>124</v>
      </c>
      <c r="AF884" s="29" t="s">
        <v>55</v>
      </c>
      <c r="AG884" s="29" t="s">
        <v>55</v>
      </c>
      <c r="AH884" s="27" t="s">
        <v>181</v>
      </c>
      <c r="AI884" s="27" t="s">
        <v>181</v>
      </c>
      <c r="AJ884" s="27" t="s">
        <v>54</v>
      </c>
      <c r="AK884" s="81"/>
      <c r="AL884" s="569"/>
      <c r="AM884" s="28"/>
      <c r="AN884" s="28"/>
      <c r="AO884" s="28">
        <v>2008</v>
      </c>
      <c r="AP884" s="554">
        <v>2016</v>
      </c>
      <c r="AQ884" s="142"/>
      <c r="AR884" s="28" t="s">
        <v>994</v>
      </c>
      <c r="AS884" s="20"/>
    </row>
    <row r="885" spans="1:45" ht="14.25" customHeight="1" x14ac:dyDescent="0.25">
      <c r="B885">
        <v>1</v>
      </c>
      <c r="C885" t="s">
        <v>875</v>
      </c>
      <c r="D885" s="26" t="s">
        <v>1710</v>
      </c>
      <c r="E885" s="435" t="s">
        <v>1715</v>
      </c>
      <c r="F885" s="27" t="s">
        <v>67</v>
      </c>
      <c r="G885" s="28" t="s">
        <v>1714</v>
      </c>
      <c r="H885" s="27"/>
      <c r="I885" s="27">
        <v>8</v>
      </c>
      <c r="J885" s="87">
        <v>8</v>
      </c>
      <c r="K885" s="19" t="s">
        <v>800</v>
      </c>
      <c r="L885" s="52" t="s">
        <v>108</v>
      </c>
      <c r="M885" s="81" t="s">
        <v>1713</v>
      </c>
      <c r="N885" s="28">
        <v>208</v>
      </c>
      <c r="O885" s="972"/>
      <c r="P885" s="29">
        <v>6</v>
      </c>
      <c r="Q885" s="28"/>
      <c r="R885" s="28">
        <v>1</v>
      </c>
      <c r="S885" s="81">
        <v>260</v>
      </c>
      <c r="T885" s="185">
        <v>42741</v>
      </c>
      <c r="U885" s="326">
        <v>14.7</v>
      </c>
      <c r="V885" s="60">
        <v>0.33</v>
      </c>
      <c r="W885" s="167">
        <v>3</v>
      </c>
      <c r="X885" s="489">
        <f>IF(AND(N885&lt;&gt;"",S885&lt;&gt;""),1000*S885*V885/(N885*W885),"")</f>
        <v>137.5</v>
      </c>
      <c r="Y885" s="502" t="s">
        <v>174</v>
      </c>
      <c r="Z885" s="494"/>
      <c r="AA885" s="28" t="s">
        <v>17</v>
      </c>
      <c r="AB885" s="27">
        <v>6</v>
      </c>
      <c r="AC885" s="28" t="s">
        <v>1711</v>
      </c>
      <c r="AD885" s="27" t="s">
        <v>55</v>
      </c>
      <c r="AE885" s="28"/>
      <c r="AF885" s="29" t="s">
        <v>55</v>
      </c>
      <c r="AG885" s="29"/>
      <c r="AH885" s="27">
        <v>96</v>
      </c>
      <c r="AI885" s="27">
        <v>128</v>
      </c>
      <c r="AJ885" s="27" t="s">
        <v>54</v>
      </c>
      <c r="AK885" s="81"/>
      <c r="AL885" s="569"/>
      <c r="AM885" s="28"/>
      <c r="AN885" s="28"/>
      <c r="AO885" s="28">
        <v>2016</v>
      </c>
      <c r="AP885" s="20"/>
      <c r="AQ885" s="142"/>
      <c r="AR885" s="28"/>
      <c r="AS885" s="20" t="s">
        <v>1712</v>
      </c>
    </row>
    <row r="886" spans="1:45" ht="14.25" customHeight="1" x14ac:dyDescent="0.25">
      <c r="C886" t="s">
        <v>875</v>
      </c>
      <c r="D886" s="45" t="s">
        <v>1856</v>
      </c>
      <c r="E886" s="555" t="s">
        <v>2271</v>
      </c>
      <c r="F886" s="46" t="s">
        <v>67</v>
      </c>
      <c r="G886" s="42" t="s">
        <v>1857</v>
      </c>
      <c r="H886" s="27"/>
      <c r="I886" s="27"/>
      <c r="J886" s="87"/>
      <c r="K886" s="19" t="s">
        <v>800</v>
      </c>
      <c r="L886" s="42" t="s">
        <v>108</v>
      </c>
      <c r="M886" s="81" t="s">
        <v>2272</v>
      </c>
      <c r="N886" s="28"/>
      <c r="O886" s="972"/>
      <c r="P886" s="29">
        <v>6</v>
      </c>
      <c r="Q886" s="28"/>
      <c r="R886" s="28"/>
      <c r="S886" s="81"/>
      <c r="T886" s="185">
        <v>43149</v>
      </c>
      <c r="U886" s="326">
        <v>14.7</v>
      </c>
      <c r="V886" s="60">
        <v>1</v>
      </c>
      <c r="W886" s="167">
        <v>1</v>
      </c>
      <c r="X886" s="489"/>
      <c r="Y886" s="502"/>
      <c r="Z886" s="494"/>
      <c r="AA886" s="28" t="s">
        <v>17</v>
      </c>
      <c r="AB886" s="27">
        <v>21</v>
      </c>
      <c r="AC886" s="28" t="s">
        <v>1856</v>
      </c>
      <c r="AD886" s="27"/>
      <c r="AE886" s="28"/>
      <c r="AF886" s="29" t="s">
        <v>54</v>
      </c>
      <c r="AG886" s="29"/>
      <c r="AH886" s="27"/>
      <c r="AI886" s="27"/>
      <c r="AJ886" s="27"/>
      <c r="AK886" s="81"/>
      <c r="AL886" s="569"/>
      <c r="AM886" s="28"/>
      <c r="AN886" s="28"/>
      <c r="AO886" s="28">
        <v>2015</v>
      </c>
      <c r="AP886" s="20">
        <v>2015</v>
      </c>
      <c r="AQ886" s="182"/>
      <c r="AR886" s="28" t="s">
        <v>1858</v>
      </c>
      <c r="AS886" s="20" t="s">
        <v>2273</v>
      </c>
    </row>
    <row r="887" spans="1:45" x14ac:dyDescent="0.25">
      <c r="C887" t="s">
        <v>875</v>
      </c>
      <c r="D887" s="26" t="s">
        <v>1985</v>
      </c>
      <c r="E887" s="435" t="s">
        <v>1987</v>
      </c>
      <c r="F887" s="27" t="s">
        <v>393</v>
      </c>
      <c r="G887" s="28" t="s">
        <v>1988</v>
      </c>
      <c r="H887" s="27"/>
      <c r="I887" s="27"/>
      <c r="J887" s="87">
        <v>8</v>
      </c>
      <c r="K887" s="19"/>
      <c r="L887" s="52"/>
      <c r="M887" s="81"/>
      <c r="N887" s="28"/>
      <c r="O887" s="972"/>
      <c r="P887" s="29"/>
      <c r="Q887" s="28"/>
      <c r="R887" s="28"/>
      <c r="S887" s="81"/>
      <c r="T887" s="185"/>
      <c r="U887" s="326"/>
      <c r="V887" s="60"/>
      <c r="W887" s="167"/>
      <c r="X887" s="489"/>
      <c r="Y887" s="502"/>
      <c r="Z887" s="494"/>
      <c r="AA887" s="28" t="s">
        <v>393</v>
      </c>
      <c r="AB887" s="27"/>
      <c r="AC887" s="28"/>
      <c r="AD887" s="27"/>
      <c r="AE887" s="28"/>
      <c r="AF887" s="29"/>
      <c r="AG887" s="29"/>
      <c r="AH887" s="27"/>
      <c r="AI887" s="27"/>
      <c r="AJ887" s="27"/>
      <c r="AK887" s="81"/>
      <c r="AL887" s="569"/>
      <c r="AM887" s="28"/>
      <c r="AN887" s="28"/>
      <c r="AO887" s="28">
        <v>2013</v>
      </c>
      <c r="AP887" s="20"/>
      <c r="AQ887" s="182" t="s">
        <v>1987</v>
      </c>
      <c r="AR887" s="28" t="s">
        <v>1986</v>
      </c>
      <c r="AS887" s="20"/>
    </row>
    <row r="888" spans="1:45" ht="14.25" customHeight="1" x14ac:dyDescent="0.25">
      <c r="C888" t="s">
        <v>875</v>
      </c>
      <c r="D888" s="26" t="s">
        <v>1992</v>
      </c>
      <c r="E888" s="435" t="s">
        <v>1994</v>
      </c>
      <c r="F888" s="27" t="s">
        <v>67</v>
      </c>
      <c r="G888" s="28" t="s">
        <v>2736</v>
      </c>
      <c r="H888" s="27"/>
      <c r="I888" s="27"/>
      <c r="J888" s="87"/>
      <c r="K888" s="19"/>
      <c r="L888" s="52"/>
      <c r="M888" s="81"/>
      <c r="N888" s="28"/>
      <c r="O888" s="972"/>
      <c r="P888" s="29"/>
      <c r="Q888" s="28"/>
      <c r="R888" s="28"/>
      <c r="S888" s="81"/>
      <c r="T888" s="185">
        <v>43246</v>
      </c>
      <c r="U888" s="326"/>
      <c r="V888" s="60"/>
      <c r="W888" s="167"/>
      <c r="X888" s="489"/>
      <c r="Y888" s="502" t="s">
        <v>2216</v>
      </c>
      <c r="Z888" s="494"/>
      <c r="AA888" s="28"/>
      <c r="AB888" s="27"/>
      <c r="AC888" s="28" t="s">
        <v>3456</v>
      </c>
      <c r="AD888" s="27"/>
      <c r="AE888" s="28"/>
      <c r="AF888" s="29"/>
      <c r="AG888" s="29"/>
      <c r="AH888" s="27"/>
      <c r="AI888" s="27"/>
      <c r="AJ888" s="27"/>
      <c r="AK888" s="81"/>
      <c r="AL888" s="569"/>
      <c r="AM888" s="28"/>
      <c r="AN888" s="28"/>
      <c r="AO888" s="28">
        <v>2008</v>
      </c>
      <c r="AP888" s="20">
        <v>2018</v>
      </c>
      <c r="AQ888" s="182" t="s">
        <v>2735</v>
      </c>
      <c r="AR888" s="28" t="s">
        <v>1993</v>
      </c>
      <c r="AS888" s="130" t="s">
        <v>3833</v>
      </c>
    </row>
    <row r="889" spans="1:45" ht="15.75" thickBot="1" x14ac:dyDescent="0.3">
      <c r="D889" s="70"/>
      <c r="E889" s="31"/>
      <c r="F889" s="71"/>
      <c r="G889" s="72"/>
      <c r="H889" s="71"/>
      <c r="I889" s="71"/>
      <c r="J889" s="89"/>
      <c r="K889" s="73"/>
      <c r="L889" s="74"/>
      <c r="M889" s="83"/>
      <c r="N889" s="31"/>
      <c r="O889" s="979"/>
      <c r="P889" s="35"/>
      <c r="Q889" s="31"/>
      <c r="R889" s="31"/>
      <c r="S889" s="83"/>
      <c r="T889" s="187"/>
      <c r="U889" s="397"/>
      <c r="V889" s="75"/>
      <c r="W889" s="257"/>
      <c r="X889" s="491"/>
      <c r="Y889" s="506"/>
      <c r="Z889" s="496"/>
      <c r="AA889" s="31"/>
      <c r="AB889" s="71"/>
      <c r="AC889" s="31"/>
      <c r="AD889" s="71"/>
      <c r="AE889" s="31"/>
      <c r="AF889" s="35"/>
      <c r="AG889" s="35"/>
      <c r="AH889" s="71"/>
      <c r="AI889" s="71"/>
      <c r="AJ889" s="71"/>
      <c r="AK889" s="83"/>
      <c r="AL889" s="571"/>
      <c r="AM889" s="31"/>
      <c r="AN889" s="31"/>
      <c r="AO889" s="31"/>
      <c r="AP889" s="38"/>
      <c r="AQ889" s="47"/>
      <c r="AR889" s="31"/>
      <c r="AS889" s="38"/>
    </row>
    <row r="890" spans="1:45" ht="21" x14ac:dyDescent="0.25">
      <c r="A890" s="195">
        <f>COUNTIF(A5:A889,"A")</f>
        <v>156</v>
      </c>
      <c r="B890" s="195">
        <f>COUNTIF(B5:B889,"1")</f>
        <v>445</v>
      </c>
      <c r="C890" s="195"/>
      <c r="D890">
        <f>COUNTIF(A5:A889,"W")</f>
        <v>114</v>
      </c>
      <c r="E890" t="s">
        <v>748</v>
      </c>
      <c r="F890" s="79">
        <f>COUNTIF(F5:F875,"system verilog")</f>
        <v>1</v>
      </c>
      <c r="G890" s="39">
        <f>COUNTIF(G5:G870,"Robert Finch")</f>
        <v>20</v>
      </c>
      <c r="H890" s="39">
        <f>COUNTIF(H5:H889,"risc-v")</f>
        <v>86</v>
      </c>
      <c r="I890" s="40"/>
      <c r="K890" s="39">
        <f>COUNTBLANK(K5:K889)</f>
        <v>218</v>
      </c>
      <c r="L890" s="858" t="s">
        <v>5417</v>
      </c>
      <c r="N890" s="567">
        <f>COUNTA(N5:N889)</f>
        <v>545</v>
      </c>
      <c r="P890" s="196">
        <f>COUNTA(P5:P889)</f>
        <v>659</v>
      </c>
      <c r="S890" s="567">
        <f>COUNTA(S5:S888)</f>
        <v>513</v>
      </c>
      <c r="T890" s="698">
        <f>COUNTA(T5:T888)</f>
        <v>585</v>
      </c>
      <c r="U890" s="79">
        <f>COUNTIF(U5:U888,"v20.1")</f>
        <v>13</v>
      </c>
      <c r="X890" s="144">
        <f>COUNTIF(X5:X888,"")</f>
        <v>377</v>
      </c>
      <c r="Y890" s="680" t="s">
        <v>20</v>
      </c>
      <c r="AA890" s="79">
        <f>COUNTIF(AA5:AA889,"verilog")</f>
        <v>391</v>
      </c>
      <c r="AB890" s="41"/>
      <c r="AC890" s="875" t="s">
        <v>5840</v>
      </c>
      <c r="AE890" s="567">
        <f>COUNTA(AE5:AE888)</f>
        <v>616</v>
      </c>
      <c r="AF890" s="79">
        <f>COUNTIF(AF5:AF889,"Y")</f>
        <v>78</v>
      </c>
      <c r="AH890" s="49"/>
      <c r="AI890" s="41"/>
    </row>
    <row r="891" spans="1:45" ht="15.75" x14ac:dyDescent="0.25">
      <c r="A891" s="195">
        <f>COUNTIF(A5:A889,"B")</f>
        <v>18</v>
      </c>
      <c r="D891">
        <f>COUNTIF(A5:A889,"X")</f>
        <v>50</v>
      </c>
      <c r="E891" s="425" t="s">
        <v>747</v>
      </c>
      <c r="F891" s="79">
        <f>COUNTIF(F5:F875,"altera dsgn")</f>
        <v>1</v>
      </c>
      <c r="H891" s="39">
        <f>COUNTA(H5:H888)</f>
        <v>880</v>
      </c>
      <c r="K891" s="39">
        <f>COUNTA(K5:K889)</f>
        <v>667</v>
      </c>
      <c r="L891" s="858" t="s">
        <v>5418</v>
      </c>
      <c r="X891">
        <f>COUNTA(X5:X888)</f>
        <v>666</v>
      </c>
      <c r="Y891" s="680" t="s">
        <v>17</v>
      </c>
      <c r="AA891" s="79">
        <f>COUNTIF(AA5:AA889,"vhdl")</f>
        <v>342</v>
      </c>
      <c r="AC891" s="144" t="s">
        <v>158</v>
      </c>
      <c r="AE891" s="79">
        <f>COUNTIF(AE5:AE889,"asm")</f>
        <v>121</v>
      </c>
      <c r="AF891" t="s">
        <v>821</v>
      </c>
      <c r="AG891"/>
      <c r="AH891"/>
      <c r="AI891"/>
      <c r="AJ891" s="14" t="s">
        <v>823</v>
      </c>
      <c r="AK891" s="550"/>
      <c r="AL891" s="572"/>
      <c r="AM891" s="14"/>
      <c r="AN891" s="14"/>
      <c r="AQ891" s="14" t="s">
        <v>824</v>
      </c>
      <c r="AR891" s="14" t="s">
        <v>864</v>
      </c>
    </row>
    <row r="892" spans="1:45" x14ac:dyDescent="0.25">
      <c r="D892" s="23" t="s">
        <v>48</v>
      </c>
      <c r="F892" s="21"/>
      <c r="K892" s="39">
        <f>COUNTIF(K5:K889,"zu-3e")</f>
        <v>78</v>
      </c>
      <c r="L892" s="858" t="s">
        <v>6197</v>
      </c>
      <c r="P892" s="18"/>
      <c r="Q892" s="85"/>
      <c r="Y892" s="956" t="s">
        <v>3478</v>
      </c>
      <c r="AA892" s="79">
        <f>COUNTIF(AA5:AA889,"system verilog")</f>
        <v>46</v>
      </c>
      <c r="AC892" s="144" t="s">
        <v>65</v>
      </c>
      <c r="AE892" s="79">
        <f>COUNTIF(AE5:AE889,"forth")</f>
        <v>10</v>
      </c>
      <c r="AF892" t="s">
        <v>1398</v>
      </c>
      <c r="AG892"/>
      <c r="AH892"/>
      <c r="AI892"/>
      <c r="AJ892" s="14"/>
      <c r="AK892" s="550"/>
      <c r="AL892" s="572"/>
      <c r="AM892" s="14"/>
      <c r="AN892" s="14"/>
      <c r="AP892" s="14" t="s">
        <v>818</v>
      </c>
      <c r="AQ892" s="14"/>
      <c r="AR892" s="14"/>
    </row>
    <row r="893" spans="1:45" ht="15.75" thickBot="1" x14ac:dyDescent="0.3">
      <c r="D893" s="24" t="s">
        <v>47</v>
      </c>
      <c r="E893" s="7">
        <v>0.04</v>
      </c>
      <c r="G893" s="24" t="s">
        <v>45</v>
      </c>
      <c r="H893" s="730">
        <v>0.67</v>
      </c>
      <c r="K893" s="24" t="s">
        <v>1735</v>
      </c>
      <c r="L893" s="426"/>
      <c r="N893" s="730">
        <v>2</v>
      </c>
      <c r="P893" s="18"/>
      <c r="Q893" s="85"/>
      <c r="Y893" s="956" t="s">
        <v>107</v>
      </c>
      <c r="AA893" s="79">
        <f>COUNTIF(AA5:AA889,"proprietary")</f>
        <v>38</v>
      </c>
      <c r="AC893" s="39"/>
      <c r="AE893"/>
      <c r="AF893"/>
      <c r="AG893"/>
      <c r="AH893"/>
      <c r="AI893"/>
      <c r="AO893" s="39"/>
    </row>
    <row r="894" spans="1:45" x14ac:dyDescent="0.25">
      <c r="D894" s="24" t="s">
        <v>1737</v>
      </c>
      <c r="E894" s="426">
        <v>0.17</v>
      </c>
      <c r="G894" s="24" t="s">
        <v>1733</v>
      </c>
      <c r="H894" s="730">
        <v>0.8</v>
      </c>
      <c r="K894" s="4" t="s">
        <v>738</v>
      </c>
      <c r="P894" s="18"/>
      <c r="Q894" s="85"/>
      <c r="Y894" s="956" t="s">
        <v>2401</v>
      </c>
      <c r="AA894" s="79">
        <f>COUNTIF(AA5:AA889,"scala")</f>
        <v>11</v>
      </c>
      <c r="AC894" s="642">
        <v>75</v>
      </c>
      <c r="AD894" s="630"/>
      <c r="AE894" s="631" t="s">
        <v>2669</v>
      </c>
      <c r="AF894" s="632"/>
      <c r="AG894" s="633"/>
      <c r="AH894" s="14"/>
      <c r="AI894" s="667">
        <v>259</v>
      </c>
      <c r="AJ894" s="699"/>
      <c r="AK894" s="121" t="s">
        <v>3265</v>
      </c>
      <c r="AL894" s="653"/>
      <c r="AM894" s="632"/>
      <c r="AN894" s="654"/>
      <c r="AO894" s="39"/>
      <c r="AQ894" s="39"/>
    </row>
    <row r="895" spans="1:45" x14ac:dyDescent="0.25">
      <c r="D895" s="24" t="s">
        <v>44</v>
      </c>
      <c r="E895" s="426">
        <v>0.33</v>
      </c>
      <c r="G895" s="24" t="s">
        <v>46</v>
      </c>
      <c r="H895" s="730">
        <v>1</v>
      </c>
      <c r="K895" t="s">
        <v>49</v>
      </c>
      <c r="N895" s="18" t="s">
        <v>61</v>
      </c>
      <c r="P895" s="18"/>
      <c r="Q895" s="85"/>
      <c r="AC895" s="808">
        <v>60</v>
      </c>
      <c r="AD895" s="809"/>
      <c r="AE895" s="810" t="s">
        <v>3040</v>
      </c>
      <c r="AF895" s="811"/>
      <c r="AG895" s="812"/>
      <c r="AH895" s="85"/>
      <c r="AI895" s="668">
        <v>277</v>
      </c>
      <c r="AJ895" s="700"/>
      <c r="AK895" s="655" t="s">
        <v>3266</v>
      </c>
      <c r="AL895" s="656"/>
      <c r="AM895" s="657"/>
      <c r="AN895" s="658"/>
      <c r="AO895" s="10"/>
      <c r="AQ895" s="40"/>
    </row>
    <row r="896" spans="1:45" x14ac:dyDescent="0.25">
      <c r="D896" s="24" t="s">
        <v>1738</v>
      </c>
      <c r="E896" s="426">
        <v>0.4</v>
      </c>
      <c r="G896" s="24" t="s">
        <v>1734</v>
      </c>
      <c r="H896" s="730">
        <v>1.5</v>
      </c>
      <c r="K896" t="s">
        <v>50</v>
      </c>
      <c r="N896" s="18" t="s">
        <v>62</v>
      </c>
      <c r="P896" s="18"/>
      <c r="Q896" s="85"/>
      <c r="AC896" s="643">
        <v>25</v>
      </c>
      <c r="AD896" s="634"/>
      <c r="AE896" s="635" t="s">
        <v>2670</v>
      </c>
      <c r="AF896" s="636"/>
      <c r="AG896" s="637"/>
      <c r="AH896" s="85"/>
      <c r="AI896" s="668">
        <v>26</v>
      </c>
      <c r="AJ896" s="700"/>
      <c r="AK896" s="655" t="s">
        <v>3267</v>
      </c>
      <c r="AL896" s="656"/>
      <c r="AM896" s="657"/>
      <c r="AN896" s="659"/>
      <c r="AO896" s="10"/>
      <c r="AQ896" s="40"/>
    </row>
    <row r="897" spans="4:44" x14ac:dyDescent="0.25">
      <c r="D897" s="24" t="s">
        <v>829</v>
      </c>
      <c r="I897" s="90"/>
      <c r="N897" s="85"/>
      <c r="P897" s="18"/>
      <c r="Q897" s="85"/>
      <c r="AC897" s="643">
        <v>8</v>
      </c>
      <c r="AD897" s="634"/>
      <c r="AE897" s="635" t="s">
        <v>3206</v>
      </c>
      <c r="AF897" s="636"/>
      <c r="AG897" s="637"/>
      <c r="AH897" s="85"/>
      <c r="AI897" s="668">
        <v>11</v>
      </c>
      <c r="AJ897" s="700"/>
      <c r="AK897" s="655" t="s">
        <v>3268</v>
      </c>
      <c r="AL897" s="656"/>
      <c r="AM897" s="657"/>
      <c r="AN897" s="659"/>
      <c r="AO897" s="10"/>
      <c r="AQ897" s="40"/>
    </row>
    <row r="898" spans="4:44" ht="15.75" thickBot="1" x14ac:dyDescent="0.3">
      <c r="N898" s="85"/>
      <c r="P898" s="18"/>
      <c r="Q898" s="85"/>
      <c r="AC898" s="643">
        <v>5</v>
      </c>
      <c r="AD898" s="634"/>
      <c r="AE898" s="635" t="s">
        <v>3198</v>
      </c>
      <c r="AF898" s="636"/>
      <c r="AG898" s="637"/>
      <c r="AH898" s="85"/>
      <c r="AI898" s="668">
        <v>7</v>
      </c>
      <c r="AJ898" s="700"/>
      <c r="AK898" s="655" t="s">
        <v>3269</v>
      </c>
      <c r="AL898" s="656"/>
      <c r="AM898" s="657"/>
      <c r="AN898" s="659"/>
      <c r="AO898" s="10"/>
      <c r="AQ898" s="40"/>
    </row>
    <row r="899" spans="4:44" x14ac:dyDescent="0.25">
      <c r="D899" s="117" t="s">
        <v>861</v>
      </c>
      <c r="E899" s="427"/>
      <c r="F899" s="119" t="s">
        <v>860</v>
      </c>
      <c r="G899" s="118"/>
      <c r="H899" s="120"/>
      <c r="I899" s="120"/>
      <c r="J899" s="120"/>
      <c r="K899" s="118"/>
      <c r="L899" s="118"/>
      <c r="M899" s="121"/>
      <c r="N899" s="118"/>
      <c r="O899" s="980"/>
      <c r="P899" s="122"/>
      <c r="Q899" s="118"/>
      <c r="R899" s="118"/>
      <c r="S899" s="121"/>
      <c r="T899" s="188"/>
      <c r="U899" s="118"/>
      <c r="V899" s="123"/>
      <c r="W899" s="169"/>
      <c r="X899" s="169"/>
      <c r="Y899" s="497"/>
      <c r="Z899" s="497"/>
      <c r="AA899" s="124"/>
      <c r="AC899" s="643">
        <v>10</v>
      </c>
      <c r="AD899" s="634"/>
      <c r="AE899" s="635" t="s">
        <v>96</v>
      </c>
      <c r="AF899" s="636"/>
      <c r="AG899" s="637"/>
      <c r="AH899" s="85"/>
      <c r="AI899" s="668">
        <v>3</v>
      </c>
      <c r="AJ899" s="700"/>
      <c r="AK899" s="655" t="s">
        <v>3270</v>
      </c>
      <c r="AL899" s="656"/>
      <c r="AM899" s="657"/>
      <c r="AN899" s="659"/>
      <c r="AO899" s="10"/>
      <c r="AQ899" s="40"/>
    </row>
    <row r="900" spans="4:44" x14ac:dyDescent="0.25">
      <c r="D900" s="110" t="s">
        <v>843</v>
      </c>
      <c r="E900" s="428"/>
      <c r="F900" s="112" t="s">
        <v>844</v>
      </c>
      <c r="G900" s="111"/>
      <c r="H900" s="113"/>
      <c r="I900" s="113"/>
      <c r="J900" s="113"/>
      <c r="K900" s="111"/>
      <c r="L900" s="111"/>
      <c r="M900" s="114"/>
      <c r="N900" s="111"/>
      <c r="O900" s="981"/>
      <c r="P900" s="989"/>
      <c r="Q900" s="111"/>
      <c r="R900" s="111"/>
      <c r="S900" s="114"/>
      <c r="T900" s="189"/>
      <c r="U900" s="111"/>
      <c r="V900" s="115"/>
      <c r="W900" s="170"/>
      <c r="X900" s="170"/>
      <c r="Y900" s="498"/>
      <c r="Z900" s="498"/>
      <c r="AA900" s="116"/>
      <c r="AC900" s="643">
        <v>52</v>
      </c>
      <c r="AD900" s="634"/>
      <c r="AE900" s="635" t="s">
        <v>741</v>
      </c>
      <c r="AF900" s="636"/>
      <c r="AG900" s="637"/>
      <c r="AH900" s="85"/>
      <c r="AI900" s="668">
        <v>35</v>
      </c>
      <c r="AJ900" s="700"/>
      <c r="AK900" s="655" t="s">
        <v>107</v>
      </c>
      <c r="AL900" s="656"/>
      <c r="AM900" s="657"/>
      <c r="AN900" s="659"/>
      <c r="AO900" s="10"/>
      <c r="AQ900" s="40"/>
    </row>
    <row r="901" spans="4:44" x14ac:dyDescent="0.25">
      <c r="D901" s="110" t="s">
        <v>862</v>
      </c>
      <c r="E901" s="428"/>
      <c r="F901" s="112" t="s">
        <v>1106</v>
      </c>
      <c r="G901" s="111"/>
      <c r="H901" s="113"/>
      <c r="I901" s="113"/>
      <c r="J901" s="113"/>
      <c r="K901" s="111"/>
      <c r="L901" s="111"/>
      <c r="M901" s="114"/>
      <c r="N901" s="111"/>
      <c r="O901" s="981"/>
      <c r="P901" s="989"/>
      <c r="Q901" s="111"/>
      <c r="R901" s="111"/>
      <c r="S901" s="114"/>
      <c r="T901" s="189"/>
      <c r="U901" s="111"/>
      <c r="V901" s="115"/>
      <c r="W901" s="170"/>
      <c r="X901" s="170"/>
      <c r="Y901" s="498"/>
      <c r="Z901" s="498"/>
      <c r="AA901" s="116"/>
      <c r="AC901" s="643">
        <v>573</v>
      </c>
      <c r="AD901" s="634"/>
      <c r="AE901" s="635" t="s">
        <v>4666</v>
      </c>
      <c r="AF901" s="636"/>
      <c r="AG901" s="637"/>
      <c r="AH901" s="85"/>
      <c r="AI901" s="668">
        <v>13</v>
      </c>
      <c r="AJ901" s="700"/>
      <c r="AK901" s="655" t="s">
        <v>1359</v>
      </c>
      <c r="AL901" s="656"/>
      <c r="AM901" s="657"/>
      <c r="AN901" s="659"/>
      <c r="AO901" s="11"/>
      <c r="AP901" s="10"/>
      <c r="AR901" s="40"/>
    </row>
    <row r="902" spans="4:44" x14ac:dyDescent="0.25">
      <c r="D902" s="110" t="s">
        <v>4224</v>
      </c>
      <c r="E902" s="428"/>
      <c r="F902" s="112" t="s">
        <v>4378</v>
      </c>
      <c r="G902" s="111"/>
      <c r="H902" s="113"/>
      <c r="I902" s="113"/>
      <c r="J902" s="113"/>
      <c r="K902" s="111"/>
      <c r="L902" s="111"/>
      <c r="M902" s="114"/>
      <c r="N902" s="111"/>
      <c r="O902" s="981"/>
      <c r="P902" s="989"/>
      <c r="Q902" s="111"/>
      <c r="R902" s="111"/>
      <c r="S902" s="114"/>
      <c r="T902" s="189"/>
      <c r="U902" s="111"/>
      <c r="V902" s="115"/>
      <c r="W902" s="170"/>
      <c r="X902" s="170"/>
      <c r="Y902" s="498"/>
      <c r="Z902" s="498"/>
      <c r="AA902" s="116"/>
      <c r="AC902" s="643">
        <f>AC901-AC900</f>
        <v>521</v>
      </c>
      <c r="AD902" s="634"/>
      <c r="AE902" s="635" t="s">
        <v>4667</v>
      </c>
      <c r="AF902" s="636"/>
      <c r="AG902" s="637"/>
      <c r="AH902" s="85"/>
      <c r="AI902" s="668">
        <v>4</v>
      </c>
      <c r="AJ902" s="700"/>
      <c r="AK902" s="655" t="s">
        <v>6196</v>
      </c>
      <c r="AL902" s="656"/>
      <c r="AM902" s="657"/>
      <c r="AN902" s="658"/>
      <c r="AO902" s="11"/>
      <c r="AP902" s="10"/>
      <c r="AR902" s="40"/>
    </row>
    <row r="903" spans="4:44" ht="15.75" thickBot="1" x14ac:dyDescent="0.3">
      <c r="D903" s="91" t="s">
        <v>1810</v>
      </c>
      <c r="E903" s="429"/>
      <c r="F903" s="98" t="s">
        <v>845</v>
      </c>
      <c r="G903" s="96"/>
      <c r="H903" s="99"/>
      <c r="I903" s="99"/>
      <c r="J903" s="99"/>
      <c r="K903" s="96"/>
      <c r="L903" s="96"/>
      <c r="M903" s="100"/>
      <c r="N903" s="96"/>
      <c r="O903" s="982"/>
      <c r="P903" s="101"/>
      <c r="Q903" s="96"/>
      <c r="R903" s="96"/>
      <c r="S903" s="100"/>
      <c r="T903" s="190"/>
      <c r="U903" s="96"/>
      <c r="V903" s="102"/>
      <c r="W903" s="171"/>
      <c r="X903" s="171"/>
      <c r="Y903" s="499"/>
      <c r="Z903" s="499"/>
      <c r="AA903" s="108"/>
      <c r="AC903" s="644">
        <f>SUM(AC894:AC899)-AC895+AC902</f>
        <v>644</v>
      </c>
      <c r="AD903" s="638"/>
      <c r="AE903" s="639" t="s">
        <v>2180</v>
      </c>
      <c r="AF903" s="640"/>
      <c r="AG903" s="641"/>
      <c r="AH903" s="85"/>
      <c r="AI903" s="697">
        <f>SUM(AI894:AI902)</f>
        <v>635</v>
      </c>
      <c r="AJ903" s="701"/>
      <c r="AK903" s="538" t="s">
        <v>2180</v>
      </c>
      <c r="AL903" s="535"/>
      <c r="AM903" s="533"/>
      <c r="AN903" s="660"/>
      <c r="AO903" s="11"/>
      <c r="AP903" s="10"/>
      <c r="AR903" s="40"/>
    </row>
    <row r="904" spans="4:44" x14ac:dyDescent="0.25">
      <c r="D904" s="91" t="s">
        <v>3397</v>
      </c>
      <c r="E904" s="429"/>
      <c r="F904" s="98" t="s">
        <v>3398</v>
      </c>
      <c r="G904" s="96"/>
      <c r="H904" s="99"/>
      <c r="I904" s="99"/>
      <c r="J904" s="99"/>
      <c r="K904" s="96"/>
      <c r="L904" s="96"/>
      <c r="M904" s="100"/>
      <c r="N904" s="96"/>
      <c r="O904" s="982"/>
      <c r="P904" s="101"/>
      <c r="Q904" s="96"/>
      <c r="R904" s="96"/>
      <c r="S904" s="100"/>
      <c r="T904" s="190"/>
      <c r="U904" s="96"/>
      <c r="V904" s="102"/>
      <c r="W904" s="171"/>
      <c r="X904" s="171"/>
      <c r="Y904" s="499"/>
      <c r="Z904" s="499"/>
      <c r="AA904" s="108"/>
      <c r="AC904" s="39"/>
      <c r="AE904" s="85"/>
      <c r="AF904" s="85"/>
      <c r="AG904" s="85"/>
      <c r="AH904"/>
      <c r="AI904" s="85"/>
      <c r="AJ904" s="11"/>
      <c r="AN904" s="11"/>
      <c r="AO904" s="11"/>
      <c r="AP904" s="10"/>
      <c r="AR904" s="40"/>
    </row>
    <row r="905" spans="4:44" x14ac:dyDescent="0.25">
      <c r="D905" s="91" t="s">
        <v>64</v>
      </c>
      <c r="E905" s="429"/>
      <c r="F905" s="98" t="s">
        <v>3485</v>
      </c>
      <c r="G905" s="96"/>
      <c r="H905" s="99"/>
      <c r="I905" s="99"/>
      <c r="J905" s="99"/>
      <c r="K905" s="96"/>
      <c r="L905" s="96"/>
      <c r="M905" s="100"/>
      <c r="N905" s="96"/>
      <c r="O905" s="982"/>
      <c r="P905" s="101"/>
      <c r="Q905" s="96"/>
      <c r="R905" s="96"/>
      <c r="S905" s="100"/>
      <c r="T905" s="190"/>
      <c r="U905" s="96"/>
      <c r="V905" s="102"/>
      <c r="W905" s="171"/>
      <c r="X905" s="171"/>
      <c r="Y905" s="499"/>
      <c r="Z905" s="499"/>
      <c r="AA905" s="108"/>
      <c r="AC905" s="39"/>
      <c r="AE905" s="85"/>
      <c r="AF905" s="85"/>
      <c r="AG905" s="85"/>
      <c r="AH905"/>
      <c r="AI905" s="85" t="s">
        <v>4794</v>
      </c>
      <c r="AJ905" s="11"/>
      <c r="AM905" s="11"/>
      <c r="AN905" s="11"/>
      <c r="AO905" s="11"/>
      <c r="AP905" s="10"/>
      <c r="AR905" s="40"/>
    </row>
    <row r="906" spans="4:44" x14ac:dyDescent="0.25">
      <c r="D906" s="91" t="s">
        <v>23</v>
      </c>
      <c r="E906" s="429"/>
      <c r="F906" s="98" t="s">
        <v>4379</v>
      </c>
      <c r="G906" s="96"/>
      <c r="H906" s="99"/>
      <c r="I906" s="99"/>
      <c r="J906" s="99"/>
      <c r="K906" s="96"/>
      <c r="L906" s="96"/>
      <c r="M906" s="100"/>
      <c r="N906" s="96"/>
      <c r="O906" s="982"/>
      <c r="P906" s="101"/>
      <c r="Q906" s="96"/>
      <c r="R906" s="96"/>
      <c r="S906" s="100"/>
      <c r="T906" s="190"/>
      <c r="U906" s="96"/>
      <c r="V906" s="102"/>
      <c r="W906" s="171"/>
      <c r="X906" s="171"/>
      <c r="Y906" s="499"/>
      <c r="Z906" s="499"/>
      <c r="AA906" s="108"/>
      <c r="AC906" s="39"/>
      <c r="AE906" s="85"/>
      <c r="AF906" s="85"/>
      <c r="AG906" s="85"/>
      <c r="AH906"/>
      <c r="AI906" t="s">
        <v>4793</v>
      </c>
      <c r="AJ906" s="11"/>
      <c r="AM906" s="11"/>
      <c r="AN906" s="11"/>
      <c r="AO906" s="11"/>
      <c r="AP906" s="10"/>
      <c r="AR906" s="40"/>
    </row>
    <row r="907" spans="4:44" x14ac:dyDescent="0.25">
      <c r="D907" s="91" t="s">
        <v>175</v>
      </c>
      <c r="E907" s="429"/>
      <c r="F907" s="98" t="s">
        <v>3487</v>
      </c>
      <c r="G907" s="96"/>
      <c r="H907" s="99"/>
      <c r="I907" s="99"/>
      <c r="J907" s="99"/>
      <c r="K907" s="96"/>
      <c r="L907" s="96"/>
      <c r="M907" s="100"/>
      <c r="N907" s="96"/>
      <c r="O907" s="982"/>
      <c r="P907" s="101"/>
      <c r="Q907" s="96"/>
      <c r="R907" s="96"/>
      <c r="S907" s="100"/>
      <c r="T907" s="190"/>
      <c r="U907" s="96"/>
      <c r="V907" s="102"/>
      <c r="W907" s="171"/>
      <c r="X907" s="171"/>
      <c r="Y907" s="499"/>
      <c r="Z907" s="499"/>
      <c r="AA907" s="108"/>
      <c r="AC907" s="39"/>
      <c r="AE907"/>
      <c r="AF907"/>
      <c r="AG907"/>
      <c r="AH907"/>
      <c r="AI907"/>
      <c r="AJ907"/>
      <c r="AK907" s="666"/>
      <c r="AN907" s="85"/>
      <c r="AO907" s="11"/>
      <c r="AP907" s="10"/>
      <c r="AR907" s="40"/>
    </row>
    <row r="908" spans="4:44" x14ac:dyDescent="0.25">
      <c r="D908" s="91" t="s">
        <v>5</v>
      </c>
      <c r="E908" s="429"/>
      <c r="F908" s="98" t="s">
        <v>3864</v>
      </c>
      <c r="G908" s="96"/>
      <c r="H908" s="99"/>
      <c r="I908" s="99"/>
      <c r="J908" s="99"/>
      <c r="K908" s="96"/>
      <c r="L908" s="96"/>
      <c r="M908" s="100"/>
      <c r="N908" s="96"/>
      <c r="O908" s="982"/>
      <c r="P908" s="101"/>
      <c r="Q908" s="96"/>
      <c r="R908" s="96"/>
      <c r="S908" s="100"/>
      <c r="T908" s="190"/>
      <c r="U908" s="96"/>
      <c r="V908" s="102"/>
      <c r="W908" s="171"/>
      <c r="X908" s="171"/>
      <c r="Y908" s="499"/>
      <c r="Z908" s="499"/>
      <c r="AA908" s="108"/>
      <c r="AC908" s="39"/>
      <c r="AE908" s="40"/>
      <c r="AF908"/>
      <c r="AG908"/>
      <c r="AH908"/>
      <c r="AI908"/>
      <c r="AJ908"/>
      <c r="AO908" s="11"/>
      <c r="AP908" s="10"/>
      <c r="AR908" s="40"/>
    </row>
    <row r="909" spans="4:44" ht="15.75" thickBot="1" x14ac:dyDescent="0.3">
      <c r="D909" s="95" t="s">
        <v>6</v>
      </c>
      <c r="E909" s="430"/>
      <c r="F909" s="103" t="s">
        <v>2126</v>
      </c>
      <c r="G909" s="97"/>
      <c r="H909" s="104"/>
      <c r="I909" s="104"/>
      <c r="J909" s="104"/>
      <c r="K909" s="97"/>
      <c r="L909" s="97"/>
      <c r="M909" s="105"/>
      <c r="N909" s="97"/>
      <c r="O909" s="983"/>
      <c r="P909" s="106"/>
      <c r="Q909" s="97"/>
      <c r="R909" s="97"/>
      <c r="S909" s="105"/>
      <c r="T909" s="191"/>
      <c r="U909" s="97"/>
      <c r="V909" s="107"/>
      <c r="W909" s="172"/>
      <c r="X909" s="172"/>
      <c r="Y909" s="500"/>
      <c r="Z909" s="500"/>
      <c r="AA909" s="109"/>
      <c r="AC909" s="39"/>
      <c r="AE909" s="39"/>
      <c r="AF909"/>
      <c r="AG909"/>
      <c r="AH909" s="85"/>
      <c r="AI909"/>
      <c r="AJ909"/>
      <c r="AO909" s="126"/>
      <c r="AP909" s="10"/>
      <c r="AR909" s="40"/>
    </row>
    <row r="910" spans="4:44" x14ac:dyDescent="0.25">
      <c r="D910" s="507" t="s">
        <v>1</v>
      </c>
      <c r="E910" s="845"/>
      <c r="F910" s="509" t="s">
        <v>1048</v>
      </c>
      <c r="G910" s="846"/>
      <c r="H910" s="990"/>
      <c r="I910" s="990"/>
      <c r="J910" s="990"/>
      <c r="K910" s="510"/>
      <c r="L910" s="510"/>
      <c r="M910" s="511"/>
      <c r="N910" s="510"/>
      <c r="O910" s="984"/>
      <c r="P910" s="512"/>
      <c r="Q910" s="510"/>
      <c r="R910" s="510"/>
      <c r="S910" s="511"/>
      <c r="T910" s="513"/>
      <c r="U910" s="510"/>
      <c r="V910" s="514"/>
      <c r="W910" s="515"/>
      <c r="X910" s="515"/>
      <c r="Y910" s="516"/>
      <c r="Z910" s="516"/>
      <c r="AA910" s="517"/>
      <c r="AC910" s="39"/>
      <c r="AE910" s="40"/>
      <c r="AF910"/>
      <c r="AG910"/>
      <c r="AH910" s="85"/>
      <c r="AI910"/>
      <c r="AJ910"/>
      <c r="AO910" s="126"/>
      <c r="AP910" s="10"/>
      <c r="AR910" s="40"/>
    </row>
    <row r="911" spans="4:44" x14ac:dyDescent="0.25">
      <c r="D911" s="91" t="s">
        <v>742</v>
      </c>
      <c r="E911" s="995"/>
      <c r="F911" s="98" t="s">
        <v>846</v>
      </c>
      <c r="G911" s="993"/>
      <c r="H911" s="99"/>
      <c r="I911" s="99"/>
      <c r="J911" s="99"/>
      <c r="K911" s="96"/>
      <c r="L911" s="96"/>
      <c r="M911" s="100"/>
      <c r="N911" s="96"/>
      <c r="O911" s="982"/>
      <c r="P911" s="101"/>
      <c r="Q911" s="96"/>
      <c r="R911" s="96"/>
      <c r="S911" s="100"/>
      <c r="T911" s="190"/>
      <c r="U911" s="96"/>
      <c r="V911" s="102"/>
      <c r="W911" s="171"/>
      <c r="X911" s="171"/>
      <c r="Y911" s="499"/>
      <c r="Z911" s="499"/>
      <c r="AA911" s="108"/>
      <c r="AC911" s="39"/>
      <c r="AE911" s="40"/>
      <c r="AF911"/>
      <c r="AG911"/>
      <c r="AH911"/>
      <c r="AI911" s="85"/>
      <c r="AJ911"/>
      <c r="AN911" s="11"/>
      <c r="AO911" s="11"/>
      <c r="AP911" s="10"/>
      <c r="AR911" s="40"/>
    </row>
    <row r="912" spans="4:44" x14ac:dyDescent="0.25">
      <c r="D912" s="92" t="s">
        <v>4</v>
      </c>
      <c r="E912" s="995"/>
      <c r="F912" s="98" t="s">
        <v>848</v>
      </c>
      <c r="G912" s="993"/>
      <c r="H912" s="99"/>
      <c r="I912" s="99"/>
      <c r="J912" s="99"/>
      <c r="K912" s="96"/>
      <c r="L912" s="96"/>
      <c r="M912" s="100"/>
      <c r="N912" s="96"/>
      <c r="O912" s="982"/>
      <c r="P912" s="101"/>
      <c r="Q912" s="96"/>
      <c r="R912" s="96"/>
      <c r="S912" s="100"/>
      <c r="T912" s="190"/>
      <c r="U912" s="96"/>
      <c r="V912" s="102"/>
      <c r="W912" s="171"/>
      <c r="X912" s="171"/>
      <c r="Y912" s="499"/>
      <c r="Z912" s="499"/>
      <c r="AA912" s="108"/>
      <c r="AC912" s="39"/>
      <c r="AE912" s="85"/>
      <c r="AF912" s="85"/>
      <c r="AG912" s="85"/>
      <c r="AH912" s="85"/>
      <c r="AI912" s="85"/>
      <c r="AJ912"/>
      <c r="AN912" s="11"/>
      <c r="AO912" s="126"/>
      <c r="AP912" s="10"/>
      <c r="AR912" s="40"/>
    </row>
    <row r="913" spans="4:44" x14ac:dyDescent="0.25">
      <c r="D913" s="91" t="s">
        <v>1149</v>
      </c>
      <c r="E913" s="995"/>
      <c r="F913" s="98" t="s">
        <v>1418</v>
      </c>
      <c r="G913" s="993"/>
      <c r="H913" s="99"/>
      <c r="I913" s="99"/>
      <c r="J913" s="99"/>
      <c r="K913" s="96"/>
      <c r="L913" s="96"/>
      <c r="M913" s="100"/>
      <c r="N913" s="96"/>
      <c r="O913" s="982"/>
      <c r="P913" s="101"/>
      <c r="Q913" s="96"/>
      <c r="R913" s="96"/>
      <c r="S913" s="100"/>
      <c r="T913" s="190"/>
      <c r="U913" s="96"/>
      <c r="V913" s="102"/>
      <c r="W913" s="171"/>
      <c r="X913" s="171"/>
      <c r="Y913" s="499"/>
      <c r="Z913" s="499"/>
      <c r="AA913" s="108"/>
      <c r="AC913" s="39"/>
      <c r="AE913" s="85"/>
      <c r="AF913" s="85"/>
      <c r="AG913" s="85"/>
      <c r="AH913" s="85"/>
      <c r="AI913"/>
      <c r="AJ913"/>
      <c r="AN913" s="85"/>
      <c r="AO913" s="126"/>
      <c r="AP913" s="10"/>
      <c r="AR913" s="40"/>
    </row>
    <row r="914" spans="4:44" x14ac:dyDescent="0.25">
      <c r="D914" s="91" t="s">
        <v>6431</v>
      </c>
      <c r="E914" s="995"/>
      <c r="F914" s="98" t="s">
        <v>6434</v>
      </c>
      <c r="G914" s="993"/>
      <c r="H914" s="99"/>
      <c r="I914" s="99"/>
      <c r="J914" s="99"/>
      <c r="K914" s="96"/>
      <c r="L914" s="96"/>
      <c r="M914" s="100"/>
      <c r="N914" s="96"/>
      <c r="O914" s="982"/>
      <c r="P914" s="101"/>
      <c r="Q914" s="96"/>
      <c r="R914" s="96"/>
      <c r="S914" s="100"/>
      <c r="T914" s="190"/>
      <c r="U914" s="96"/>
      <c r="V914" s="102"/>
      <c r="W914" s="171"/>
      <c r="X914" s="171"/>
      <c r="Y914" s="499"/>
      <c r="Z914" s="499"/>
      <c r="AA914" s="108"/>
      <c r="AC914" s="39"/>
      <c r="AE914" s="85"/>
      <c r="AF914" s="85"/>
      <c r="AG914" s="85"/>
      <c r="AH914" s="85"/>
      <c r="AI914"/>
      <c r="AJ914"/>
      <c r="AN914" s="85"/>
      <c r="AO914" s="126"/>
      <c r="AP914" s="10"/>
      <c r="AR914" s="40"/>
    </row>
    <row r="915" spans="4:44" x14ac:dyDescent="0.25">
      <c r="D915" s="91" t="s">
        <v>772</v>
      </c>
      <c r="E915" s="995"/>
      <c r="F915" s="98" t="s">
        <v>1304</v>
      </c>
      <c r="G915" s="993"/>
      <c r="H915" s="99"/>
      <c r="I915" s="99"/>
      <c r="J915" s="99"/>
      <c r="K915" s="96"/>
      <c r="L915" s="96"/>
      <c r="M915" s="100"/>
      <c r="N915" s="96"/>
      <c r="O915" s="982"/>
      <c r="P915" s="101"/>
      <c r="Q915" s="96"/>
      <c r="R915" s="96"/>
      <c r="S915" s="100"/>
      <c r="T915" s="190"/>
      <c r="U915" s="96"/>
      <c r="V915" s="102"/>
      <c r="W915" s="171"/>
      <c r="X915" s="171"/>
      <c r="Y915" s="499"/>
      <c r="Z915" s="499"/>
      <c r="AA915" s="108"/>
      <c r="AC915" s="39"/>
      <c r="AE915" s="40"/>
      <c r="AF915"/>
      <c r="AG915"/>
      <c r="AH915" s="85"/>
      <c r="AI915" s="85"/>
      <c r="AJ915" s="11"/>
      <c r="AM915" s="11"/>
      <c r="AN915" s="11"/>
      <c r="AO915" s="11"/>
      <c r="AP915" s="10"/>
      <c r="AR915" s="40"/>
    </row>
    <row r="916" spans="4:44" x14ac:dyDescent="0.25">
      <c r="D916" s="93" t="s">
        <v>764</v>
      </c>
      <c r="E916" s="995"/>
      <c r="F916" s="98" t="s">
        <v>1142</v>
      </c>
      <c r="G916" s="993"/>
      <c r="H916" s="99"/>
      <c r="I916" s="99"/>
      <c r="J916" s="99"/>
      <c r="K916" s="96"/>
      <c r="L916" s="96"/>
      <c r="M916" s="100"/>
      <c r="N916" s="96"/>
      <c r="O916" s="982"/>
      <c r="P916" s="101"/>
      <c r="Q916" s="96"/>
      <c r="R916" s="96"/>
      <c r="S916" s="100"/>
      <c r="T916" s="190"/>
      <c r="U916" s="96"/>
      <c r="V916" s="102"/>
      <c r="W916" s="171"/>
      <c r="X916" s="171"/>
      <c r="Y916" s="499"/>
      <c r="Z916" s="499"/>
      <c r="AA916" s="108"/>
      <c r="AC916" s="39"/>
      <c r="AE916" s="85"/>
      <c r="AF916" s="85"/>
      <c r="AG916" s="85"/>
      <c r="AH916" s="85"/>
      <c r="AI916" s="85"/>
      <c r="AJ916" s="11"/>
      <c r="AM916" s="11"/>
      <c r="AN916" s="11"/>
      <c r="AO916" s="126"/>
      <c r="AP916" s="10"/>
      <c r="AR916" s="40"/>
    </row>
    <row r="917" spans="4:44" x14ac:dyDescent="0.25">
      <c r="D917" s="91" t="s">
        <v>839</v>
      </c>
      <c r="E917" s="995"/>
      <c r="F917" s="98" t="s">
        <v>1305</v>
      </c>
      <c r="G917" s="993"/>
      <c r="H917" s="99"/>
      <c r="I917" s="99"/>
      <c r="J917" s="99"/>
      <c r="K917" s="96"/>
      <c r="L917" s="96"/>
      <c r="M917" s="100"/>
      <c r="N917" s="96"/>
      <c r="O917" s="982"/>
      <c r="P917" s="101"/>
      <c r="Q917" s="96"/>
      <c r="R917" s="96"/>
      <c r="S917" s="100"/>
      <c r="T917" s="190"/>
      <c r="U917" s="96"/>
      <c r="V917" s="102"/>
      <c r="W917" s="171"/>
      <c r="X917" s="171"/>
      <c r="Y917" s="499"/>
      <c r="Z917" s="499"/>
      <c r="AA917" s="108"/>
      <c r="AE917" s="85"/>
      <c r="AF917" s="85"/>
      <c r="AG917" s="85"/>
      <c r="AH917" s="85"/>
      <c r="AI917" s="85"/>
      <c r="AJ917" s="11"/>
      <c r="AM917" s="11"/>
      <c r="AN917" s="11"/>
      <c r="AO917" s="126"/>
      <c r="AP917" s="10"/>
      <c r="AR917" s="40"/>
    </row>
    <row r="918" spans="4:44" x14ac:dyDescent="0.25">
      <c r="D918" s="92" t="s">
        <v>2</v>
      </c>
      <c r="E918" s="995"/>
      <c r="F918" s="98" t="s">
        <v>3636</v>
      </c>
      <c r="G918" s="993"/>
      <c r="H918" s="99"/>
      <c r="I918" s="99"/>
      <c r="J918" s="99"/>
      <c r="K918" s="96"/>
      <c r="L918" s="96"/>
      <c r="M918" s="100"/>
      <c r="N918" s="96"/>
      <c r="O918" s="982"/>
      <c r="P918" s="101"/>
      <c r="Q918" s="96"/>
      <c r="R918" s="96"/>
      <c r="S918" s="100"/>
      <c r="T918" s="190"/>
      <c r="U918" s="96"/>
      <c r="V918" s="102"/>
      <c r="W918" s="171"/>
      <c r="X918" s="171"/>
      <c r="Y918" s="499"/>
      <c r="Z918" s="499"/>
      <c r="AA918" s="108"/>
      <c r="AE918" s="85"/>
      <c r="AF918" s="85"/>
      <c r="AG918" s="85"/>
      <c r="AH918"/>
      <c r="AI918" s="85"/>
      <c r="AJ918" s="11"/>
      <c r="AM918" s="11"/>
      <c r="AN918" s="11"/>
      <c r="AO918" s="11"/>
      <c r="AP918" s="10"/>
      <c r="AR918" s="40"/>
    </row>
    <row r="919" spans="4:44" x14ac:dyDescent="0.25">
      <c r="D919" s="92" t="s">
        <v>986</v>
      </c>
      <c r="E919" s="995"/>
      <c r="F919" s="98" t="s">
        <v>988</v>
      </c>
      <c r="G919" s="993"/>
      <c r="H919" s="99"/>
      <c r="I919" s="99"/>
      <c r="J919" s="99"/>
      <c r="K919" s="96"/>
      <c r="L919" s="96"/>
      <c r="M919" s="100"/>
      <c r="N919" s="96"/>
      <c r="O919" s="982"/>
      <c r="P919" s="101"/>
      <c r="Q919" s="96"/>
      <c r="R919" s="96"/>
      <c r="S919" s="100"/>
      <c r="T919" s="190"/>
      <c r="U919" s="96"/>
      <c r="V919" s="102"/>
      <c r="W919" s="171"/>
      <c r="X919" s="171"/>
      <c r="Y919" s="499"/>
      <c r="Z919" s="499"/>
      <c r="AA919" s="108"/>
      <c r="AE919" s="85"/>
      <c r="AF919" s="85"/>
      <c r="AG919" s="85"/>
      <c r="AH919" s="85"/>
      <c r="AI919" s="85"/>
      <c r="AJ919"/>
      <c r="AN919" s="11"/>
      <c r="AO919" s="11"/>
      <c r="AP919" s="10"/>
      <c r="AR919" s="40"/>
    </row>
    <row r="920" spans="4:44" x14ac:dyDescent="0.25">
      <c r="D920" s="91" t="s">
        <v>736</v>
      </c>
      <c r="E920" s="995"/>
      <c r="F920" s="98" t="s">
        <v>1307</v>
      </c>
      <c r="G920" s="993"/>
      <c r="H920" s="99"/>
      <c r="I920" s="99"/>
      <c r="J920" s="99"/>
      <c r="K920" s="96"/>
      <c r="L920" s="96"/>
      <c r="M920" s="100"/>
      <c r="N920" s="96"/>
      <c r="O920" s="982"/>
      <c r="P920" s="101"/>
      <c r="Q920" s="96"/>
      <c r="R920" s="96"/>
      <c r="S920" s="100"/>
      <c r="T920" s="190"/>
      <c r="U920" s="96"/>
      <c r="V920" s="102"/>
      <c r="W920" s="171"/>
      <c r="X920" s="171"/>
      <c r="Y920" s="499"/>
      <c r="Z920" s="499"/>
      <c r="AA920" s="108"/>
      <c r="AE920" s="85"/>
      <c r="AF920" s="85"/>
      <c r="AG920" s="85"/>
      <c r="AH920" s="85"/>
      <c r="AI920"/>
      <c r="AJ920"/>
      <c r="AO920" s="126"/>
      <c r="AP920" s="10"/>
      <c r="AR920" s="40"/>
    </row>
    <row r="921" spans="4:44" x14ac:dyDescent="0.25">
      <c r="D921" s="94" t="s">
        <v>1396</v>
      </c>
      <c r="E921" s="995"/>
      <c r="F921" s="98" t="s">
        <v>1397</v>
      </c>
      <c r="G921" s="993"/>
      <c r="H921" s="99"/>
      <c r="I921" s="99"/>
      <c r="J921" s="99"/>
      <c r="K921" s="96"/>
      <c r="L921" s="96"/>
      <c r="M921" s="100"/>
      <c r="N921" s="96"/>
      <c r="O921" s="982"/>
      <c r="P921" s="101"/>
      <c r="Q921" s="96"/>
      <c r="R921" s="96"/>
      <c r="S921" s="100"/>
      <c r="T921" s="190"/>
      <c r="U921" s="96"/>
      <c r="V921" s="102"/>
      <c r="W921" s="171"/>
      <c r="X921" s="171"/>
      <c r="Y921" s="499"/>
      <c r="Z921" s="499"/>
      <c r="AA921" s="108"/>
      <c r="AE921" s="40"/>
      <c r="AF921"/>
      <c r="AG921"/>
      <c r="AH921" s="85"/>
      <c r="AI921" s="85"/>
      <c r="AJ921" s="11"/>
      <c r="AN921" s="11"/>
      <c r="AO921" s="11"/>
      <c r="AP921" s="10"/>
      <c r="AR921" s="40"/>
    </row>
    <row r="922" spans="4:44" x14ac:dyDescent="0.25">
      <c r="D922" s="519" t="s">
        <v>838</v>
      </c>
      <c r="E922" s="847"/>
      <c r="F922" s="521" t="s">
        <v>1107</v>
      </c>
      <c r="G922" s="848"/>
      <c r="H922" s="994"/>
      <c r="I922" s="994"/>
      <c r="J922" s="994"/>
      <c r="K922" s="522"/>
      <c r="L922" s="522"/>
      <c r="M922" s="523"/>
      <c r="N922" s="522"/>
      <c r="O922" s="985"/>
      <c r="P922" s="524"/>
      <c r="Q922" s="522"/>
      <c r="R922" s="522"/>
      <c r="S922" s="523"/>
      <c r="T922" s="525"/>
      <c r="U922" s="522"/>
      <c r="V922" s="526"/>
      <c r="W922" s="527"/>
      <c r="X922" s="527"/>
      <c r="Y922" s="528"/>
      <c r="Z922" s="528"/>
      <c r="AA922" s="529"/>
      <c r="AE922" s="85"/>
      <c r="AF922" s="85"/>
      <c r="AG922" s="85"/>
      <c r="AH922"/>
      <c r="AI922" s="85"/>
      <c r="AJ922" s="11"/>
      <c r="AN922" s="11"/>
      <c r="AO922" s="11"/>
      <c r="AP922" s="10"/>
      <c r="AR922" s="40"/>
    </row>
    <row r="923" spans="4:44" ht="15.75" thickBot="1" x14ac:dyDescent="0.3">
      <c r="D923" s="530" t="s">
        <v>39</v>
      </c>
      <c r="E923" s="849"/>
      <c r="F923" s="532" t="s">
        <v>849</v>
      </c>
      <c r="G923" s="850"/>
      <c r="H923" s="534"/>
      <c r="I923" s="534"/>
      <c r="J923" s="534"/>
      <c r="K923" s="533"/>
      <c r="L923" s="533"/>
      <c r="M923" s="535"/>
      <c r="N923" s="533"/>
      <c r="O923" s="986"/>
      <c r="P923" s="536"/>
      <c r="Q923" s="533"/>
      <c r="R923" s="533"/>
      <c r="S923" s="535"/>
      <c r="T923" s="537"/>
      <c r="U923" s="533"/>
      <c r="V923" s="538"/>
      <c r="W923" s="539"/>
      <c r="X923" s="539"/>
      <c r="Y923" s="540"/>
      <c r="Z923" s="540"/>
      <c r="AA923" s="541"/>
      <c r="AE923" s="85"/>
      <c r="AF923" s="85"/>
      <c r="AG923" s="85"/>
      <c r="AH923"/>
      <c r="AI923" s="85"/>
      <c r="AJ923" s="11"/>
      <c r="AN923" s="11"/>
      <c r="AO923" s="11"/>
      <c r="AP923" s="10"/>
      <c r="AR923" s="40"/>
    </row>
    <row r="924" spans="4:44" s="208" customFormat="1" x14ac:dyDescent="0.25">
      <c r="D924" s="518" t="s">
        <v>3637</v>
      </c>
      <c r="E924" s="845"/>
      <c r="F924" s="509" t="s">
        <v>2134</v>
      </c>
      <c r="G924" s="846"/>
      <c r="H924" s="990"/>
      <c r="I924" s="990"/>
      <c r="J924" s="990"/>
      <c r="K924" s="510"/>
      <c r="L924" s="510"/>
      <c r="M924" s="511"/>
      <c r="N924" s="510"/>
      <c r="O924" s="984"/>
      <c r="P924" s="512"/>
      <c r="Q924" s="510"/>
      <c r="R924" s="510"/>
      <c r="S924" s="511"/>
      <c r="T924" s="513"/>
      <c r="U924" s="510"/>
      <c r="V924" s="514"/>
      <c r="W924" s="515"/>
      <c r="X924" s="515"/>
      <c r="Y924" s="516"/>
      <c r="Z924" s="516"/>
      <c r="AA924" s="517"/>
      <c r="AB924" s="692"/>
      <c r="AC924"/>
      <c r="AD924" s="39"/>
      <c r="AE924" s="85"/>
      <c r="AF924" s="85"/>
      <c r="AG924" s="85"/>
      <c r="AH924" s="693"/>
      <c r="AJ924" s="126"/>
      <c r="AK924" s="694"/>
      <c r="AL924" s="695"/>
      <c r="AM924" s="126"/>
      <c r="AN924" s="126"/>
      <c r="AO924" s="126"/>
      <c r="AP924" s="694"/>
      <c r="AR924" s="696"/>
    </row>
    <row r="925" spans="4:44" x14ac:dyDescent="0.25">
      <c r="D925" s="92" t="s">
        <v>1998</v>
      </c>
      <c r="E925" s="995"/>
      <c r="F925" s="98" t="s">
        <v>4380</v>
      </c>
      <c r="G925" s="993"/>
      <c r="H925" s="99"/>
      <c r="I925" s="99"/>
      <c r="J925" s="99"/>
      <c r="K925" s="96"/>
      <c r="L925" s="96"/>
      <c r="M925" s="100"/>
      <c r="N925" s="96"/>
      <c r="O925" s="982"/>
      <c r="P925" s="101"/>
      <c r="Q925" s="96"/>
      <c r="R925" s="96"/>
      <c r="S925" s="100"/>
      <c r="T925" s="190"/>
      <c r="U925" s="96"/>
      <c r="V925" s="102"/>
      <c r="W925" s="171"/>
      <c r="X925" s="171"/>
      <c r="Y925" s="499"/>
      <c r="Z925" s="499"/>
      <c r="AA925" s="108"/>
      <c r="AC925" s="208"/>
      <c r="AD925" s="692"/>
      <c r="AE925" s="693"/>
      <c r="AF925" s="208"/>
      <c r="AG925" s="208"/>
      <c r="AH925" s="85"/>
      <c r="AI925" s="85"/>
      <c r="AJ925"/>
      <c r="AN925" s="11"/>
      <c r="AO925" s="11"/>
      <c r="AP925" s="10"/>
      <c r="AR925" s="40"/>
    </row>
    <row r="926" spans="4:44" x14ac:dyDescent="0.25">
      <c r="D926" s="91" t="s">
        <v>16</v>
      </c>
      <c r="E926" s="995"/>
      <c r="F926" s="98" t="s">
        <v>3486</v>
      </c>
      <c r="G926" s="993"/>
      <c r="H926" s="99"/>
      <c r="I926" s="99"/>
      <c r="J926" s="99"/>
      <c r="K926" s="96"/>
      <c r="L926" s="96"/>
      <c r="M926" s="100"/>
      <c r="N926" s="96"/>
      <c r="O926" s="982"/>
      <c r="P926" s="101"/>
      <c r="Q926" s="96"/>
      <c r="R926" s="96"/>
      <c r="S926" s="100"/>
      <c r="T926" s="190"/>
      <c r="U926" s="96"/>
      <c r="V926" s="102"/>
      <c r="W926" s="171"/>
      <c r="X926" s="171"/>
      <c r="Y926" s="499"/>
      <c r="Z926" s="499"/>
      <c r="AA926" s="108"/>
      <c r="AE926" s="85"/>
      <c r="AF926" s="85"/>
      <c r="AG926" s="85"/>
      <c r="AH926"/>
      <c r="AI926" s="85"/>
      <c r="AJ926"/>
      <c r="AN926" s="11"/>
      <c r="AO926" s="11"/>
      <c r="AP926" s="10"/>
      <c r="AR926" s="40"/>
    </row>
    <row r="927" spans="4:44" x14ac:dyDescent="0.25">
      <c r="D927" s="91" t="s">
        <v>69</v>
      </c>
      <c r="E927" s="995"/>
      <c r="F927" s="98" t="s">
        <v>6435</v>
      </c>
      <c r="G927" s="993"/>
      <c r="H927" s="99"/>
      <c r="I927" s="99"/>
      <c r="J927" s="99"/>
      <c r="K927" s="96"/>
      <c r="L927" s="96"/>
      <c r="M927" s="100"/>
      <c r="N927" s="96"/>
      <c r="O927" s="982"/>
      <c r="P927" s="101"/>
      <c r="Q927" s="96"/>
      <c r="R927" s="96"/>
      <c r="S927" s="100"/>
      <c r="T927" s="190"/>
      <c r="U927" s="96"/>
      <c r="V927" s="102"/>
      <c r="W927" s="171"/>
      <c r="X927" s="171"/>
      <c r="Y927" s="499"/>
      <c r="Z927" s="499"/>
      <c r="AA927" s="108"/>
      <c r="AE927" s="85"/>
      <c r="AF927" s="85"/>
      <c r="AG927" s="85"/>
      <c r="AH927" s="85"/>
      <c r="AI927" s="85"/>
      <c r="AJ927"/>
      <c r="AN927" s="11"/>
      <c r="AO927" s="126"/>
      <c r="AP927" s="10"/>
      <c r="AR927" s="40"/>
    </row>
    <row r="928" spans="4:44" x14ac:dyDescent="0.25">
      <c r="D928" s="91" t="s">
        <v>72</v>
      </c>
      <c r="E928" s="995"/>
      <c r="F928" s="98" t="s">
        <v>3633</v>
      </c>
      <c r="G928" s="993"/>
      <c r="H928" s="99"/>
      <c r="I928" s="99"/>
      <c r="J928" s="99"/>
      <c r="K928" s="96"/>
      <c r="L928" s="96"/>
      <c r="M928" s="100"/>
      <c r="N928" s="96"/>
      <c r="O928" s="982"/>
      <c r="P928" s="101"/>
      <c r="Q928" s="96"/>
      <c r="R928" s="96"/>
      <c r="S928" s="100"/>
      <c r="T928" s="190"/>
      <c r="U928" s="96"/>
      <c r="V928" s="102"/>
      <c r="W928" s="171"/>
      <c r="X928" s="171"/>
      <c r="Y928" s="499"/>
      <c r="Z928" s="499"/>
      <c r="AA928" s="108"/>
      <c r="AE928" s="85"/>
      <c r="AF928" s="85"/>
      <c r="AG928" s="85"/>
      <c r="AH928" s="85"/>
      <c r="AI928"/>
      <c r="AJ928"/>
      <c r="AO928" s="126"/>
      <c r="AP928" s="10"/>
      <c r="AR928" s="40"/>
    </row>
    <row r="929" spans="4:44" x14ac:dyDescent="0.25">
      <c r="D929" s="91" t="s">
        <v>80</v>
      </c>
      <c r="E929" s="995"/>
      <c r="F929" s="98" t="s">
        <v>2125</v>
      </c>
      <c r="G929" s="993"/>
      <c r="H929" s="99"/>
      <c r="I929" s="99"/>
      <c r="J929" s="99"/>
      <c r="K929" s="96"/>
      <c r="L929" s="96"/>
      <c r="M929" s="100"/>
      <c r="N929" s="96"/>
      <c r="O929" s="982"/>
      <c r="P929" s="101"/>
      <c r="Q929" s="96"/>
      <c r="R929" s="96"/>
      <c r="S929" s="100"/>
      <c r="T929" s="190"/>
      <c r="U929" s="96"/>
      <c r="V929" s="102"/>
      <c r="W929" s="171"/>
      <c r="X929" s="171"/>
      <c r="Y929" s="499"/>
      <c r="Z929" s="499"/>
      <c r="AA929" s="108"/>
      <c r="AE929" s="40"/>
      <c r="AF929"/>
      <c r="AG929"/>
      <c r="AH929" s="85"/>
      <c r="AI929" s="85"/>
      <c r="AJ929" s="11"/>
      <c r="AM929" s="11"/>
      <c r="AN929" s="11"/>
      <c r="AO929" s="181"/>
      <c r="AP929" s="10"/>
      <c r="AR929" s="40"/>
    </row>
    <row r="930" spans="4:44" x14ac:dyDescent="0.25">
      <c r="D930" s="91" t="s">
        <v>68</v>
      </c>
      <c r="E930" s="995"/>
      <c r="F930" s="98" t="s">
        <v>852</v>
      </c>
      <c r="G930" s="993"/>
      <c r="H930" s="99"/>
      <c r="I930" s="99"/>
      <c r="J930" s="99"/>
      <c r="K930" s="96"/>
      <c r="L930" s="96"/>
      <c r="M930" s="100"/>
      <c r="N930" s="96"/>
      <c r="O930" s="982"/>
      <c r="P930" s="101"/>
      <c r="Q930" s="96"/>
      <c r="R930" s="96"/>
      <c r="S930" s="100"/>
      <c r="T930" s="190"/>
      <c r="U930" s="96"/>
      <c r="V930" s="102"/>
      <c r="W930" s="171"/>
      <c r="X930" s="171"/>
      <c r="Y930" s="499"/>
      <c r="Z930" s="499"/>
      <c r="AA930" s="108"/>
      <c r="AD930" s="36"/>
      <c r="AE930" s="85"/>
      <c r="AF930" s="85"/>
      <c r="AG930" s="85"/>
      <c r="AH930" s="85"/>
      <c r="AI930" s="85"/>
      <c r="AJ930" s="11"/>
      <c r="AM930" s="11"/>
      <c r="AN930" s="11"/>
      <c r="AO930" s="126"/>
      <c r="AP930" s="10"/>
    </row>
    <row r="931" spans="4:44" x14ac:dyDescent="0.25">
      <c r="D931" s="91" t="s">
        <v>74</v>
      </c>
      <c r="E931" s="995"/>
      <c r="F931" s="98" t="s">
        <v>2124</v>
      </c>
      <c r="G931" s="993"/>
      <c r="H931" s="99"/>
      <c r="I931" s="99"/>
      <c r="J931" s="99"/>
      <c r="K931" s="96"/>
      <c r="L931" s="96"/>
      <c r="M931" s="100"/>
      <c r="N931" s="96"/>
      <c r="O931" s="982"/>
      <c r="P931" s="101"/>
      <c r="Q931" s="96"/>
      <c r="R931" s="96"/>
      <c r="S931" s="100"/>
      <c r="T931" s="190"/>
      <c r="U931" s="96"/>
      <c r="V931" s="102"/>
      <c r="W931" s="171"/>
      <c r="X931" s="171"/>
      <c r="Y931" s="499"/>
      <c r="Z931" s="499"/>
      <c r="AA931" s="108"/>
      <c r="AD931" s="36"/>
      <c r="AE931" s="398"/>
      <c r="AF931" s="398"/>
      <c r="AG931" s="85"/>
      <c r="AH931" s="85"/>
      <c r="AI931" s="85"/>
      <c r="AJ931" s="11"/>
      <c r="AM931" s="11"/>
      <c r="AN931" s="11"/>
      <c r="AO931" s="126"/>
      <c r="AP931" s="10"/>
    </row>
    <row r="932" spans="4:44" x14ac:dyDescent="0.25">
      <c r="D932" s="91" t="s">
        <v>2121</v>
      </c>
      <c r="E932" s="995"/>
      <c r="F932" s="98" t="s">
        <v>2123</v>
      </c>
      <c r="G932" s="993"/>
      <c r="H932" s="99"/>
      <c r="I932" s="99"/>
      <c r="J932" s="99"/>
      <c r="K932" s="96"/>
      <c r="L932" s="96"/>
      <c r="M932" s="100"/>
      <c r="N932" s="96"/>
      <c r="O932" s="982"/>
      <c r="P932" s="101"/>
      <c r="Q932" s="96"/>
      <c r="R932" s="96"/>
      <c r="S932" s="100"/>
      <c r="T932" s="190"/>
      <c r="U932" s="96"/>
      <c r="V932" s="102"/>
      <c r="W932" s="171"/>
      <c r="X932" s="171"/>
      <c r="Y932" s="499"/>
      <c r="Z932" s="499"/>
      <c r="AA932" s="108"/>
      <c r="AD932" s="36"/>
      <c r="AE932" s="399"/>
      <c r="AF932" s="398"/>
      <c r="AG932" s="85"/>
      <c r="AH932" s="85"/>
      <c r="AI932" s="85"/>
      <c r="AJ932" s="11"/>
      <c r="AM932" s="11"/>
      <c r="AN932" s="11"/>
      <c r="AO932" s="126"/>
      <c r="AP932" s="10"/>
    </row>
    <row r="933" spans="4:44" x14ac:dyDescent="0.25">
      <c r="D933" s="91" t="s">
        <v>51</v>
      </c>
      <c r="E933" s="995"/>
      <c r="F933" s="98" t="s">
        <v>872</v>
      </c>
      <c r="G933" s="993"/>
      <c r="H933" s="99"/>
      <c r="I933" s="99"/>
      <c r="J933" s="99"/>
      <c r="K933" s="96"/>
      <c r="L933" s="96"/>
      <c r="M933" s="100"/>
      <c r="N933" s="96"/>
      <c r="O933" s="982"/>
      <c r="P933" s="101"/>
      <c r="Q933" s="96"/>
      <c r="R933" s="96"/>
      <c r="S933" s="100"/>
      <c r="T933" s="190"/>
      <c r="U933" s="96"/>
      <c r="V933" s="102"/>
      <c r="W933" s="171"/>
      <c r="X933" s="171"/>
      <c r="Y933" s="499"/>
      <c r="Z933" s="499"/>
      <c r="AA933" s="108"/>
      <c r="AE933" s="398"/>
      <c r="AF933" s="398"/>
      <c r="AG933" s="85"/>
      <c r="AH933" s="85"/>
      <c r="AI933" s="85"/>
      <c r="AJ933" s="11"/>
      <c r="AM933" s="11"/>
      <c r="AN933" s="11"/>
      <c r="AO933" s="126"/>
      <c r="AP933" s="10"/>
    </row>
    <row r="934" spans="4:44" x14ac:dyDescent="0.25">
      <c r="D934" s="91" t="s">
        <v>52</v>
      </c>
      <c r="E934" s="995"/>
      <c r="F934" s="98" t="s">
        <v>873</v>
      </c>
      <c r="G934" s="993"/>
      <c r="H934" s="99"/>
      <c r="I934" s="99"/>
      <c r="J934" s="99"/>
      <c r="K934" s="96"/>
      <c r="L934" s="96"/>
      <c r="M934" s="100"/>
      <c r="N934" s="96"/>
      <c r="O934" s="982"/>
      <c r="P934" s="101"/>
      <c r="Q934" s="96"/>
      <c r="R934" s="96"/>
      <c r="S934" s="100"/>
      <c r="T934" s="190"/>
      <c r="U934" s="96"/>
      <c r="V934" s="102"/>
      <c r="W934" s="171"/>
      <c r="X934" s="171"/>
      <c r="Y934" s="499"/>
      <c r="Z934" s="499"/>
      <c r="AA934" s="108"/>
      <c r="AE934" s="85"/>
      <c r="AF934" s="85"/>
      <c r="AG934" s="85"/>
      <c r="AH934" s="85"/>
      <c r="AI934" s="85"/>
      <c r="AJ934" s="11"/>
      <c r="AM934" s="11"/>
      <c r="AN934" s="11"/>
      <c r="AO934" s="126"/>
      <c r="AP934" s="10"/>
    </row>
    <row r="935" spans="4:44" x14ac:dyDescent="0.25">
      <c r="D935" s="91" t="s">
        <v>53</v>
      </c>
      <c r="E935" s="995"/>
      <c r="F935" s="98" t="s">
        <v>853</v>
      </c>
      <c r="G935" s="993"/>
      <c r="H935" s="99"/>
      <c r="I935" s="99"/>
      <c r="J935" s="99"/>
      <c r="K935" s="96"/>
      <c r="L935" s="96"/>
      <c r="M935" s="100"/>
      <c r="N935" s="96"/>
      <c r="O935" s="982"/>
      <c r="P935" s="101"/>
      <c r="Q935" s="96"/>
      <c r="R935" s="96"/>
      <c r="S935" s="100"/>
      <c r="T935" s="190"/>
      <c r="U935" s="96"/>
      <c r="V935" s="102"/>
      <c r="W935" s="171"/>
      <c r="X935" s="171"/>
      <c r="Y935" s="499"/>
      <c r="Z935" s="499"/>
      <c r="AA935" s="108"/>
      <c r="AE935" s="85"/>
      <c r="AF935" s="85"/>
      <c r="AG935" s="85"/>
      <c r="AH935"/>
      <c r="AI935" s="85"/>
      <c r="AJ935" s="11"/>
      <c r="AM935" s="11"/>
      <c r="AN935" s="11"/>
    </row>
    <row r="936" spans="4:44" x14ac:dyDescent="0.25">
      <c r="D936" s="91" t="s">
        <v>841</v>
      </c>
      <c r="E936" s="995"/>
      <c r="F936" s="98" t="s">
        <v>4381</v>
      </c>
      <c r="G936" s="993"/>
      <c r="H936" s="99"/>
      <c r="I936" s="99"/>
      <c r="J936" s="99"/>
      <c r="K936" s="96"/>
      <c r="L936" s="96"/>
      <c r="M936" s="100"/>
      <c r="N936" s="96"/>
      <c r="O936" s="982"/>
      <c r="P936" s="101"/>
      <c r="Q936" s="96"/>
      <c r="R936" s="96"/>
      <c r="S936" s="100"/>
      <c r="T936" s="190"/>
      <c r="U936" s="96"/>
      <c r="V936" s="102"/>
      <c r="W936" s="171"/>
      <c r="X936" s="171"/>
      <c r="Y936" s="499"/>
      <c r="Z936" s="499"/>
      <c r="AA936" s="108"/>
      <c r="AE936" s="85"/>
      <c r="AF936" s="85"/>
      <c r="AG936" s="85"/>
      <c r="AH936"/>
      <c r="AI936" s="85"/>
      <c r="AJ936" s="11"/>
      <c r="AM936" s="11"/>
      <c r="AN936" s="11"/>
    </row>
    <row r="937" spans="4:44" x14ac:dyDescent="0.25">
      <c r="D937" s="91" t="s">
        <v>3634</v>
      </c>
      <c r="E937" s="995"/>
      <c r="F937" s="98" t="s">
        <v>3396</v>
      </c>
      <c r="G937" s="993"/>
      <c r="H937" s="99"/>
      <c r="I937" s="99"/>
      <c r="J937" s="99"/>
      <c r="K937" s="96"/>
      <c r="L937" s="96"/>
      <c r="M937" s="100"/>
      <c r="N937" s="96"/>
      <c r="O937" s="982"/>
      <c r="P937" s="101"/>
      <c r="Q937" s="96"/>
      <c r="R937" s="96"/>
      <c r="S937" s="100"/>
      <c r="T937" s="190"/>
      <c r="U937" s="96"/>
      <c r="V937" s="102"/>
      <c r="W937" s="171"/>
      <c r="X937" s="171"/>
      <c r="Y937" s="499"/>
      <c r="Z937" s="499"/>
      <c r="AA937" s="108"/>
      <c r="AE937" s="85"/>
      <c r="AF937" s="85"/>
      <c r="AG937" s="85"/>
      <c r="AH937"/>
      <c r="AI937"/>
      <c r="AJ937"/>
      <c r="AN937" s="10"/>
    </row>
    <row r="938" spans="4:44" x14ac:dyDescent="0.25">
      <c r="D938" s="91" t="s">
        <v>840</v>
      </c>
      <c r="E938" s="995"/>
      <c r="F938" s="98" t="s">
        <v>855</v>
      </c>
      <c r="G938" s="993"/>
      <c r="H938" s="99"/>
      <c r="I938" s="99"/>
      <c r="J938" s="99"/>
      <c r="K938" s="96"/>
      <c r="L938" s="96"/>
      <c r="M938" s="100"/>
      <c r="N938" s="96"/>
      <c r="O938" s="982"/>
      <c r="P938" s="101"/>
      <c r="Q938" s="96"/>
      <c r="R938" s="96"/>
      <c r="S938" s="100"/>
      <c r="T938" s="190"/>
      <c r="U938" s="96"/>
      <c r="V938" s="102"/>
      <c r="W938" s="171"/>
      <c r="X938" s="171"/>
      <c r="Y938" s="499"/>
      <c r="Z938" s="499"/>
      <c r="AA938" s="108"/>
      <c r="AE938" s="39"/>
      <c r="AF938"/>
      <c r="AG938"/>
      <c r="AH938"/>
      <c r="AI938"/>
      <c r="AJ938"/>
      <c r="AN938" s="10"/>
    </row>
    <row r="939" spans="4:44" x14ac:dyDescent="0.25">
      <c r="D939" s="91" t="s">
        <v>730</v>
      </c>
      <c r="E939" s="995"/>
      <c r="F939" s="98" t="s">
        <v>856</v>
      </c>
      <c r="G939" s="993"/>
      <c r="H939" s="99"/>
      <c r="I939" s="99"/>
      <c r="J939" s="99"/>
      <c r="K939" s="96"/>
      <c r="L939" s="96"/>
      <c r="M939" s="100"/>
      <c r="N939" s="96"/>
      <c r="O939" s="982"/>
      <c r="P939" s="101"/>
      <c r="Q939" s="96"/>
      <c r="R939" s="96"/>
      <c r="S939" s="100"/>
      <c r="T939" s="190"/>
      <c r="U939" s="96"/>
      <c r="V939" s="102"/>
      <c r="W939" s="171"/>
      <c r="X939" s="171"/>
      <c r="Y939" s="499"/>
      <c r="Z939" s="499"/>
      <c r="AA939" s="108"/>
      <c r="AE939" s="39"/>
      <c r="AF939"/>
      <c r="AG939"/>
      <c r="AH939"/>
      <c r="AI939"/>
      <c r="AJ939"/>
    </row>
    <row r="940" spans="4:44" x14ac:dyDescent="0.25">
      <c r="D940" s="91" t="s">
        <v>75</v>
      </c>
      <c r="E940" s="995"/>
      <c r="F940" s="98" t="s">
        <v>857</v>
      </c>
      <c r="G940" s="993"/>
      <c r="H940" s="99"/>
      <c r="I940" s="99"/>
      <c r="J940" s="99"/>
      <c r="K940" s="96"/>
      <c r="L940" s="96"/>
      <c r="M940" s="100"/>
      <c r="N940" s="96"/>
      <c r="O940" s="982"/>
      <c r="P940" s="101"/>
      <c r="Q940" s="96"/>
      <c r="R940" s="96"/>
      <c r="S940" s="100"/>
      <c r="T940" s="190"/>
      <c r="U940" s="96"/>
      <c r="V940" s="102"/>
      <c r="W940" s="171"/>
      <c r="X940" s="171"/>
      <c r="Y940" s="499"/>
      <c r="Z940" s="499"/>
      <c r="AA940" s="108"/>
      <c r="AE940"/>
      <c r="AF940"/>
      <c r="AG940"/>
      <c r="AH940"/>
      <c r="AI940"/>
      <c r="AJ940"/>
    </row>
    <row r="941" spans="4:44" ht="15.75" thickBot="1" x14ac:dyDescent="0.3">
      <c r="D941" s="95" t="s">
        <v>76</v>
      </c>
      <c r="E941" s="991"/>
      <c r="F941" s="103" t="s">
        <v>3638</v>
      </c>
      <c r="G941" s="992"/>
      <c r="H941" s="104"/>
      <c r="I941" s="104"/>
      <c r="J941" s="104"/>
      <c r="K941" s="97"/>
      <c r="L941" s="97"/>
      <c r="M941" s="105"/>
      <c r="N941" s="97"/>
      <c r="O941" s="983"/>
      <c r="P941" s="106"/>
      <c r="Q941" s="97"/>
      <c r="R941" s="97"/>
      <c r="S941" s="105"/>
      <c r="T941" s="191"/>
      <c r="U941" s="97"/>
      <c r="V941" s="107"/>
      <c r="W941" s="172"/>
      <c r="X941" s="172"/>
      <c r="Y941" s="500"/>
      <c r="Z941" s="500"/>
      <c r="AA941" s="109"/>
      <c r="AE941"/>
      <c r="AF941"/>
      <c r="AG941"/>
      <c r="AH941"/>
      <c r="AI941"/>
      <c r="AJ941"/>
    </row>
    <row r="942" spans="4:44" x14ac:dyDescent="0.25">
      <c r="D942" s="507" t="s">
        <v>2435</v>
      </c>
      <c r="E942" s="845"/>
      <c r="F942" s="509" t="s">
        <v>3635</v>
      </c>
      <c r="G942" s="846"/>
      <c r="H942" s="990"/>
      <c r="I942" s="990"/>
      <c r="J942" s="990"/>
      <c r="K942" s="510"/>
      <c r="L942" s="510"/>
      <c r="M942" s="511"/>
      <c r="N942" s="510"/>
      <c r="O942" s="984"/>
      <c r="P942" s="512"/>
      <c r="Q942" s="510"/>
      <c r="R942" s="510"/>
      <c r="S942" s="511"/>
      <c r="T942" s="513"/>
      <c r="U942" s="510"/>
      <c r="V942" s="514"/>
      <c r="W942" s="515"/>
      <c r="X942" s="515"/>
      <c r="Y942" s="516"/>
      <c r="Z942" s="516"/>
      <c r="AA942" s="517"/>
      <c r="AE942"/>
      <c r="AF942"/>
      <c r="AG942"/>
      <c r="AI942"/>
      <c r="AJ942"/>
    </row>
    <row r="943" spans="4:44" x14ac:dyDescent="0.25">
      <c r="D943" s="91" t="s">
        <v>22</v>
      </c>
      <c r="E943" s="995"/>
      <c r="F943" s="98" t="s">
        <v>874</v>
      </c>
      <c r="G943" s="993"/>
      <c r="H943" s="99"/>
      <c r="I943" s="99"/>
      <c r="J943" s="99"/>
      <c r="K943" s="96"/>
      <c r="L943" s="96"/>
      <c r="M943" s="100"/>
      <c r="N943" s="96"/>
      <c r="O943" s="982"/>
      <c r="P943" s="101"/>
      <c r="Q943" s="96"/>
      <c r="R943" s="96"/>
      <c r="S943" s="100"/>
      <c r="T943" s="190"/>
      <c r="U943" s="96"/>
      <c r="V943" s="102"/>
      <c r="W943" s="171"/>
      <c r="X943" s="171"/>
      <c r="Y943" s="499"/>
      <c r="Z943" s="499"/>
      <c r="AA943" s="108"/>
      <c r="AE943"/>
      <c r="AF943"/>
      <c r="AG943"/>
      <c r="AI943"/>
      <c r="AJ943"/>
    </row>
    <row r="944" spans="4:44" ht="15.75" thickBot="1" x14ac:dyDescent="0.3">
      <c r="D944" s="95" t="s">
        <v>4</v>
      </c>
      <c r="E944" s="991"/>
      <c r="F944" s="103" t="s">
        <v>4382</v>
      </c>
      <c r="G944" s="992"/>
      <c r="H944" s="104"/>
      <c r="I944" s="104"/>
      <c r="J944" s="104"/>
      <c r="K944" s="97"/>
      <c r="L944" s="97"/>
      <c r="M944" s="105"/>
      <c r="N944" s="97"/>
      <c r="O944" s="983"/>
      <c r="P944" s="106"/>
      <c r="Q944" s="97"/>
      <c r="R944" s="97"/>
      <c r="S944" s="105"/>
      <c r="T944" s="191"/>
      <c r="U944" s="97"/>
      <c r="V944" s="107"/>
      <c r="W944" s="172"/>
      <c r="X944" s="172"/>
      <c r="Y944" s="500"/>
      <c r="Z944" s="500"/>
      <c r="AA944" s="109"/>
      <c r="AE944"/>
      <c r="AF944"/>
      <c r="AG944"/>
    </row>
  </sheetData>
  <sortState ref="A5:AS888">
    <sortCondition ref="H5:H888"/>
    <sortCondition ref="D5:D888"/>
  </sortState>
  <hyperlinks>
    <hyperlink ref="AS129" r:id="rId1"/>
    <hyperlink ref="AS461" r:id="rId2"/>
    <hyperlink ref="AQ571" r:id="rId3"/>
    <hyperlink ref="AQ74" r:id="rId4"/>
    <hyperlink ref="E840" r:id="rId5"/>
    <hyperlink ref="AQ847" r:id="rId6"/>
    <hyperlink ref="AQ441" r:id="rId7"/>
    <hyperlink ref="AJ891" r:id="rId8" display="http://en.wikipedia.org/wiki/Instructions_per_second"/>
    <hyperlink ref="AR891" r:id="rId9"/>
    <hyperlink ref="E53" r:id="rId10"/>
    <hyperlink ref="E523" r:id="rId11"/>
    <hyperlink ref="AQ434" r:id="rId12"/>
    <hyperlink ref="AQ202" r:id="rId13"/>
    <hyperlink ref="E558" r:id="rId14"/>
    <hyperlink ref="AQ123" r:id="rId15"/>
    <hyperlink ref="E351" r:id="rId16"/>
    <hyperlink ref="E425" r:id="rId17"/>
    <hyperlink ref="E435" r:id="rId18"/>
    <hyperlink ref="E173" r:id="rId19"/>
    <hyperlink ref="E802" r:id="rId20"/>
    <hyperlink ref="AQ528" r:id="rId21" display="http://homepages.thm.de/~hg53/eco32"/>
    <hyperlink ref="AQ529" r:id="rId22" display="http://homepages.thm.de/~hg53/eco32"/>
    <hyperlink ref="AQ709" r:id="rId23"/>
    <hyperlink ref="AQ865" r:id="rId24"/>
    <hyperlink ref="AQ829" r:id="rId25"/>
    <hyperlink ref="AS333" r:id="rId26"/>
    <hyperlink ref="E75" r:id="rId27"/>
    <hyperlink ref="E29" r:id="rId28"/>
    <hyperlink ref="AS865" r:id="rId29"/>
    <hyperlink ref="AS617" r:id="rId30"/>
    <hyperlink ref="AQ617" r:id="rId31"/>
    <hyperlink ref="E760" r:id="rId32"/>
    <hyperlink ref="E885" r:id="rId33"/>
    <hyperlink ref="E606" r:id="rId34"/>
    <hyperlink ref="E803" r:id="rId35"/>
    <hyperlink ref="AQ803" r:id="rId36"/>
    <hyperlink ref="E599" r:id="rId37"/>
    <hyperlink ref="E716" r:id="rId38"/>
    <hyperlink ref="E349" r:id="rId39"/>
    <hyperlink ref="E308" r:id="rId40"/>
    <hyperlink ref="AR804" r:id="rId41"/>
    <hyperlink ref="E262" r:id="rId42"/>
    <hyperlink ref="E33" r:id="rId43"/>
    <hyperlink ref="E334" r:id="rId44"/>
    <hyperlink ref="AQ887" r:id="rId45"/>
    <hyperlink ref="E269" r:id="rId46"/>
    <hyperlink ref="E672" r:id="rId47"/>
    <hyperlink ref="E196" r:id="rId48"/>
    <hyperlink ref="E677" r:id="rId49"/>
    <hyperlink ref="E76" r:id="rId50"/>
    <hyperlink ref="E210" r:id="rId51"/>
    <hyperlink ref="E860" r:id="rId52"/>
    <hyperlink ref="E859" r:id="rId53"/>
    <hyperlink ref="E858" r:id="rId54"/>
    <hyperlink ref="E836" r:id="rId55"/>
    <hyperlink ref="E431" r:id="rId56"/>
    <hyperlink ref="E313" r:id="rId57"/>
    <hyperlink ref="E884" r:id="rId58"/>
    <hyperlink ref="E272" r:id="rId59"/>
    <hyperlink ref="E24" r:id="rId60"/>
    <hyperlink ref="AQ38" r:id="rId61"/>
    <hyperlink ref="E255" r:id="rId62"/>
    <hyperlink ref="E12" r:id="rId63"/>
    <hyperlink ref="E56" r:id="rId64"/>
    <hyperlink ref="E162" r:id="rId65"/>
    <hyperlink ref="E84" r:id="rId66"/>
    <hyperlink ref="E833" r:id="rId67"/>
    <hyperlink ref="E422" r:id="rId68"/>
    <hyperlink ref="E423" r:id="rId69"/>
    <hyperlink ref="E498" r:id="rId70"/>
    <hyperlink ref="E222" r:id="rId71"/>
    <hyperlink ref="E854" r:id="rId72"/>
    <hyperlink ref="E94" r:id="rId73"/>
    <hyperlink ref="E826" r:id="rId74"/>
    <hyperlink ref="E504" r:id="rId75"/>
    <hyperlink ref="E242" r:id="rId76"/>
    <hyperlink ref="E236" r:id="rId77"/>
    <hyperlink ref="E245" r:id="rId78"/>
    <hyperlink ref="E158" r:id="rId79"/>
    <hyperlink ref="E432" r:id="rId80"/>
    <hyperlink ref="E468" r:id="rId81"/>
    <hyperlink ref="E517" r:id="rId82"/>
    <hyperlink ref="E21" r:id="rId83"/>
    <hyperlink ref="E22" r:id="rId84"/>
    <hyperlink ref="E302" r:id="rId85"/>
    <hyperlink ref="E301" r:id="rId86"/>
    <hyperlink ref="E525" r:id="rId87"/>
    <hyperlink ref="E533" r:id="rId88"/>
    <hyperlink ref="E538" r:id="rId89"/>
    <hyperlink ref="E331" r:id="rId90"/>
    <hyperlink ref="E46" r:id="rId91"/>
    <hyperlink ref="E373" r:id="rId92"/>
    <hyperlink ref="E547" r:id="rId93"/>
    <hyperlink ref="E82" r:id="rId94"/>
    <hyperlink ref="AR323" r:id="rId95"/>
    <hyperlink ref="E323" r:id="rId96"/>
    <hyperlink ref="E101" r:id="rId97"/>
    <hyperlink ref="E560" r:id="rId98"/>
    <hyperlink ref="E28" r:id="rId99"/>
    <hyperlink ref="E148" r:id="rId100"/>
    <hyperlink ref="E149" r:id="rId101"/>
    <hyperlink ref="E150" r:id="rId102"/>
    <hyperlink ref="E152" r:id="rId103"/>
    <hyperlink ref="E154" r:id="rId104"/>
    <hyperlink ref="E155" r:id="rId105"/>
    <hyperlink ref="E86" r:id="rId106"/>
    <hyperlink ref="E569" r:id="rId107"/>
    <hyperlink ref="E406" r:id="rId108"/>
    <hyperlink ref="E30" r:id="rId109"/>
    <hyperlink ref="E837" r:id="rId110"/>
    <hyperlink ref="E572" r:id="rId111"/>
    <hyperlink ref="E161" r:id="rId112"/>
    <hyperlink ref="E202" r:id="rId113"/>
    <hyperlink ref="E456" r:id="rId114"/>
    <hyperlink ref="E446" r:id="rId115"/>
    <hyperlink ref="E576" r:id="rId116"/>
    <hyperlink ref="E391" r:id="rId117"/>
    <hyperlink ref="AQ391" r:id="rId118"/>
    <hyperlink ref="E377" r:id="rId119"/>
    <hyperlink ref="E578" r:id="rId120"/>
    <hyperlink ref="E382" r:id="rId121"/>
    <hyperlink ref="AQ382" r:id="rId122"/>
    <hyperlink ref="E381" r:id="rId123"/>
    <hyperlink ref="E383" r:id="rId124"/>
    <hyperlink ref="E390" r:id="rId125"/>
    <hyperlink ref="E409" r:id="rId126"/>
    <hyperlink ref="E470" r:id="rId127"/>
    <hyperlink ref="E596" r:id="rId128"/>
    <hyperlink ref="E248" r:id="rId129"/>
    <hyperlink ref="AQ248" r:id="rId130"/>
    <hyperlink ref="E174" r:id="rId131"/>
    <hyperlink ref="E410" r:id="rId132"/>
    <hyperlink ref="AQ410" r:id="rId133"/>
    <hyperlink ref="E411" r:id="rId134"/>
    <hyperlink ref="AQ411" r:id="rId135"/>
    <hyperlink ref="E123" r:id="rId136"/>
    <hyperlink ref="E15" r:id="rId137"/>
    <hyperlink ref="E368" r:id="rId138"/>
    <hyperlink ref="E451" r:id="rId139"/>
    <hyperlink ref="E497" r:id="rId140"/>
    <hyperlink ref="E68" r:id="rId141"/>
    <hyperlink ref="E870" r:id="rId142"/>
    <hyperlink ref="E217" r:id="rId143"/>
    <hyperlink ref="E274" r:id="rId144"/>
    <hyperlink ref="E115:E118" r:id="rId145" display="https://opencores.org/project,avrtinyx61core"/>
    <hyperlink ref="E129" r:id="rId146"/>
    <hyperlink ref="E363" r:id="rId147"/>
    <hyperlink ref="E19" r:id="rId148"/>
    <hyperlink ref="E42" r:id="rId149"/>
    <hyperlink ref="AQ42" r:id="rId150"/>
    <hyperlink ref="E112" r:id="rId151"/>
    <hyperlink ref="E514" r:id="rId152"/>
    <hyperlink ref="E133" r:id="rId153"/>
    <hyperlink ref="E521" r:id="rId154"/>
    <hyperlink ref="E804" r:id="rId155"/>
    <hyperlink ref="AQ325" r:id="rId156"/>
    <hyperlink ref="E563" r:id="rId157"/>
    <hyperlink ref="E850" r:id="rId158"/>
    <hyperlink ref="AQ850" r:id="rId159"/>
    <hyperlink ref="E103" r:id="rId160"/>
    <hyperlink ref="E74" r:id="rId161"/>
    <hyperlink ref="E467" r:id="rId162"/>
    <hyperlink ref="E163" r:id="rId163"/>
    <hyperlink ref="E164" r:id="rId164"/>
    <hyperlink ref="E819" r:id="rId165"/>
    <hyperlink ref="E845" r:id="rId166"/>
    <hyperlink ref="E738" r:id="rId167"/>
    <hyperlink ref="E348" r:id="rId168"/>
    <hyperlink ref="E710" r:id="rId169"/>
    <hyperlink ref="E711" r:id="rId170"/>
    <hyperlink ref="E704" r:id="rId171"/>
    <hyperlink ref="E795" r:id="rId172"/>
    <hyperlink ref="E195" r:id="rId173"/>
    <hyperlink ref="E856" r:id="rId174"/>
    <hyperlink ref="E635" r:id="rId175"/>
    <hyperlink ref="E623" r:id="rId176"/>
    <hyperlink ref="E876" r:id="rId177"/>
    <hyperlink ref="E766" r:id="rId178"/>
    <hyperlink ref="E762" r:id="rId179"/>
    <hyperlink ref="AQ762" r:id="rId180"/>
    <hyperlink ref="E796" r:id="rId181"/>
    <hyperlink ref="E772" r:id="rId182"/>
    <hyperlink ref="AQ772" r:id="rId183"/>
    <hyperlink ref="E777" r:id="rId184"/>
    <hyperlink ref="AQ777" r:id="rId185"/>
    <hyperlink ref="E730" r:id="rId186"/>
    <hyperlink ref="E771" r:id="rId187"/>
    <hyperlink ref="E783" r:id="rId188"/>
    <hyperlink ref="E791" r:id="rId189"/>
    <hyperlink ref="E798" r:id="rId190"/>
    <hyperlink ref="AQ749" r:id="rId191"/>
    <hyperlink ref="E749" r:id="rId192"/>
    <hyperlink ref="E707" r:id="rId193"/>
    <hyperlink ref="E374" r:id="rId194"/>
    <hyperlink ref="AQ374" r:id="rId195"/>
    <hyperlink ref="E113" r:id="rId196"/>
    <hyperlink ref="AQ113" r:id="rId197"/>
    <hyperlink ref="E886" r:id="rId198"/>
    <hyperlink ref="E869" r:id="rId199"/>
    <hyperlink ref="E371" r:id="rId200"/>
    <hyperlink ref="E529" r:id="rId201"/>
    <hyperlink ref="E528" r:id="rId202"/>
    <hyperlink ref="E271" r:id="rId203"/>
    <hyperlink ref="AQ856" r:id="rId204"/>
    <hyperlink ref="E545" r:id="rId205"/>
    <hyperlink ref="E257" r:id="rId206"/>
    <hyperlink ref="AQ257" r:id="rId207"/>
    <hyperlink ref="E548" r:id="rId208"/>
    <hyperlink ref="E823" r:id="rId209"/>
    <hyperlink ref="E684" r:id="rId210"/>
    <hyperlink ref="AQ684" r:id="rId211"/>
    <hyperlink ref="E661" r:id="rId212"/>
    <hyperlink ref="AQ345" r:id="rId213"/>
    <hyperlink ref="E345" r:id="rId214"/>
    <hyperlink ref="E455" r:id="rId215"/>
    <hyperlink ref="E505" r:id="rId216"/>
    <hyperlink ref="AQ505" r:id="rId217"/>
    <hyperlink ref="E65" r:id="rId218"/>
    <hyperlink ref="E54" r:id="rId219"/>
    <hyperlink ref="E115" r:id="rId220"/>
    <hyperlink ref="E48" r:id="rId221"/>
    <hyperlink ref="AQ54" r:id="rId222"/>
    <hyperlink ref="AQ65" r:id="rId223"/>
    <hyperlink ref="AQ115" r:id="rId224"/>
    <hyperlink ref="AQ48" r:id="rId225"/>
    <hyperlink ref="AQ49" r:id="rId226"/>
    <hyperlink ref="AQ163" r:id="rId227"/>
    <hyperlink ref="AQ164" r:id="rId228"/>
    <hyperlink ref="E290" r:id="rId229"/>
    <hyperlink ref="E294" r:id="rId230"/>
    <hyperlink ref="E452" r:id="rId231"/>
    <hyperlink ref="E70" r:id="rId232"/>
    <hyperlink ref="E114" r:id="rId233"/>
    <hyperlink ref="E315" r:id="rId234"/>
    <hyperlink ref="E317" r:id="rId235"/>
    <hyperlink ref="E318" r:id="rId236"/>
    <hyperlink ref="E319" r:id="rId237"/>
    <hyperlink ref="E320" r:id="rId238"/>
    <hyperlink ref="AQ262" r:id="rId239"/>
    <hyperlink ref="AQ563" r:id="rId240"/>
    <hyperlink ref="AQ358" r:id="rId241"/>
    <hyperlink ref="E571" r:id="rId242"/>
    <hyperlink ref="E104" r:id="rId243"/>
    <hyperlink ref="E332" r:id="rId244"/>
    <hyperlink ref="E597" r:id="rId245"/>
    <hyperlink ref="E617" r:id="rId246"/>
    <hyperlink ref="E439" r:id="rId247"/>
    <hyperlink ref="E440" r:id="rId248"/>
    <hyperlink ref="E448" r:id="rId249"/>
    <hyperlink ref="E38" r:id="rId250"/>
    <hyperlink ref="E441" r:id="rId251"/>
    <hyperlink ref="E887" r:id="rId252"/>
    <hyperlink ref="E264" r:id="rId253"/>
    <hyperlink ref="E888" r:id="rId254"/>
    <hyperlink ref="E338" r:id="rId255"/>
    <hyperlink ref="E650" r:id="rId256"/>
    <hyperlink ref="E847" r:id="rId257"/>
    <hyperlink ref="E846" r:id="rId258"/>
    <hyperlink ref="AQ846" r:id="rId259"/>
    <hyperlink ref="E643" r:id="rId260"/>
    <hyperlink ref="E648" r:id="rId261"/>
    <hyperlink ref="E656" r:id="rId262"/>
    <hyperlink ref="E877" r:id="rId263"/>
    <hyperlink ref="E659" r:id="rId264"/>
    <hyperlink ref="E863" r:id="rId265"/>
    <hyperlink ref="E812" r:id="rId266"/>
    <hyperlink ref="E343" r:id="rId267"/>
    <hyperlink ref="AQ343" r:id="rId268"/>
    <hyperlink ref="E107" r:id="rId269"/>
    <hyperlink ref="E398" r:id="rId270"/>
    <hyperlink ref="E665" r:id="rId271"/>
    <hyperlink ref="AQ450" r:id="rId272"/>
    <hyperlink ref="E814" r:id="rId273"/>
    <hyperlink ref="E683" r:id="rId274"/>
    <hyperlink ref="E865" r:id="rId275"/>
    <hyperlink ref="E111" r:id="rId276"/>
    <hyperlink ref="AQ267" r:id="rId277"/>
    <hyperlink ref="AQ716" r:id="rId278"/>
    <hyperlink ref="AQ465" r:id="rId279"/>
    <hyperlink ref="E465" r:id="rId280"/>
    <hyperlink ref="E243" r:id="rId281"/>
    <hyperlink ref="E18" r:id="rId282"/>
    <hyperlink ref="E147" r:id="rId283"/>
    <hyperlink ref="E614" r:id="rId284"/>
    <hyperlink ref="E844" r:id="rId285"/>
    <hyperlink ref="E413" r:id="rId286"/>
    <hyperlink ref="E875" r:id="rId287"/>
    <hyperlink ref="E427" r:id="rId288"/>
    <hyperlink ref="E428" r:id="rId289"/>
    <hyperlink ref="E457" r:id="rId290"/>
    <hyperlink ref="E250" r:id="rId291"/>
    <hyperlink ref="E445" r:id="rId292"/>
    <hyperlink ref="E442" r:id="rId293"/>
    <hyperlink ref="E223" r:id="rId294"/>
    <hyperlink ref="E283" r:id="rId295"/>
    <hyperlink ref="E482" r:id="rId296"/>
    <hyperlink ref="E392" r:id="rId297"/>
    <hyperlink ref="E393" r:id="rId298"/>
    <hyperlink ref="AQ474" r:id="rId299"/>
    <hyperlink ref="E474" r:id="rId300"/>
    <hyperlink ref="E625" r:id="rId301"/>
    <hyperlink ref="E252" r:id="rId302"/>
    <hyperlink ref="E462" r:id="rId303"/>
    <hyperlink ref="E631" r:id="rId304"/>
    <hyperlink ref="E463" r:id="rId305"/>
    <hyperlink ref="E641" r:id="rId306"/>
    <hyperlink ref="E811" r:id="rId307"/>
    <hyperlink ref="E191" r:id="rId308"/>
    <hyperlink ref="E861" r:id="rId309"/>
    <hyperlink ref="AQ191" r:id="rId310"/>
    <hyperlink ref="AQ64" r:id="rId311"/>
    <hyperlink ref="AQ106" r:id="rId312"/>
    <hyperlink ref="AQ861" r:id="rId313"/>
    <hyperlink ref="AQ524" r:id="rId314"/>
    <hyperlink ref="AQ534" r:id="rId315"/>
    <hyperlink ref="AQ535" r:id="rId316"/>
    <hyperlink ref="AQ560" r:id="rId317"/>
    <hyperlink ref="E864" r:id="rId318"/>
    <hyperlink ref="E654" r:id="rId319"/>
    <hyperlink ref="E224" r:id="rId320"/>
    <hyperlink ref="E477" r:id="rId321"/>
    <hyperlink ref="E362" r:id="rId322"/>
    <hyperlink ref="E80" r:id="rId323"/>
    <hyperlink ref="E39" r:id="rId324"/>
    <hyperlink ref="E40" r:id="rId325"/>
    <hyperlink ref="E878" r:id="rId326"/>
    <hyperlink ref="E108" r:id="rId327"/>
    <hyperlink ref="E199" r:id="rId328"/>
    <hyperlink ref="E678" r:id="rId329"/>
    <hyperlink ref="E852" r:id="rId330"/>
    <hyperlink ref="E681" r:id="rId331"/>
    <hyperlink ref="E81" r:id="rId332"/>
    <hyperlink ref="E879" r:id="rId333"/>
    <hyperlink ref="E401" r:id="rId334"/>
    <hyperlink ref="E200" r:id="rId335"/>
    <hyperlink ref="E132" r:id="rId336"/>
    <hyperlink ref="E880" r:id="rId337"/>
    <hyperlink ref="E881" r:id="rId338"/>
    <hyperlink ref="E403" r:id="rId339"/>
    <hyperlink ref="AS267" r:id="rId340"/>
    <hyperlink ref="E267" r:id="rId341"/>
    <hyperlink ref="E882" r:id="rId342"/>
    <hyperlink ref="E227" r:id="rId343"/>
    <hyperlink ref="AQ868" r:id="rId344"/>
    <hyperlink ref="E868" r:id="rId345"/>
    <hyperlink ref="AQ797" r:id="rId346"/>
    <hyperlink ref="E797" r:id="rId347"/>
    <hyperlink ref="E225" r:id="rId348"/>
    <hyperlink ref="E841" r:id="rId349"/>
    <hyperlink ref="E395" r:id="rId350"/>
    <hyperlink ref="E106" r:id="rId351"/>
    <hyperlink ref="E434" r:id="rId352"/>
    <hyperlink ref="AQ424" r:id="rId353"/>
    <hyperlink ref="E424" r:id="rId354"/>
    <hyperlink ref="E454" r:id="rId355"/>
    <hyperlink ref="AQ210" r:id="rId356"/>
    <hyperlink ref="E49" r:id="rId357"/>
    <hyperlink ref="AS268" r:id="rId358"/>
    <hyperlink ref="E488" r:id="rId359"/>
    <hyperlink ref="AQ268" r:id="rId360"/>
    <hyperlink ref="E69" r:id="rId361"/>
    <hyperlink ref="E579" r:id="rId362"/>
    <hyperlink ref="AQ579" r:id="rId363"/>
    <hyperlink ref="E838" r:id="rId364"/>
    <hyperlink ref="AS192" r:id="rId365"/>
    <hyperlink ref="AQ523" r:id="rId366"/>
    <hyperlink ref="E408" r:id="rId367"/>
    <hyperlink ref="AQ408" r:id="rId368"/>
    <hyperlink ref="E484" r:id="rId369"/>
    <hyperlink ref="AQ484" r:id="rId370"/>
    <hyperlink ref="E124" r:id="rId371"/>
    <hyperlink ref="E238" r:id="rId372"/>
    <hyperlink ref="E83" r:id="rId373"/>
    <hyperlink ref="AQ82" r:id="rId374"/>
    <hyperlink ref="AQ83" r:id="rId375"/>
    <hyperlink ref="E96" r:id="rId376"/>
    <hyperlink ref="E204" r:id="rId377"/>
    <hyperlink ref="E502" r:id="rId378"/>
    <hyperlink ref="E214" r:id="rId379"/>
    <hyperlink ref="AQ214" r:id="rId380"/>
    <hyperlink ref="E215" r:id="rId381"/>
    <hyperlink ref="AQ215" r:id="rId382"/>
    <hyperlink ref="E218" r:id="rId383"/>
    <hyperlink ref="AQ218" r:id="rId384"/>
    <hyperlink ref="AQ217" r:id="rId385"/>
    <hyperlink ref="E233" r:id="rId386"/>
    <hyperlink ref="E239" r:id="rId387"/>
    <hyperlink ref="AQ239" r:id="rId388"/>
    <hyperlink ref="AQ346" r:id="rId389"/>
    <hyperlink ref="E705" r:id="rId390"/>
    <hyperlink ref="E709" r:id="rId391"/>
    <hyperlink ref="E404" r:id="rId392"/>
    <hyperlink ref="AQ888" r:id="rId393"/>
    <hyperlink ref="E478" r:id="rId394"/>
    <hyperlink ref="AQ478" r:id="rId395"/>
    <hyperlink ref="AQ477" r:id="rId396"/>
    <hyperlink ref="AQ473" r:id="rId397"/>
    <hyperlink ref="E473" r:id="rId398"/>
    <hyperlink ref="AQ475" r:id="rId399"/>
    <hyperlink ref="E475" r:id="rId400"/>
    <hyperlink ref="AQ686" r:id="rId401"/>
    <hyperlink ref="AQ823" r:id="rId402" location="p1"/>
    <hyperlink ref="E561" r:id="rId403"/>
    <hyperlink ref="AQ561" r:id="rId404"/>
    <hyperlink ref="E121" r:id="rId405"/>
    <hyperlink ref="AQ121" r:id="rId406"/>
    <hyperlink ref="E71" r:id="rId407"/>
    <hyperlink ref="E110" r:id="rId408"/>
    <hyperlink ref="AQ110" r:id="rId409"/>
    <hyperlink ref="E801" r:id="rId410"/>
    <hyperlink ref="AQ131" r:id="rId411"/>
    <hyperlink ref="E131" r:id="rId412"/>
    <hyperlink ref="AQ130" r:id="rId413"/>
    <hyperlink ref="E130" r:id="rId414"/>
    <hyperlink ref="AQ294" r:id="rId415"/>
    <hyperlink ref="E293" r:id="rId416"/>
    <hyperlink ref="AQ293" r:id="rId417"/>
    <hyperlink ref="AQ69" r:id="rId418"/>
    <hyperlink ref="AQ512" r:id="rId419"/>
    <hyperlink ref="E512" r:id="rId420"/>
    <hyperlink ref="E516" r:id="rId421"/>
    <hyperlink ref="E211" r:id="rId422"/>
    <hyperlink ref="E300" r:id="rId423"/>
    <hyperlink ref="E520" r:id="rId424"/>
    <hyperlink ref="E532" r:id="rId425"/>
    <hyperlink ref="E85" r:id="rId426"/>
    <hyperlink ref="E303" r:id="rId427"/>
    <hyperlink ref="E92" r:id="rId428"/>
    <hyperlink ref="AQ92" r:id="rId429"/>
    <hyperlink ref="E136" r:id="rId430"/>
    <hyperlink ref="AQ136" r:id="rId431"/>
    <hyperlink ref="E534" r:id="rId432"/>
    <hyperlink ref="E535" r:id="rId433"/>
    <hyperlink ref="E816" r:id="rId434"/>
    <hyperlink ref="E550" r:id="rId435"/>
    <hyperlink ref="E356" r:id="rId436"/>
    <hyperlink ref="E321" r:id="rId437"/>
    <hyperlink ref="E554" r:id="rId438"/>
    <hyperlink ref="E553" r:id="rId439"/>
    <hyperlink ref="E809" r:id="rId440"/>
    <hyperlink ref="AQ809" r:id="rId441"/>
    <hyperlink ref="AQ811" r:id="rId442"/>
    <hyperlink ref="AQ222" r:id="rId443"/>
    <hyperlink ref="E810" r:id="rId444"/>
    <hyperlink ref="AQ810" r:id="rId445"/>
    <hyperlink ref="AQ722" r:id="rId446"/>
    <hyperlink ref="E160" r:id="rId447"/>
    <hyperlink ref="E817" r:id="rId448"/>
    <hyperlink ref="AQ63" r:id="rId449"/>
    <hyperlink ref="AQ857" r:id="rId450"/>
    <hyperlink ref="E857" r:id="rId451"/>
    <hyperlink ref="AQ326" r:id="rId452"/>
    <hyperlink ref="E818" r:id="rId453"/>
    <hyperlink ref="E333" r:id="rId454"/>
    <hyperlink ref="AQ99" r:id="rId455"/>
    <hyperlink ref="AQ879" r:id="rId456"/>
    <hyperlink ref="E843" r:id="rId457"/>
    <hyperlink ref="E541" r:id="rId458"/>
    <hyperlink ref="E540" r:id="rId459"/>
    <hyperlink ref="E138" r:id="rId460"/>
    <hyperlink ref="E539" r:id="rId461"/>
    <hyperlink ref="E372" r:id="rId462"/>
    <hyperlink ref="E582" r:id="rId463"/>
    <hyperlink ref="E842" r:id="rId464"/>
    <hyperlink ref="E469" r:id="rId465"/>
    <hyperlink ref="E389" r:id="rId466"/>
    <hyperlink ref="E587" r:id="rId467"/>
    <hyperlink ref="AQ587" r:id="rId468"/>
    <hyperlink ref="AQ586" r:id="rId469"/>
    <hyperlink ref="E586" r:id="rId470"/>
    <hyperlink ref="E580" r:id="rId471"/>
    <hyperlink ref="E581" r:id="rId472"/>
    <hyperlink ref="E170" r:id="rId473"/>
    <hyperlink ref="E254" r:id="rId474"/>
    <hyperlink ref="AQ254" r:id="rId475"/>
    <hyperlink ref="E357" r:id="rId476"/>
    <hyperlink ref="E821" r:id="rId477"/>
    <hyperlink ref="E471" r:id="rId478"/>
    <hyperlink ref="AQ821" r:id="rId479"/>
    <hyperlink ref="E805" r:id="rId480"/>
    <hyperlink ref="E722" r:id="rId481"/>
    <hyperlink ref="E464" r:id="rId482"/>
    <hyperlink ref="AQ464" r:id="rId483"/>
    <hyperlink ref="E642" r:id="rId484"/>
    <hyperlink ref="AQ476" r:id="rId485"/>
    <hyperlink ref="E476" r:id="rId486"/>
    <hyperlink ref="E64" r:id="rId487"/>
    <hyperlink ref="AQ862" r:id="rId488"/>
    <hyperlink ref="E862" r:id="rId489"/>
    <hyperlink ref="AQ192" r:id="rId490"/>
    <hyperlink ref="E192" r:id="rId491"/>
    <hyperlink ref="AS863" r:id="rId492"/>
    <hyperlink ref="AQ863" r:id="rId493"/>
    <hyperlink ref="E788" r:id="rId494"/>
    <hyperlink ref="E653" r:id="rId495"/>
    <hyperlink ref="AQ194" r:id="rId496"/>
    <hyperlink ref="E667" r:id="rId497"/>
    <hyperlink ref="E666" r:id="rId498"/>
    <hyperlink ref="E813" r:id="rId499"/>
    <hyperlink ref="E669" r:id="rId500"/>
    <hyperlink ref="E201" r:id="rId501"/>
    <hyperlink ref="AQ805" r:id="rId502"/>
    <hyperlink ref="E234" r:id="rId503"/>
    <hyperlink ref="AQ373" r:id="rId504"/>
    <hyperlink ref="E490" r:id="rId505"/>
    <hyperlink ref="AQ492" r:id="rId506"/>
    <hyperlink ref="E492" r:id="rId507"/>
    <hyperlink ref="E95" r:id="rId508"/>
    <hyperlink ref="E510" r:id="rId509"/>
    <hyperlink ref="E509" r:id="rId510"/>
    <hyperlink ref="AQ738" r:id="rId511"/>
    <hyperlink ref="AQ155" r:id="rId512"/>
    <hyperlink ref="E44" r:id="rId513"/>
    <hyperlink ref="AQ44" r:id="rId514"/>
    <hyperlink ref="E646" r:id="rId515"/>
    <hyperlink ref="AQ425" r:id="rId516"/>
    <hyperlink ref="E426" r:id="rId517"/>
    <hyperlink ref="E429" r:id="rId518"/>
    <hyperlink ref="E460" r:id="rId519"/>
    <hyperlink ref="E14" r:id="rId520"/>
    <hyperlink ref="AQ14" r:id="rId521"/>
    <hyperlink ref="E186" r:id="rId522"/>
    <hyperlink ref="AQ186" r:id="rId523"/>
    <hyperlink ref="E176" r:id="rId524"/>
    <hyperlink ref="E326" r:id="rId525"/>
    <hyperlink ref="E327" r:id="rId526"/>
    <hyperlink ref="E598" r:id="rId527"/>
    <hyperlink ref="E289" r:id="rId528"/>
    <hyperlink ref="E511" r:id="rId529"/>
    <hyperlink ref="E8" r:id="rId530"/>
    <hyperlink ref="E9" r:id="rId531"/>
    <hyperlink ref="E407" r:id="rId532"/>
    <hyperlink ref="E282" r:id="rId533"/>
    <hyperlink ref="E286" r:id="rId534"/>
    <hyperlink ref="E312" r:id="rId535"/>
    <hyperlink ref="E453" r:id="rId536"/>
    <hyperlink ref="AQ453" r:id="rId537"/>
    <hyperlink ref="E26" r:id="rId538"/>
    <hyperlink ref="AQ26" r:id="rId539"/>
    <hyperlink ref="E90" r:id="rId540"/>
    <hyperlink ref="AQ90" r:id="rId541"/>
    <hyperlink ref="AQ315" r:id="rId542"/>
    <hyperlink ref="E347" r:id="rId543"/>
    <hyperlink ref="E266" r:id="rId544"/>
    <hyperlink ref="AQ820" r:id="rId545" location="!topic/comp.arch.fpga/euAol-7J-Jg"/>
    <hyperlink ref="E820" r:id="rId546"/>
    <hyperlink ref="E268" r:id="rId547"/>
    <hyperlink ref="E713" r:id="rId548"/>
    <hyperlink ref="E346" r:id="rId549"/>
    <hyperlink ref="E685" r:id="rId550"/>
    <hyperlink ref="E342" r:id="rId551"/>
    <hyperlink ref="E626" r:id="rId552"/>
    <hyperlink ref="E184" r:id="rId553"/>
    <hyperlink ref="AQ392" r:id="rId554"/>
    <hyperlink ref="AQ635" r:id="rId555"/>
    <hyperlink ref="AQ426" r:id="rId556"/>
    <hyperlink ref="AQ427" r:id="rId557"/>
    <hyperlink ref="AQ428" r:id="rId558"/>
    <hyperlink ref="AQ429" r:id="rId559"/>
    <hyperlink ref="AQ431" r:id="rId560"/>
    <hyperlink ref="AQ422" r:id="rId561"/>
    <hyperlink ref="AQ423" r:id="rId562"/>
    <hyperlink ref="E536" r:id="rId563"/>
    <hyperlink ref="AQ536" r:id="rId564"/>
    <hyperlink ref="AQ78" r:id="rId565"/>
    <hyperlink ref="E78" r:id="rId566"/>
    <hyperlink ref="AQ77" r:id="rId567"/>
    <hyperlink ref="E77" r:id="rId568"/>
    <hyperlink ref="AQ313" r:id="rId569"/>
    <hyperlink ref="E741" r:id="rId570"/>
    <hyperlink ref="E748" r:id="rId571"/>
    <hyperlink ref="AQ748" r:id="rId572"/>
    <hyperlink ref="E726" r:id="rId573"/>
    <hyperlink ref="E385" r:id="rId574"/>
    <hyperlink ref="E430" r:id="rId575"/>
    <hyperlink ref="AQ430" r:id="rId576"/>
    <hyperlink ref="AQ491" r:id="rId577"/>
    <hyperlink ref="E491" r:id="rId578"/>
    <hyperlink ref="AS716" r:id="rId579"/>
    <hyperlink ref="E263" r:id="rId580"/>
    <hyperlink ref="E700" r:id="rId581"/>
    <hyperlink ref="E604" r:id="rId582"/>
    <hyperlink ref="AQ604" r:id="rId583"/>
    <hyperlink ref="E662" r:id="rId584"/>
    <hyperlink ref="E405" r:id="rId585"/>
    <hyperlink ref="E97" r:id="rId586"/>
    <hyperlink ref="E98" r:id="rId587"/>
    <hyperlink ref="AQ132" r:id="rId588"/>
    <hyperlink ref="E537" r:id="rId589"/>
    <hyperlink ref="AQ537" r:id="rId590"/>
    <hyperlink ref="E588" r:id="rId591"/>
    <hyperlink ref="AQ588" r:id="rId592"/>
    <hyperlink ref="AS803" r:id="rId593"/>
    <hyperlink ref="E699" r:id="rId594"/>
    <hyperlink ref="E742" r:id="rId595"/>
    <hyperlink ref="E776" r:id="rId596"/>
    <hyperlink ref="AQ776" r:id="rId597"/>
    <hyperlink ref="E605" r:id="rId598"/>
    <hyperlink ref="AQ605" r:id="rId599"/>
    <hyperlink ref="E600" r:id="rId600"/>
    <hyperlink ref="AQ600" r:id="rId601"/>
    <hyperlink ref="E601" r:id="rId602"/>
    <hyperlink ref="AQ601" r:id="rId603"/>
    <hyperlink ref="E603" r:id="rId604"/>
    <hyperlink ref="AQ603" r:id="rId605"/>
    <hyperlink ref="E602" r:id="rId606"/>
    <hyperlink ref="AQ602" r:id="rId607"/>
    <hyperlink ref="E607" r:id="rId608"/>
    <hyperlink ref="AQ606" r:id="rId609"/>
    <hyperlink ref="AQ607" r:id="rId610"/>
    <hyperlink ref="E34" r:id="rId611"/>
    <hyperlink ref="E226" r:id="rId612"/>
    <hyperlink ref="E591" r:id="rId613"/>
    <hyperlink ref="E259" r:id="rId614"/>
    <hyperlink ref="AQ353" r:id="rId615"/>
    <hyperlink ref="E353" r:id="rId616"/>
    <hyperlink ref="E530" r:id="rId617"/>
    <hyperlink ref="E412" r:id="rId618"/>
    <hyperlink ref="AQ412" r:id="rId619"/>
    <hyperlink ref="E197" r:id="rId620"/>
    <hyperlink ref="E279" r:id="rId621"/>
    <hyperlink ref="E277" r:id="rId622"/>
    <hyperlink ref="E280" r:id="rId623"/>
    <hyperlink ref="E508" r:id="rId624"/>
    <hyperlink ref="E117" r:id="rId625"/>
    <hyperlink ref="E260" r:id="rId626"/>
    <hyperlink ref="AQ260" r:id="rId627"/>
    <hyperlink ref="AQ486" r:id="rId628"/>
    <hyperlink ref="E486" r:id="rId629"/>
    <hyperlink ref="AQ487" r:id="rId630"/>
    <hyperlink ref="E487" r:id="rId631"/>
    <hyperlink ref="AQ145" r:id="rId632"/>
    <hyperlink ref="E145" r:id="rId633"/>
    <hyperlink ref="AQ144" r:id="rId634"/>
    <hyperlink ref="E144" r:id="rId635"/>
    <hyperlink ref="E522" r:id="rId636"/>
    <hyperlink ref="AQ522" r:id="rId637"/>
    <hyperlink ref="E562" r:id="rId638"/>
    <hyperlink ref="AQ562" r:id="rId639"/>
    <hyperlink ref="E344" r:id="rId640"/>
    <hyperlink ref="AQ344" r:id="rId641"/>
    <hyperlink ref="E180" r:id="rId642"/>
    <hyperlink ref="AQ180" r:id="rId643"/>
    <hyperlink ref="E619" r:id="rId644"/>
    <hyperlink ref="AQ363" r:id="rId645"/>
    <hyperlink ref="AQ830" r:id="rId646"/>
    <hyperlink ref="AQ808" r:id="rId647"/>
    <hyperlink ref="E808" r:id="rId648"/>
    <hyperlink ref="AS808" r:id="rId649"/>
    <hyperlink ref="AQ807" r:id="rId650"/>
    <hyperlink ref="E807" r:id="rId651"/>
    <hyperlink ref="AS807" r:id="rId652"/>
    <hyperlink ref="E668" r:id="rId653"/>
    <hyperlink ref="E526" r:id="rId654"/>
    <hyperlink ref="E378" r:id="rId655"/>
    <hyperlink ref="E851" r:id="rId656"/>
    <hyperlink ref="AQ851" r:id="rId657"/>
    <hyperlink ref="E361" r:id="rId658"/>
    <hyperlink ref="E119" r:id="rId659"/>
    <hyperlink ref="E118" r:id="rId660"/>
    <hyperlink ref="AQ204" r:id="rId661"/>
    <hyperlink ref="E708" r:id="rId662"/>
    <hyperlink ref="E848" r:id="rId663"/>
    <hyperlink ref="AQ848" r:id="rId664"/>
    <hyperlink ref="E305" r:id="rId665"/>
    <hyperlink ref="AQ305" r:id="rId666"/>
    <hyperlink ref="E387" r:id="rId667"/>
    <hyperlink ref="AQ387" r:id="rId668"/>
    <hyperlink ref="E513" r:id="rId669"/>
    <hyperlink ref="AQ513" r:id="rId670"/>
    <hyperlink ref="E543" r:id="rId671"/>
    <hyperlink ref="AQ543" r:id="rId672"/>
    <hyperlink ref="E47" r:id="rId673"/>
    <hyperlink ref="AS513" r:id="rId674"/>
    <hyperlink ref="E542" r:id="rId675"/>
    <hyperlink ref="AQ542" r:id="rId676"/>
    <hyperlink ref="E358" r:id="rId677"/>
    <hyperlink ref="AQ359" r:id="rId678"/>
    <hyperlink ref="E359" r:id="rId679"/>
    <hyperlink ref="E399" r:id="rId680"/>
    <hyperlink ref="E400" r:id="rId681"/>
    <hyperlink ref="E544" r:id="rId682"/>
    <hyperlink ref="AQ544" r:id="rId683"/>
    <hyperlink ref="E339" r:id="rId684"/>
    <hyperlink ref="E719" r:id="rId685"/>
    <hyperlink ref="AQ719" r:id="rId686"/>
    <hyperlink ref="E743" r:id="rId687"/>
    <hyperlink ref="E780" r:id="rId688"/>
    <hyperlink ref="E781" r:id="rId689"/>
    <hyperlink ref="AQ781" r:id="rId690"/>
    <hyperlink ref="E782" r:id="rId691"/>
    <hyperlink ref="AQ782" r:id="rId692"/>
    <hyperlink ref="E380" r:id="rId693"/>
    <hyperlink ref="AQ826" r:id="rId694"/>
    <hyperlink ref="E190" r:id="rId695"/>
    <hyperlink ref="AQ27" r:id="rId696"/>
    <hyperlink ref="E27" r:id="rId697"/>
    <hyperlink ref="E507" r:id="rId698"/>
    <hyperlink ref="E657" r:id="rId699"/>
    <hyperlink ref="AQ657" r:id="rId700"/>
    <hyperlink ref="E758" r:id="rId701"/>
    <hyperlink ref="AS254" r:id="rId702"/>
    <hyperlink ref="E652" r:id="rId703"/>
    <hyperlink ref="E651" r:id="rId704"/>
    <hyperlink ref="E355" r:id="rId705"/>
    <hyperlink ref="AQ355" r:id="rId706" location="files-area"/>
    <hyperlink ref="E437" r:id="rId707"/>
    <hyperlink ref="E444" r:id="rId708"/>
    <hyperlink ref="E761" r:id="rId709"/>
    <hyperlink ref="E134" r:id="rId710"/>
    <hyperlink ref="E608" r:id="rId711"/>
    <hyperlink ref="E386" r:id="rId712"/>
    <hyperlink ref="E698" r:id="rId713"/>
    <hyperlink ref="E717" r:id="rId714"/>
    <hyperlink ref="AQ717" r:id="rId715"/>
    <hyperlink ref="E7" r:id="rId716"/>
    <hyperlink ref="AQ7" r:id="rId717"/>
    <hyperlink ref="AQ569" r:id="rId718"/>
    <hyperlink ref="E589" r:id="rId719"/>
    <hyperlink ref="AQ589" r:id="rId720"/>
    <hyperlink ref="E671" r:id="rId721"/>
    <hyperlink ref="E670" r:id="rId722"/>
    <hyperlink ref="E216" r:id="rId723"/>
    <hyperlink ref="E220" r:id="rId724"/>
    <hyperlink ref="AQ220" r:id="rId725"/>
    <hyperlink ref="E219" r:id="rId726"/>
    <hyperlink ref="AQ219" r:id="rId727"/>
    <hyperlink ref="E213" r:id="rId728"/>
    <hyperlink ref="E221" r:id="rId729"/>
    <hyperlink ref="AQ221" r:id="rId730"/>
    <hyperlink ref="E736" r:id="rId731"/>
    <hyperlink ref="AQ736" r:id="rId732"/>
    <hyperlink ref="E737" r:id="rId733"/>
    <hyperlink ref="AQ737" r:id="rId734"/>
    <hyperlink ref="AQ124" r:id="rId735"/>
    <hyperlink ref="E723" r:id="rId736"/>
    <hyperlink ref="E100" r:id="rId737"/>
    <hyperlink ref="AQ100" r:id="rId738"/>
    <hyperlink ref="E287" r:id="rId739"/>
    <hyperlink ref="E285" r:id="rId740"/>
    <hyperlink ref="E284" r:id="rId741"/>
    <hyperlink ref="E734" r:id="rId742"/>
    <hyperlink ref="E778" r:id="rId743"/>
    <hyperlink ref="AQ778" r:id="rId744"/>
    <hyperlink ref="AQ734" r:id="rId745"/>
    <hyperlink ref="AQ796" r:id="rId746"/>
    <hyperlink ref="E764" r:id="rId747"/>
    <hyperlink ref="AQ764" r:id="rId748"/>
    <hyperlink ref="E577" r:id="rId749"/>
    <hyperlink ref="E629" r:id="rId750"/>
    <hyperlink ref="E258" r:id="rId751"/>
    <hyperlink ref="AQ795" r:id="rId752"/>
    <hyperlink ref="E621" r:id="rId753"/>
    <hyperlink ref="E784" r:id="rId754"/>
    <hyperlink ref="E167" r:id="rId755"/>
    <hyperlink ref="E146" r:id="rId756"/>
    <hyperlink ref="E172" r:id="rId757"/>
    <hyperlink ref="AQ172" r:id="rId758"/>
    <hyperlink ref="E616" r:id="rId759"/>
    <hyperlink ref="AQ616" r:id="rId760"/>
    <hyperlink ref="E55" r:id="rId761"/>
    <hyperlink ref="E288" r:id="rId762"/>
    <hyperlink ref="E11" r:id="rId763"/>
    <hyperlink ref="AQ442" r:id="rId764"/>
    <hyperlink ref="E32" r:id="rId765"/>
    <hyperlink ref="E515" r:id="rId766"/>
    <hyperlink ref="E179" r:id="rId767"/>
    <hyperlink ref="AQ179" r:id="rId768"/>
    <hyperlink ref="E609" r:id="rId769"/>
    <hyperlink ref="AQ609" r:id="rId770"/>
    <hyperlink ref="E177" r:id="rId771"/>
    <hyperlink ref="AQ177" r:id="rId772"/>
    <hyperlink ref="E178" r:id="rId773"/>
    <hyperlink ref="AQ178" r:id="rId774"/>
    <hyperlink ref="E610" r:id="rId775"/>
    <hyperlink ref="AQ610" r:id="rId776"/>
    <hyperlink ref="E611" r:id="rId777"/>
    <hyperlink ref="AQ611" r:id="rId778"/>
    <hyperlink ref="E612" r:id="rId779"/>
    <hyperlink ref="AQ612" r:id="rId780"/>
    <hyperlink ref="E613" r:id="rId781"/>
    <hyperlink ref="AQ613" r:id="rId782"/>
    <hyperlink ref="AQ416" r:id="rId783"/>
    <hyperlink ref="E416" r:id="rId784"/>
    <hyperlink ref="AQ440" r:id="rId785"/>
    <hyperlink ref="E518" r:id="rId786"/>
    <hyperlink ref="E50" r:id="rId787"/>
    <hyperlink ref="E794" r:id="rId788"/>
    <hyperlink ref="E235" r:id="rId789"/>
    <hyperlink ref="AQ235" r:id="rId790"/>
    <hyperlink ref="E731" r:id="rId791"/>
    <hyperlink ref="AQ731" r:id="rId792"/>
    <hyperlink ref="E682" r:id="rId793"/>
    <hyperlink ref="E727" r:id="rId794"/>
    <hyperlink ref="AQ727" r:id="rId795"/>
    <hyperlink ref="E335" r:id="rId796"/>
    <hyperlink ref="E787" r:id="rId797"/>
    <hyperlink ref="AQ787" r:id="rId798"/>
    <hyperlink ref="AQ258" r:id="rId799"/>
    <hyperlink ref="E479" r:id="rId800"/>
    <hyperlink ref="E25" r:id="rId801"/>
    <hyperlink ref="AQ25" r:id="rId802"/>
    <hyperlink ref="E728" r:id="rId803"/>
    <hyperlink ref="E806" r:id="rId804"/>
    <hyperlink ref="AQ806" r:id="rId805"/>
    <hyperlink ref="AQ311" r:id="rId806"/>
    <hyperlink ref="E311" r:id="rId807"/>
    <hyperlink ref="E449" r:id="rId808"/>
    <hyperlink ref="E109" r:id="rId809"/>
    <hyperlink ref="E165" r:id="rId810"/>
    <hyperlink ref="E655" r:id="rId811"/>
    <hyperlink ref="AQ655" r:id="rId812"/>
    <hyperlink ref="E702" r:id="rId813"/>
    <hyperlink ref="AQ702" r:id="rId814"/>
    <hyperlink ref="E365" r:id="rId815"/>
    <hyperlink ref="AQ365" r:id="rId816"/>
    <hyperlink ref="E157" r:id="rId817"/>
    <hyperlink ref="AQ157" r:id="rId818"/>
    <hyperlink ref="AQ615" r:id="rId819"/>
    <hyperlink ref="E615" r:id="rId820"/>
    <hyperlink ref="E249" r:id="rId821"/>
    <hyperlink ref="AQ249" r:id="rId822"/>
    <hyperlink ref="AS249" r:id="rId823"/>
    <hyperlink ref="AQ216" r:id="rId824"/>
    <hyperlink ref="AQ479" r:id="rId825"/>
    <hyperlink ref="AQ566" r:id="rId826"/>
    <hyperlink ref="E566" r:id="rId827"/>
    <hyperlink ref="E376" r:id="rId828"/>
    <hyperlink ref="AR311" r:id="rId829"/>
    <hyperlink ref="E414" r:id="rId830"/>
    <hyperlink ref="E10" r:id="rId831"/>
    <hyperlink ref="AQ10" r:id="rId832"/>
    <hyperlink ref="E41" r:id="rId833"/>
    <hyperlink ref="E718" r:id="rId834"/>
    <hyperlink ref="E624" r:id="rId835"/>
    <hyperlink ref="AQ624" r:id="rId836"/>
    <hyperlink ref="E276" r:id="rId837"/>
    <hyperlink ref="E593" r:id="rId838"/>
    <hyperlink ref="E564" r:id="rId839"/>
    <hyperlink ref="AQ564" r:id="rId840"/>
    <hyperlink ref="E660" r:id="rId841"/>
    <hyperlink ref="AQ660" r:id="rId842"/>
    <hyperlink ref="AQ728" r:id="rId843"/>
    <hyperlink ref="E664" r:id="rId844"/>
    <hyperlink ref="E352" r:id="rId845"/>
    <hyperlink ref="AQ352" r:id="rId846"/>
    <hyperlink ref="E789" r:id="rId847"/>
    <hyperlink ref="AQ789" r:id="rId848"/>
    <hyperlink ref="AQ41" r:id="rId849"/>
    <hyperlink ref="E622" r:id="rId850"/>
    <hyperlink ref="AQ622" r:id="rId851"/>
    <hyperlink ref="E750" r:id="rId852"/>
    <hyperlink ref="E436" r:id="rId853"/>
    <hyperlink ref="E89" r:id="rId854"/>
    <hyperlink ref="AQ30" r:id="rId855"/>
    <hyperlink ref="E364" r:id="rId856"/>
    <hyperlink ref="AQ364" r:id="rId857"/>
    <hyperlink ref="E128" r:id="rId858"/>
    <hyperlink ref="E483" r:id="rId859"/>
    <hyperlink ref="E759" r:id="rId860"/>
    <hyperlink ref="E733" r:id="rId861"/>
    <hyperlink ref="AQ632" r:id="rId862"/>
    <hyperlink ref="E632" r:id="rId863"/>
    <hyperlink ref="E768" r:id="rId864"/>
    <hyperlink ref="E295" r:id="rId865"/>
    <hyperlink ref="AQ295" r:id="rId866"/>
    <hyperlink ref="E883" r:id="rId867"/>
    <hyperlink ref="E91" r:id="rId868"/>
    <hyperlink ref="AQ91" r:id="rId869"/>
    <hyperlink ref="E253" r:id="rId870"/>
    <hyperlink ref="AQ253" r:id="rId871"/>
    <hyperlink ref="E67" r:id="rId872"/>
    <hyperlink ref="E60" r:id="rId873"/>
    <hyperlink ref="AQ282" r:id="rId874"/>
    <hyperlink ref="AS778" r:id="rId875"/>
    <hyperlink ref="E752" r:id="rId876"/>
    <hyperlink ref="AQ752" r:id="rId877"/>
    <hyperlink ref="E785" r:id="rId878"/>
    <hyperlink ref="AQ785" r:id="rId879"/>
    <hyperlink ref="E786" r:id="rId880"/>
    <hyperlink ref="AQ786" r:id="rId881"/>
    <hyperlink ref="E66" r:id="rId882"/>
    <hyperlink ref="E307" r:id="rId883"/>
    <hyperlink ref="E645" r:id="rId884"/>
    <hyperlink ref="E647" r:id="rId885"/>
    <hyperlink ref="E480" r:id="rId886"/>
    <hyperlink ref="E316" r:id="rId887"/>
    <hyperlink ref="AQ316" r:id="rId888"/>
    <hyperlink ref="E827" r:id="rId889"/>
    <hyperlink ref="AQ827" r:id="rId890"/>
    <hyperlink ref="E88" r:id="rId891"/>
    <hyperlink ref="AQ88" r:id="rId892"/>
    <hyperlink ref="E35" r:id="rId893"/>
    <hyperlink ref="E706" r:id="rId894"/>
    <hyperlink ref="E485" r:id="rId895"/>
    <hyperlink ref="AQ485" r:id="rId896"/>
    <hyperlink ref="E489" r:id="rId897"/>
    <hyperlink ref="E835" r:id="rId898"/>
    <hyperlink ref="E853" r:id="rId899"/>
    <hyperlink ref="E367" r:id="rId900"/>
    <hyperlink ref="E17" r:id="rId901"/>
    <hyperlink ref="E825" r:id="rId902"/>
    <hyperlink ref="AQ825" r:id="rId903"/>
    <hyperlink ref="E273" r:id="rId904"/>
    <hyperlink ref="E503" r:id="rId905"/>
    <hyperlink ref="E501" r:id="rId906"/>
    <hyperlink ref="E729" r:id="rId907"/>
    <hyperlink ref="AQ729" r:id="rId908"/>
    <hyperlink ref="E251" r:id="rId909"/>
    <hyperlink ref="E135" r:id="rId910"/>
    <hyperlink ref="E775" r:id="rId911"/>
    <hyperlink ref="AQ775" r:id="rId912"/>
    <hyperlink ref="E419" r:id="rId913"/>
    <hyperlink ref="AQ723" r:id="rId914"/>
    <hyperlink ref="AQ744" r:id="rId915"/>
    <hyperlink ref="E744" r:id="rId916"/>
    <hyperlink ref="E638" r:id="rId917"/>
    <hyperlink ref="E369" r:id="rId918"/>
    <hyperlink ref="AQ369" r:id="rId919"/>
    <hyperlink ref="E549" r:id="rId920"/>
    <hyperlink ref="AQ549" r:id="rId921"/>
    <hyperlink ref="AQ730" r:id="rId922"/>
    <hyperlink ref="E633" r:id="rId923"/>
    <hyperlink ref="AQ633" r:id="rId924"/>
    <hyperlink ref="E637" r:id="rId925"/>
    <hyperlink ref="AQ637" r:id="rId926"/>
    <hyperlink ref="E855" r:id="rId927"/>
    <hyperlink ref="E620" r:id="rId928"/>
    <hyperlink ref="AQ620" r:id="rId929"/>
    <hyperlink ref="E309" r:id="rId930"/>
    <hyperlink ref="AQ309" r:id="rId931"/>
    <hyperlink ref="AQ874" r:id="rId932"/>
    <hyperlink ref="AQ873" r:id="rId933"/>
    <hyperlink ref="AQ871" r:id="rId934"/>
    <hyperlink ref="E658" r:id="rId935"/>
    <hyperlink ref="E62" r:id="rId936"/>
    <hyperlink ref="AQ62" r:id="rId937"/>
    <hyperlink ref="E500" r:id="rId938"/>
    <hyperlink ref="AQ500" r:id="rId939"/>
    <hyperlink ref="E244" r:id="rId940"/>
    <hyperlink ref="E278" r:id="rId941"/>
    <hyperlink ref="E551" r:id="rId942"/>
    <hyperlink ref="E680" r:id="rId943"/>
    <hyperlink ref="E839" r:id="rId944"/>
    <hyperlink ref="AQ839" r:id="rId945"/>
    <hyperlink ref="E849" r:id="rId946"/>
    <hyperlink ref="E396" r:id="rId947"/>
    <hyperlink ref="AQ396" r:id="rId948"/>
    <hyperlink ref="AQ804" r:id="rId949"/>
    <hyperlink ref="E715" r:id="rId950"/>
    <hyperlink ref="AQ715" r:id="rId951"/>
    <hyperlink ref="E420" r:id="rId952"/>
    <hyperlink ref="AQ420" r:id="rId953"/>
    <hyperlink ref="E592" r:id="rId954"/>
    <hyperlink ref="AQ592" r:id="rId955"/>
    <hyperlink ref="AQ724" r:id="rId956"/>
    <hyperlink ref="E724" r:id="rId957"/>
    <hyperlink ref="E628" r:id="rId958"/>
    <hyperlink ref="AQ140" r:id="rId959"/>
    <hyperlink ref="E140" r:id="rId960"/>
    <hyperlink ref="E141" r:id="rId961"/>
    <hyperlink ref="E143" r:id="rId962"/>
    <hyperlink ref="E306" r:id="rId963"/>
    <hyperlink ref="E247" r:id="rId964"/>
    <hyperlink ref="AQ247" r:id="rId965"/>
    <hyperlink ref="E751" r:id="rId966"/>
    <hyperlink ref="E105" r:id="rId967"/>
    <hyperlink ref="E745" r:id="rId968"/>
    <hyperlink ref="E99" r:id="rId969"/>
    <hyperlink ref="E763" r:id="rId970"/>
    <hyperlink ref="AQ763" r:id="rId971"/>
    <hyperlink ref="E649" r:id="rId972"/>
    <hyperlink ref="E565" r:id="rId973"/>
    <hyperlink ref="E116" r:id="rId974"/>
    <hyperlink ref="E189" r:id="rId975"/>
    <hyperlink ref="AQ189" r:id="rId976"/>
    <hyperlink ref="E360" r:id="rId977"/>
    <hyperlink ref="AQ135" r:id="rId978"/>
    <hyperlink ref="E350" r:id="rId979"/>
    <hyperlink ref="AQ350" r:id="rId980"/>
    <hyperlink ref="E370" r:id="rId981"/>
    <hyperlink ref="AQ370" r:id="rId982"/>
    <hyperlink ref="E701" r:id="rId983"/>
    <hyperlink ref="E354" r:id="rId984"/>
    <hyperlink ref="E61" r:id="rId985"/>
    <hyperlink ref="AQ61" r:id="rId986"/>
    <hyperlink ref="E379" r:id="rId987"/>
    <hyperlink ref="E415" r:id="rId988"/>
    <hyperlink ref="AQ642" r:id="rId989"/>
    <hyperlink ref="E341" r:id="rId990"/>
    <hyperlink ref="AQ482" r:id="rId991"/>
    <hyperlink ref="E153" r:id="rId992"/>
    <hyperlink ref="E769" r:id="rId993"/>
    <hyperlink ref="AQ769" r:id="rId994"/>
    <hyperlink ref="E23" r:id="rId995"/>
    <hyperlink ref="AQ23" r:id="rId996"/>
    <hyperlink ref="E472" r:id="rId997"/>
    <hyperlink ref="E575" r:id="rId998"/>
    <hyperlink ref="E384" r:id="rId999"/>
    <hyperlink ref="E397" r:id="rId1000"/>
    <hyperlink ref="AQ733" r:id="rId1001"/>
    <hyperlink ref="E499" r:id="rId1002"/>
    <hyperlink ref="E735" r:id="rId1003"/>
    <hyperlink ref="AQ735" r:id="rId1004"/>
    <hyperlink ref="E388" r:id="rId1005"/>
    <hyperlink ref="E740" r:id="rId1006"/>
    <hyperlink ref="E774" r:id="rId1007"/>
    <hyperlink ref="E169" r:id="rId1008"/>
    <hyperlink ref="E747" r:id="rId1009"/>
    <hyperlink ref="E93" r:id="rId1010"/>
    <hyperlink ref="AQ93" r:id="rId1011"/>
    <hyperlink ref="AQ317" r:id="rId1012"/>
    <hyperlink ref="E156" r:id="rId1013"/>
    <hyperlink ref="E79" r:id="rId1014"/>
    <hyperlink ref="E228" r:id="rId1015"/>
    <hyperlink ref="E799" r:id="rId1016"/>
    <hyperlink ref="E773" r:id="rId1017"/>
    <hyperlink ref="E770" r:id="rId1018"/>
    <hyperlink ref="E546" r:id="rId1019"/>
    <hyperlink ref="AQ354" r:id="rId1020"/>
    <hyperlink ref="E815" r:id="rId1021"/>
    <hyperlink ref="AQ815" r:id="rId1022"/>
    <hyperlink ref="E687" r:id="rId1023"/>
    <hyperlink ref="E102" r:id="rId1024"/>
    <hyperlink ref="E324" r:id="rId1025"/>
    <hyperlink ref="AP892" r:id="rId1026"/>
    <hyperlink ref="E212" r:id="rId1027"/>
    <hyperlink ref="E828" r:id="rId1028"/>
    <hyperlink ref="E519" r:id="rId1029"/>
    <hyperlink ref="E640" r:id="rId1030"/>
    <hyperlink ref="E421" r:id="rId1031"/>
    <hyperlink ref="E822" r:id="rId1032"/>
    <hyperlink ref="E322" r:id="rId1033"/>
    <hyperlink ref="E679" r:id="rId1034"/>
    <hyperlink ref="AQ161" r:id="rId1035"/>
    <hyperlink ref="E433" r:id="rId1036"/>
    <hyperlink ref="E6" r:id="rId1037"/>
    <hyperlink ref="AQ6" r:id="rId1038"/>
    <hyperlink ref="E557" r:id="rId1039"/>
    <hyperlink ref="E168" r:id="rId1040"/>
    <hyperlink ref="AQ168" r:id="rId1041"/>
    <hyperlink ref="E676" r:id="rId1042"/>
    <hyperlink ref="AQ676" r:id="rId1043"/>
    <hyperlink ref="E867" r:id="rId1044"/>
    <hyperlink ref="E203" r:id="rId1045"/>
    <hyperlink ref="AQ203" r:id="rId1046"/>
    <hyperlink ref="AQ499" r:id="rId1047"/>
    <hyperlink ref="E644" r:id="rId1048"/>
    <hyperlink ref="AQ171" r:id="rId1049"/>
    <hyperlink ref="E171" r:id="rId1050"/>
    <hyperlink ref="AQ86" r:id="rId1051"/>
    <hyperlink ref="E447" r:id="rId1052"/>
    <hyperlink ref="E296" r:id="rId1053"/>
    <hyperlink ref="E299" r:id="rId1054"/>
    <hyperlink ref="E297" r:id="rId1055"/>
    <hyperlink ref="E552" r:id="rId1056"/>
    <hyperlink ref="AQ552" r:id="rId1057"/>
    <hyperlink ref="E627" r:id="rId1058"/>
    <hyperlink ref="E159" r:id="rId1059"/>
    <hyperlink ref="AQ159" r:id="rId1060"/>
    <hyperlink ref="E402" r:id="rId1061"/>
    <hyperlink ref="E329" r:id="rId1062"/>
    <hyperlink ref="AQ329" r:id="rId1063"/>
    <hyperlink ref="E790" r:id="rId1064"/>
    <hyperlink ref="AQ790" r:id="rId1065"/>
    <hyperlink ref="E175" r:id="rId1066"/>
    <hyperlink ref="E438" r:id="rId1067"/>
    <hyperlink ref="E590" r:id="rId1068"/>
    <hyperlink ref="AQ590" r:id="rId1069"/>
    <hyperlink ref="AQ618" r:id="rId1070"/>
    <hyperlink ref="AQ290" r:id="rId1071"/>
    <hyperlink ref="AQ261" r:id="rId1072"/>
    <hyperlink ref="E261" r:id="rId1073"/>
    <hyperlink ref="E583" r:id="rId1074"/>
    <hyperlink ref="AQ583" r:id="rId1075"/>
    <hyperlink ref="AQ817" r:id="rId1076"/>
    <hyperlink ref="E779" r:id="rId1077"/>
    <hyperlink ref="AQ779" r:id="rId1078"/>
    <hyperlink ref="AS779" r:id="rId1079"/>
    <hyperlink ref="E87" r:id="rId1080"/>
    <hyperlink ref="AQ87" r:id="rId1081"/>
    <hyperlink ref="E732" r:id="rId1082"/>
    <hyperlink ref="E792" r:id="rId1083"/>
    <hyperlink ref="E703" r:id="rId1084"/>
    <hyperlink ref="E459" r:id="rId1085"/>
    <hyperlink ref="E31" r:id="rId1086"/>
    <hyperlink ref="E36" r:id="rId1087"/>
    <hyperlink ref="E366" r:id="rId1088"/>
    <hyperlink ref="E466" r:id="rId1089"/>
    <hyperlink ref="AQ466" r:id="rId1090"/>
    <hyperlink ref="E122" r:id="rId1091"/>
    <hyperlink ref="AQ122" r:id="rId1092"/>
    <hyperlink ref="E834" r:id="rId1093"/>
    <hyperlink ref="E16" r:id="rId1094"/>
    <hyperlink ref="E13" r:id="rId1095"/>
    <hyperlink ref="AQ13" r:id="rId1096"/>
    <hyperlink ref="E570" r:id="rId1097"/>
    <hyperlink ref="AQ570" r:id="rId1098"/>
    <hyperlink ref="E721" r:id="rId1099"/>
    <hyperlink ref="AQ721" r:id="rId1100"/>
    <hyperlink ref="AQ443" r:id="rId1101"/>
    <hyperlink ref="E443" r:id="rId1102"/>
    <hyperlink ref="E45" r:id="rId1103"/>
    <hyperlink ref="AQ45" r:id="rId1104"/>
    <hyperlink ref="E43" r:id="rId1105"/>
    <hyperlink ref="AQ43" r:id="rId1106"/>
    <hyperlink ref="E206" r:id="rId1107"/>
    <hyperlink ref="E207" r:id="rId1108"/>
    <hyperlink ref="AQ231" r:id="rId1109"/>
    <hyperlink ref="E231" r:id="rId1110"/>
    <hyperlink ref="E208" r:id="rId1111"/>
    <hyperlink ref="E209" r:id="rId1112"/>
    <hyperlink ref="AQ232" r:id="rId1113"/>
    <hyperlink ref="E232" r:id="rId1114"/>
    <hyperlink ref="E229" r:id="rId1115"/>
    <hyperlink ref="E230" r:id="rId1116"/>
    <hyperlink ref="E205" r:id="rId1117"/>
    <hyperlink ref="E237" r:id="rId1118"/>
    <hyperlink ref="E240" r:id="rId1119"/>
    <hyperlink ref="E241" r:id="rId1120"/>
    <hyperlink ref="AQ241" r:id="rId1121"/>
    <hyperlink ref="E584" r:id="rId1122"/>
    <hyperlink ref="AQ584" r:id="rId1123"/>
    <hyperlink ref="E585" r:id="rId1124"/>
    <hyperlink ref="AQ585" r:id="rId1125"/>
    <hyperlink ref="AQ866" r:id="rId1126"/>
    <hyperlink ref="AS866" r:id="rId1127"/>
    <hyperlink ref="E866" r:id="rId1128"/>
    <hyperlink ref="E256" r:id="rId1129"/>
    <hyperlink ref="AQ256" r:id="rId1130"/>
    <hyperlink ref="E739" r:id="rId1131"/>
    <hyperlink ref="AQ739" r:id="rId1132"/>
    <hyperlink ref="E793" r:id="rId1133"/>
    <hyperlink ref="E675" r:id="rId1134"/>
    <hyperlink ref="AQ670" r:id="rId1135"/>
    <hyperlink ref="E673" r:id="rId1136"/>
    <hyperlink ref="AQ872" r:id="rId1137"/>
    <hyperlink ref="E298" r:id="rId1138"/>
    <hyperlink ref="E688" r:id="rId1139"/>
    <hyperlink ref="E689" r:id="rId1140"/>
    <hyperlink ref="E690" r:id="rId1141"/>
    <hyperlink ref="E691" r:id="rId1142"/>
    <hyperlink ref="E692" r:id="rId1143"/>
    <hyperlink ref="E693" r:id="rId1144"/>
    <hyperlink ref="E694" r:id="rId1145"/>
    <hyperlink ref="E695" r:id="rId1146"/>
    <hyperlink ref="E696" r:id="rId1147"/>
    <hyperlink ref="E697" r:id="rId1148"/>
    <hyperlink ref="E800" r:id="rId1149"/>
    <hyperlink ref="AQ800" r:id="rId1150"/>
    <hyperlink ref="E5" r:id="rId1151"/>
    <hyperlink ref="AQ5" r:id="rId1152"/>
    <hyperlink ref="E506" r:id="rId1153"/>
    <hyperlink ref="AQ506" r:id="rId1154"/>
    <hyperlink ref="E20" r:id="rId1155"/>
    <hyperlink ref="E830" r:id="rId1156"/>
    <hyperlink ref="AQ832" r:id="rId1157"/>
    <hyperlink ref="E832" r:id="rId1158"/>
    <hyperlink ref="AQ831" r:id="rId1159"/>
    <hyperlink ref="E831" r:id="rId1160"/>
    <hyperlink ref="E270" r:id="rId1161"/>
    <hyperlink ref="E714" r:id="rId1162"/>
    <hyperlink ref="AQ714" r:id="rId1163"/>
    <hyperlink ref="E712" r:id="rId1164"/>
    <hyperlink ref="AQ712" r:id="rId1165"/>
    <hyperlink ref="AQ270" r:id="rId1166"/>
    <hyperlink ref="E142" r:id="rId1167"/>
    <hyperlink ref="E139" r:id="rId1168"/>
    <hyperlink ref="E753" r:id="rId1169"/>
    <hyperlink ref="E754" r:id="rId1170"/>
    <hyperlink ref="E755" r:id="rId1171"/>
    <hyperlink ref="E125" r:id="rId1172"/>
    <hyperlink ref="AQ125" r:id="rId1173"/>
    <hyperlink ref="AQ126" r:id="rId1174"/>
    <hyperlink ref="E126" r:id="rId1175"/>
    <hyperlink ref="AQ127" r:id="rId1176"/>
    <hyperlink ref="E127" r:id="rId1177"/>
    <hyperlink ref="E328" r:id="rId1178"/>
    <hyperlink ref="E746" r:id="rId1179"/>
    <hyperlink ref="AQ682" r:id="rId1180"/>
    <hyperlink ref="E767" r:id="rId1181"/>
    <hyperlink ref="AQ767" r:id="rId1182"/>
    <hyperlink ref="AQ784" r:id="rId1183"/>
    <hyperlink ref="E757" r:id="rId1184"/>
    <hyperlink ref="AQ757" r:id="rId1185"/>
    <hyperlink ref="E193" r:id="rId1186"/>
    <hyperlink ref="AQ193" r:id="rId1187"/>
    <hyperlink ref="E291" r:id="rId1188"/>
    <hyperlink ref="AQ291" r:id="rId1189"/>
    <hyperlink ref="E198" r:id="rId1190"/>
    <hyperlink ref="AQ198" r:id="rId1191"/>
    <hyperlink ref="AQ780" r:id="rId1192"/>
    <hyperlink ref="E725" r:id="rId1193"/>
    <hyperlink ref="AQ568" r:id="rId1194"/>
    <hyperlink ref="AQ567" r:id="rId1195"/>
    <hyperlink ref="E567" r:id="rId1196"/>
    <hyperlink ref="E568" r:id="rId1197"/>
    <hyperlink ref="E634" r:id="rId1198"/>
    <hyperlink ref="AQ634" r:id="rId1199"/>
    <hyperlink ref="E636" r:id="rId1200"/>
    <hyperlink ref="AQ636" r:id="rId1201"/>
    <hyperlink ref="E340" r:id="rId1202"/>
    <hyperlink ref="AQ340" r:id="rId1203"/>
    <hyperlink ref="E663" r:id="rId1204"/>
    <hyperlink ref="AQ663" r:id="rId1205"/>
    <hyperlink ref="E595" r:id="rId1206"/>
    <hyperlink ref="AQ595" r:id="rId1207"/>
    <hyperlink ref="AQ594" r:id="rId1208"/>
    <hyperlink ref="E574" r:id="rId1209"/>
    <hyperlink ref="E573" r:id="rId1210"/>
    <hyperlink ref="E765" r:id="rId1211"/>
    <hyperlink ref="E183" r:id="rId1212"/>
    <hyperlink ref="E166" r:id="rId1213"/>
    <hyperlink ref="E187" r:id="rId1214"/>
    <hyperlink ref="E720" r:id="rId1215"/>
    <hyperlink ref="AQ720" r:id="rId1216"/>
    <hyperlink ref="E188" r:id="rId1217"/>
    <hyperlink ref="E37" r:id="rId1218"/>
  </hyperlinks>
  <pageMargins left="0.25" right="0.25" top="0.75" bottom="0.75" header="0.3" footer="0.3"/>
  <pageSetup scale="43" fitToHeight="11" orientation="landscape" r:id="rId12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488"/>
  <sheetViews>
    <sheetView topLeftCell="B1" zoomScale="85" zoomScaleNormal="85" workbookViewId="0">
      <pane ySplit="1" topLeftCell="A152" activePane="bottomLeft" state="frozen"/>
      <selection pane="bottomLeft" activeCell="O8" sqref="O8"/>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3.5703125" style="39" customWidth="1"/>
    <col min="10" max="10" width="3.7109375" style="39" customWidth="1"/>
    <col min="11" max="11" width="8.28515625" customWidth="1"/>
    <col min="12" max="12" width="5.5703125" customWidth="1"/>
    <col min="13" max="13" width="5.5703125" style="10" customWidth="1"/>
    <col min="14" max="14" width="7" customWidth="1"/>
    <col min="15" max="15" width="5.140625" style="970" bestFit="1" customWidth="1"/>
    <col min="16" max="16" width="3.42578125" style="79" customWidth="1"/>
    <col min="17" max="17" width="3.85546875" customWidth="1"/>
    <col min="18" max="18" width="4.140625" customWidth="1"/>
    <col min="19" max="19" width="5.42578125" style="10" customWidth="1"/>
    <col min="20" max="20" width="3.5703125" style="183" customWidth="1"/>
    <col min="21" max="21" width="5.42578125" customWidth="1"/>
    <col min="22" max="22" width="5.5703125" style="11" bestFit="1" customWidth="1"/>
    <col min="23" max="23" width="5.140625" style="8" customWidth="1"/>
    <col min="24" max="24" width="6.140625" style="8" customWidth="1"/>
    <col min="25" max="25" width="4.5703125" style="492"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2.57031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807" t="s">
        <v>4224</v>
      </c>
      <c r="D1" s="622" t="s">
        <v>1810</v>
      </c>
      <c r="E1" s="15" t="s">
        <v>2380</v>
      </c>
      <c r="F1" s="15" t="s">
        <v>64</v>
      </c>
      <c r="G1" s="6" t="s">
        <v>23</v>
      </c>
      <c r="H1" s="2" t="s">
        <v>175</v>
      </c>
      <c r="I1" s="78" t="s">
        <v>6433</v>
      </c>
      <c r="J1" s="78" t="s">
        <v>6432</v>
      </c>
      <c r="K1" s="2" t="s">
        <v>1</v>
      </c>
      <c r="L1" s="2" t="s">
        <v>742</v>
      </c>
      <c r="M1" s="13" t="s">
        <v>3623</v>
      </c>
      <c r="N1" s="2" t="s">
        <v>1149</v>
      </c>
      <c r="O1" s="13" t="s">
        <v>6431</v>
      </c>
      <c r="P1" s="78" t="s">
        <v>772</v>
      </c>
      <c r="Q1" s="78" t="s">
        <v>764</v>
      </c>
      <c r="R1" s="2" t="s">
        <v>944</v>
      </c>
      <c r="S1" s="13" t="s">
        <v>945</v>
      </c>
      <c r="T1" s="706" t="s">
        <v>986</v>
      </c>
      <c r="U1" s="2" t="s">
        <v>736</v>
      </c>
      <c r="V1" s="12" t="s">
        <v>1396</v>
      </c>
      <c r="W1" s="9" t="s">
        <v>838</v>
      </c>
      <c r="X1" s="9" t="s">
        <v>39</v>
      </c>
      <c r="Y1" s="702" t="s">
        <v>3622</v>
      </c>
      <c r="Z1" s="548" t="s">
        <v>1998</v>
      </c>
      <c r="AA1" s="2" t="s">
        <v>16</v>
      </c>
      <c r="AB1" s="15" t="s">
        <v>3571</v>
      </c>
      <c r="AC1" s="15" t="s">
        <v>72</v>
      </c>
      <c r="AD1" s="549" t="s">
        <v>80</v>
      </c>
      <c r="AE1" s="15" t="s">
        <v>68</v>
      </c>
      <c r="AF1" s="15" t="s">
        <v>74</v>
      </c>
      <c r="AG1" s="549" t="s">
        <v>2121</v>
      </c>
      <c r="AH1" s="703" t="s">
        <v>3625</v>
      </c>
      <c r="AI1" s="2" t="s">
        <v>52</v>
      </c>
      <c r="AJ1" s="2" t="s">
        <v>53</v>
      </c>
      <c r="AK1" s="679" t="s">
        <v>841</v>
      </c>
      <c r="AL1" s="13" t="s">
        <v>3624</v>
      </c>
      <c r="AM1" s="2" t="s">
        <v>840</v>
      </c>
      <c r="AN1" s="2" t="s">
        <v>730</v>
      </c>
      <c r="AO1" s="2" t="s">
        <v>75</v>
      </c>
      <c r="AP1" s="2" t="s">
        <v>76</v>
      </c>
      <c r="AQ1" s="2" t="s">
        <v>2435</v>
      </c>
      <c r="AR1" s="6" t="s">
        <v>22</v>
      </c>
      <c r="AS1" s="3" t="s">
        <v>4</v>
      </c>
    </row>
    <row r="2" spans="1:45" ht="18.75" x14ac:dyDescent="0.3">
      <c r="D2" s="22" t="s">
        <v>920</v>
      </c>
      <c r="E2" s="16"/>
      <c r="I2"/>
      <c r="J2" s="162" t="s">
        <v>5715</v>
      </c>
      <c r="AE2" s="16"/>
      <c r="AF2" s="32"/>
      <c r="AG2" s="32"/>
    </row>
    <row r="3" spans="1:45" x14ac:dyDescent="0.25">
      <c r="D3" s="23" t="s">
        <v>729</v>
      </c>
      <c r="F3" s="21"/>
    </row>
    <row r="4" spans="1:45" ht="7.5" customHeight="1" thickBot="1" x14ac:dyDescent="0.3"/>
    <row r="5" spans="1:45" ht="14.25" customHeight="1" x14ac:dyDescent="0.25">
      <c r="B5">
        <v>1</v>
      </c>
      <c r="C5" t="s">
        <v>875</v>
      </c>
      <c r="D5" s="50" t="s">
        <v>571</v>
      </c>
      <c r="E5" s="573" t="s">
        <v>2572</v>
      </c>
      <c r="F5" s="44" t="s">
        <v>85</v>
      </c>
      <c r="G5" s="30"/>
      <c r="H5" s="44" t="s">
        <v>143</v>
      </c>
      <c r="I5" s="44" t="s">
        <v>572</v>
      </c>
      <c r="J5" s="86">
        <v>12</v>
      </c>
      <c r="K5" s="55" t="s">
        <v>800</v>
      </c>
      <c r="L5" s="56" t="s">
        <v>108</v>
      </c>
      <c r="M5" s="80"/>
      <c r="N5" s="30">
        <v>229</v>
      </c>
      <c r="O5" s="971"/>
      <c r="P5" s="34">
        <v>6</v>
      </c>
      <c r="Q5" s="30">
        <v>1</v>
      </c>
      <c r="R5" s="30"/>
      <c r="S5" s="80">
        <v>149.25399999999999</v>
      </c>
      <c r="T5" s="184">
        <v>43164</v>
      </c>
      <c r="U5" s="394">
        <v>14.7</v>
      </c>
      <c r="V5" s="57">
        <v>0.33</v>
      </c>
      <c r="W5" s="166">
        <v>3</v>
      </c>
      <c r="X5" s="488">
        <f>IF(AND(N5&lt;&gt;"",S5&lt;&gt;""),1000*S5*V5/(N5*W5),"")</f>
        <v>71.694061135371172</v>
      </c>
      <c r="Y5" s="501" t="s">
        <v>174</v>
      </c>
      <c r="Z5" s="493"/>
      <c r="AA5" s="30" t="s">
        <v>20</v>
      </c>
      <c r="AB5" s="44">
        <v>10</v>
      </c>
      <c r="AC5" s="30" t="s">
        <v>73</v>
      </c>
      <c r="AD5" s="44"/>
      <c r="AE5" s="30"/>
      <c r="AF5" s="34" t="s">
        <v>55</v>
      </c>
      <c r="AG5" s="34"/>
      <c r="AH5" s="44"/>
      <c r="AI5" s="44"/>
      <c r="AJ5" s="44"/>
      <c r="AK5" s="80"/>
      <c r="AL5" s="568"/>
      <c r="AM5" s="30">
        <v>16</v>
      </c>
      <c r="AN5" s="30"/>
      <c r="AO5" s="30">
        <v>2007</v>
      </c>
      <c r="AP5" s="51">
        <v>2009</v>
      </c>
      <c r="AQ5" s="55"/>
      <c r="AR5" s="30" t="s">
        <v>573</v>
      </c>
      <c r="AS5" s="51"/>
    </row>
    <row r="6" spans="1:45" ht="14.25" customHeight="1" x14ac:dyDescent="0.25">
      <c r="B6">
        <v>1</v>
      </c>
      <c r="C6" t="s">
        <v>875</v>
      </c>
      <c r="D6" s="26" t="s">
        <v>2524</v>
      </c>
      <c r="E6" s="435" t="s">
        <v>2525</v>
      </c>
      <c r="F6" s="27" t="s">
        <v>67</v>
      </c>
      <c r="G6" s="28" t="s">
        <v>2526</v>
      </c>
      <c r="H6" s="27" t="s">
        <v>143</v>
      </c>
      <c r="I6" s="27">
        <v>128</v>
      </c>
      <c r="J6" s="601">
        <v>16</v>
      </c>
      <c r="K6" s="19" t="s">
        <v>827</v>
      </c>
      <c r="L6" s="52" t="s">
        <v>2526</v>
      </c>
      <c r="M6" s="81"/>
      <c r="N6" s="28">
        <v>32978</v>
      </c>
      <c r="O6" s="972"/>
      <c r="P6" s="29" t="s">
        <v>744</v>
      </c>
      <c r="Q6" s="28">
        <v>72</v>
      </c>
      <c r="R6" s="28">
        <v>112</v>
      </c>
      <c r="S6" s="81">
        <v>192.23</v>
      </c>
      <c r="T6" s="185">
        <v>170913</v>
      </c>
      <c r="U6" s="326" t="s">
        <v>3621</v>
      </c>
      <c r="V6" s="60">
        <v>4</v>
      </c>
      <c r="W6" s="167">
        <v>1</v>
      </c>
      <c r="X6" s="489">
        <f>IF(AND(N6&lt;&gt;"",S6&lt;&gt;""),1000*S6*V6/(N6*W6),"")</f>
        <v>23.316150160713203</v>
      </c>
      <c r="Y6" s="502" t="s">
        <v>2226</v>
      </c>
      <c r="Z6" s="494"/>
      <c r="AA6" s="28" t="s">
        <v>479</v>
      </c>
      <c r="AB6" s="27">
        <v>27</v>
      </c>
      <c r="AC6" s="28" t="s">
        <v>3614</v>
      </c>
      <c r="AD6" s="27" t="s">
        <v>54</v>
      </c>
      <c r="AE6" s="28" t="s">
        <v>158</v>
      </c>
      <c r="AF6" s="29" t="s">
        <v>54</v>
      </c>
      <c r="AG6" s="29"/>
      <c r="AH6" s="27" t="s">
        <v>133</v>
      </c>
      <c r="AI6" s="27" t="s">
        <v>133</v>
      </c>
      <c r="AJ6" s="27"/>
      <c r="AK6" s="81"/>
      <c r="AL6" s="569"/>
      <c r="AM6" s="28">
        <v>16</v>
      </c>
      <c r="AN6" s="28"/>
      <c r="AO6" s="28">
        <v>2017</v>
      </c>
      <c r="AP6" s="20">
        <v>2017</v>
      </c>
      <c r="AQ6" s="182" t="s">
        <v>3547</v>
      </c>
      <c r="AR6" s="129" t="s">
        <v>3627</v>
      </c>
      <c r="AS6" s="20" t="s">
        <v>3626</v>
      </c>
    </row>
    <row r="7" spans="1:45" ht="7.5" customHeight="1" x14ac:dyDescent="0.25">
      <c r="D7" s="26"/>
      <c r="E7" s="435"/>
      <c r="F7" s="27"/>
      <c r="G7" s="28"/>
      <c r="H7" s="27"/>
      <c r="I7" s="27"/>
      <c r="J7" s="87"/>
      <c r="K7" s="19"/>
      <c r="L7" s="52"/>
      <c r="M7" s="81"/>
      <c r="N7" s="28"/>
      <c r="O7" s="972"/>
      <c r="P7" s="29"/>
      <c r="Q7" s="28"/>
      <c r="R7" s="28"/>
      <c r="S7" s="81"/>
      <c r="T7" s="185"/>
      <c r="U7" s="326"/>
      <c r="V7" s="60"/>
      <c r="W7" s="167"/>
      <c r="X7" s="489"/>
      <c r="Y7" s="502"/>
      <c r="Z7" s="494"/>
      <c r="AA7" s="28"/>
      <c r="AB7" s="27"/>
      <c r="AC7" s="28"/>
      <c r="AD7" s="27"/>
      <c r="AE7" s="28"/>
      <c r="AF7" s="29"/>
      <c r="AG7" s="29"/>
      <c r="AH7" s="27"/>
      <c r="AI7" s="27"/>
      <c r="AJ7" s="27"/>
      <c r="AK7" s="81"/>
      <c r="AL7" s="569"/>
      <c r="AM7" s="28"/>
      <c r="AN7" s="28"/>
      <c r="AO7" s="28"/>
      <c r="AP7" s="20"/>
      <c r="AQ7" s="142"/>
      <c r="AR7" s="28"/>
      <c r="AS7" s="20"/>
    </row>
    <row r="8" spans="1:45" ht="14.25" customHeight="1" x14ac:dyDescent="0.25">
      <c r="A8" t="s">
        <v>744</v>
      </c>
      <c r="B8">
        <v>1</v>
      </c>
      <c r="C8" t="s">
        <v>875</v>
      </c>
      <c r="D8" s="45" t="s">
        <v>1829</v>
      </c>
      <c r="E8" s="555" t="s">
        <v>2705</v>
      </c>
      <c r="F8" s="46" t="s">
        <v>56</v>
      </c>
      <c r="G8" s="42" t="s">
        <v>58</v>
      </c>
      <c r="H8" s="46" t="s">
        <v>5967</v>
      </c>
      <c r="I8" s="46">
        <v>64</v>
      </c>
      <c r="J8" s="670">
        <v>32</v>
      </c>
      <c r="K8" s="19" t="s">
        <v>737</v>
      </c>
      <c r="L8" s="52" t="s">
        <v>37</v>
      </c>
      <c r="M8" s="81"/>
      <c r="N8" s="28">
        <v>6000</v>
      </c>
      <c r="O8" s="972"/>
      <c r="P8" s="29" t="s">
        <v>744</v>
      </c>
      <c r="Q8" s="28"/>
      <c r="R8" s="28"/>
      <c r="S8" s="81">
        <v>1500</v>
      </c>
      <c r="T8" s="185"/>
      <c r="U8" s="326"/>
      <c r="V8" s="60">
        <v>2</v>
      </c>
      <c r="W8" s="167">
        <v>0.5</v>
      </c>
      <c r="X8" s="996">
        <f t="shared" ref="X8:X17" si="0">IF(AND(N8&lt;&gt;"",S8&lt;&gt;""),1000*S8*V8/(N8*W8),"")</f>
        <v>1000</v>
      </c>
      <c r="Y8" s="502"/>
      <c r="Z8" s="494"/>
      <c r="AA8" s="28" t="s">
        <v>737</v>
      </c>
      <c r="AB8" s="27"/>
      <c r="AC8" s="28"/>
      <c r="AD8" s="27" t="s">
        <v>54</v>
      </c>
      <c r="AE8" s="28" t="s">
        <v>124</v>
      </c>
      <c r="AF8" s="29" t="s">
        <v>54</v>
      </c>
      <c r="AG8" s="29"/>
      <c r="AH8" s="27"/>
      <c r="AI8" s="27"/>
      <c r="AJ8" s="27" t="s">
        <v>54</v>
      </c>
      <c r="AK8" s="81"/>
      <c r="AL8" s="569"/>
      <c r="AM8" s="28"/>
      <c r="AN8" s="28"/>
      <c r="AO8" s="28"/>
      <c r="AP8" s="20"/>
      <c r="AQ8" s="182" t="s">
        <v>2706</v>
      </c>
      <c r="AR8" s="28" t="s">
        <v>42</v>
      </c>
      <c r="AS8" s="20" t="s">
        <v>40</v>
      </c>
    </row>
    <row r="9" spans="1:45" ht="14.25" customHeight="1" x14ac:dyDescent="0.25">
      <c r="A9" t="s">
        <v>746</v>
      </c>
      <c r="B9">
        <v>1</v>
      </c>
      <c r="C9" t="s">
        <v>4376</v>
      </c>
      <c r="D9" s="409" t="s">
        <v>3885</v>
      </c>
      <c r="E9" s="435" t="s">
        <v>3889</v>
      </c>
      <c r="F9" s="412" t="s">
        <v>67</v>
      </c>
      <c r="G9" s="504" t="s">
        <v>3890</v>
      </c>
      <c r="H9" s="412" t="s">
        <v>3892</v>
      </c>
      <c r="I9" s="412">
        <v>64</v>
      </c>
      <c r="J9" s="415">
        <v>32</v>
      </c>
      <c r="K9" s="19" t="s">
        <v>800</v>
      </c>
      <c r="L9" s="52" t="s">
        <v>108</v>
      </c>
      <c r="M9" s="81"/>
      <c r="N9" s="28">
        <v>731</v>
      </c>
      <c r="O9" s="972"/>
      <c r="P9" s="29">
        <v>6</v>
      </c>
      <c r="Q9" s="28"/>
      <c r="R9" s="28">
        <v>2</v>
      </c>
      <c r="S9" s="81">
        <v>153.846</v>
      </c>
      <c r="T9" s="185">
        <v>43294</v>
      </c>
      <c r="U9" s="326">
        <v>14.7</v>
      </c>
      <c r="V9" s="60">
        <v>1</v>
      </c>
      <c r="W9" s="167">
        <v>1</v>
      </c>
      <c r="X9" s="489">
        <f t="shared" si="0"/>
        <v>210.45964432284541</v>
      </c>
      <c r="Y9" s="502" t="s">
        <v>174</v>
      </c>
      <c r="Z9" s="494" t="s">
        <v>745</v>
      </c>
      <c r="AA9" s="28" t="s">
        <v>20</v>
      </c>
      <c r="AB9" s="27">
        <v>2</v>
      </c>
      <c r="AC9" s="28" t="s">
        <v>4236</v>
      </c>
      <c r="AD9" s="27" t="s">
        <v>54</v>
      </c>
      <c r="AE9" s="28" t="s">
        <v>124</v>
      </c>
      <c r="AF9" s="29" t="s">
        <v>55</v>
      </c>
      <c r="AG9" s="29"/>
      <c r="AH9" s="27" t="s">
        <v>133</v>
      </c>
      <c r="AI9" s="27" t="s">
        <v>133</v>
      </c>
      <c r="AJ9" s="27" t="s">
        <v>54</v>
      </c>
      <c r="AK9" s="81">
        <v>10</v>
      </c>
      <c r="AL9" s="569"/>
      <c r="AM9" s="28">
        <v>32</v>
      </c>
      <c r="AN9" s="28"/>
      <c r="AO9" s="28">
        <v>2018</v>
      </c>
      <c r="AP9" s="20">
        <v>2019</v>
      </c>
      <c r="AQ9" s="182"/>
      <c r="AR9" s="28" t="s">
        <v>4235</v>
      </c>
      <c r="AS9" s="130" t="s">
        <v>4238</v>
      </c>
    </row>
    <row r="10" spans="1:45" s="208" customFormat="1" ht="15" customHeight="1" x14ac:dyDescent="0.25">
      <c r="A10" t="s">
        <v>746</v>
      </c>
      <c r="B10">
        <v>1</v>
      </c>
      <c r="C10" t="s">
        <v>875</v>
      </c>
      <c r="D10" s="409" t="s">
        <v>4357</v>
      </c>
      <c r="E10" s="435" t="s">
        <v>4355</v>
      </c>
      <c r="F10" s="412" t="s">
        <v>741</v>
      </c>
      <c r="G10" s="504" t="s">
        <v>1911</v>
      </c>
      <c r="H10" s="412" t="s">
        <v>1613</v>
      </c>
      <c r="I10" s="412">
        <v>64</v>
      </c>
      <c r="J10" s="415">
        <v>32</v>
      </c>
      <c r="K10" s="19" t="s">
        <v>800</v>
      </c>
      <c r="L10" s="52" t="s">
        <v>108</v>
      </c>
      <c r="M10" s="81" t="s">
        <v>4363</v>
      </c>
      <c r="N10" s="28">
        <v>2455</v>
      </c>
      <c r="O10" s="972"/>
      <c r="P10" s="29">
        <v>6</v>
      </c>
      <c r="Q10" s="28"/>
      <c r="R10" s="28"/>
      <c r="S10" s="81">
        <v>175.43899999999999</v>
      </c>
      <c r="T10" s="185">
        <v>43304</v>
      </c>
      <c r="U10" s="326">
        <v>14.7</v>
      </c>
      <c r="V10" s="60">
        <v>2</v>
      </c>
      <c r="W10" s="167">
        <v>1</v>
      </c>
      <c r="X10" s="489">
        <f t="shared" si="0"/>
        <v>142.92382892057026</v>
      </c>
      <c r="Y10" s="502" t="s">
        <v>174</v>
      </c>
      <c r="Z10" s="494" t="s">
        <v>745</v>
      </c>
      <c r="AA10" s="28" t="s">
        <v>20</v>
      </c>
      <c r="AB10" s="27">
        <v>4</v>
      </c>
      <c r="AC10" s="28" t="s">
        <v>4362</v>
      </c>
      <c r="AD10" s="27" t="s">
        <v>54</v>
      </c>
      <c r="AE10" s="28" t="s">
        <v>124</v>
      </c>
      <c r="AF10" s="29" t="s">
        <v>55</v>
      </c>
      <c r="AG10" s="29" t="s">
        <v>54</v>
      </c>
      <c r="AH10" s="27" t="s">
        <v>4002</v>
      </c>
      <c r="AI10" s="27" t="s">
        <v>4002</v>
      </c>
      <c r="AJ10" s="27" t="s">
        <v>54</v>
      </c>
      <c r="AK10" s="81"/>
      <c r="AL10" s="569"/>
      <c r="AM10" s="28">
        <v>32</v>
      </c>
      <c r="AN10" s="28"/>
      <c r="AO10" s="28">
        <v>2016</v>
      </c>
      <c r="AP10" s="20">
        <v>2017</v>
      </c>
      <c r="AQ10" s="182" t="s">
        <v>4365</v>
      </c>
      <c r="AR10" s="28" t="s">
        <v>4356</v>
      </c>
      <c r="AS10" s="20" t="s">
        <v>4364</v>
      </c>
    </row>
    <row r="11" spans="1:45" s="208" customFormat="1" ht="14.25" customHeight="1" x14ac:dyDescent="0.25">
      <c r="A11" t="s">
        <v>744</v>
      </c>
      <c r="B11">
        <v>1</v>
      </c>
      <c r="C11" t="s">
        <v>875</v>
      </c>
      <c r="D11" s="26" t="s">
        <v>632</v>
      </c>
      <c r="E11" s="435" t="s">
        <v>636</v>
      </c>
      <c r="F11" s="27" t="s">
        <v>85</v>
      </c>
      <c r="G11" s="28" t="s">
        <v>633</v>
      </c>
      <c r="H11" s="27" t="s">
        <v>5971</v>
      </c>
      <c r="I11" s="27">
        <v>64</v>
      </c>
      <c r="J11" s="87">
        <v>16</v>
      </c>
      <c r="K11" s="19" t="s">
        <v>800</v>
      </c>
      <c r="L11" s="52" t="s">
        <v>108</v>
      </c>
      <c r="M11" s="81"/>
      <c r="N11" s="28">
        <v>13463</v>
      </c>
      <c r="O11" s="972"/>
      <c r="P11" s="29">
        <v>6</v>
      </c>
      <c r="Q11" s="28">
        <v>19</v>
      </c>
      <c r="R11" s="28">
        <v>10</v>
      </c>
      <c r="S11" s="81">
        <v>127.01600000000001</v>
      </c>
      <c r="T11" s="185">
        <v>41725</v>
      </c>
      <c r="U11" s="326">
        <v>14.7</v>
      </c>
      <c r="V11" s="60">
        <v>6</v>
      </c>
      <c r="W11" s="167">
        <v>1</v>
      </c>
      <c r="X11" s="489">
        <f t="shared" si="0"/>
        <v>56.606699844016937</v>
      </c>
      <c r="Y11" s="502" t="s">
        <v>174</v>
      </c>
      <c r="Z11" s="494"/>
      <c r="AA11" s="28" t="s">
        <v>20</v>
      </c>
      <c r="AB11" s="27">
        <v>46</v>
      </c>
      <c r="AC11" s="28" t="s">
        <v>1028</v>
      </c>
      <c r="AD11" s="27" t="s">
        <v>54</v>
      </c>
      <c r="AE11" s="28" t="s">
        <v>124</v>
      </c>
      <c r="AF11" s="29" t="s">
        <v>54</v>
      </c>
      <c r="AG11" s="29" t="s">
        <v>55</v>
      </c>
      <c r="AH11" s="27" t="s">
        <v>462</v>
      </c>
      <c r="AI11" s="27" t="s">
        <v>462</v>
      </c>
      <c r="AJ11" s="27" t="s">
        <v>55</v>
      </c>
      <c r="AK11" s="81">
        <v>128</v>
      </c>
      <c r="AL11" s="569"/>
      <c r="AM11" s="28">
        <v>536</v>
      </c>
      <c r="AN11" s="28"/>
      <c r="AO11" s="28">
        <v>2010</v>
      </c>
      <c r="AP11" s="20">
        <v>2015</v>
      </c>
      <c r="AQ11" s="182" t="s">
        <v>6336</v>
      </c>
      <c r="AR11" s="28" t="s">
        <v>635</v>
      </c>
      <c r="AS11" s="130" t="s">
        <v>3641</v>
      </c>
    </row>
    <row r="12" spans="1:45" s="208" customFormat="1" ht="14.25" customHeight="1" x14ac:dyDescent="0.25">
      <c r="A12"/>
      <c r="B12">
        <v>1</v>
      </c>
      <c r="C12" t="s">
        <v>875</v>
      </c>
      <c r="D12" s="409" t="s">
        <v>3554</v>
      </c>
      <c r="E12" s="435" t="s">
        <v>3402</v>
      </c>
      <c r="F12" s="411" t="s">
        <v>67</v>
      </c>
      <c r="G12" s="504" t="s">
        <v>4225</v>
      </c>
      <c r="H12" s="27" t="s">
        <v>143</v>
      </c>
      <c r="I12" s="412">
        <v>64</v>
      </c>
      <c r="J12" s="415">
        <v>32</v>
      </c>
      <c r="K12" s="19" t="s">
        <v>3243</v>
      </c>
      <c r="L12" s="52" t="s">
        <v>108</v>
      </c>
      <c r="M12" s="81"/>
      <c r="N12" s="28">
        <v>5036</v>
      </c>
      <c r="O12" s="972"/>
      <c r="P12" s="29">
        <v>4</v>
      </c>
      <c r="Q12" s="28"/>
      <c r="R12" s="28">
        <v>21</v>
      </c>
      <c r="S12" s="81">
        <v>65.66</v>
      </c>
      <c r="T12" s="185">
        <v>43229</v>
      </c>
      <c r="U12" s="326" t="s">
        <v>3562</v>
      </c>
      <c r="V12" s="60">
        <v>2</v>
      </c>
      <c r="W12" s="167">
        <v>1</v>
      </c>
      <c r="X12" s="489">
        <f t="shared" si="0"/>
        <v>26.07625099285147</v>
      </c>
      <c r="Y12" s="502" t="s">
        <v>2226</v>
      </c>
      <c r="Z12" s="494"/>
      <c r="AA12" s="28" t="s">
        <v>479</v>
      </c>
      <c r="AB12" s="27">
        <v>13</v>
      </c>
      <c r="AC12" s="28" t="s">
        <v>3435</v>
      </c>
      <c r="AD12" s="27" t="s">
        <v>54</v>
      </c>
      <c r="AE12" s="28" t="s">
        <v>124</v>
      </c>
      <c r="AF12" s="29" t="s">
        <v>54</v>
      </c>
      <c r="AG12" s="29" t="s">
        <v>55</v>
      </c>
      <c r="AH12" s="27"/>
      <c r="AI12" s="27"/>
      <c r="AJ12" s="27" t="s">
        <v>54</v>
      </c>
      <c r="AK12" s="81">
        <v>85</v>
      </c>
      <c r="AL12" s="569">
        <v>6</v>
      </c>
      <c r="AM12" s="28">
        <v>32</v>
      </c>
      <c r="AN12" s="28">
        <v>5</v>
      </c>
      <c r="AO12" s="28">
        <v>2018</v>
      </c>
      <c r="AP12" s="20">
        <v>2018</v>
      </c>
      <c r="AQ12" s="182" t="s">
        <v>3406</v>
      </c>
      <c r="AR12" s="28" t="s">
        <v>3405</v>
      </c>
      <c r="AS12" s="20" t="s">
        <v>3577</v>
      </c>
    </row>
    <row r="13" spans="1:45" ht="14.25" customHeight="1" x14ac:dyDescent="0.25">
      <c r="A13" t="s">
        <v>746</v>
      </c>
      <c r="B13">
        <v>1</v>
      </c>
      <c r="C13" t="s">
        <v>875</v>
      </c>
      <c r="D13" s="26" t="s">
        <v>1533</v>
      </c>
      <c r="E13" s="435" t="s">
        <v>2907</v>
      </c>
      <c r="F13" s="27" t="s">
        <v>57</v>
      </c>
      <c r="G13" s="28" t="s">
        <v>311</v>
      </c>
      <c r="H13" s="27" t="s">
        <v>143</v>
      </c>
      <c r="I13" s="27">
        <v>64</v>
      </c>
      <c r="J13" s="87">
        <v>32</v>
      </c>
      <c r="K13" s="19" t="s">
        <v>800</v>
      </c>
      <c r="L13" s="52" t="s">
        <v>108</v>
      </c>
      <c r="M13" s="81"/>
      <c r="N13" s="28">
        <v>10404</v>
      </c>
      <c r="O13" s="972"/>
      <c r="P13" s="29">
        <v>6</v>
      </c>
      <c r="Q13" s="28">
        <v>12</v>
      </c>
      <c r="R13" s="28">
        <v>7</v>
      </c>
      <c r="S13" s="81">
        <v>64.935000000000002</v>
      </c>
      <c r="T13" s="185">
        <v>42095</v>
      </c>
      <c r="U13" s="326">
        <v>14.7</v>
      </c>
      <c r="V13" s="60">
        <v>1.5</v>
      </c>
      <c r="W13" s="167">
        <v>1</v>
      </c>
      <c r="X13" s="489">
        <f t="shared" si="0"/>
        <v>9.3620242214532876</v>
      </c>
      <c r="Y13" s="502" t="s">
        <v>174</v>
      </c>
      <c r="Z13" s="494"/>
      <c r="AA13" s="28" t="s">
        <v>20</v>
      </c>
      <c r="AB13" s="27">
        <v>1</v>
      </c>
      <c r="AC13" s="28" t="s">
        <v>1535</v>
      </c>
      <c r="AD13" s="27" t="s">
        <v>54</v>
      </c>
      <c r="AE13" s="28"/>
      <c r="AF13" s="29" t="s">
        <v>55</v>
      </c>
      <c r="AG13" s="29" t="s">
        <v>54</v>
      </c>
      <c r="AH13" s="27"/>
      <c r="AI13" s="27"/>
      <c r="AJ13" s="27"/>
      <c r="AK13" s="81"/>
      <c r="AL13" s="569"/>
      <c r="AM13" s="28"/>
      <c r="AN13" s="28"/>
      <c r="AO13" s="28">
        <v>2015</v>
      </c>
      <c r="AP13" s="20">
        <v>2015</v>
      </c>
      <c r="AQ13" s="182" t="s">
        <v>2558</v>
      </c>
      <c r="AR13" s="28"/>
      <c r="AS13" s="20" t="s">
        <v>1534</v>
      </c>
    </row>
    <row r="14" spans="1:45" ht="14.25" customHeight="1" x14ac:dyDescent="0.25">
      <c r="C14" t="s">
        <v>4374</v>
      </c>
      <c r="D14" s="409" t="s">
        <v>3920</v>
      </c>
      <c r="E14" s="435" t="s">
        <v>6078</v>
      </c>
      <c r="F14" s="412"/>
      <c r="G14" s="504" t="s">
        <v>3923</v>
      </c>
      <c r="H14" s="412" t="s">
        <v>5057</v>
      </c>
      <c r="I14" s="412">
        <v>64</v>
      </c>
      <c r="J14" s="415">
        <v>32</v>
      </c>
      <c r="K14" s="19" t="s">
        <v>5300</v>
      </c>
      <c r="L14" s="465" t="s">
        <v>3923</v>
      </c>
      <c r="M14" s="81"/>
      <c r="N14" s="28">
        <v>12026</v>
      </c>
      <c r="O14" s="972"/>
      <c r="P14" s="29">
        <v>6</v>
      </c>
      <c r="Q14" s="28"/>
      <c r="R14" s="28"/>
      <c r="S14" s="81">
        <v>70</v>
      </c>
      <c r="T14" s="185">
        <v>44416</v>
      </c>
      <c r="U14" s="326" t="s">
        <v>5298</v>
      </c>
      <c r="V14" s="60">
        <v>1</v>
      </c>
      <c r="W14" s="167">
        <v>1</v>
      </c>
      <c r="X14" s="489">
        <f t="shared" si="0"/>
        <v>5.8207217694994178</v>
      </c>
      <c r="Y14" s="502" t="s">
        <v>174</v>
      </c>
      <c r="Z14" s="494"/>
      <c r="AA14" s="28" t="s">
        <v>479</v>
      </c>
      <c r="AB14" s="27">
        <v>18</v>
      </c>
      <c r="AC14" s="28" t="s">
        <v>79</v>
      </c>
      <c r="AD14" s="27" t="s">
        <v>54</v>
      </c>
      <c r="AE14" s="28" t="s">
        <v>158</v>
      </c>
      <c r="AF14" s="29" t="s">
        <v>54</v>
      </c>
      <c r="AG14" s="29"/>
      <c r="AH14" s="27" t="s">
        <v>181</v>
      </c>
      <c r="AI14" s="27" t="s">
        <v>465</v>
      </c>
      <c r="AJ14" s="27" t="s">
        <v>54</v>
      </c>
      <c r="AK14" s="81"/>
      <c r="AL14" s="569"/>
      <c r="AM14" s="28">
        <v>64</v>
      </c>
      <c r="AN14" s="28"/>
      <c r="AO14" s="28">
        <v>2016</v>
      </c>
      <c r="AP14" s="20">
        <v>2021</v>
      </c>
      <c r="AQ14" s="182" t="s">
        <v>6077</v>
      </c>
      <c r="AR14" s="28" t="s">
        <v>3925</v>
      </c>
      <c r="AS14" s="20" t="s">
        <v>3924</v>
      </c>
    </row>
    <row r="15" spans="1:45" s="208" customFormat="1" ht="14.25" customHeight="1" x14ac:dyDescent="0.25">
      <c r="A15" t="s">
        <v>744</v>
      </c>
      <c r="B15">
        <v>1</v>
      </c>
      <c r="C15" t="s">
        <v>875</v>
      </c>
      <c r="D15" s="26" t="s">
        <v>713</v>
      </c>
      <c r="E15" s="435" t="s">
        <v>2666</v>
      </c>
      <c r="F15" s="27" t="s">
        <v>67</v>
      </c>
      <c r="G15" s="28" t="s">
        <v>714</v>
      </c>
      <c r="H15" s="27" t="s">
        <v>1157</v>
      </c>
      <c r="I15" s="27">
        <v>64</v>
      </c>
      <c r="J15" s="87">
        <v>32</v>
      </c>
      <c r="K15" s="19" t="s">
        <v>802</v>
      </c>
      <c r="L15" s="52" t="s">
        <v>108</v>
      </c>
      <c r="M15" s="81"/>
      <c r="N15" s="28">
        <v>11605</v>
      </c>
      <c r="O15" s="972"/>
      <c r="P15" s="29" t="s">
        <v>744</v>
      </c>
      <c r="Q15" s="28">
        <v>8</v>
      </c>
      <c r="R15" s="28">
        <v>10</v>
      </c>
      <c r="S15" s="81">
        <v>93.923000000000002</v>
      </c>
      <c r="T15" s="185">
        <v>41742</v>
      </c>
      <c r="U15" s="326" t="s">
        <v>1267</v>
      </c>
      <c r="V15" s="60">
        <v>1.5</v>
      </c>
      <c r="W15" s="167">
        <v>4</v>
      </c>
      <c r="X15" s="489">
        <f t="shared" si="0"/>
        <v>3.0349956915122793</v>
      </c>
      <c r="Y15" s="502" t="s">
        <v>2226</v>
      </c>
      <c r="Z15" s="494"/>
      <c r="AA15" s="28" t="s">
        <v>479</v>
      </c>
      <c r="AB15" s="27">
        <v>3</v>
      </c>
      <c r="AC15" s="28" t="s">
        <v>229</v>
      </c>
      <c r="AD15" s="27" t="s">
        <v>54</v>
      </c>
      <c r="AE15" s="28" t="s">
        <v>124</v>
      </c>
      <c r="AF15" s="29" t="s">
        <v>54</v>
      </c>
      <c r="AG15" s="29" t="s">
        <v>54</v>
      </c>
      <c r="AH15" s="27" t="s">
        <v>2668</v>
      </c>
      <c r="AI15" s="27" t="s">
        <v>2668</v>
      </c>
      <c r="AJ15" s="27" t="s">
        <v>54</v>
      </c>
      <c r="AK15" s="81">
        <v>256</v>
      </c>
      <c r="AL15" s="569"/>
      <c r="AM15" s="28">
        <v>288</v>
      </c>
      <c r="AN15" s="28"/>
      <c r="AO15" s="28">
        <v>2006</v>
      </c>
      <c r="AP15" s="20">
        <v>2014</v>
      </c>
      <c r="AQ15" s="182" t="s">
        <v>2667</v>
      </c>
      <c r="AR15" s="28" t="s">
        <v>715</v>
      </c>
      <c r="AS15" s="20" t="s">
        <v>1146</v>
      </c>
    </row>
    <row r="16" spans="1:45" ht="14.25" customHeight="1" x14ac:dyDescent="0.25">
      <c r="A16" t="s">
        <v>744</v>
      </c>
      <c r="B16">
        <v>1</v>
      </c>
      <c r="C16" t="s">
        <v>875</v>
      </c>
      <c r="D16" s="26" t="s">
        <v>506</v>
      </c>
      <c r="E16" s="435" t="s">
        <v>2554</v>
      </c>
      <c r="F16" s="27" t="s">
        <v>67</v>
      </c>
      <c r="G16" s="28" t="s">
        <v>507</v>
      </c>
      <c r="H16" s="27" t="s">
        <v>238</v>
      </c>
      <c r="I16" s="27">
        <v>64</v>
      </c>
      <c r="J16" s="87">
        <v>32</v>
      </c>
      <c r="K16" s="19" t="s">
        <v>800</v>
      </c>
      <c r="L16" s="52" t="s">
        <v>108</v>
      </c>
      <c r="M16" s="81"/>
      <c r="N16" s="28">
        <v>52845</v>
      </c>
      <c r="O16" s="972"/>
      <c r="P16" s="29">
        <v>6</v>
      </c>
      <c r="Q16" s="28">
        <v>8</v>
      </c>
      <c r="R16" s="28">
        <v>59</v>
      </c>
      <c r="S16" s="81">
        <v>55.555999999999997</v>
      </c>
      <c r="T16" s="185">
        <v>41764</v>
      </c>
      <c r="U16" s="326" t="s">
        <v>1255</v>
      </c>
      <c r="V16" s="60">
        <v>2</v>
      </c>
      <c r="W16" s="167">
        <v>1</v>
      </c>
      <c r="X16" s="489">
        <f t="shared" si="0"/>
        <v>2.1026019490964138</v>
      </c>
      <c r="Y16" s="502" t="s">
        <v>2216</v>
      </c>
      <c r="Z16" s="494"/>
      <c r="AA16" s="28" t="s">
        <v>20</v>
      </c>
      <c r="AB16" s="27">
        <v>136</v>
      </c>
      <c r="AC16" s="28" t="s">
        <v>509</v>
      </c>
      <c r="AD16" s="27" t="s">
        <v>54</v>
      </c>
      <c r="AE16" s="28" t="s">
        <v>124</v>
      </c>
      <c r="AF16" s="29" t="s">
        <v>54</v>
      </c>
      <c r="AG16" s="29" t="s">
        <v>55</v>
      </c>
      <c r="AH16" s="27" t="s">
        <v>133</v>
      </c>
      <c r="AI16" s="27" t="s">
        <v>133</v>
      </c>
      <c r="AJ16" s="27" t="s">
        <v>54</v>
      </c>
      <c r="AK16" s="81"/>
      <c r="AL16" s="569"/>
      <c r="AM16" s="28">
        <v>32</v>
      </c>
      <c r="AN16" s="28"/>
      <c r="AO16" s="28">
        <v>2007</v>
      </c>
      <c r="AP16" s="20">
        <v>2012</v>
      </c>
      <c r="AQ16" s="182" t="s">
        <v>2949</v>
      </c>
      <c r="AR16" s="28" t="s">
        <v>508</v>
      </c>
      <c r="AS16" s="20" t="s">
        <v>1351</v>
      </c>
    </row>
    <row r="17" spans="1:45" s="208" customFormat="1" ht="15" customHeight="1" x14ac:dyDescent="0.25">
      <c r="A17"/>
      <c r="B17">
        <v>1</v>
      </c>
      <c r="C17" t="s">
        <v>875</v>
      </c>
      <c r="D17" s="26" t="s">
        <v>2025</v>
      </c>
      <c r="E17" s="435" t="s">
        <v>2027</v>
      </c>
      <c r="F17" s="27" t="s">
        <v>741</v>
      </c>
      <c r="G17" s="28" t="s">
        <v>2026</v>
      </c>
      <c r="H17" s="27" t="s">
        <v>143</v>
      </c>
      <c r="I17" s="27">
        <v>64</v>
      </c>
      <c r="J17" s="87">
        <v>32</v>
      </c>
      <c r="K17" s="19" t="s">
        <v>800</v>
      </c>
      <c r="L17" s="52" t="s">
        <v>108</v>
      </c>
      <c r="M17" s="81" t="s">
        <v>3162</v>
      </c>
      <c r="N17" s="28">
        <v>135009</v>
      </c>
      <c r="O17" s="972"/>
      <c r="P17" s="29">
        <v>6</v>
      </c>
      <c r="Q17" s="28">
        <v>32</v>
      </c>
      <c r="R17" s="28"/>
      <c r="S17" s="81">
        <v>74.906999999999996</v>
      </c>
      <c r="T17" s="185">
        <v>43185</v>
      </c>
      <c r="U17" s="326">
        <v>14.7</v>
      </c>
      <c r="V17" s="60">
        <v>1</v>
      </c>
      <c r="W17" s="167">
        <v>1</v>
      </c>
      <c r="X17" s="489">
        <f t="shared" si="0"/>
        <v>0.55482967802146521</v>
      </c>
      <c r="Y17" s="502" t="s">
        <v>174</v>
      </c>
      <c r="Z17" s="494"/>
      <c r="AA17" s="28" t="s">
        <v>20</v>
      </c>
      <c r="AB17" s="27">
        <v>28</v>
      </c>
      <c r="AC17" s="28" t="s">
        <v>3147</v>
      </c>
      <c r="AD17" s="27"/>
      <c r="AE17" s="28"/>
      <c r="AF17" s="29" t="s">
        <v>55</v>
      </c>
      <c r="AG17" s="29" t="s">
        <v>54</v>
      </c>
      <c r="AH17" s="27"/>
      <c r="AI17" s="27"/>
      <c r="AJ17" s="27" t="s">
        <v>54</v>
      </c>
      <c r="AK17" s="81">
        <v>137</v>
      </c>
      <c r="AL17" s="569"/>
      <c r="AM17" s="28">
        <v>32</v>
      </c>
      <c r="AN17" s="629" t="s">
        <v>3148</v>
      </c>
      <c r="AO17" s="28">
        <v>2012</v>
      </c>
      <c r="AP17" s="20">
        <v>2012</v>
      </c>
      <c r="AQ17" s="182" t="s">
        <v>3149</v>
      </c>
      <c r="AR17" s="28" t="s">
        <v>3151</v>
      </c>
      <c r="AS17" s="20" t="s">
        <v>3146</v>
      </c>
    </row>
    <row r="18" spans="1:45" ht="7.5" customHeight="1" x14ac:dyDescent="0.25">
      <c r="D18" s="26"/>
      <c r="E18" s="435"/>
      <c r="F18" s="27"/>
      <c r="G18" s="28"/>
      <c r="H18" s="27"/>
      <c r="I18" s="27"/>
      <c r="J18" s="87"/>
      <c r="K18" s="19"/>
      <c r="L18" s="52"/>
      <c r="M18" s="81"/>
      <c r="N18" s="28"/>
      <c r="O18" s="972"/>
      <c r="P18" s="29"/>
      <c r="Q18" s="28"/>
      <c r="R18" s="28"/>
      <c r="S18" s="81"/>
      <c r="T18" s="185"/>
      <c r="U18" s="326"/>
      <c r="V18" s="60"/>
      <c r="W18" s="167"/>
      <c r="X18" s="489"/>
      <c r="Y18" s="502"/>
      <c r="Z18" s="494"/>
      <c r="AA18" s="28"/>
      <c r="AB18" s="27"/>
      <c r="AC18" s="28"/>
      <c r="AD18" s="27"/>
      <c r="AE18" s="28"/>
      <c r="AF18" s="29"/>
      <c r="AG18" s="29"/>
      <c r="AH18" s="27"/>
      <c r="AI18" s="27"/>
      <c r="AJ18" s="27"/>
      <c r="AK18" s="81"/>
      <c r="AL18" s="569"/>
      <c r="AM18" s="28"/>
      <c r="AN18" s="28"/>
      <c r="AO18" s="28"/>
      <c r="AP18" s="20"/>
      <c r="AQ18" s="142"/>
      <c r="AR18" s="28"/>
      <c r="AS18" s="20"/>
    </row>
    <row r="19" spans="1:45" ht="15" customHeight="1" x14ac:dyDescent="0.25">
      <c r="B19">
        <v>1</v>
      </c>
      <c r="C19" t="s">
        <v>875</v>
      </c>
      <c r="D19" s="26" t="s">
        <v>1439</v>
      </c>
      <c r="E19" s="435" t="s">
        <v>2365</v>
      </c>
      <c r="F19" s="27" t="s">
        <v>67</v>
      </c>
      <c r="G19" s="28" t="s">
        <v>1442</v>
      </c>
      <c r="H19" s="27" t="s">
        <v>12</v>
      </c>
      <c r="I19" s="27">
        <v>56</v>
      </c>
      <c r="J19" s="87">
        <v>10</v>
      </c>
      <c r="K19" s="19" t="s">
        <v>800</v>
      </c>
      <c r="L19" s="52" t="s">
        <v>108</v>
      </c>
      <c r="M19" s="81"/>
      <c r="N19" s="28">
        <v>1750</v>
      </c>
      <c r="O19" s="972"/>
      <c r="P19" s="29">
        <v>6</v>
      </c>
      <c r="Q19" s="28"/>
      <c r="R19" s="28">
        <v>3</v>
      </c>
      <c r="S19" s="81">
        <v>233.1</v>
      </c>
      <c r="T19" s="185">
        <v>41825</v>
      </c>
      <c r="U19" s="326">
        <v>14.7</v>
      </c>
      <c r="V19" s="60">
        <v>0.16700000000000001</v>
      </c>
      <c r="W19" s="167">
        <v>10</v>
      </c>
      <c r="X19" s="489">
        <f>IF(AND(N19&lt;&gt;"",S19&lt;&gt;""),1000*S19*V19/(N19*W19),"")</f>
        <v>2.2244400000000004</v>
      </c>
      <c r="Y19" s="502" t="s">
        <v>174</v>
      </c>
      <c r="Z19" s="494"/>
      <c r="AA19" s="28" t="s">
        <v>17</v>
      </c>
      <c r="AB19" s="27">
        <v>15</v>
      </c>
      <c r="AC19" s="28" t="s">
        <v>1441</v>
      </c>
      <c r="AD19" s="27" t="s">
        <v>54</v>
      </c>
      <c r="AE19" s="28"/>
      <c r="AF19" s="29" t="s">
        <v>55</v>
      </c>
      <c r="AG19" s="29"/>
      <c r="AH19" s="27">
        <v>30</v>
      </c>
      <c r="AI19" s="27" t="s">
        <v>83</v>
      </c>
      <c r="AJ19" s="27" t="s">
        <v>55</v>
      </c>
      <c r="AK19" s="81">
        <v>40</v>
      </c>
      <c r="AL19" s="569"/>
      <c r="AM19" s="28">
        <v>7</v>
      </c>
      <c r="AN19" s="28"/>
      <c r="AO19" s="28">
        <v>2012</v>
      </c>
      <c r="AP19" s="20"/>
      <c r="AQ19" s="19"/>
      <c r="AR19" s="28" t="s">
        <v>1440</v>
      </c>
      <c r="AS19" s="20" t="s">
        <v>1443</v>
      </c>
    </row>
    <row r="20" spans="1:45" s="208" customFormat="1" ht="14.25" customHeight="1" x14ac:dyDescent="0.25">
      <c r="A20"/>
      <c r="B20">
        <v>1</v>
      </c>
      <c r="C20" t="s">
        <v>875</v>
      </c>
      <c r="D20" s="26" t="s">
        <v>1444</v>
      </c>
      <c r="E20" s="435" t="s">
        <v>1449</v>
      </c>
      <c r="F20" s="27" t="s">
        <v>85</v>
      </c>
      <c r="G20" s="28" t="s">
        <v>1447</v>
      </c>
      <c r="H20" s="27" t="s">
        <v>1445</v>
      </c>
      <c r="I20" s="27">
        <v>36</v>
      </c>
      <c r="J20" s="87">
        <v>36</v>
      </c>
      <c r="K20" s="19" t="s">
        <v>1446</v>
      </c>
      <c r="L20" s="52" t="s">
        <v>1447</v>
      </c>
      <c r="M20" s="81"/>
      <c r="N20" s="28">
        <v>4427</v>
      </c>
      <c r="O20" s="972"/>
      <c r="P20" s="29">
        <v>6</v>
      </c>
      <c r="Q20" s="28"/>
      <c r="R20" s="28">
        <v>15</v>
      </c>
      <c r="S20" s="81">
        <v>50</v>
      </c>
      <c r="T20" s="185">
        <v>41644</v>
      </c>
      <c r="U20" s="326">
        <v>14.7</v>
      </c>
      <c r="V20" s="60">
        <v>1</v>
      </c>
      <c r="W20" s="167">
        <v>2</v>
      </c>
      <c r="X20" s="489">
        <f>IF(AND(N20&lt;&gt;"",S20&lt;&gt;""),1000*S20*V20/(N20*W20),"")</f>
        <v>5.6471651231081994</v>
      </c>
      <c r="Y20" s="502" t="s">
        <v>174</v>
      </c>
      <c r="Z20" s="494"/>
      <c r="AA20" s="28" t="s">
        <v>20</v>
      </c>
      <c r="AB20" s="27">
        <v>39</v>
      </c>
      <c r="AC20" s="28" t="s">
        <v>1448</v>
      </c>
      <c r="AD20" s="27" t="s">
        <v>54</v>
      </c>
      <c r="AE20" s="28" t="s">
        <v>124</v>
      </c>
      <c r="AF20" s="29" t="s">
        <v>54</v>
      </c>
      <c r="AG20" s="29" t="s">
        <v>55</v>
      </c>
      <c r="AH20" s="27"/>
      <c r="AI20" s="27"/>
      <c r="AJ20" s="27" t="s">
        <v>55</v>
      </c>
      <c r="AK20" s="81"/>
      <c r="AL20" s="569"/>
      <c r="AM20" s="28"/>
      <c r="AN20" s="28"/>
      <c r="AO20" s="28">
        <v>2011</v>
      </c>
      <c r="AP20" s="20">
        <v>2014</v>
      </c>
      <c r="AQ20" s="142"/>
      <c r="AR20" s="28" t="s">
        <v>1451</v>
      </c>
      <c r="AS20" s="20" t="s">
        <v>1450</v>
      </c>
    </row>
    <row r="21" spans="1:45" ht="7.5" customHeight="1" x14ac:dyDescent="0.25">
      <c r="D21" s="26"/>
      <c r="E21" s="435"/>
      <c r="F21" s="27"/>
      <c r="G21" s="28"/>
      <c r="H21" s="27"/>
      <c r="I21" s="27"/>
      <c r="J21" s="87"/>
      <c r="K21" s="19"/>
      <c r="L21" s="52"/>
      <c r="M21" s="81"/>
      <c r="N21" s="28"/>
      <c r="O21" s="972"/>
      <c r="P21" s="29"/>
      <c r="Q21" s="28"/>
      <c r="R21" s="28"/>
      <c r="S21" s="81"/>
      <c r="T21" s="185"/>
      <c r="U21" s="326"/>
      <c r="V21" s="60"/>
      <c r="W21" s="167"/>
      <c r="X21" s="489"/>
      <c r="Y21" s="502"/>
      <c r="Z21" s="494"/>
      <c r="AA21" s="28"/>
      <c r="AB21" s="27"/>
      <c r="AC21" s="28"/>
      <c r="AD21" s="27"/>
      <c r="AE21" s="28"/>
      <c r="AF21" s="29"/>
      <c r="AG21" s="29"/>
      <c r="AH21" s="27"/>
      <c r="AI21" s="27"/>
      <c r="AJ21" s="27"/>
      <c r="AK21" s="81"/>
      <c r="AL21" s="569"/>
      <c r="AM21" s="28"/>
      <c r="AN21" s="28"/>
      <c r="AO21" s="28"/>
      <c r="AP21" s="20"/>
      <c r="AQ21" s="142"/>
      <c r="AR21" s="28"/>
      <c r="AS21" s="20"/>
    </row>
    <row r="22" spans="1:45" ht="14.25" customHeight="1" x14ac:dyDescent="0.25">
      <c r="B22">
        <v>1</v>
      </c>
      <c r="C22" t="s">
        <v>875</v>
      </c>
      <c r="D22" s="26" t="s">
        <v>2643</v>
      </c>
      <c r="E22" s="435" t="s">
        <v>2642</v>
      </c>
      <c r="F22" s="27" t="s">
        <v>67</v>
      </c>
      <c r="G22" s="28" t="s">
        <v>2641</v>
      </c>
      <c r="H22" s="27" t="s">
        <v>136</v>
      </c>
      <c r="I22" s="27">
        <v>32</v>
      </c>
      <c r="J22" s="87">
        <v>32</v>
      </c>
      <c r="K22" s="19" t="s">
        <v>800</v>
      </c>
      <c r="L22" s="52" t="s">
        <v>108</v>
      </c>
      <c r="M22" s="81"/>
      <c r="N22" s="28">
        <v>244</v>
      </c>
      <c r="O22" s="972"/>
      <c r="P22" s="29">
        <v>6</v>
      </c>
      <c r="Q22" s="28"/>
      <c r="R22" s="28">
        <v>2</v>
      </c>
      <c r="S22" s="81">
        <v>319.18299999999999</v>
      </c>
      <c r="T22" s="185">
        <v>43175</v>
      </c>
      <c r="U22" s="326">
        <v>14.7</v>
      </c>
      <c r="V22" s="60">
        <v>1</v>
      </c>
      <c r="W22" s="167">
        <v>1</v>
      </c>
      <c r="X22" s="996">
        <f t="shared" ref="X22:X53" si="1">IF(AND(N22&lt;&gt;"",S22&lt;&gt;""),1000*S22*V22/(N22*W22),"")</f>
        <v>1308.127049180328</v>
      </c>
      <c r="Y22" s="502" t="s">
        <v>174</v>
      </c>
      <c r="Z22" s="494" t="s">
        <v>745</v>
      </c>
      <c r="AA22" s="28" t="s">
        <v>17</v>
      </c>
      <c r="AB22" s="27">
        <v>34</v>
      </c>
      <c r="AC22" s="28" t="s">
        <v>3836</v>
      </c>
      <c r="AD22" s="27" t="s">
        <v>54</v>
      </c>
      <c r="AE22" s="28" t="s">
        <v>124</v>
      </c>
      <c r="AF22" s="29" t="s">
        <v>55</v>
      </c>
      <c r="AG22" s="29"/>
      <c r="AH22" s="27" t="s">
        <v>133</v>
      </c>
      <c r="AI22" s="27" t="s">
        <v>133</v>
      </c>
      <c r="AJ22" s="27" t="s">
        <v>54</v>
      </c>
      <c r="AK22" s="81"/>
      <c r="AL22" s="569"/>
      <c r="AM22" s="28">
        <v>32</v>
      </c>
      <c r="AN22" s="28"/>
      <c r="AO22" s="28">
        <v>2010</v>
      </c>
      <c r="AP22" s="20">
        <v>2012</v>
      </c>
      <c r="AQ22" s="142"/>
      <c r="AR22" s="28" t="s">
        <v>2974</v>
      </c>
      <c r="AS22" s="20" t="s">
        <v>3837</v>
      </c>
    </row>
    <row r="23" spans="1:45" ht="14.25" customHeight="1" x14ac:dyDescent="0.25">
      <c r="A23" t="s">
        <v>744</v>
      </c>
      <c r="B23">
        <v>1</v>
      </c>
      <c r="C23" t="s">
        <v>875</v>
      </c>
      <c r="D23" s="26" t="s">
        <v>131</v>
      </c>
      <c r="E23" s="435" t="s">
        <v>2375</v>
      </c>
      <c r="F23" s="27" t="s">
        <v>107</v>
      </c>
      <c r="G23" s="28" t="s">
        <v>37</v>
      </c>
      <c r="H23" s="27" t="s">
        <v>136</v>
      </c>
      <c r="I23" s="27">
        <v>32</v>
      </c>
      <c r="J23" s="87">
        <v>32</v>
      </c>
      <c r="K23" s="19" t="s">
        <v>5975</v>
      </c>
      <c r="L23" s="52" t="s">
        <v>37</v>
      </c>
      <c r="M23" s="81"/>
      <c r="N23" s="28">
        <v>563</v>
      </c>
      <c r="O23" s="972"/>
      <c r="P23" s="29">
        <v>6</v>
      </c>
      <c r="Q23" s="28"/>
      <c r="R23" s="28">
        <v>1</v>
      </c>
      <c r="S23" s="81">
        <v>682</v>
      </c>
      <c r="T23" s="185">
        <v>43768</v>
      </c>
      <c r="U23" s="326"/>
      <c r="V23" s="60">
        <v>1.03</v>
      </c>
      <c r="W23" s="167">
        <v>1</v>
      </c>
      <c r="X23" s="1026">
        <f t="shared" si="1"/>
        <v>1247.708703374778</v>
      </c>
      <c r="Y23" s="725" t="s">
        <v>174</v>
      </c>
      <c r="Z23" s="494"/>
      <c r="AA23" s="28" t="s">
        <v>107</v>
      </c>
      <c r="AB23" s="27"/>
      <c r="AC23" s="28"/>
      <c r="AD23" s="27" t="s">
        <v>54</v>
      </c>
      <c r="AE23" s="28" t="s">
        <v>124</v>
      </c>
      <c r="AF23" s="29" t="s">
        <v>202</v>
      </c>
      <c r="AG23" s="29"/>
      <c r="AH23" s="27" t="s">
        <v>133</v>
      </c>
      <c r="AI23" s="27" t="s">
        <v>133</v>
      </c>
      <c r="AJ23" s="27" t="s">
        <v>54</v>
      </c>
      <c r="AK23" s="81">
        <v>86</v>
      </c>
      <c r="AL23" s="569"/>
      <c r="AM23" s="28">
        <v>32</v>
      </c>
      <c r="AN23" s="28">
        <v>3</v>
      </c>
      <c r="AO23" s="28">
        <v>2002</v>
      </c>
      <c r="AP23" s="20"/>
      <c r="AQ23" s="182" t="s">
        <v>5456</v>
      </c>
      <c r="AR23" s="28" t="s">
        <v>1116</v>
      </c>
      <c r="AS23" s="20" t="s">
        <v>206</v>
      </c>
    </row>
    <row r="24" spans="1:45" ht="14.25" customHeight="1" x14ac:dyDescent="0.25">
      <c r="A24" t="s">
        <v>746</v>
      </c>
      <c r="B24">
        <v>1</v>
      </c>
      <c r="C24" t="s">
        <v>875</v>
      </c>
      <c r="D24" s="26" t="s">
        <v>3190</v>
      </c>
      <c r="E24" s="435" t="s">
        <v>1717</v>
      </c>
      <c r="F24" s="27" t="s">
        <v>57</v>
      </c>
      <c r="G24" s="28" t="s">
        <v>654</v>
      </c>
      <c r="H24" s="412" t="s">
        <v>1613</v>
      </c>
      <c r="I24" s="27">
        <v>32</v>
      </c>
      <c r="J24" s="87">
        <v>32</v>
      </c>
      <c r="K24" s="19" t="s">
        <v>1720</v>
      </c>
      <c r="L24" s="52" t="s">
        <v>654</v>
      </c>
      <c r="M24" s="81"/>
      <c r="N24" s="28">
        <v>320</v>
      </c>
      <c r="O24" s="972"/>
      <c r="P24" s="29">
        <v>6</v>
      </c>
      <c r="Q24" s="28"/>
      <c r="R24" s="28">
        <v>1</v>
      </c>
      <c r="S24" s="81">
        <v>375</v>
      </c>
      <c r="T24" s="185">
        <v>42747</v>
      </c>
      <c r="U24" s="326" t="s">
        <v>1721</v>
      </c>
      <c r="V24" s="60">
        <v>1</v>
      </c>
      <c r="W24" s="167">
        <v>1</v>
      </c>
      <c r="X24" s="1026">
        <f t="shared" si="1"/>
        <v>1171.875</v>
      </c>
      <c r="Y24" s="725" t="s">
        <v>174</v>
      </c>
      <c r="Z24" s="494"/>
      <c r="AA24" s="28" t="s">
        <v>107</v>
      </c>
      <c r="AB24" s="27"/>
      <c r="AC24" s="28"/>
      <c r="AD24" s="27" t="s">
        <v>54</v>
      </c>
      <c r="AE24" s="28" t="s">
        <v>124</v>
      </c>
      <c r="AF24" s="29" t="s">
        <v>55</v>
      </c>
      <c r="AG24" s="29"/>
      <c r="AH24" s="27" t="s">
        <v>133</v>
      </c>
      <c r="AI24" s="27" t="s">
        <v>133</v>
      </c>
      <c r="AJ24" s="27" t="s">
        <v>54</v>
      </c>
      <c r="AK24" s="81">
        <v>45</v>
      </c>
      <c r="AL24" s="569"/>
      <c r="AM24" s="28">
        <v>32</v>
      </c>
      <c r="AN24" s="28">
        <v>3</v>
      </c>
      <c r="AO24" s="28">
        <v>2015</v>
      </c>
      <c r="AP24" s="20">
        <v>2018</v>
      </c>
      <c r="AQ24" s="182" t="s">
        <v>3263</v>
      </c>
      <c r="AR24" s="28" t="s">
        <v>4394</v>
      </c>
      <c r="AS24" s="20" t="s">
        <v>1718</v>
      </c>
    </row>
    <row r="25" spans="1:45" ht="14.25" customHeight="1" x14ac:dyDescent="0.25">
      <c r="A25" t="s">
        <v>744</v>
      </c>
      <c r="B25">
        <v>1</v>
      </c>
      <c r="C25" t="s">
        <v>875</v>
      </c>
      <c r="D25" s="26" t="s">
        <v>218</v>
      </c>
      <c r="E25" s="435" t="s">
        <v>2707</v>
      </c>
      <c r="F25" s="27" t="s">
        <v>56</v>
      </c>
      <c r="G25" s="28" t="s">
        <v>58</v>
      </c>
      <c r="H25" s="27" t="s">
        <v>5968</v>
      </c>
      <c r="I25" s="27">
        <v>32</v>
      </c>
      <c r="J25" s="87">
        <v>16</v>
      </c>
      <c r="K25" s="19" t="s">
        <v>2772</v>
      </c>
      <c r="L25" s="52" t="s">
        <v>743</v>
      </c>
      <c r="M25" s="81"/>
      <c r="N25" s="28">
        <v>4500</v>
      </c>
      <c r="O25" s="972"/>
      <c r="P25" s="29" t="s">
        <v>744</v>
      </c>
      <c r="Q25" s="28"/>
      <c r="R25" s="28"/>
      <c r="S25" s="81">
        <v>1050</v>
      </c>
      <c r="T25" s="185"/>
      <c r="U25" s="326"/>
      <c r="V25" s="60">
        <v>2.5</v>
      </c>
      <c r="W25" s="167">
        <v>1</v>
      </c>
      <c r="X25" s="721">
        <f t="shared" si="1"/>
        <v>583.33333333333337</v>
      </c>
      <c r="Y25" s="725"/>
      <c r="Z25" s="494"/>
      <c r="AA25" s="28" t="s">
        <v>737</v>
      </c>
      <c r="AB25" s="27"/>
      <c r="AC25" s="28"/>
      <c r="AD25" s="27" t="s">
        <v>54</v>
      </c>
      <c r="AE25" s="28" t="s">
        <v>124</v>
      </c>
      <c r="AF25" s="29" t="s">
        <v>54</v>
      </c>
      <c r="AG25" s="29"/>
      <c r="AH25" s="27" t="s">
        <v>133</v>
      </c>
      <c r="AI25" s="27" t="s">
        <v>133</v>
      </c>
      <c r="AJ25" s="27" t="s">
        <v>54</v>
      </c>
      <c r="AK25" s="81">
        <v>80</v>
      </c>
      <c r="AL25" s="569"/>
      <c r="AM25" s="28">
        <v>16</v>
      </c>
      <c r="AN25" s="28">
        <v>10</v>
      </c>
      <c r="AO25" s="28"/>
      <c r="AP25" s="20">
        <v>2012</v>
      </c>
      <c r="AQ25" s="182" t="s">
        <v>2708</v>
      </c>
      <c r="AR25" s="28" t="s">
        <v>42</v>
      </c>
      <c r="AS25" s="20" t="s">
        <v>40</v>
      </c>
    </row>
    <row r="26" spans="1:45" ht="14.25" customHeight="1" x14ac:dyDescent="0.25">
      <c r="B26">
        <v>1</v>
      </c>
      <c r="C26" t="s">
        <v>875</v>
      </c>
      <c r="D26" s="26" t="s">
        <v>3017</v>
      </c>
      <c r="E26" s="435" t="s">
        <v>3018</v>
      </c>
      <c r="F26" s="27" t="s">
        <v>85</v>
      </c>
      <c r="G26" s="28" t="s">
        <v>3020</v>
      </c>
      <c r="H26" s="27" t="s">
        <v>33</v>
      </c>
      <c r="I26" s="27">
        <v>32</v>
      </c>
      <c r="J26" s="87">
        <v>32</v>
      </c>
      <c r="K26" s="19" t="s">
        <v>800</v>
      </c>
      <c r="L26" s="52" t="s">
        <v>108</v>
      </c>
      <c r="M26" s="81" t="s">
        <v>3580</v>
      </c>
      <c r="N26" s="28">
        <v>596</v>
      </c>
      <c r="O26" s="972"/>
      <c r="P26" s="29">
        <v>6</v>
      </c>
      <c r="Q26" s="28"/>
      <c r="R26" s="28">
        <v>1</v>
      </c>
      <c r="S26" s="81">
        <v>243.90199999999999</v>
      </c>
      <c r="T26" s="185">
        <v>43228</v>
      </c>
      <c r="U26" s="326">
        <v>14.7</v>
      </c>
      <c r="V26" s="60">
        <v>1</v>
      </c>
      <c r="W26" s="167">
        <v>1</v>
      </c>
      <c r="X26" s="721">
        <f t="shared" si="1"/>
        <v>409.23154362416108</v>
      </c>
      <c r="Y26" s="725" t="s">
        <v>174</v>
      </c>
      <c r="Z26" s="494"/>
      <c r="AA26" s="28" t="s">
        <v>20</v>
      </c>
      <c r="AB26" s="27">
        <v>15</v>
      </c>
      <c r="AC26" s="28" t="s">
        <v>73</v>
      </c>
      <c r="AD26" s="27" t="s">
        <v>54</v>
      </c>
      <c r="AE26" s="28" t="s">
        <v>124</v>
      </c>
      <c r="AF26" s="29" t="s">
        <v>55</v>
      </c>
      <c r="AG26" s="29"/>
      <c r="AH26" s="27" t="s">
        <v>133</v>
      </c>
      <c r="AI26" s="27" t="s">
        <v>133</v>
      </c>
      <c r="AJ26" s="27" t="s">
        <v>54</v>
      </c>
      <c r="AK26" s="81"/>
      <c r="AL26" s="569"/>
      <c r="AM26" s="28">
        <v>32</v>
      </c>
      <c r="AN26" s="28">
        <v>5</v>
      </c>
      <c r="AO26" s="28">
        <v>2017</v>
      </c>
      <c r="AP26" s="20">
        <v>2017</v>
      </c>
      <c r="AQ26" s="19"/>
      <c r="AR26" s="28" t="s">
        <v>3489</v>
      </c>
      <c r="AS26" s="20" t="s">
        <v>3581</v>
      </c>
    </row>
    <row r="27" spans="1:45" ht="14.25" customHeight="1" x14ac:dyDescent="0.25">
      <c r="D27" s="409" t="s">
        <v>5818</v>
      </c>
      <c r="E27" s="435" t="s">
        <v>5819</v>
      </c>
      <c r="F27" s="27" t="s">
        <v>67</v>
      </c>
      <c r="G27" s="504" t="s">
        <v>5820</v>
      </c>
      <c r="H27" s="27" t="s">
        <v>1052</v>
      </c>
      <c r="I27" s="412">
        <v>32</v>
      </c>
      <c r="J27" s="415">
        <v>8</v>
      </c>
      <c r="K27" s="856" t="s">
        <v>6197</v>
      </c>
      <c r="L27" s="52" t="s">
        <v>108</v>
      </c>
      <c r="M27" s="81" t="s">
        <v>6199</v>
      </c>
      <c r="N27" s="28">
        <v>622</v>
      </c>
      <c r="O27" s="972">
        <v>357</v>
      </c>
      <c r="P27" s="29">
        <v>6</v>
      </c>
      <c r="Q27" s="28"/>
      <c r="R27" s="28"/>
      <c r="S27" s="81">
        <v>250</v>
      </c>
      <c r="T27" s="185">
        <v>44490</v>
      </c>
      <c r="U27" s="326" t="s">
        <v>5998</v>
      </c>
      <c r="V27" s="60">
        <v>1</v>
      </c>
      <c r="W27" s="167">
        <v>1</v>
      </c>
      <c r="X27" s="721">
        <f t="shared" si="1"/>
        <v>401.92926045016077</v>
      </c>
      <c r="Y27" s="725"/>
      <c r="Z27" s="494"/>
      <c r="AA27" s="28" t="s">
        <v>17</v>
      </c>
      <c r="AB27" s="27">
        <v>8</v>
      </c>
      <c r="AC27" s="28" t="s">
        <v>386</v>
      </c>
      <c r="AD27" s="27"/>
      <c r="AE27" s="28"/>
      <c r="AF27" s="29"/>
      <c r="AG27" s="29"/>
      <c r="AH27" s="27"/>
      <c r="AI27" s="27"/>
      <c r="AJ27" s="27"/>
      <c r="AK27" s="81"/>
      <c r="AL27" s="569"/>
      <c r="AM27" s="28"/>
      <c r="AN27" s="28"/>
      <c r="AO27" s="28"/>
      <c r="AP27" s="20"/>
      <c r="AQ27" s="182" t="s">
        <v>5822</v>
      </c>
      <c r="AR27" s="28" t="s">
        <v>5821</v>
      </c>
      <c r="AS27" s="20" t="s">
        <v>6209</v>
      </c>
    </row>
    <row r="28" spans="1:45" ht="14.25" customHeight="1" x14ac:dyDescent="0.25">
      <c r="B28">
        <v>1</v>
      </c>
      <c r="C28" t="s">
        <v>4376</v>
      </c>
      <c r="D28" s="26" t="s">
        <v>1642</v>
      </c>
      <c r="E28" s="435" t="s">
        <v>2491</v>
      </c>
      <c r="F28" s="27" t="s">
        <v>67</v>
      </c>
      <c r="G28" s="28" t="s">
        <v>355</v>
      </c>
      <c r="H28" s="27" t="s">
        <v>65</v>
      </c>
      <c r="I28" s="27">
        <v>32</v>
      </c>
      <c r="J28" s="87">
        <v>16</v>
      </c>
      <c r="K28" s="19" t="s">
        <v>800</v>
      </c>
      <c r="L28" s="52" t="s">
        <v>108</v>
      </c>
      <c r="M28" s="81" t="s">
        <v>1554</v>
      </c>
      <c r="N28" s="28">
        <v>930</v>
      </c>
      <c r="O28" s="972"/>
      <c r="P28" s="29">
        <v>6</v>
      </c>
      <c r="Q28" s="28"/>
      <c r="R28" s="28"/>
      <c r="S28" s="81">
        <v>357.52600000000001</v>
      </c>
      <c r="T28" s="185">
        <v>42268</v>
      </c>
      <c r="U28" s="326">
        <v>14.7</v>
      </c>
      <c r="V28" s="60">
        <v>1</v>
      </c>
      <c r="W28" s="167">
        <v>1</v>
      </c>
      <c r="X28" s="721">
        <f t="shared" si="1"/>
        <v>384.43655913978495</v>
      </c>
      <c r="Y28" s="725" t="s">
        <v>174</v>
      </c>
      <c r="Z28" s="494"/>
      <c r="AA28" s="28" t="s">
        <v>20</v>
      </c>
      <c r="AB28" s="27">
        <v>3</v>
      </c>
      <c r="AC28" s="28" t="s">
        <v>356</v>
      </c>
      <c r="AD28" s="27" t="s">
        <v>54</v>
      </c>
      <c r="AE28" s="28" t="s">
        <v>65</v>
      </c>
      <c r="AF28" s="29" t="s">
        <v>55</v>
      </c>
      <c r="AG28" s="29"/>
      <c r="AH28" s="27" t="s">
        <v>181</v>
      </c>
      <c r="AI28" s="27" t="s">
        <v>181</v>
      </c>
      <c r="AJ28" s="27"/>
      <c r="AK28" s="81">
        <v>20</v>
      </c>
      <c r="AL28" s="569"/>
      <c r="AM28" s="28"/>
      <c r="AN28" s="28">
        <v>2</v>
      </c>
      <c r="AO28" s="28">
        <v>2006</v>
      </c>
      <c r="AP28" s="20">
        <v>2017</v>
      </c>
      <c r="AQ28" s="19"/>
      <c r="AR28" s="28" t="s">
        <v>38</v>
      </c>
      <c r="AS28" s="20" t="s">
        <v>1641</v>
      </c>
    </row>
    <row r="29" spans="1:45" s="208" customFormat="1" ht="14.25" customHeight="1" x14ac:dyDescent="0.25">
      <c r="A29"/>
      <c r="B29"/>
      <c r="C29"/>
      <c r="D29" s="591" t="s">
        <v>6346</v>
      </c>
      <c r="E29" s="555" t="s">
        <v>6347</v>
      </c>
      <c r="F29" s="592" t="s">
        <v>107</v>
      </c>
      <c r="G29" s="593" t="s">
        <v>6348</v>
      </c>
      <c r="H29" s="592" t="s">
        <v>1613</v>
      </c>
      <c r="I29" s="592">
        <v>32</v>
      </c>
      <c r="J29" s="618">
        <v>32</v>
      </c>
      <c r="K29" s="19" t="s">
        <v>6349</v>
      </c>
      <c r="L29" s="52" t="s">
        <v>6350</v>
      </c>
      <c r="M29" s="81" t="s">
        <v>6353</v>
      </c>
      <c r="N29" s="28">
        <v>1509</v>
      </c>
      <c r="O29" s="972"/>
      <c r="P29" s="29" t="s">
        <v>744</v>
      </c>
      <c r="Q29" s="28"/>
      <c r="R29" s="28">
        <v>2</v>
      </c>
      <c r="S29" s="81">
        <v>566.25</v>
      </c>
      <c r="T29" s="185">
        <v>44473</v>
      </c>
      <c r="U29" s="326" t="s">
        <v>6354</v>
      </c>
      <c r="V29" s="60">
        <v>1</v>
      </c>
      <c r="W29" s="167">
        <v>1</v>
      </c>
      <c r="X29" s="721">
        <f t="shared" si="1"/>
        <v>375.24850894632209</v>
      </c>
      <c r="Y29" s="725" t="s">
        <v>2226</v>
      </c>
      <c r="Z29" s="494"/>
      <c r="AA29" s="28" t="s">
        <v>107</v>
      </c>
      <c r="AB29" s="27"/>
      <c r="AC29" s="28"/>
      <c r="AD29" s="27" t="s">
        <v>54</v>
      </c>
      <c r="AE29" s="28" t="s">
        <v>124</v>
      </c>
      <c r="AF29" s="29" t="s">
        <v>55</v>
      </c>
      <c r="AG29" s="29"/>
      <c r="AH29" s="27" t="s">
        <v>133</v>
      </c>
      <c r="AI29" s="27" t="s">
        <v>133</v>
      </c>
      <c r="AJ29" s="27" t="s">
        <v>54</v>
      </c>
      <c r="AK29" s="81"/>
      <c r="AL29" s="569"/>
      <c r="AM29" s="28">
        <v>32</v>
      </c>
      <c r="AN29" s="28">
        <v>5</v>
      </c>
      <c r="AO29" s="28"/>
      <c r="AP29" s="20">
        <v>2021</v>
      </c>
      <c r="AQ29" s="182"/>
      <c r="AR29" s="965" t="s">
        <v>6356</v>
      </c>
      <c r="AS29" s="966" t="s">
        <v>6355</v>
      </c>
    </row>
    <row r="30" spans="1:45" ht="14.25" customHeight="1" x14ac:dyDescent="0.25">
      <c r="B30">
        <v>1</v>
      </c>
      <c r="C30" t="s">
        <v>875</v>
      </c>
      <c r="D30" s="26" t="s">
        <v>2014</v>
      </c>
      <c r="E30" s="435" t="s">
        <v>2385</v>
      </c>
      <c r="F30" s="27" t="s">
        <v>57</v>
      </c>
      <c r="G30" s="28" t="s">
        <v>4699</v>
      </c>
      <c r="H30" s="412" t="s">
        <v>1613</v>
      </c>
      <c r="I30" s="27">
        <v>32</v>
      </c>
      <c r="J30" s="87">
        <v>32</v>
      </c>
      <c r="K30" s="19" t="s">
        <v>1804</v>
      </c>
      <c r="L30" s="28" t="s">
        <v>1806</v>
      </c>
      <c r="M30" s="81"/>
      <c r="N30" s="28">
        <v>481</v>
      </c>
      <c r="O30" s="972"/>
      <c r="P30" s="29">
        <v>6</v>
      </c>
      <c r="Q30" s="28"/>
      <c r="R30" s="28"/>
      <c r="S30" s="81">
        <v>346</v>
      </c>
      <c r="T30" s="185"/>
      <c r="U30" s="326"/>
      <c r="V30" s="60">
        <v>0.52</v>
      </c>
      <c r="W30" s="167">
        <v>1</v>
      </c>
      <c r="X30" s="721">
        <f t="shared" si="1"/>
        <v>374.05405405405406</v>
      </c>
      <c r="Y30" s="725" t="s">
        <v>174</v>
      </c>
      <c r="Z30" s="494"/>
      <c r="AA30" s="28" t="s">
        <v>2401</v>
      </c>
      <c r="AB30" s="27"/>
      <c r="AC30" s="28" t="s">
        <v>1805</v>
      </c>
      <c r="AD30" s="27" t="s">
        <v>54</v>
      </c>
      <c r="AE30" s="28" t="s">
        <v>124</v>
      </c>
      <c r="AF30" s="29"/>
      <c r="AG30" s="29"/>
      <c r="AH30" s="27" t="s">
        <v>462</v>
      </c>
      <c r="AI30" s="27" t="s">
        <v>462</v>
      </c>
      <c r="AJ30" s="27" t="s">
        <v>54</v>
      </c>
      <c r="AK30" s="81"/>
      <c r="AL30" s="569"/>
      <c r="AM30" s="28"/>
      <c r="AN30" s="28"/>
      <c r="AO30" s="28"/>
      <c r="AP30" s="20">
        <v>2018</v>
      </c>
      <c r="AQ30" s="182" t="s">
        <v>4695</v>
      </c>
      <c r="AR30" s="28" t="s">
        <v>3197</v>
      </c>
      <c r="AS30" s="20" t="s">
        <v>3477</v>
      </c>
    </row>
    <row r="31" spans="1:45" ht="14.25" customHeight="1" x14ac:dyDescent="0.25">
      <c r="D31" s="409" t="s">
        <v>5798</v>
      </c>
      <c r="E31" s="435" t="s">
        <v>5799</v>
      </c>
      <c r="F31" s="412"/>
      <c r="G31" s="504" t="s">
        <v>5800</v>
      </c>
      <c r="H31" s="412" t="s">
        <v>1613</v>
      </c>
      <c r="I31" s="412">
        <v>32</v>
      </c>
      <c r="J31" s="415">
        <v>32</v>
      </c>
      <c r="K31" s="19" t="s">
        <v>800</v>
      </c>
      <c r="L31" s="465" t="s">
        <v>5800</v>
      </c>
      <c r="M31" s="81"/>
      <c r="N31" s="28">
        <v>545</v>
      </c>
      <c r="O31" s="972"/>
      <c r="P31" s="29">
        <v>6</v>
      </c>
      <c r="Q31" s="28"/>
      <c r="R31" s="28"/>
      <c r="S31" s="81">
        <v>200</v>
      </c>
      <c r="T31" s="185">
        <v>44249</v>
      </c>
      <c r="U31" s="326"/>
      <c r="V31" s="60">
        <v>1</v>
      </c>
      <c r="W31" s="167">
        <v>1</v>
      </c>
      <c r="X31" s="721">
        <f t="shared" si="1"/>
        <v>366.97247706422019</v>
      </c>
      <c r="Y31" s="725" t="s">
        <v>5802</v>
      </c>
      <c r="Z31" s="494"/>
      <c r="AA31" s="28" t="s">
        <v>20</v>
      </c>
      <c r="AB31" s="27">
        <v>4</v>
      </c>
      <c r="AC31" s="28" t="s">
        <v>3147</v>
      </c>
      <c r="AD31" s="27" t="s">
        <v>54</v>
      </c>
      <c r="AE31" s="28" t="s">
        <v>124</v>
      </c>
      <c r="AF31" s="29" t="s">
        <v>55</v>
      </c>
      <c r="AG31" s="29"/>
      <c r="AH31" s="27" t="s">
        <v>133</v>
      </c>
      <c r="AI31" s="27" t="s">
        <v>133</v>
      </c>
      <c r="AJ31" s="27" t="s">
        <v>54</v>
      </c>
      <c r="AK31" s="81"/>
      <c r="AL31" s="569"/>
      <c r="AM31" s="28">
        <v>32</v>
      </c>
      <c r="AN31" s="28">
        <v>5</v>
      </c>
      <c r="AO31" s="28"/>
      <c r="AP31" s="20">
        <v>2021</v>
      </c>
      <c r="AQ31" s="182"/>
      <c r="AR31" s="28" t="s">
        <v>5803</v>
      </c>
      <c r="AS31" s="20" t="s">
        <v>5804</v>
      </c>
    </row>
    <row r="32" spans="1:45" ht="14.25" customHeight="1" x14ac:dyDescent="0.25">
      <c r="A32" t="s">
        <v>746</v>
      </c>
      <c r="B32">
        <v>1</v>
      </c>
      <c r="C32" t="s">
        <v>875</v>
      </c>
      <c r="D32" s="45" t="s">
        <v>1601</v>
      </c>
      <c r="E32" s="555" t="s">
        <v>1603</v>
      </c>
      <c r="F32" s="46" t="s">
        <v>57</v>
      </c>
      <c r="G32" s="42" t="s">
        <v>1605</v>
      </c>
      <c r="H32" s="592" t="s">
        <v>1613</v>
      </c>
      <c r="I32" s="46">
        <v>32</v>
      </c>
      <c r="J32" s="670">
        <v>32</v>
      </c>
      <c r="K32" s="19" t="s">
        <v>5200</v>
      </c>
      <c r="L32" s="52" t="s">
        <v>1605</v>
      </c>
      <c r="M32" s="81" t="s">
        <v>1700</v>
      </c>
      <c r="N32" s="28">
        <v>761</v>
      </c>
      <c r="O32" s="972"/>
      <c r="P32" s="29">
        <v>6</v>
      </c>
      <c r="Q32" s="28"/>
      <c r="R32" s="28"/>
      <c r="S32" s="81">
        <v>769</v>
      </c>
      <c r="T32" s="185">
        <v>42667</v>
      </c>
      <c r="U32" s="326" t="s">
        <v>1698</v>
      </c>
      <c r="V32" s="60">
        <v>1</v>
      </c>
      <c r="W32" s="167">
        <v>3</v>
      </c>
      <c r="X32" s="721">
        <f t="shared" si="1"/>
        <v>336.83749452474814</v>
      </c>
      <c r="Y32" s="725" t="s">
        <v>174</v>
      </c>
      <c r="Z32" s="494" t="s">
        <v>54</v>
      </c>
      <c r="AA32" s="28" t="s">
        <v>20</v>
      </c>
      <c r="AB32" s="27">
        <v>1</v>
      </c>
      <c r="AC32" s="28" t="s">
        <v>1602</v>
      </c>
      <c r="AD32" s="27" t="s">
        <v>54</v>
      </c>
      <c r="AE32" s="28" t="s">
        <v>124</v>
      </c>
      <c r="AF32" s="29" t="s">
        <v>55</v>
      </c>
      <c r="AG32" s="29"/>
      <c r="AH32" s="27" t="s">
        <v>133</v>
      </c>
      <c r="AI32" s="27" t="s">
        <v>133</v>
      </c>
      <c r="AJ32" s="27" t="s">
        <v>54</v>
      </c>
      <c r="AK32" s="81"/>
      <c r="AL32" s="569"/>
      <c r="AM32" s="28">
        <v>32</v>
      </c>
      <c r="AN32" s="28"/>
      <c r="AO32" s="28">
        <v>2016</v>
      </c>
      <c r="AP32" s="20">
        <v>2020</v>
      </c>
      <c r="AQ32" s="423"/>
      <c r="AR32" s="28" t="s">
        <v>5037</v>
      </c>
      <c r="AS32" s="20" t="s">
        <v>1699</v>
      </c>
    </row>
    <row r="33" spans="1:45" ht="14.25" customHeight="1" x14ac:dyDescent="0.25">
      <c r="B33">
        <v>1</v>
      </c>
      <c r="C33" t="s">
        <v>875</v>
      </c>
      <c r="D33" s="45" t="s">
        <v>2089</v>
      </c>
      <c r="E33" s="555" t="s">
        <v>2106</v>
      </c>
      <c r="F33" s="46" t="s">
        <v>296</v>
      </c>
      <c r="G33" s="42" t="s">
        <v>2105</v>
      </c>
      <c r="H33" s="46" t="s">
        <v>136</v>
      </c>
      <c r="I33" s="46">
        <v>32</v>
      </c>
      <c r="J33" s="670">
        <v>32</v>
      </c>
      <c r="K33" s="856" t="s">
        <v>6197</v>
      </c>
      <c r="L33" s="52" t="s">
        <v>108</v>
      </c>
      <c r="M33" s="81" t="s">
        <v>6199</v>
      </c>
      <c r="N33" s="28">
        <v>1079</v>
      </c>
      <c r="O33" s="972"/>
      <c r="P33" s="29">
        <v>6</v>
      </c>
      <c r="Q33" s="28">
        <v>3</v>
      </c>
      <c r="R33" s="28">
        <v>1</v>
      </c>
      <c r="S33" s="81">
        <v>333.33300000000003</v>
      </c>
      <c r="T33" s="185">
        <v>44494</v>
      </c>
      <c r="U33" s="326" t="s">
        <v>5998</v>
      </c>
      <c r="V33" s="60">
        <v>1</v>
      </c>
      <c r="W33" s="167">
        <v>1</v>
      </c>
      <c r="X33" s="721">
        <f t="shared" si="1"/>
        <v>308.92771084337352</v>
      </c>
      <c r="Y33" s="725" t="s">
        <v>174</v>
      </c>
      <c r="Z33" s="494" t="s">
        <v>54</v>
      </c>
      <c r="AA33" s="28" t="s">
        <v>20</v>
      </c>
      <c r="AB33" s="27">
        <v>90</v>
      </c>
      <c r="AC33" s="28" t="s">
        <v>5319</v>
      </c>
      <c r="AD33" s="27" t="s">
        <v>54</v>
      </c>
      <c r="AE33" s="28" t="s">
        <v>124</v>
      </c>
      <c r="AF33" s="29" t="s">
        <v>55</v>
      </c>
      <c r="AG33" s="29"/>
      <c r="AH33" s="27" t="s">
        <v>133</v>
      </c>
      <c r="AI33" s="27" t="s">
        <v>133</v>
      </c>
      <c r="AJ33" s="27" t="s">
        <v>54</v>
      </c>
      <c r="AK33" s="81"/>
      <c r="AL33" s="569"/>
      <c r="AM33" s="28"/>
      <c r="AN33" s="28"/>
      <c r="AO33" s="28">
        <v>2014</v>
      </c>
      <c r="AP33" s="20">
        <v>2019</v>
      </c>
      <c r="AQ33" s="423"/>
      <c r="AR33" s="28" t="s">
        <v>5321</v>
      </c>
      <c r="AS33" s="20" t="s">
        <v>5320</v>
      </c>
    </row>
    <row r="34" spans="1:45" ht="14.25" customHeight="1" x14ac:dyDescent="0.25">
      <c r="B34">
        <v>1</v>
      </c>
      <c r="C34" t="s">
        <v>875</v>
      </c>
      <c r="D34" s="45" t="s">
        <v>231</v>
      </c>
      <c r="E34" s="555" t="s">
        <v>2250</v>
      </c>
      <c r="F34" s="46" t="s">
        <v>67</v>
      </c>
      <c r="G34" s="42" t="s">
        <v>232</v>
      </c>
      <c r="H34" s="46" t="s">
        <v>143</v>
      </c>
      <c r="I34" s="46">
        <v>32</v>
      </c>
      <c r="J34" s="670">
        <v>16</v>
      </c>
      <c r="K34" s="19" t="s">
        <v>800</v>
      </c>
      <c r="L34" s="52" t="s">
        <v>108</v>
      </c>
      <c r="M34" s="81"/>
      <c r="N34" s="28">
        <v>474</v>
      </c>
      <c r="O34" s="972"/>
      <c r="P34" s="29">
        <v>6</v>
      </c>
      <c r="Q34" s="28"/>
      <c r="R34" s="28"/>
      <c r="S34" s="81">
        <v>192.30799999999999</v>
      </c>
      <c r="T34" s="185">
        <v>43172</v>
      </c>
      <c r="U34" s="326">
        <v>14.7</v>
      </c>
      <c r="V34" s="60">
        <v>0.67</v>
      </c>
      <c r="W34" s="167">
        <v>1</v>
      </c>
      <c r="X34" s="721">
        <f t="shared" si="1"/>
        <v>271.82776371308017</v>
      </c>
      <c r="Y34" s="725" t="s">
        <v>2216</v>
      </c>
      <c r="Z34" s="494"/>
      <c r="AA34" s="28" t="s">
        <v>17</v>
      </c>
      <c r="AB34" s="27">
        <v>14</v>
      </c>
      <c r="AC34" s="28" t="s">
        <v>73</v>
      </c>
      <c r="AD34" s="27" t="s">
        <v>54</v>
      </c>
      <c r="AE34" s="28" t="s">
        <v>158</v>
      </c>
      <c r="AF34" s="29" t="s">
        <v>55</v>
      </c>
      <c r="AG34" s="29" t="s">
        <v>55</v>
      </c>
      <c r="AH34" s="27"/>
      <c r="AI34" s="27"/>
      <c r="AJ34" s="27"/>
      <c r="AK34" s="81"/>
      <c r="AL34" s="569"/>
      <c r="AM34" s="28"/>
      <c r="AN34" s="28"/>
      <c r="AO34" s="28">
        <v>2003</v>
      </c>
      <c r="AP34" s="20">
        <v>2009</v>
      </c>
      <c r="AQ34" s="726"/>
      <c r="AR34" s="28" t="s">
        <v>2882</v>
      </c>
      <c r="AS34" s="20" t="s">
        <v>2881</v>
      </c>
    </row>
    <row r="35" spans="1:45" x14ac:dyDescent="0.25">
      <c r="A35" t="s">
        <v>744</v>
      </c>
      <c r="B35">
        <v>1</v>
      </c>
      <c r="C35" t="s">
        <v>875</v>
      </c>
      <c r="D35" s="45" t="s">
        <v>734</v>
      </c>
      <c r="E35" s="42"/>
      <c r="F35" s="46" t="s">
        <v>107</v>
      </c>
      <c r="G35" s="42" t="s">
        <v>34</v>
      </c>
      <c r="H35" s="46" t="s">
        <v>35</v>
      </c>
      <c r="I35" s="46">
        <v>32</v>
      </c>
      <c r="J35" s="670">
        <v>32</v>
      </c>
      <c r="K35" s="19" t="s">
        <v>1567</v>
      </c>
      <c r="L35" s="28" t="s">
        <v>34</v>
      </c>
      <c r="M35" s="81" t="s">
        <v>1653</v>
      </c>
      <c r="N35" s="28">
        <v>1020</v>
      </c>
      <c r="O35" s="972"/>
      <c r="P35" s="29" t="s">
        <v>744</v>
      </c>
      <c r="Q35" s="28"/>
      <c r="R35" s="28"/>
      <c r="S35" s="81">
        <v>290</v>
      </c>
      <c r="T35" s="185">
        <v>41579</v>
      </c>
      <c r="U35" s="326" t="s">
        <v>1267</v>
      </c>
      <c r="V35" s="60">
        <v>0.9</v>
      </c>
      <c r="W35" s="167">
        <v>1</v>
      </c>
      <c r="X35" s="721">
        <f t="shared" si="1"/>
        <v>255.88235294117646</v>
      </c>
      <c r="Y35" s="502" t="s">
        <v>2226</v>
      </c>
      <c r="Z35" s="494"/>
      <c r="AA35" s="28" t="s">
        <v>107</v>
      </c>
      <c r="AB35" s="27"/>
      <c r="AC35" s="28"/>
      <c r="AD35" s="27" t="s">
        <v>54</v>
      </c>
      <c r="AE35" s="28" t="s">
        <v>124</v>
      </c>
      <c r="AF35" s="29" t="s">
        <v>202</v>
      </c>
      <c r="AG35" s="29"/>
      <c r="AH35" s="27" t="s">
        <v>133</v>
      </c>
      <c r="AI35" s="27" t="s">
        <v>133</v>
      </c>
      <c r="AJ35" s="27" t="s">
        <v>54</v>
      </c>
      <c r="AK35" s="81"/>
      <c r="AL35" s="569"/>
      <c r="AM35" s="28">
        <v>32</v>
      </c>
      <c r="AN35" s="28"/>
      <c r="AO35" s="28">
        <v>2004</v>
      </c>
      <c r="AP35" s="20"/>
      <c r="AQ35" s="1000"/>
      <c r="AR35" s="28" t="s">
        <v>735</v>
      </c>
      <c r="AS35" s="20" t="s">
        <v>1676</v>
      </c>
    </row>
    <row r="36" spans="1:45" x14ac:dyDescent="0.25">
      <c r="A36" t="s">
        <v>744</v>
      </c>
      <c r="B36">
        <v>1</v>
      </c>
      <c r="C36" t="s">
        <v>875</v>
      </c>
      <c r="D36" s="45" t="s">
        <v>130</v>
      </c>
      <c r="E36" s="555" t="s">
        <v>2220</v>
      </c>
      <c r="F36" s="46" t="s">
        <v>57</v>
      </c>
      <c r="G36" s="42" t="s">
        <v>126</v>
      </c>
      <c r="H36" s="46" t="s">
        <v>136</v>
      </c>
      <c r="I36" s="46">
        <v>32</v>
      </c>
      <c r="J36" s="670">
        <v>32</v>
      </c>
      <c r="K36" s="856" t="s">
        <v>6197</v>
      </c>
      <c r="L36" s="28" t="s">
        <v>108</v>
      </c>
      <c r="M36" s="81" t="s">
        <v>6199</v>
      </c>
      <c r="N36" s="28">
        <v>997</v>
      </c>
      <c r="O36" s="972">
        <v>434</v>
      </c>
      <c r="P36" s="29">
        <v>6</v>
      </c>
      <c r="Q36" s="28">
        <v>3</v>
      </c>
      <c r="R36" s="28"/>
      <c r="S36" s="81">
        <v>250</v>
      </c>
      <c r="T36" s="185">
        <v>44489</v>
      </c>
      <c r="U36" s="326" t="s">
        <v>5998</v>
      </c>
      <c r="V36" s="60">
        <v>1</v>
      </c>
      <c r="W36" s="167">
        <v>1</v>
      </c>
      <c r="X36" s="721">
        <f t="shared" si="1"/>
        <v>250.75225677031094</v>
      </c>
      <c r="Y36" s="725" t="s">
        <v>1833</v>
      </c>
      <c r="Z36" s="494"/>
      <c r="AA36" s="28" t="s">
        <v>20</v>
      </c>
      <c r="AB36" s="27">
        <v>7</v>
      </c>
      <c r="AC36" s="28" t="s">
        <v>132</v>
      </c>
      <c r="AD36" s="27" t="s">
        <v>54</v>
      </c>
      <c r="AE36" s="28" t="s">
        <v>124</v>
      </c>
      <c r="AF36" s="29" t="s">
        <v>55</v>
      </c>
      <c r="AG36" s="29"/>
      <c r="AH36" s="27" t="s">
        <v>133</v>
      </c>
      <c r="AI36" s="27" t="s">
        <v>133</v>
      </c>
      <c r="AJ36" s="27" t="s">
        <v>54</v>
      </c>
      <c r="AK36" s="81"/>
      <c r="AL36" s="569"/>
      <c r="AM36" s="28"/>
      <c r="AN36" s="28"/>
      <c r="AO36" s="28">
        <v>2004</v>
      </c>
      <c r="AP36" s="20">
        <v>2009</v>
      </c>
      <c r="AQ36" s="423"/>
      <c r="AR36" s="28" t="s">
        <v>135</v>
      </c>
      <c r="AS36" s="20"/>
    </row>
    <row r="37" spans="1:45" x14ac:dyDescent="0.25">
      <c r="B37">
        <v>1</v>
      </c>
      <c r="C37" t="s">
        <v>875</v>
      </c>
      <c r="D37" s="45" t="s">
        <v>1501</v>
      </c>
      <c r="E37" s="555" t="s">
        <v>2733</v>
      </c>
      <c r="F37" s="46" t="s">
        <v>85</v>
      </c>
      <c r="G37" s="42" t="s">
        <v>1505</v>
      </c>
      <c r="H37" s="46" t="s">
        <v>143</v>
      </c>
      <c r="I37" s="46">
        <v>32</v>
      </c>
      <c r="J37" s="670">
        <v>16</v>
      </c>
      <c r="K37" s="19" t="s">
        <v>800</v>
      </c>
      <c r="L37" s="52" t="s">
        <v>108</v>
      </c>
      <c r="M37" s="81"/>
      <c r="N37" s="28">
        <v>793</v>
      </c>
      <c r="O37" s="972"/>
      <c r="P37" s="29">
        <v>6</v>
      </c>
      <c r="Q37" s="28"/>
      <c r="R37" s="28">
        <v>2</v>
      </c>
      <c r="S37" s="81">
        <v>193.274</v>
      </c>
      <c r="T37" s="185">
        <v>41885</v>
      </c>
      <c r="U37" s="326">
        <v>14.7</v>
      </c>
      <c r="V37" s="60">
        <v>1</v>
      </c>
      <c r="W37" s="167">
        <v>1</v>
      </c>
      <c r="X37" s="721">
        <f t="shared" si="1"/>
        <v>243.72509457755359</v>
      </c>
      <c r="Y37" s="725" t="s">
        <v>174</v>
      </c>
      <c r="Z37" s="494"/>
      <c r="AA37" s="28" t="s">
        <v>17</v>
      </c>
      <c r="AB37" s="27">
        <v>49</v>
      </c>
      <c r="AC37" s="28" t="s">
        <v>1502</v>
      </c>
      <c r="AD37" s="27" t="s">
        <v>149</v>
      </c>
      <c r="AE37" s="28" t="s">
        <v>124</v>
      </c>
      <c r="AF37" s="29" t="s">
        <v>55</v>
      </c>
      <c r="AG37" s="29" t="s">
        <v>54</v>
      </c>
      <c r="AH37" s="27" t="s">
        <v>133</v>
      </c>
      <c r="AI37" s="27" t="s">
        <v>133</v>
      </c>
      <c r="AJ37" s="27"/>
      <c r="AK37" s="81"/>
      <c r="AL37" s="569"/>
      <c r="AM37" s="28">
        <v>16</v>
      </c>
      <c r="AN37" s="28">
        <v>5</v>
      </c>
      <c r="AO37" s="28">
        <v>2014</v>
      </c>
      <c r="AP37" s="20"/>
      <c r="AQ37" s="726" t="s">
        <v>1503</v>
      </c>
      <c r="AR37" s="28" t="s">
        <v>1504</v>
      </c>
      <c r="AS37" s="20" t="s">
        <v>1506</v>
      </c>
    </row>
    <row r="38" spans="1:45" ht="14.25" customHeight="1" x14ac:dyDescent="0.25">
      <c r="A38" t="s">
        <v>746</v>
      </c>
      <c r="B38">
        <v>1</v>
      </c>
      <c r="C38" t="s">
        <v>875</v>
      </c>
      <c r="D38" s="409" t="s">
        <v>4853</v>
      </c>
      <c r="E38" s="435" t="s">
        <v>4825</v>
      </c>
      <c r="F38" s="27" t="s">
        <v>67</v>
      </c>
      <c r="G38" s="504" t="s">
        <v>4827</v>
      </c>
      <c r="H38" s="27" t="s">
        <v>143</v>
      </c>
      <c r="I38" s="412">
        <v>32</v>
      </c>
      <c r="J38" s="415">
        <v>16</v>
      </c>
      <c r="K38" s="19" t="s">
        <v>800</v>
      </c>
      <c r="L38" s="52" t="s">
        <v>108</v>
      </c>
      <c r="M38" s="81"/>
      <c r="N38" s="28">
        <v>624</v>
      </c>
      <c r="O38" s="972"/>
      <c r="P38" s="29">
        <v>6</v>
      </c>
      <c r="Q38" s="28"/>
      <c r="R38" s="28"/>
      <c r="S38" s="81">
        <v>303.02999999999997</v>
      </c>
      <c r="T38" s="185">
        <v>43532</v>
      </c>
      <c r="U38" s="326">
        <v>14.7</v>
      </c>
      <c r="V38" s="60">
        <v>1</v>
      </c>
      <c r="W38" s="167">
        <v>2</v>
      </c>
      <c r="X38" s="721">
        <f t="shared" si="1"/>
        <v>242.8125</v>
      </c>
      <c r="Y38" s="725" t="s">
        <v>174</v>
      </c>
      <c r="Z38" s="494"/>
      <c r="AA38" s="28" t="s">
        <v>20</v>
      </c>
      <c r="AB38" s="27">
        <v>2</v>
      </c>
      <c r="AC38" s="28" t="s">
        <v>4840</v>
      </c>
      <c r="AD38" s="27" t="s">
        <v>54</v>
      </c>
      <c r="AE38" s="28" t="s">
        <v>158</v>
      </c>
      <c r="AF38" s="29" t="s">
        <v>55</v>
      </c>
      <c r="AG38" s="29" t="s">
        <v>55</v>
      </c>
      <c r="AH38" s="27" t="s">
        <v>129</v>
      </c>
      <c r="AI38" s="27" t="s">
        <v>129</v>
      </c>
      <c r="AJ38" s="27" t="s">
        <v>55</v>
      </c>
      <c r="AK38" s="81">
        <v>32</v>
      </c>
      <c r="AL38" s="27">
        <v>5</v>
      </c>
      <c r="AM38" s="28">
        <v>16</v>
      </c>
      <c r="AN38" s="28"/>
      <c r="AO38" s="28">
        <v>2017</v>
      </c>
      <c r="AP38" s="20">
        <v>2019</v>
      </c>
      <c r="AQ38" s="182" t="s">
        <v>4828</v>
      </c>
      <c r="AR38" s="28" t="s">
        <v>4841</v>
      </c>
      <c r="AS38" s="20" t="s">
        <v>4829</v>
      </c>
    </row>
    <row r="39" spans="1:45" ht="14.25" customHeight="1" x14ac:dyDescent="0.25">
      <c r="A39" t="s">
        <v>744</v>
      </c>
      <c r="B39">
        <v>1</v>
      </c>
      <c r="C39" t="s">
        <v>875</v>
      </c>
      <c r="D39" s="26" t="s">
        <v>358</v>
      </c>
      <c r="E39" s="435" t="s">
        <v>2304</v>
      </c>
      <c r="F39" s="27" t="s">
        <v>57</v>
      </c>
      <c r="G39" s="28" t="s">
        <v>360</v>
      </c>
      <c r="H39" s="27" t="s">
        <v>136</v>
      </c>
      <c r="I39" s="27">
        <v>32</v>
      </c>
      <c r="J39" s="87">
        <v>32</v>
      </c>
      <c r="K39" s="19" t="s">
        <v>800</v>
      </c>
      <c r="L39" s="52" t="s">
        <v>108</v>
      </c>
      <c r="M39" s="81"/>
      <c r="N39" s="28">
        <v>941</v>
      </c>
      <c r="O39" s="972"/>
      <c r="P39" s="29">
        <v>6</v>
      </c>
      <c r="Q39" s="28"/>
      <c r="R39" s="28">
        <v>2</v>
      </c>
      <c r="S39" s="81">
        <v>226.655</v>
      </c>
      <c r="T39" s="185">
        <v>41786</v>
      </c>
      <c r="U39" s="326">
        <v>14.7</v>
      </c>
      <c r="V39" s="60">
        <v>1</v>
      </c>
      <c r="W39" s="167">
        <v>1</v>
      </c>
      <c r="X39" s="721">
        <f t="shared" si="1"/>
        <v>240.86609989373008</v>
      </c>
      <c r="Y39" s="725" t="s">
        <v>2216</v>
      </c>
      <c r="Z39" s="494"/>
      <c r="AA39" s="28" t="s">
        <v>17</v>
      </c>
      <c r="AB39" s="27">
        <v>18</v>
      </c>
      <c r="AC39" s="28" t="s">
        <v>1372</v>
      </c>
      <c r="AD39" s="27" t="s">
        <v>54</v>
      </c>
      <c r="AE39" s="28" t="s">
        <v>124</v>
      </c>
      <c r="AF39" s="29" t="s">
        <v>55</v>
      </c>
      <c r="AG39" s="29"/>
      <c r="AH39" s="27" t="s">
        <v>133</v>
      </c>
      <c r="AI39" s="27" t="s">
        <v>133</v>
      </c>
      <c r="AJ39" s="27" t="s">
        <v>54</v>
      </c>
      <c r="AK39" s="81">
        <v>86</v>
      </c>
      <c r="AL39" s="569"/>
      <c r="AM39" s="28">
        <v>32</v>
      </c>
      <c r="AN39" s="28"/>
      <c r="AO39" s="28">
        <v>2009</v>
      </c>
      <c r="AP39" s="20">
        <v>2017</v>
      </c>
      <c r="AQ39" s="142"/>
      <c r="AR39" s="28" t="s">
        <v>359</v>
      </c>
      <c r="AS39" s="20" t="s">
        <v>1374</v>
      </c>
    </row>
    <row r="40" spans="1:45" x14ac:dyDescent="0.25">
      <c r="B40">
        <v>1</v>
      </c>
      <c r="C40" t="s">
        <v>4376</v>
      </c>
      <c r="D40" s="26" t="s">
        <v>1644</v>
      </c>
      <c r="E40" s="435" t="s">
        <v>2491</v>
      </c>
      <c r="F40" s="27" t="s">
        <v>67</v>
      </c>
      <c r="G40" s="28" t="s">
        <v>355</v>
      </c>
      <c r="H40" s="27" t="s">
        <v>65</v>
      </c>
      <c r="I40" s="27">
        <v>32</v>
      </c>
      <c r="J40" s="87">
        <v>16</v>
      </c>
      <c r="K40" s="19" t="s">
        <v>800</v>
      </c>
      <c r="L40" s="52" t="s">
        <v>108</v>
      </c>
      <c r="M40" s="81" t="s">
        <v>1554</v>
      </c>
      <c r="N40" s="28">
        <v>1588</v>
      </c>
      <c r="O40" s="972"/>
      <c r="P40" s="29">
        <v>6</v>
      </c>
      <c r="Q40" s="28"/>
      <c r="R40" s="28"/>
      <c r="S40" s="81">
        <v>354.73599999999999</v>
      </c>
      <c r="T40" s="185">
        <v>42267</v>
      </c>
      <c r="U40" s="326">
        <v>14.7</v>
      </c>
      <c r="V40" s="60">
        <v>1</v>
      </c>
      <c r="W40" s="167">
        <v>1</v>
      </c>
      <c r="X40" s="721">
        <f t="shared" si="1"/>
        <v>223.38539042821159</v>
      </c>
      <c r="Y40" s="725" t="s">
        <v>174</v>
      </c>
      <c r="Z40" s="494"/>
      <c r="AA40" s="28" t="s">
        <v>20</v>
      </c>
      <c r="AB40" s="27">
        <v>3</v>
      </c>
      <c r="AC40" s="28" t="s">
        <v>356</v>
      </c>
      <c r="AD40" s="27" t="s">
        <v>54</v>
      </c>
      <c r="AE40" s="28" t="s">
        <v>65</v>
      </c>
      <c r="AF40" s="29" t="s">
        <v>55</v>
      </c>
      <c r="AG40" s="29"/>
      <c r="AH40" s="27" t="s">
        <v>181</v>
      </c>
      <c r="AI40" s="27" t="s">
        <v>181</v>
      </c>
      <c r="AJ40" s="27"/>
      <c r="AK40" s="81">
        <v>20</v>
      </c>
      <c r="AL40" s="569"/>
      <c r="AM40" s="28"/>
      <c r="AN40" s="28">
        <v>2</v>
      </c>
      <c r="AO40" s="28">
        <v>2006</v>
      </c>
      <c r="AP40" s="20">
        <v>2017</v>
      </c>
      <c r="AQ40" s="19"/>
      <c r="AR40" s="28" t="s">
        <v>38</v>
      </c>
      <c r="AS40" s="20" t="s">
        <v>1645</v>
      </c>
    </row>
    <row r="41" spans="1:45" x14ac:dyDescent="0.25">
      <c r="A41" t="s">
        <v>746</v>
      </c>
      <c r="B41">
        <v>1</v>
      </c>
      <c r="C41" t="s">
        <v>875</v>
      </c>
      <c r="D41" s="26" t="s">
        <v>1607</v>
      </c>
      <c r="E41" s="435" t="s">
        <v>1612</v>
      </c>
      <c r="F41" s="27" t="s">
        <v>57</v>
      </c>
      <c r="G41" s="28" t="s">
        <v>1609</v>
      </c>
      <c r="H41" s="412" t="s">
        <v>1613</v>
      </c>
      <c r="I41" s="27">
        <v>32</v>
      </c>
      <c r="J41" s="87">
        <v>32</v>
      </c>
      <c r="K41" s="19" t="s">
        <v>827</v>
      </c>
      <c r="L41" s="28" t="s">
        <v>1610</v>
      </c>
      <c r="M41" s="81"/>
      <c r="N41" s="28">
        <v>1082</v>
      </c>
      <c r="O41" s="972"/>
      <c r="P41" s="29" t="s">
        <v>744</v>
      </c>
      <c r="Q41" s="28"/>
      <c r="R41" s="326" t="s">
        <v>170</v>
      </c>
      <c r="S41" s="81">
        <v>244</v>
      </c>
      <c r="T41" s="185">
        <v>41688</v>
      </c>
      <c r="U41" s="326">
        <v>14.7</v>
      </c>
      <c r="V41" s="60">
        <v>0.98</v>
      </c>
      <c r="W41" s="167">
        <v>1</v>
      </c>
      <c r="X41" s="489">
        <f t="shared" si="1"/>
        <v>220.9981515711645</v>
      </c>
      <c r="Y41" s="502" t="s">
        <v>2226</v>
      </c>
      <c r="Z41" s="494"/>
      <c r="AA41" s="28" t="s">
        <v>17</v>
      </c>
      <c r="AB41" s="27">
        <v>13</v>
      </c>
      <c r="AC41" s="28" t="s">
        <v>1608</v>
      </c>
      <c r="AD41" s="27" t="s">
        <v>54</v>
      </c>
      <c r="AE41" s="28" t="s">
        <v>124</v>
      </c>
      <c r="AF41" s="29" t="s">
        <v>55</v>
      </c>
      <c r="AG41" s="29"/>
      <c r="AH41" s="27" t="s">
        <v>133</v>
      </c>
      <c r="AI41" s="27" t="s">
        <v>133</v>
      </c>
      <c r="AJ41" s="27" t="s">
        <v>54</v>
      </c>
      <c r="AK41" s="81"/>
      <c r="AL41" s="569"/>
      <c r="AM41" s="28">
        <v>32</v>
      </c>
      <c r="AN41" s="28"/>
      <c r="AO41" s="28">
        <v>2016</v>
      </c>
      <c r="AP41" s="20"/>
      <c r="AQ41" s="142"/>
      <c r="AR41" s="28" t="s">
        <v>1604</v>
      </c>
      <c r="AS41" s="20" t="s">
        <v>1611</v>
      </c>
    </row>
    <row r="42" spans="1:45" x14ac:dyDescent="0.25">
      <c r="D42" s="409" t="s">
        <v>5203</v>
      </c>
      <c r="E42" s="435" t="s">
        <v>4555</v>
      </c>
      <c r="F42" s="412" t="s">
        <v>57</v>
      </c>
      <c r="G42" s="504" t="s">
        <v>4556</v>
      </c>
      <c r="H42" s="412" t="s">
        <v>1613</v>
      </c>
      <c r="I42" s="412">
        <v>32</v>
      </c>
      <c r="J42" s="415">
        <v>32</v>
      </c>
      <c r="K42" s="19" t="s">
        <v>800</v>
      </c>
      <c r="L42" s="465" t="s">
        <v>4556</v>
      </c>
      <c r="M42" s="81"/>
      <c r="N42" s="28">
        <v>1000</v>
      </c>
      <c r="O42" s="972"/>
      <c r="P42" s="29">
        <v>6</v>
      </c>
      <c r="Q42" s="28"/>
      <c r="R42" s="28"/>
      <c r="S42" s="81">
        <v>220</v>
      </c>
      <c r="T42" s="185">
        <v>44228</v>
      </c>
      <c r="U42" s="59" t="s">
        <v>5298</v>
      </c>
      <c r="V42" s="60">
        <v>1</v>
      </c>
      <c r="W42" s="167">
        <v>1</v>
      </c>
      <c r="X42" s="489">
        <f t="shared" si="1"/>
        <v>220</v>
      </c>
      <c r="Y42" s="502"/>
      <c r="Z42" s="494"/>
      <c r="AA42" s="28" t="s">
        <v>20</v>
      </c>
      <c r="AB42" s="27">
        <v>4</v>
      </c>
      <c r="AC42" s="28" t="s">
        <v>4554</v>
      </c>
      <c r="AD42" s="27" t="s">
        <v>54</v>
      </c>
      <c r="AE42" s="28" t="s">
        <v>124</v>
      </c>
      <c r="AF42" s="29" t="s">
        <v>55</v>
      </c>
      <c r="AG42" s="29"/>
      <c r="AH42" s="27" t="s">
        <v>133</v>
      </c>
      <c r="AI42" s="27" t="s">
        <v>133</v>
      </c>
      <c r="AJ42" s="27" t="s">
        <v>54</v>
      </c>
      <c r="AK42" s="81">
        <v>45</v>
      </c>
      <c r="AL42" s="569"/>
      <c r="AM42" s="28">
        <v>32</v>
      </c>
      <c r="AN42" s="28"/>
      <c r="AO42" s="28">
        <v>2018</v>
      </c>
      <c r="AP42" s="20">
        <v>2021</v>
      </c>
      <c r="AQ42" s="182" t="s">
        <v>5716</v>
      </c>
      <c r="AR42" s="28" t="s">
        <v>4572</v>
      </c>
      <c r="AS42" s="20" t="s">
        <v>5403</v>
      </c>
    </row>
    <row r="43" spans="1:45" x14ac:dyDescent="0.25">
      <c r="B43">
        <v>1</v>
      </c>
      <c r="C43" t="s">
        <v>875</v>
      </c>
      <c r="D43" s="26" t="s">
        <v>3728</v>
      </c>
      <c r="E43" s="435" t="s">
        <v>3729</v>
      </c>
      <c r="F43" s="29" t="s">
        <v>2800</v>
      </c>
      <c r="G43" s="28" t="s">
        <v>3730</v>
      </c>
      <c r="H43" s="27" t="s">
        <v>33</v>
      </c>
      <c r="I43" s="27">
        <v>32</v>
      </c>
      <c r="J43" s="87">
        <v>32</v>
      </c>
      <c r="K43" s="19" t="s">
        <v>800</v>
      </c>
      <c r="L43" s="52" t="s">
        <v>108</v>
      </c>
      <c r="M43" s="81"/>
      <c r="N43" s="28">
        <v>1100</v>
      </c>
      <c r="O43" s="972"/>
      <c r="P43" s="29">
        <v>6</v>
      </c>
      <c r="Q43" s="28"/>
      <c r="R43" s="28"/>
      <c r="S43" s="81">
        <v>238.095</v>
      </c>
      <c r="T43" s="185">
        <v>43288</v>
      </c>
      <c r="U43" s="326">
        <v>14.7</v>
      </c>
      <c r="V43" s="60">
        <v>1</v>
      </c>
      <c r="W43" s="167">
        <v>1</v>
      </c>
      <c r="X43" s="489">
        <f t="shared" si="1"/>
        <v>216.45</v>
      </c>
      <c r="Y43" s="502"/>
      <c r="Z43" s="494" t="s">
        <v>745</v>
      </c>
      <c r="AA43" s="28" t="s">
        <v>17</v>
      </c>
      <c r="AB43" s="27">
        <v>39</v>
      </c>
      <c r="AC43" s="28" t="s">
        <v>4140</v>
      </c>
      <c r="AD43" s="27" t="s">
        <v>54</v>
      </c>
      <c r="AE43" s="28" t="s">
        <v>124</v>
      </c>
      <c r="AF43" s="29" t="s">
        <v>55</v>
      </c>
      <c r="AG43" s="29"/>
      <c r="AH43" s="27" t="s">
        <v>133</v>
      </c>
      <c r="AI43" s="27" t="s">
        <v>133</v>
      </c>
      <c r="AJ43" s="27"/>
      <c r="AK43" s="81"/>
      <c r="AL43" s="569"/>
      <c r="AM43" s="28">
        <v>32</v>
      </c>
      <c r="AN43" s="28"/>
      <c r="AO43" s="28">
        <v>2007</v>
      </c>
      <c r="AP43" s="20">
        <v>2007</v>
      </c>
      <c r="AQ43" s="182"/>
      <c r="AR43" s="28" t="s">
        <v>3731</v>
      </c>
      <c r="AS43" s="20" t="s">
        <v>4141</v>
      </c>
    </row>
    <row r="44" spans="1:45" x14ac:dyDescent="0.25">
      <c r="B44">
        <v>1</v>
      </c>
      <c r="C44" t="s">
        <v>875</v>
      </c>
      <c r="D44" s="26" t="s">
        <v>1838</v>
      </c>
      <c r="E44" s="435" t="s">
        <v>2092</v>
      </c>
      <c r="F44" s="27" t="s">
        <v>57</v>
      </c>
      <c r="G44" s="28" t="s">
        <v>2871</v>
      </c>
      <c r="H44" s="27" t="s">
        <v>58</v>
      </c>
      <c r="I44" s="27">
        <v>32</v>
      </c>
      <c r="J44" s="87">
        <v>16</v>
      </c>
      <c r="K44" s="19" t="s">
        <v>800</v>
      </c>
      <c r="L44" s="52" t="s">
        <v>108</v>
      </c>
      <c r="M44" s="81"/>
      <c r="N44" s="28">
        <v>1239</v>
      </c>
      <c r="O44" s="972"/>
      <c r="P44" s="29">
        <v>6</v>
      </c>
      <c r="Q44" s="28"/>
      <c r="R44" s="28">
        <v>3</v>
      </c>
      <c r="S44" s="81">
        <v>250</v>
      </c>
      <c r="T44" s="185">
        <v>43172</v>
      </c>
      <c r="U44" s="326">
        <v>14.7</v>
      </c>
      <c r="V44" s="60">
        <v>1</v>
      </c>
      <c r="W44" s="167">
        <v>1</v>
      </c>
      <c r="X44" s="489">
        <f t="shared" si="1"/>
        <v>201.77562550443906</v>
      </c>
      <c r="Y44" s="502" t="s">
        <v>174</v>
      </c>
      <c r="Z44" s="494" t="s">
        <v>54</v>
      </c>
      <c r="AA44" s="28" t="s">
        <v>17</v>
      </c>
      <c r="AB44" s="27">
        <v>151</v>
      </c>
      <c r="AC44" s="28" t="s">
        <v>2872</v>
      </c>
      <c r="AD44" s="27" t="s">
        <v>54</v>
      </c>
      <c r="AE44" s="28" t="s">
        <v>124</v>
      </c>
      <c r="AF44" s="29" t="s">
        <v>55</v>
      </c>
      <c r="AG44" s="29"/>
      <c r="AH44" s="27" t="s">
        <v>799</v>
      </c>
      <c r="AI44" s="27" t="s">
        <v>799</v>
      </c>
      <c r="AJ44" s="27"/>
      <c r="AK44" s="81"/>
      <c r="AL44" s="569"/>
      <c r="AM44" s="28">
        <v>16</v>
      </c>
      <c r="AN44" s="28"/>
      <c r="AO44" s="28">
        <v>2004</v>
      </c>
      <c r="AP44" s="20">
        <v>2009</v>
      </c>
      <c r="AQ44" s="182" t="s">
        <v>2618</v>
      </c>
      <c r="AR44" s="28" t="s">
        <v>2873</v>
      </c>
      <c r="AS44" s="20" t="s">
        <v>2874</v>
      </c>
    </row>
    <row r="45" spans="1:45" x14ac:dyDescent="0.25">
      <c r="A45" t="s">
        <v>746</v>
      </c>
      <c r="B45">
        <v>1</v>
      </c>
      <c r="C45" t="s">
        <v>875</v>
      </c>
      <c r="D45" s="26" t="s">
        <v>215</v>
      </c>
      <c r="E45" s="435" t="s">
        <v>2918</v>
      </c>
      <c r="F45" s="27" t="s">
        <v>67</v>
      </c>
      <c r="G45" s="28" t="s">
        <v>216</v>
      </c>
      <c r="H45" s="27" t="s">
        <v>1052</v>
      </c>
      <c r="I45" s="27">
        <v>32</v>
      </c>
      <c r="J45" s="87">
        <v>16</v>
      </c>
      <c r="K45" s="19" t="s">
        <v>802</v>
      </c>
      <c r="L45" s="52" t="s">
        <v>108</v>
      </c>
      <c r="M45" s="81"/>
      <c r="N45" s="28">
        <v>1420</v>
      </c>
      <c r="O45" s="972"/>
      <c r="P45" s="29" t="s">
        <v>744</v>
      </c>
      <c r="Q45" s="28">
        <v>8</v>
      </c>
      <c r="R45" s="28">
        <v>24</v>
      </c>
      <c r="S45" s="81">
        <v>283.20600000000002</v>
      </c>
      <c r="T45" s="185">
        <v>41800</v>
      </c>
      <c r="U45" s="326" t="s">
        <v>1267</v>
      </c>
      <c r="V45" s="60">
        <v>1</v>
      </c>
      <c r="W45" s="167">
        <v>1</v>
      </c>
      <c r="X45" s="489">
        <f t="shared" si="1"/>
        <v>199.44084507042254</v>
      </c>
      <c r="Y45" s="502" t="s">
        <v>1833</v>
      </c>
      <c r="Z45" s="494"/>
      <c r="AA45" s="28" t="s">
        <v>20</v>
      </c>
      <c r="AB45" s="27"/>
      <c r="AC45" s="28" t="s">
        <v>1228</v>
      </c>
      <c r="AD45" s="27" t="s">
        <v>54</v>
      </c>
      <c r="AE45" s="28"/>
      <c r="AF45" s="29" t="s">
        <v>55</v>
      </c>
      <c r="AG45" s="29"/>
      <c r="AH45" s="27"/>
      <c r="AI45" s="27"/>
      <c r="AJ45" s="27" t="s">
        <v>55</v>
      </c>
      <c r="AK45" s="81">
        <v>40</v>
      </c>
      <c r="AL45" s="569"/>
      <c r="AM45" s="28">
        <v>10</v>
      </c>
      <c r="AN45" s="28">
        <v>8</v>
      </c>
      <c r="AO45" s="28">
        <v>2013</v>
      </c>
      <c r="AP45" s="20">
        <v>2015</v>
      </c>
      <c r="AQ45" s="142"/>
      <c r="AR45" s="28" t="s">
        <v>1229</v>
      </c>
      <c r="AS45" s="20"/>
    </row>
    <row r="46" spans="1:45" ht="14.25" customHeight="1" x14ac:dyDescent="0.25">
      <c r="D46" s="591" t="s">
        <v>5823</v>
      </c>
      <c r="E46" s="435" t="s">
        <v>5782</v>
      </c>
      <c r="F46" s="412"/>
      <c r="G46" s="504" t="s">
        <v>5779</v>
      </c>
      <c r="H46" s="27" t="s">
        <v>5970</v>
      </c>
      <c r="I46" s="412">
        <v>32</v>
      </c>
      <c r="J46" s="415">
        <v>32</v>
      </c>
      <c r="K46" s="856" t="s">
        <v>6197</v>
      </c>
      <c r="L46" s="52" t="s">
        <v>108</v>
      </c>
      <c r="M46" s="81" t="s">
        <v>6199</v>
      </c>
      <c r="N46" s="28">
        <v>1807</v>
      </c>
      <c r="O46" s="972">
        <v>736</v>
      </c>
      <c r="P46" s="29">
        <v>6</v>
      </c>
      <c r="Q46" s="28"/>
      <c r="R46" s="28"/>
      <c r="S46" s="81">
        <v>357.14299999999997</v>
      </c>
      <c r="T46" s="185">
        <v>44495</v>
      </c>
      <c r="U46" s="326" t="s">
        <v>5998</v>
      </c>
      <c r="V46" s="60">
        <v>1</v>
      </c>
      <c r="W46" s="167">
        <v>1</v>
      </c>
      <c r="X46" s="489">
        <f t="shared" si="1"/>
        <v>197.64416159380187</v>
      </c>
      <c r="Y46" s="502"/>
      <c r="Z46" s="494"/>
      <c r="AA46" s="28" t="s">
        <v>20</v>
      </c>
      <c r="AB46" s="27">
        <v>4</v>
      </c>
      <c r="AC46" s="28" t="s">
        <v>6238</v>
      </c>
      <c r="AD46" s="27" t="s">
        <v>54</v>
      </c>
      <c r="AE46" s="28" t="s">
        <v>124</v>
      </c>
      <c r="AF46" s="29" t="s">
        <v>54</v>
      </c>
      <c r="AG46" s="29"/>
      <c r="AH46" s="27" t="s">
        <v>133</v>
      </c>
      <c r="AI46" s="27" t="s">
        <v>133</v>
      </c>
      <c r="AJ46" s="27" t="s">
        <v>54</v>
      </c>
      <c r="AK46" s="81"/>
      <c r="AL46" s="569"/>
      <c r="AM46" s="28"/>
      <c r="AN46" s="28"/>
      <c r="AO46" s="28"/>
      <c r="AP46" s="20">
        <v>2020</v>
      </c>
      <c r="AQ46" s="182"/>
      <c r="AR46" s="28" t="s">
        <v>5784</v>
      </c>
      <c r="AS46" s="20" t="s">
        <v>6241</v>
      </c>
    </row>
    <row r="47" spans="1:45" ht="14.25" customHeight="1" x14ac:dyDescent="0.25">
      <c r="A47" t="s">
        <v>746</v>
      </c>
      <c r="B47">
        <v>1</v>
      </c>
      <c r="C47" t="s">
        <v>875</v>
      </c>
      <c r="D47" s="26" t="s">
        <v>207</v>
      </c>
      <c r="E47" s="435" t="s">
        <v>2664</v>
      </c>
      <c r="F47" s="27" t="s">
        <v>107</v>
      </c>
      <c r="G47" s="28" t="s">
        <v>773</v>
      </c>
      <c r="H47" s="27" t="s">
        <v>774</v>
      </c>
      <c r="I47" s="27">
        <v>32</v>
      </c>
      <c r="J47" s="87">
        <v>16</v>
      </c>
      <c r="K47" s="19" t="s">
        <v>14</v>
      </c>
      <c r="L47" s="52" t="s">
        <v>207</v>
      </c>
      <c r="M47" s="81"/>
      <c r="N47" s="28">
        <v>2200</v>
      </c>
      <c r="O47" s="972"/>
      <c r="P47" s="29" t="s">
        <v>744</v>
      </c>
      <c r="Q47" s="28"/>
      <c r="R47" s="28"/>
      <c r="S47" s="81">
        <v>200</v>
      </c>
      <c r="T47" s="185"/>
      <c r="U47" s="326"/>
      <c r="V47" s="60">
        <v>2</v>
      </c>
      <c r="W47" s="167">
        <v>1</v>
      </c>
      <c r="X47" s="489">
        <f t="shared" si="1"/>
        <v>181.81818181818181</v>
      </c>
      <c r="Y47" s="502" t="s">
        <v>2216</v>
      </c>
      <c r="Z47" s="494"/>
      <c r="AA47" s="28" t="s">
        <v>20</v>
      </c>
      <c r="AB47" s="27"/>
      <c r="AC47" s="27" t="s">
        <v>4682</v>
      </c>
      <c r="AD47" s="27" t="s">
        <v>54</v>
      </c>
      <c r="AE47" s="28" t="s">
        <v>124</v>
      </c>
      <c r="AF47" s="29"/>
      <c r="AG47" s="29"/>
      <c r="AH47" s="27" t="s">
        <v>133</v>
      </c>
      <c r="AI47" s="27" t="s">
        <v>133</v>
      </c>
      <c r="AJ47" s="27" t="s">
        <v>54</v>
      </c>
      <c r="AK47" s="81">
        <v>104</v>
      </c>
      <c r="AL47" s="569">
        <v>10</v>
      </c>
      <c r="AM47" s="28">
        <v>16</v>
      </c>
      <c r="AN47" s="28">
        <v>5</v>
      </c>
      <c r="AO47" s="28">
        <v>2001</v>
      </c>
      <c r="AP47" s="20">
        <v>2016</v>
      </c>
      <c r="AQ47" s="182"/>
      <c r="AR47" s="28" t="s">
        <v>783</v>
      </c>
      <c r="AS47" s="20" t="s">
        <v>4683</v>
      </c>
    </row>
    <row r="48" spans="1:45" ht="14.25" customHeight="1" x14ac:dyDescent="0.25">
      <c r="B48">
        <v>1</v>
      </c>
      <c r="C48" t="s">
        <v>875</v>
      </c>
      <c r="D48" s="26" t="s">
        <v>1787</v>
      </c>
      <c r="E48" s="435" t="s">
        <v>1788</v>
      </c>
      <c r="F48" s="27" t="s">
        <v>57</v>
      </c>
      <c r="G48" s="28" t="s">
        <v>3594</v>
      </c>
      <c r="H48" s="27" t="s">
        <v>3282</v>
      </c>
      <c r="I48" s="27">
        <v>32</v>
      </c>
      <c r="J48" s="87">
        <v>32</v>
      </c>
      <c r="K48" s="19" t="s">
        <v>968</v>
      </c>
      <c r="L48" s="52" t="s">
        <v>1808</v>
      </c>
      <c r="M48" s="81"/>
      <c r="N48" s="28">
        <v>1048</v>
      </c>
      <c r="O48" s="972"/>
      <c r="P48" s="29">
        <v>6</v>
      </c>
      <c r="Q48" s="28">
        <v>4</v>
      </c>
      <c r="R48" s="28">
        <v>33</v>
      </c>
      <c r="S48" s="81">
        <v>185</v>
      </c>
      <c r="T48" s="185">
        <v>43111</v>
      </c>
      <c r="U48" s="326">
        <v>14.7</v>
      </c>
      <c r="V48" s="60">
        <v>1</v>
      </c>
      <c r="W48" s="167">
        <v>1</v>
      </c>
      <c r="X48" s="489">
        <f t="shared" si="1"/>
        <v>176.52671755725191</v>
      </c>
      <c r="Y48" s="502" t="s">
        <v>174</v>
      </c>
      <c r="Z48" s="494"/>
      <c r="AA48" s="28" t="s">
        <v>17</v>
      </c>
      <c r="AB48" s="27">
        <v>50</v>
      </c>
      <c r="AC48" s="28"/>
      <c r="AD48" s="27" t="s">
        <v>54</v>
      </c>
      <c r="AE48" s="28" t="s">
        <v>124</v>
      </c>
      <c r="AF48" s="29" t="s">
        <v>55</v>
      </c>
      <c r="AG48" s="29" t="s">
        <v>54</v>
      </c>
      <c r="AH48" s="27" t="s">
        <v>133</v>
      </c>
      <c r="AI48" s="27" t="s">
        <v>133</v>
      </c>
      <c r="AJ48" s="27" t="s">
        <v>54</v>
      </c>
      <c r="AK48" s="81">
        <v>30</v>
      </c>
      <c r="AL48" s="569"/>
      <c r="AM48" s="28">
        <v>32</v>
      </c>
      <c r="AN48" s="28">
        <v>5</v>
      </c>
      <c r="AO48" s="28">
        <v>2014</v>
      </c>
      <c r="AP48" s="20">
        <v>2019</v>
      </c>
      <c r="AQ48" s="182" t="s">
        <v>1789</v>
      </c>
      <c r="AR48" s="28" t="s">
        <v>1809</v>
      </c>
      <c r="AS48" s="127" t="s">
        <v>3593</v>
      </c>
    </row>
    <row r="49" spans="1:45" ht="14.25" customHeight="1" x14ac:dyDescent="0.25">
      <c r="C49" t="s">
        <v>875</v>
      </c>
      <c r="D49" s="26" t="s">
        <v>3778</v>
      </c>
      <c r="E49" s="435" t="s">
        <v>4166</v>
      </c>
      <c r="F49" s="29"/>
      <c r="G49" s="28" t="s">
        <v>4165</v>
      </c>
      <c r="H49" s="27" t="s">
        <v>668</v>
      </c>
      <c r="I49" s="27">
        <v>32</v>
      </c>
      <c r="J49" s="87">
        <v>128</v>
      </c>
      <c r="K49" s="19" t="s">
        <v>800</v>
      </c>
      <c r="L49" s="52" t="s">
        <v>108</v>
      </c>
      <c r="M49" s="81" t="s">
        <v>4167</v>
      </c>
      <c r="N49" s="28">
        <v>1660</v>
      </c>
      <c r="O49" s="972"/>
      <c r="P49" s="29">
        <v>6</v>
      </c>
      <c r="Q49" s="28"/>
      <c r="R49" s="28">
        <v>1</v>
      </c>
      <c r="S49" s="81">
        <v>232.55799999999999</v>
      </c>
      <c r="T49" s="185">
        <v>43288</v>
      </c>
      <c r="U49" s="326">
        <v>14.7</v>
      </c>
      <c r="V49" s="60">
        <v>1</v>
      </c>
      <c r="W49" s="167">
        <v>1</v>
      </c>
      <c r="X49" s="489">
        <f t="shared" si="1"/>
        <v>140.09518072289157</v>
      </c>
      <c r="Y49" s="502"/>
      <c r="Z49" s="494"/>
      <c r="AA49" s="28" t="s">
        <v>17</v>
      </c>
      <c r="AB49" s="27">
        <v>26</v>
      </c>
      <c r="AC49" s="28" t="s">
        <v>2630</v>
      </c>
      <c r="AD49" s="27" t="s">
        <v>54</v>
      </c>
      <c r="AE49" s="28" t="s">
        <v>124</v>
      </c>
      <c r="AF49" s="29" t="s">
        <v>55</v>
      </c>
      <c r="AG49" s="29"/>
      <c r="AH49" s="27"/>
      <c r="AI49" s="27"/>
      <c r="AJ49" s="27"/>
      <c r="AK49" s="81">
        <v>73</v>
      </c>
      <c r="AL49" s="569"/>
      <c r="AM49" s="28">
        <v>32</v>
      </c>
      <c r="AN49" s="28">
        <v>4</v>
      </c>
      <c r="AO49" s="28">
        <v>2005</v>
      </c>
      <c r="AP49" s="20">
        <v>2015</v>
      </c>
      <c r="AQ49" s="182" t="s">
        <v>4164</v>
      </c>
      <c r="AR49" s="28" t="s">
        <v>4168</v>
      </c>
      <c r="AS49" s="20" t="s">
        <v>4169</v>
      </c>
    </row>
    <row r="50" spans="1:45" ht="13.9" customHeight="1" x14ac:dyDescent="0.25">
      <c r="C50" t="s">
        <v>875</v>
      </c>
      <c r="D50" s="26" t="s">
        <v>1509</v>
      </c>
      <c r="E50" s="435" t="s">
        <v>2510</v>
      </c>
      <c r="F50" s="27" t="s">
        <v>85</v>
      </c>
      <c r="G50" s="28" t="s">
        <v>1512</v>
      </c>
      <c r="H50" s="27" t="s">
        <v>33</v>
      </c>
      <c r="I50" s="27">
        <v>32</v>
      </c>
      <c r="J50" s="87">
        <v>16</v>
      </c>
      <c r="K50" s="19" t="s">
        <v>800</v>
      </c>
      <c r="L50" s="52" t="s">
        <v>108</v>
      </c>
      <c r="M50" s="81"/>
      <c r="N50" s="28">
        <v>1050</v>
      </c>
      <c r="O50" s="972"/>
      <c r="P50" s="29">
        <v>6</v>
      </c>
      <c r="Q50" s="28">
        <v>1</v>
      </c>
      <c r="R50" s="28"/>
      <c r="S50" s="81">
        <v>141.82400000000001</v>
      </c>
      <c r="T50" s="185">
        <v>41957</v>
      </c>
      <c r="U50" s="326">
        <v>14.7</v>
      </c>
      <c r="V50" s="60">
        <v>1</v>
      </c>
      <c r="W50" s="167">
        <v>1</v>
      </c>
      <c r="X50" s="489">
        <f t="shared" si="1"/>
        <v>135.0704761904762</v>
      </c>
      <c r="Y50" s="502" t="s">
        <v>174</v>
      </c>
      <c r="Z50" s="494" t="s">
        <v>745</v>
      </c>
      <c r="AA50" s="28" t="s">
        <v>17</v>
      </c>
      <c r="AB50" s="27">
        <v>2</v>
      </c>
      <c r="AC50" s="28" t="s">
        <v>1510</v>
      </c>
      <c r="AD50" s="27" t="s">
        <v>54</v>
      </c>
      <c r="AE50" s="28" t="s">
        <v>124</v>
      </c>
      <c r="AF50" s="29" t="s">
        <v>55</v>
      </c>
      <c r="AG50" s="29" t="s">
        <v>55</v>
      </c>
      <c r="AH50" s="27" t="s">
        <v>133</v>
      </c>
      <c r="AI50" s="27" t="s">
        <v>133</v>
      </c>
      <c r="AJ50" s="27" t="s">
        <v>54</v>
      </c>
      <c r="AK50" s="81">
        <v>26</v>
      </c>
      <c r="AL50" s="569"/>
      <c r="AM50" s="28">
        <v>16</v>
      </c>
      <c r="AN50" s="28"/>
      <c r="AO50" s="28">
        <v>2014</v>
      </c>
      <c r="AP50" s="20">
        <v>2015</v>
      </c>
      <c r="AQ50" s="19"/>
      <c r="AR50" s="28" t="s">
        <v>4319</v>
      </c>
      <c r="AS50" s="20"/>
    </row>
    <row r="51" spans="1:45" ht="13.9" customHeight="1" x14ac:dyDescent="0.25">
      <c r="B51">
        <v>1</v>
      </c>
      <c r="C51" t="s">
        <v>875</v>
      </c>
      <c r="D51" s="45" t="s">
        <v>5175</v>
      </c>
      <c r="E51" s="555" t="s">
        <v>1978</v>
      </c>
      <c r="F51" s="46" t="s">
        <v>67</v>
      </c>
      <c r="G51" s="593" t="s">
        <v>5168</v>
      </c>
      <c r="H51" s="46" t="s">
        <v>143</v>
      </c>
      <c r="I51" s="46">
        <v>32</v>
      </c>
      <c r="J51" s="670">
        <v>32</v>
      </c>
      <c r="K51" s="19" t="s">
        <v>800</v>
      </c>
      <c r="L51" s="52" t="s">
        <v>108</v>
      </c>
      <c r="M51" s="81"/>
      <c r="N51" s="28">
        <v>9498</v>
      </c>
      <c r="O51" s="972"/>
      <c r="P51" s="29">
        <v>6</v>
      </c>
      <c r="Q51" s="28"/>
      <c r="R51" s="28">
        <v>20</v>
      </c>
      <c r="S51" s="81">
        <v>160</v>
      </c>
      <c r="T51" s="185">
        <v>43183</v>
      </c>
      <c r="U51" s="326">
        <v>14.7</v>
      </c>
      <c r="V51" s="60">
        <v>1</v>
      </c>
      <c r="W51" s="167">
        <v>0.125</v>
      </c>
      <c r="X51" s="489">
        <f t="shared" si="1"/>
        <v>134.76521372920615</v>
      </c>
      <c r="Y51" s="502" t="s">
        <v>174</v>
      </c>
      <c r="Z51" s="494"/>
      <c r="AA51" s="28" t="s">
        <v>20</v>
      </c>
      <c r="AB51" s="27">
        <v>9</v>
      </c>
      <c r="AC51" s="28" t="s">
        <v>79</v>
      </c>
      <c r="AD51" s="27" t="s">
        <v>54</v>
      </c>
      <c r="AE51" s="28" t="s">
        <v>124</v>
      </c>
      <c r="AF51" s="29"/>
      <c r="AG51" s="29"/>
      <c r="AH51" s="27"/>
      <c r="AI51" s="27"/>
      <c r="AJ51" s="27"/>
      <c r="AK51" s="81"/>
      <c r="AL51" s="569"/>
      <c r="AM51" s="28"/>
      <c r="AN51" s="28"/>
      <c r="AO51" s="28">
        <v>2014</v>
      </c>
      <c r="AP51" s="20"/>
      <c r="AQ51" s="182"/>
      <c r="AR51" s="28" t="s">
        <v>3084</v>
      </c>
      <c r="AS51" s="20" t="s">
        <v>1977</v>
      </c>
    </row>
    <row r="52" spans="1:45" ht="14.25" customHeight="1" x14ac:dyDescent="0.25">
      <c r="A52" t="s">
        <v>746</v>
      </c>
      <c r="B52">
        <v>1</v>
      </c>
      <c r="C52" t="s">
        <v>875</v>
      </c>
      <c r="D52" s="26" t="s">
        <v>1580</v>
      </c>
      <c r="E52" s="435" t="s">
        <v>2298</v>
      </c>
      <c r="F52" s="27" t="s">
        <v>57</v>
      </c>
      <c r="G52" s="129" t="s">
        <v>1581</v>
      </c>
      <c r="H52" s="27" t="s">
        <v>143</v>
      </c>
      <c r="I52" s="27">
        <v>32</v>
      </c>
      <c r="J52" s="87">
        <v>32</v>
      </c>
      <c r="K52" s="856" t="s">
        <v>6197</v>
      </c>
      <c r="L52" s="52" t="s">
        <v>108</v>
      </c>
      <c r="M52" s="81"/>
      <c r="N52" s="28">
        <v>948</v>
      </c>
      <c r="O52" s="972"/>
      <c r="P52" s="29">
        <v>6</v>
      </c>
      <c r="Q52" s="28">
        <v>4</v>
      </c>
      <c r="R52" s="28">
        <v>2</v>
      </c>
      <c r="S52" s="81">
        <v>250</v>
      </c>
      <c r="T52" s="185">
        <v>44490</v>
      </c>
      <c r="U52" s="326" t="s">
        <v>5998</v>
      </c>
      <c r="V52" s="60">
        <v>1</v>
      </c>
      <c r="W52" s="167">
        <v>2</v>
      </c>
      <c r="X52" s="489">
        <f t="shared" si="1"/>
        <v>131.85654008438817</v>
      </c>
      <c r="Y52" s="502" t="s">
        <v>2299</v>
      </c>
      <c r="Z52" s="494"/>
      <c r="AA52" s="28" t="s">
        <v>17</v>
      </c>
      <c r="AB52" s="27">
        <v>20</v>
      </c>
      <c r="AC52" s="28" t="s">
        <v>1586</v>
      </c>
      <c r="AD52" s="27" t="s">
        <v>54</v>
      </c>
      <c r="AE52" s="28" t="s">
        <v>158</v>
      </c>
      <c r="AF52" s="29" t="s">
        <v>55</v>
      </c>
      <c r="AG52" s="29" t="s">
        <v>55</v>
      </c>
      <c r="AH52" s="27" t="s">
        <v>133</v>
      </c>
      <c r="AI52" s="27" t="s">
        <v>133</v>
      </c>
      <c r="AJ52" s="27" t="s">
        <v>54</v>
      </c>
      <c r="AK52" s="81">
        <v>30</v>
      </c>
      <c r="AL52" s="569"/>
      <c r="AM52" s="28">
        <v>256</v>
      </c>
      <c r="AN52" s="28">
        <v>3</v>
      </c>
      <c r="AO52" s="28">
        <v>2016</v>
      </c>
      <c r="AP52" s="20">
        <v>2021</v>
      </c>
      <c r="AQ52" s="182" t="s">
        <v>4586</v>
      </c>
      <c r="AR52" s="28" t="s">
        <v>1583</v>
      </c>
      <c r="AS52" s="20" t="s">
        <v>1647</v>
      </c>
    </row>
    <row r="53" spans="1:45" ht="13.9" customHeight="1" x14ac:dyDescent="0.25">
      <c r="B53">
        <v>1</v>
      </c>
      <c r="C53" t="s">
        <v>875</v>
      </c>
      <c r="D53" s="45" t="s">
        <v>2652</v>
      </c>
      <c r="E53" s="555" t="s">
        <v>3143</v>
      </c>
      <c r="F53" s="46" t="s">
        <v>67</v>
      </c>
      <c r="G53" s="42" t="s">
        <v>2653</v>
      </c>
      <c r="H53" s="46" t="s">
        <v>143</v>
      </c>
      <c r="I53" s="46">
        <v>32</v>
      </c>
      <c r="J53" s="670">
        <v>32</v>
      </c>
      <c r="K53" s="19" t="s">
        <v>800</v>
      </c>
      <c r="L53" s="52" t="s">
        <v>108</v>
      </c>
      <c r="M53" s="81"/>
      <c r="N53" s="28">
        <v>1604</v>
      </c>
      <c r="O53" s="972"/>
      <c r="P53" s="29">
        <v>6</v>
      </c>
      <c r="Q53" s="28"/>
      <c r="R53" s="28"/>
      <c r="S53" s="81">
        <v>208.333</v>
      </c>
      <c r="T53" s="185">
        <v>43185</v>
      </c>
      <c r="U53" s="326">
        <v>14.7</v>
      </c>
      <c r="V53" s="60">
        <v>1</v>
      </c>
      <c r="W53" s="167">
        <v>1</v>
      </c>
      <c r="X53" s="489">
        <f t="shared" si="1"/>
        <v>129.88341645885288</v>
      </c>
      <c r="Y53" s="502" t="s">
        <v>174</v>
      </c>
      <c r="Z53" s="494"/>
      <c r="AA53" s="28" t="s">
        <v>17</v>
      </c>
      <c r="AB53" s="27">
        <v>13</v>
      </c>
      <c r="AC53" s="28" t="s">
        <v>2654</v>
      </c>
      <c r="AD53" s="27"/>
      <c r="AE53" s="28"/>
      <c r="AF53" s="29"/>
      <c r="AG53" s="29" t="s">
        <v>54</v>
      </c>
      <c r="AH53" s="27" t="s">
        <v>133</v>
      </c>
      <c r="AI53" s="27" t="s">
        <v>133</v>
      </c>
      <c r="AJ53" s="27"/>
      <c r="AK53" s="81"/>
      <c r="AL53" s="569"/>
      <c r="AM53" s="28">
        <v>32</v>
      </c>
      <c r="AN53" s="28"/>
      <c r="AO53" s="28">
        <v>2000</v>
      </c>
      <c r="AP53" s="20">
        <v>2000</v>
      </c>
      <c r="AQ53" s="19"/>
      <c r="AR53" s="28" t="s">
        <v>3144</v>
      </c>
      <c r="AS53" s="20" t="s">
        <v>3145</v>
      </c>
    </row>
    <row r="54" spans="1:45" ht="14.25" customHeight="1" x14ac:dyDescent="0.25">
      <c r="A54" t="s">
        <v>746</v>
      </c>
      <c r="B54">
        <v>1</v>
      </c>
      <c r="C54" t="s">
        <v>875</v>
      </c>
      <c r="D54" s="26" t="s">
        <v>1674</v>
      </c>
      <c r="E54" s="435" t="s">
        <v>2383</v>
      </c>
      <c r="F54" s="27" t="s">
        <v>67</v>
      </c>
      <c r="G54" s="28" t="s">
        <v>1675</v>
      </c>
      <c r="H54" s="27" t="s">
        <v>143</v>
      </c>
      <c r="I54" s="27">
        <v>32</v>
      </c>
      <c r="J54" s="87">
        <v>32</v>
      </c>
      <c r="K54" s="19" t="s">
        <v>800</v>
      </c>
      <c r="L54" s="52" t="s">
        <v>108</v>
      </c>
      <c r="M54" s="81"/>
      <c r="N54" s="28">
        <v>1687</v>
      </c>
      <c r="O54" s="972"/>
      <c r="P54" s="29">
        <v>6</v>
      </c>
      <c r="Q54" s="28"/>
      <c r="R54" s="28">
        <v>2</v>
      </c>
      <c r="S54" s="81">
        <v>217.53299999999999</v>
      </c>
      <c r="T54" s="185">
        <v>42212</v>
      </c>
      <c r="U54" s="326">
        <v>14.7</v>
      </c>
      <c r="V54" s="60">
        <v>1</v>
      </c>
      <c r="W54" s="167">
        <v>1</v>
      </c>
      <c r="X54" s="489">
        <f t="shared" ref="X54:X85" si="2">IF(AND(N54&lt;&gt;"",S54&lt;&gt;""),1000*S54*V54/(N54*W54),"")</f>
        <v>128.94665085951394</v>
      </c>
      <c r="Y54" s="502" t="s">
        <v>174</v>
      </c>
      <c r="Z54" s="494"/>
      <c r="AA54" s="28" t="s">
        <v>20</v>
      </c>
      <c r="AB54" s="27">
        <v>7</v>
      </c>
      <c r="AC54" s="28" t="s">
        <v>1674</v>
      </c>
      <c r="AD54" s="27" t="s">
        <v>54</v>
      </c>
      <c r="AE54" s="28"/>
      <c r="AF54" s="29" t="s">
        <v>55</v>
      </c>
      <c r="AG54" s="29" t="s">
        <v>55</v>
      </c>
      <c r="AH54" s="27" t="s">
        <v>133</v>
      </c>
      <c r="AI54" s="27" t="s">
        <v>133</v>
      </c>
      <c r="AJ54" s="27" t="s">
        <v>54</v>
      </c>
      <c r="AK54" s="81">
        <v>35</v>
      </c>
      <c r="AL54" s="569"/>
      <c r="AM54" s="28">
        <v>16</v>
      </c>
      <c r="AN54" s="28">
        <v>5</v>
      </c>
      <c r="AO54" s="28">
        <v>2015</v>
      </c>
      <c r="AP54" s="20">
        <v>2021</v>
      </c>
      <c r="AQ54" s="182" t="s">
        <v>1807</v>
      </c>
      <c r="AR54" s="28" t="s">
        <v>2115</v>
      </c>
      <c r="AS54" s="127" t="s">
        <v>3880</v>
      </c>
    </row>
    <row r="55" spans="1:45" ht="13.9" customHeight="1" x14ac:dyDescent="0.25">
      <c r="A55" t="s">
        <v>744</v>
      </c>
      <c r="B55">
        <v>1</v>
      </c>
      <c r="C55" t="s">
        <v>875</v>
      </c>
      <c r="D55" s="26" t="s">
        <v>381</v>
      </c>
      <c r="E55" s="435" t="s">
        <v>2331</v>
      </c>
      <c r="F55" s="27" t="s">
        <v>67</v>
      </c>
      <c r="G55" s="28" t="s">
        <v>382</v>
      </c>
      <c r="H55" s="27" t="s">
        <v>33</v>
      </c>
      <c r="I55" s="27">
        <v>32</v>
      </c>
      <c r="J55" s="87">
        <v>32</v>
      </c>
      <c r="K55" s="19" t="s">
        <v>800</v>
      </c>
      <c r="L55" s="52" t="s">
        <v>108</v>
      </c>
      <c r="M55" s="81"/>
      <c r="N55" s="28">
        <v>1432</v>
      </c>
      <c r="O55" s="972"/>
      <c r="P55" s="29">
        <v>6</v>
      </c>
      <c r="Q55" s="28"/>
      <c r="R55" s="28">
        <v>1</v>
      </c>
      <c r="S55" s="81">
        <v>170.59</v>
      </c>
      <c r="T55" s="185">
        <v>41687</v>
      </c>
      <c r="U55" s="326">
        <v>14.7</v>
      </c>
      <c r="V55" s="60">
        <v>1</v>
      </c>
      <c r="W55" s="167">
        <v>1</v>
      </c>
      <c r="X55" s="489">
        <f t="shared" si="2"/>
        <v>119.12709497206704</v>
      </c>
      <c r="Y55" s="502" t="s">
        <v>2216</v>
      </c>
      <c r="Z55" s="494"/>
      <c r="AA55" s="28" t="s">
        <v>20</v>
      </c>
      <c r="AB55" s="27">
        <v>10</v>
      </c>
      <c r="AC55" s="28" t="s">
        <v>383</v>
      </c>
      <c r="AD55" s="27" t="s">
        <v>54</v>
      </c>
      <c r="AE55" s="28" t="s">
        <v>124</v>
      </c>
      <c r="AF55" s="29" t="s">
        <v>55</v>
      </c>
      <c r="AG55" s="29"/>
      <c r="AH55" s="27" t="s">
        <v>133</v>
      </c>
      <c r="AI55" s="27" t="s">
        <v>133</v>
      </c>
      <c r="AJ55" s="27" t="s">
        <v>54</v>
      </c>
      <c r="AK55" s="81"/>
      <c r="AL55" s="569"/>
      <c r="AM55" s="28">
        <v>32</v>
      </c>
      <c r="AN55" s="28">
        <v>5</v>
      </c>
      <c r="AO55" s="28">
        <v>2007</v>
      </c>
      <c r="AP55" s="20">
        <v>2014</v>
      </c>
      <c r="AQ55" s="19"/>
      <c r="AR55" s="28" t="s">
        <v>2332</v>
      </c>
      <c r="AS55" s="20"/>
    </row>
    <row r="56" spans="1:45" ht="13.9" customHeight="1" x14ac:dyDescent="0.25">
      <c r="D56" s="591" t="s">
        <v>5271</v>
      </c>
      <c r="E56" s="555" t="s">
        <v>5272</v>
      </c>
      <c r="F56" s="592"/>
      <c r="G56" s="42" t="s">
        <v>5273</v>
      </c>
      <c r="H56" s="592" t="s">
        <v>1613</v>
      </c>
      <c r="I56" s="592">
        <v>32</v>
      </c>
      <c r="J56" s="618">
        <v>32</v>
      </c>
      <c r="K56" s="856" t="s">
        <v>4805</v>
      </c>
      <c r="L56" s="52" t="s">
        <v>108</v>
      </c>
      <c r="M56" s="81"/>
      <c r="N56" s="28">
        <v>1775</v>
      </c>
      <c r="O56" s="972"/>
      <c r="P56" s="29">
        <v>6</v>
      </c>
      <c r="Q56" s="28"/>
      <c r="R56" s="28"/>
      <c r="S56" s="81">
        <v>208.333</v>
      </c>
      <c r="T56" s="185">
        <v>44008</v>
      </c>
      <c r="U56" s="326" t="s">
        <v>5278</v>
      </c>
      <c r="V56" s="60">
        <v>1</v>
      </c>
      <c r="W56" s="167">
        <v>1</v>
      </c>
      <c r="X56" s="489">
        <f t="shared" si="2"/>
        <v>117.37070422535211</v>
      </c>
      <c r="Y56" s="502"/>
      <c r="Z56" s="494"/>
      <c r="AA56" s="28" t="s">
        <v>20</v>
      </c>
      <c r="AB56" s="27">
        <v>21</v>
      </c>
      <c r="AC56" s="28" t="s">
        <v>5275</v>
      </c>
      <c r="AD56" s="27" t="s">
        <v>54</v>
      </c>
      <c r="AE56" s="28" t="s">
        <v>124</v>
      </c>
      <c r="AF56" s="29" t="s">
        <v>55</v>
      </c>
      <c r="AG56" s="29"/>
      <c r="AH56" s="27" t="s">
        <v>133</v>
      </c>
      <c r="AI56" s="27" t="s">
        <v>133</v>
      </c>
      <c r="AJ56" s="27" t="s">
        <v>54</v>
      </c>
      <c r="AK56" s="81"/>
      <c r="AL56" s="569"/>
      <c r="AM56" s="28">
        <v>32</v>
      </c>
      <c r="AN56" s="28">
        <v>3</v>
      </c>
      <c r="AO56" s="28"/>
      <c r="AP56" s="20">
        <v>2020</v>
      </c>
      <c r="AQ56" s="182" t="s">
        <v>5276</v>
      </c>
      <c r="AR56" s="28" t="s">
        <v>5277</v>
      </c>
      <c r="AS56" s="20" t="s">
        <v>5274</v>
      </c>
    </row>
    <row r="57" spans="1:45" ht="13.9" customHeight="1" x14ac:dyDescent="0.25">
      <c r="A57" t="s">
        <v>744</v>
      </c>
      <c r="B57">
        <v>1</v>
      </c>
      <c r="C57" t="s">
        <v>875</v>
      </c>
      <c r="D57" s="591" t="s">
        <v>4554</v>
      </c>
      <c r="E57" s="555" t="s">
        <v>4555</v>
      </c>
      <c r="F57" s="673" t="s">
        <v>85</v>
      </c>
      <c r="G57" s="593" t="s">
        <v>4556</v>
      </c>
      <c r="H57" s="592" t="s">
        <v>1613</v>
      </c>
      <c r="I57" s="592">
        <v>32</v>
      </c>
      <c r="J57" s="618">
        <v>32</v>
      </c>
      <c r="K57" s="19" t="s">
        <v>800</v>
      </c>
      <c r="L57" s="52" t="s">
        <v>108</v>
      </c>
      <c r="M57" s="81"/>
      <c r="N57" s="28">
        <v>1422</v>
      </c>
      <c r="O57" s="972"/>
      <c r="P57" s="29">
        <v>6</v>
      </c>
      <c r="Q57" s="28"/>
      <c r="R57" s="28">
        <v>1</v>
      </c>
      <c r="S57" s="81">
        <v>166.667</v>
      </c>
      <c r="T57" s="185">
        <v>43354</v>
      </c>
      <c r="U57" s="326">
        <v>14.7</v>
      </c>
      <c r="V57" s="60">
        <v>1</v>
      </c>
      <c r="W57" s="167">
        <v>1</v>
      </c>
      <c r="X57" s="489">
        <f t="shared" si="2"/>
        <v>117.20604781997187</v>
      </c>
      <c r="Y57" s="502" t="s">
        <v>174</v>
      </c>
      <c r="Z57" s="494"/>
      <c r="AA57" s="28" t="s">
        <v>20</v>
      </c>
      <c r="AB57" s="27">
        <v>2</v>
      </c>
      <c r="AC57" s="28" t="s">
        <v>4571</v>
      </c>
      <c r="AD57" s="27" t="s">
        <v>54</v>
      </c>
      <c r="AE57" s="28" t="s">
        <v>124</v>
      </c>
      <c r="AF57" s="29" t="s">
        <v>55</v>
      </c>
      <c r="AG57" s="29"/>
      <c r="AH57" s="27" t="s">
        <v>133</v>
      </c>
      <c r="AI57" s="27" t="s">
        <v>133</v>
      </c>
      <c r="AJ57" s="27" t="s">
        <v>54</v>
      </c>
      <c r="AK57" s="81"/>
      <c r="AL57" s="569"/>
      <c r="AM57" s="28">
        <v>32</v>
      </c>
      <c r="AN57" s="28">
        <v>2</v>
      </c>
      <c r="AO57" s="28">
        <v>2018</v>
      </c>
      <c r="AP57" s="20">
        <v>2018</v>
      </c>
      <c r="AQ57" s="182" t="s">
        <v>4558</v>
      </c>
      <c r="AR57" s="28" t="s">
        <v>4572</v>
      </c>
      <c r="AS57" s="20" t="s">
        <v>4559</v>
      </c>
    </row>
    <row r="58" spans="1:45" ht="14.25" customHeight="1" x14ac:dyDescent="0.25">
      <c r="A58" t="s">
        <v>746</v>
      </c>
      <c r="B58">
        <v>1</v>
      </c>
      <c r="C58" t="s">
        <v>4376</v>
      </c>
      <c r="D58" s="26" t="s">
        <v>1553</v>
      </c>
      <c r="E58" s="435" t="s">
        <v>2491</v>
      </c>
      <c r="F58" s="27" t="s">
        <v>67</v>
      </c>
      <c r="G58" s="28" t="s">
        <v>355</v>
      </c>
      <c r="H58" s="27" t="s">
        <v>65</v>
      </c>
      <c r="I58" s="27">
        <v>32</v>
      </c>
      <c r="J58" s="87">
        <v>16</v>
      </c>
      <c r="K58" s="19" t="s">
        <v>800</v>
      </c>
      <c r="L58" s="52" t="s">
        <v>108</v>
      </c>
      <c r="M58" s="81" t="s">
        <v>1554</v>
      </c>
      <c r="N58" s="28">
        <v>2612</v>
      </c>
      <c r="O58" s="972"/>
      <c r="P58" s="29">
        <v>6</v>
      </c>
      <c r="Q58" s="28"/>
      <c r="R58" s="28"/>
      <c r="S58" s="81">
        <v>301.56799999999998</v>
      </c>
      <c r="T58" s="185">
        <v>42267</v>
      </c>
      <c r="U58" s="326">
        <v>14.7</v>
      </c>
      <c r="V58" s="60">
        <v>1</v>
      </c>
      <c r="W58" s="167">
        <v>1</v>
      </c>
      <c r="X58" s="489">
        <f t="shared" si="2"/>
        <v>115.45482388973966</v>
      </c>
      <c r="Y58" s="502" t="s">
        <v>174</v>
      </c>
      <c r="Z58" s="494"/>
      <c r="AA58" s="28" t="s">
        <v>20</v>
      </c>
      <c r="AB58" s="27">
        <v>3</v>
      </c>
      <c r="AC58" s="28" t="s">
        <v>356</v>
      </c>
      <c r="AD58" s="27" t="s">
        <v>54</v>
      </c>
      <c r="AE58" s="28" t="s">
        <v>65</v>
      </c>
      <c r="AF58" s="29" t="s">
        <v>55</v>
      </c>
      <c r="AG58" s="29"/>
      <c r="AH58" s="27" t="s">
        <v>181</v>
      </c>
      <c r="AI58" s="27" t="s">
        <v>181</v>
      </c>
      <c r="AJ58" s="27"/>
      <c r="AK58" s="81">
        <v>20</v>
      </c>
      <c r="AL58" s="569"/>
      <c r="AM58" s="28"/>
      <c r="AN58" s="28">
        <v>2</v>
      </c>
      <c r="AO58" s="28">
        <v>2006</v>
      </c>
      <c r="AP58" s="20">
        <v>2017</v>
      </c>
      <c r="AQ58" s="19"/>
      <c r="AR58" s="28" t="s">
        <v>38</v>
      </c>
      <c r="AS58" s="20" t="s">
        <v>1643</v>
      </c>
    </row>
    <row r="59" spans="1:45" ht="14.25" customHeight="1" x14ac:dyDescent="0.25">
      <c r="A59" t="s">
        <v>174</v>
      </c>
      <c r="B59">
        <v>1</v>
      </c>
      <c r="C59" t="s">
        <v>875</v>
      </c>
      <c r="D59" s="26" t="s">
        <v>672</v>
      </c>
      <c r="E59" s="435" t="s">
        <v>2926</v>
      </c>
      <c r="F59" s="27" t="s">
        <v>67</v>
      </c>
      <c r="G59" s="28" t="s">
        <v>673</v>
      </c>
      <c r="H59" s="27" t="s">
        <v>143</v>
      </c>
      <c r="I59" s="27">
        <v>32</v>
      </c>
      <c r="J59" s="87">
        <v>32</v>
      </c>
      <c r="K59" s="19" t="s">
        <v>800</v>
      </c>
      <c r="L59" s="52" t="s">
        <v>108</v>
      </c>
      <c r="M59" s="81"/>
      <c r="N59" s="28">
        <v>1396</v>
      </c>
      <c r="O59" s="972"/>
      <c r="P59" s="29">
        <v>6</v>
      </c>
      <c r="Q59" s="28"/>
      <c r="R59" s="28"/>
      <c r="S59" s="81">
        <v>158.72999999999999</v>
      </c>
      <c r="T59" s="185">
        <v>43173</v>
      </c>
      <c r="U59" s="326">
        <v>14.7</v>
      </c>
      <c r="V59" s="60">
        <v>1</v>
      </c>
      <c r="W59" s="167">
        <v>1</v>
      </c>
      <c r="X59" s="489">
        <f t="shared" si="2"/>
        <v>113.70343839541547</v>
      </c>
      <c r="Y59" s="502" t="s">
        <v>174</v>
      </c>
      <c r="Z59" s="494"/>
      <c r="AA59" s="28" t="s">
        <v>17</v>
      </c>
      <c r="AB59" s="27">
        <v>17</v>
      </c>
      <c r="AC59" s="28" t="s">
        <v>2927</v>
      </c>
      <c r="AD59" s="27" t="s">
        <v>54</v>
      </c>
      <c r="AE59" s="28"/>
      <c r="AF59" s="29" t="s">
        <v>55</v>
      </c>
      <c r="AG59" s="29" t="s">
        <v>54</v>
      </c>
      <c r="AH59" s="27" t="s">
        <v>182</v>
      </c>
      <c r="AI59" s="27" t="s">
        <v>182</v>
      </c>
      <c r="AJ59" s="27"/>
      <c r="AK59" s="81"/>
      <c r="AL59" s="569"/>
      <c r="AM59" s="28">
        <v>32</v>
      </c>
      <c r="AN59" s="28">
        <v>5</v>
      </c>
      <c r="AO59" s="28">
        <v>2002</v>
      </c>
      <c r="AP59" s="20">
        <v>2014</v>
      </c>
      <c r="AQ59" s="37"/>
      <c r="AR59" s="28" t="s">
        <v>1027</v>
      </c>
      <c r="AS59" s="20" t="s">
        <v>2928</v>
      </c>
    </row>
    <row r="60" spans="1:45" ht="14.25" customHeight="1" x14ac:dyDescent="0.25">
      <c r="B60">
        <v>1</v>
      </c>
      <c r="C60" t="s">
        <v>875</v>
      </c>
      <c r="D60" s="26" t="s">
        <v>2001</v>
      </c>
      <c r="E60" s="435" t="s">
        <v>3123</v>
      </c>
      <c r="F60" s="27" t="s">
        <v>67</v>
      </c>
      <c r="G60" s="28" t="s">
        <v>2002</v>
      </c>
      <c r="H60" s="27" t="s">
        <v>143</v>
      </c>
      <c r="I60" s="27">
        <v>32</v>
      </c>
      <c r="J60" s="87">
        <v>32</v>
      </c>
      <c r="K60" s="19" t="s">
        <v>800</v>
      </c>
      <c r="L60" s="52" t="s">
        <v>108</v>
      </c>
      <c r="M60" s="81"/>
      <c r="N60" s="28">
        <v>1445</v>
      </c>
      <c r="O60" s="972"/>
      <c r="P60" s="29">
        <v>6</v>
      </c>
      <c r="Q60" s="28"/>
      <c r="R60" s="28">
        <v>6</v>
      </c>
      <c r="S60" s="81">
        <v>161.29</v>
      </c>
      <c r="T60" s="185">
        <v>43184</v>
      </c>
      <c r="U60" s="326">
        <v>14.7</v>
      </c>
      <c r="V60" s="60">
        <v>1</v>
      </c>
      <c r="W60" s="167">
        <v>1</v>
      </c>
      <c r="X60" s="489">
        <f t="shared" si="2"/>
        <v>111.61937716262976</v>
      </c>
      <c r="Y60" s="502" t="s">
        <v>174</v>
      </c>
      <c r="Z60" s="494"/>
      <c r="AA60" s="28" t="s">
        <v>20</v>
      </c>
      <c r="AB60" s="27">
        <v>22</v>
      </c>
      <c r="AC60" s="28" t="s">
        <v>2003</v>
      </c>
      <c r="AD60" s="27" t="s">
        <v>54</v>
      </c>
      <c r="AE60" s="28" t="s">
        <v>124</v>
      </c>
      <c r="AF60" s="29" t="s">
        <v>55</v>
      </c>
      <c r="AG60" s="29"/>
      <c r="AH60" s="27" t="s">
        <v>133</v>
      </c>
      <c r="AI60" s="27" t="s">
        <v>133</v>
      </c>
      <c r="AJ60" s="27" t="s">
        <v>54</v>
      </c>
      <c r="AK60" s="81">
        <v>21</v>
      </c>
      <c r="AL60" s="569"/>
      <c r="AM60" s="28">
        <v>32</v>
      </c>
      <c r="AN60" s="28"/>
      <c r="AO60" s="28">
        <v>2008</v>
      </c>
      <c r="AP60" s="20">
        <v>2019</v>
      </c>
      <c r="AQ60" s="182" t="s">
        <v>5642</v>
      </c>
      <c r="AR60" s="28" t="s">
        <v>5643</v>
      </c>
      <c r="AS60" s="20" t="s">
        <v>6080</v>
      </c>
    </row>
    <row r="61" spans="1:45" ht="14.25" customHeight="1" x14ac:dyDescent="0.25">
      <c r="B61">
        <v>1</v>
      </c>
      <c r="C61" t="s">
        <v>875</v>
      </c>
      <c r="D61" s="26" t="s">
        <v>2317</v>
      </c>
      <c r="E61" s="435" t="s">
        <v>2318</v>
      </c>
      <c r="F61" s="27" t="s">
        <v>57</v>
      </c>
      <c r="G61" s="28" t="s">
        <v>315</v>
      </c>
      <c r="H61" s="27" t="s">
        <v>33</v>
      </c>
      <c r="I61" s="27">
        <v>32</v>
      </c>
      <c r="J61" s="87">
        <v>32</v>
      </c>
      <c r="K61" s="19" t="s">
        <v>800</v>
      </c>
      <c r="L61" s="52" t="s">
        <v>108</v>
      </c>
      <c r="M61" s="81"/>
      <c r="N61" s="28">
        <v>3021</v>
      </c>
      <c r="O61" s="972"/>
      <c r="P61" s="29">
        <v>6</v>
      </c>
      <c r="Q61" s="28">
        <v>4</v>
      </c>
      <c r="R61" s="28">
        <v>9</v>
      </c>
      <c r="S61" s="81">
        <v>333</v>
      </c>
      <c r="T61" s="185">
        <v>43150</v>
      </c>
      <c r="U61" s="326">
        <v>14.7</v>
      </c>
      <c r="V61" s="60">
        <v>1</v>
      </c>
      <c r="W61" s="167">
        <v>1</v>
      </c>
      <c r="X61" s="489">
        <f t="shared" si="2"/>
        <v>110.22840119165839</v>
      </c>
      <c r="Y61" s="502" t="s">
        <v>174</v>
      </c>
      <c r="Z61" s="494"/>
      <c r="AA61" s="28" t="s">
        <v>17</v>
      </c>
      <c r="AB61" s="27">
        <v>46</v>
      </c>
      <c r="AC61" s="28" t="s">
        <v>2317</v>
      </c>
      <c r="AD61" s="27"/>
      <c r="AE61" s="28" t="s">
        <v>158</v>
      </c>
      <c r="AF61" s="29"/>
      <c r="AG61" s="29"/>
      <c r="AH61" s="27" t="s">
        <v>133</v>
      </c>
      <c r="AI61" s="27" t="s">
        <v>133</v>
      </c>
      <c r="AJ61" s="27" t="s">
        <v>54</v>
      </c>
      <c r="AK61" s="81"/>
      <c r="AL61" s="569"/>
      <c r="AM61" s="28">
        <v>32</v>
      </c>
      <c r="AN61" s="28"/>
      <c r="AO61" s="28">
        <v>2015</v>
      </c>
      <c r="AP61" s="20">
        <v>2015</v>
      </c>
      <c r="AQ61" s="182" t="s">
        <v>2319</v>
      </c>
      <c r="AR61" s="28" t="s">
        <v>2320</v>
      </c>
      <c r="AS61" s="20"/>
    </row>
    <row r="62" spans="1:45" ht="14.25" customHeight="1" x14ac:dyDescent="0.25">
      <c r="A62" t="s">
        <v>746</v>
      </c>
      <c r="B62">
        <v>1</v>
      </c>
      <c r="C62" t="s">
        <v>875</v>
      </c>
      <c r="D62" s="26" t="s">
        <v>651</v>
      </c>
      <c r="E62" s="435" t="s">
        <v>2387</v>
      </c>
      <c r="F62" s="27" t="s">
        <v>57</v>
      </c>
      <c r="G62" s="28" t="s">
        <v>648</v>
      </c>
      <c r="H62" s="27" t="s">
        <v>143</v>
      </c>
      <c r="I62" s="27">
        <v>32</v>
      </c>
      <c r="J62" s="87">
        <v>32</v>
      </c>
      <c r="K62" s="19" t="s">
        <v>6197</v>
      </c>
      <c r="L62" s="52" t="s">
        <v>108</v>
      </c>
      <c r="M62" s="81"/>
      <c r="N62" s="28">
        <v>1936</v>
      </c>
      <c r="O62" s="972">
        <v>392</v>
      </c>
      <c r="P62" s="29">
        <v>6</v>
      </c>
      <c r="Q62" s="28">
        <v>4</v>
      </c>
      <c r="R62" s="28"/>
      <c r="S62" s="81">
        <v>212.76599999999999</v>
      </c>
      <c r="T62" s="185">
        <v>44543</v>
      </c>
      <c r="U62" s="326" t="s">
        <v>5998</v>
      </c>
      <c r="V62" s="60">
        <v>1</v>
      </c>
      <c r="W62" s="167">
        <v>1</v>
      </c>
      <c r="X62" s="489">
        <f t="shared" si="2"/>
        <v>109.89979338842976</v>
      </c>
      <c r="Y62" s="502" t="s">
        <v>1833</v>
      </c>
      <c r="Z62" s="494"/>
      <c r="AA62" s="28" t="s">
        <v>20</v>
      </c>
      <c r="AB62" s="27">
        <v>8</v>
      </c>
      <c r="AC62" s="28" t="s">
        <v>977</v>
      </c>
      <c r="AD62" s="27" t="s">
        <v>54</v>
      </c>
      <c r="AE62" s="28" t="s">
        <v>124</v>
      </c>
      <c r="AF62" s="29" t="s">
        <v>54</v>
      </c>
      <c r="AG62" s="29"/>
      <c r="AH62" s="27" t="s">
        <v>133</v>
      </c>
      <c r="AI62" s="27" t="s">
        <v>133</v>
      </c>
      <c r="AJ62" s="27"/>
      <c r="AK62" s="81"/>
      <c r="AL62" s="569"/>
      <c r="AM62" s="28">
        <v>16</v>
      </c>
      <c r="AN62" s="28"/>
      <c r="AO62" s="28">
        <v>2013</v>
      </c>
      <c r="AP62" s="20">
        <v>2017</v>
      </c>
      <c r="AQ62" s="182" t="s">
        <v>3408</v>
      </c>
      <c r="AR62" s="28" t="s">
        <v>3409</v>
      </c>
      <c r="AS62" s="20" t="s">
        <v>3407</v>
      </c>
    </row>
    <row r="63" spans="1:45" ht="14.25" customHeight="1" x14ac:dyDescent="0.25">
      <c r="A63" s="177"/>
      <c r="B63" s="177">
        <v>1</v>
      </c>
      <c r="C63" t="s">
        <v>4376</v>
      </c>
      <c r="D63" s="409" t="s">
        <v>2064</v>
      </c>
      <c r="E63" s="435" t="s">
        <v>2065</v>
      </c>
      <c r="F63" s="412" t="s">
        <v>67</v>
      </c>
      <c r="G63" s="504" t="s">
        <v>106</v>
      </c>
      <c r="H63" s="27" t="s">
        <v>143</v>
      </c>
      <c r="I63" s="412">
        <v>32</v>
      </c>
      <c r="J63" s="415">
        <v>32</v>
      </c>
      <c r="K63" s="19" t="s">
        <v>800</v>
      </c>
      <c r="L63" s="52" t="s">
        <v>108</v>
      </c>
      <c r="M63" s="81"/>
      <c r="N63" s="28">
        <v>874</v>
      </c>
      <c r="O63" s="977"/>
      <c r="P63" s="29">
        <v>6</v>
      </c>
      <c r="Q63" s="28"/>
      <c r="R63" s="28"/>
      <c r="S63" s="81">
        <v>188.679</v>
      </c>
      <c r="T63" s="185">
        <v>43164</v>
      </c>
      <c r="U63" s="326">
        <v>14.7</v>
      </c>
      <c r="V63" s="60">
        <v>1</v>
      </c>
      <c r="W63" s="167">
        <v>2</v>
      </c>
      <c r="X63" s="489">
        <f t="shared" si="2"/>
        <v>107.93993135011442</v>
      </c>
      <c r="Y63" s="957" t="s">
        <v>174</v>
      </c>
      <c r="Z63" s="466"/>
      <c r="AA63" s="504" t="s">
        <v>17</v>
      </c>
      <c r="AB63" s="412">
        <v>6</v>
      </c>
      <c r="AC63" s="504" t="s">
        <v>2766</v>
      </c>
      <c r="AD63" s="412"/>
      <c r="AE63" s="504"/>
      <c r="AF63" s="411"/>
      <c r="AG63" s="411"/>
      <c r="AH63" s="412" t="s">
        <v>181</v>
      </c>
      <c r="AI63" s="412" t="s">
        <v>181</v>
      </c>
      <c r="AJ63" s="412"/>
      <c r="AK63" s="546">
        <v>14</v>
      </c>
      <c r="AL63" s="570"/>
      <c r="AM63" s="504">
        <v>8</v>
      </c>
      <c r="AN63" s="504"/>
      <c r="AO63" s="504">
        <v>2004</v>
      </c>
      <c r="AP63" s="505">
        <v>2007</v>
      </c>
      <c r="AQ63" s="142"/>
      <c r="AR63" s="504" t="s">
        <v>2066</v>
      </c>
      <c r="AS63" s="505" t="s">
        <v>2767</v>
      </c>
    </row>
    <row r="64" spans="1:45" ht="14.25" customHeight="1" x14ac:dyDescent="0.25">
      <c r="A64" t="s">
        <v>744</v>
      </c>
      <c r="B64">
        <v>1</v>
      </c>
      <c r="C64" t="s">
        <v>875</v>
      </c>
      <c r="D64" s="45" t="s">
        <v>295</v>
      </c>
      <c r="E64" s="555" t="s">
        <v>2286</v>
      </c>
      <c r="F64" s="46" t="s">
        <v>296</v>
      </c>
      <c r="G64" s="42" t="s">
        <v>297</v>
      </c>
      <c r="H64" s="46" t="s">
        <v>33</v>
      </c>
      <c r="I64" s="46">
        <v>32</v>
      </c>
      <c r="J64" s="670">
        <v>32</v>
      </c>
      <c r="K64" s="19" t="s">
        <v>800</v>
      </c>
      <c r="L64" s="52" t="s">
        <v>108</v>
      </c>
      <c r="M64" s="81"/>
      <c r="N64" s="28">
        <v>1533</v>
      </c>
      <c r="O64" s="972"/>
      <c r="P64" s="29">
        <v>6</v>
      </c>
      <c r="Q64" s="28"/>
      <c r="R64" s="28"/>
      <c r="S64" s="81">
        <v>162.54900000000001</v>
      </c>
      <c r="T64" s="185">
        <v>41687</v>
      </c>
      <c r="U64" s="326">
        <v>14.7</v>
      </c>
      <c r="V64" s="60">
        <v>1</v>
      </c>
      <c r="W64" s="167">
        <v>1</v>
      </c>
      <c r="X64" s="489">
        <f t="shared" si="2"/>
        <v>106.03326810176125</v>
      </c>
      <c r="Y64" s="502" t="s">
        <v>2216</v>
      </c>
      <c r="Z64" s="494"/>
      <c r="AA64" s="28" t="s">
        <v>17</v>
      </c>
      <c r="AB64" s="27">
        <v>12</v>
      </c>
      <c r="AC64" s="28" t="s">
        <v>298</v>
      </c>
      <c r="AD64" s="27" t="s">
        <v>54</v>
      </c>
      <c r="AE64" s="28" t="s">
        <v>124</v>
      </c>
      <c r="AF64" s="29" t="s">
        <v>55</v>
      </c>
      <c r="AG64" s="29"/>
      <c r="AH64" s="27" t="s">
        <v>133</v>
      </c>
      <c r="AI64" s="27" t="s">
        <v>133</v>
      </c>
      <c r="AJ64" s="27" t="s">
        <v>54</v>
      </c>
      <c r="AK64" s="81"/>
      <c r="AL64" s="569"/>
      <c r="AM64" s="28">
        <v>32</v>
      </c>
      <c r="AN64" s="28"/>
      <c r="AO64" s="28">
        <v>2011</v>
      </c>
      <c r="AP64" s="20">
        <v>2018</v>
      </c>
      <c r="AQ64" s="182" t="s">
        <v>2288</v>
      </c>
      <c r="AR64" s="28" t="s">
        <v>2287</v>
      </c>
      <c r="AS64" s="130" t="s">
        <v>2924</v>
      </c>
    </row>
    <row r="65" spans="1:45" ht="14.25" customHeight="1" x14ac:dyDescent="0.25">
      <c r="A65" t="s">
        <v>744</v>
      </c>
      <c r="B65">
        <v>1</v>
      </c>
      <c r="C65" t="s">
        <v>875</v>
      </c>
      <c r="D65" s="26" t="s">
        <v>1564</v>
      </c>
      <c r="E65" s="435" t="s">
        <v>1566</v>
      </c>
      <c r="F65" s="27" t="s">
        <v>107</v>
      </c>
      <c r="G65" s="28" t="s">
        <v>58</v>
      </c>
      <c r="H65" s="27" t="s">
        <v>1565</v>
      </c>
      <c r="I65" s="27">
        <v>32</v>
      </c>
      <c r="J65" s="87">
        <v>16</v>
      </c>
      <c r="K65" s="19" t="s">
        <v>19</v>
      </c>
      <c r="L65" s="52" t="s">
        <v>58</v>
      </c>
      <c r="M65" s="81" t="s">
        <v>1568</v>
      </c>
      <c r="N65" s="28">
        <v>1900</v>
      </c>
      <c r="O65" s="972"/>
      <c r="P65" s="29">
        <v>6</v>
      </c>
      <c r="Q65" s="28"/>
      <c r="R65" s="28"/>
      <c r="S65" s="81">
        <v>200</v>
      </c>
      <c r="T65" s="185"/>
      <c r="U65" s="326"/>
      <c r="V65" s="60">
        <v>1</v>
      </c>
      <c r="W65" s="167">
        <v>1</v>
      </c>
      <c r="X65" s="489">
        <f t="shared" si="2"/>
        <v>105.26315789473684</v>
      </c>
      <c r="Y65" s="502" t="s">
        <v>2299</v>
      </c>
      <c r="Z65" s="494"/>
      <c r="AA65" s="28" t="s">
        <v>107</v>
      </c>
      <c r="AB65" s="27"/>
      <c r="AC65" s="28"/>
      <c r="AD65" s="27" t="s">
        <v>54</v>
      </c>
      <c r="AE65" s="28" t="s">
        <v>124</v>
      </c>
      <c r="AF65" s="29" t="s">
        <v>55</v>
      </c>
      <c r="AG65" s="29"/>
      <c r="AH65" s="27" t="s">
        <v>133</v>
      </c>
      <c r="AI65" s="27" t="s">
        <v>133</v>
      </c>
      <c r="AJ65" s="27" t="s">
        <v>54</v>
      </c>
      <c r="AK65" s="81"/>
      <c r="AL65" s="569"/>
      <c r="AM65" s="28">
        <v>16</v>
      </c>
      <c r="AN65" s="28">
        <v>3</v>
      </c>
      <c r="AO65" s="28">
        <v>2007</v>
      </c>
      <c r="AP65" s="20"/>
      <c r="AQ65" s="182" t="s">
        <v>2711</v>
      </c>
      <c r="AR65" s="28" t="s">
        <v>2713</v>
      </c>
      <c r="AS65" s="20" t="s">
        <v>2714</v>
      </c>
    </row>
    <row r="66" spans="1:45" ht="14.25" customHeight="1" x14ac:dyDescent="0.25">
      <c r="D66" s="409" t="s">
        <v>5341</v>
      </c>
      <c r="E66" s="435" t="s">
        <v>5342</v>
      </c>
      <c r="F66" s="412"/>
      <c r="G66" s="28" t="s">
        <v>5343</v>
      </c>
      <c r="H66" s="412" t="s">
        <v>12</v>
      </c>
      <c r="I66" s="412">
        <v>32</v>
      </c>
      <c r="J66" s="415">
        <v>8</v>
      </c>
      <c r="K66" s="19" t="s">
        <v>3243</v>
      </c>
      <c r="L66" s="52" t="s">
        <v>5343</v>
      </c>
      <c r="M66" s="81" t="s">
        <v>5594</v>
      </c>
      <c r="N66" s="28">
        <v>1300</v>
      </c>
      <c r="O66" s="972"/>
      <c r="P66" s="29">
        <v>4</v>
      </c>
      <c r="Q66" s="28"/>
      <c r="R66" s="28"/>
      <c r="S66" s="81">
        <v>133</v>
      </c>
      <c r="T66" s="185"/>
      <c r="U66" s="326"/>
      <c r="V66" s="60">
        <v>1</v>
      </c>
      <c r="W66" s="167">
        <v>1</v>
      </c>
      <c r="X66" s="489">
        <f t="shared" si="2"/>
        <v>102.30769230769231</v>
      </c>
      <c r="Y66" s="502"/>
      <c r="Z66" s="494"/>
      <c r="AA66" s="28" t="s">
        <v>17</v>
      </c>
      <c r="AB66" s="27">
        <v>17</v>
      </c>
      <c r="AC66" s="28" t="s">
        <v>5344</v>
      </c>
      <c r="AD66" s="27" t="s">
        <v>54</v>
      </c>
      <c r="AE66" s="28" t="s">
        <v>124</v>
      </c>
      <c r="AF66" s="29" t="s">
        <v>55</v>
      </c>
      <c r="AG66" s="29"/>
      <c r="AH66" s="27" t="s">
        <v>5346</v>
      </c>
      <c r="AI66" s="27" t="s">
        <v>5346</v>
      </c>
      <c r="AJ66" s="27" t="s">
        <v>54</v>
      </c>
      <c r="AK66" s="81">
        <v>28</v>
      </c>
      <c r="AL66" s="569"/>
      <c r="AM66" s="28">
        <v>8</v>
      </c>
      <c r="AN66" s="28"/>
      <c r="AO66" s="28">
        <v>2019</v>
      </c>
      <c r="AP66" s="20">
        <v>2021</v>
      </c>
      <c r="AQ66" s="182" t="s">
        <v>5593</v>
      </c>
      <c r="AR66" s="28" t="s">
        <v>5345</v>
      </c>
      <c r="AS66" s="20" t="s">
        <v>5592</v>
      </c>
    </row>
    <row r="67" spans="1:45" x14ac:dyDescent="0.25">
      <c r="B67">
        <v>1</v>
      </c>
      <c r="C67" t="s">
        <v>875</v>
      </c>
      <c r="D67" s="26" t="s">
        <v>1850</v>
      </c>
      <c r="E67" s="435" t="s">
        <v>2911</v>
      </c>
      <c r="F67" s="27" t="s">
        <v>67</v>
      </c>
      <c r="G67" s="28" t="s">
        <v>1852</v>
      </c>
      <c r="H67" s="27" t="s">
        <v>65</v>
      </c>
      <c r="I67" s="27">
        <v>32</v>
      </c>
      <c r="J67" s="87">
        <v>6</v>
      </c>
      <c r="K67" s="19" t="s">
        <v>800</v>
      </c>
      <c r="L67" s="52" t="s">
        <v>108</v>
      </c>
      <c r="M67" s="81" t="s">
        <v>2909</v>
      </c>
      <c r="N67" s="28">
        <v>1719</v>
      </c>
      <c r="O67" s="972"/>
      <c r="P67" s="29">
        <v>6</v>
      </c>
      <c r="Q67" s="28">
        <v>4</v>
      </c>
      <c r="R67" s="28">
        <v>4</v>
      </c>
      <c r="S67" s="81">
        <v>172.41399999999999</v>
      </c>
      <c r="T67" s="185">
        <v>42512</v>
      </c>
      <c r="U67" s="326">
        <v>14.7</v>
      </c>
      <c r="V67" s="60">
        <v>1</v>
      </c>
      <c r="W67" s="167">
        <v>1</v>
      </c>
      <c r="X67" s="489">
        <f t="shared" si="2"/>
        <v>100.29901105293776</v>
      </c>
      <c r="Y67" s="502" t="s">
        <v>174</v>
      </c>
      <c r="Z67" s="494"/>
      <c r="AA67" s="28" t="s">
        <v>17</v>
      </c>
      <c r="AB67" s="27">
        <v>1</v>
      </c>
      <c r="AC67" s="28" t="s">
        <v>1851</v>
      </c>
      <c r="AD67" s="27" t="s">
        <v>55</v>
      </c>
      <c r="AE67" s="28"/>
      <c r="AF67" s="29" t="s">
        <v>55</v>
      </c>
      <c r="AG67" s="29" t="s">
        <v>54</v>
      </c>
      <c r="AH67" s="27" t="s">
        <v>249</v>
      </c>
      <c r="AI67" s="27" t="s">
        <v>365</v>
      </c>
      <c r="AJ67" s="27"/>
      <c r="AK67" s="81"/>
      <c r="AL67" s="569"/>
      <c r="AM67" s="28"/>
      <c r="AN67" s="28"/>
      <c r="AO67" s="28">
        <v>2013</v>
      </c>
      <c r="AP67" s="20">
        <v>2013</v>
      </c>
      <c r="AQ67" s="182"/>
      <c r="AR67" s="28" t="s">
        <v>2910</v>
      </c>
      <c r="AS67" s="20"/>
    </row>
    <row r="68" spans="1:45" ht="15" customHeight="1" x14ac:dyDescent="0.25">
      <c r="A68" t="s">
        <v>744</v>
      </c>
      <c r="B68">
        <v>1</v>
      </c>
      <c r="C68" t="s">
        <v>875</v>
      </c>
      <c r="D68" s="26" t="s">
        <v>581</v>
      </c>
      <c r="E68" s="435" t="s">
        <v>2575</v>
      </c>
      <c r="F68" s="27" t="s">
        <v>67</v>
      </c>
      <c r="G68" s="28" t="s">
        <v>582</v>
      </c>
      <c r="H68" s="27" t="s">
        <v>33</v>
      </c>
      <c r="I68" s="27">
        <v>32</v>
      </c>
      <c r="J68" s="87">
        <v>32</v>
      </c>
      <c r="K68" s="19" t="s">
        <v>800</v>
      </c>
      <c r="L68" s="52" t="s">
        <v>108</v>
      </c>
      <c r="M68" s="81"/>
      <c r="N68" s="28">
        <v>2469</v>
      </c>
      <c r="O68" s="972"/>
      <c r="P68" s="29">
        <v>6</v>
      </c>
      <c r="Q68" s="28"/>
      <c r="R68" s="28">
        <v>1</v>
      </c>
      <c r="S68" s="81">
        <v>230.84</v>
      </c>
      <c r="T68" s="185">
        <v>41687</v>
      </c>
      <c r="U68" s="326">
        <v>14.7</v>
      </c>
      <c r="V68" s="60">
        <v>1</v>
      </c>
      <c r="W68" s="167">
        <v>1</v>
      </c>
      <c r="X68" s="489">
        <f t="shared" si="2"/>
        <v>93.495342243823416</v>
      </c>
      <c r="Y68" s="502" t="s">
        <v>174</v>
      </c>
      <c r="Z68" s="494"/>
      <c r="AA68" s="28" t="s">
        <v>20</v>
      </c>
      <c r="AB68" s="27">
        <v>25</v>
      </c>
      <c r="AC68" s="28" t="s">
        <v>581</v>
      </c>
      <c r="AD68" s="27" t="s">
        <v>54</v>
      </c>
      <c r="AE68" s="28" t="s">
        <v>124</v>
      </c>
      <c r="AF68" s="29" t="s">
        <v>55</v>
      </c>
      <c r="AG68" s="29"/>
      <c r="AH68" s="27" t="s">
        <v>133</v>
      </c>
      <c r="AI68" s="27" t="s">
        <v>133</v>
      </c>
      <c r="AJ68" s="27" t="s">
        <v>54</v>
      </c>
      <c r="AK68" s="81"/>
      <c r="AL68" s="569"/>
      <c r="AM68" s="28">
        <v>32</v>
      </c>
      <c r="AN68" s="28">
        <v>6</v>
      </c>
      <c r="AO68" s="28">
        <v>2005</v>
      </c>
      <c r="AP68" s="20">
        <v>2010</v>
      </c>
      <c r="AQ68" s="19"/>
      <c r="AR68" s="28" t="s">
        <v>583</v>
      </c>
      <c r="AS68" s="20"/>
    </row>
    <row r="69" spans="1:45" ht="15" customHeight="1" x14ac:dyDescent="0.25">
      <c r="A69" t="s">
        <v>744</v>
      </c>
      <c r="B69">
        <v>1</v>
      </c>
      <c r="C69" t="s">
        <v>875</v>
      </c>
      <c r="D69" s="45" t="s">
        <v>329</v>
      </c>
      <c r="E69" s="555" t="s">
        <v>2300</v>
      </c>
      <c r="F69" s="46" t="s">
        <v>57</v>
      </c>
      <c r="G69" s="42" t="s">
        <v>331</v>
      </c>
      <c r="H69" s="46" t="s">
        <v>332</v>
      </c>
      <c r="I69" s="46">
        <v>32</v>
      </c>
      <c r="J69" s="670">
        <v>32</v>
      </c>
      <c r="K69" s="19" t="s">
        <v>802</v>
      </c>
      <c r="L69" s="52" t="s">
        <v>108</v>
      </c>
      <c r="M69" s="81"/>
      <c r="N69" s="28">
        <v>2101</v>
      </c>
      <c r="O69" s="972"/>
      <c r="P69" s="29" t="s">
        <v>744</v>
      </c>
      <c r="Q69" s="28"/>
      <c r="R69" s="28"/>
      <c r="S69" s="81">
        <v>190.404</v>
      </c>
      <c r="T69" s="185">
        <v>41786</v>
      </c>
      <c r="U69" s="326" t="s">
        <v>1267</v>
      </c>
      <c r="V69" s="60">
        <v>1</v>
      </c>
      <c r="W69" s="167">
        <v>1</v>
      </c>
      <c r="X69" s="489">
        <f t="shared" si="2"/>
        <v>90.625416468348405</v>
      </c>
      <c r="Y69" s="502" t="s">
        <v>2216</v>
      </c>
      <c r="Z69" s="494"/>
      <c r="AA69" s="28" t="s">
        <v>20</v>
      </c>
      <c r="AB69" s="27">
        <v>9</v>
      </c>
      <c r="AC69" s="28" t="s">
        <v>329</v>
      </c>
      <c r="AD69" s="27"/>
      <c r="AE69" s="28" t="s">
        <v>124</v>
      </c>
      <c r="AF69" s="29" t="s">
        <v>55</v>
      </c>
      <c r="AG69" s="29"/>
      <c r="AH69" s="27" t="s">
        <v>133</v>
      </c>
      <c r="AI69" s="27" t="s">
        <v>133</v>
      </c>
      <c r="AJ69" s="27" t="s">
        <v>54</v>
      </c>
      <c r="AK69" s="81"/>
      <c r="AL69" s="569"/>
      <c r="AM69" s="28">
        <v>32</v>
      </c>
      <c r="AN69" s="28"/>
      <c r="AO69" s="28">
        <v>2007</v>
      </c>
      <c r="AP69" s="20">
        <v>2012</v>
      </c>
      <c r="AQ69" s="96"/>
      <c r="AR69" s="28" t="s">
        <v>333</v>
      </c>
      <c r="AS69" s="20"/>
    </row>
    <row r="70" spans="1:45" ht="15" customHeight="1" x14ac:dyDescent="0.25">
      <c r="A70" t="s">
        <v>744</v>
      </c>
      <c r="B70">
        <v>1</v>
      </c>
      <c r="C70" t="s">
        <v>875</v>
      </c>
      <c r="D70" s="45" t="s">
        <v>1627</v>
      </c>
      <c r="E70" s="42"/>
      <c r="F70" s="46" t="s">
        <v>67</v>
      </c>
      <c r="G70" s="42" t="s">
        <v>1628</v>
      </c>
      <c r="H70" s="46" t="s">
        <v>33</v>
      </c>
      <c r="I70" s="46">
        <v>32</v>
      </c>
      <c r="J70" s="670">
        <v>32</v>
      </c>
      <c r="K70" s="19" t="s">
        <v>800</v>
      </c>
      <c r="L70" s="52" t="s">
        <v>108</v>
      </c>
      <c r="M70" s="81"/>
      <c r="N70" s="28">
        <v>2760</v>
      </c>
      <c r="O70" s="972"/>
      <c r="P70" s="29">
        <v>6</v>
      </c>
      <c r="Q70" s="28">
        <v>4</v>
      </c>
      <c r="R70" s="28">
        <v>5</v>
      </c>
      <c r="S70" s="81">
        <v>244.798</v>
      </c>
      <c r="T70" s="185">
        <v>42209</v>
      </c>
      <c r="U70" s="326">
        <v>14.7</v>
      </c>
      <c r="V70" s="60">
        <v>1</v>
      </c>
      <c r="W70" s="167">
        <v>1</v>
      </c>
      <c r="X70" s="489">
        <f t="shared" si="2"/>
        <v>88.694927536231887</v>
      </c>
      <c r="Y70" s="502" t="s">
        <v>174</v>
      </c>
      <c r="Z70" s="494"/>
      <c r="AA70" s="28" t="s">
        <v>17</v>
      </c>
      <c r="AB70" s="27">
        <v>22</v>
      </c>
      <c r="AC70" s="28" t="s">
        <v>1630</v>
      </c>
      <c r="AD70" s="27" t="s">
        <v>54</v>
      </c>
      <c r="AE70" s="28" t="s">
        <v>124</v>
      </c>
      <c r="AF70" s="29" t="s">
        <v>55</v>
      </c>
      <c r="AG70" s="29" t="s">
        <v>55</v>
      </c>
      <c r="AH70" s="27" t="s">
        <v>133</v>
      </c>
      <c r="AI70" s="27" t="s">
        <v>133</v>
      </c>
      <c r="AJ70" s="27"/>
      <c r="AK70" s="81"/>
      <c r="AL70" s="569"/>
      <c r="AM70" s="28">
        <v>32</v>
      </c>
      <c r="AN70" s="28">
        <v>5</v>
      </c>
      <c r="AO70" s="28">
        <v>2013</v>
      </c>
      <c r="AP70" s="20"/>
      <c r="AQ70" s="429" t="s">
        <v>1632</v>
      </c>
      <c r="AR70" s="28" t="s">
        <v>1629</v>
      </c>
      <c r="AS70" s="20" t="s">
        <v>1631</v>
      </c>
    </row>
    <row r="71" spans="1:45" ht="15" customHeight="1" x14ac:dyDescent="0.25">
      <c r="A71" t="s">
        <v>744</v>
      </c>
      <c r="B71">
        <v>1</v>
      </c>
      <c r="C71" t="s">
        <v>875</v>
      </c>
      <c r="D71" s="45" t="s">
        <v>1009</v>
      </c>
      <c r="E71" s="555" t="s">
        <v>2107</v>
      </c>
      <c r="F71" s="46" t="s">
        <v>57</v>
      </c>
      <c r="G71" s="42" t="s">
        <v>1010</v>
      </c>
      <c r="H71" s="46" t="s">
        <v>136</v>
      </c>
      <c r="I71" s="46">
        <v>32</v>
      </c>
      <c r="J71" s="670">
        <v>32</v>
      </c>
      <c r="K71" s="19" t="s">
        <v>800</v>
      </c>
      <c r="L71" s="52" t="s">
        <v>108</v>
      </c>
      <c r="M71" s="81"/>
      <c r="N71" s="28">
        <v>1201</v>
      </c>
      <c r="O71" s="972"/>
      <c r="P71" s="29">
        <v>6</v>
      </c>
      <c r="Q71" s="28">
        <v>3</v>
      </c>
      <c r="R71" s="28">
        <v>2</v>
      </c>
      <c r="S71" s="81">
        <v>104.932</v>
      </c>
      <c r="T71" s="185">
        <v>41733</v>
      </c>
      <c r="U71" s="326">
        <v>14.7</v>
      </c>
      <c r="V71" s="60">
        <v>1</v>
      </c>
      <c r="W71" s="167">
        <v>1</v>
      </c>
      <c r="X71" s="489">
        <f t="shared" si="2"/>
        <v>87.370524562864276</v>
      </c>
      <c r="Y71" s="502" t="s">
        <v>174</v>
      </c>
      <c r="Z71" s="494" t="s">
        <v>54</v>
      </c>
      <c r="AA71" s="28" t="s">
        <v>20</v>
      </c>
      <c r="AB71" s="27">
        <v>27</v>
      </c>
      <c r="AC71" s="28" t="s">
        <v>1011</v>
      </c>
      <c r="AD71" s="27" t="s">
        <v>54</v>
      </c>
      <c r="AE71" s="28" t="s">
        <v>124</v>
      </c>
      <c r="AF71" s="29" t="s">
        <v>55</v>
      </c>
      <c r="AG71" s="29" t="s">
        <v>55</v>
      </c>
      <c r="AH71" s="27" t="s">
        <v>133</v>
      </c>
      <c r="AI71" s="27" t="s">
        <v>133</v>
      </c>
      <c r="AJ71" s="27" t="s">
        <v>54</v>
      </c>
      <c r="AK71" s="81"/>
      <c r="AL71" s="569"/>
      <c r="AM71" s="28">
        <v>32</v>
      </c>
      <c r="AN71" s="28"/>
      <c r="AO71" s="28">
        <v>2007</v>
      </c>
      <c r="AP71" s="20">
        <v>2012</v>
      </c>
      <c r="AQ71" s="579"/>
      <c r="AR71" s="28" t="s">
        <v>440</v>
      </c>
      <c r="AS71" s="20" t="s">
        <v>1012</v>
      </c>
    </row>
    <row r="72" spans="1:45" ht="15" customHeight="1" x14ac:dyDescent="0.25">
      <c r="D72" s="409" t="s">
        <v>6224</v>
      </c>
      <c r="E72" s="435" t="s">
        <v>5107</v>
      </c>
      <c r="F72" s="608"/>
      <c r="G72" s="504" t="s">
        <v>5108</v>
      </c>
      <c r="H72" s="412" t="s">
        <v>3200</v>
      </c>
      <c r="I72" s="412">
        <v>32</v>
      </c>
      <c r="J72" s="415">
        <v>32</v>
      </c>
      <c r="K72" s="856" t="s">
        <v>6197</v>
      </c>
      <c r="L72" s="52" t="s">
        <v>108</v>
      </c>
      <c r="M72" s="81" t="s">
        <v>6242</v>
      </c>
      <c r="N72" s="28">
        <v>2360</v>
      </c>
      <c r="O72" s="972">
        <v>4815</v>
      </c>
      <c r="P72" s="29">
        <v>6</v>
      </c>
      <c r="Q72" s="28"/>
      <c r="R72" s="28"/>
      <c r="S72" s="81">
        <v>200</v>
      </c>
      <c r="T72" s="185">
        <v>44495</v>
      </c>
      <c r="U72" s="326" t="s">
        <v>5998</v>
      </c>
      <c r="V72" s="60">
        <v>1</v>
      </c>
      <c r="W72" s="167">
        <v>1</v>
      </c>
      <c r="X72" s="489">
        <f t="shared" si="2"/>
        <v>84.745762711864401</v>
      </c>
      <c r="Y72" s="502"/>
      <c r="Z72" s="494"/>
      <c r="AA72" s="28" t="s">
        <v>479</v>
      </c>
      <c r="AB72" s="27">
        <v>6</v>
      </c>
      <c r="AC72" s="28" t="s">
        <v>6231</v>
      </c>
      <c r="AD72" s="27" t="s">
        <v>54</v>
      </c>
      <c r="AE72" s="28" t="s">
        <v>124</v>
      </c>
      <c r="AF72" s="29" t="s">
        <v>54</v>
      </c>
      <c r="AG72" s="29"/>
      <c r="AH72" s="27" t="s">
        <v>133</v>
      </c>
      <c r="AI72" s="27" t="s">
        <v>133</v>
      </c>
      <c r="AJ72" s="27" t="s">
        <v>54</v>
      </c>
      <c r="AK72" s="81"/>
      <c r="AL72" s="569"/>
      <c r="AM72" s="28">
        <v>16</v>
      </c>
      <c r="AN72" s="28"/>
      <c r="AO72" s="28"/>
      <c r="AP72" s="20">
        <v>2019</v>
      </c>
      <c r="AQ72" s="96"/>
      <c r="AR72" s="28" t="s">
        <v>5109</v>
      </c>
      <c r="AS72" s="20" t="s">
        <v>6225</v>
      </c>
    </row>
    <row r="73" spans="1:45" ht="15" customHeight="1" x14ac:dyDescent="0.25">
      <c r="A73" t="s">
        <v>746</v>
      </c>
      <c r="B73">
        <v>1</v>
      </c>
      <c r="C73" t="s">
        <v>875</v>
      </c>
      <c r="D73" s="26" t="s">
        <v>1230</v>
      </c>
      <c r="E73" s="435" t="s">
        <v>3301</v>
      </c>
      <c r="F73" s="27" t="s">
        <v>67</v>
      </c>
      <c r="G73" s="28" t="s">
        <v>1424</v>
      </c>
      <c r="H73" s="27" t="s">
        <v>445</v>
      </c>
      <c r="I73" s="27">
        <v>32</v>
      </c>
      <c r="J73" s="87">
        <v>32</v>
      </c>
      <c r="K73" s="19" t="s">
        <v>800</v>
      </c>
      <c r="L73" s="52" t="s">
        <v>108</v>
      </c>
      <c r="M73" s="81"/>
      <c r="N73" s="28">
        <v>2718</v>
      </c>
      <c r="O73" s="972"/>
      <c r="P73" s="29">
        <v>6</v>
      </c>
      <c r="Q73" s="28">
        <v>3</v>
      </c>
      <c r="R73" s="28">
        <v>3</v>
      </c>
      <c r="S73" s="81">
        <v>217.39099999999999</v>
      </c>
      <c r="T73" s="185">
        <v>43194</v>
      </c>
      <c r="U73" s="326">
        <v>14.7</v>
      </c>
      <c r="V73" s="60">
        <v>1</v>
      </c>
      <c r="W73" s="167">
        <v>1</v>
      </c>
      <c r="X73" s="489">
        <f t="shared" si="2"/>
        <v>79.981972038263436</v>
      </c>
      <c r="Y73" s="502" t="s">
        <v>174</v>
      </c>
      <c r="Z73" s="494"/>
      <c r="AA73" s="28" t="s">
        <v>20</v>
      </c>
      <c r="AB73" s="27">
        <v>48</v>
      </c>
      <c r="AC73" s="28" t="s">
        <v>1230</v>
      </c>
      <c r="AD73" s="27" t="s">
        <v>54</v>
      </c>
      <c r="AE73" s="28" t="s">
        <v>124</v>
      </c>
      <c r="AF73" s="29" t="s">
        <v>55</v>
      </c>
      <c r="AG73" s="29"/>
      <c r="AH73" s="27" t="s">
        <v>133</v>
      </c>
      <c r="AI73" s="27" t="s">
        <v>133</v>
      </c>
      <c r="AJ73" s="27" t="s">
        <v>54</v>
      </c>
      <c r="AK73" s="81"/>
      <c r="AL73" s="569"/>
      <c r="AM73" s="28">
        <v>32</v>
      </c>
      <c r="AN73" s="28"/>
      <c r="AO73" s="28">
        <v>2012</v>
      </c>
      <c r="AP73" s="20">
        <v>2021</v>
      </c>
      <c r="AQ73" s="579" t="s">
        <v>3306</v>
      </c>
      <c r="AR73" s="28" t="s">
        <v>3302</v>
      </c>
      <c r="AS73" s="20" t="s">
        <v>3303</v>
      </c>
    </row>
    <row r="74" spans="1:45" ht="15" customHeight="1" x14ac:dyDescent="0.25">
      <c r="B74">
        <v>1</v>
      </c>
      <c r="C74" t="s">
        <v>875</v>
      </c>
      <c r="D74" s="26" t="s">
        <v>2012</v>
      </c>
      <c r="E74" s="435" t="s">
        <v>3142</v>
      </c>
      <c r="F74" s="27" t="s">
        <v>67</v>
      </c>
      <c r="G74" s="28" t="s">
        <v>2409</v>
      </c>
      <c r="H74" s="412" t="s">
        <v>1613</v>
      </c>
      <c r="I74" s="27">
        <v>32</v>
      </c>
      <c r="J74" s="87">
        <v>32</v>
      </c>
      <c r="K74" s="19" t="s">
        <v>2408</v>
      </c>
      <c r="L74" s="52"/>
      <c r="M74" s="81"/>
      <c r="N74" s="28">
        <v>1551</v>
      </c>
      <c r="O74" s="972"/>
      <c r="P74" s="29"/>
      <c r="Q74" s="28"/>
      <c r="R74" s="28">
        <v>1</v>
      </c>
      <c r="S74" s="81">
        <v>123</v>
      </c>
      <c r="T74" s="185"/>
      <c r="U74" s="326"/>
      <c r="V74" s="60">
        <v>1</v>
      </c>
      <c r="W74" s="167">
        <v>1</v>
      </c>
      <c r="X74" s="489">
        <f t="shared" si="2"/>
        <v>79.303675048355899</v>
      </c>
      <c r="Y74" s="502" t="s">
        <v>174</v>
      </c>
      <c r="Z74" s="494"/>
      <c r="AA74" s="28" t="s">
        <v>479</v>
      </c>
      <c r="AB74" s="27">
        <v>46</v>
      </c>
      <c r="AC74" s="28"/>
      <c r="AD74" s="27" t="s">
        <v>54</v>
      </c>
      <c r="AE74" s="28" t="s">
        <v>124</v>
      </c>
      <c r="AF74" s="29" t="s">
        <v>55</v>
      </c>
      <c r="AG74" s="29"/>
      <c r="AH74" s="27" t="s">
        <v>133</v>
      </c>
      <c r="AI74" s="27" t="s">
        <v>133</v>
      </c>
      <c r="AJ74" s="27" t="s">
        <v>54</v>
      </c>
      <c r="AK74" s="81"/>
      <c r="AL74" s="569"/>
      <c r="AM74" s="28">
        <v>32</v>
      </c>
      <c r="AN74" s="28"/>
      <c r="AO74" s="28">
        <v>2017</v>
      </c>
      <c r="AP74" s="20"/>
      <c r="AQ74" s="579"/>
      <c r="AR74" s="28" t="s">
        <v>2400</v>
      </c>
      <c r="AS74" s="20" t="s">
        <v>2407</v>
      </c>
    </row>
    <row r="75" spans="1:45" ht="14.25" customHeight="1" x14ac:dyDescent="0.25">
      <c r="A75" t="s">
        <v>744</v>
      </c>
      <c r="B75">
        <v>1</v>
      </c>
      <c r="C75" t="s">
        <v>875</v>
      </c>
      <c r="D75" s="26" t="s">
        <v>1597</v>
      </c>
      <c r="E75" s="435" t="s">
        <v>2277</v>
      </c>
      <c r="F75" s="27" t="s">
        <v>67</v>
      </c>
      <c r="G75" s="28" t="s">
        <v>1598</v>
      </c>
      <c r="H75" s="27" t="s">
        <v>33</v>
      </c>
      <c r="I75" s="27">
        <v>32</v>
      </c>
      <c r="J75" s="87">
        <v>32</v>
      </c>
      <c r="K75" s="19" t="s">
        <v>800</v>
      </c>
      <c r="L75" s="52" t="s">
        <v>108</v>
      </c>
      <c r="M75" s="81"/>
      <c r="N75" s="28">
        <v>1446</v>
      </c>
      <c r="O75" s="972"/>
      <c r="P75" s="29">
        <v>6</v>
      </c>
      <c r="Q75" s="28"/>
      <c r="R75" s="28">
        <v>4</v>
      </c>
      <c r="S75" s="81">
        <v>114.56100000000001</v>
      </c>
      <c r="T75" s="185">
        <v>42488</v>
      </c>
      <c r="U75" s="326">
        <v>14.7</v>
      </c>
      <c r="V75" s="60">
        <v>1</v>
      </c>
      <c r="W75" s="167">
        <v>1</v>
      </c>
      <c r="X75" s="489">
        <f t="shared" si="2"/>
        <v>79.226141078838168</v>
      </c>
      <c r="Y75" s="502" t="s">
        <v>174</v>
      </c>
      <c r="Z75" s="494"/>
      <c r="AA75" s="28" t="s">
        <v>17</v>
      </c>
      <c r="AB75" s="27">
        <v>9</v>
      </c>
      <c r="AC75" s="28" t="s">
        <v>1599</v>
      </c>
      <c r="AD75" s="27"/>
      <c r="AE75" s="28" t="s">
        <v>124</v>
      </c>
      <c r="AF75" s="29" t="s">
        <v>55</v>
      </c>
      <c r="AG75" s="29" t="s">
        <v>55</v>
      </c>
      <c r="AH75" s="27" t="s">
        <v>133</v>
      </c>
      <c r="AI75" s="27" t="s">
        <v>133</v>
      </c>
      <c r="AJ75" s="27" t="s">
        <v>54</v>
      </c>
      <c r="AK75" s="81">
        <v>41</v>
      </c>
      <c r="AL75" s="569"/>
      <c r="AM75" s="28">
        <v>32</v>
      </c>
      <c r="AN75" s="28"/>
      <c r="AO75" s="28">
        <v>2016</v>
      </c>
      <c r="AP75" s="20"/>
      <c r="AQ75" s="579" t="s">
        <v>2278</v>
      </c>
      <c r="AR75" s="28" t="s">
        <v>1600</v>
      </c>
      <c r="AS75" s="127"/>
    </row>
    <row r="76" spans="1:45" ht="14.25" customHeight="1" x14ac:dyDescent="0.25">
      <c r="B76">
        <v>1</v>
      </c>
      <c r="C76" t="s">
        <v>4376</v>
      </c>
      <c r="D76" s="26" t="s">
        <v>4085</v>
      </c>
      <c r="E76" s="435" t="s">
        <v>4089</v>
      </c>
      <c r="F76" s="27" t="s">
        <v>85</v>
      </c>
      <c r="G76" s="28" t="s">
        <v>4088</v>
      </c>
      <c r="H76" s="27" t="s">
        <v>143</v>
      </c>
      <c r="I76" s="27">
        <v>32</v>
      </c>
      <c r="J76" s="87">
        <v>32</v>
      </c>
      <c r="K76" s="19" t="s">
        <v>800</v>
      </c>
      <c r="L76" s="52" t="s">
        <v>108</v>
      </c>
      <c r="M76" s="81" t="s">
        <v>4087</v>
      </c>
      <c r="N76" s="28">
        <v>396</v>
      </c>
      <c r="O76" s="972"/>
      <c r="P76" s="29">
        <v>6</v>
      </c>
      <c r="Q76" s="28"/>
      <c r="R76" s="28">
        <v>1</v>
      </c>
      <c r="S76" s="81">
        <v>123.45699999999999</v>
      </c>
      <c r="T76" s="185">
        <v>43288</v>
      </c>
      <c r="U76" s="326">
        <v>14.7</v>
      </c>
      <c r="V76" s="60">
        <v>1</v>
      </c>
      <c r="W76" s="167">
        <v>4</v>
      </c>
      <c r="X76" s="489">
        <f t="shared" si="2"/>
        <v>77.940025252525245</v>
      </c>
      <c r="Y76" s="502" t="s">
        <v>174</v>
      </c>
      <c r="Z76" s="494"/>
      <c r="AA76" s="28" t="s">
        <v>20</v>
      </c>
      <c r="AB76" s="27">
        <v>4</v>
      </c>
      <c r="AC76" s="28" t="s">
        <v>4086</v>
      </c>
      <c r="AD76" s="27"/>
      <c r="AE76" s="28"/>
      <c r="AF76" s="29" t="s">
        <v>55</v>
      </c>
      <c r="AG76" s="29"/>
      <c r="AH76" s="27" t="s">
        <v>718</v>
      </c>
      <c r="AI76" s="27" t="s">
        <v>718</v>
      </c>
      <c r="AJ76" s="27" t="s">
        <v>55</v>
      </c>
      <c r="AK76" s="81">
        <v>11</v>
      </c>
      <c r="AL76" s="569"/>
      <c r="AM76" s="28">
        <v>4</v>
      </c>
      <c r="AN76" s="28"/>
      <c r="AO76" s="28">
        <v>2013</v>
      </c>
      <c r="AP76" s="20">
        <v>2013</v>
      </c>
      <c r="AQ76" s="182"/>
      <c r="AR76" s="28" t="s">
        <v>4090</v>
      </c>
      <c r="AS76" s="20" t="s">
        <v>4095</v>
      </c>
    </row>
    <row r="77" spans="1:45" ht="14.25" customHeight="1" x14ac:dyDescent="0.25">
      <c r="A77" t="s">
        <v>744</v>
      </c>
      <c r="B77">
        <v>1</v>
      </c>
      <c r="C77" t="s">
        <v>875</v>
      </c>
      <c r="D77" s="26" t="s">
        <v>529</v>
      </c>
      <c r="E77" s="435" t="s">
        <v>2561</v>
      </c>
      <c r="F77" s="27" t="s">
        <v>57</v>
      </c>
      <c r="G77" s="28" t="s">
        <v>173</v>
      </c>
      <c r="H77" s="27" t="s">
        <v>153</v>
      </c>
      <c r="I77" s="27">
        <v>32</v>
      </c>
      <c r="J77" s="87">
        <v>32</v>
      </c>
      <c r="K77" s="19" t="s">
        <v>800</v>
      </c>
      <c r="L77" s="52" t="s">
        <v>108</v>
      </c>
      <c r="M77" s="81"/>
      <c r="N77" s="28">
        <v>2312</v>
      </c>
      <c r="O77" s="972"/>
      <c r="P77" s="29">
        <v>6</v>
      </c>
      <c r="Q77" s="28">
        <v>3</v>
      </c>
      <c r="R77" s="28"/>
      <c r="S77" s="81">
        <v>178.98699999999999</v>
      </c>
      <c r="T77" s="185">
        <v>41690</v>
      </c>
      <c r="U77" s="326">
        <v>14.7</v>
      </c>
      <c r="V77" s="60">
        <v>1</v>
      </c>
      <c r="W77" s="167">
        <v>1</v>
      </c>
      <c r="X77" s="489">
        <f t="shared" si="2"/>
        <v>77.416522491349482</v>
      </c>
      <c r="Y77" s="502" t="s">
        <v>2216</v>
      </c>
      <c r="Z77" s="494"/>
      <c r="AA77" s="28" t="s">
        <v>17</v>
      </c>
      <c r="AB77" s="27">
        <v>16</v>
      </c>
      <c r="AC77" s="28" t="s">
        <v>229</v>
      </c>
      <c r="AD77" s="27" t="s">
        <v>54</v>
      </c>
      <c r="AE77" s="28" t="s">
        <v>124</v>
      </c>
      <c r="AF77" s="29" t="s">
        <v>55</v>
      </c>
      <c r="AG77" s="29"/>
      <c r="AH77" s="27" t="s">
        <v>133</v>
      </c>
      <c r="AI77" s="27" t="s">
        <v>133</v>
      </c>
      <c r="AJ77" s="27" t="s">
        <v>54</v>
      </c>
      <c r="AK77" s="81"/>
      <c r="AL77" s="569"/>
      <c r="AM77" s="28">
        <v>32</v>
      </c>
      <c r="AN77" s="28">
        <v>8</v>
      </c>
      <c r="AO77" s="28">
        <v>2011</v>
      </c>
      <c r="AP77" s="20">
        <v>2014</v>
      </c>
      <c r="AQ77" s="429"/>
      <c r="AR77" s="28" t="s">
        <v>530</v>
      </c>
      <c r="AS77" s="20" t="s">
        <v>895</v>
      </c>
    </row>
    <row r="78" spans="1:45" ht="15" customHeight="1" x14ac:dyDescent="0.25">
      <c r="A78" t="s">
        <v>746</v>
      </c>
      <c r="B78">
        <v>1</v>
      </c>
      <c r="C78" t="s">
        <v>875</v>
      </c>
      <c r="D78" s="26" t="s">
        <v>140</v>
      </c>
      <c r="E78" s="435" t="s">
        <v>2222</v>
      </c>
      <c r="F78" s="27" t="s">
        <v>67</v>
      </c>
      <c r="G78" s="28" t="s">
        <v>142</v>
      </c>
      <c r="H78" s="27" t="s">
        <v>445</v>
      </c>
      <c r="I78" s="27">
        <v>32</v>
      </c>
      <c r="J78" s="87">
        <v>32</v>
      </c>
      <c r="K78" s="19" t="s">
        <v>800</v>
      </c>
      <c r="L78" s="28" t="s">
        <v>108</v>
      </c>
      <c r="M78" s="81"/>
      <c r="N78" s="28">
        <v>2505</v>
      </c>
      <c r="O78" s="972"/>
      <c r="P78" s="29">
        <v>6</v>
      </c>
      <c r="Q78" s="28"/>
      <c r="R78" s="28">
        <v>5</v>
      </c>
      <c r="S78" s="81">
        <v>192.30799999999999</v>
      </c>
      <c r="T78" s="185">
        <v>41818</v>
      </c>
      <c r="U78" s="326">
        <v>14.7</v>
      </c>
      <c r="V78" s="60">
        <v>1</v>
      </c>
      <c r="W78" s="167">
        <v>1</v>
      </c>
      <c r="X78" s="489">
        <f t="shared" si="2"/>
        <v>76.769660678642708</v>
      </c>
      <c r="Y78" s="502" t="s">
        <v>1833</v>
      </c>
      <c r="Z78" s="494"/>
      <c r="AA78" s="28" t="s">
        <v>20</v>
      </c>
      <c r="AB78" s="27">
        <v>16</v>
      </c>
      <c r="AC78" s="28" t="s">
        <v>140</v>
      </c>
      <c r="AD78" s="27" t="s">
        <v>54</v>
      </c>
      <c r="AE78" s="28" t="s">
        <v>124</v>
      </c>
      <c r="AF78" s="29" t="s">
        <v>55</v>
      </c>
      <c r="AG78" s="29" t="s">
        <v>54</v>
      </c>
      <c r="AH78" s="27" t="s">
        <v>133</v>
      </c>
      <c r="AI78" s="27" t="s">
        <v>133</v>
      </c>
      <c r="AJ78" s="27" t="s">
        <v>54</v>
      </c>
      <c r="AK78" s="81"/>
      <c r="AL78" s="569"/>
      <c r="AM78" s="28"/>
      <c r="AN78" s="28"/>
      <c r="AO78" s="28">
        <v>2012</v>
      </c>
      <c r="AP78" s="20">
        <v>2015</v>
      </c>
      <c r="AQ78" s="182" t="s">
        <v>3294</v>
      </c>
      <c r="AR78" s="28" t="s">
        <v>144</v>
      </c>
      <c r="AS78" s="20" t="s">
        <v>1287</v>
      </c>
    </row>
    <row r="79" spans="1:45" ht="15" customHeight="1" x14ac:dyDescent="0.25">
      <c r="B79">
        <v>1</v>
      </c>
      <c r="C79" t="s">
        <v>875</v>
      </c>
      <c r="D79" s="45" t="s">
        <v>1903</v>
      </c>
      <c r="E79" s="555" t="s">
        <v>3389</v>
      </c>
      <c r="F79" s="46" t="s">
        <v>107</v>
      </c>
      <c r="G79" s="42" t="s">
        <v>1902</v>
      </c>
      <c r="H79" s="46" t="s">
        <v>65</v>
      </c>
      <c r="I79" s="46">
        <v>32</v>
      </c>
      <c r="J79" s="670">
        <v>8</v>
      </c>
      <c r="K79" s="19" t="s">
        <v>7</v>
      </c>
      <c r="L79" s="52" t="s">
        <v>1902</v>
      </c>
      <c r="M79" s="81"/>
      <c r="N79" s="28">
        <v>1977</v>
      </c>
      <c r="O79" s="972"/>
      <c r="P79" s="29">
        <v>6</v>
      </c>
      <c r="Q79" s="28"/>
      <c r="R79" s="28"/>
      <c r="S79" s="81">
        <v>150</v>
      </c>
      <c r="T79" s="185"/>
      <c r="U79" s="326"/>
      <c r="V79" s="60">
        <v>1</v>
      </c>
      <c r="W79" s="167">
        <v>1</v>
      </c>
      <c r="X79" s="489">
        <f t="shared" si="2"/>
        <v>75.872534142640362</v>
      </c>
      <c r="Y79" s="502" t="s">
        <v>174</v>
      </c>
      <c r="Z79" s="494"/>
      <c r="AA79" s="28" t="s">
        <v>107</v>
      </c>
      <c r="AB79" s="27"/>
      <c r="AC79" s="28"/>
      <c r="AD79" s="27"/>
      <c r="AE79" s="28"/>
      <c r="AF79" s="29"/>
      <c r="AG79" s="29"/>
      <c r="AH79" s="27"/>
      <c r="AI79" s="27"/>
      <c r="AJ79" s="27"/>
      <c r="AK79" s="81"/>
      <c r="AL79" s="569"/>
      <c r="AM79" s="28"/>
      <c r="AN79" s="28"/>
      <c r="AO79" s="28"/>
      <c r="AP79" s="20">
        <v>2010</v>
      </c>
      <c r="AQ79" s="429"/>
      <c r="AR79" s="28" t="s">
        <v>2021</v>
      </c>
      <c r="AS79" s="20"/>
    </row>
    <row r="80" spans="1:45" ht="14.25" customHeight="1" x14ac:dyDescent="0.25">
      <c r="A80" t="s">
        <v>746</v>
      </c>
      <c r="B80">
        <v>1</v>
      </c>
      <c r="C80" t="s">
        <v>875</v>
      </c>
      <c r="D80" s="26" t="s">
        <v>281</v>
      </c>
      <c r="E80" s="435" t="s">
        <v>2267</v>
      </c>
      <c r="F80" s="27" t="s">
        <v>67</v>
      </c>
      <c r="G80" s="28" t="s">
        <v>282</v>
      </c>
      <c r="H80" s="27" t="s">
        <v>65</v>
      </c>
      <c r="I80" s="27">
        <v>32</v>
      </c>
      <c r="J80" s="87">
        <v>8</v>
      </c>
      <c r="K80" s="19" t="s">
        <v>2268</v>
      </c>
      <c r="L80" s="52" t="s">
        <v>108</v>
      </c>
      <c r="M80" s="81"/>
      <c r="N80" s="28">
        <v>2959</v>
      </c>
      <c r="O80" s="972"/>
      <c r="P80" s="29">
        <v>6</v>
      </c>
      <c r="Q80" s="28"/>
      <c r="R80" s="28">
        <v>6</v>
      </c>
      <c r="S80" s="81">
        <v>222.86600000000001</v>
      </c>
      <c r="T80" s="185">
        <v>41751</v>
      </c>
      <c r="U80" s="326">
        <v>14.7</v>
      </c>
      <c r="V80" s="60">
        <v>1</v>
      </c>
      <c r="W80" s="167">
        <v>1</v>
      </c>
      <c r="X80" s="489">
        <f t="shared" si="2"/>
        <v>75.318012842176415</v>
      </c>
      <c r="Y80" s="502" t="s">
        <v>174</v>
      </c>
      <c r="Z80" s="494"/>
      <c r="AA80" s="28" t="s">
        <v>17</v>
      </c>
      <c r="AB80" s="27">
        <v>58</v>
      </c>
      <c r="AC80" s="28" t="s">
        <v>287</v>
      </c>
      <c r="AD80" s="27" t="s">
        <v>54</v>
      </c>
      <c r="AE80" s="28" t="s">
        <v>124</v>
      </c>
      <c r="AF80" s="29" t="s">
        <v>55</v>
      </c>
      <c r="AG80" s="29"/>
      <c r="AH80" s="27" t="s">
        <v>1213</v>
      </c>
      <c r="AI80" s="27" t="s">
        <v>1213</v>
      </c>
      <c r="AJ80" s="27"/>
      <c r="AK80" s="81">
        <v>96</v>
      </c>
      <c r="AL80" s="569"/>
      <c r="AM80" s="28"/>
      <c r="AN80" s="28"/>
      <c r="AO80" s="28">
        <v>2004</v>
      </c>
      <c r="AP80" s="20">
        <v>2012</v>
      </c>
      <c r="AQ80" s="96"/>
      <c r="AR80" s="28" t="s">
        <v>808</v>
      </c>
      <c r="AS80" s="20" t="s">
        <v>1214</v>
      </c>
    </row>
    <row r="81" spans="1:45" ht="14.25" customHeight="1" x14ac:dyDescent="0.25">
      <c r="A81" t="s">
        <v>744</v>
      </c>
      <c r="B81">
        <v>1</v>
      </c>
      <c r="C81" t="s">
        <v>875</v>
      </c>
      <c r="D81" s="26" t="s">
        <v>166</v>
      </c>
      <c r="E81" s="435" t="s">
        <v>2231</v>
      </c>
      <c r="F81" s="27" t="s">
        <v>67</v>
      </c>
      <c r="G81" s="28" t="s">
        <v>167</v>
      </c>
      <c r="H81" s="27" t="s">
        <v>168</v>
      </c>
      <c r="I81" s="27">
        <v>32</v>
      </c>
      <c r="J81" s="87">
        <v>32</v>
      </c>
      <c r="K81" s="19" t="s">
        <v>800</v>
      </c>
      <c r="L81" s="28" t="s">
        <v>108</v>
      </c>
      <c r="M81" s="81" t="s">
        <v>5323</v>
      </c>
      <c r="N81" s="28">
        <v>3586</v>
      </c>
      <c r="O81" s="972"/>
      <c r="P81" s="29">
        <v>6</v>
      </c>
      <c r="Q81" s="28"/>
      <c r="R81" s="28"/>
      <c r="S81" s="81">
        <v>257.26799999999997</v>
      </c>
      <c r="T81" s="185">
        <v>41688</v>
      </c>
      <c r="U81" s="326">
        <v>14.7</v>
      </c>
      <c r="V81" s="60">
        <v>1</v>
      </c>
      <c r="W81" s="167">
        <v>1</v>
      </c>
      <c r="X81" s="489">
        <f t="shared" si="2"/>
        <v>71.74233128834355</v>
      </c>
      <c r="Y81" s="502" t="s">
        <v>174</v>
      </c>
      <c r="Z81" s="494"/>
      <c r="AA81" s="28" t="s">
        <v>20</v>
      </c>
      <c r="AB81" s="27">
        <v>10</v>
      </c>
      <c r="AC81" s="28" t="s">
        <v>169</v>
      </c>
      <c r="AD81" s="27" t="s">
        <v>54</v>
      </c>
      <c r="AE81" s="28" t="s">
        <v>124</v>
      </c>
      <c r="AF81" s="29"/>
      <c r="AG81" s="29"/>
      <c r="AH81" s="27" t="s">
        <v>133</v>
      </c>
      <c r="AI81" s="27" t="s">
        <v>133</v>
      </c>
      <c r="AJ81" s="27"/>
      <c r="AK81" s="81"/>
      <c r="AL81" s="569"/>
      <c r="AM81" s="28"/>
      <c r="AN81" s="28"/>
      <c r="AO81" s="28">
        <v>2002</v>
      </c>
      <c r="AP81" s="20">
        <v>2009</v>
      </c>
      <c r="AQ81" s="579"/>
      <c r="AR81" s="28" t="s">
        <v>168</v>
      </c>
      <c r="AS81" s="20" t="s">
        <v>830</v>
      </c>
    </row>
    <row r="82" spans="1:45" ht="14.25" customHeight="1" x14ac:dyDescent="0.25">
      <c r="C82" t="s">
        <v>875</v>
      </c>
      <c r="D82" s="26" t="s">
        <v>2006</v>
      </c>
      <c r="E82" s="435" t="s">
        <v>2395</v>
      </c>
      <c r="F82" s="27" t="s">
        <v>67</v>
      </c>
      <c r="G82" s="28" t="s">
        <v>4277</v>
      </c>
      <c r="H82" s="412" t="s">
        <v>1613</v>
      </c>
      <c r="I82" s="27">
        <v>32</v>
      </c>
      <c r="J82" s="87">
        <v>32</v>
      </c>
      <c r="K82" s="19" t="s">
        <v>802</v>
      </c>
      <c r="L82" s="52" t="s">
        <v>108</v>
      </c>
      <c r="M82" s="81" t="s">
        <v>4279</v>
      </c>
      <c r="N82" s="28">
        <v>2616</v>
      </c>
      <c r="O82" s="972"/>
      <c r="P82" s="29" t="s">
        <v>744</v>
      </c>
      <c r="Q82" s="28"/>
      <c r="R82" s="28"/>
      <c r="S82" s="81">
        <v>178.44</v>
      </c>
      <c r="T82" s="185">
        <v>43296</v>
      </c>
      <c r="U82" s="326" t="s">
        <v>3562</v>
      </c>
      <c r="V82" s="60">
        <v>1</v>
      </c>
      <c r="W82" s="167">
        <v>1</v>
      </c>
      <c r="X82" s="489">
        <f t="shared" si="2"/>
        <v>68.211009174311926</v>
      </c>
      <c r="Y82" s="502" t="s">
        <v>2226</v>
      </c>
      <c r="Z82" s="494" t="s">
        <v>745</v>
      </c>
      <c r="AA82" s="28" t="s">
        <v>479</v>
      </c>
      <c r="AB82" s="27">
        <v>7</v>
      </c>
      <c r="AC82" s="28" t="s">
        <v>4278</v>
      </c>
      <c r="AD82" s="27" t="s">
        <v>54</v>
      </c>
      <c r="AE82" s="28" t="s">
        <v>124</v>
      </c>
      <c r="AF82" s="29" t="s">
        <v>55</v>
      </c>
      <c r="AG82" s="29"/>
      <c r="AH82" s="27" t="s">
        <v>133</v>
      </c>
      <c r="AI82" s="27" t="s">
        <v>133</v>
      </c>
      <c r="AJ82" s="27" t="s">
        <v>54</v>
      </c>
      <c r="AK82" s="81"/>
      <c r="AL82" s="569"/>
      <c r="AM82" s="28">
        <v>32</v>
      </c>
      <c r="AN82" s="28">
        <v>6</v>
      </c>
      <c r="AO82" s="28">
        <v>2016</v>
      </c>
      <c r="AP82" s="20">
        <v>2017</v>
      </c>
      <c r="AQ82" s="182" t="s">
        <v>5381</v>
      </c>
      <c r="AR82" s="28" t="s">
        <v>3189</v>
      </c>
      <c r="AS82" s="20" t="s">
        <v>4280</v>
      </c>
    </row>
    <row r="83" spans="1:45" ht="14.25" customHeight="1" x14ac:dyDescent="0.25">
      <c r="A83" t="s">
        <v>746</v>
      </c>
      <c r="B83">
        <v>1</v>
      </c>
      <c r="C83" t="s">
        <v>875</v>
      </c>
      <c r="D83" s="26" t="s">
        <v>32</v>
      </c>
      <c r="E83" s="435" t="s">
        <v>2382</v>
      </c>
      <c r="F83" s="27" t="s">
        <v>67</v>
      </c>
      <c r="G83" s="28" t="s">
        <v>604</v>
      </c>
      <c r="H83" s="27" t="s">
        <v>65</v>
      </c>
      <c r="I83" s="27">
        <v>32</v>
      </c>
      <c r="J83" s="87">
        <v>8</v>
      </c>
      <c r="K83" s="19" t="s">
        <v>800</v>
      </c>
      <c r="L83" s="52" t="s">
        <v>108</v>
      </c>
      <c r="M83" s="81"/>
      <c r="N83" s="28">
        <v>1073</v>
      </c>
      <c r="O83" s="972"/>
      <c r="P83" s="29">
        <v>6</v>
      </c>
      <c r="Q83" s="28">
        <v>3</v>
      </c>
      <c r="R83" s="28"/>
      <c r="S83" s="81">
        <v>282.88499999999999</v>
      </c>
      <c r="T83" s="185">
        <v>42139</v>
      </c>
      <c r="U83" s="326">
        <v>14.7</v>
      </c>
      <c r="V83" s="60">
        <v>1</v>
      </c>
      <c r="W83" s="167">
        <v>4</v>
      </c>
      <c r="X83" s="489">
        <f t="shared" si="2"/>
        <v>65.909832246039144</v>
      </c>
      <c r="Y83" s="502" t="s">
        <v>174</v>
      </c>
      <c r="Z83" s="494"/>
      <c r="AA83" s="28" t="s">
        <v>17</v>
      </c>
      <c r="AB83" s="27">
        <v>23</v>
      </c>
      <c r="AC83" s="28" t="s">
        <v>605</v>
      </c>
      <c r="AD83" s="27" t="s">
        <v>54</v>
      </c>
      <c r="AE83" s="28" t="s">
        <v>124</v>
      </c>
      <c r="AF83" s="29" t="s">
        <v>55</v>
      </c>
      <c r="AG83" s="29"/>
      <c r="AH83" s="27" t="s">
        <v>133</v>
      </c>
      <c r="AI83" s="27" t="s">
        <v>133</v>
      </c>
      <c r="AJ83" s="27" t="s">
        <v>54</v>
      </c>
      <c r="AK83" s="81">
        <v>37</v>
      </c>
      <c r="AL83" s="569"/>
      <c r="AM83" s="28"/>
      <c r="AN83" s="28"/>
      <c r="AO83" s="28">
        <v>2008</v>
      </c>
      <c r="AP83" s="20">
        <v>2009</v>
      </c>
      <c r="AQ83" s="142"/>
      <c r="AR83" s="28" t="s">
        <v>767</v>
      </c>
      <c r="AS83" s="20" t="s">
        <v>603</v>
      </c>
    </row>
    <row r="84" spans="1:45" ht="14.25" customHeight="1" x14ac:dyDescent="0.25">
      <c r="A84" t="s">
        <v>744</v>
      </c>
      <c r="B84">
        <v>1</v>
      </c>
      <c r="C84" t="s">
        <v>875</v>
      </c>
      <c r="D84" s="874" t="s">
        <v>2946</v>
      </c>
      <c r="E84" s="555" t="s">
        <v>2947</v>
      </c>
      <c r="F84" s="46" t="s">
        <v>67</v>
      </c>
      <c r="G84" s="42" t="s">
        <v>676</v>
      </c>
      <c r="H84" s="46" t="s">
        <v>238</v>
      </c>
      <c r="I84" s="46">
        <v>32</v>
      </c>
      <c r="J84" s="670">
        <v>32</v>
      </c>
      <c r="K84" s="19" t="s">
        <v>800</v>
      </c>
      <c r="L84" s="52" t="s">
        <v>2945</v>
      </c>
      <c r="M84" s="81"/>
      <c r="N84" s="28">
        <v>2920</v>
      </c>
      <c r="O84" s="972"/>
      <c r="P84" s="29">
        <v>6</v>
      </c>
      <c r="Q84" s="28"/>
      <c r="R84" s="28"/>
      <c r="S84" s="81">
        <v>183</v>
      </c>
      <c r="T84" s="185"/>
      <c r="U84" s="326"/>
      <c r="V84" s="60">
        <v>1</v>
      </c>
      <c r="W84" s="167">
        <v>1</v>
      </c>
      <c r="X84" s="489">
        <f t="shared" si="2"/>
        <v>62.671232876712331</v>
      </c>
      <c r="Y84" s="502" t="s">
        <v>2342</v>
      </c>
      <c r="Z84" s="494" t="s">
        <v>54</v>
      </c>
      <c r="AA84" s="28" t="s">
        <v>17</v>
      </c>
      <c r="AB84" s="27" t="s">
        <v>677</v>
      </c>
      <c r="AC84" s="28" t="s">
        <v>675</v>
      </c>
      <c r="AD84" s="27" t="s">
        <v>54</v>
      </c>
      <c r="AE84" s="28" t="s">
        <v>124</v>
      </c>
      <c r="AF84" s="29" t="s">
        <v>54</v>
      </c>
      <c r="AG84" s="29"/>
      <c r="AH84" s="27" t="s">
        <v>133</v>
      </c>
      <c r="AI84" s="27" t="s">
        <v>133</v>
      </c>
      <c r="AJ84" s="27" t="s">
        <v>54</v>
      </c>
      <c r="AK84" s="81"/>
      <c r="AL84" s="569"/>
      <c r="AM84" s="28">
        <v>64</v>
      </c>
      <c r="AN84" s="28">
        <v>7</v>
      </c>
      <c r="AO84" s="28">
        <v>2003</v>
      </c>
      <c r="AP84" s="20">
        <v>2021</v>
      </c>
      <c r="AQ84" s="182" t="s">
        <v>2948</v>
      </c>
      <c r="AR84" s="1029" t="s">
        <v>1277</v>
      </c>
      <c r="AS84" s="873" t="s">
        <v>5530</v>
      </c>
    </row>
    <row r="85" spans="1:45" ht="14.25" customHeight="1" x14ac:dyDescent="0.25">
      <c r="A85" t="s">
        <v>174</v>
      </c>
      <c r="B85">
        <v>1</v>
      </c>
      <c r="C85" t="s">
        <v>875</v>
      </c>
      <c r="D85" s="45" t="s">
        <v>647</v>
      </c>
      <c r="E85" s="555" t="s">
        <v>2550</v>
      </c>
      <c r="F85" s="46" t="s">
        <v>57</v>
      </c>
      <c r="G85" s="42" t="s">
        <v>648</v>
      </c>
      <c r="H85" s="46" t="s">
        <v>143</v>
      </c>
      <c r="I85" s="46">
        <v>32</v>
      </c>
      <c r="J85" s="670">
        <v>32</v>
      </c>
      <c r="K85" s="19" t="s">
        <v>800</v>
      </c>
      <c r="L85" s="52" t="s">
        <v>108</v>
      </c>
      <c r="M85" s="81"/>
      <c r="N85" s="28">
        <v>1186</v>
      </c>
      <c r="O85" s="972"/>
      <c r="P85" s="29">
        <v>6</v>
      </c>
      <c r="Q85" s="28">
        <v>4</v>
      </c>
      <c r="R85" s="28">
        <v>6</v>
      </c>
      <c r="S85" s="81">
        <v>109.529</v>
      </c>
      <c r="T85" s="185">
        <v>41688</v>
      </c>
      <c r="U85" s="326">
        <v>14.7</v>
      </c>
      <c r="V85" s="60">
        <v>0.67</v>
      </c>
      <c r="W85" s="167">
        <v>1</v>
      </c>
      <c r="X85" s="489">
        <f t="shared" si="2"/>
        <v>61.875573355817885</v>
      </c>
      <c r="Y85" s="502" t="s">
        <v>174</v>
      </c>
      <c r="Z85" s="494"/>
      <c r="AA85" s="28" t="s">
        <v>20</v>
      </c>
      <c r="AB85" s="27">
        <v>8</v>
      </c>
      <c r="AC85" s="28" t="s">
        <v>649</v>
      </c>
      <c r="AD85" s="27" t="s">
        <v>54</v>
      </c>
      <c r="AE85" s="28" t="s">
        <v>124</v>
      </c>
      <c r="AF85" s="29" t="s">
        <v>55</v>
      </c>
      <c r="AG85" s="29"/>
      <c r="AH85" s="27" t="s">
        <v>133</v>
      </c>
      <c r="AI85" s="27" t="s">
        <v>133</v>
      </c>
      <c r="AJ85" s="27"/>
      <c r="AK85" s="81"/>
      <c r="AL85" s="569"/>
      <c r="AM85" s="28"/>
      <c r="AN85" s="28"/>
      <c r="AO85" s="28">
        <v>2011</v>
      </c>
      <c r="AP85" s="20"/>
      <c r="AQ85" s="37"/>
      <c r="AR85" s="53" t="s">
        <v>650</v>
      </c>
      <c r="AS85" s="20"/>
    </row>
    <row r="86" spans="1:45" ht="14.25" customHeight="1" x14ac:dyDescent="0.25">
      <c r="A86" t="s">
        <v>746</v>
      </c>
      <c r="B86">
        <v>1</v>
      </c>
      <c r="C86" t="s">
        <v>875</v>
      </c>
      <c r="D86" s="45" t="s">
        <v>1145</v>
      </c>
      <c r="E86" s="555" t="s">
        <v>2222</v>
      </c>
      <c r="F86" s="46" t="s">
        <v>67</v>
      </c>
      <c r="G86" s="42" t="s">
        <v>142</v>
      </c>
      <c r="H86" s="46" t="s">
        <v>445</v>
      </c>
      <c r="I86" s="46">
        <v>32</v>
      </c>
      <c r="J86" s="670">
        <v>32</v>
      </c>
      <c r="K86" s="19" t="s">
        <v>800</v>
      </c>
      <c r="L86" s="52" t="s">
        <v>108</v>
      </c>
      <c r="M86" s="81"/>
      <c r="N86" s="28">
        <v>1928</v>
      </c>
      <c r="O86" s="972"/>
      <c r="P86" s="29">
        <v>6</v>
      </c>
      <c r="Q86" s="28"/>
      <c r="R86" s="28"/>
      <c r="S86" s="81">
        <v>236.351</v>
      </c>
      <c r="T86" s="185">
        <v>41770</v>
      </c>
      <c r="U86" s="326">
        <v>14.7</v>
      </c>
      <c r="V86" s="60">
        <v>1</v>
      </c>
      <c r="W86" s="167">
        <v>2</v>
      </c>
      <c r="X86" s="489">
        <f t="shared" ref="X86:X117" si="3">IF(AND(N86&lt;&gt;"",S86&lt;&gt;""),1000*S86*V86/(N86*W86),"")</f>
        <v>61.294346473029044</v>
      </c>
      <c r="Y86" s="502" t="s">
        <v>1833</v>
      </c>
      <c r="Z86" s="494"/>
      <c r="AA86" s="28" t="s">
        <v>20</v>
      </c>
      <c r="AB86" s="27">
        <v>7</v>
      </c>
      <c r="AC86" s="28" t="s">
        <v>140</v>
      </c>
      <c r="AD86" s="27" t="s">
        <v>54</v>
      </c>
      <c r="AE86" s="28" t="s">
        <v>124</v>
      </c>
      <c r="AF86" s="29" t="s">
        <v>55</v>
      </c>
      <c r="AG86" s="29" t="s">
        <v>54</v>
      </c>
      <c r="AH86" s="27" t="s">
        <v>133</v>
      </c>
      <c r="AI86" s="27" t="s">
        <v>133</v>
      </c>
      <c r="AJ86" s="27" t="s">
        <v>54</v>
      </c>
      <c r="AK86" s="81"/>
      <c r="AL86" s="569"/>
      <c r="AM86" s="28"/>
      <c r="AN86" s="28"/>
      <c r="AO86" s="28">
        <v>2012</v>
      </c>
      <c r="AP86" s="20">
        <v>2014</v>
      </c>
      <c r="AQ86" s="182" t="s">
        <v>3294</v>
      </c>
      <c r="AR86" s="68" t="s">
        <v>1226</v>
      </c>
      <c r="AS86" s="20" t="s">
        <v>1287</v>
      </c>
    </row>
    <row r="87" spans="1:45" ht="14.25" customHeight="1" x14ac:dyDescent="0.25">
      <c r="D87" s="591" t="s">
        <v>5870</v>
      </c>
      <c r="E87" s="555" t="s">
        <v>5871</v>
      </c>
      <c r="F87" s="592"/>
      <c r="G87" s="593" t="s">
        <v>5873</v>
      </c>
      <c r="H87" s="46" t="s">
        <v>35</v>
      </c>
      <c r="I87" s="592">
        <v>32</v>
      </c>
      <c r="J87" s="618">
        <v>32</v>
      </c>
      <c r="K87" s="19" t="s">
        <v>3570</v>
      </c>
      <c r="L87" s="465" t="s">
        <v>5873</v>
      </c>
      <c r="M87" s="81" t="s">
        <v>5875</v>
      </c>
      <c r="N87" s="28">
        <v>613</v>
      </c>
      <c r="O87" s="972"/>
      <c r="P87" s="29">
        <v>4</v>
      </c>
      <c r="Q87" s="28"/>
      <c r="R87" s="28">
        <v>1</v>
      </c>
      <c r="S87" s="81">
        <v>180.4</v>
      </c>
      <c r="T87" s="185"/>
      <c r="U87" s="326" t="s">
        <v>3621</v>
      </c>
      <c r="V87" s="60">
        <v>1</v>
      </c>
      <c r="W87" s="167">
        <v>5</v>
      </c>
      <c r="X87" s="489">
        <f t="shared" si="3"/>
        <v>58.858075040783035</v>
      </c>
      <c r="Y87" s="502"/>
      <c r="Z87" s="494"/>
      <c r="AA87" s="28" t="s">
        <v>17</v>
      </c>
      <c r="AB87" s="27">
        <v>13</v>
      </c>
      <c r="AC87" s="28" t="s">
        <v>5874</v>
      </c>
      <c r="AD87" s="27" t="s">
        <v>54</v>
      </c>
      <c r="AE87" s="28" t="s">
        <v>124</v>
      </c>
      <c r="AF87" s="29" t="s">
        <v>202</v>
      </c>
      <c r="AG87" s="29"/>
      <c r="AH87" s="27" t="s">
        <v>133</v>
      </c>
      <c r="AI87" s="27" t="s">
        <v>133</v>
      </c>
      <c r="AJ87" s="27" t="s">
        <v>54</v>
      </c>
      <c r="AK87" s="81"/>
      <c r="AL87" s="569"/>
      <c r="AM87" s="28">
        <v>32</v>
      </c>
      <c r="AN87" s="28"/>
      <c r="AO87" s="28"/>
      <c r="AP87" s="20">
        <v>2019</v>
      </c>
      <c r="AQ87" s="182"/>
      <c r="AR87" s="28" t="s">
        <v>5872</v>
      </c>
      <c r="AS87" s="130" t="s">
        <v>5558</v>
      </c>
    </row>
    <row r="88" spans="1:45" ht="14.25" customHeight="1" x14ac:dyDescent="0.25">
      <c r="B88">
        <v>1</v>
      </c>
      <c r="C88" t="s">
        <v>875</v>
      </c>
      <c r="D88" s="45" t="s">
        <v>2502</v>
      </c>
      <c r="E88" s="555" t="s">
        <v>2503</v>
      </c>
      <c r="F88" s="46" t="s">
        <v>67</v>
      </c>
      <c r="G88" s="42" t="s">
        <v>789</v>
      </c>
      <c r="H88" s="46" t="s">
        <v>136</v>
      </c>
      <c r="I88" s="46">
        <v>32</v>
      </c>
      <c r="J88" s="670">
        <v>32</v>
      </c>
      <c r="K88" s="19" t="s">
        <v>778</v>
      </c>
      <c r="L88" s="52" t="s">
        <v>789</v>
      </c>
      <c r="M88" s="81"/>
      <c r="N88" s="28">
        <v>1563</v>
      </c>
      <c r="O88" s="972"/>
      <c r="P88" s="29">
        <v>4</v>
      </c>
      <c r="Q88" s="28"/>
      <c r="R88" s="28"/>
      <c r="S88" s="81">
        <v>90.933999999999997</v>
      </c>
      <c r="T88" s="185"/>
      <c r="U88" s="326" t="s">
        <v>1270</v>
      </c>
      <c r="V88" s="60">
        <v>1</v>
      </c>
      <c r="W88" s="167">
        <v>1</v>
      </c>
      <c r="X88" s="489">
        <f t="shared" si="3"/>
        <v>58.179142674344213</v>
      </c>
      <c r="Y88" s="502" t="s">
        <v>174</v>
      </c>
      <c r="Z88" s="494" t="s">
        <v>54</v>
      </c>
      <c r="AA88" s="28" t="s">
        <v>17</v>
      </c>
      <c r="AB88" s="27">
        <v>26</v>
      </c>
      <c r="AC88" s="28" t="s">
        <v>214</v>
      </c>
      <c r="AD88" s="27"/>
      <c r="AE88" s="28" t="s">
        <v>124</v>
      </c>
      <c r="AF88" s="29"/>
      <c r="AG88" s="29"/>
      <c r="AH88" s="27" t="s">
        <v>133</v>
      </c>
      <c r="AI88" s="27" t="s">
        <v>133</v>
      </c>
      <c r="AJ88" s="27" t="s">
        <v>54</v>
      </c>
      <c r="AK88" s="81">
        <v>86</v>
      </c>
      <c r="AL88" s="569"/>
      <c r="AM88" s="28">
        <v>32</v>
      </c>
      <c r="AN88" s="28">
        <v>5</v>
      </c>
      <c r="AO88" s="28">
        <v>2010</v>
      </c>
      <c r="AP88" s="20">
        <v>2012</v>
      </c>
      <c r="AQ88" s="182" t="s">
        <v>2501</v>
      </c>
      <c r="AR88" s="28" t="s">
        <v>2504</v>
      </c>
      <c r="AS88" s="20" t="s">
        <v>2505</v>
      </c>
    </row>
    <row r="89" spans="1:45" ht="14.25" customHeight="1" x14ac:dyDescent="0.25">
      <c r="A89" t="s">
        <v>744</v>
      </c>
      <c r="B89">
        <v>1</v>
      </c>
      <c r="C89" t="s">
        <v>875</v>
      </c>
      <c r="D89" s="26" t="s">
        <v>213</v>
      </c>
      <c r="E89" s="435" t="s">
        <v>2500</v>
      </c>
      <c r="F89" s="27" t="s">
        <v>57</v>
      </c>
      <c r="G89" s="28" t="s">
        <v>789</v>
      </c>
      <c r="H89" s="27" t="s">
        <v>136</v>
      </c>
      <c r="I89" s="27">
        <v>32</v>
      </c>
      <c r="J89" s="87">
        <v>32</v>
      </c>
      <c r="K89" s="19" t="s">
        <v>778</v>
      </c>
      <c r="L89" s="52" t="s">
        <v>789</v>
      </c>
      <c r="M89" s="81"/>
      <c r="N89" s="28">
        <v>1563</v>
      </c>
      <c r="O89" s="972"/>
      <c r="P89" s="29">
        <v>4</v>
      </c>
      <c r="Q89" s="28"/>
      <c r="R89" s="28"/>
      <c r="S89" s="81">
        <v>90.933999999999997</v>
      </c>
      <c r="T89" s="185"/>
      <c r="U89" s="326" t="s">
        <v>1270</v>
      </c>
      <c r="V89" s="60">
        <v>1</v>
      </c>
      <c r="W89" s="167">
        <v>1</v>
      </c>
      <c r="X89" s="489">
        <f t="shared" si="3"/>
        <v>58.179142674344213</v>
      </c>
      <c r="Y89" s="502" t="s">
        <v>174</v>
      </c>
      <c r="Z89" s="494"/>
      <c r="AA89" s="28" t="s">
        <v>17</v>
      </c>
      <c r="AB89" s="27">
        <v>26</v>
      </c>
      <c r="AC89" s="28" t="s">
        <v>214</v>
      </c>
      <c r="AD89" s="27"/>
      <c r="AE89" s="28" t="s">
        <v>124</v>
      </c>
      <c r="AF89" s="29"/>
      <c r="AG89" s="29"/>
      <c r="AH89" s="27" t="s">
        <v>133</v>
      </c>
      <c r="AI89" s="27" t="s">
        <v>133</v>
      </c>
      <c r="AJ89" s="27" t="s">
        <v>54</v>
      </c>
      <c r="AK89" s="81">
        <v>86</v>
      </c>
      <c r="AL89" s="569"/>
      <c r="AM89" s="28">
        <v>32</v>
      </c>
      <c r="AN89" s="28">
        <v>5</v>
      </c>
      <c r="AO89" s="28">
        <v>2010</v>
      </c>
      <c r="AP89" s="20">
        <v>2012</v>
      </c>
      <c r="AQ89" s="182" t="s">
        <v>2501</v>
      </c>
      <c r="AR89" s="28"/>
      <c r="AS89" s="20"/>
    </row>
    <row r="90" spans="1:45" ht="14.25" customHeight="1" x14ac:dyDescent="0.25">
      <c r="A90" t="s">
        <v>746</v>
      </c>
      <c r="B90">
        <v>1</v>
      </c>
      <c r="C90" t="s">
        <v>875</v>
      </c>
      <c r="D90" s="26" t="s">
        <v>921</v>
      </c>
      <c r="E90" s="435" t="s">
        <v>2379</v>
      </c>
      <c r="F90" s="27" t="s">
        <v>67</v>
      </c>
      <c r="G90" s="28" t="s">
        <v>1370</v>
      </c>
      <c r="H90" s="27" t="s">
        <v>445</v>
      </c>
      <c r="I90" s="27">
        <v>32</v>
      </c>
      <c r="J90" s="87">
        <v>32</v>
      </c>
      <c r="K90" s="19" t="s">
        <v>800</v>
      </c>
      <c r="L90" s="52" t="s">
        <v>108</v>
      </c>
      <c r="M90" s="81"/>
      <c r="N90" s="28">
        <v>3299</v>
      </c>
      <c r="O90" s="972"/>
      <c r="P90" s="29">
        <v>6</v>
      </c>
      <c r="Q90" s="28">
        <v>3</v>
      </c>
      <c r="R90" s="28">
        <v>3</v>
      </c>
      <c r="S90" s="81">
        <v>189</v>
      </c>
      <c r="T90" s="185">
        <v>41785</v>
      </c>
      <c r="U90" s="326">
        <v>14.7</v>
      </c>
      <c r="V90" s="60">
        <v>1</v>
      </c>
      <c r="W90" s="167">
        <v>1</v>
      </c>
      <c r="X90" s="489">
        <f t="shared" si="3"/>
        <v>57.290087905425885</v>
      </c>
      <c r="Y90" s="502" t="s">
        <v>2216</v>
      </c>
      <c r="Z90" s="494"/>
      <c r="AA90" s="28" t="s">
        <v>20</v>
      </c>
      <c r="AB90" s="27">
        <v>39</v>
      </c>
      <c r="AC90" s="28" t="s">
        <v>1230</v>
      </c>
      <c r="AD90" s="27" t="s">
        <v>54</v>
      </c>
      <c r="AE90" s="28" t="s">
        <v>124</v>
      </c>
      <c r="AF90" s="29" t="s">
        <v>55</v>
      </c>
      <c r="AG90" s="29" t="s">
        <v>875</v>
      </c>
      <c r="AH90" s="27" t="s">
        <v>133</v>
      </c>
      <c r="AI90" s="27" t="s">
        <v>133</v>
      </c>
      <c r="AJ90" s="27" t="s">
        <v>54</v>
      </c>
      <c r="AK90" s="81"/>
      <c r="AL90" s="569"/>
      <c r="AM90" s="28">
        <v>32</v>
      </c>
      <c r="AN90" s="28"/>
      <c r="AO90" s="28">
        <v>2001</v>
      </c>
      <c r="AP90" s="20">
        <v>2018</v>
      </c>
      <c r="AQ90" s="182" t="s">
        <v>3506</v>
      </c>
      <c r="AR90" s="28" t="s">
        <v>3611</v>
      </c>
      <c r="AS90" s="20" t="s">
        <v>1371</v>
      </c>
    </row>
    <row r="91" spans="1:45" ht="14.25" customHeight="1" x14ac:dyDescent="0.25">
      <c r="A91" t="s">
        <v>746</v>
      </c>
      <c r="B91">
        <v>1</v>
      </c>
      <c r="C91" t="s">
        <v>875</v>
      </c>
      <c r="D91" s="26" t="s">
        <v>3802</v>
      </c>
      <c r="E91" s="435" t="s">
        <v>2369</v>
      </c>
      <c r="F91" s="27" t="s">
        <v>67</v>
      </c>
      <c r="G91" s="28" t="s">
        <v>690</v>
      </c>
      <c r="H91" s="27" t="s">
        <v>4311</v>
      </c>
      <c r="I91" s="27">
        <v>32</v>
      </c>
      <c r="J91" s="87">
        <v>32</v>
      </c>
      <c r="K91" s="19" t="s">
        <v>1241</v>
      </c>
      <c r="L91" s="52" t="s">
        <v>108</v>
      </c>
      <c r="M91" s="81"/>
      <c r="N91" s="28">
        <v>2166</v>
      </c>
      <c r="O91" s="972"/>
      <c r="P91" s="29" t="s">
        <v>744</v>
      </c>
      <c r="Q91" s="28">
        <v>4</v>
      </c>
      <c r="R91" s="28">
        <v>30</v>
      </c>
      <c r="S91" s="81">
        <v>149.03100000000001</v>
      </c>
      <c r="T91" s="185">
        <v>41762</v>
      </c>
      <c r="U91" s="27" t="s">
        <v>1267</v>
      </c>
      <c r="V91" s="60">
        <v>0.8</v>
      </c>
      <c r="W91" s="167">
        <v>1</v>
      </c>
      <c r="X91" s="489">
        <f t="shared" si="3"/>
        <v>55.043767313019394</v>
      </c>
      <c r="Y91" s="502" t="s">
        <v>3284</v>
      </c>
      <c r="Z91" s="494"/>
      <c r="AA91" s="28" t="s">
        <v>20</v>
      </c>
      <c r="AB91" s="27">
        <v>24</v>
      </c>
      <c r="AC91" s="28" t="s">
        <v>691</v>
      </c>
      <c r="AD91" s="27" t="s">
        <v>54</v>
      </c>
      <c r="AE91" s="28" t="s">
        <v>124</v>
      </c>
      <c r="AF91" s="29" t="s">
        <v>55</v>
      </c>
      <c r="AG91" s="29" t="s">
        <v>54</v>
      </c>
      <c r="AH91" s="27" t="s">
        <v>133</v>
      </c>
      <c r="AI91" s="27" t="s">
        <v>133</v>
      </c>
      <c r="AJ91" s="27" t="s">
        <v>54</v>
      </c>
      <c r="AK91" s="81"/>
      <c r="AL91" s="569"/>
      <c r="AM91" s="28">
        <v>32</v>
      </c>
      <c r="AN91" s="28">
        <v>6</v>
      </c>
      <c r="AO91" s="28">
        <v>2006</v>
      </c>
      <c r="AP91" s="20">
        <v>2017</v>
      </c>
      <c r="AQ91" s="182" t="s">
        <v>2368</v>
      </c>
      <c r="AR91" s="28" t="s">
        <v>692</v>
      </c>
      <c r="AS91" s="130" t="s">
        <v>4889</v>
      </c>
    </row>
    <row r="92" spans="1:45" ht="14.25" customHeight="1" x14ac:dyDescent="0.25">
      <c r="B92">
        <v>1</v>
      </c>
      <c r="C92" t="s">
        <v>875</v>
      </c>
      <c r="D92" s="26" t="s">
        <v>2076</v>
      </c>
      <c r="E92" s="435" t="s">
        <v>2734</v>
      </c>
      <c r="F92" s="27" t="s">
        <v>67</v>
      </c>
      <c r="G92" s="28" t="s">
        <v>714</v>
      </c>
      <c r="H92" s="27" t="s">
        <v>33</v>
      </c>
      <c r="I92" s="27">
        <v>32</v>
      </c>
      <c r="J92" s="87">
        <v>32</v>
      </c>
      <c r="K92" s="19" t="s">
        <v>800</v>
      </c>
      <c r="L92" s="52" t="s">
        <v>108</v>
      </c>
      <c r="M92" s="81"/>
      <c r="N92" s="28">
        <v>3610</v>
      </c>
      <c r="O92" s="972"/>
      <c r="P92" s="29">
        <v>6</v>
      </c>
      <c r="Q92" s="28"/>
      <c r="R92" s="28">
        <v>15</v>
      </c>
      <c r="S92" s="81">
        <f>1000/5.3</f>
        <v>188.67924528301887</v>
      </c>
      <c r="T92" s="185">
        <v>43190</v>
      </c>
      <c r="U92" s="326">
        <v>14.7</v>
      </c>
      <c r="V92" s="60">
        <v>1</v>
      </c>
      <c r="W92" s="167">
        <v>1</v>
      </c>
      <c r="X92" s="489">
        <f t="shared" si="3"/>
        <v>52.265718914963678</v>
      </c>
      <c r="Y92" s="502" t="s">
        <v>174</v>
      </c>
      <c r="Z92" s="494" t="s">
        <v>54</v>
      </c>
      <c r="AA92" s="28" t="s">
        <v>20</v>
      </c>
      <c r="AB92" s="27">
        <v>8</v>
      </c>
      <c r="AC92" s="28" t="s">
        <v>79</v>
      </c>
      <c r="AD92" s="27"/>
      <c r="AE92" s="28"/>
      <c r="AF92" s="29"/>
      <c r="AG92" s="29"/>
      <c r="AH92" s="27" t="s">
        <v>613</v>
      </c>
      <c r="AI92" s="27" t="s">
        <v>613</v>
      </c>
      <c r="AJ92" s="27"/>
      <c r="AK92" s="81"/>
      <c r="AL92" s="569"/>
      <c r="AM92" s="28">
        <v>32</v>
      </c>
      <c r="AN92" s="28"/>
      <c r="AO92" s="28">
        <v>2004</v>
      </c>
      <c r="AP92" s="20">
        <v>2008</v>
      </c>
      <c r="AQ92" s="142"/>
      <c r="AR92" s="28" t="s">
        <v>2078</v>
      </c>
      <c r="AS92" s="20"/>
    </row>
    <row r="93" spans="1:45" ht="14.25" customHeight="1" x14ac:dyDescent="0.25">
      <c r="B93">
        <v>1</v>
      </c>
      <c r="C93" t="s">
        <v>875</v>
      </c>
      <c r="D93" s="26" t="s">
        <v>1949</v>
      </c>
      <c r="E93" s="435" t="s">
        <v>2241</v>
      </c>
      <c r="F93" s="27" t="s">
        <v>67</v>
      </c>
      <c r="G93" s="28" t="s">
        <v>2242</v>
      </c>
      <c r="H93" s="27" t="s">
        <v>33</v>
      </c>
      <c r="I93" s="27">
        <v>32</v>
      </c>
      <c r="J93" s="87">
        <v>32</v>
      </c>
      <c r="K93" s="19" t="s">
        <v>800</v>
      </c>
      <c r="L93" s="52" t="s">
        <v>108</v>
      </c>
      <c r="M93" s="81"/>
      <c r="N93" s="28">
        <v>3696</v>
      </c>
      <c r="O93" s="972"/>
      <c r="P93" s="29">
        <v>6</v>
      </c>
      <c r="Q93" s="28"/>
      <c r="R93" s="28">
        <v>8</v>
      </c>
      <c r="S93" s="81">
        <v>192.30799999999999</v>
      </c>
      <c r="T93" s="185">
        <v>43149</v>
      </c>
      <c r="U93" s="326" t="s">
        <v>2245</v>
      </c>
      <c r="V93" s="60">
        <v>1</v>
      </c>
      <c r="W93" s="167">
        <v>1</v>
      </c>
      <c r="X93" s="489">
        <f t="shared" si="3"/>
        <v>52.031385281385283</v>
      </c>
      <c r="Y93" s="502" t="s">
        <v>174</v>
      </c>
      <c r="Z93" s="494"/>
      <c r="AA93" s="28" t="s">
        <v>20</v>
      </c>
      <c r="AB93" s="27">
        <v>17</v>
      </c>
      <c r="AC93" s="28" t="s">
        <v>2243</v>
      </c>
      <c r="AD93" s="27" t="s">
        <v>54</v>
      </c>
      <c r="AE93" s="28" t="s">
        <v>124</v>
      </c>
      <c r="AF93" s="29"/>
      <c r="AG93" s="29"/>
      <c r="AH93" s="27" t="s">
        <v>133</v>
      </c>
      <c r="AI93" s="27" t="s">
        <v>133</v>
      </c>
      <c r="AJ93" s="27" t="s">
        <v>2246</v>
      </c>
      <c r="AK93" s="81"/>
      <c r="AL93" s="569"/>
      <c r="AM93" s="28">
        <v>32</v>
      </c>
      <c r="AN93" s="28">
        <v>5</v>
      </c>
      <c r="AO93" s="28">
        <v>2017</v>
      </c>
      <c r="AP93" s="20"/>
      <c r="AQ93" s="182"/>
      <c r="AR93" s="28" t="s">
        <v>1773</v>
      </c>
      <c r="AS93" s="20" t="s">
        <v>2244</v>
      </c>
    </row>
    <row r="94" spans="1:45" ht="14.25" customHeight="1" x14ac:dyDescent="0.25">
      <c r="A94" t="s">
        <v>746</v>
      </c>
      <c r="B94">
        <v>1</v>
      </c>
      <c r="C94" t="s">
        <v>875</v>
      </c>
      <c r="D94" s="26" t="s">
        <v>1791</v>
      </c>
      <c r="E94" s="435" t="s">
        <v>1422</v>
      </c>
      <c r="F94" s="27" t="s">
        <v>57</v>
      </c>
      <c r="G94" s="28" t="s">
        <v>414</v>
      </c>
      <c r="H94" s="27" t="s">
        <v>143</v>
      </c>
      <c r="I94" s="27">
        <v>32</v>
      </c>
      <c r="J94" s="87">
        <v>32</v>
      </c>
      <c r="K94" s="19" t="s">
        <v>800</v>
      </c>
      <c r="L94" s="52" t="s">
        <v>108</v>
      </c>
      <c r="M94" s="81"/>
      <c r="N94" s="28">
        <v>2103</v>
      </c>
      <c r="O94" s="972"/>
      <c r="P94" s="29">
        <v>6</v>
      </c>
      <c r="Q94" s="28"/>
      <c r="R94" s="28">
        <v>1</v>
      </c>
      <c r="S94" s="81">
        <v>104.123</v>
      </c>
      <c r="T94" s="185">
        <v>42889</v>
      </c>
      <c r="U94" s="487">
        <v>14.7</v>
      </c>
      <c r="V94" s="60">
        <v>1</v>
      </c>
      <c r="W94" s="167">
        <v>1</v>
      </c>
      <c r="X94" s="489">
        <f t="shared" si="3"/>
        <v>49.511650023775559</v>
      </c>
      <c r="Y94" s="502" t="s">
        <v>174</v>
      </c>
      <c r="Z94" s="494"/>
      <c r="AA94" s="28" t="s">
        <v>20</v>
      </c>
      <c r="AB94" s="27">
        <v>16</v>
      </c>
      <c r="AC94" s="28" t="s">
        <v>651</v>
      </c>
      <c r="AD94" s="27" t="s">
        <v>54</v>
      </c>
      <c r="AE94" s="28" t="s">
        <v>124</v>
      </c>
      <c r="AF94" s="29" t="s">
        <v>54</v>
      </c>
      <c r="AG94" s="29"/>
      <c r="AH94" s="27" t="s">
        <v>133</v>
      </c>
      <c r="AI94" s="27" t="s">
        <v>133</v>
      </c>
      <c r="AJ94" s="27"/>
      <c r="AK94" s="81"/>
      <c r="AL94" s="569"/>
      <c r="AM94" s="28">
        <v>16</v>
      </c>
      <c r="AN94" s="28"/>
      <c r="AO94" s="28">
        <v>2013</v>
      </c>
      <c r="AP94" s="20">
        <v>2017</v>
      </c>
      <c r="AQ94" s="142"/>
      <c r="AR94" s="28" t="s">
        <v>652</v>
      </c>
      <c r="AS94" s="20" t="s">
        <v>1792</v>
      </c>
    </row>
    <row r="95" spans="1:45" ht="14.25" customHeight="1" x14ac:dyDescent="0.25">
      <c r="B95">
        <v>1</v>
      </c>
      <c r="C95" t="s">
        <v>875</v>
      </c>
      <c r="D95" s="26" t="s">
        <v>2644</v>
      </c>
      <c r="E95" s="435" t="s">
        <v>2645</v>
      </c>
      <c r="F95" s="27" t="s">
        <v>67</v>
      </c>
      <c r="G95" s="28" t="s">
        <v>1954</v>
      </c>
      <c r="H95" s="27" t="s">
        <v>143</v>
      </c>
      <c r="I95" s="27">
        <v>32</v>
      </c>
      <c r="J95" s="87">
        <v>32</v>
      </c>
      <c r="K95" s="19" t="s">
        <v>800</v>
      </c>
      <c r="L95" s="52" t="s">
        <v>108</v>
      </c>
      <c r="M95" s="81"/>
      <c r="N95" s="28">
        <v>3159</v>
      </c>
      <c r="O95" s="972"/>
      <c r="P95" s="29">
        <v>6</v>
      </c>
      <c r="Q95" s="28">
        <v>3</v>
      </c>
      <c r="R95" s="28"/>
      <c r="S95" s="81">
        <v>151.51499999999999</v>
      </c>
      <c r="T95" s="185">
        <v>43177</v>
      </c>
      <c r="U95" s="326">
        <v>14.7</v>
      </c>
      <c r="V95" s="60">
        <v>1</v>
      </c>
      <c r="W95" s="167">
        <v>1</v>
      </c>
      <c r="X95" s="489">
        <f t="shared" si="3"/>
        <v>47.962962962962962</v>
      </c>
      <c r="Y95" s="502" t="s">
        <v>174</v>
      </c>
      <c r="Z95" s="494"/>
      <c r="AA95" s="28" t="s">
        <v>17</v>
      </c>
      <c r="AB95" s="27">
        <v>11</v>
      </c>
      <c r="AC95" s="28" t="s">
        <v>3589</v>
      </c>
      <c r="AD95" s="27"/>
      <c r="AE95" s="28"/>
      <c r="AF95" s="29"/>
      <c r="AG95" s="29"/>
      <c r="AH95" s="27" t="s">
        <v>133</v>
      </c>
      <c r="AI95" s="27" t="s">
        <v>133</v>
      </c>
      <c r="AJ95" s="27" t="s">
        <v>54</v>
      </c>
      <c r="AK95" s="81"/>
      <c r="AL95" s="569"/>
      <c r="AM95" s="28">
        <v>16</v>
      </c>
      <c r="AN95" s="28"/>
      <c r="AO95" s="28">
        <v>2009</v>
      </c>
      <c r="AP95" s="20">
        <v>2017</v>
      </c>
      <c r="AQ95" s="182" t="s">
        <v>2646</v>
      </c>
      <c r="AR95" s="28"/>
      <c r="AS95" s="20"/>
    </row>
    <row r="96" spans="1:45" ht="14.25" customHeight="1" x14ac:dyDescent="0.25">
      <c r="B96">
        <v>1</v>
      </c>
      <c r="C96" t="s">
        <v>875</v>
      </c>
      <c r="D96" s="26" t="s">
        <v>2049</v>
      </c>
      <c r="E96" s="435" t="s">
        <v>2558</v>
      </c>
      <c r="F96" s="27" t="s">
        <v>85</v>
      </c>
      <c r="G96" s="28" t="s">
        <v>311</v>
      </c>
      <c r="H96" s="27" t="s">
        <v>143</v>
      </c>
      <c r="I96" s="27">
        <v>32</v>
      </c>
      <c r="J96" s="87">
        <v>16</v>
      </c>
      <c r="K96" s="19" t="s">
        <v>800</v>
      </c>
      <c r="L96" s="52" t="s">
        <v>108</v>
      </c>
      <c r="M96" s="81"/>
      <c r="N96" s="28">
        <v>5756</v>
      </c>
      <c r="O96" s="972"/>
      <c r="P96" s="29">
        <v>6</v>
      </c>
      <c r="Q96" s="28">
        <v>9</v>
      </c>
      <c r="R96" s="28">
        <v>6</v>
      </c>
      <c r="S96" s="81">
        <v>136.98599999999999</v>
      </c>
      <c r="T96" s="185">
        <v>43185</v>
      </c>
      <c r="U96" s="326">
        <v>14.7</v>
      </c>
      <c r="V96" s="60">
        <v>2</v>
      </c>
      <c r="W96" s="167">
        <v>1</v>
      </c>
      <c r="X96" s="489">
        <f t="shared" si="3"/>
        <v>47.597637248088951</v>
      </c>
      <c r="Y96" s="502" t="s">
        <v>174</v>
      </c>
      <c r="Z96" s="494"/>
      <c r="AA96" s="28" t="s">
        <v>20</v>
      </c>
      <c r="AB96" s="27">
        <v>3</v>
      </c>
      <c r="AC96" s="28" t="s">
        <v>2049</v>
      </c>
      <c r="AD96" s="27" t="s">
        <v>149</v>
      </c>
      <c r="AE96" s="28"/>
      <c r="AF96" s="29"/>
      <c r="AG96" s="29"/>
      <c r="AH96" s="27" t="s">
        <v>133</v>
      </c>
      <c r="AI96" s="27" t="s">
        <v>133</v>
      </c>
      <c r="AJ96" s="27" t="s">
        <v>54</v>
      </c>
      <c r="AK96" s="81">
        <v>130</v>
      </c>
      <c r="AL96" s="569"/>
      <c r="AM96" s="28">
        <v>8</v>
      </c>
      <c r="AN96" s="28"/>
      <c r="AO96" s="28">
        <v>2014</v>
      </c>
      <c r="AP96" s="20">
        <v>2016</v>
      </c>
      <c r="AQ96" s="182"/>
      <c r="AR96" s="28" t="s">
        <v>3161</v>
      </c>
      <c r="AS96" s="20" t="s">
        <v>3157</v>
      </c>
    </row>
    <row r="97" spans="1:45" ht="14.25" customHeight="1" x14ac:dyDescent="0.25">
      <c r="B97">
        <v>1</v>
      </c>
      <c r="C97" t="s">
        <v>875</v>
      </c>
      <c r="D97" s="26" t="s">
        <v>2086</v>
      </c>
      <c r="E97" s="435" t="s">
        <v>2091</v>
      </c>
      <c r="F97" s="27" t="s">
        <v>67</v>
      </c>
      <c r="G97" s="28" t="s">
        <v>1675</v>
      </c>
      <c r="H97" s="27" t="s">
        <v>143</v>
      </c>
      <c r="I97" s="27">
        <v>32</v>
      </c>
      <c r="J97" s="87">
        <v>32</v>
      </c>
      <c r="K97" s="19" t="s">
        <v>775</v>
      </c>
      <c r="L97" s="52" t="s">
        <v>108</v>
      </c>
      <c r="M97" s="81" t="s">
        <v>3150</v>
      </c>
      <c r="N97" s="28">
        <v>2820</v>
      </c>
      <c r="O97" s="972"/>
      <c r="P97" s="29">
        <v>6</v>
      </c>
      <c r="Q97" s="28">
        <v>1</v>
      </c>
      <c r="R97" s="28">
        <v>10</v>
      </c>
      <c r="S97" s="81">
        <v>133.333</v>
      </c>
      <c r="T97" s="185">
        <v>43185</v>
      </c>
      <c r="U97" s="326">
        <v>14.7</v>
      </c>
      <c r="V97" s="60">
        <v>1</v>
      </c>
      <c r="W97" s="167">
        <v>1</v>
      </c>
      <c r="X97" s="489">
        <f t="shared" si="3"/>
        <v>47.281205673758862</v>
      </c>
      <c r="Y97" s="502" t="s">
        <v>174</v>
      </c>
      <c r="Z97" s="494" t="s">
        <v>54</v>
      </c>
      <c r="AA97" s="28" t="s">
        <v>20</v>
      </c>
      <c r="AB97" s="27">
        <v>31</v>
      </c>
      <c r="AC97" s="28" t="s">
        <v>2077</v>
      </c>
      <c r="AD97" s="27"/>
      <c r="AE97" s="28"/>
      <c r="AF97" s="29" t="s">
        <v>55</v>
      </c>
      <c r="AG97" s="29" t="s">
        <v>55</v>
      </c>
      <c r="AH97" s="27" t="s">
        <v>133</v>
      </c>
      <c r="AI97" s="27" t="s">
        <v>133</v>
      </c>
      <c r="AJ97" s="27" t="s">
        <v>55</v>
      </c>
      <c r="AK97" s="81">
        <v>20</v>
      </c>
      <c r="AL97" s="569"/>
      <c r="AM97" s="28">
        <v>16</v>
      </c>
      <c r="AN97" s="28">
        <v>5</v>
      </c>
      <c r="AO97" s="28">
        <v>2015</v>
      </c>
      <c r="AP97" s="20"/>
      <c r="AQ97" s="182"/>
      <c r="AR97" s="28"/>
      <c r="AS97" s="20" t="s">
        <v>2090</v>
      </c>
    </row>
    <row r="98" spans="1:45" ht="14.25" customHeight="1" x14ac:dyDescent="0.25">
      <c r="B98">
        <v>1</v>
      </c>
      <c r="C98" t="s">
        <v>875</v>
      </c>
      <c r="D98" s="26" t="s">
        <v>2433</v>
      </c>
      <c r="E98" s="435" t="s">
        <v>2434</v>
      </c>
      <c r="F98" s="27" t="s">
        <v>57</v>
      </c>
      <c r="G98" s="28" t="s">
        <v>1538</v>
      </c>
      <c r="H98" s="412" t="s">
        <v>1613</v>
      </c>
      <c r="I98" s="27">
        <v>32</v>
      </c>
      <c r="J98" s="87">
        <v>32</v>
      </c>
      <c r="K98" s="19" t="s">
        <v>800</v>
      </c>
      <c r="L98" s="52" t="s">
        <v>108</v>
      </c>
      <c r="M98" s="81"/>
      <c r="N98" s="28">
        <v>2467</v>
      </c>
      <c r="O98" s="972"/>
      <c r="P98" s="29">
        <v>6</v>
      </c>
      <c r="Q98" s="28"/>
      <c r="R98" s="28"/>
      <c r="S98" s="81">
        <v>116.279</v>
      </c>
      <c r="T98" s="185">
        <v>43333</v>
      </c>
      <c r="U98" s="326">
        <v>14.7</v>
      </c>
      <c r="V98" s="60">
        <v>1</v>
      </c>
      <c r="W98" s="167">
        <v>1</v>
      </c>
      <c r="X98" s="489">
        <f t="shared" si="3"/>
        <v>47.133765707336849</v>
      </c>
      <c r="Y98" s="502" t="s">
        <v>174</v>
      </c>
      <c r="Z98" s="494" t="s">
        <v>745</v>
      </c>
      <c r="AA98" s="28" t="s">
        <v>17</v>
      </c>
      <c r="AB98" s="27">
        <v>24</v>
      </c>
      <c r="AC98" s="28" t="s">
        <v>1537</v>
      </c>
      <c r="AD98" s="27" t="s">
        <v>54</v>
      </c>
      <c r="AE98" s="28" t="s">
        <v>124</v>
      </c>
      <c r="AF98" s="29" t="s">
        <v>55</v>
      </c>
      <c r="AG98" s="29" t="s">
        <v>55</v>
      </c>
      <c r="AH98" s="27" t="s">
        <v>133</v>
      </c>
      <c r="AI98" s="27" t="s">
        <v>133</v>
      </c>
      <c r="AJ98" s="27" t="s">
        <v>54</v>
      </c>
      <c r="AK98" s="81">
        <v>30</v>
      </c>
      <c r="AL98" s="569"/>
      <c r="AM98" s="28">
        <v>32</v>
      </c>
      <c r="AN98" s="28"/>
      <c r="AO98" s="28">
        <v>2014</v>
      </c>
      <c r="AP98" s="20">
        <v>2020</v>
      </c>
      <c r="AQ98" s="142"/>
      <c r="AR98" s="28" t="s">
        <v>1540</v>
      </c>
      <c r="AS98" s="20" t="s">
        <v>1539</v>
      </c>
    </row>
    <row r="99" spans="1:45" ht="14.25" customHeight="1" x14ac:dyDescent="0.25">
      <c r="B99">
        <v>1</v>
      </c>
      <c r="C99" t="s">
        <v>4376</v>
      </c>
      <c r="D99" s="591" t="s">
        <v>4815</v>
      </c>
      <c r="E99" s="555" t="s">
        <v>4816</v>
      </c>
      <c r="F99" s="673" t="s">
        <v>85</v>
      </c>
      <c r="G99" s="593" t="s">
        <v>4817</v>
      </c>
      <c r="H99" s="46" t="s">
        <v>143</v>
      </c>
      <c r="I99" s="592">
        <v>32</v>
      </c>
      <c r="J99" s="618">
        <v>32</v>
      </c>
      <c r="K99" s="19" t="s">
        <v>800</v>
      </c>
      <c r="L99" s="52" t="s">
        <v>108</v>
      </c>
      <c r="M99" s="81" t="s">
        <v>4858</v>
      </c>
      <c r="N99" s="28">
        <v>897</v>
      </c>
      <c r="O99" s="972"/>
      <c r="P99" s="29">
        <v>6</v>
      </c>
      <c r="Q99" s="28"/>
      <c r="R99" s="28"/>
      <c r="S99" s="81">
        <v>126.58199999999999</v>
      </c>
      <c r="T99" s="185">
        <v>43532</v>
      </c>
      <c r="U99" s="326">
        <v>14.7</v>
      </c>
      <c r="V99" s="60">
        <v>1</v>
      </c>
      <c r="W99" s="167">
        <v>3</v>
      </c>
      <c r="X99" s="489">
        <f t="shared" si="3"/>
        <v>47.039018952062428</v>
      </c>
      <c r="Y99" s="502" t="s">
        <v>174</v>
      </c>
      <c r="Z99" s="494"/>
      <c r="AA99" s="28" t="s">
        <v>17</v>
      </c>
      <c r="AB99" s="27">
        <v>8</v>
      </c>
      <c r="AC99" s="28" t="s">
        <v>4818</v>
      </c>
      <c r="AD99" s="27"/>
      <c r="AE99" s="28"/>
      <c r="AF99" s="29" t="s">
        <v>55</v>
      </c>
      <c r="AG99" s="29"/>
      <c r="AH99" s="27">
        <v>32</v>
      </c>
      <c r="AI99" s="27">
        <v>32</v>
      </c>
      <c r="AJ99" s="27" t="s">
        <v>55</v>
      </c>
      <c r="AK99" s="81">
        <v>20</v>
      </c>
      <c r="AL99" s="569"/>
      <c r="AM99" s="28">
        <v>32</v>
      </c>
      <c r="AN99" s="28"/>
      <c r="AO99" s="28">
        <v>2018</v>
      </c>
      <c r="AP99" s="20">
        <v>2018</v>
      </c>
      <c r="AQ99" s="182"/>
      <c r="AR99" s="28" t="s">
        <v>4819</v>
      </c>
      <c r="AS99" s="20" t="s">
        <v>4857</v>
      </c>
    </row>
    <row r="100" spans="1:45" ht="14.25" customHeight="1" x14ac:dyDescent="0.25">
      <c r="A100" t="s">
        <v>174</v>
      </c>
      <c r="B100">
        <v>1</v>
      </c>
      <c r="C100" t="s">
        <v>875</v>
      </c>
      <c r="D100" s="26" t="s">
        <v>476</v>
      </c>
      <c r="E100" s="435" t="s">
        <v>2546</v>
      </c>
      <c r="F100" s="27" t="s">
        <v>85</v>
      </c>
      <c r="G100" s="28" t="s">
        <v>478</v>
      </c>
      <c r="H100" s="27" t="s">
        <v>143</v>
      </c>
      <c r="I100" s="27">
        <v>32</v>
      </c>
      <c r="J100" s="87">
        <v>32</v>
      </c>
      <c r="K100" s="19" t="s">
        <v>802</v>
      </c>
      <c r="L100" s="52" t="s">
        <v>108</v>
      </c>
      <c r="M100" s="81"/>
      <c r="N100" s="28">
        <v>3075</v>
      </c>
      <c r="O100" s="972"/>
      <c r="P100" s="29" t="s">
        <v>744</v>
      </c>
      <c r="Q100" s="28">
        <v>4</v>
      </c>
      <c r="R100" s="28"/>
      <c r="S100" s="81">
        <v>144.363</v>
      </c>
      <c r="T100" s="185">
        <v>41742</v>
      </c>
      <c r="U100" s="326" t="s">
        <v>1267</v>
      </c>
      <c r="V100" s="60">
        <v>1</v>
      </c>
      <c r="W100" s="167">
        <v>1</v>
      </c>
      <c r="X100" s="489">
        <f t="shared" si="3"/>
        <v>46.94731707317073</v>
      </c>
      <c r="Y100" s="502" t="s">
        <v>2226</v>
      </c>
      <c r="Z100" s="494"/>
      <c r="AA100" s="28" t="s">
        <v>479</v>
      </c>
      <c r="AB100" s="27">
        <v>8</v>
      </c>
      <c r="AC100" s="28" t="s">
        <v>476</v>
      </c>
      <c r="AD100" s="27" t="s">
        <v>54</v>
      </c>
      <c r="AE100" s="28" t="s">
        <v>124</v>
      </c>
      <c r="AF100" s="29" t="s">
        <v>55</v>
      </c>
      <c r="AG100" s="29"/>
      <c r="AH100" s="27" t="s">
        <v>133</v>
      </c>
      <c r="AI100" s="27" t="s">
        <v>133</v>
      </c>
      <c r="AJ100" s="27" t="s">
        <v>54</v>
      </c>
      <c r="AK100" s="81"/>
      <c r="AL100" s="569"/>
      <c r="AM100" s="28">
        <v>32</v>
      </c>
      <c r="AN100" s="28">
        <v>4</v>
      </c>
      <c r="AO100" s="28">
        <v>2010</v>
      </c>
      <c r="AP100" s="20">
        <v>2011</v>
      </c>
      <c r="AQ100" s="19"/>
      <c r="AR100" s="28" t="s">
        <v>477</v>
      </c>
      <c r="AS100" s="20" t="s">
        <v>480</v>
      </c>
    </row>
    <row r="101" spans="1:45" ht="14.25" customHeight="1" x14ac:dyDescent="0.25">
      <c r="A101" t="s">
        <v>174</v>
      </c>
      <c r="B101">
        <v>1</v>
      </c>
      <c r="C101" t="s">
        <v>875</v>
      </c>
      <c r="D101" s="26" t="s">
        <v>372</v>
      </c>
      <c r="E101" s="435" t="s">
        <v>2431</v>
      </c>
      <c r="F101" s="27" t="s">
        <v>67</v>
      </c>
      <c r="G101" s="28" t="s">
        <v>373</v>
      </c>
      <c r="H101" s="27" t="s">
        <v>143</v>
      </c>
      <c r="I101" s="27">
        <v>32</v>
      </c>
      <c r="J101" s="87">
        <v>32</v>
      </c>
      <c r="K101" s="19" t="s">
        <v>800</v>
      </c>
      <c r="L101" s="52" t="s">
        <v>108</v>
      </c>
      <c r="M101" s="81"/>
      <c r="N101" s="28">
        <v>2339</v>
      </c>
      <c r="O101" s="972"/>
      <c r="P101" s="29">
        <v>6</v>
      </c>
      <c r="Q101" s="28"/>
      <c r="R101" s="28">
        <v>1</v>
      </c>
      <c r="S101" s="81">
        <v>159.744</v>
      </c>
      <c r="T101" s="185">
        <v>41882</v>
      </c>
      <c r="U101" s="326">
        <v>14.7</v>
      </c>
      <c r="V101" s="60">
        <v>1</v>
      </c>
      <c r="W101" s="167">
        <v>1.5</v>
      </c>
      <c r="X101" s="489">
        <f t="shared" si="3"/>
        <v>45.530568619067978</v>
      </c>
      <c r="Y101" s="502" t="s">
        <v>1833</v>
      </c>
      <c r="Z101" s="494" t="s">
        <v>54</v>
      </c>
      <c r="AA101" s="28" t="s">
        <v>20</v>
      </c>
      <c r="AB101" s="27">
        <v>14</v>
      </c>
      <c r="AC101" s="28" t="s">
        <v>73</v>
      </c>
      <c r="AD101" s="27" t="s">
        <v>54</v>
      </c>
      <c r="AE101" s="28" t="s">
        <v>124</v>
      </c>
      <c r="AF101" s="29" t="s">
        <v>55</v>
      </c>
      <c r="AG101" s="29"/>
      <c r="AH101" s="27" t="s">
        <v>798</v>
      </c>
      <c r="AI101" s="27" t="s">
        <v>799</v>
      </c>
      <c r="AJ101" s="27" t="s">
        <v>54</v>
      </c>
      <c r="AK101" s="81">
        <v>61</v>
      </c>
      <c r="AL101" s="569"/>
      <c r="AM101" s="28">
        <v>32</v>
      </c>
      <c r="AN101" s="28"/>
      <c r="AO101" s="28">
        <v>2003</v>
      </c>
      <c r="AP101" s="20">
        <v>2014</v>
      </c>
      <c r="AQ101" s="182" t="s">
        <v>1475</v>
      </c>
      <c r="AR101" s="28" t="s">
        <v>1029</v>
      </c>
      <c r="AS101" s="20"/>
    </row>
    <row r="102" spans="1:45" ht="14.25" customHeight="1" x14ac:dyDescent="0.25">
      <c r="B102">
        <v>1</v>
      </c>
      <c r="C102" t="s">
        <v>875</v>
      </c>
      <c r="D102" s="26" t="s">
        <v>2598</v>
      </c>
      <c r="E102" s="435" t="s">
        <v>2599</v>
      </c>
      <c r="F102" s="27" t="s">
        <v>57</v>
      </c>
      <c r="G102" s="28" t="s">
        <v>173</v>
      </c>
      <c r="H102" s="27" t="s">
        <v>153</v>
      </c>
      <c r="I102" s="27">
        <v>32</v>
      </c>
      <c r="J102" s="87">
        <v>32</v>
      </c>
      <c r="K102" s="19" t="s">
        <v>800</v>
      </c>
      <c r="L102" s="52" t="s">
        <v>108</v>
      </c>
      <c r="M102" s="81"/>
      <c r="N102" s="28">
        <v>3514</v>
      </c>
      <c r="O102" s="972"/>
      <c r="P102" s="29">
        <v>6</v>
      </c>
      <c r="Q102" s="28">
        <v>3</v>
      </c>
      <c r="R102" s="28">
        <v>4</v>
      </c>
      <c r="S102" s="81">
        <v>158.72999999999999</v>
      </c>
      <c r="T102" s="185">
        <v>43218</v>
      </c>
      <c r="U102" s="326">
        <v>14.7</v>
      </c>
      <c r="V102" s="60">
        <v>1</v>
      </c>
      <c r="W102" s="167">
        <v>1</v>
      </c>
      <c r="X102" s="489">
        <f t="shared" si="3"/>
        <v>45.170745589072283</v>
      </c>
      <c r="Y102" s="502" t="s">
        <v>174</v>
      </c>
      <c r="Z102" s="494" t="s">
        <v>54</v>
      </c>
      <c r="AA102" s="28" t="s">
        <v>17</v>
      </c>
      <c r="AB102" s="27">
        <v>40</v>
      </c>
      <c r="AC102" s="28" t="s">
        <v>3509</v>
      </c>
      <c r="AD102" s="27" t="s">
        <v>54</v>
      </c>
      <c r="AE102" s="28" t="s">
        <v>124</v>
      </c>
      <c r="AF102" s="29" t="s">
        <v>55</v>
      </c>
      <c r="AG102" s="29"/>
      <c r="AH102" s="27" t="s">
        <v>133</v>
      </c>
      <c r="AI102" s="27" t="s">
        <v>133</v>
      </c>
      <c r="AJ102" s="27" t="s">
        <v>54</v>
      </c>
      <c r="AK102" s="81"/>
      <c r="AL102" s="569"/>
      <c r="AM102" s="28">
        <v>32</v>
      </c>
      <c r="AN102" s="28">
        <v>8</v>
      </c>
      <c r="AO102" s="28">
        <v>2012</v>
      </c>
      <c r="AP102" s="20">
        <v>2015</v>
      </c>
      <c r="AQ102" s="19"/>
      <c r="AR102" s="28" t="s">
        <v>2600</v>
      </c>
      <c r="AS102" s="20" t="s">
        <v>3510</v>
      </c>
    </row>
    <row r="103" spans="1:45" ht="14.25" customHeight="1" x14ac:dyDescent="0.25">
      <c r="A103" t="s">
        <v>746</v>
      </c>
      <c r="B103">
        <v>1</v>
      </c>
      <c r="C103" t="s">
        <v>875</v>
      </c>
      <c r="D103" s="26" t="s">
        <v>1528</v>
      </c>
      <c r="E103" s="435" t="s">
        <v>2906</v>
      </c>
      <c r="F103" s="27" t="s">
        <v>57</v>
      </c>
      <c r="G103" s="28" t="s">
        <v>311</v>
      </c>
      <c r="H103" s="27" t="s">
        <v>143</v>
      </c>
      <c r="I103" s="27">
        <v>32</v>
      </c>
      <c r="J103" s="87">
        <v>32</v>
      </c>
      <c r="K103" s="19" t="s">
        <v>800</v>
      </c>
      <c r="L103" s="52" t="s">
        <v>108</v>
      </c>
      <c r="M103" s="81"/>
      <c r="N103" s="28">
        <v>3479</v>
      </c>
      <c r="O103" s="972"/>
      <c r="P103" s="29">
        <v>6</v>
      </c>
      <c r="Q103" s="28">
        <v>3</v>
      </c>
      <c r="R103" s="28">
        <v>2</v>
      </c>
      <c r="S103" s="81">
        <v>151.88300000000001</v>
      </c>
      <c r="T103" s="185">
        <v>42095</v>
      </c>
      <c r="U103" s="326">
        <v>14.7</v>
      </c>
      <c r="V103" s="60">
        <v>1</v>
      </c>
      <c r="W103" s="167">
        <v>1</v>
      </c>
      <c r="X103" s="489">
        <f t="shared" si="3"/>
        <v>43.65708536935901</v>
      </c>
      <c r="Y103" s="502" t="s">
        <v>174</v>
      </c>
      <c r="Z103" s="494"/>
      <c r="AA103" s="28" t="s">
        <v>20</v>
      </c>
      <c r="AB103" s="27">
        <v>1</v>
      </c>
      <c r="AC103" s="28" t="s">
        <v>1529</v>
      </c>
      <c r="AD103" s="27" t="s">
        <v>54</v>
      </c>
      <c r="AE103" s="28"/>
      <c r="AF103" s="29" t="s">
        <v>55</v>
      </c>
      <c r="AG103" s="29" t="s">
        <v>54</v>
      </c>
      <c r="AH103" s="27"/>
      <c r="AI103" s="27"/>
      <c r="AJ103" s="27"/>
      <c r="AK103" s="81"/>
      <c r="AL103" s="569"/>
      <c r="AM103" s="28">
        <v>32</v>
      </c>
      <c r="AN103" s="28"/>
      <c r="AO103" s="28">
        <v>2014</v>
      </c>
      <c r="AP103" s="20">
        <v>2014</v>
      </c>
      <c r="AQ103" s="182" t="s">
        <v>2558</v>
      </c>
      <c r="AR103" s="28"/>
      <c r="AS103" s="20"/>
    </row>
    <row r="104" spans="1:45" ht="14.25" customHeight="1" x14ac:dyDescent="0.25">
      <c r="B104">
        <v>1</v>
      </c>
      <c r="C104" t="s">
        <v>875</v>
      </c>
      <c r="D104" s="26" t="s">
        <v>2054</v>
      </c>
      <c r="E104" s="435" t="s">
        <v>2055</v>
      </c>
      <c r="F104" s="27" t="s">
        <v>67</v>
      </c>
      <c r="G104" s="28"/>
      <c r="H104" s="27" t="s">
        <v>238</v>
      </c>
      <c r="I104" s="27">
        <v>32</v>
      </c>
      <c r="J104" s="87">
        <v>32</v>
      </c>
      <c r="K104" s="19" t="s">
        <v>800</v>
      </c>
      <c r="L104" s="52" t="s">
        <v>108</v>
      </c>
      <c r="M104" s="81"/>
      <c r="N104" s="28">
        <v>2579</v>
      </c>
      <c r="O104" s="972"/>
      <c r="P104" s="29">
        <v>6</v>
      </c>
      <c r="Q104" s="28"/>
      <c r="R104" s="28">
        <v>32</v>
      </c>
      <c r="S104" s="81">
        <v>111.111</v>
      </c>
      <c r="T104" s="185">
        <v>43185</v>
      </c>
      <c r="U104" s="326">
        <v>14.7</v>
      </c>
      <c r="V104" s="60">
        <v>1</v>
      </c>
      <c r="W104" s="167">
        <v>1</v>
      </c>
      <c r="X104" s="489">
        <f t="shared" si="3"/>
        <v>43.082977898410235</v>
      </c>
      <c r="Y104" s="502" t="s">
        <v>174</v>
      </c>
      <c r="Z104" s="494"/>
      <c r="AA104" s="28" t="s">
        <v>17</v>
      </c>
      <c r="AB104" s="27">
        <v>48</v>
      </c>
      <c r="AC104" s="28" t="s">
        <v>3164</v>
      </c>
      <c r="AD104" s="27"/>
      <c r="AE104" s="28"/>
      <c r="AF104" s="29" t="s">
        <v>54</v>
      </c>
      <c r="AG104" s="29" t="s">
        <v>55</v>
      </c>
      <c r="AH104" s="27" t="s">
        <v>133</v>
      </c>
      <c r="AI104" s="27" t="s">
        <v>133</v>
      </c>
      <c r="AJ104" s="27" t="s">
        <v>54</v>
      </c>
      <c r="AK104" s="81"/>
      <c r="AL104" s="569"/>
      <c r="AM104" s="28">
        <v>64</v>
      </c>
      <c r="AN104" s="28"/>
      <c r="AO104" s="28">
        <v>2013</v>
      </c>
      <c r="AP104" s="20">
        <v>2015</v>
      </c>
      <c r="AQ104" s="37"/>
      <c r="AR104" s="28" t="s">
        <v>3167</v>
      </c>
      <c r="AS104" s="130" t="s">
        <v>3165</v>
      </c>
    </row>
    <row r="105" spans="1:45" ht="14.25" customHeight="1" x14ac:dyDescent="0.25">
      <c r="A105" t="s">
        <v>744</v>
      </c>
      <c r="B105">
        <v>1</v>
      </c>
      <c r="C105" t="s">
        <v>875</v>
      </c>
      <c r="D105" s="26" t="s">
        <v>1496</v>
      </c>
      <c r="E105" s="435" t="s">
        <v>2228</v>
      </c>
      <c r="F105" s="27" t="s">
        <v>57</v>
      </c>
      <c r="G105" s="28" t="s">
        <v>157</v>
      </c>
      <c r="H105" s="27" t="s">
        <v>33</v>
      </c>
      <c r="I105" s="27">
        <v>32</v>
      </c>
      <c r="J105" s="87">
        <v>32</v>
      </c>
      <c r="K105" s="856" t="s">
        <v>6197</v>
      </c>
      <c r="L105" s="52" t="s">
        <v>108</v>
      </c>
      <c r="M105" s="81" t="s">
        <v>6227</v>
      </c>
      <c r="N105" s="28">
        <v>4199</v>
      </c>
      <c r="O105" s="972">
        <v>2520</v>
      </c>
      <c r="P105" s="29">
        <v>6</v>
      </c>
      <c r="Q105" s="28">
        <v>4</v>
      </c>
      <c r="R105" s="28">
        <v>8</v>
      </c>
      <c r="S105" s="81">
        <v>175.43899999999999</v>
      </c>
      <c r="T105" s="185">
        <v>44494</v>
      </c>
      <c r="U105" s="326" t="s">
        <v>5998</v>
      </c>
      <c r="V105" s="60">
        <v>1</v>
      </c>
      <c r="W105" s="167">
        <v>1</v>
      </c>
      <c r="X105" s="489">
        <f t="shared" si="3"/>
        <v>41.781138366277688</v>
      </c>
      <c r="Y105" s="502" t="s">
        <v>2216</v>
      </c>
      <c r="Z105" s="494"/>
      <c r="AA105" s="28" t="s">
        <v>20</v>
      </c>
      <c r="AB105" s="27">
        <v>19</v>
      </c>
      <c r="AC105" s="28" t="s">
        <v>1498</v>
      </c>
      <c r="AD105" s="27" t="s">
        <v>54</v>
      </c>
      <c r="AE105" s="28" t="s">
        <v>124</v>
      </c>
      <c r="AF105" s="29" t="s">
        <v>55</v>
      </c>
      <c r="AG105" s="29"/>
      <c r="AH105" s="27" t="s">
        <v>133</v>
      </c>
      <c r="AI105" s="27" t="s">
        <v>133</v>
      </c>
      <c r="AJ105" s="27" t="s">
        <v>54</v>
      </c>
      <c r="AK105" s="81"/>
      <c r="AL105" s="569"/>
      <c r="AM105" s="28">
        <v>32</v>
      </c>
      <c r="AN105" s="28">
        <v>5</v>
      </c>
      <c r="AO105" s="28">
        <v>2014</v>
      </c>
      <c r="AP105" s="20">
        <v>2015</v>
      </c>
      <c r="AQ105" s="182"/>
      <c r="AR105" s="28" t="s">
        <v>1497</v>
      </c>
      <c r="AS105" s="20" t="s">
        <v>1500</v>
      </c>
    </row>
    <row r="106" spans="1:45" ht="14.25" customHeight="1" x14ac:dyDescent="0.25">
      <c r="B106">
        <v>1</v>
      </c>
      <c r="C106" t="s">
        <v>875</v>
      </c>
      <c r="D106" s="26" t="s">
        <v>2071</v>
      </c>
      <c r="E106" s="435" t="s">
        <v>2753</v>
      </c>
      <c r="F106" s="27" t="s">
        <v>67</v>
      </c>
      <c r="G106" s="28" t="s">
        <v>3015</v>
      </c>
      <c r="H106" s="412" t="s">
        <v>1613</v>
      </c>
      <c r="I106" s="27">
        <v>32</v>
      </c>
      <c r="J106" s="87">
        <v>32</v>
      </c>
      <c r="K106" s="19" t="s">
        <v>800</v>
      </c>
      <c r="L106" s="28" t="s">
        <v>108</v>
      </c>
      <c r="M106" s="81"/>
      <c r="N106" s="28">
        <v>3072</v>
      </c>
      <c r="O106" s="972"/>
      <c r="P106" s="29">
        <v>6</v>
      </c>
      <c r="Q106" s="28"/>
      <c r="R106" s="28"/>
      <c r="S106" s="81">
        <v>126.58199999999999</v>
      </c>
      <c r="T106" s="185">
        <v>43164</v>
      </c>
      <c r="U106" s="326">
        <v>14.7</v>
      </c>
      <c r="V106" s="60">
        <v>1</v>
      </c>
      <c r="W106" s="167">
        <v>1</v>
      </c>
      <c r="X106" s="489">
        <f t="shared" si="3"/>
        <v>41.205078125</v>
      </c>
      <c r="Y106" s="502" t="s">
        <v>174</v>
      </c>
      <c r="Z106" s="494"/>
      <c r="AA106" s="28" t="s">
        <v>20</v>
      </c>
      <c r="AB106" s="27">
        <v>23</v>
      </c>
      <c r="AC106" s="28" t="s">
        <v>2072</v>
      </c>
      <c r="AD106" s="27"/>
      <c r="AE106" s="28"/>
      <c r="AF106" s="29" t="s">
        <v>55</v>
      </c>
      <c r="AG106" s="29"/>
      <c r="AH106" s="27"/>
      <c r="AI106" s="27"/>
      <c r="AJ106" s="27"/>
      <c r="AK106" s="81"/>
      <c r="AL106" s="569"/>
      <c r="AM106" s="28">
        <v>32</v>
      </c>
      <c r="AN106" s="28"/>
      <c r="AO106" s="28">
        <v>2016</v>
      </c>
      <c r="AP106" s="20">
        <v>2017</v>
      </c>
      <c r="AQ106" s="182"/>
      <c r="AR106" s="28" t="s">
        <v>2754</v>
      </c>
      <c r="AS106" s="20" t="s">
        <v>4368</v>
      </c>
    </row>
    <row r="107" spans="1:45" ht="14.25" customHeight="1" x14ac:dyDescent="0.25">
      <c r="A107" t="s">
        <v>744</v>
      </c>
      <c r="B107">
        <v>1</v>
      </c>
      <c r="C107" t="s">
        <v>875</v>
      </c>
      <c r="D107" s="45" t="s">
        <v>163</v>
      </c>
      <c r="E107" s="555" t="s">
        <v>2230</v>
      </c>
      <c r="F107" s="46" t="s">
        <v>67</v>
      </c>
      <c r="G107" s="42" t="s">
        <v>164</v>
      </c>
      <c r="H107" s="27" t="s">
        <v>162</v>
      </c>
      <c r="I107" s="46">
        <v>32</v>
      </c>
      <c r="J107" s="670">
        <v>16</v>
      </c>
      <c r="K107" s="856" t="s">
        <v>6197</v>
      </c>
      <c r="L107" s="52" t="s">
        <v>108</v>
      </c>
      <c r="M107" s="81" t="s">
        <v>6199</v>
      </c>
      <c r="N107" s="28">
        <v>3563</v>
      </c>
      <c r="O107" s="972">
        <v>1384</v>
      </c>
      <c r="P107" s="29">
        <v>6</v>
      </c>
      <c r="Q107" s="28">
        <v>2</v>
      </c>
      <c r="R107" s="28">
        <v>16</v>
      </c>
      <c r="S107" s="81">
        <v>146.62799999999999</v>
      </c>
      <c r="T107" s="185">
        <v>44494</v>
      </c>
      <c r="U107" s="326" t="s">
        <v>5998</v>
      </c>
      <c r="V107" s="60">
        <v>1</v>
      </c>
      <c r="W107" s="167">
        <v>1</v>
      </c>
      <c r="X107" s="489">
        <f t="shared" si="3"/>
        <v>41.152960987931522</v>
      </c>
      <c r="Y107" s="502" t="s">
        <v>1833</v>
      </c>
      <c r="Z107" s="494"/>
      <c r="AA107" s="28" t="s">
        <v>20</v>
      </c>
      <c r="AB107" s="27">
        <v>21</v>
      </c>
      <c r="AC107" s="28" t="s">
        <v>79</v>
      </c>
      <c r="AD107" s="27" t="s">
        <v>54</v>
      </c>
      <c r="AE107" s="28" t="s">
        <v>124</v>
      </c>
      <c r="AF107" s="29" t="s">
        <v>55</v>
      </c>
      <c r="AG107" s="29"/>
      <c r="AH107" s="27" t="s">
        <v>133</v>
      </c>
      <c r="AI107" s="27" t="s">
        <v>133</v>
      </c>
      <c r="AJ107" s="27" t="s">
        <v>54</v>
      </c>
      <c r="AK107" s="81"/>
      <c r="AL107" s="569"/>
      <c r="AM107" s="28"/>
      <c r="AN107" s="28"/>
      <c r="AO107" s="28">
        <v>2003</v>
      </c>
      <c r="AP107" s="20">
        <v>2015</v>
      </c>
      <c r="AQ107" s="182" t="s">
        <v>4429</v>
      </c>
      <c r="AR107" s="28" t="s">
        <v>4428</v>
      </c>
      <c r="AS107" s="20" t="s">
        <v>4430</v>
      </c>
    </row>
    <row r="108" spans="1:45" ht="14.25" customHeight="1" x14ac:dyDescent="0.25">
      <c r="A108" t="s">
        <v>744</v>
      </c>
      <c r="B108">
        <v>1</v>
      </c>
      <c r="C108" t="s">
        <v>875</v>
      </c>
      <c r="D108" s="26" t="s">
        <v>150</v>
      </c>
      <c r="E108" s="435" t="s">
        <v>2224</v>
      </c>
      <c r="F108" s="27" t="s">
        <v>67</v>
      </c>
      <c r="G108" s="28" t="s">
        <v>152</v>
      </c>
      <c r="H108" s="27" t="s">
        <v>153</v>
      </c>
      <c r="I108" s="27">
        <v>32</v>
      </c>
      <c r="J108" s="87">
        <v>32</v>
      </c>
      <c r="K108" s="856" t="s">
        <v>6197</v>
      </c>
      <c r="L108" s="52" t="s">
        <v>108</v>
      </c>
      <c r="M108" s="81" t="s">
        <v>5299</v>
      </c>
      <c r="N108" s="28">
        <v>3105</v>
      </c>
      <c r="O108" s="972">
        <v>1857</v>
      </c>
      <c r="P108" s="29">
        <v>6</v>
      </c>
      <c r="Q108" s="28"/>
      <c r="R108" s="28">
        <v>10</v>
      </c>
      <c r="S108" s="81">
        <v>168.35</v>
      </c>
      <c r="T108" s="185">
        <v>44490</v>
      </c>
      <c r="U108" s="326" t="s">
        <v>5998</v>
      </c>
      <c r="V108" s="60">
        <v>0.75</v>
      </c>
      <c r="W108" s="167">
        <v>1</v>
      </c>
      <c r="X108" s="489">
        <f t="shared" si="3"/>
        <v>40.664251207729471</v>
      </c>
      <c r="Y108" s="502" t="s">
        <v>1833</v>
      </c>
      <c r="Z108" s="494"/>
      <c r="AA108" s="28" t="s">
        <v>20</v>
      </c>
      <c r="AB108" s="27">
        <v>25</v>
      </c>
      <c r="AC108" s="28" t="s">
        <v>1093</v>
      </c>
      <c r="AD108" s="27" t="s">
        <v>54</v>
      </c>
      <c r="AE108" s="28" t="s">
        <v>124</v>
      </c>
      <c r="AF108" s="29" t="s">
        <v>55</v>
      </c>
      <c r="AG108" s="29"/>
      <c r="AH108" s="27" t="s">
        <v>133</v>
      </c>
      <c r="AI108" s="27" t="s">
        <v>133</v>
      </c>
      <c r="AJ108" s="27" t="s">
        <v>54</v>
      </c>
      <c r="AK108" s="81">
        <v>80</v>
      </c>
      <c r="AL108" s="569"/>
      <c r="AM108" s="28">
        <v>16</v>
      </c>
      <c r="AN108" s="28">
        <v>3</v>
      </c>
      <c r="AO108" s="28">
        <v>2010</v>
      </c>
      <c r="AP108" s="20">
        <v>2017</v>
      </c>
      <c r="AQ108" s="182" t="s">
        <v>2950</v>
      </c>
      <c r="AR108" s="28" t="s">
        <v>1094</v>
      </c>
      <c r="AS108" s="20"/>
    </row>
    <row r="109" spans="1:45" x14ac:dyDescent="0.25">
      <c r="B109">
        <v>1</v>
      </c>
      <c r="C109" t="s">
        <v>875</v>
      </c>
      <c r="D109" s="26" t="s">
        <v>1834</v>
      </c>
      <c r="E109" s="435" t="s">
        <v>3248</v>
      </c>
      <c r="F109" s="27" t="s">
        <v>67</v>
      </c>
      <c r="G109" s="28" t="s">
        <v>3250</v>
      </c>
      <c r="H109" s="27" t="s">
        <v>143</v>
      </c>
      <c r="I109" s="27">
        <v>32</v>
      </c>
      <c r="J109" s="87">
        <v>32</v>
      </c>
      <c r="K109" s="19" t="s">
        <v>802</v>
      </c>
      <c r="L109" s="52" t="s">
        <v>108</v>
      </c>
      <c r="M109" s="81"/>
      <c r="N109" s="28">
        <v>1439</v>
      </c>
      <c r="O109" s="972"/>
      <c r="P109" s="29" t="s">
        <v>744</v>
      </c>
      <c r="Q109" s="28"/>
      <c r="R109" s="28">
        <v>2</v>
      </c>
      <c r="S109" s="81">
        <v>57.86</v>
      </c>
      <c r="T109" s="185">
        <v>43228</v>
      </c>
      <c r="U109" s="326" t="s">
        <v>3562</v>
      </c>
      <c r="V109" s="60">
        <v>1</v>
      </c>
      <c r="W109" s="167">
        <v>1</v>
      </c>
      <c r="X109" s="489">
        <f t="shared" si="3"/>
        <v>40.20847810979847</v>
      </c>
      <c r="Y109" s="502" t="s">
        <v>2226</v>
      </c>
      <c r="Z109" s="494"/>
      <c r="AA109" s="28" t="s">
        <v>20</v>
      </c>
      <c r="AB109" s="27">
        <v>26</v>
      </c>
      <c r="AC109" s="28" t="s">
        <v>3247</v>
      </c>
      <c r="AD109" s="27"/>
      <c r="AE109" s="28"/>
      <c r="AF109" s="29" t="s">
        <v>55</v>
      </c>
      <c r="AG109" s="29"/>
      <c r="AH109" s="27" t="s">
        <v>133</v>
      </c>
      <c r="AI109" s="27" t="s">
        <v>133</v>
      </c>
      <c r="AJ109" s="27"/>
      <c r="AK109" s="81"/>
      <c r="AL109" s="569"/>
      <c r="AM109" s="28">
        <v>32</v>
      </c>
      <c r="AN109" s="28"/>
      <c r="AO109" s="28">
        <v>2016</v>
      </c>
      <c r="AP109" s="20">
        <v>2016</v>
      </c>
      <c r="AQ109" s="62"/>
      <c r="AR109" s="28" t="s">
        <v>3252</v>
      </c>
      <c r="AS109" s="20"/>
    </row>
    <row r="110" spans="1:45" x14ac:dyDescent="0.25">
      <c r="A110" t="s">
        <v>744</v>
      </c>
      <c r="B110">
        <v>1</v>
      </c>
      <c r="C110" t="s">
        <v>875</v>
      </c>
      <c r="D110" s="26" t="s">
        <v>350</v>
      </c>
      <c r="E110" s="435" t="s">
        <v>2315</v>
      </c>
      <c r="F110" s="27" t="s">
        <v>67</v>
      </c>
      <c r="G110" s="28" t="s">
        <v>4731</v>
      </c>
      <c r="H110" s="27" t="s">
        <v>143</v>
      </c>
      <c r="I110" s="27">
        <v>32</v>
      </c>
      <c r="J110" s="87">
        <v>32</v>
      </c>
      <c r="K110" s="19" t="s">
        <v>800</v>
      </c>
      <c r="L110" s="52" t="s">
        <v>108</v>
      </c>
      <c r="M110" s="81"/>
      <c r="N110" s="28">
        <v>2939</v>
      </c>
      <c r="O110" s="972"/>
      <c r="P110" s="29">
        <v>6</v>
      </c>
      <c r="Q110" s="28">
        <v>8</v>
      </c>
      <c r="R110" s="28"/>
      <c r="S110" s="81">
        <v>117.911</v>
      </c>
      <c r="T110" s="185">
        <v>41687</v>
      </c>
      <c r="U110" s="326">
        <v>14.7</v>
      </c>
      <c r="V110" s="60">
        <v>1</v>
      </c>
      <c r="W110" s="167">
        <v>1</v>
      </c>
      <c r="X110" s="489">
        <f t="shared" si="3"/>
        <v>40.119428376998982</v>
      </c>
      <c r="Y110" s="502" t="s">
        <v>174</v>
      </c>
      <c r="Z110" s="494"/>
      <c r="AA110" s="28" t="s">
        <v>17</v>
      </c>
      <c r="AB110" s="27">
        <v>12</v>
      </c>
      <c r="AC110" s="28" t="s">
        <v>350</v>
      </c>
      <c r="AD110" s="27" t="s">
        <v>54</v>
      </c>
      <c r="AE110" s="28" t="s">
        <v>124</v>
      </c>
      <c r="AF110" s="29" t="s">
        <v>55</v>
      </c>
      <c r="AG110" s="29" t="s">
        <v>55</v>
      </c>
      <c r="AH110" s="27" t="s">
        <v>133</v>
      </c>
      <c r="AI110" s="27" t="s">
        <v>133</v>
      </c>
      <c r="AJ110" s="27"/>
      <c r="AK110" s="81"/>
      <c r="AL110" s="569"/>
      <c r="AM110" s="28">
        <v>32</v>
      </c>
      <c r="AN110" s="28">
        <v>5</v>
      </c>
      <c r="AO110" s="28">
        <v>2004</v>
      </c>
      <c r="AP110" s="20">
        <v>2018</v>
      </c>
      <c r="AQ110" s="19"/>
      <c r="AR110" s="28" t="s">
        <v>2316</v>
      </c>
      <c r="AS110" s="20"/>
    </row>
    <row r="111" spans="1:45" ht="14.25" customHeight="1" x14ac:dyDescent="0.25">
      <c r="A111" t="s">
        <v>746</v>
      </c>
      <c r="B111">
        <v>1</v>
      </c>
      <c r="C111" t="s">
        <v>875</v>
      </c>
      <c r="D111" s="26" t="s">
        <v>2633</v>
      </c>
      <c r="E111" s="435" t="s">
        <v>2867</v>
      </c>
      <c r="F111" s="27" t="s">
        <v>107</v>
      </c>
      <c r="G111" s="28" t="s">
        <v>258</v>
      </c>
      <c r="H111" s="27" t="s">
        <v>143</v>
      </c>
      <c r="I111" s="27">
        <v>32</v>
      </c>
      <c r="J111" s="87">
        <v>16</v>
      </c>
      <c r="K111" s="19" t="s">
        <v>9</v>
      </c>
      <c r="L111" s="52" t="s">
        <v>258</v>
      </c>
      <c r="M111" s="81"/>
      <c r="N111" s="28">
        <v>1800</v>
      </c>
      <c r="O111" s="972"/>
      <c r="P111" s="29">
        <v>6</v>
      </c>
      <c r="Q111" s="28"/>
      <c r="R111" s="28">
        <v>32</v>
      </c>
      <c r="S111" s="81">
        <v>72</v>
      </c>
      <c r="T111" s="185"/>
      <c r="U111" s="326"/>
      <c r="V111" s="60">
        <v>1</v>
      </c>
      <c r="W111" s="167">
        <v>1</v>
      </c>
      <c r="X111" s="489">
        <f t="shared" si="3"/>
        <v>40</v>
      </c>
      <c r="Y111" s="502" t="s">
        <v>174</v>
      </c>
      <c r="Z111" s="494"/>
      <c r="AA111" s="28" t="s">
        <v>107</v>
      </c>
      <c r="AB111" s="27"/>
      <c r="AC111" s="28"/>
      <c r="AD111" s="27" t="s">
        <v>54</v>
      </c>
      <c r="AE111" s="28" t="s">
        <v>124</v>
      </c>
      <c r="AF111" s="29"/>
      <c r="AG111" s="29"/>
      <c r="AH111" s="27" t="s">
        <v>133</v>
      </c>
      <c r="AI111" s="27" t="s">
        <v>133</v>
      </c>
      <c r="AJ111" s="27"/>
      <c r="AK111" s="81"/>
      <c r="AL111" s="569"/>
      <c r="AM111" s="28">
        <v>32</v>
      </c>
      <c r="AN111" s="28"/>
      <c r="AO111" s="28"/>
      <c r="AP111" s="20"/>
      <c r="AQ111" s="182" t="s">
        <v>2361</v>
      </c>
      <c r="AR111" s="84" t="s">
        <v>2632</v>
      </c>
      <c r="AS111" s="20" t="s">
        <v>2634</v>
      </c>
    </row>
    <row r="112" spans="1:45" ht="14.25" customHeight="1" x14ac:dyDescent="0.25">
      <c r="D112" s="409" t="s">
        <v>5753</v>
      </c>
      <c r="E112" s="435" t="s">
        <v>5754</v>
      </c>
      <c r="F112" s="412" t="s">
        <v>67</v>
      </c>
      <c r="G112" s="504" t="s">
        <v>5758</v>
      </c>
      <c r="H112" s="412" t="s">
        <v>1613</v>
      </c>
      <c r="I112" s="412">
        <v>32</v>
      </c>
      <c r="J112" s="415">
        <v>32</v>
      </c>
      <c r="K112" s="19" t="s">
        <v>5759</v>
      </c>
      <c r="L112" s="52" t="s">
        <v>694</v>
      </c>
      <c r="M112" s="81"/>
      <c r="N112" s="28">
        <v>1507</v>
      </c>
      <c r="O112" s="972"/>
      <c r="P112" s="29">
        <v>4</v>
      </c>
      <c r="Q112" s="28"/>
      <c r="R112" s="28">
        <v>4</v>
      </c>
      <c r="S112" s="81">
        <v>60</v>
      </c>
      <c r="T112" s="185">
        <v>44250</v>
      </c>
      <c r="U112" s="326"/>
      <c r="V112" s="60">
        <v>1</v>
      </c>
      <c r="W112" s="167">
        <v>1</v>
      </c>
      <c r="X112" s="489">
        <f t="shared" si="3"/>
        <v>39.814200398142006</v>
      </c>
      <c r="Y112" s="502" t="s">
        <v>4698</v>
      </c>
      <c r="Z112" s="494" t="s">
        <v>54</v>
      </c>
      <c r="AA112" s="28"/>
      <c r="AB112" s="27"/>
      <c r="AC112" s="28"/>
      <c r="AD112" s="27" t="s">
        <v>54</v>
      </c>
      <c r="AE112" s="28" t="s">
        <v>124</v>
      </c>
      <c r="AF112" s="29" t="s">
        <v>55</v>
      </c>
      <c r="AG112" s="29"/>
      <c r="AH112" s="27" t="s">
        <v>133</v>
      </c>
      <c r="AI112" s="27" t="s">
        <v>133</v>
      </c>
      <c r="AJ112" s="27" t="s">
        <v>54</v>
      </c>
      <c r="AK112" s="81"/>
      <c r="AL112" s="569"/>
      <c r="AM112" s="28">
        <v>32</v>
      </c>
      <c r="AN112" s="28">
        <v>5</v>
      </c>
      <c r="AO112" s="28"/>
      <c r="AP112" s="20">
        <v>2021</v>
      </c>
      <c r="AQ112" s="182"/>
      <c r="AR112" s="28" t="s">
        <v>5757</v>
      </c>
      <c r="AS112" s="20"/>
    </row>
    <row r="113" spans="1:45" ht="14.25" customHeight="1" x14ac:dyDescent="0.25">
      <c r="A113" t="s">
        <v>744</v>
      </c>
      <c r="B113">
        <v>1</v>
      </c>
      <c r="C113" t="s">
        <v>875</v>
      </c>
      <c r="D113" s="26" t="s">
        <v>471</v>
      </c>
      <c r="E113" s="435" t="s">
        <v>2541</v>
      </c>
      <c r="F113" s="27" t="s">
        <v>67</v>
      </c>
      <c r="G113" s="28" t="s">
        <v>472</v>
      </c>
      <c r="H113" s="27" t="s">
        <v>33</v>
      </c>
      <c r="I113" s="27">
        <v>32</v>
      </c>
      <c r="J113" s="87">
        <v>32</v>
      </c>
      <c r="K113" s="19" t="s">
        <v>800</v>
      </c>
      <c r="L113" s="52" t="s">
        <v>108</v>
      </c>
      <c r="M113" s="81"/>
      <c r="N113" s="28">
        <v>2462</v>
      </c>
      <c r="O113" s="972"/>
      <c r="P113" s="29">
        <v>6</v>
      </c>
      <c r="Q113" s="28"/>
      <c r="R113" s="28">
        <v>3</v>
      </c>
      <c r="S113" s="81">
        <v>97.257000000000005</v>
      </c>
      <c r="T113" s="185">
        <v>41687</v>
      </c>
      <c r="U113" s="326">
        <v>14.7</v>
      </c>
      <c r="V113" s="60">
        <v>1</v>
      </c>
      <c r="W113" s="167">
        <v>1</v>
      </c>
      <c r="X113" s="489">
        <f t="shared" si="3"/>
        <v>39.503249390739235</v>
      </c>
      <c r="Y113" s="502" t="s">
        <v>174</v>
      </c>
      <c r="Z113" s="494"/>
      <c r="AA113" s="28" t="s">
        <v>17</v>
      </c>
      <c r="AB113" s="27">
        <v>22</v>
      </c>
      <c r="AC113" s="28" t="s">
        <v>471</v>
      </c>
      <c r="AD113" s="27" t="s">
        <v>54</v>
      </c>
      <c r="AE113" s="28" t="s">
        <v>124</v>
      </c>
      <c r="AF113" s="29" t="s">
        <v>55</v>
      </c>
      <c r="AG113" s="29"/>
      <c r="AH113" s="27" t="s">
        <v>133</v>
      </c>
      <c r="AI113" s="27" t="s">
        <v>133</v>
      </c>
      <c r="AJ113" s="27" t="s">
        <v>54</v>
      </c>
      <c r="AK113" s="81"/>
      <c r="AL113" s="569"/>
      <c r="AM113" s="28">
        <v>32</v>
      </c>
      <c r="AN113" s="28"/>
      <c r="AO113" s="28">
        <v>2001</v>
      </c>
      <c r="AP113" s="20">
        <v>2016</v>
      </c>
      <c r="AQ113" s="182" t="s">
        <v>3400</v>
      </c>
      <c r="AR113" s="28" t="s">
        <v>473</v>
      </c>
      <c r="AS113" s="20"/>
    </row>
    <row r="114" spans="1:45" ht="14.25" customHeight="1" x14ac:dyDescent="0.25">
      <c r="B114">
        <v>1</v>
      </c>
      <c r="C114" t="s">
        <v>875</v>
      </c>
      <c r="D114" s="26" t="s">
        <v>2457</v>
      </c>
      <c r="E114" s="435" t="s">
        <v>2460</v>
      </c>
      <c r="F114" s="27" t="s">
        <v>67</v>
      </c>
      <c r="G114" s="28" t="s">
        <v>2458</v>
      </c>
      <c r="H114" s="27" t="s">
        <v>143</v>
      </c>
      <c r="I114" s="27">
        <v>32</v>
      </c>
      <c r="J114" s="87">
        <v>32</v>
      </c>
      <c r="K114" s="19" t="s">
        <v>2461</v>
      </c>
      <c r="L114" s="28" t="s">
        <v>2458</v>
      </c>
      <c r="M114" s="81"/>
      <c r="N114" s="28">
        <v>207</v>
      </c>
      <c r="O114" s="972"/>
      <c r="P114" s="29" t="s">
        <v>744</v>
      </c>
      <c r="Q114" s="28"/>
      <c r="R114" s="64" t="s">
        <v>3256</v>
      </c>
      <c r="S114" s="81">
        <v>126.17</v>
      </c>
      <c r="T114" s="185">
        <v>40049</v>
      </c>
      <c r="U114" s="326" t="s">
        <v>3257</v>
      </c>
      <c r="V114" s="60">
        <v>1</v>
      </c>
      <c r="W114" s="167">
        <v>16</v>
      </c>
      <c r="X114" s="489">
        <f t="shared" si="3"/>
        <v>38.094806763285021</v>
      </c>
      <c r="Y114" s="502" t="s">
        <v>2226</v>
      </c>
      <c r="Z114" s="494"/>
      <c r="AA114" s="28" t="s">
        <v>20</v>
      </c>
      <c r="AB114" s="27"/>
      <c r="AC114" s="28"/>
      <c r="AD114" s="27"/>
      <c r="AE114" s="28"/>
      <c r="AF114" s="29"/>
      <c r="AG114" s="29"/>
      <c r="AH114" s="27"/>
      <c r="AI114" s="27"/>
      <c r="AJ114" s="27"/>
      <c r="AK114" s="81"/>
      <c r="AL114" s="569"/>
      <c r="AM114" s="28"/>
      <c r="AN114" s="28"/>
      <c r="AO114" s="28">
        <v>2005</v>
      </c>
      <c r="AP114" s="20">
        <v>2009</v>
      </c>
      <c r="AQ114" s="19"/>
      <c r="AR114" s="28" t="s">
        <v>2462</v>
      </c>
      <c r="AS114" s="20" t="s">
        <v>2459</v>
      </c>
    </row>
    <row r="115" spans="1:45" ht="14.25" customHeight="1" x14ac:dyDescent="0.25">
      <c r="A115" t="s">
        <v>744</v>
      </c>
      <c r="B115">
        <v>1</v>
      </c>
      <c r="C115" t="s">
        <v>875</v>
      </c>
      <c r="D115" s="26" t="s">
        <v>384</v>
      </c>
      <c r="E115" s="435" t="s">
        <v>2333</v>
      </c>
      <c r="F115" s="27" t="s">
        <v>67</v>
      </c>
      <c r="G115" s="28" t="s">
        <v>385</v>
      </c>
      <c r="H115" s="27" t="s">
        <v>33</v>
      </c>
      <c r="I115" s="27">
        <v>32</v>
      </c>
      <c r="J115" s="87">
        <v>32</v>
      </c>
      <c r="K115" s="19" t="s">
        <v>800</v>
      </c>
      <c r="L115" s="52" t="s">
        <v>108</v>
      </c>
      <c r="M115" s="81"/>
      <c r="N115" s="28">
        <v>1971</v>
      </c>
      <c r="O115" s="972"/>
      <c r="P115" s="29">
        <v>6</v>
      </c>
      <c r="Q115" s="28">
        <v>4</v>
      </c>
      <c r="R115" s="28">
        <v>6</v>
      </c>
      <c r="S115" s="81">
        <v>71.429000000000002</v>
      </c>
      <c r="T115" s="185">
        <v>41687</v>
      </c>
      <c r="U115" s="326">
        <v>14.7</v>
      </c>
      <c r="V115" s="60">
        <v>1</v>
      </c>
      <c r="W115" s="167">
        <v>1</v>
      </c>
      <c r="X115" s="489">
        <f t="shared" si="3"/>
        <v>36.239979705733127</v>
      </c>
      <c r="Y115" s="502" t="s">
        <v>174</v>
      </c>
      <c r="Z115" s="494"/>
      <c r="AA115" s="28" t="s">
        <v>17</v>
      </c>
      <c r="AB115" s="27">
        <v>35</v>
      </c>
      <c r="AC115" s="28" t="s">
        <v>387</v>
      </c>
      <c r="AD115" s="27" t="s">
        <v>54</v>
      </c>
      <c r="AE115" s="28" t="s">
        <v>124</v>
      </c>
      <c r="AF115" s="29" t="s">
        <v>55</v>
      </c>
      <c r="AG115" s="29"/>
      <c r="AH115" s="27" t="s">
        <v>133</v>
      </c>
      <c r="AI115" s="27" t="s">
        <v>133</v>
      </c>
      <c r="AJ115" s="27" t="s">
        <v>54</v>
      </c>
      <c r="AK115" s="81"/>
      <c r="AL115" s="569"/>
      <c r="AM115" s="28">
        <v>32</v>
      </c>
      <c r="AN115" s="28">
        <v>5</v>
      </c>
      <c r="AO115" s="28">
        <v>2012</v>
      </c>
      <c r="AP115" s="20">
        <v>2016</v>
      </c>
      <c r="AQ115" s="19"/>
      <c r="AR115" s="28" t="s">
        <v>2334</v>
      </c>
      <c r="AS115" s="20" t="s">
        <v>825</v>
      </c>
    </row>
    <row r="116" spans="1:45" ht="14.25" customHeight="1" x14ac:dyDescent="0.25">
      <c r="A116" t="s">
        <v>746</v>
      </c>
      <c r="B116">
        <v>1</v>
      </c>
      <c r="C116" t="s">
        <v>875</v>
      </c>
      <c r="D116" s="26" t="s">
        <v>450</v>
      </c>
      <c r="E116" s="435" t="s">
        <v>2523</v>
      </c>
      <c r="F116" s="27" t="s">
        <v>67</v>
      </c>
      <c r="G116" s="28" t="s">
        <v>184</v>
      </c>
      <c r="H116" s="27" t="s">
        <v>445</v>
      </c>
      <c r="I116" s="27">
        <v>32</v>
      </c>
      <c r="J116" s="87">
        <v>32</v>
      </c>
      <c r="K116" s="19" t="s">
        <v>19</v>
      </c>
      <c r="L116" s="52" t="s">
        <v>184</v>
      </c>
      <c r="M116" s="81" t="s">
        <v>815</v>
      </c>
      <c r="N116" s="28">
        <v>5602</v>
      </c>
      <c r="O116" s="972"/>
      <c r="P116" s="29">
        <v>6</v>
      </c>
      <c r="Q116" s="28"/>
      <c r="R116" s="28"/>
      <c r="S116" s="81">
        <v>185.25399999999999</v>
      </c>
      <c r="T116" s="185">
        <v>41577</v>
      </c>
      <c r="U116" s="326"/>
      <c r="V116" s="60">
        <v>1</v>
      </c>
      <c r="W116" s="167">
        <v>1</v>
      </c>
      <c r="X116" s="489">
        <f t="shared" si="3"/>
        <v>33.069260978222061</v>
      </c>
      <c r="Y116" s="502" t="s">
        <v>174</v>
      </c>
      <c r="Z116" s="494"/>
      <c r="AA116" s="28" t="s">
        <v>20</v>
      </c>
      <c r="AB116" s="27">
        <v>39</v>
      </c>
      <c r="AC116" s="28" t="s">
        <v>888</v>
      </c>
      <c r="AD116" s="27" t="s">
        <v>54</v>
      </c>
      <c r="AE116" s="28" t="s">
        <v>124</v>
      </c>
      <c r="AF116" s="29" t="s">
        <v>54</v>
      </c>
      <c r="AG116" s="29" t="s">
        <v>875</v>
      </c>
      <c r="AH116" s="27" t="s">
        <v>133</v>
      </c>
      <c r="AI116" s="27" t="s">
        <v>133</v>
      </c>
      <c r="AJ116" s="27" t="s">
        <v>54</v>
      </c>
      <c r="AK116" s="81"/>
      <c r="AL116" s="569"/>
      <c r="AM116" s="28">
        <v>32</v>
      </c>
      <c r="AN116" s="28"/>
      <c r="AO116" s="28">
        <v>2010</v>
      </c>
      <c r="AP116" s="20">
        <v>2013</v>
      </c>
      <c r="AQ116" s="182" t="s">
        <v>3294</v>
      </c>
      <c r="AR116" s="28" t="s">
        <v>889</v>
      </c>
      <c r="AS116" s="20" t="s">
        <v>1285</v>
      </c>
    </row>
    <row r="117" spans="1:45" ht="14.25" customHeight="1" x14ac:dyDescent="0.25">
      <c r="D117" s="872" t="s">
        <v>5262</v>
      </c>
      <c r="E117" s="435" t="s">
        <v>5263</v>
      </c>
      <c r="F117" s="412" t="s">
        <v>67</v>
      </c>
      <c r="G117" s="28" t="s">
        <v>173</v>
      </c>
      <c r="H117" s="412" t="s">
        <v>1613</v>
      </c>
      <c r="I117" s="412">
        <v>32</v>
      </c>
      <c r="J117" s="415">
        <v>32</v>
      </c>
      <c r="K117" s="19" t="s">
        <v>5264</v>
      </c>
      <c r="L117" s="52" t="s">
        <v>173</v>
      </c>
      <c r="M117" s="81" t="s">
        <v>5270</v>
      </c>
      <c r="N117" s="28">
        <v>848</v>
      </c>
      <c r="O117" s="972"/>
      <c r="P117" s="29">
        <v>4</v>
      </c>
      <c r="Q117" s="28"/>
      <c r="R117" s="28"/>
      <c r="S117" s="81">
        <v>111</v>
      </c>
      <c r="T117" s="185">
        <v>44005</v>
      </c>
      <c r="U117" s="326" t="s">
        <v>5265</v>
      </c>
      <c r="V117" s="60">
        <v>1</v>
      </c>
      <c r="W117" s="167">
        <v>4</v>
      </c>
      <c r="X117" s="489">
        <f t="shared" si="3"/>
        <v>32.724056603773583</v>
      </c>
      <c r="Y117" s="502" t="s">
        <v>4656</v>
      </c>
      <c r="Z117" s="494" t="s">
        <v>54</v>
      </c>
      <c r="AA117" s="28" t="s">
        <v>17</v>
      </c>
      <c r="AB117" s="27">
        <v>25</v>
      </c>
      <c r="AC117" s="28" t="s">
        <v>5268</v>
      </c>
      <c r="AD117" s="27" t="s">
        <v>54</v>
      </c>
      <c r="AE117" s="28" t="s">
        <v>124</v>
      </c>
      <c r="AF117" s="29" t="s">
        <v>55</v>
      </c>
      <c r="AG117" s="29"/>
      <c r="AH117" s="27" t="s">
        <v>133</v>
      </c>
      <c r="AI117" s="27" t="s">
        <v>133</v>
      </c>
      <c r="AJ117" s="27" t="s">
        <v>54</v>
      </c>
      <c r="AK117" s="81"/>
      <c r="AL117" s="569"/>
      <c r="AM117" s="28">
        <v>32</v>
      </c>
      <c r="AN117" s="28"/>
      <c r="AO117" s="28">
        <v>2020</v>
      </c>
      <c r="AP117" s="20">
        <v>2021</v>
      </c>
      <c r="AQ117" s="182" t="s">
        <v>5269</v>
      </c>
      <c r="AR117" s="871" t="s">
        <v>5708</v>
      </c>
      <c r="AS117" s="873" t="s">
        <v>5266</v>
      </c>
    </row>
    <row r="118" spans="1:45" ht="14.25" customHeight="1" x14ac:dyDescent="0.25">
      <c r="B118">
        <v>1</v>
      </c>
      <c r="C118" t="s">
        <v>875</v>
      </c>
      <c r="D118" s="26" t="s">
        <v>3827</v>
      </c>
      <c r="E118" s="435" t="s">
        <v>3829</v>
      </c>
      <c r="F118" s="27" t="s">
        <v>67</v>
      </c>
      <c r="G118" s="28" t="s">
        <v>3828</v>
      </c>
      <c r="H118" s="27" t="s">
        <v>143</v>
      </c>
      <c r="I118" s="27">
        <v>32</v>
      </c>
      <c r="J118" s="87">
        <v>32</v>
      </c>
      <c r="K118" s="19" t="s">
        <v>800</v>
      </c>
      <c r="L118" s="52" t="s">
        <v>108</v>
      </c>
      <c r="M118" s="81"/>
      <c r="N118" s="28">
        <v>3845</v>
      </c>
      <c r="O118" s="972"/>
      <c r="P118" s="29">
        <v>6</v>
      </c>
      <c r="Q118" s="28">
        <v>3</v>
      </c>
      <c r="R118" s="28">
        <v>4</v>
      </c>
      <c r="S118" s="81">
        <v>123.45699999999999</v>
      </c>
      <c r="T118" s="185">
        <v>43246</v>
      </c>
      <c r="U118" s="326">
        <v>14.7</v>
      </c>
      <c r="V118" s="60">
        <v>1</v>
      </c>
      <c r="W118" s="167">
        <v>1</v>
      </c>
      <c r="X118" s="489">
        <f t="shared" ref="X118:X149" si="4">IF(AND(N118&lt;&gt;"",S118&lt;&gt;""),1000*S118*V118/(N118*W118),"")</f>
        <v>32.108452535760726</v>
      </c>
      <c r="Y118" s="502" t="s">
        <v>174</v>
      </c>
      <c r="Z118" s="494"/>
      <c r="AA118" s="28" t="s">
        <v>20</v>
      </c>
      <c r="AB118" s="27">
        <v>12</v>
      </c>
      <c r="AC118" s="28" t="s">
        <v>3827</v>
      </c>
      <c r="AD118" s="27" t="s">
        <v>54</v>
      </c>
      <c r="AE118" s="28" t="s">
        <v>124</v>
      </c>
      <c r="AF118" s="29" t="s">
        <v>55</v>
      </c>
      <c r="AG118" s="29"/>
      <c r="AH118" s="27" t="s">
        <v>798</v>
      </c>
      <c r="AI118" s="27" t="s">
        <v>799</v>
      </c>
      <c r="AJ118" s="27" t="s">
        <v>54</v>
      </c>
      <c r="AK118" s="81">
        <v>61</v>
      </c>
      <c r="AL118" s="569"/>
      <c r="AM118" s="28">
        <v>32</v>
      </c>
      <c r="AN118" s="28">
        <v>6</v>
      </c>
      <c r="AO118" s="28">
        <v>2014</v>
      </c>
      <c r="AP118" s="20">
        <v>2014</v>
      </c>
      <c r="AQ118" s="182"/>
      <c r="AR118" s="28" t="s">
        <v>3831</v>
      </c>
      <c r="AS118" s="20" t="s">
        <v>3832</v>
      </c>
    </row>
    <row r="119" spans="1:45" ht="14.25" customHeight="1" x14ac:dyDescent="0.25">
      <c r="D119" s="409" t="s">
        <v>6145</v>
      </c>
      <c r="E119" s="435" t="s">
        <v>6144</v>
      </c>
      <c r="F119" s="412" t="s">
        <v>6149</v>
      </c>
      <c r="G119" s="504" t="s">
        <v>6139</v>
      </c>
      <c r="H119" s="412" t="s">
        <v>1613</v>
      </c>
      <c r="I119" s="412">
        <v>32</v>
      </c>
      <c r="J119" s="415">
        <v>32</v>
      </c>
      <c r="K119" s="19" t="s">
        <v>1804</v>
      </c>
      <c r="L119" s="465" t="s">
        <v>6139</v>
      </c>
      <c r="M119" s="81"/>
      <c r="N119" s="28">
        <v>2422</v>
      </c>
      <c r="O119" s="972"/>
      <c r="P119" s="29">
        <v>6</v>
      </c>
      <c r="Q119" s="28"/>
      <c r="R119" s="28"/>
      <c r="S119" s="81">
        <v>150</v>
      </c>
      <c r="T119" s="185"/>
      <c r="U119" s="326"/>
      <c r="V119" s="60">
        <v>1</v>
      </c>
      <c r="W119" s="167">
        <v>2</v>
      </c>
      <c r="X119" s="489">
        <f t="shared" si="4"/>
        <v>30.96614368290669</v>
      </c>
      <c r="Y119" s="502"/>
      <c r="Z119" s="494"/>
      <c r="AA119" s="28" t="s">
        <v>20</v>
      </c>
      <c r="AB119" s="27">
        <v>26</v>
      </c>
      <c r="AC119" s="28" t="s">
        <v>6148</v>
      </c>
      <c r="AD119" s="27" t="s">
        <v>54</v>
      </c>
      <c r="AE119" s="28" t="s">
        <v>124</v>
      </c>
      <c r="AF119" s="29" t="s">
        <v>55</v>
      </c>
      <c r="AG119" s="29"/>
      <c r="AH119" s="27" t="s">
        <v>133</v>
      </c>
      <c r="AI119" s="27" t="s">
        <v>133</v>
      </c>
      <c r="AJ119" s="27" t="s">
        <v>54</v>
      </c>
      <c r="AK119" s="81"/>
      <c r="AL119" s="569"/>
      <c r="AM119" s="28">
        <v>32</v>
      </c>
      <c r="AN119" s="28">
        <v>5</v>
      </c>
      <c r="AO119" s="28"/>
      <c r="AP119" s="20">
        <v>2019</v>
      </c>
      <c r="AQ119" s="182"/>
      <c r="AR119" s="28" t="s">
        <v>6146</v>
      </c>
      <c r="AS119" s="20"/>
    </row>
    <row r="120" spans="1:45" ht="14.25" customHeight="1" x14ac:dyDescent="0.25">
      <c r="A120" t="s">
        <v>746</v>
      </c>
      <c r="B120">
        <v>1</v>
      </c>
      <c r="C120" t="s">
        <v>875</v>
      </c>
      <c r="D120" s="591" t="s">
        <v>3869</v>
      </c>
      <c r="E120" s="555" t="s">
        <v>3870</v>
      </c>
      <c r="F120" s="592" t="s">
        <v>67</v>
      </c>
      <c r="G120" s="593" t="s">
        <v>3871</v>
      </c>
      <c r="H120" s="27" t="s">
        <v>168</v>
      </c>
      <c r="I120" s="592">
        <v>32</v>
      </c>
      <c r="J120" s="802">
        <v>32</v>
      </c>
      <c r="K120" s="65" t="s">
        <v>800</v>
      </c>
      <c r="L120" s="66" t="s">
        <v>108</v>
      </c>
      <c r="M120" s="82"/>
      <c r="N120" s="42">
        <v>2915</v>
      </c>
      <c r="O120" s="974"/>
      <c r="P120" s="43">
        <v>6</v>
      </c>
      <c r="Q120" s="42"/>
      <c r="R120" s="42"/>
      <c r="S120" s="82">
        <v>90.090999999999994</v>
      </c>
      <c r="T120" s="186">
        <v>43294</v>
      </c>
      <c r="U120" s="395">
        <v>14.7</v>
      </c>
      <c r="V120" s="67">
        <v>1</v>
      </c>
      <c r="W120" s="583">
        <v>1</v>
      </c>
      <c r="X120" s="584">
        <f t="shared" si="4"/>
        <v>30.906003430531733</v>
      </c>
      <c r="Y120" s="585" t="s">
        <v>174</v>
      </c>
      <c r="Z120" s="586"/>
      <c r="AA120" s="42" t="s">
        <v>17</v>
      </c>
      <c r="AB120" s="46">
        <v>32</v>
      </c>
      <c r="AC120" s="42" t="s">
        <v>4230</v>
      </c>
      <c r="AD120" s="46" t="s">
        <v>54</v>
      </c>
      <c r="AE120" s="42" t="s">
        <v>124</v>
      </c>
      <c r="AF120" s="43" t="s">
        <v>55</v>
      </c>
      <c r="AG120" s="43"/>
      <c r="AH120" s="46" t="s">
        <v>133</v>
      </c>
      <c r="AI120" s="46" t="s">
        <v>133</v>
      </c>
      <c r="AJ120" s="46"/>
      <c r="AK120" s="82"/>
      <c r="AL120" s="587"/>
      <c r="AM120" s="42">
        <v>32</v>
      </c>
      <c r="AN120" s="42">
        <v>5</v>
      </c>
      <c r="AO120" s="42">
        <v>2017</v>
      </c>
      <c r="AP120" s="53">
        <v>2017</v>
      </c>
      <c r="AQ120" s="65"/>
      <c r="AR120" s="1027" t="s">
        <v>3872</v>
      </c>
      <c r="AS120" s="53"/>
    </row>
    <row r="121" spans="1:45" ht="14.25" customHeight="1" x14ac:dyDescent="0.25">
      <c r="C121" t="s">
        <v>4376</v>
      </c>
      <c r="D121" s="591" t="s">
        <v>4603</v>
      </c>
      <c r="E121" s="555" t="s">
        <v>4604</v>
      </c>
      <c r="F121" s="592" t="s">
        <v>1812</v>
      </c>
      <c r="G121" s="593" t="s">
        <v>4459</v>
      </c>
      <c r="H121" s="412" t="s">
        <v>1613</v>
      </c>
      <c r="I121" s="592">
        <v>32</v>
      </c>
      <c r="J121" s="670">
        <v>32</v>
      </c>
      <c r="K121" s="65" t="s">
        <v>1804</v>
      </c>
      <c r="L121" s="947" t="s">
        <v>4459</v>
      </c>
      <c r="M121" s="82"/>
      <c r="N121" s="42">
        <v>3291</v>
      </c>
      <c r="O121" s="974"/>
      <c r="P121" s="43">
        <v>6</v>
      </c>
      <c r="Q121" s="42">
        <v>12</v>
      </c>
      <c r="R121" s="42">
        <v>1</v>
      </c>
      <c r="S121" s="82">
        <v>100</v>
      </c>
      <c r="T121" s="186">
        <v>44082</v>
      </c>
      <c r="U121" s="395">
        <v>14.7</v>
      </c>
      <c r="V121" s="67">
        <v>1</v>
      </c>
      <c r="W121" s="583">
        <v>1</v>
      </c>
      <c r="X121" s="584">
        <f t="shared" si="4"/>
        <v>30.38590094196293</v>
      </c>
      <c r="Y121" s="585"/>
      <c r="Z121" s="586"/>
      <c r="AA121" s="42" t="s">
        <v>17</v>
      </c>
      <c r="AB121" s="46">
        <v>14</v>
      </c>
      <c r="AC121" s="42" t="s">
        <v>229</v>
      </c>
      <c r="AD121" s="46" t="s">
        <v>54</v>
      </c>
      <c r="AE121" s="42" t="s">
        <v>124</v>
      </c>
      <c r="AF121" s="43" t="s">
        <v>55</v>
      </c>
      <c r="AG121" s="43"/>
      <c r="AH121" s="46" t="s">
        <v>133</v>
      </c>
      <c r="AI121" s="46" t="s">
        <v>133</v>
      </c>
      <c r="AJ121" s="46" t="s">
        <v>54</v>
      </c>
      <c r="AK121" s="82"/>
      <c r="AL121" s="587"/>
      <c r="AM121" s="42">
        <v>32</v>
      </c>
      <c r="AN121" s="42"/>
      <c r="AO121" s="42">
        <v>2015</v>
      </c>
      <c r="AP121" s="53">
        <v>2020</v>
      </c>
      <c r="AQ121" s="193" t="s">
        <v>4456</v>
      </c>
      <c r="AR121" s="42" t="s">
        <v>4606</v>
      </c>
      <c r="AS121" s="53" t="s">
        <v>4605</v>
      </c>
    </row>
    <row r="122" spans="1:45" ht="14.25" customHeight="1" x14ac:dyDescent="0.25">
      <c r="A122" t="s">
        <v>746</v>
      </c>
      <c r="B122">
        <v>1</v>
      </c>
      <c r="C122" t="s">
        <v>4376</v>
      </c>
      <c r="D122" s="409" t="s">
        <v>4538</v>
      </c>
      <c r="E122" s="435" t="s">
        <v>4540</v>
      </c>
      <c r="F122" s="27" t="s">
        <v>67</v>
      </c>
      <c r="G122" s="504" t="s">
        <v>4539</v>
      </c>
      <c r="H122" s="27" t="s">
        <v>143</v>
      </c>
      <c r="I122" s="412">
        <v>32</v>
      </c>
      <c r="J122" s="415">
        <v>32</v>
      </c>
      <c r="K122" s="19" t="s">
        <v>3603</v>
      </c>
      <c r="L122" s="465" t="s">
        <v>4539</v>
      </c>
      <c r="M122" s="81" t="s">
        <v>4543</v>
      </c>
      <c r="N122" s="28">
        <v>8540</v>
      </c>
      <c r="O122" s="972"/>
      <c r="P122" s="29" t="s">
        <v>744</v>
      </c>
      <c r="Q122" s="28"/>
      <c r="R122" s="28"/>
      <c r="S122" s="81">
        <v>125</v>
      </c>
      <c r="T122" s="185"/>
      <c r="U122" s="326" t="s">
        <v>4544</v>
      </c>
      <c r="V122" s="60">
        <v>1</v>
      </c>
      <c r="W122" s="167">
        <v>0.5</v>
      </c>
      <c r="X122" s="489">
        <f t="shared" si="4"/>
        <v>29.274004683840751</v>
      </c>
      <c r="Y122" s="502" t="s">
        <v>2226</v>
      </c>
      <c r="Z122" s="494"/>
      <c r="AA122" s="28" t="s">
        <v>17</v>
      </c>
      <c r="AB122" s="27"/>
      <c r="AC122" s="28"/>
      <c r="AD122" s="27"/>
      <c r="AE122" s="28"/>
      <c r="AF122" s="29"/>
      <c r="AG122" s="29"/>
      <c r="AH122" s="27"/>
      <c r="AI122" s="27"/>
      <c r="AJ122" s="27"/>
      <c r="AK122" s="81"/>
      <c r="AL122" s="569"/>
      <c r="AM122" s="28">
        <v>32</v>
      </c>
      <c r="AN122" s="28"/>
      <c r="AO122" s="28">
        <v>2013</v>
      </c>
      <c r="AP122" s="20">
        <v>2016</v>
      </c>
      <c r="AQ122" s="142"/>
      <c r="AR122" s="28" t="s">
        <v>5174</v>
      </c>
      <c r="AS122" s="20" t="s">
        <v>4542</v>
      </c>
    </row>
    <row r="123" spans="1:45" ht="14.25" customHeight="1" x14ac:dyDescent="0.25">
      <c r="A123" t="s">
        <v>746</v>
      </c>
      <c r="B123">
        <v>1</v>
      </c>
      <c r="C123" t="s">
        <v>875</v>
      </c>
      <c r="D123" s="45" t="s">
        <v>1486</v>
      </c>
      <c r="E123" s="555" t="s">
        <v>1489</v>
      </c>
      <c r="F123" s="46" t="s">
        <v>57</v>
      </c>
      <c r="G123" s="42" t="s">
        <v>714</v>
      </c>
      <c r="H123" s="592" t="s">
        <v>1613</v>
      </c>
      <c r="I123" s="46">
        <v>32</v>
      </c>
      <c r="J123" s="670">
        <v>32</v>
      </c>
      <c r="K123" s="19" t="s">
        <v>800</v>
      </c>
      <c r="L123" s="52" t="s">
        <v>108</v>
      </c>
      <c r="M123" s="81"/>
      <c r="N123" s="28">
        <v>2152</v>
      </c>
      <c r="O123" s="972"/>
      <c r="P123" s="29">
        <v>6</v>
      </c>
      <c r="Q123" s="28"/>
      <c r="R123" s="28">
        <v>17</v>
      </c>
      <c r="S123" s="81">
        <v>121.95099999999999</v>
      </c>
      <c r="T123" s="185">
        <v>43218</v>
      </c>
      <c r="U123" s="326">
        <v>14.7</v>
      </c>
      <c r="V123" s="60">
        <v>1</v>
      </c>
      <c r="W123" s="167">
        <v>2</v>
      </c>
      <c r="X123" s="489">
        <f t="shared" si="4"/>
        <v>28.334340148698885</v>
      </c>
      <c r="Y123" s="502" t="s">
        <v>174</v>
      </c>
      <c r="Z123" s="494"/>
      <c r="AA123" s="28" t="s">
        <v>20</v>
      </c>
      <c r="AB123" s="27">
        <v>3</v>
      </c>
      <c r="AC123" s="28" t="s">
        <v>3508</v>
      </c>
      <c r="AD123" s="27" t="s">
        <v>54</v>
      </c>
      <c r="AE123" s="28" t="s">
        <v>124</v>
      </c>
      <c r="AF123" s="29" t="s">
        <v>55</v>
      </c>
      <c r="AG123" s="29" t="s">
        <v>55</v>
      </c>
      <c r="AH123" s="27" t="s">
        <v>133</v>
      </c>
      <c r="AI123" s="27" t="s">
        <v>133</v>
      </c>
      <c r="AJ123" s="27"/>
      <c r="AK123" s="81"/>
      <c r="AL123" s="569"/>
      <c r="AM123" s="28">
        <v>32</v>
      </c>
      <c r="AN123" s="28">
        <v>3</v>
      </c>
      <c r="AO123" s="28"/>
      <c r="AP123" s="20">
        <v>2016</v>
      </c>
      <c r="AQ123" s="142"/>
      <c r="AR123" s="28" t="s">
        <v>1488</v>
      </c>
      <c r="AS123" s="20" t="s">
        <v>1487</v>
      </c>
    </row>
    <row r="124" spans="1:45" ht="14.25" customHeight="1" x14ac:dyDescent="0.25">
      <c r="A124" t="s">
        <v>746</v>
      </c>
      <c r="B124">
        <v>1</v>
      </c>
      <c r="C124" t="s">
        <v>875</v>
      </c>
      <c r="D124" s="26" t="s">
        <v>716</v>
      </c>
      <c r="E124" s="435" t="s">
        <v>2999</v>
      </c>
      <c r="F124" s="27" t="s">
        <v>67</v>
      </c>
      <c r="G124" s="28" t="s">
        <v>611</v>
      </c>
      <c r="H124" s="27" t="s">
        <v>65</v>
      </c>
      <c r="I124" s="27">
        <v>32</v>
      </c>
      <c r="J124" s="87">
        <v>8</v>
      </c>
      <c r="K124" s="19" t="s">
        <v>800</v>
      </c>
      <c r="L124" s="52" t="s">
        <v>108</v>
      </c>
      <c r="M124" s="81"/>
      <c r="N124" s="28">
        <v>5033</v>
      </c>
      <c r="O124" s="972"/>
      <c r="P124" s="29">
        <v>6</v>
      </c>
      <c r="Q124" s="28">
        <v>8</v>
      </c>
      <c r="R124" s="28">
        <v>33</v>
      </c>
      <c r="S124" s="81">
        <v>123.48699999999999</v>
      </c>
      <c r="T124" s="185">
        <v>41725</v>
      </c>
      <c r="U124" s="326">
        <v>14.7</v>
      </c>
      <c r="V124" s="60">
        <v>1</v>
      </c>
      <c r="W124" s="167">
        <v>1</v>
      </c>
      <c r="X124" s="489">
        <f t="shared" si="4"/>
        <v>24.535465924895689</v>
      </c>
      <c r="Y124" s="502" t="s">
        <v>174</v>
      </c>
      <c r="Z124" s="494"/>
      <c r="AA124" s="28" t="s">
        <v>17</v>
      </c>
      <c r="AB124" s="27">
        <v>29</v>
      </c>
      <c r="AC124" s="28" t="s">
        <v>1025</v>
      </c>
      <c r="AD124" s="27" t="s">
        <v>54</v>
      </c>
      <c r="AE124" s="28" t="s">
        <v>124</v>
      </c>
      <c r="AF124" s="29" t="s">
        <v>55</v>
      </c>
      <c r="AG124" s="29"/>
      <c r="AH124" s="27" t="s">
        <v>718</v>
      </c>
      <c r="AI124" s="27" t="s">
        <v>718</v>
      </c>
      <c r="AJ124" s="27"/>
      <c r="AK124" s="81">
        <v>512</v>
      </c>
      <c r="AL124" s="569"/>
      <c r="AM124" s="28">
        <v>512</v>
      </c>
      <c r="AN124" s="28"/>
      <c r="AO124" s="28"/>
      <c r="AP124" s="20">
        <v>2014</v>
      </c>
      <c r="AQ124" s="37"/>
      <c r="AR124" s="28" t="s">
        <v>717</v>
      </c>
      <c r="AS124" s="127" t="s">
        <v>1551</v>
      </c>
    </row>
    <row r="125" spans="1:45" ht="14.25" customHeight="1" x14ac:dyDescent="0.25">
      <c r="B125">
        <v>1</v>
      </c>
      <c r="C125" t="s">
        <v>875</v>
      </c>
      <c r="D125" s="26" t="s">
        <v>3789</v>
      </c>
      <c r="E125" s="435" t="s">
        <v>3791</v>
      </c>
      <c r="F125" s="27" t="s">
        <v>57</v>
      </c>
      <c r="G125" s="28" t="s">
        <v>3790</v>
      </c>
      <c r="H125" s="27" t="s">
        <v>568</v>
      </c>
      <c r="I125" s="27">
        <v>32</v>
      </c>
      <c r="J125" s="87">
        <v>16</v>
      </c>
      <c r="K125" s="19" t="s">
        <v>800</v>
      </c>
      <c r="L125" s="52" t="s">
        <v>108</v>
      </c>
      <c r="M125" s="81"/>
      <c r="N125" s="28">
        <v>4762</v>
      </c>
      <c r="O125" s="972"/>
      <c r="P125" s="29">
        <v>6</v>
      </c>
      <c r="Q125" s="28"/>
      <c r="R125" s="28">
        <v>10</v>
      </c>
      <c r="S125" s="81">
        <v>166.667</v>
      </c>
      <c r="T125" s="185">
        <v>43241</v>
      </c>
      <c r="U125" s="326">
        <v>14.7</v>
      </c>
      <c r="V125" s="60">
        <v>1</v>
      </c>
      <c r="W125" s="167">
        <v>1.5</v>
      </c>
      <c r="X125" s="489">
        <f t="shared" si="4"/>
        <v>23.332913341733164</v>
      </c>
      <c r="Y125" s="502" t="s">
        <v>174</v>
      </c>
      <c r="Z125" s="494"/>
      <c r="AA125" s="28" t="s">
        <v>20</v>
      </c>
      <c r="AB125" s="27">
        <v>11</v>
      </c>
      <c r="AC125" s="28" t="s">
        <v>3793</v>
      </c>
      <c r="AD125" s="27" t="s">
        <v>54</v>
      </c>
      <c r="AE125" s="28" t="s">
        <v>124</v>
      </c>
      <c r="AF125" s="29" t="s">
        <v>54</v>
      </c>
      <c r="AG125" s="29" t="s">
        <v>55</v>
      </c>
      <c r="AH125" s="27" t="s">
        <v>181</v>
      </c>
      <c r="AI125" s="27" t="s">
        <v>181</v>
      </c>
      <c r="AJ125" s="27" t="s">
        <v>54</v>
      </c>
      <c r="AK125" s="81">
        <v>64</v>
      </c>
      <c r="AL125" s="569"/>
      <c r="AM125" s="28">
        <v>32</v>
      </c>
      <c r="AN125" s="28"/>
      <c r="AO125" s="28">
        <v>2018</v>
      </c>
      <c r="AP125" s="20">
        <v>2021</v>
      </c>
      <c r="AQ125" s="62"/>
      <c r="AR125" s="28" t="s">
        <v>4735</v>
      </c>
      <c r="AS125" s="20" t="s">
        <v>3792</v>
      </c>
    </row>
    <row r="126" spans="1:45" ht="14.25" customHeight="1" x14ac:dyDescent="0.25">
      <c r="A126" t="s">
        <v>744</v>
      </c>
      <c r="B126">
        <v>1</v>
      </c>
      <c r="C126" t="s">
        <v>875</v>
      </c>
      <c r="D126" s="45" t="s">
        <v>374</v>
      </c>
      <c r="E126" s="555" t="s">
        <v>2321</v>
      </c>
      <c r="F126" s="46" t="s">
        <v>67</v>
      </c>
      <c r="G126" s="42" t="s">
        <v>385</v>
      </c>
      <c r="H126" s="46" t="s">
        <v>33</v>
      </c>
      <c r="I126" s="46">
        <v>32</v>
      </c>
      <c r="J126" s="670">
        <v>32</v>
      </c>
      <c r="K126" s="65" t="s">
        <v>800</v>
      </c>
      <c r="L126" s="42" t="s">
        <v>108</v>
      </c>
      <c r="M126" s="81"/>
      <c r="N126" s="28">
        <v>2017</v>
      </c>
      <c r="O126" s="972"/>
      <c r="P126" s="29">
        <v>6</v>
      </c>
      <c r="Q126" s="28">
        <v>4</v>
      </c>
      <c r="R126" s="28">
        <v>6</v>
      </c>
      <c r="S126" s="81">
        <v>45.454999999999998</v>
      </c>
      <c r="T126" s="185">
        <v>43150</v>
      </c>
      <c r="U126" s="326">
        <v>14.7</v>
      </c>
      <c r="V126" s="60">
        <v>1</v>
      </c>
      <c r="W126" s="167">
        <v>1</v>
      </c>
      <c r="X126" s="489">
        <f t="shared" si="4"/>
        <v>22.535944471988103</v>
      </c>
      <c r="Y126" s="502" t="s">
        <v>174</v>
      </c>
      <c r="Z126" s="494"/>
      <c r="AA126" s="28" t="s">
        <v>17</v>
      </c>
      <c r="AB126" s="27">
        <v>40</v>
      </c>
      <c r="AC126" s="28" t="s">
        <v>1950</v>
      </c>
      <c r="AD126" s="27" t="s">
        <v>54</v>
      </c>
      <c r="AE126" s="28" t="s">
        <v>124</v>
      </c>
      <c r="AF126" s="29" t="s">
        <v>55</v>
      </c>
      <c r="AG126" s="29"/>
      <c r="AH126" s="27" t="s">
        <v>133</v>
      </c>
      <c r="AI126" s="27" t="s">
        <v>133</v>
      </c>
      <c r="AJ126" s="27" t="s">
        <v>54</v>
      </c>
      <c r="AK126" s="81"/>
      <c r="AL126" s="569"/>
      <c r="AM126" s="28">
        <v>32</v>
      </c>
      <c r="AN126" s="28">
        <v>5</v>
      </c>
      <c r="AO126" s="28">
        <v>2013</v>
      </c>
      <c r="AP126" s="20">
        <v>2013</v>
      </c>
      <c r="AQ126" s="19"/>
      <c r="AR126" s="28" t="s">
        <v>375</v>
      </c>
      <c r="AS126" s="20" t="s">
        <v>2322</v>
      </c>
    </row>
    <row r="127" spans="1:45" ht="14.25" customHeight="1" x14ac:dyDescent="0.25">
      <c r="B127">
        <v>1</v>
      </c>
      <c r="C127" t="s">
        <v>875</v>
      </c>
      <c r="D127" s="45" t="s">
        <v>3304</v>
      </c>
      <c r="E127" s="555" t="s">
        <v>3305</v>
      </c>
      <c r="F127" s="46" t="s">
        <v>67</v>
      </c>
      <c r="G127" s="42" t="s">
        <v>1976</v>
      </c>
      <c r="H127" s="46" t="s">
        <v>445</v>
      </c>
      <c r="I127" s="46">
        <v>32</v>
      </c>
      <c r="J127" s="670">
        <v>32</v>
      </c>
      <c r="K127" s="19" t="s">
        <v>800</v>
      </c>
      <c r="L127" s="52" t="s">
        <v>108</v>
      </c>
      <c r="M127" s="81"/>
      <c r="N127" s="28">
        <v>5231</v>
      </c>
      <c r="O127" s="972"/>
      <c r="P127" s="29">
        <v>6</v>
      </c>
      <c r="Q127" s="28">
        <v>4</v>
      </c>
      <c r="R127" s="28">
        <v>8</v>
      </c>
      <c r="S127" s="81">
        <v>117.64700000000001</v>
      </c>
      <c r="T127" s="185">
        <v>43194</v>
      </c>
      <c r="U127" s="326">
        <v>14.7</v>
      </c>
      <c r="V127" s="60">
        <v>1</v>
      </c>
      <c r="W127" s="167">
        <v>1</v>
      </c>
      <c r="X127" s="489">
        <f t="shared" si="4"/>
        <v>22.490346014146436</v>
      </c>
      <c r="Y127" s="502" t="s">
        <v>174</v>
      </c>
      <c r="Z127" s="494"/>
      <c r="AA127" s="28" t="s">
        <v>20</v>
      </c>
      <c r="AB127" s="27">
        <v>78</v>
      </c>
      <c r="AC127" s="28" t="s">
        <v>449</v>
      </c>
      <c r="AD127" s="27" t="s">
        <v>54</v>
      </c>
      <c r="AE127" s="28" t="s">
        <v>124</v>
      </c>
      <c r="AF127" s="29" t="s">
        <v>54</v>
      </c>
      <c r="AG127" s="29" t="s">
        <v>875</v>
      </c>
      <c r="AH127" s="27" t="s">
        <v>133</v>
      </c>
      <c r="AI127" s="27" t="s">
        <v>133</v>
      </c>
      <c r="AJ127" s="27" t="s">
        <v>54</v>
      </c>
      <c r="AK127" s="81"/>
      <c r="AL127" s="569"/>
      <c r="AM127" s="28">
        <v>32</v>
      </c>
      <c r="AN127" s="28"/>
      <c r="AO127" s="28">
        <v>2010</v>
      </c>
      <c r="AP127" s="20">
        <v>2015</v>
      </c>
      <c r="AQ127" s="182" t="s">
        <v>3294</v>
      </c>
      <c r="AR127" s="28" t="s">
        <v>3307</v>
      </c>
      <c r="AS127" s="20" t="s">
        <v>3171</v>
      </c>
    </row>
    <row r="128" spans="1:45" ht="14.25" customHeight="1" x14ac:dyDescent="0.25">
      <c r="B128">
        <v>1</v>
      </c>
      <c r="C128" t="s">
        <v>875</v>
      </c>
      <c r="D128" s="45" t="s">
        <v>3297</v>
      </c>
      <c r="E128" s="555" t="s">
        <v>3296</v>
      </c>
      <c r="F128" s="46" t="s">
        <v>67</v>
      </c>
      <c r="G128" s="42" t="s">
        <v>1415</v>
      </c>
      <c r="H128" s="46" t="s">
        <v>445</v>
      </c>
      <c r="I128" s="46">
        <v>32</v>
      </c>
      <c r="J128" s="670">
        <v>32</v>
      </c>
      <c r="K128" s="19" t="s">
        <v>800</v>
      </c>
      <c r="L128" s="52" t="s">
        <v>108</v>
      </c>
      <c r="M128" s="81"/>
      <c r="N128" s="28">
        <v>4960</v>
      </c>
      <c r="O128" s="972"/>
      <c r="P128" s="29">
        <v>6</v>
      </c>
      <c r="Q128" s="28">
        <v>4</v>
      </c>
      <c r="R128" s="28">
        <v>8</v>
      </c>
      <c r="S128" s="81">
        <v>111.111</v>
      </c>
      <c r="T128" s="185">
        <v>43194</v>
      </c>
      <c r="U128" s="326">
        <v>14.7</v>
      </c>
      <c r="V128" s="60">
        <v>1</v>
      </c>
      <c r="W128" s="167">
        <v>1</v>
      </c>
      <c r="X128" s="489">
        <f t="shared" si="4"/>
        <v>22.401411290322581</v>
      </c>
      <c r="Y128" s="502" t="s">
        <v>174</v>
      </c>
      <c r="Z128" s="494"/>
      <c r="AA128" s="28" t="s">
        <v>20</v>
      </c>
      <c r="AB128" s="27">
        <v>104</v>
      </c>
      <c r="AC128" s="28" t="s">
        <v>449</v>
      </c>
      <c r="AD128" s="27" t="s">
        <v>54</v>
      </c>
      <c r="AE128" s="28" t="s">
        <v>124</v>
      </c>
      <c r="AF128" s="29" t="s">
        <v>54</v>
      </c>
      <c r="AG128" s="29" t="s">
        <v>875</v>
      </c>
      <c r="AH128" s="27" t="s">
        <v>133</v>
      </c>
      <c r="AI128" s="27" t="s">
        <v>133</v>
      </c>
      <c r="AJ128" s="27" t="s">
        <v>54</v>
      </c>
      <c r="AK128" s="81"/>
      <c r="AL128" s="569"/>
      <c r="AM128" s="28">
        <v>32</v>
      </c>
      <c r="AN128" s="28"/>
      <c r="AO128" s="28">
        <v>2012</v>
      </c>
      <c r="AP128" s="20">
        <v>2012</v>
      </c>
      <c r="AQ128" s="182" t="s">
        <v>3294</v>
      </c>
      <c r="AR128" s="28" t="s">
        <v>3310</v>
      </c>
      <c r="AS128" s="20"/>
    </row>
    <row r="129" spans="1:45" ht="14.25" customHeight="1" x14ac:dyDescent="0.25">
      <c r="A129" t="s">
        <v>746</v>
      </c>
      <c r="B129">
        <v>1</v>
      </c>
      <c r="C129" t="s">
        <v>875</v>
      </c>
      <c r="D129" s="26" t="s">
        <v>1479</v>
      </c>
      <c r="E129" s="435" t="s">
        <v>2552</v>
      </c>
      <c r="F129" s="27" t="s">
        <v>57</v>
      </c>
      <c r="G129" s="28" t="s">
        <v>1480</v>
      </c>
      <c r="H129" s="27" t="s">
        <v>143</v>
      </c>
      <c r="I129" s="27">
        <v>32</v>
      </c>
      <c r="J129" s="87">
        <v>32</v>
      </c>
      <c r="K129" s="19" t="s">
        <v>800</v>
      </c>
      <c r="L129" s="52" t="s">
        <v>108</v>
      </c>
      <c r="M129" s="81" t="s">
        <v>1481</v>
      </c>
      <c r="N129" s="28">
        <v>2167</v>
      </c>
      <c r="O129" s="972"/>
      <c r="P129" s="29">
        <v>6</v>
      </c>
      <c r="Q129" s="28"/>
      <c r="R129" s="28">
        <v>1</v>
      </c>
      <c r="S129" s="81">
        <v>145.07499999999999</v>
      </c>
      <c r="T129" s="185">
        <v>41855</v>
      </c>
      <c r="U129" s="326">
        <v>14.7</v>
      </c>
      <c r="V129" s="60">
        <v>1</v>
      </c>
      <c r="W129" s="167">
        <v>3</v>
      </c>
      <c r="X129" s="489">
        <f t="shared" si="4"/>
        <v>22.315797569604676</v>
      </c>
      <c r="Y129" s="502" t="s">
        <v>174</v>
      </c>
      <c r="Z129" s="494"/>
      <c r="AA129" s="28" t="s">
        <v>17</v>
      </c>
      <c r="AB129" s="27">
        <v>12</v>
      </c>
      <c r="AC129" s="28" t="s">
        <v>1479</v>
      </c>
      <c r="AD129" s="27" t="s">
        <v>54</v>
      </c>
      <c r="AE129" s="28" t="s">
        <v>124</v>
      </c>
      <c r="AF129" s="29" t="s">
        <v>55</v>
      </c>
      <c r="AG129" s="29" t="s">
        <v>54</v>
      </c>
      <c r="AH129" s="27" t="s">
        <v>133</v>
      </c>
      <c r="AI129" s="27" t="s">
        <v>133</v>
      </c>
      <c r="AJ129" s="27" t="s">
        <v>54</v>
      </c>
      <c r="AK129" s="81"/>
      <c r="AL129" s="569"/>
      <c r="AM129" s="28">
        <v>16</v>
      </c>
      <c r="AN129" s="28"/>
      <c r="AO129" s="28">
        <v>2014</v>
      </c>
      <c r="AP129" s="20"/>
      <c r="AQ129" s="19"/>
      <c r="AR129" s="28" t="s">
        <v>2553</v>
      </c>
      <c r="AS129" s="20"/>
    </row>
    <row r="130" spans="1:45" ht="14.25" customHeight="1" x14ac:dyDescent="0.25">
      <c r="A130" t="s">
        <v>744</v>
      </c>
      <c r="B130">
        <v>1</v>
      </c>
      <c r="C130" t="s">
        <v>875</v>
      </c>
      <c r="D130" s="26" t="s">
        <v>4030</v>
      </c>
      <c r="E130" s="435" t="s">
        <v>4031</v>
      </c>
      <c r="F130" s="27" t="s">
        <v>67</v>
      </c>
      <c r="G130" s="28" t="s">
        <v>2945</v>
      </c>
      <c r="H130" s="27" t="s">
        <v>238</v>
      </c>
      <c r="I130" s="27">
        <v>32</v>
      </c>
      <c r="J130" s="87">
        <v>32</v>
      </c>
      <c r="K130" s="19" t="s">
        <v>800</v>
      </c>
      <c r="L130" s="52" t="s">
        <v>108</v>
      </c>
      <c r="M130" s="81"/>
      <c r="N130" s="28">
        <v>5992</v>
      </c>
      <c r="O130" s="972"/>
      <c r="P130" s="29">
        <v>6</v>
      </c>
      <c r="Q130" s="28">
        <v>1</v>
      </c>
      <c r="R130" s="28">
        <v>12</v>
      </c>
      <c r="S130" s="81">
        <v>133.333</v>
      </c>
      <c r="T130" s="185">
        <v>43287</v>
      </c>
      <c r="U130" s="326">
        <v>14.7</v>
      </c>
      <c r="V130" s="60">
        <v>1</v>
      </c>
      <c r="W130" s="167">
        <v>1</v>
      </c>
      <c r="X130" s="489">
        <f t="shared" si="4"/>
        <v>22.25183578104139</v>
      </c>
      <c r="Y130" s="502" t="s">
        <v>174</v>
      </c>
      <c r="Z130" s="494"/>
      <c r="AA130" s="28" t="s">
        <v>17</v>
      </c>
      <c r="AB130" s="27">
        <v>82</v>
      </c>
      <c r="AC130" s="28" t="s">
        <v>674</v>
      </c>
      <c r="AD130" s="27" t="s">
        <v>54</v>
      </c>
      <c r="AE130" s="28" t="s">
        <v>124</v>
      </c>
      <c r="AF130" s="29" t="s">
        <v>54</v>
      </c>
      <c r="AG130" s="29"/>
      <c r="AH130" s="27" t="s">
        <v>133</v>
      </c>
      <c r="AI130" s="27" t="s">
        <v>133</v>
      </c>
      <c r="AJ130" s="27" t="s">
        <v>54</v>
      </c>
      <c r="AK130" s="81"/>
      <c r="AL130" s="569"/>
      <c r="AM130" s="28">
        <v>64</v>
      </c>
      <c r="AN130" s="28">
        <v>5</v>
      </c>
      <c r="AO130" s="28">
        <v>1999</v>
      </c>
      <c r="AP130" s="20">
        <v>2003</v>
      </c>
      <c r="AQ130" s="182" t="s">
        <v>2948</v>
      </c>
      <c r="AR130" s="28" t="s">
        <v>4035</v>
      </c>
      <c r="AS130" s="127" t="s">
        <v>4034</v>
      </c>
    </row>
    <row r="131" spans="1:45" ht="14.25" customHeight="1" x14ac:dyDescent="0.25">
      <c r="A131" t="s">
        <v>746</v>
      </c>
      <c r="B131">
        <v>1</v>
      </c>
      <c r="C131" t="s">
        <v>875</v>
      </c>
      <c r="D131" s="26" t="s">
        <v>446</v>
      </c>
      <c r="E131" s="435" t="s">
        <v>2616</v>
      </c>
      <c r="F131" s="27" t="s">
        <v>67</v>
      </c>
      <c r="G131" s="28" t="s">
        <v>447</v>
      </c>
      <c r="H131" s="27" t="s">
        <v>445</v>
      </c>
      <c r="I131" s="27">
        <v>32</v>
      </c>
      <c r="J131" s="87">
        <v>32</v>
      </c>
      <c r="K131" s="19" t="s">
        <v>800</v>
      </c>
      <c r="L131" s="52" t="s">
        <v>108</v>
      </c>
      <c r="M131" s="81"/>
      <c r="N131" s="28">
        <v>4945</v>
      </c>
      <c r="O131" s="972"/>
      <c r="P131" s="29">
        <v>6</v>
      </c>
      <c r="Q131" s="28">
        <v>4</v>
      </c>
      <c r="R131" s="28">
        <v>8</v>
      </c>
      <c r="S131" s="81">
        <v>107.14700000000001</v>
      </c>
      <c r="T131" s="185">
        <v>41690</v>
      </c>
      <c r="U131" s="326">
        <v>14.7</v>
      </c>
      <c r="V131" s="60">
        <v>1</v>
      </c>
      <c r="W131" s="167">
        <v>1</v>
      </c>
      <c r="X131" s="489">
        <f t="shared" si="4"/>
        <v>21.667745197168859</v>
      </c>
      <c r="Y131" s="502" t="s">
        <v>1833</v>
      </c>
      <c r="Z131" s="494" t="s">
        <v>54</v>
      </c>
      <c r="AA131" s="28" t="s">
        <v>20</v>
      </c>
      <c r="AB131" s="27">
        <v>88</v>
      </c>
      <c r="AC131" s="28" t="s">
        <v>449</v>
      </c>
      <c r="AD131" s="27" t="s">
        <v>54</v>
      </c>
      <c r="AE131" s="28" t="s">
        <v>124</v>
      </c>
      <c r="AF131" s="29" t="s">
        <v>54</v>
      </c>
      <c r="AG131" s="29" t="s">
        <v>875</v>
      </c>
      <c r="AH131" s="27" t="s">
        <v>133</v>
      </c>
      <c r="AI131" s="27" t="s">
        <v>133</v>
      </c>
      <c r="AJ131" s="27" t="s">
        <v>54</v>
      </c>
      <c r="AK131" s="81"/>
      <c r="AL131" s="569"/>
      <c r="AM131" s="28">
        <v>32</v>
      </c>
      <c r="AN131" s="28"/>
      <c r="AO131" s="28">
        <v>2009</v>
      </c>
      <c r="AP131" s="20">
        <v>2013</v>
      </c>
      <c r="AQ131" s="182" t="s">
        <v>2494</v>
      </c>
      <c r="AR131" s="28" t="s">
        <v>448</v>
      </c>
      <c r="AS131" s="20"/>
    </row>
    <row r="132" spans="1:45" ht="14.25" customHeight="1" x14ac:dyDescent="0.25">
      <c r="A132" t="s">
        <v>744</v>
      </c>
      <c r="B132">
        <v>1</v>
      </c>
      <c r="C132" t="s">
        <v>875</v>
      </c>
      <c r="D132" s="26" t="s">
        <v>377</v>
      </c>
      <c r="E132" s="435" t="s">
        <v>2323</v>
      </c>
      <c r="F132" s="27" t="s">
        <v>67</v>
      </c>
      <c r="G132" s="28" t="s">
        <v>379</v>
      </c>
      <c r="H132" s="27" t="s">
        <v>33</v>
      </c>
      <c r="I132" s="27">
        <v>32</v>
      </c>
      <c r="J132" s="87">
        <v>32</v>
      </c>
      <c r="K132" s="19" t="s">
        <v>802</v>
      </c>
      <c r="L132" s="52" t="s">
        <v>108</v>
      </c>
      <c r="M132" s="81"/>
      <c r="N132" s="28">
        <v>3716</v>
      </c>
      <c r="O132" s="972"/>
      <c r="P132" s="29" t="s">
        <v>744</v>
      </c>
      <c r="Q132" s="28">
        <v>8</v>
      </c>
      <c r="R132" s="28"/>
      <c r="S132" s="81">
        <v>79.245999999999995</v>
      </c>
      <c r="T132" s="185">
        <v>41742</v>
      </c>
      <c r="U132" s="326" t="s">
        <v>1267</v>
      </c>
      <c r="V132" s="60">
        <v>1</v>
      </c>
      <c r="W132" s="167">
        <v>1</v>
      </c>
      <c r="X132" s="489">
        <f t="shared" si="4"/>
        <v>21.32561894510226</v>
      </c>
      <c r="Y132" s="502" t="s">
        <v>2216</v>
      </c>
      <c r="Z132" s="494"/>
      <c r="AA132" s="28" t="s">
        <v>20</v>
      </c>
      <c r="AB132" s="27">
        <v>20</v>
      </c>
      <c r="AC132" s="28" t="s">
        <v>386</v>
      </c>
      <c r="AD132" s="27" t="s">
        <v>54</v>
      </c>
      <c r="AE132" s="28" t="s">
        <v>124</v>
      </c>
      <c r="AF132" s="29" t="s">
        <v>55</v>
      </c>
      <c r="AG132" s="29" t="s">
        <v>54</v>
      </c>
      <c r="AH132" s="27" t="s">
        <v>133</v>
      </c>
      <c r="AI132" s="27" t="s">
        <v>133</v>
      </c>
      <c r="AJ132" s="27" t="s">
        <v>54</v>
      </c>
      <c r="AK132" s="81"/>
      <c r="AL132" s="569"/>
      <c r="AM132" s="28">
        <v>32</v>
      </c>
      <c r="AN132" s="28">
        <v>5</v>
      </c>
      <c r="AO132" s="28">
        <v>2012</v>
      </c>
      <c r="AP132" s="20">
        <v>2015</v>
      </c>
      <c r="AQ132" s="182" t="s">
        <v>2324</v>
      </c>
      <c r="AR132" s="28" t="s">
        <v>380</v>
      </c>
      <c r="AS132" s="20" t="s">
        <v>2325</v>
      </c>
    </row>
    <row r="133" spans="1:45" ht="14.25" customHeight="1" x14ac:dyDescent="0.25">
      <c r="A133" t="s">
        <v>746</v>
      </c>
      <c r="B133">
        <v>1</v>
      </c>
      <c r="C133" t="s">
        <v>875</v>
      </c>
      <c r="D133" s="854" t="s">
        <v>1386</v>
      </c>
      <c r="E133" s="435" t="s">
        <v>2357</v>
      </c>
      <c r="F133" s="27" t="s">
        <v>107</v>
      </c>
      <c r="G133" s="28" t="s">
        <v>1385</v>
      </c>
      <c r="H133" s="27" t="s">
        <v>143</v>
      </c>
      <c r="I133" s="27">
        <v>32</v>
      </c>
      <c r="J133" s="87">
        <v>32</v>
      </c>
      <c r="K133" s="19" t="s">
        <v>794</v>
      </c>
      <c r="L133" s="52" t="s">
        <v>1385</v>
      </c>
      <c r="M133" s="81"/>
      <c r="N133" s="28">
        <v>2426</v>
      </c>
      <c r="O133" s="972"/>
      <c r="P133" s="29">
        <v>4</v>
      </c>
      <c r="Q133" s="28"/>
      <c r="R133" s="28">
        <v>4</v>
      </c>
      <c r="S133" s="81">
        <v>50</v>
      </c>
      <c r="T133" s="185"/>
      <c r="U133" s="326"/>
      <c r="V133" s="60">
        <v>1</v>
      </c>
      <c r="W133" s="167">
        <v>1</v>
      </c>
      <c r="X133" s="489">
        <f t="shared" si="4"/>
        <v>20.610057708161584</v>
      </c>
      <c r="Y133" s="502" t="s">
        <v>2342</v>
      </c>
      <c r="Z133" s="494"/>
      <c r="AA133" s="28" t="s">
        <v>107</v>
      </c>
      <c r="AB133" s="27"/>
      <c r="AC133" s="28"/>
      <c r="AD133" s="27" t="s">
        <v>54</v>
      </c>
      <c r="AE133" s="28" t="s">
        <v>124</v>
      </c>
      <c r="AF133" s="29" t="s">
        <v>55</v>
      </c>
      <c r="AG133" s="29" t="s">
        <v>55</v>
      </c>
      <c r="AH133" s="27" t="s">
        <v>133</v>
      </c>
      <c r="AI133" s="27" t="s">
        <v>133</v>
      </c>
      <c r="AJ133" s="27" t="s">
        <v>54</v>
      </c>
      <c r="AK133" s="81"/>
      <c r="AL133" s="569"/>
      <c r="AM133" s="28"/>
      <c r="AN133" s="28"/>
      <c r="AO133" s="28">
        <v>2004</v>
      </c>
      <c r="AP133" s="20">
        <v>2017</v>
      </c>
      <c r="AQ133" s="19" t="s">
        <v>1394</v>
      </c>
      <c r="AR133" s="28" t="s">
        <v>2356</v>
      </c>
      <c r="AS133" s="20" t="s">
        <v>1391</v>
      </c>
    </row>
    <row r="134" spans="1:45" ht="14.25" customHeight="1" x14ac:dyDescent="0.25">
      <c r="B134">
        <v>1</v>
      </c>
      <c r="C134" t="s">
        <v>875</v>
      </c>
      <c r="D134" s="26" t="s">
        <v>1739</v>
      </c>
      <c r="E134" s="435" t="s">
        <v>2593</v>
      </c>
      <c r="F134" s="27" t="s">
        <v>85</v>
      </c>
      <c r="G134" s="28" t="s">
        <v>1740</v>
      </c>
      <c r="H134" s="27" t="s">
        <v>153</v>
      </c>
      <c r="I134" s="27">
        <v>32</v>
      </c>
      <c r="J134" s="87">
        <v>32</v>
      </c>
      <c r="K134" s="19" t="s">
        <v>800</v>
      </c>
      <c r="L134" s="52" t="s">
        <v>108</v>
      </c>
      <c r="M134" s="81"/>
      <c r="N134" s="28">
        <v>7558</v>
      </c>
      <c r="O134" s="972"/>
      <c r="P134" s="29">
        <v>6</v>
      </c>
      <c r="Q134" s="28">
        <v>1</v>
      </c>
      <c r="R134" s="28">
        <v>9</v>
      </c>
      <c r="S134" s="81">
        <v>135.13499999999999</v>
      </c>
      <c r="T134" s="185">
        <v>43238</v>
      </c>
      <c r="U134" s="326">
        <v>14.7</v>
      </c>
      <c r="V134" s="60">
        <v>1</v>
      </c>
      <c r="W134" s="167">
        <v>1</v>
      </c>
      <c r="X134" s="489">
        <f t="shared" si="4"/>
        <v>17.879730087324688</v>
      </c>
      <c r="Y134" s="502" t="s">
        <v>174</v>
      </c>
      <c r="Z134" s="494"/>
      <c r="AA134" s="28" t="s">
        <v>20</v>
      </c>
      <c r="AB134" s="27">
        <v>37</v>
      </c>
      <c r="AC134" s="28" t="s">
        <v>1766</v>
      </c>
      <c r="AD134" s="27" t="s">
        <v>54</v>
      </c>
      <c r="AE134" s="28" t="s">
        <v>124</v>
      </c>
      <c r="AF134" s="29" t="s">
        <v>55</v>
      </c>
      <c r="AG134" s="29" t="s">
        <v>55</v>
      </c>
      <c r="AH134" s="27" t="s">
        <v>133</v>
      </c>
      <c r="AI134" s="27" t="s">
        <v>133</v>
      </c>
      <c r="AJ134" s="27" t="s">
        <v>54</v>
      </c>
      <c r="AK134" s="81"/>
      <c r="AL134" s="569"/>
      <c r="AM134" s="28">
        <v>16</v>
      </c>
      <c r="AN134" s="28"/>
      <c r="AO134" s="28">
        <v>2017</v>
      </c>
      <c r="AP134" s="20">
        <v>2021</v>
      </c>
      <c r="AQ134" s="19" t="s">
        <v>1768</v>
      </c>
      <c r="AR134" s="28" t="s">
        <v>1741</v>
      </c>
      <c r="AS134" s="20" t="s">
        <v>1767</v>
      </c>
    </row>
    <row r="135" spans="1:45" ht="14.25" customHeight="1" x14ac:dyDescent="0.25">
      <c r="D135" s="591" t="s">
        <v>6154</v>
      </c>
      <c r="E135" s="555" t="s">
        <v>6155</v>
      </c>
      <c r="F135" s="592"/>
      <c r="G135" s="593" t="s">
        <v>6153</v>
      </c>
      <c r="H135" s="592" t="s">
        <v>5970</v>
      </c>
      <c r="I135" s="592">
        <v>32</v>
      </c>
      <c r="J135" s="618">
        <v>32</v>
      </c>
      <c r="K135" s="856" t="s">
        <v>6235</v>
      </c>
      <c r="L135" s="465" t="s">
        <v>6153</v>
      </c>
      <c r="M135" s="81"/>
      <c r="N135" s="28">
        <v>2860</v>
      </c>
      <c r="O135" s="972"/>
      <c r="P135" s="29">
        <v>4</v>
      </c>
      <c r="Q135" s="28"/>
      <c r="R135" s="28"/>
      <c r="S135" s="81">
        <v>50</v>
      </c>
      <c r="T135" s="185">
        <v>43601</v>
      </c>
      <c r="U135" s="326" t="s">
        <v>3562</v>
      </c>
      <c r="V135" s="60">
        <v>1</v>
      </c>
      <c r="W135" s="167">
        <v>1</v>
      </c>
      <c r="X135" s="489">
        <f t="shared" si="4"/>
        <v>17.482517482517483</v>
      </c>
      <c r="Y135" s="502" t="s">
        <v>744</v>
      </c>
      <c r="Z135" s="494"/>
      <c r="AA135" s="28" t="s">
        <v>17</v>
      </c>
      <c r="AB135" s="27">
        <v>18</v>
      </c>
      <c r="AC135" s="28"/>
      <c r="AD135" s="27" t="s">
        <v>54</v>
      </c>
      <c r="AE135" s="28" t="s">
        <v>124</v>
      </c>
      <c r="AF135" s="29" t="s">
        <v>55</v>
      </c>
      <c r="AG135" s="29"/>
      <c r="AH135" s="27" t="s">
        <v>133</v>
      </c>
      <c r="AI135" s="27" t="s">
        <v>133</v>
      </c>
      <c r="AJ135" s="27" t="s">
        <v>54</v>
      </c>
      <c r="AK135" s="81"/>
      <c r="AL135" s="569"/>
      <c r="AM135" s="28">
        <v>16</v>
      </c>
      <c r="AN135" s="28"/>
      <c r="AO135" s="28"/>
      <c r="AP135" s="20">
        <v>2020</v>
      </c>
      <c r="AQ135" s="182" t="s">
        <v>6158</v>
      </c>
      <c r="AR135" s="28" t="s">
        <v>6157</v>
      </c>
      <c r="AS135" s="20" t="s">
        <v>6237</v>
      </c>
    </row>
    <row r="136" spans="1:45" ht="14.25" customHeight="1" x14ac:dyDescent="0.25">
      <c r="A136" t="s">
        <v>744</v>
      </c>
      <c r="B136">
        <v>1</v>
      </c>
      <c r="C136" t="s">
        <v>875</v>
      </c>
      <c r="D136" s="45" t="s">
        <v>1798</v>
      </c>
      <c r="E136" s="555" t="s">
        <v>2430</v>
      </c>
      <c r="F136" s="46" t="s">
        <v>67</v>
      </c>
      <c r="G136" s="42" t="s">
        <v>1799</v>
      </c>
      <c r="H136" s="46">
        <v>68000</v>
      </c>
      <c r="I136" s="46">
        <v>32</v>
      </c>
      <c r="J136" s="670">
        <v>16</v>
      </c>
      <c r="K136" s="19" t="s">
        <v>791</v>
      </c>
      <c r="L136" s="52" t="s">
        <v>1799</v>
      </c>
      <c r="M136" s="81" t="s">
        <v>1802</v>
      </c>
      <c r="N136" s="28">
        <v>1900</v>
      </c>
      <c r="O136" s="972"/>
      <c r="P136" s="29">
        <v>4</v>
      </c>
      <c r="Q136" s="28"/>
      <c r="R136" s="28">
        <v>4</v>
      </c>
      <c r="S136" s="81">
        <v>180</v>
      </c>
      <c r="T136" s="185"/>
      <c r="U136" s="326"/>
      <c r="V136" s="60">
        <v>1</v>
      </c>
      <c r="W136" s="167">
        <v>6</v>
      </c>
      <c r="X136" s="489">
        <f t="shared" si="4"/>
        <v>15.789473684210526</v>
      </c>
      <c r="Y136" s="502" t="s">
        <v>2226</v>
      </c>
      <c r="Z136" s="494"/>
      <c r="AA136" s="28" t="s">
        <v>20</v>
      </c>
      <c r="AB136" s="27">
        <v>1</v>
      </c>
      <c r="AC136" s="28" t="s">
        <v>1800</v>
      </c>
      <c r="AD136" s="27" t="s">
        <v>54</v>
      </c>
      <c r="AE136" s="28" t="s">
        <v>124</v>
      </c>
      <c r="AF136" s="29" t="s">
        <v>55</v>
      </c>
      <c r="AG136" s="29"/>
      <c r="AH136" s="27" t="s">
        <v>133</v>
      </c>
      <c r="AI136" s="27" t="s">
        <v>133</v>
      </c>
      <c r="AJ136" s="27" t="s">
        <v>54</v>
      </c>
      <c r="AK136" s="81"/>
      <c r="AL136" s="569"/>
      <c r="AM136" s="28">
        <v>16</v>
      </c>
      <c r="AN136" s="28"/>
      <c r="AO136" s="28">
        <v>2009</v>
      </c>
      <c r="AP136" s="20">
        <v>2014</v>
      </c>
      <c r="AQ136" s="182"/>
      <c r="AR136" s="28" t="s">
        <v>562</v>
      </c>
      <c r="AS136" s="20" t="s">
        <v>1801</v>
      </c>
    </row>
    <row r="137" spans="1:45" ht="14.25" customHeight="1" x14ac:dyDescent="0.25">
      <c r="A137" t="s">
        <v>746</v>
      </c>
      <c r="B137">
        <v>1</v>
      </c>
      <c r="C137" t="s">
        <v>875</v>
      </c>
      <c r="D137" s="26" t="s">
        <v>3203</v>
      </c>
      <c r="E137" s="435" t="s">
        <v>3985</v>
      </c>
      <c r="F137" s="27" t="s">
        <v>67</v>
      </c>
      <c r="G137" s="28" t="s">
        <v>3984</v>
      </c>
      <c r="H137" s="27" t="s">
        <v>143</v>
      </c>
      <c r="I137" s="27">
        <v>32</v>
      </c>
      <c r="J137" s="87">
        <v>32</v>
      </c>
      <c r="K137" s="19" t="s">
        <v>800</v>
      </c>
      <c r="L137" s="52" t="s">
        <v>108</v>
      </c>
      <c r="M137" s="81" t="s">
        <v>4021</v>
      </c>
      <c r="N137" s="28">
        <v>7491</v>
      </c>
      <c r="O137" s="972"/>
      <c r="P137" s="29">
        <v>6</v>
      </c>
      <c r="Q137" s="28">
        <v>11</v>
      </c>
      <c r="R137" s="28">
        <v>1</v>
      </c>
      <c r="S137" s="81">
        <v>117.64700000000001</v>
      </c>
      <c r="T137" s="185">
        <v>43286</v>
      </c>
      <c r="U137" s="326">
        <v>14.7</v>
      </c>
      <c r="V137" s="60">
        <v>1</v>
      </c>
      <c r="W137" s="167">
        <v>1</v>
      </c>
      <c r="X137" s="489">
        <f t="shared" si="4"/>
        <v>15.705112802029102</v>
      </c>
      <c r="Y137" s="502" t="s">
        <v>174</v>
      </c>
      <c r="Z137" s="494"/>
      <c r="AA137" s="28" t="s">
        <v>17</v>
      </c>
      <c r="AB137" s="27">
        <v>42</v>
      </c>
      <c r="AC137" s="28" t="s">
        <v>79</v>
      </c>
      <c r="AD137" s="27"/>
      <c r="AE137" s="28"/>
      <c r="AF137" s="29" t="s">
        <v>54</v>
      </c>
      <c r="AG137" s="29" t="s">
        <v>55</v>
      </c>
      <c r="AH137" s="27" t="s">
        <v>181</v>
      </c>
      <c r="AI137" s="27" t="s">
        <v>181</v>
      </c>
      <c r="AJ137" s="27" t="s">
        <v>54</v>
      </c>
      <c r="AK137" s="81"/>
      <c r="AL137" s="569"/>
      <c r="AM137" s="28">
        <v>32</v>
      </c>
      <c r="AN137" s="28"/>
      <c r="AO137" s="28">
        <v>2010</v>
      </c>
      <c r="AP137" s="20">
        <v>2011</v>
      </c>
      <c r="AQ137" s="142"/>
      <c r="AR137" s="28" t="s">
        <v>4022</v>
      </c>
      <c r="AS137" s="20" t="s">
        <v>3988</v>
      </c>
    </row>
    <row r="138" spans="1:45" ht="14.25" customHeight="1" x14ac:dyDescent="0.25">
      <c r="B138">
        <v>1</v>
      </c>
      <c r="C138" t="s">
        <v>875</v>
      </c>
      <c r="D138" s="26" t="s">
        <v>2005</v>
      </c>
      <c r="E138" s="435" t="s">
        <v>2406</v>
      </c>
      <c r="F138" s="27" t="s">
        <v>67</v>
      </c>
      <c r="G138" s="28" t="s">
        <v>4372</v>
      </c>
      <c r="H138" s="412" t="s">
        <v>1613</v>
      </c>
      <c r="I138" s="27">
        <v>32</v>
      </c>
      <c r="J138" s="87">
        <v>32</v>
      </c>
      <c r="K138" s="19" t="s">
        <v>3803</v>
      </c>
      <c r="L138" s="52" t="s">
        <v>3804</v>
      </c>
      <c r="M138" s="81"/>
      <c r="N138" s="28">
        <v>8614</v>
      </c>
      <c r="O138" s="972"/>
      <c r="P138" s="29">
        <v>4</v>
      </c>
      <c r="Q138" s="28">
        <v>2</v>
      </c>
      <c r="R138" s="28">
        <v>10</v>
      </c>
      <c r="S138" s="81">
        <v>122.4</v>
      </c>
      <c r="T138" s="185"/>
      <c r="U138" s="326" t="s">
        <v>3806</v>
      </c>
      <c r="V138" s="60">
        <v>1</v>
      </c>
      <c r="W138" s="167">
        <v>1</v>
      </c>
      <c r="X138" s="489">
        <f t="shared" si="4"/>
        <v>14.209426514975622</v>
      </c>
      <c r="Y138" s="502"/>
      <c r="Z138" s="494"/>
      <c r="AA138" s="28" t="s">
        <v>107</v>
      </c>
      <c r="AB138" s="27"/>
      <c r="AC138" s="28"/>
      <c r="AD138" s="27" t="s">
        <v>54</v>
      </c>
      <c r="AE138" s="28" t="s">
        <v>124</v>
      </c>
      <c r="AF138" s="29" t="s">
        <v>55</v>
      </c>
      <c r="AG138" s="29"/>
      <c r="AH138" s="27" t="s">
        <v>133</v>
      </c>
      <c r="AI138" s="27" t="s">
        <v>133</v>
      </c>
      <c r="AJ138" s="27" t="s">
        <v>54</v>
      </c>
      <c r="AK138" s="81"/>
      <c r="AL138" s="569"/>
      <c r="AM138" s="28">
        <v>32</v>
      </c>
      <c r="AN138" s="28"/>
      <c r="AO138" s="28">
        <v>2016</v>
      </c>
      <c r="AP138" s="20">
        <v>2018</v>
      </c>
      <c r="AQ138" s="182" t="s">
        <v>2405</v>
      </c>
      <c r="AR138" s="28" t="s">
        <v>3805</v>
      </c>
      <c r="AS138" s="20" t="s">
        <v>3165</v>
      </c>
    </row>
    <row r="139" spans="1:45" ht="14.25" customHeight="1" x14ac:dyDescent="0.25">
      <c r="B139">
        <v>1</v>
      </c>
      <c r="C139" t="s">
        <v>875</v>
      </c>
      <c r="D139" s="26" t="s">
        <v>309</v>
      </c>
      <c r="E139" s="435" t="s">
        <v>2291</v>
      </c>
      <c r="F139" s="27" t="s">
        <v>96</v>
      </c>
      <c r="G139" s="28" t="s">
        <v>311</v>
      </c>
      <c r="H139" s="27" t="s">
        <v>143</v>
      </c>
      <c r="I139" s="27">
        <v>32</v>
      </c>
      <c r="J139" s="87">
        <v>32</v>
      </c>
      <c r="K139" s="19" t="s">
        <v>800</v>
      </c>
      <c r="L139" s="52" t="s">
        <v>108</v>
      </c>
      <c r="M139" s="81"/>
      <c r="N139" s="28">
        <v>3790</v>
      </c>
      <c r="O139" s="972"/>
      <c r="P139" s="29">
        <v>6</v>
      </c>
      <c r="Q139" s="28">
        <v>4</v>
      </c>
      <c r="R139" s="28">
        <v>1</v>
      </c>
      <c r="S139" s="81">
        <v>200</v>
      </c>
      <c r="T139" s="185">
        <v>43175</v>
      </c>
      <c r="U139" s="326">
        <v>14.7</v>
      </c>
      <c r="V139" s="60">
        <v>1</v>
      </c>
      <c r="W139" s="167">
        <v>4</v>
      </c>
      <c r="X139" s="489">
        <f t="shared" si="4"/>
        <v>13.192612137203167</v>
      </c>
      <c r="Y139" s="502" t="s">
        <v>174</v>
      </c>
      <c r="Z139" s="494"/>
      <c r="AA139" s="28" t="s">
        <v>20</v>
      </c>
      <c r="AB139" s="27">
        <v>25</v>
      </c>
      <c r="AC139" s="28" t="s">
        <v>310</v>
      </c>
      <c r="AD139" s="27" t="s">
        <v>54</v>
      </c>
      <c r="AE139" s="28"/>
      <c r="AF139" s="29" t="s">
        <v>55</v>
      </c>
      <c r="AG139" s="29"/>
      <c r="AH139" s="27" t="s">
        <v>133</v>
      </c>
      <c r="AI139" s="27" t="s">
        <v>133</v>
      </c>
      <c r="AJ139" s="27" t="s">
        <v>54</v>
      </c>
      <c r="AK139" s="81"/>
      <c r="AL139" s="569"/>
      <c r="AM139" s="28">
        <v>32</v>
      </c>
      <c r="AN139" s="28"/>
      <c r="AO139" s="28">
        <v>2011</v>
      </c>
      <c r="AP139" s="20">
        <v>2012</v>
      </c>
      <c r="AQ139" s="182" t="s">
        <v>2558</v>
      </c>
      <c r="AR139" s="28" t="s">
        <v>2938</v>
      </c>
      <c r="AS139" s="20"/>
    </row>
    <row r="140" spans="1:45" ht="14.25" customHeight="1" x14ac:dyDescent="0.25">
      <c r="A140" t="s">
        <v>746</v>
      </c>
      <c r="B140">
        <v>1</v>
      </c>
      <c r="C140" t="s">
        <v>875</v>
      </c>
      <c r="D140" s="26" t="s">
        <v>1300</v>
      </c>
      <c r="E140" s="435" t="s">
        <v>1301</v>
      </c>
      <c r="F140" s="27" t="s">
        <v>85</v>
      </c>
      <c r="G140" s="28" t="s">
        <v>1302</v>
      </c>
      <c r="H140" s="27" t="s">
        <v>65</v>
      </c>
      <c r="I140" s="27">
        <v>32</v>
      </c>
      <c r="J140" s="87">
        <v>8</v>
      </c>
      <c r="K140" s="19" t="s">
        <v>1409</v>
      </c>
      <c r="L140" s="52" t="s">
        <v>108</v>
      </c>
      <c r="M140" s="81"/>
      <c r="N140" s="28">
        <v>2547</v>
      </c>
      <c r="O140" s="972"/>
      <c r="P140" s="29">
        <v>6</v>
      </c>
      <c r="Q140" s="28">
        <v>4</v>
      </c>
      <c r="R140" s="28">
        <v>12</v>
      </c>
      <c r="S140" s="81">
        <v>125.676</v>
      </c>
      <c r="T140" s="185">
        <v>41791</v>
      </c>
      <c r="U140" s="326">
        <v>14.7</v>
      </c>
      <c r="V140" s="60">
        <v>1</v>
      </c>
      <c r="W140" s="167">
        <v>4</v>
      </c>
      <c r="X140" s="489">
        <f t="shared" si="4"/>
        <v>12.335689045936396</v>
      </c>
      <c r="Y140" s="502" t="s">
        <v>174</v>
      </c>
      <c r="Z140" s="494" t="s">
        <v>54</v>
      </c>
      <c r="AA140" s="28" t="s">
        <v>17</v>
      </c>
      <c r="AB140" s="27"/>
      <c r="AC140" s="28" t="s">
        <v>1407</v>
      </c>
      <c r="AD140" s="27" t="s">
        <v>54</v>
      </c>
      <c r="AE140" s="28" t="s">
        <v>124</v>
      </c>
      <c r="AF140" s="29" t="s">
        <v>55</v>
      </c>
      <c r="AG140" s="29"/>
      <c r="AH140" s="27" t="s">
        <v>133</v>
      </c>
      <c r="AI140" s="27" t="s">
        <v>133</v>
      </c>
      <c r="AJ140" s="27" t="s">
        <v>54</v>
      </c>
      <c r="AK140" s="81">
        <v>37</v>
      </c>
      <c r="AL140" s="569"/>
      <c r="AM140" s="28"/>
      <c r="AN140" s="28"/>
      <c r="AO140" s="28">
        <v>2008</v>
      </c>
      <c r="AP140" s="20">
        <v>2012</v>
      </c>
      <c r="AQ140" s="142"/>
      <c r="AR140" s="28" t="s">
        <v>1303</v>
      </c>
      <c r="AS140" s="20" t="s">
        <v>1408</v>
      </c>
    </row>
    <row r="141" spans="1:45" ht="14.25" customHeight="1" x14ac:dyDescent="0.25">
      <c r="B141">
        <v>1</v>
      </c>
      <c r="C141" t="s">
        <v>875</v>
      </c>
      <c r="D141" s="26" t="s">
        <v>3701</v>
      </c>
      <c r="E141" s="435" t="s">
        <v>3703</v>
      </c>
      <c r="F141" s="27" t="s">
        <v>2800</v>
      </c>
      <c r="G141" s="28" t="s">
        <v>3704</v>
      </c>
      <c r="H141" s="27" t="s">
        <v>1971</v>
      </c>
      <c r="I141" s="27">
        <v>32</v>
      </c>
      <c r="J141" s="87">
        <v>32</v>
      </c>
      <c r="K141" s="19" t="s">
        <v>5300</v>
      </c>
      <c r="L141" s="52" t="s">
        <v>108</v>
      </c>
      <c r="M141" s="81"/>
      <c r="N141" s="28">
        <v>72649</v>
      </c>
      <c r="O141" s="972"/>
      <c r="P141" s="29">
        <v>6</v>
      </c>
      <c r="Q141" s="28">
        <v>156</v>
      </c>
      <c r="R141" s="28">
        <v>119</v>
      </c>
      <c r="S141" s="81">
        <v>100</v>
      </c>
      <c r="T141" s="185">
        <v>43242</v>
      </c>
      <c r="U141" s="326">
        <v>14.7</v>
      </c>
      <c r="V141" s="60">
        <v>1</v>
      </c>
      <c r="W141" s="167">
        <v>0.125</v>
      </c>
      <c r="X141" s="489">
        <f t="shared" si="4"/>
        <v>11.011851505182452</v>
      </c>
      <c r="Y141" s="502" t="s">
        <v>174</v>
      </c>
      <c r="Z141" s="494"/>
      <c r="AA141" s="28" t="s">
        <v>17</v>
      </c>
      <c r="AB141" s="27">
        <v>46</v>
      </c>
      <c r="AC141" s="28" t="s">
        <v>3794</v>
      </c>
      <c r="AD141" s="27"/>
      <c r="AE141" s="28"/>
      <c r="AF141" s="29"/>
      <c r="AG141" s="29"/>
      <c r="AH141" s="27"/>
      <c r="AI141" s="27"/>
      <c r="AJ141" s="27"/>
      <c r="AK141" s="81"/>
      <c r="AL141" s="569"/>
      <c r="AM141" s="28"/>
      <c r="AN141" s="28"/>
      <c r="AO141" s="28">
        <v>2013</v>
      </c>
      <c r="AP141" s="20">
        <v>2016</v>
      </c>
      <c r="AQ141" s="182" t="s">
        <v>3702</v>
      </c>
      <c r="AR141" s="28" t="s">
        <v>3796</v>
      </c>
      <c r="AS141" s="20" t="s">
        <v>3795</v>
      </c>
    </row>
    <row r="142" spans="1:45" ht="14.25" customHeight="1" x14ac:dyDescent="0.25">
      <c r="A142" t="s">
        <v>746</v>
      </c>
      <c r="B142">
        <v>1</v>
      </c>
      <c r="C142" t="s">
        <v>875</v>
      </c>
      <c r="D142" s="26" t="s">
        <v>2116</v>
      </c>
      <c r="E142" s="435" t="s">
        <v>2117</v>
      </c>
      <c r="F142" s="27" t="s">
        <v>67</v>
      </c>
      <c r="G142" s="28" t="s">
        <v>2987</v>
      </c>
      <c r="H142" s="27" t="s">
        <v>33</v>
      </c>
      <c r="I142" s="27">
        <v>32</v>
      </c>
      <c r="J142" s="87">
        <v>32</v>
      </c>
      <c r="K142" s="19" t="s">
        <v>968</v>
      </c>
      <c r="L142" s="52" t="s">
        <v>108</v>
      </c>
      <c r="M142" s="81"/>
      <c r="N142" s="28">
        <v>10692</v>
      </c>
      <c r="O142" s="972"/>
      <c r="P142" s="29">
        <v>6</v>
      </c>
      <c r="Q142" s="28"/>
      <c r="R142" s="28">
        <v>47</v>
      </c>
      <c r="S142" s="81">
        <v>117.64700000000001</v>
      </c>
      <c r="T142" s="185">
        <v>43296</v>
      </c>
      <c r="U142" s="326">
        <v>14.7</v>
      </c>
      <c r="V142" s="60">
        <v>1</v>
      </c>
      <c r="W142" s="167">
        <v>1</v>
      </c>
      <c r="X142" s="489">
        <f t="shared" si="4"/>
        <v>11.003273475495698</v>
      </c>
      <c r="Y142" s="502" t="s">
        <v>174</v>
      </c>
      <c r="Z142" s="494" t="s">
        <v>54</v>
      </c>
      <c r="AA142" s="28" t="s">
        <v>20</v>
      </c>
      <c r="AB142" s="27">
        <v>193</v>
      </c>
      <c r="AC142" s="28" t="s">
        <v>4272</v>
      </c>
      <c r="AD142" s="27" t="s">
        <v>54</v>
      </c>
      <c r="AE142" s="28" t="s">
        <v>124</v>
      </c>
      <c r="AF142" s="29" t="s">
        <v>55</v>
      </c>
      <c r="AG142" s="29"/>
      <c r="AH142" s="27" t="s">
        <v>133</v>
      </c>
      <c r="AI142" s="27" t="s">
        <v>133</v>
      </c>
      <c r="AJ142" s="27" t="s">
        <v>54</v>
      </c>
      <c r="AK142" s="81"/>
      <c r="AL142" s="569"/>
      <c r="AM142" s="28">
        <v>32</v>
      </c>
      <c r="AN142" s="28"/>
      <c r="AO142" s="28">
        <v>2014</v>
      </c>
      <c r="AP142" s="20">
        <v>2018</v>
      </c>
      <c r="AQ142" s="182" t="s">
        <v>2118</v>
      </c>
      <c r="AR142" s="28" t="s">
        <v>4274</v>
      </c>
      <c r="AS142" s="130" t="s">
        <v>4273</v>
      </c>
    </row>
    <row r="143" spans="1:45" x14ac:dyDescent="0.25">
      <c r="B143">
        <v>1</v>
      </c>
      <c r="C143" t="s">
        <v>875</v>
      </c>
      <c r="D143" s="26" t="s">
        <v>2087</v>
      </c>
      <c r="E143" s="435" t="s">
        <v>2088</v>
      </c>
      <c r="F143" s="27" t="s">
        <v>296</v>
      </c>
      <c r="G143" s="28" t="s">
        <v>1675</v>
      </c>
      <c r="H143" s="27" t="s">
        <v>143</v>
      </c>
      <c r="I143" s="27">
        <v>32</v>
      </c>
      <c r="J143" s="87">
        <v>32</v>
      </c>
      <c r="K143" s="19" t="s">
        <v>775</v>
      </c>
      <c r="L143" s="52" t="s">
        <v>108</v>
      </c>
      <c r="M143" s="81" t="s">
        <v>2725</v>
      </c>
      <c r="N143" s="28">
        <v>7936</v>
      </c>
      <c r="O143" s="972"/>
      <c r="P143" s="29">
        <v>6</v>
      </c>
      <c r="Q143" s="28">
        <v>4</v>
      </c>
      <c r="R143" s="28">
        <v>25</v>
      </c>
      <c r="S143" s="81">
        <v>87</v>
      </c>
      <c r="T143" s="185">
        <v>43164</v>
      </c>
      <c r="U143" s="326">
        <v>14.7</v>
      </c>
      <c r="V143" s="60">
        <v>1</v>
      </c>
      <c r="W143" s="167">
        <v>1</v>
      </c>
      <c r="X143" s="489">
        <f t="shared" si="4"/>
        <v>10.962701612903226</v>
      </c>
      <c r="Y143" s="502" t="s">
        <v>174</v>
      </c>
      <c r="Z143" s="494" t="s">
        <v>54</v>
      </c>
      <c r="AA143" s="28" t="s">
        <v>20</v>
      </c>
      <c r="AB143" s="27"/>
      <c r="AC143" s="28" t="s">
        <v>2077</v>
      </c>
      <c r="AD143" s="27"/>
      <c r="AE143" s="28"/>
      <c r="AF143" s="29" t="s">
        <v>55</v>
      </c>
      <c r="AG143" s="29" t="s">
        <v>55</v>
      </c>
      <c r="AH143" s="27" t="s">
        <v>133</v>
      </c>
      <c r="AI143" s="27" t="s">
        <v>133</v>
      </c>
      <c r="AJ143" s="27" t="s">
        <v>55</v>
      </c>
      <c r="AK143" s="81">
        <v>20</v>
      </c>
      <c r="AL143" s="569"/>
      <c r="AM143" s="28">
        <v>16</v>
      </c>
      <c r="AN143" s="28">
        <v>5</v>
      </c>
      <c r="AO143" s="28">
        <v>2015</v>
      </c>
      <c r="AP143" s="20"/>
      <c r="AQ143" s="182"/>
      <c r="AR143" s="28"/>
      <c r="AS143" s="20" t="s">
        <v>2090</v>
      </c>
    </row>
    <row r="144" spans="1:45" x14ac:dyDescent="0.25">
      <c r="B144">
        <v>1</v>
      </c>
      <c r="C144" t="s">
        <v>875</v>
      </c>
      <c r="D144" s="26" t="s">
        <v>2009</v>
      </c>
      <c r="E144" s="435" t="s">
        <v>2397</v>
      </c>
      <c r="F144" s="27" t="s">
        <v>67</v>
      </c>
      <c r="G144" s="28" t="s">
        <v>2018</v>
      </c>
      <c r="H144" s="412" t="s">
        <v>1613</v>
      </c>
      <c r="I144" s="27">
        <v>32</v>
      </c>
      <c r="J144" s="87">
        <v>32</v>
      </c>
      <c r="K144" s="19" t="s">
        <v>800</v>
      </c>
      <c r="L144" s="52" t="s">
        <v>108</v>
      </c>
      <c r="M144" s="81"/>
      <c r="N144" s="28">
        <v>13997</v>
      </c>
      <c r="O144" s="972"/>
      <c r="P144" s="29">
        <v>6</v>
      </c>
      <c r="Q144" s="28">
        <v>4</v>
      </c>
      <c r="R144" s="28">
        <v>62</v>
      </c>
      <c r="S144" s="81">
        <v>129.87</v>
      </c>
      <c r="T144" s="185">
        <v>43186</v>
      </c>
      <c r="U144" s="326">
        <v>14.7</v>
      </c>
      <c r="V144" s="60">
        <v>1</v>
      </c>
      <c r="W144" s="167">
        <v>1</v>
      </c>
      <c r="X144" s="489">
        <f t="shared" si="4"/>
        <v>9.2784168036007717</v>
      </c>
      <c r="Y144" s="502" t="s">
        <v>174</v>
      </c>
      <c r="Z144" s="494"/>
      <c r="AA144" s="28" t="s">
        <v>17</v>
      </c>
      <c r="AB144" s="27">
        <v>65</v>
      </c>
      <c r="AC144" s="28" t="s">
        <v>3191</v>
      </c>
      <c r="AD144" s="27" t="s">
        <v>54</v>
      </c>
      <c r="AE144" s="28" t="s">
        <v>124</v>
      </c>
      <c r="AF144" s="29" t="s">
        <v>55</v>
      </c>
      <c r="AG144" s="29"/>
      <c r="AH144" s="27" t="s">
        <v>133</v>
      </c>
      <c r="AI144" s="27" t="s">
        <v>133</v>
      </c>
      <c r="AJ144" s="27" t="s">
        <v>54</v>
      </c>
      <c r="AK144" s="81"/>
      <c r="AL144" s="569"/>
      <c r="AM144" s="28">
        <v>32</v>
      </c>
      <c r="AN144" s="28"/>
      <c r="AO144" s="28">
        <v>2015</v>
      </c>
      <c r="AP144" s="20">
        <v>2017</v>
      </c>
      <c r="AQ144" s="182"/>
      <c r="AR144" s="28" t="s">
        <v>3192</v>
      </c>
      <c r="AS144" s="20" t="s">
        <v>3193</v>
      </c>
    </row>
    <row r="145" spans="1:45" ht="14.25" customHeight="1" x14ac:dyDescent="0.25">
      <c r="B145">
        <v>1</v>
      </c>
      <c r="C145" t="s">
        <v>875</v>
      </c>
      <c r="D145" s="26" t="s">
        <v>3587</v>
      </c>
      <c r="E145" s="435" t="s">
        <v>2994</v>
      </c>
      <c r="F145" s="27" t="s">
        <v>67</v>
      </c>
      <c r="G145" s="28" t="s">
        <v>2991</v>
      </c>
      <c r="H145" s="27" t="s">
        <v>143</v>
      </c>
      <c r="I145" s="27">
        <v>32</v>
      </c>
      <c r="J145" s="87">
        <v>32</v>
      </c>
      <c r="K145" s="19" t="s">
        <v>1241</v>
      </c>
      <c r="L145" s="52" t="s">
        <v>108</v>
      </c>
      <c r="M145" s="81" t="s">
        <v>3582</v>
      </c>
      <c r="N145" s="28">
        <v>10801</v>
      </c>
      <c r="O145" s="972"/>
      <c r="P145" s="29" t="s">
        <v>744</v>
      </c>
      <c r="Q145" s="28">
        <v>4</v>
      </c>
      <c r="R145" s="28">
        <v>125</v>
      </c>
      <c r="S145" s="81">
        <v>98.17</v>
      </c>
      <c r="T145" s="185">
        <v>43229</v>
      </c>
      <c r="U145" s="326" t="s">
        <v>3562</v>
      </c>
      <c r="V145" s="60">
        <v>1</v>
      </c>
      <c r="W145" s="167">
        <v>1</v>
      </c>
      <c r="X145" s="489">
        <f t="shared" si="4"/>
        <v>9.08897324321822</v>
      </c>
      <c r="Y145" s="502"/>
      <c r="Z145" s="494"/>
      <c r="AA145" s="28" t="s">
        <v>479</v>
      </c>
      <c r="AB145" s="27">
        <v>50</v>
      </c>
      <c r="AC145" s="28" t="s">
        <v>3583</v>
      </c>
      <c r="AD145" s="27" t="s">
        <v>54</v>
      </c>
      <c r="AE145" s="28"/>
      <c r="AF145" s="29"/>
      <c r="AG145" s="29"/>
      <c r="AH145" s="27" t="s">
        <v>133</v>
      </c>
      <c r="AI145" s="27" t="s">
        <v>133</v>
      </c>
      <c r="AJ145" s="27" t="s">
        <v>54</v>
      </c>
      <c r="AK145" s="81"/>
      <c r="AL145" s="569"/>
      <c r="AM145" s="28">
        <v>64</v>
      </c>
      <c r="AN145" s="28"/>
      <c r="AO145" s="28"/>
      <c r="AP145" s="20">
        <v>2014</v>
      </c>
      <c r="AQ145" s="182"/>
      <c r="AR145" s="28" t="s">
        <v>3584</v>
      </c>
      <c r="AS145" s="127"/>
    </row>
    <row r="146" spans="1:45" ht="14.25" customHeight="1" x14ac:dyDescent="0.25">
      <c r="A146" t="s">
        <v>744</v>
      </c>
      <c r="B146">
        <v>1</v>
      </c>
      <c r="C146" t="s">
        <v>875</v>
      </c>
      <c r="D146" s="45" t="s">
        <v>1541</v>
      </c>
      <c r="E146" s="555" t="s">
        <v>2301</v>
      </c>
      <c r="F146" s="46" t="s">
        <v>67</v>
      </c>
      <c r="G146" s="42" t="s">
        <v>1542</v>
      </c>
      <c r="H146" s="27" t="s">
        <v>1543</v>
      </c>
      <c r="I146" s="27">
        <v>32</v>
      </c>
      <c r="J146" s="87">
        <v>8</v>
      </c>
      <c r="K146" s="19" t="s">
        <v>800</v>
      </c>
      <c r="L146" s="52" t="s">
        <v>108</v>
      </c>
      <c r="M146" s="81"/>
      <c r="N146" s="28">
        <v>10167</v>
      </c>
      <c r="O146" s="972"/>
      <c r="P146" s="29">
        <v>6</v>
      </c>
      <c r="Q146" s="28">
        <v>19</v>
      </c>
      <c r="R146" s="28">
        <v>16</v>
      </c>
      <c r="S146" s="81">
        <v>82.966999999999999</v>
      </c>
      <c r="T146" s="185">
        <v>42206</v>
      </c>
      <c r="U146" s="326">
        <v>14.7</v>
      </c>
      <c r="V146" s="60">
        <v>1</v>
      </c>
      <c r="W146" s="578">
        <v>1</v>
      </c>
      <c r="X146" s="489">
        <f t="shared" si="4"/>
        <v>8.1604209698042691</v>
      </c>
      <c r="Y146" s="502" t="s">
        <v>2216</v>
      </c>
      <c r="Z146" s="494"/>
      <c r="AA146" s="28" t="s">
        <v>20</v>
      </c>
      <c r="AB146" s="27">
        <v>18</v>
      </c>
      <c r="AC146" s="28" t="s">
        <v>1545</v>
      </c>
      <c r="AD146" s="27" t="s">
        <v>54</v>
      </c>
      <c r="AE146" s="28" t="s">
        <v>124</v>
      </c>
      <c r="AF146" s="29" t="s">
        <v>54</v>
      </c>
      <c r="AG146" s="29" t="s">
        <v>54</v>
      </c>
      <c r="AH146" s="27" t="s">
        <v>133</v>
      </c>
      <c r="AI146" s="27" t="s">
        <v>133</v>
      </c>
      <c r="AJ146" s="27" t="s">
        <v>54</v>
      </c>
      <c r="AK146" s="81">
        <v>200</v>
      </c>
      <c r="AL146" s="569"/>
      <c r="AM146" s="28">
        <v>24</v>
      </c>
      <c r="AN146" s="28">
        <v>3</v>
      </c>
      <c r="AO146" s="28">
        <v>2009</v>
      </c>
      <c r="AP146" s="20">
        <v>2019</v>
      </c>
      <c r="AQ146" s="182" t="s">
        <v>1544</v>
      </c>
      <c r="AR146" s="435"/>
      <c r="AS146" s="20" t="s">
        <v>4859</v>
      </c>
    </row>
    <row r="147" spans="1:45" ht="14.25" customHeight="1" x14ac:dyDescent="0.25">
      <c r="B147">
        <v>1</v>
      </c>
      <c r="C147" t="s">
        <v>875</v>
      </c>
      <c r="D147" s="45" t="s">
        <v>4384</v>
      </c>
      <c r="E147" s="555" t="s">
        <v>3469</v>
      </c>
      <c r="F147" s="46" t="s">
        <v>67</v>
      </c>
      <c r="G147" s="42"/>
      <c r="H147" s="412" t="s">
        <v>1613</v>
      </c>
      <c r="I147" s="27">
        <v>32</v>
      </c>
      <c r="J147" s="87">
        <v>32</v>
      </c>
      <c r="K147" s="19" t="s">
        <v>800</v>
      </c>
      <c r="L147" s="52" t="s">
        <v>108</v>
      </c>
      <c r="M147" s="81"/>
      <c r="N147" s="28">
        <v>14119</v>
      </c>
      <c r="O147" s="972"/>
      <c r="P147" s="29">
        <v>6</v>
      </c>
      <c r="Q147" s="28"/>
      <c r="R147" s="28">
        <v>32</v>
      </c>
      <c r="S147" s="81">
        <v>62.112000000000002</v>
      </c>
      <c r="T147" s="185">
        <v>43230</v>
      </c>
      <c r="U147" s="326">
        <v>14.7</v>
      </c>
      <c r="V147" s="60">
        <v>1</v>
      </c>
      <c r="W147" s="578">
        <v>1</v>
      </c>
      <c r="X147" s="489">
        <f t="shared" si="4"/>
        <v>4.3991784120688431</v>
      </c>
      <c r="Y147" s="502" t="s">
        <v>174</v>
      </c>
      <c r="Z147" s="494"/>
      <c r="AA147" s="28" t="s">
        <v>20</v>
      </c>
      <c r="AB147" s="27">
        <v>141</v>
      </c>
      <c r="AC147" s="28" t="s">
        <v>3604</v>
      </c>
      <c r="AD147" s="27" t="s">
        <v>54</v>
      </c>
      <c r="AE147" s="28" t="s">
        <v>124</v>
      </c>
      <c r="AF147" s="29" t="s">
        <v>55</v>
      </c>
      <c r="AG147" s="29"/>
      <c r="AH147" s="27" t="s">
        <v>133</v>
      </c>
      <c r="AI147" s="27" t="s">
        <v>133</v>
      </c>
      <c r="AJ147" s="27" t="s">
        <v>54</v>
      </c>
      <c r="AK147" s="81"/>
      <c r="AL147" s="569"/>
      <c r="AM147" s="28">
        <v>32</v>
      </c>
      <c r="AN147" s="28"/>
      <c r="AO147" s="28">
        <v>2016</v>
      </c>
      <c r="AP147" s="20">
        <v>2018</v>
      </c>
      <c r="AQ147" s="182"/>
      <c r="AR147" s="28" t="s">
        <v>3470</v>
      </c>
      <c r="AS147" s="20" t="s">
        <v>3610</v>
      </c>
    </row>
    <row r="148" spans="1:45" ht="14.25" customHeight="1" x14ac:dyDescent="0.25">
      <c r="B148">
        <v>1</v>
      </c>
      <c r="C148" t="s">
        <v>875</v>
      </c>
      <c r="D148" s="45" t="s">
        <v>619</v>
      </c>
      <c r="E148" s="555" t="s">
        <v>3321</v>
      </c>
      <c r="F148" s="46" t="s">
        <v>85</v>
      </c>
      <c r="G148" s="42" t="s">
        <v>620</v>
      </c>
      <c r="H148" s="46">
        <v>6502</v>
      </c>
      <c r="I148" s="46">
        <v>32</v>
      </c>
      <c r="J148" s="670">
        <v>8</v>
      </c>
      <c r="K148" s="19" t="s">
        <v>800</v>
      </c>
      <c r="L148" s="52" t="s">
        <v>108</v>
      </c>
      <c r="M148" s="81"/>
      <c r="N148" s="28">
        <v>4424</v>
      </c>
      <c r="O148" s="972"/>
      <c r="P148" s="29">
        <v>6</v>
      </c>
      <c r="Q148" s="28"/>
      <c r="R148" s="28"/>
      <c r="S148" s="81">
        <v>68.965999999999994</v>
      </c>
      <c r="T148" s="185">
        <v>43194</v>
      </c>
      <c r="U148" s="326">
        <v>14.7</v>
      </c>
      <c r="V148" s="60">
        <v>1</v>
      </c>
      <c r="W148" s="578">
        <v>4</v>
      </c>
      <c r="X148" s="489">
        <f t="shared" si="4"/>
        <v>3.897264918625678</v>
      </c>
      <c r="Y148" s="502" t="s">
        <v>174</v>
      </c>
      <c r="Z148" s="494"/>
      <c r="AA148" s="28" t="s">
        <v>17</v>
      </c>
      <c r="AB148" s="27">
        <v>13</v>
      </c>
      <c r="AC148" s="28" t="s">
        <v>1402</v>
      </c>
      <c r="AD148" s="27" t="s">
        <v>54</v>
      </c>
      <c r="AE148" s="28"/>
      <c r="AF148" s="29" t="s">
        <v>55</v>
      </c>
      <c r="AG148" s="29" t="s">
        <v>55</v>
      </c>
      <c r="AH148" s="27"/>
      <c r="AI148" s="27"/>
      <c r="AJ148" s="27"/>
      <c r="AK148" s="81"/>
      <c r="AL148" s="569"/>
      <c r="AM148" s="28"/>
      <c r="AN148" s="28"/>
      <c r="AO148" s="28">
        <v>2011</v>
      </c>
      <c r="AP148" s="20">
        <v>2019</v>
      </c>
      <c r="AQ148" s="182" t="s">
        <v>3322</v>
      </c>
      <c r="AR148" s="28" t="s">
        <v>3323</v>
      </c>
      <c r="AS148" s="20"/>
    </row>
    <row r="149" spans="1:45" ht="14.25" customHeight="1" x14ac:dyDescent="0.25">
      <c r="A149" t="s">
        <v>746</v>
      </c>
      <c r="B149">
        <v>1</v>
      </c>
      <c r="C149" t="s">
        <v>875</v>
      </c>
      <c r="D149" s="45" t="s">
        <v>503</v>
      </c>
      <c r="E149" s="555" t="s">
        <v>2555</v>
      </c>
      <c r="F149" s="46" t="s">
        <v>85</v>
      </c>
      <c r="G149" s="42" t="s">
        <v>311</v>
      </c>
      <c r="H149" s="46" t="s">
        <v>12</v>
      </c>
      <c r="I149" s="46">
        <v>32</v>
      </c>
      <c r="J149" s="670">
        <v>8</v>
      </c>
      <c r="K149" s="19" t="s">
        <v>800</v>
      </c>
      <c r="L149" s="52" t="s">
        <v>108</v>
      </c>
      <c r="M149" s="81"/>
      <c r="N149" s="28">
        <v>11216</v>
      </c>
      <c r="O149" s="972"/>
      <c r="P149" s="29">
        <v>6</v>
      </c>
      <c r="Q149" s="28">
        <v>4</v>
      </c>
      <c r="R149" s="28">
        <v>6</v>
      </c>
      <c r="S149" s="81">
        <v>123.45699999999999</v>
      </c>
      <c r="T149" s="185">
        <v>41764</v>
      </c>
      <c r="U149" s="326" t="s">
        <v>1255</v>
      </c>
      <c r="V149" s="60">
        <v>0.67</v>
      </c>
      <c r="W149" s="578">
        <v>2</v>
      </c>
      <c r="X149" s="489">
        <f t="shared" si="4"/>
        <v>3.6874193116975751</v>
      </c>
      <c r="Y149" s="502" t="s">
        <v>174</v>
      </c>
      <c r="Z149" s="494"/>
      <c r="AA149" s="28" t="s">
        <v>20</v>
      </c>
      <c r="AB149" s="27">
        <v>10</v>
      </c>
      <c r="AC149" s="28" t="s">
        <v>1244</v>
      </c>
      <c r="AD149" s="27" t="s">
        <v>54</v>
      </c>
      <c r="AE149" s="28"/>
      <c r="AF149" s="29" t="s">
        <v>55</v>
      </c>
      <c r="AG149" s="29"/>
      <c r="AH149" s="27" t="s">
        <v>133</v>
      </c>
      <c r="AI149" s="27" t="s">
        <v>133</v>
      </c>
      <c r="AJ149" s="27" t="s">
        <v>54</v>
      </c>
      <c r="AK149" s="81"/>
      <c r="AL149" s="569"/>
      <c r="AM149" s="28">
        <v>16</v>
      </c>
      <c r="AN149" s="28"/>
      <c r="AO149" s="28">
        <v>2013</v>
      </c>
      <c r="AP149" s="20">
        <v>2013</v>
      </c>
      <c r="AQ149" s="182" t="s">
        <v>2558</v>
      </c>
      <c r="AR149" s="53" t="s">
        <v>504</v>
      </c>
      <c r="AS149" s="20" t="s">
        <v>1243</v>
      </c>
    </row>
    <row r="150" spans="1:45" ht="14.25" customHeight="1" x14ac:dyDescent="0.25">
      <c r="D150" s="591" t="s">
        <v>5210</v>
      </c>
      <c r="E150" s="555" t="s">
        <v>5211</v>
      </c>
      <c r="F150" s="592"/>
      <c r="G150" s="42" t="s">
        <v>5212</v>
      </c>
      <c r="H150" s="592" t="s">
        <v>1613</v>
      </c>
      <c r="I150" s="592">
        <v>32</v>
      </c>
      <c r="J150" s="618">
        <v>32</v>
      </c>
      <c r="K150" s="19" t="s">
        <v>2408</v>
      </c>
      <c r="L150" s="52" t="s">
        <v>5212</v>
      </c>
      <c r="M150" s="81"/>
      <c r="N150" s="28">
        <v>28166</v>
      </c>
      <c r="O150" s="972"/>
      <c r="P150" s="29">
        <v>6</v>
      </c>
      <c r="Q150" s="28"/>
      <c r="R150" s="28"/>
      <c r="S150" s="81">
        <v>89.8</v>
      </c>
      <c r="T150" s="185"/>
      <c r="U150" s="326"/>
      <c r="V150" s="60">
        <v>1</v>
      </c>
      <c r="W150" s="578">
        <v>1</v>
      </c>
      <c r="X150" s="489">
        <f t="shared" ref="X150:X159" si="5">IF(AND(N150&lt;&gt;"",S150&lt;&gt;""),1000*S150*V150/(N150*W150),"")</f>
        <v>3.1882411418021728</v>
      </c>
      <c r="Y150" s="502"/>
      <c r="Z150" s="494"/>
      <c r="AA150" s="28" t="s">
        <v>479</v>
      </c>
      <c r="AB150" s="27"/>
      <c r="AC150" s="28"/>
      <c r="AD150" s="27" t="s">
        <v>54</v>
      </c>
      <c r="AE150" s="28" t="s">
        <v>124</v>
      </c>
      <c r="AF150" s="29" t="s">
        <v>55</v>
      </c>
      <c r="AG150" s="29"/>
      <c r="AH150" s="27" t="s">
        <v>133</v>
      </c>
      <c r="AI150" s="27" t="s">
        <v>133</v>
      </c>
      <c r="AJ150" s="27" t="s">
        <v>54</v>
      </c>
      <c r="AK150" s="81"/>
      <c r="AL150" s="569"/>
      <c r="AM150" s="28">
        <v>32</v>
      </c>
      <c r="AN150" s="28"/>
      <c r="AO150" s="28"/>
      <c r="AP150" s="20">
        <v>2020</v>
      </c>
      <c r="AQ150" s="182"/>
      <c r="AR150" s="28" t="s">
        <v>5213</v>
      </c>
      <c r="AS150" s="20" t="s">
        <v>5214</v>
      </c>
    </row>
    <row r="151" spans="1:45" ht="14.25" customHeight="1" x14ac:dyDescent="0.25">
      <c r="B151">
        <v>1</v>
      </c>
      <c r="C151" t="s">
        <v>875</v>
      </c>
      <c r="D151" s="26" t="s">
        <v>2156</v>
      </c>
      <c r="E151" s="435" t="s">
        <v>3561</v>
      </c>
      <c r="F151" s="27" t="s">
        <v>67</v>
      </c>
      <c r="G151" s="28" t="s">
        <v>2157</v>
      </c>
      <c r="H151" s="27" t="s">
        <v>33</v>
      </c>
      <c r="I151" s="27">
        <v>32</v>
      </c>
      <c r="J151" s="87">
        <v>32</v>
      </c>
      <c r="K151" s="19" t="s">
        <v>3603</v>
      </c>
      <c r="L151" s="28" t="s">
        <v>108</v>
      </c>
      <c r="M151" s="81"/>
      <c r="N151" s="28">
        <v>31331</v>
      </c>
      <c r="O151" s="972"/>
      <c r="P151" s="29" t="s">
        <v>744</v>
      </c>
      <c r="Q151" s="28">
        <v>43</v>
      </c>
      <c r="R151" s="28">
        <v>578</v>
      </c>
      <c r="S151" s="81">
        <v>99.75</v>
      </c>
      <c r="T151" s="185">
        <v>43230</v>
      </c>
      <c r="U151" s="326" t="s">
        <v>3562</v>
      </c>
      <c r="V151" s="60">
        <v>1</v>
      </c>
      <c r="W151" s="578">
        <v>1</v>
      </c>
      <c r="X151" s="721">
        <f t="shared" si="5"/>
        <v>3.1837477258944813</v>
      </c>
      <c r="Y151" s="502" t="s">
        <v>2226</v>
      </c>
      <c r="Z151" s="494" t="s">
        <v>54</v>
      </c>
      <c r="AA151" s="28" t="s">
        <v>17</v>
      </c>
      <c r="AB151" s="27">
        <v>53</v>
      </c>
      <c r="AC151" s="28" t="s">
        <v>3261</v>
      </c>
      <c r="AD151" s="27"/>
      <c r="AE151" s="28"/>
      <c r="AF151" s="29"/>
      <c r="AG151" s="29"/>
      <c r="AH151" s="27"/>
      <c r="AI151" s="27"/>
      <c r="AJ151" s="27"/>
      <c r="AK151" s="81"/>
      <c r="AL151" s="569"/>
      <c r="AM151" s="28"/>
      <c r="AN151" s="28"/>
      <c r="AO151" s="28">
        <v>2015</v>
      </c>
      <c r="AP151" s="20">
        <v>2015</v>
      </c>
      <c r="AQ151" s="142"/>
      <c r="AR151" s="28" t="s">
        <v>3260</v>
      </c>
      <c r="AS151" s="20" t="s">
        <v>3259</v>
      </c>
    </row>
    <row r="152" spans="1:45" ht="14.25" customHeight="1" x14ac:dyDescent="0.25">
      <c r="B152">
        <v>1</v>
      </c>
      <c r="C152" t="s">
        <v>875</v>
      </c>
      <c r="D152" s="409" t="s">
        <v>2787</v>
      </c>
      <c r="E152" s="435" t="s">
        <v>2788</v>
      </c>
      <c r="F152" s="412" t="s">
        <v>85</v>
      </c>
      <c r="G152" s="504" t="s">
        <v>2790</v>
      </c>
      <c r="H152" s="27" t="s">
        <v>143</v>
      </c>
      <c r="I152" s="412">
        <v>32</v>
      </c>
      <c r="J152" s="415">
        <v>32</v>
      </c>
      <c r="K152" s="19" t="s">
        <v>800</v>
      </c>
      <c r="L152" s="52" t="s">
        <v>108</v>
      </c>
      <c r="M152" s="81" t="s">
        <v>2939</v>
      </c>
      <c r="N152" s="28">
        <v>6178</v>
      </c>
      <c r="O152" s="972"/>
      <c r="P152" s="29">
        <v>6</v>
      </c>
      <c r="Q152" s="28">
        <v>3</v>
      </c>
      <c r="R152" s="28"/>
      <c r="S152" s="81">
        <v>18.518000000000001</v>
      </c>
      <c r="T152" s="185">
        <v>43175</v>
      </c>
      <c r="U152" s="326">
        <v>14.7</v>
      </c>
      <c r="V152" s="60">
        <v>1</v>
      </c>
      <c r="W152" s="167">
        <v>1</v>
      </c>
      <c r="X152" s="489">
        <f t="shared" si="5"/>
        <v>2.9974101651019747</v>
      </c>
      <c r="Y152" s="502" t="s">
        <v>174</v>
      </c>
      <c r="Z152" s="494" t="s">
        <v>54</v>
      </c>
      <c r="AA152" s="28" t="s">
        <v>20</v>
      </c>
      <c r="AB152" s="27">
        <v>19</v>
      </c>
      <c r="AC152" s="28" t="s">
        <v>2787</v>
      </c>
      <c r="AD152" s="27" t="s">
        <v>54</v>
      </c>
      <c r="AE152" s="28" t="s">
        <v>124</v>
      </c>
      <c r="AF152" s="29" t="s">
        <v>55</v>
      </c>
      <c r="AG152" s="29" t="s">
        <v>54</v>
      </c>
      <c r="AH152" s="27" t="s">
        <v>133</v>
      </c>
      <c r="AI152" s="27" t="s">
        <v>133</v>
      </c>
      <c r="AJ152" s="27"/>
      <c r="AK152" s="81"/>
      <c r="AL152" s="569"/>
      <c r="AM152" s="28">
        <v>32</v>
      </c>
      <c r="AN152" s="28"/>
      <c r="AO152" s="28">
        <v>2016</v>
      </c>
      <c r="AP152" s="20">
        <v>2018</v>
      </c>
      <c r="AQ152" s="182" t="s">
        <v>2791</v>
      </c>
      <c r="AR152" s="28" t="s">
        <v>2789</v>
      </c>
      <c r="AS152" s="20"/>
    </row>
    <row r="153" spans="1:45" ht="14.25" customHeight="1" x14ac:dyDescent="0.25">
      <c r="B153">
        <v>1</v>
      </c>
      <c r="C153" t="s">
        <v>875</v>
      </c>
      <c r="D153" s="45" t="s">
        <v>4192</v>
      </c>
      <c r="E153" s="555" t="s">
        <v>4193</v>
      </c>
      <c r="F153" s="46" t="s">
        <v>67</v>
      </c>
      <c r="G153" s="42" t="s">
        <v>406</v>
      </c>
      <c r="H153" s="27" t="s">
        <v>4311</v>
      </c>
      <c r="I153" s="46">
        <v>32</v>
      </c>
      <c r="J153" s="670">
        <v>32</v>
      </c>
      <c r="K153" s="19" t="s">
        <v>9</v>
      </c>
      <c r="L153" s="52" t="s">
        <v>108</v>
      </c>
      <c r="M153" s="81" t="s">
        <v>4313</v>
      </c>
      <c r="N153" s="28">
        <v>13531</v>
      </c>
      <c r="O153" s="972"/>
      <c r="P153" s="29">
        <v>6</v>
      </c>
      <c r="Q153" s="28">
        <v>31</v>
      </c>
      <c r="R153" s="28">
        <v>78</v>
      </c>
      <c r="S153" s="81">
        <v>50</v>
      </c>
      <c r="T153" s="185">
        <v>43297</v>
      </c>
      <c r="U153" s="326">
        <v>14.7</v>
      </c>
      <c r="V153" s="60">
        <v>0.8</v>
      </c>
      <c r="W153" s="167">
        <v>1</v>
      </c>
      <c r="X153" s="489">
        <f t="shared" si="5"/>
        <v>2.9561747099253566</v>
      </c>
      <c r="Y153" s="502" t="s">
        <v>174</v>
      </c>
      <c r="Z153" s="494" t="s">
        <v>54</v>
      </c>
      <c r="AA153" s="28" t="s">
        <v>20</v>
      </c>
      <c r="AB153" s="27">
        <v>169</v>
      </c>
      <c r="AC153" s="28" t="s">
        <v>2630</v>
      </c>
      <c r="AD153" s="27" t="s">
        <v>54</v>
      </c>
      <c r="AE153" s="28" t="s">
        <v>124</v>
      </c>
      <c r="AF153" s="29" t="s">
        <v>55</v>
      </c>
      <c r="AG153" s="29" t="s">
        <v>54</v>
      </c>
      <c r="AH153" s="27" t="s">
        <v>133</v>
      </c>
      <c r="AI153" s="27" t="s">
        <v>133</v>
      </c>
      <c r="AJ153" s="27" t="s">
        <v>54</v>
      </c>
      <c r="AK153" s="81"/>
      <c r="AL153" s="569"/>
      <c r="AM153" s="28">
        <v>32</v>
      </c>
      <c r="AN153" s="28">
        <v>6</v>
      </c>
      <c r="AO153" s="28">
        <v>2007</v>
      </c>
      <c r="AP153" s="20">
        <v>2014</v>
      </c>
      <c r="AQ153" s="37"/>
      <c r="AR153" s="28" t="s">
        <v>4314</v>
      </c>
      <c r="AS153" s="20" t="s">
        <v>4313</v>
      </c>
    </row>
    <row r="154" spans="1:45" ht="14.25" customHeight="1" x14ac:dyDescent="0.25">
      <c r="D154" s="409" t="s">
        <v>4649</v>
      </c>
      <c r="E154" s="435" t="s">
        <v>4650</v>
      </c>
      <c r="F154" s="412" t="s">
        <v>1812</v>
      </c>
      <c r="G154" s="504" t="s">
        <v>4651</v>
      </c>
      <c r="H154" s="412" t="s">
        <v>1613</v>
      </c>
      <c r="I154" s="412">
        <v>32</v>
      </c>
      <c r="J154" s="415">
        <v>32</v>
      </c>
      <c r="K154" s="19" t="s">
        <v>4655</v>
      </c>
      <c r="L154" s="465" t="s">
        <v>4651</v>
      </c>
      <c r="M154" s="81"/>
      <c r="N154" s="28">
        <v>1060</v>
      </c>
      <c r="O154" s="972"/>
      <c r="P154" s="29">
        <v>4</v>
      </c>
      <c r="Q154" s="28"/>
      <c r="R154" s="28"/>
      <c r="S154" s="81">
        <v>20</v>
      </c>
      <c r="T154" s="185">
        <v>43430</v>
      </c>
      <c r="U154" s="326"/>
      <c r="V154" s="60">
        <v>1</v>
      </c>
      <c r="W154" s="167">
        <v>6.7</v>
      </c>
      <c r="X154" s="489">
        <f t="shared" si="5"/>
        <v>2.8161081385525204</v>
      </c>
      <c r="Y154" s="502" t="s">
        <v>4656</v>
      </c>
      <c r="Z154" s="494"/>
      <c r="AA154" s="28" t="s">
        <v>479</v>
      </c>
      <c r="AB154" s="27">
        <v>8</v>
      </c>
      <c r="AC154" s="28" t="s">
        <v>4660</v>
      </c>
      <c r="AD154" s="27" t="s">
        <v>54</v>
      </c>
      <c r="AE154" s="28" t="s">
        <v>124</v>
      </c>
      <c r="AF154" s="29" t="s">
        <v>55</v>
      </c>
      <c r="AG154" s="29"/>
      <c r="AH154" s="27" t="s">
        <v>133</v>
      </c>
      <c r="AI154" s="27" t="s">
        <v>133</v>
      </c>
      <c r="AJ154" s="27" t="s">
        <v>54</v>
      </c>
      <c r="AK154" s="81">
        <v>45</v>
      </c>
      <c r="AL154" s="569"/>
      <c r="AM154" s="28">
        <v>32</v>
      </c>
      <c r="AN154" s="28"/>
      <c r="AO154" s="28">
        <v>2018</v>
      </c>
      <c r="AP154" s="20">
        <v>2018</v>
      </c>
      <c r="AQ154" s="182" t="s">
        <v>4654</v>
      </c>
      <c r="AR154" s="28" t="s">
        <v>4659</v>
      </c>
      <c r="AS154" s="20" t="s">
        <v>4658</v>
      </c>
    </row>
    <row r="155" spans="1:45" ht="14.25" customHeight="1" x14ac:dyDescent="0.25">
      <c r="A155" t="s">
        <v>744</v>
      </c>
      <c r="B155">
        <v>1</v>
      </c>
      <c r="C155" t="s">
        <v>875</v>
      </c>
      <c r="D155" s="26" t="s">
        <v>1507</v>
      </c>
      <c r="E155" s="435" t="s">
        <v>2513</v>
      </c>
      <c r="F155" s="27" t="s">
        <v>57</v>
      </c>
      <c r="G155" s="28" t="s">
        <v>525</v>
      </c>
      <c r="H155" s="27" t="s">
        <v>1031</v>
      </c>
      <c r="I155" s="27">
        <v>32</v>
      </c>
      <c r="J155" s="87">
        <v>8</v>
      </c>
      <c r="K155" s="19" t="s">
        <v>800</v>
      </c>
      <c r="L155" s="52" t="s">
        <v>108</v>
      </c>
      <c r="M155" s="81"/>
      <c r="N155" s="28">
        <v>22282</v>
      </c>
      <c r="O155" s="972"/>
      <c r="P155" s="29">
        <v>6</v>
      </c>
      <c r="Q155" s="28">
        <v>12</v>
      </c>
      <c r="R155" s="28">
        <v>16</v>
      </c>
      <c r="S155" s="81">
        <v>101.947</v>
      </c>
      <c r="T155" s="185">
        <v>42025</v>
      </c>
      <c r="U155" s="326">
        <v>14.7</v>
      </c>
      <c r="V155" s="60">
        <v>1</v>
      </c>
      <c r="W155" s="167">
        <v>2</v>
      </c>
      <c r="X155" s="489">
        <f t="shared" si="5"/>
        <v>2.2876537115160218</v>
      </c>
      <c r="Y155" s="502" t="s">
        <v>174</v>
      </c>
      <c r="Z155" s="494"/>
      <c r="AA155" s="28" t="s">
        <v>20</v>
      </c>
      <c r="AB155" s="27">
        <v>22</v>
      </c>
      <c r="AC155" s="28" t="s">
        <v>1507</v>
      </c>
      <c r="AD155" s="27" t="s">
        <v>54</v>
      </c>
      <c r="AE155" s="28" t="s">
        <v>124</v>
      </c>
      <c r="AF155" s="29" t="s">
        <v>55</v>
      </c>
      <c r="AG155" s="29"/>
      <c r="AH155" s="27" t="s">
        <v>129</v>
      </c>
      <c r="AI155" s="27" t="s">
        <v>129</v>
      </c>
      <c r="AJ155" s="27" t="s">
        <v>54</v>
      </c>
      <c r="AK155" s="81"/>
      <c r="AL155" s="569"/>
      <c r="AM155" s="28"/>
      <c r="AN155" s="28"/>
      <c r="AO155" s="28">
        <v>2014</v>
      </c>
      <c r="AP155" s="20">
        <v>2016</v>
      </c>
      <c r="AQ155" s="182" t="s">
        <v>6254</v>
      </c>
      <c r="AR155" s="28" t="s">
        <v>1508</v>
      </c>
      <c r="AS155" s="127" t="s">
        <v>1673</v>
      </c>
    </row>
    <row r="156" spans="1:45" ht="14.25" customHeight="1" x14ac:dyDescent="0.25">
      <c r="A156" t="s">
        <v>174</v>
      </c>
      <c r="B156">
        <v>1</v>
      </c>
      <c r="C156" t="s">
        <v>875</v>
      </c>
      <c r="D156" s="26" t="s">
        <v>969</v>
      </c>
      <c r="E156" s="435" t="s">
        <v>2259</v>
      </c>
      <c r="F156" s="27" t="s">
        <v>85</v>
      </c>
      <c r="G156" s="28" t="s">
        <v>971</v>
      </c>
      <c r="H156" s="27" t="s">
        <v>33</v>
      </c>
      <c r="I156" s="27">
        <v>32</v>
      </c>
      <c r="J156" s="87">
        <v>32</v>
      </c>
      <c r="K156" s="19" t="s">
        <v>775</v>
      </c>
      <c r="L156" s="52" t="s">
        <v>108</v>
      </c>
      <c r="M156" s="81"/>
      <c r="N156" s="28">
        <v>5345</v>
      </c>
      <c r="O156" s="972"/>
      <c r="P156" s="29">
        <v>6</v>
      </c>
      <c r="Q156" s="28">
        <v>7</v>
      </c>
      <c r="R156" s="28">
        <v>1</v>
      </c>
      <c r="S156" s="81">
        <v>8.2249999999999996</v>
      </c>
      <c r="T156" s="185">
        <v>41703</v>
      </c>
      <c r="U156" s="326">
        <v>14.7</v>
      </c>
      <c r="V156" s="60">
        <v>1</v>
      </c>
      <c r="W156" s="167">
        <v>1</v>
      </c>
      <c r="X156" s="489">
        <f t="shared" si="5"/>
        <v>1.5388213283442469</v>
      </c>
      <c r="Y156" s="502" t="s">
        <v>174</v>
      </c>
      <c r="Z156" s="494"/>
      <c r="AA156" s="28" t="s">
        <v>20</v>
      </c>
      <c r="AB156" s="27">
        <v>30</v>
      </c>
      <c r="AC156" s="28" t="s">
        <v>972</v>
      </c>
      <c r="AD156" s="27" t="s">
        <v>54</v>
      </c>
      <c r="AE156" s="28" t="s">
        <v>124</v>
      </c>
      <c r="AF156" s="29" t="s">
        <v>55</v>
      </c>
      <c r="AG156" s="29" t="s">
        <v>55</v>
      </c>
      <c r="AH156" s="27" t="s">
        <v>133</v>
      </c>
      <c r="AI156" s="27" t="s">
        <v>133</v>
      </c>
      <c r="AJ156" s="27" t="s">
        <v>54</v>
      </c>
      <c r="AK156" s="81"/>
      <c r="AL156" s="569"/>
      <c r="AM156" s="28">
        <v>32</v>
      </c>
      <c r="AN156" s="28">
        <v>5</v>
      </c>
      <c r="AO156" s="28">
        <v>2014</v>
      </c>
      <c r="AP156" s="20">
        <v>2014</v>
      </c>
      <c r="AQ156" s="182"/>
      <c r="AR156" s="28" t="s">
        <v>970</v>
      </c>
      <c r="AS156" s="20" t="s">
        <v>973</v>
      </c>
    </row>
    <row r="157" spans="1:45" ht="14.25" customHeight="1" x14ac:dyDescent="0.25">
      <c r="A157" t="s">
        <v>744</v>
      </c>
      <c r="B157">
        <v>1</v>
      </c>
      <c r="C157" t="s">
        <v>875</v>
      </c>
      <c r="D157" s="26" t="s">
        <v>1030</v>
      </c>
      <c r="E157" s="435" t="s">
        <v>2225</v>
      </c>
      <c r="F157" s="27" t="s">
        <v>57</v>
      </c>
      <c r="G157" s="28" t="s">
        <v>157</v>
      </c>
      <c r="H157" s="27" t="s">
        <v>1031</v>
      </c>
      <c r="I157" s="27">
        <v>32</v>
      </c>
      <c r="J157" s="87">
        <v>8</v>
      </c>
      <c r="K157" s="19" t="s">
        <v>1032</v>
      </c>
      <c r="L157" s="52" t="s">
        <v>108</v>
      </c>
      <c r="M157" s="81"/>
      <c r="N157" s="28">
        <v>36094</v>
      </c>
      <c r="O157" s="972"/>
      <c r="P157" s="29">
        <v>4</v>
      </c>
      <c r="Q157" s="28">
        <v>4</v>
      </c>
      <c r="R157" s="28">
        <v>47</v>
      </c>
      <c r="S157" s="81">
        <v>45.95</v>
      </c>
      <c r="T157" s="185">
        <v>41770</v>
      </c>
      <c r="U157" s="326" t="s">
        <v>1267</v>
      </c>
      <c r="V157" s="60">
        <v>1</v>
      </c>
      <c r="W157" s="167">
        <v>1</v>
      </c>
      <c r="X157" s="489">
        <f t="shared" si="5"/>
        <v>1.2730647753089157</v>
      </c>
      <c r="Y157" s="502" t="s">
        <v>2226</v>
      </c>
      <c r="Z157" s="494" t="s">
        <v>54</v>
      </c>
      <c r="AA157" s="28" t="s">
        <v>479</v>
      </c>
      <c r="AB157" s="27">
        <v>85</v>
      </c>
      <c r="AC157" s="28" t="s">
        <v>1030</v>
      </c>
      <c r="AD157" s="27" t="s">
        <v>54</v>
      </c>
      <c r="AE157" s="28" t="s">
        <v>124</v>
      </c>
      <c r="AF157" s="29"/>
      <c r="AG157" s="29"/>
      <c r="AH157" s="27" t="s">
        <v>133</v>
      </c>
      <c r="AI157" s="27" t="s">
        <v>133</v>
      </c>
      <c r="AJ157" s="27" t="s">
        <v>54</v>
      </c>
      <c r="AK157" s="81"/>
      <c r="AL157" s="569"/>
      <c r="AM157" s="28"/>
      <c r="AN157" s="28"/>
      <c r="AO157" s="28">
        <v>2014</v>
      </c>
      <c r="AP157" s="20">
        <v>2014</v>
      </c>
      <c r="AQ157" s="142"/>
      <c r="AR157" s="28" t="s">
        <v>1033</v>
      </c>
      <c r="AS157" s="20" t="s">
        <v>1035</v>
      </c>
    </row>
    <row r="158" spans="1:45" ht="14.25" customHeight="1" x14ac:dyDescent="0.25">
      <c r="A158" t="s">
        <v>174</v>
      </c>
      <c r="B158">
        <v>1</v>
      </c>
      <c r="C158" t="s">
        <v>875</v>
      </c>
      <c r="D158" s="26" t="s">
        <v>695</v>
      </c>
      <c r="E158" s="435" t="s">
        <v>2370</v>
      </c>
      <c r="F158" s="27" t="s">
        <v>67</v>
      </c>
      <c r="G158" s="28" t="s">
        <v>363</v>
      </c>
      <c r="H158" s="27" t="s">
        <v>668</v>
      </c>
      <c r="I158" s="27">
        <v>32</v>
      </c>
      <c r="J158" s="87">
        <v>32</v>
      </c>
      <c r="K158" s="19" t="s">
        <v>770</v>
      </c>
      <c r="L158" s="52" t="s">
        <v>108</v>
      </c>
      <c r="M158" s="81"/>
      <c r="N158" s="28">
        <v>37459</v>
      </c>
      <c r="O158" s="972"/>
      <c r="P158" s="29">
        <v>4</v>
      </c>
      <c r="Q158" s="28">
        <v>25</v>
      </c>
      <c r="R158" s="28">
        <v>54</v>
      </c>
      <c r="S158" s="81">
        <v>42.944000000000003</v>
      </c>
      <c r="T158" s="185">
        <v>41751</v>
      </c>
      <c r="U158" s="326" t="s">
        <v>1267</v>
      </c>
      <c r="V158" s="60">
        <v>1</v>
      </c>
      <c r="W158" s="167">
        <v>1</v>
      </c>
      <c r="X158" s="489">
        <f t="shared" si="5"/>
        <v>1.1464267599241837</v>
      </c>
      <c r="Y158" s="502" t="s">
        <v>2226</v>
      </c>
      <c r="Z158" s="494"/>
      <c r="AA158" s="28" t="s">
        <v>17</v>
      </c>
      <c r="AB158" s="27">
        <v>57</v>
      </c>
      <c r="AC158" s="28" t="s">
        <v>229</v>
      </c>
      <c r="AD158" s="27" t="s">
        <v>54</v>
      </c>
      <c r="AE158" s="28" t="s">
        <v>124</v>
      </c>
      <c r="AF158" s="29" t="s">
        <v>54</v>
      </c>
      <c r="AG158" s="29"/>
      <c r="AH158" s="27" t="s">
        <v>133</v>
      </c>
      <c r="AI158" s="27" t="s">
        <v>613</v>
      </c>
      <c r="AJ158" s="27" t="s">
        <v>54</v>
      </c>
      <c r="AK158" s="81"/>
      <c r="AL158" s="569"/>
      <c r="AM158" s="28">
        <v>32</v>
      </c>
      <c r="AN158" s="28">
        <v>4</v>
      </c>
      <c r="AO158" s="28">
        <v>2011</v>
      </c>
      <c r="AP158" s="20"/>
      <c r="AQ158" s="182" t="s">
        <v>2371</v>
      </c>
      <c r="AR158" s="28" t="s">
        <v>696</v>
      </c>
      <c r="AS158" s="20" t="s">
        <v>1209</v>
      </c>
    </row>
    <row r="159" spans="1:45" ht="14.25" customHeight="1" x14ac:dyDescent="0.25">
      <c r="B159">
        <v>1</v>
      </c>
      <c r="C159" t="s">
        <v>875</v>
      </c>
      <c r="D159" s="26" t="s">
        <v>2036</v>
      </c>
      <c r="E159" s="435" t="s">
        <v>2037</v>
      </c>
      <c r="F159" s="27" t="s">
        <v>67</v>
      </c>
      <c r="G159" s="28" t="s">
        <v>3139</v>
      </c>
      <c r="H159" s="27" t="s">
        <v>1031</v>
      </c>
      <c r="I159" s="27">
        <v>32</v>
      </c>
      <c r="J159" s="87">
        <v>8</v>
      </c>
      <c r="K159" s="19" t="s">
        <v>800</v>
      </c>
      <c r="L159" s="52" t="s">
        <v>108</v>
      </c>
      <c r="M159" s="81"/>
      <c r="N159" s="28">
        <v>32144</v>
      </c>
      <c r="O159" s="972"/>
      <c r="P159" s="29">
        <v>6</v>
      </c>
      <c r="Q159" s="28">
        <v>4</v>
      </c>
      <c r="R159" s="28">
        <v>28</v>
      </c>
      <c r="S159" s="81">
        <v>73.47</v>
      </c>
      <c r="T159" s="185">
        <v>43185</v>
      </c>
      <c r="U159" s="326">
        <v>14.7</v>
      </c>
      <c r="V159" s="60">
        <v>1</v>
      </c>
      <c r="W159" s="167">
        <v>2</v>
      </c>
      <c r="X159" s="489">
        <f t="shared" si="5"/>
        <v>1.1428260328521653</v>
      </c>
      <c r="Y159" s="502" t="s">
        <v>174</v>
      </c>
      <c r="Z159" s="494"/>
      <c r="AA159" s="28" t="s">
        <v>20</v>
      </c>
      <c r="AB159" s="27">
        <v>37</v>
      </c>
      <c r="AC159" s="28" t="s">
        <v>3138</v>
      </c>
      <c r="AD159" s="27" t="s">
        <v>54</v>
      </c>
      <c r="AE159" s="28" t="s">
        <v>124</v>
      </c>
      <c r="AF159" s="29" t="s">
        <v>54</v>
      </c>
      <c r="AG159" s="29"/>
      <c r="AH159" s="27" t="s">
        <v>133</v>
      </c>
      <c r="AI159" s="27" t="s">
        <v>133</v>
      </c>
      <c r="AJ159" s="27" t="s">
        <v>54</v>
      </c>
      <c r="AK159" s="81"/>
      <c r="AL159" s="569"/>
      <c r="AM159" s="28"/>
      <c r="AN159" s="28"/>
      <c r="AO159" s="28">
        <v>2016</v>
      </c>
      <c r="AP159" s="20">
        <v>2016</v>
      </c>
      <c r="AQ159" s="182" t="s">
        <v>3140</v>
      </c>
      <c r="AR159" s="28" t="s">
        <v>3141</v>
      </c>
      <c r="AS159" s="127" t="s">
        <v>3137</v>
      </c>
    </row>
    <row r="160" spans="1:45" ht="7.5" customHeight="1" x14ac:dyDescent="0.25">
      <c r="D160" s="26"/>
      <c r="E160" s="435"/>
      <c r="F160" s="27"/>
      <c r="G160" s="28"/>
      <c r="H160" s="27"/>
      <c r="I160" s="27"/>
      <c r="J160" s="87"/>
      <c r="K160" s="19"/>
      <c r="L160" s="52"/>
      <c r="M160" s="81"/>
      <c r="N160" s="28"/>
      <c r="O160" s="972"/>
      <c r="P160" s="29"/>
      <c r="Q160" s="28"/>
      <c r="R160" s="28"/>
      <c r="S160" s="81"/>
      <c r="T160" s="185"/>
      <c r="U160" s="326"/>
      <c r="V160" s="60"/>
      <c r="W160" s="167"/>
      <c r="X160" s="489"/>
      <c r="Y160" s="502"/>
      <c r="Z160" s="494"/>
      <c r="AA160" s="28"/>
      <c r="AB160" s="27"/>
      <c r="AC160" s="28"/>
      <c r="AD160" s="27"/>
      <c r="AE160" s="28"/>
      <c r="AF160" s="29"/>
      <c r="AG160" s="29"/>
      <c r="AH160" s="27"/>
      <c r="AI160" s="27"/>
      <c r="AJ160" s="27"/>
      <c r="AK160" s="81"/>
      <c r="AL160" s="569"/>
      <c r="AM160" s="28"/>
      <c r="AN160" s="28"/>
      <c r="AO160" s="28"/>
      <c r="AP160" s="20"/>
      <c r="AQ160" s="142"/>
      <c r="AR160" s="28"/>
      <c r="AS160" s="20"/>
    </row>
    <row r="161" spans="1:45" ht="14.25" customHeight="1" x14ac:dyDescent="0.25">
      <c r="A161" s="7" t="s">
        <v>746</v>
      </c>
      <c r="B161" s="7">
        <v>1</v>
      </c>
      <c r="C161" t="s">
        <v>875</v>
      </c>
      <c r="D161" s="26" t="s">
        <v>1724</v>
      </c>
      <c r="E161" s="435" t="s">
        <v>2507</v>
      </c>
      <c r="F161" s="27" t="s">
        <v>85</v>
      </c>
      <c r="G161" s="28" t="s">
        <v>108</v>
      </c>
      <c r="H161" s="27" t="s">
        <v>143</v>
      </c>
      <c r="I161" s="27">
        <v>24</v>
      </c>
      <c r="J161" s="87">
        <v>24</v>
      </c>
      <c r="K161" s="856" t="s">
        <v>4805</v>
      </c>
      <c r="L161" s="52" t="s">
        <v>108</v>
      </c>
      <c r="M161" s="81" t="s">
        <v>5288</v>
      </c>
      <c r="N161" s="28">
        <v>627</v>
      </c>
      <c r="O161" s="975"/>
      <c r="P161" s="29">
        <v>6</v>
      </c>
      <c r="Q161" s="28"/>
      <c r="R161" s="28"/>
      <c r="S161" s="81">
        <v>381.67899999999997</v>
      </c>
      <c r="T161" s="185">
        <v>44011</v>
      </c>
      <c r="U161" s="326" t="s">
        <v>5278</v>
      </c>
      <c r="V161" s="60">
        <v>0.83299999999999996</v>
      </c>
      <c r="W161" s="167">
        <v>1</v>
      </c>
      <c r="X161" s="542">
        <f>IF(AND(N161&lt;&gt;"",S161&lt;&gt;""),1000*S161*V161/(N161*W161),"")</f>
        <v>507.07911802232849</v>
      </c>
      <c r="Y161" s="543" t="s">
        <v>174</v>
      </c>
      <c r="Z161" s="544"/>
      <c r="AA161" s="28" t="s">
        <v>17</v>
      </c>
      <c r="AB161" s="27">
        <v>2</v>
      </c>
      <c r="AC161" s="28" t="s">
        <v>1725</v>
      </c>
      <c r="AD161" s="27"/>
      <c r="AE161" s="28"/>
      <c r="AF161" s="29" t="s">
        <v>55</v>
      </c>
      <c r="AG161" s="29"/>
      <c r="AH161" s="27" t="s">
        <v>718</v>
      </c>
      <c r="AI161" s="27" t="s">
        <v>718</v>
      </c>
      <c r="AJ161" s="27" t="s">
        <v>55</v>
      </c>
      <c r="AK161" s="81">
        <v>30</v>
      </c>
      <c r="AL161" s="569"/>
      <c r="AM161" s="28">
        <v>64</v>
      </c>
      <c r="AN161" s="28">
        <v>1</v>
      </c>
      <c r="AO161" s="28">
        <v>2016</v>
      </c>
      <c r="AP161" s="20">
        <v>2017</v>
      </c>
      <c r="AQ161" s="19"/>
      <c r="AR161" s="28" t="s">
        <v>3289</v>
      </c>
      <c r="AS161" s="20" t="s">
        <v>5202</v>
      </c>
    </row>
    <row r="162" spans="1:45" ht="14.25" customHeight="1" x14ac:dyDescent="0.25">
      <c r="A162" t="s">
        <v>746</v>
      </c>
      <c r="B162">
        <v>1</v>
      </c>
      <c r="C162" t="s">
        <v>875</v>
      </c>
      <c r="D162" s="409" t="s">
        <v>4854</v>
      </c>
      <c r="E162" s="435" t="s">
        <v>4825</v>
      </c>
      <c r="F162" s="27" t="s">
        <v>57</v>
      </c>
      <c r="G162" s="504" t="s">
        <v>4827</v>
      </c>
      <c r="H162" s="27" t="s">
        <v>143</v>
      </c>
      <c r="I162" s="412">
        <v>24</v>
      </c>
      <c r="J162" s="415">
        <v>24</v>
      </c>
      <c r="K162" s="19" t="s">
        <v>800</v>
      </c>
      <c r="L162" s="52" t="s">
        <v>108</v>
      </c>
      <c r="M162" s="81" t="s">
        <v>4855</v>
      </c>
      <c r="N162" s="28">
        <v>516</v>
      </c>
      <c r="O162" s="972"/>
      <c r="P162" s="29">
        <v>6</v>
      </c>
      <c r="Q162" s="28"/>
      <c r="R162" s="28"/>
      <c r="S162" s="81">
        <v>322.58100000000002</v>
      </c>
      <c r="T162" s="185">
        <v>43532</v>
      </c>
      <c r="U162" s="326">
        <v>14.7</v>
      </c>
      <c r="V162" s="60">
        <v>0.8</v>
      </c>
      <c r="W162" s="167">
        <v>2</v>
      </c>
      <c r="X162" s="489">
        <f>IF(AND(N162&lt;&gt;"",S162&lt;&gt;""),1000*S162*V162/(N162*W162),"")</f>
        <v>250.06279069767444</v>
      </c>
      <c r="Y162" s="502" t="s">
        <v>174</v>
      </c>
      <c r="Z162" s="494"/>
      <c r="AA162" s="28" t="s">
        <v>20</v>
      </c>
      <c r="AB162" s="27">
        <v>1</v>
      </c>
      <c r="AC162" s="28" t="s">
        <v>4842</v>
      </c>
      <c r="AD162" s="27" t="s">
        <v>54</v>
      </c>
      <c r="AE162" s="28" t="s">
        <v>158</v>
      </c>
      <c r="AF162" s="29" t="s">
        <v>55</v>
      </c>
      <c r="AG162" s="29" t="s">
        <v>55</v>
      </c>
      <c r="AH162" s="27" t="s">
        <v>718</v>
      </c>
      <c r="AI162" s="27" t="s">
        <v>718</v>
      </c>
      <c r="AJ162" s="27" t="s">
        <v>55</v>
      </c>
      <c r="AK162" s="81">
        <v>32</v>
      </c>
      <c r="AL162" s="27">
        <v>4</v>
      </c>
      <c r="AM162" s="28">
        <v>16</v>
      </c>
      <c r="AN162" s="28"/>
      <c r="AO162" s="61">
        <v>2017</v>
      </c>
      <c r="AP162" s="20">
        <v>2019</v>
      </c>
      <c r="AQ162" s="182" t="s">
        <v>4828</v>
      </c>
      <c r="AR162" s="28" t="s">
        <v>4843</v>
      </c>
      <c r="AS162" s="20" t="s">
        <v>4829</v>
      </c>
    </row>
    <row r="163" spans="1:45" ht="14.25" customHeight="1" x14ac:dyDescent="0.25">
      <c r="B163">
        <v>1</v>
      </c>
      <c r="C163" t="s">
        <v>875</v>
      </c>
      <c r="D163" s="26" t="s">
        <v>1845</v>
      </c>
      <c r="E163" s="28"/>
      <c r="F163" s="27" t="s">
        <v>67</v>
      </c>
      <c r="G163" s="28" t="s">
        <v>1618</v>
      </c>
      <c r="H163" s="27" t="s">
        <v>65</v>
      </c>
      <c r="I163" s="27">
        <v>24</v>
      </c>
      <c r="J163" s="87">
        <v>6</v>
      </c>
      <c r="K163" s="19" t="s">
        <v>800</v>
      </c>
      <c r="L163" s="52" t="s">
        <v>108</v>
      </c>
      <c r="M163" s="81" t="s">
        <v>2898</v>
      </c>
      <c r="N163" s="28">
        <v>1020</v>
      </c>
      <c r="O163" s="972"/>
      <c r="P163" s="29">
        <v>6</v>
      </c>
      <c r="Q163" s="28"/>
      <c r="R163" s="28">
        <v>3</v>
      </c>
      <c r="S163" s="81">
        <v>166.667</v>
      </c>
      <c r="T163" s="185">
        <v>43172</v>
      </c>
      <c r="U163" s="326">
        <v>14.7</v>
      </c>
      <c r="V163" s="60">
        <v>0.83</v>
      </c>
      <c r="W163" s="167">
        <v>1</v>
      </c>
      <c r="X163" s="489">
        <f>IF(AND(N163&lt;&gt;"",S163&lt;&gt;""),1000*S163*V163/(N163*W163),"")</f>
        <v>135.6211862745098</v>
      </c>
      <c r="Y163" s="502" t="s">
        <v>174</v>
      </c>
      <c r="Z163" s="494"/>
      <c r="AA163" s="28" t="s">
        <v>17</v>
      </c>
      <c r="AB163" s="27">
        <v>1</v>
      </c>
      <c r="AC163" s="28" t="s">
        <v>1845</v>
      </c>
      <c r="AD163" s="27" t="s">
        <v>54</v>
      </c>
      <c r="AE163" s="28" t="s">
        <v>158</v>
      </c>
      <c r="AF163" s="29" t="s">
        <v>55</v>
      </c>
      <c r="AG163" s="29" t="s">
        <v>55</v>
      </c>
      <c r="AH163" s="27"/>
      <c r="AI163" s="27" t="s">
        <v>83</v>
      </c>
      <c r="AJ163" s="27"/>
      <c r="AK163" s="81">
        <v>27</v>
      </c>
      <c r="AL163" s="569"/>
      <c r="AM163" s="28"/>
      <c r="AN163" s="28"/>
      <c r="AO163" s="61">
        <v>2002</v>
      </c>
      <c r="AP163" s="20">
        <v>2002</v>
      </c>
      <c r="AQ163" s="37"/>
      <c r="AR163" s="28" t="s">
        <v>2894</v>
      </c>
      <c r="AS163" s="20" t="s">
        <v>2895</v>
      </c>
    </row>
    <row r="164" spans="1:45" ht="14.25" customHeight="1" x14ac:dyDescent="0.25">
      <c r="D164" s="591" t="s">
        <v>5196</v>
      </c>
      <c r="E164" s="555" t="s">
        <v>5197</v>
      </c>
      <c r="F164" s="592" t="s">
        <v>85</v>
      </c>
      <c r="G164" s="42" t="s">
        <v>5198</v>
      </c>
      <c r="H164" s="46" t="s">
        <v>143</v>
      </c>
      <c r="I164" s="592">
        <v>24</v>
      </c>
      <c r="J164" s="618">
        <v>24</v>
      </c>
      <c r="K164" s="856" t="s">
        <v>6197</v>
      </c>
      <c r="L164" s="52" t="s">
        <v>108</v>
      </c>
      <c r="M164" s="81" t="s">
        <v>5299</v>
      </c>
      <c r="N164" s="28">
        <v>3535</v>
      </c>
      <c r="O164" s="972">
        <v>2166</v>
      </c>
      <c r="P164" s="29">
        <v>6</v>
      </c>
      <c r="Q164" s="28">
        <v>1</v>
      </c>
      <c r="R164" s="28"/>
      <c r="S164" s="81">
        <v>186.56700000000001</v>
      </c>
      <c r="T164" s="185">
        <v>44489</v>
      </c>
      <c r="U164" s="326" t="s">
        <v>5998</v>
      </c>
      <c r="V164" s="60">
        <v>0.8</v>
      </c>
      <c r="W164" s="167">
        <v>1</v>
      </c>
      <c r="X164" s="489">
        <f>IF(AND(N164&lt;&gt;"",S164&lt;&gt;""),1000*S164*V164/(N164*W164),"")</f>
        <v>42.221669024045262</v>
      </c>
      <c r="Y164" s="502" t="s">
        <v>174</v>
      </c>
      <c r="Z164" s="494"/>
      <c r="AA164" s="28" t="s">
        <v>20</v>
      </c>
      <c r="AB164" s="27">
        <v>17</v>
      </c>
      <c r="AC164" s="28" t="s">
        <v>386</v>
      </c>
      <c r="AD164" s="27"/>
      <c r="AE164" s="28"/>
      <c r="AF164" s="29" t="s">
        <v>55</v>
      </c>
      <c r="AG164" s="29"/>
      <c r="AH164" s="27" t="s">
        <v>718</v>
      </c>
      <c r="AI164" s="27" t="s">
        <v>718</v>
      </c>
      <c r="AJ164" s="27" t="s">
        <v>55</v>
      </c>
      <c r="AK164" s="81">
        <v>17</v>
      </c>
      <c r="AL164" s="569"/>
      <c r="AM164" s="28">
        <v>32</v>
      </c>
      <c r="AN164" s="28"/>
      <c r="AO164" s="61">
        <v>2019</v>
      </c>
      <c r="AP164" s="20">
        <v>2019</v>
      </c>
      <c r="AQ164" s="182"/>
      <c r="AR164" s="28" t="s">
        <v>5284</v>
      </c>
      <c r="AS164" s="20" t="s">
        <v>5283</v>
      </c>
    </row>
    <row r="165" spans="1:45" ht="14.25" customHeight="1" x14ac:dyDescent="0.25">
      <c r="A165" t="s">
        <v>174</v>
      </c>
      <c r="B165">
        <v>1</v>
      </c>
      <c r="C165" t="s">
        <v>875</v>
      </c>
      <c r="D165" s="45" t="s">
        <v>1472</v>
      </c>
      <c r="E165" s="42"/>
      <c r="F165" s="46" t="s">
        <v>57</v>
      </c>
      <c r="G165" s="42" t="s">
        <v>615</v>
      </c>
      <c r="H165" s="46" t="s">
        <v>65</v>
      </c>
      <c r="I165" s="46">
        <v>24</v>
      </c>
      <c r="J165" s="670">
        <v>6</v>
      </c>
      <c r="K165" s="19" t="s">
        <v>1410</v>
      </c>
      <c r="L165" s="52" t="s">
        <v>108</v>
      </c>
      <c r="M165" s="81"/>
      <c r="N165" s="28">
        <v>1175</v>
      </c>
      <c r="O165" s="972"/>
      <c r="P165" s="29">
        <v>4</v>
      </c>
      <c r="Q165" s="28"/>
      <c r="R165" s="28">
        <v>16</v>
      </c>
      <c r="S165" s="81">
        <v>51.01</v>
      </c>
      <c r="T165" s="185">
        <v>41828</v>
      </c>
      <c r="U165" s="326">
        <v>14.7</v>
      </c>
      <c r="V165" s="60">
        <v>0.83</v>
      </c>
      <c r="W165" s="167">
        <v>1</v>
      </c>
      <c r="X165" s="489">
        <f>IF(AND(N165&lt;&gt;"",S165&lt;&gt;""),1000*S165*V165/(N165*W165),"")</f>
        <v>36.032595744680847</v>
      </c>
      <c r="Y165" s="502" t="s">
        <v>174</v>
      </c>
      <c r="Z165" s="494"/>
      <c r="AA165" s="28" t="s">
        <v>17</v>
      </c>
      <c r="AB165" s="27">
        <v>1</v>
      </c>
      <c r="AC165" s="28" t="s">
        <v>1474</v>
      </c>
      <c r="AD165" s="27" t="s">
        <v>54</v>
      </c>
      <c r="AE165" s="28" t="s">
        <v>158</v>
      </c>
      <c r="AF165" s="29" t="s">
        <v>55</v>
      </c>
      <c r="AG165" s="29"/>
      <c r="AH165" s="27" t="s">
        <v>205</v>
      </c>
      <c r="AI165" s="27" t="s">
        <v>205</v>
      </c>
      <c r="AJ165" s="27"/>
      <c r="AK165" s="81">
        <v>28</v>
      </c>
      <c r="AL165" s="569"/>
      <c r="AM165" s="28"/>
      <c r="AN165" s="28"/>
      <c r="AO165" s="61">
        <v>2000</v>
      </c>
      <c r="AP165" s="20"/>
      <c r="AQ165" s="62"/>
      <c r="AR165" s="28" t="s">
        <v>616</v>
      </c>
      <c r="AS165" s="20" t="s">
        <v>962</v>
      </c>
    </row>
    <row r="166" spans="1:45" ht="7.5" customHeight="1" x14ac:dyDescent="0.25">
      <c r="D166" s="26"/>
      <c r="E166" s="435"/>
      <c r="F166" s="27"/>
      <c r="G166" s="28"/>
      <c r="H166" s="27"/>
      <c r="I166" s="27"/>
      <c r="J166" s="87"/>
      <c r="K166" s="19"/>
      <c r="L166" s="52"/>
      <c r="M166" s="81"/>
      <c r="N166" s="28"/>
      <c r="O166" s="972"/>
      <c r="P166" s="29"/>
      <c r="Q166" s="28"/>
      <c r="R166" s="28"/>
      <c r="S166" s="81"/>
      <c r="T166" s="185"/>
      <c r="U166" s="326"/>
      <c r="V166" s="60"/>
      <c r="W166" s="167"/>
      <c r="X166" s="489"/>
      <c r="Y166" s="502"/>
      <c r="Z166" s="494"/>
      <c r="AA166" s="28"/>
      <c r="AB166" s="27"/>
      <c r="AC166" s="28"/>
      <c r="AD166" s="27"/>
      <c r="AE166" s="28"/>
      <c r="AF166" s="29"/>
      <c r="AG166" s="29"/>
      <c r="AH166" s="27"/>
      <c r="AI166" s="27"/>
      <c r="AJ166" s="27"/>
      <c r="AK166" s="81"/>
      <c r="AL166" s="569"/>
      <c r="AM166" s="28"/>
      <c r="AN166" s="28"/>
      <c r="AO166" s="28"/>
      <c r="AP166" s="20"/>
      <c r="AQ166" s="142"/>
      <c r="AR166" s="28"/>
      <c r="AS166" s="20"/>
    </row>
    <row r="167" spans="1:45" ht="14.25" customHeight="1" x14ac:dyDescent="0.25">
      <c r="A167" t="s">
        <v>746</v>
      </c>
      <c r="B167">
        <v>1</v>
      </c>
      <c r="C167" t="s">
        <v>875</v>
      </c>
      <c r="D167" s="26" t="s">
        <v>3239</v>
      </c>
      <c r="E167" s="435" t="s">
        <v>3240</v>
      </c>
      <c r="F167" s="27" t="s">
        <v>67</v>
      </c>
      <c r="G167" s="28" t="s">
        <v>3969</v>
      </c>
      <c r="H167" s="27" t="s">
        <v>143</v>
      </c>
      <c r="I167" s="27">
        <v>18</v>
      </c>
      <c r="J167" s="87">
        <v>18</v>
      </c>
      <c r="K167" s="19" t="s">
        <v>800</v>
      </c>
      <c r="L167" s="52" t="s">
        <v>108</v>
      </c>
      <c r="M167" s="81"/>
      <c r="N167" s="28">
        <v>281</v>
      </c>
      <c r="O167" s="972"/>
      <c r="P167" s="29">
        <v>6</v>
      </c>
      <c r="Q167" s="28"/>
      <c r="R167" s="28">
        <v>1</v>
      </c>
      <c r="S167" s="81">
        <v>277.77800000000002</v>
      </c>
      <c r="T167" s="185">
        <v>43275</v>
      </c>
      <c r="U167" s="326">
        <v>14.7</v>
      </c>
      <c r="V167" s="60">
        <v>0.67</v>
      </c>
      <c r="W167" s="167">
        <v>1</v>
      </c>
      <c r="X167" s="489">
        <f>IF(AND(N167&lt;&gt;"",S167&lt;&gt;""),1000*S167*V167/(N167*W167),"")</f>
        <v>662.31765124555159</v>
      </c>
      <c r="Y167" s="502" t="s">
        <v>174</v>
      </c>
      <c r="Z167" s="494"/>
      <c r="AA167" s="28" t="s">
        <v>20</v>
      </c>
      <c r="AB167" s="27">
        <v>1</v>
      </c>
      <c r="AC167" s="28" t="s">
        <v>3965</v>
      </c>
      <c r="AD167" s="27" t="s">
        <v>54</v>
      </c>
      <c r="AE167" s="28" t="s">
        <v>158</v>
      </c>
      <c r="AF167" s="29" t="s">
        <v>55</v>
      </c>
      <c r="AG167" s="29" t="s">
        <v>55</v>
      </c>
      <c r="AH167" s="27">
        <v>256</v>
      </c>
      <c r="AI167" s="27">
        <v>256</v>
      </c>
      <c r="AJ167" s="27" t="s">
        <v>55</v>
      </c>
      <c r="AK167" s="81">
        <v>22</v>
      </c>
      <c r="AL167" s="569"/>
      <c r="AM167" s="28">
        <v>16</v>
      </c>
      <c r="AN167" s="28"/>
      <c r="AO167" s="61"/>
      <c r="AP167" s="20">
        <v>2008</v>
      </c>
      <c r="AQ167" s="182" t="s">
        <v>3175</v>
      </c>
      <c r="AR167" s="28" t="s">
        <v>3241</v>
      </c>
      <c r="AS167" s="20"/>
    </row>
    <row r="168" spans="1:45" ht="15" customHeight="1" x14ac:dyDescent="0.25">
      <c r="B168">
        <v>1</v>
      </c>
      <c r="C168" t="s">
        <v>875</v>
      </c>
      <c r="D168" s="26" t="s">
        <v>2031</v>
      </c>
      <c r="E168" s="435" t="s">
        <v>2035</v>
      </c>
      <c r="F168" s="27" t="s">
        <v>67</v>
      </c>
      <c r="G168" s="28" t="s">
        <v>2034</v>
      </c>
      <c r="H168" s="27" t="s">
        <v>143</v>
      </c>
      <c r="I168" s="27">
        <v>18</v>
      </c>
      <c r="J168" s="87">
        <v>18</v>
      </c>
      <c r="K168" s="19" t="s">
        <v>800</v>
      </c>
      <c r="L168" s="52" t="s">
        <v>108</v>
      </c>
      <c r="M168" s="81"/>
      <c r="N168" s="28">
        <v>853</v>
      </c>
      <c r="O168" s="972"/>
      <c r="P168" s="29">
        <v>6</v>
      </c>
      <c r="Q168" s="28">
        <v>1</v>
      </c>
      <c r="R168" s="28">
        <v>2</v>
      </c>
      <c r="S168" s="81">
        <v>120.482</v>
      </c>
      <c r="T168" s="185">
        <v>43184</v>
      </c>
      <c r="U168" s="326">
        <v>14.7</v>
      </c>
      <c r="V168" s="60">
        <v>0.67</v>
      </c>
      <c r="W168" s="167">
        <v>1</v>
      </c>
      <c r="X168" s="489">
        <f>IF(AND(N168&lt;&gt;"",S168&lt;&gt;""),1000*S168*V168/(N168*W168),"")</f>
        <v>94.634161781946077</v>
      </c>
      <c r="Y168" s="502" t="s">
        <v>174</v>
      </c>
      <c r="Z168" s="494" t="s">
        <v>54</v>
      </c>
      <c r="AA168" s="28" t="s">
        <v>20</v>
      </c>
      <c r="AB168" s="27">
        <v>38</v>
      </c>
      <c r="AC168" s="28" t="s">
        <v>2032</v>
      </c>
      <c r="AD168" s="27" t="s">
        <v>54</v>
      </c>
      <c r="AE168" s="28" t="s">
        <v>158</v>
      </c>
      <c r="AF168" s="29"/>
      <c r="AG168" s="29"/>
      <c r="AH168" s="27"/>
      <c r="AI168" s="27"/>
      <c r="AJ168" s="27"/>
      <c r="AK168" s="81"/>
      <c r="AL168" s="569"/>
      <c r="AM168" s="28"/>
      <c r="AN168" s="28"/>
      <c r="AO168" s="28">
        <v>2012</v>
      </c>
      <c r="AP168" s="20">
        <v>2014</v>
      </c>
      <c r="AQ168" s="182"/>
      <c r="AR168" s="28" t="s">
        <v>2033</v>
      </c>
      <c r="AS168" s="20"/>
    </row>
    <row r="169" spans="1:45" ht="14.25" customHeight="1" x14ac:dyDescent="0.25">
      <c r="D169" s="409" t="s">
        <v>5986</v>
      </c>
      <c r="E169" s="435" t="s">
        <v>5987</v>
      </c>
      <c r="F169" s="412"/>
      <c r="G169" s="504" t="s">
        <v>1902</v>
      </c>
      <c r="H169" s="412" t="s">
        <v>65</v>
      </c>
      <c r="I169" s="412">
        <v>18</v>
      </c>
      <c r="J169" s="415">
        <v>16</v>
      </c>
      <c r="K169" s="856" t="s">
        <v>6197</v>
      </c>
      <c r="L169" s="52" t="s">
        <v>108</v>
      </c>
      <c r="M169" s="81" t="s">
        <v>6199</v>
      </c>
      <c r="N169" s="28">
        <v>2196</v>
      </c>
      <c r="O169" s="972">
        <v>2211</v>
      </c>
      <c r="P169" s="29">
        <v>6</v>
      </c>
      <c r="Q169" s="28"/>
      <c r="R169" s="28">
        <v>5</v>
      </c>
      <c r="S169" s="81">
        <v>250</v>
      </c>
      <c r="T169" s="185">
        <v>44504</v>
      </c>
      <c r="U169" s="326" t="s">
        <v>5998</v>
      </c>
      <c r="V169" s="60">
        <v>0.8</v>
      </c>
      <c r="W169" s="167">
        <v>1</v>
      </c>
      <c r="X169" s="489">
        <f>IF(AND(N169&lt;&gt;"",S169&lt;&gt;""),1000*S169*V169/(N169*W169),"")</f>
        <v>91.074681238615668</v>
      </c>
      <c r="Y169" s="502" t="s">
        <v>5988</v>
      </c>
      <c r="Z169" s="494"/>
      <c r="AA169" s="28" t="s">
        <v>20</v>
      </c>
      <c r="AB169" s="27">
        <v>33</v>
      </c>
      <c r="AC169" s="28" t="s">
        <v>6000</v>
      </c>
      <c r="AD169" s="27" t="s">
        <v>54</v>
      </c>
      <c r="AE169" s="28" t="s">
        <v>124</v>
      </c>
      <c r="AF169" s="29" t="s">
        <v>55</v>
      </c>
      <c r="AG169" s="29"/>
      <c r="AH169" s="27" t="s">
        <v>181</v>
      </c>
      <c r="AI169" s="27" t="s">
        <v>181</v>
      </c>
      <c r="AJ169" s="27" t="s">
        <v>55</v>
      </c>
      <c r="AK169" s="81">
        <v>23</v>
      </c>
      <c r="AL169" s="569"/>
      <c r="AM169" s="28">
        <v>16</v>
      </c>
      <c r="AN169" s="28"/>
      <c r="AO169" s="28"/>
      <c r="AP169" s="20">
        <v>2021</v>
      </c>
      <c r="AQ169" s="182"/>
      <c r="AR169" s="28" t="s">
        <v>5990</v>
      </c>
      <c r="AS169" s="20"/>
    </row>
    <row r="170" spans="1:45" ht="14.25" customHeight="1" x14ac:dyDescent="0.25">
      <c r="A170" t="s">
        <v>744</v>
      </c>
      <c r="B170">
        <v>1</v>
      </c>
      <c r="C170" t="s">
        <v>875</v>
      </c>
      <c r="D170" s="26" t="s">
        <v>1003</v>
      </c>
      <c r="E170" s="435" t="s">
        <v>2611</v>
      </c>
      <c r="F170" s="27" t="s">
        <v>85</v>
      </c>
      <c r="G170" s="28" t="s">
        <v>1004</v>
      </c>
      <c r="H170" s="27" t="s">
        <v>1376</v>
      </c>
      <c r="I170" s="27">
        <v>18</v>
      </c>
      <c r="J170" s="87">
        <v>18</v>
      </c>
      <c r="K170" s="19" t="s">
        <v>987</v>
      </c>
      <c r="L170" s="52" t="s">
        <v>108</v>
      </c>
      <c r="M170" s="81"/>
      <c r="N170" s="28">
        <v>1390</v>
      </c>
      <c r="O170" s="972"/>
      <c r="P170" s="29">
        <v>4</v>
      </c>
      <c r="Q170" s="28"/>
      <c r="R170" s="28">
        <v>6</v>
      </c>
      <c r="S170" s="81">
        <v>137.85499999999999</v>
      </c>
      <c r="T170" s="185">
        <v>41725</v>
      </c>
      <c r="U170" s="326">
        <v>14.7</v>
      </c>
      <c r="V170" s="60">
        <v>0.5</v>
      </c>
      <c r="W170" s="578">
        <v>10</v>
      </c>
      <c r="X170" s="489">
        <f>IF(AND(N170&lt;&gt;"",S170&lt;&gt;""),1000*S170*V170/(N170*W170),"")</f>
        <v>4.9588129496402882</v>
      </c>
      <c r="Y170" s="502" t="s">
        <v>174</v>
      </c>
      <c r="Z170" s="494"/>
      <c r="AA170" s="28" t="s">
        <v>17</v>
      </c>
      <c r="AB170" s="27">
        <v>15</v>
      </c>
      <c r="AC170" s="28" t="s">
        <v>79</v>
      </c>
      <c r="AD170" s="27" t="s">
        <v>54</v>
      </c>
      <c r="AE170" s="28" t="s">
        <v>124</v>
      </c>
      <c r="AF170" s="29" t="s">
        <v>55</v>
      </c>
      <c r="AG170" s="29" t="s">
        <v>55</v>
      </c>
      <c r="AH170" s="27" t="s">
        <v>83</v>
      </c>
      <c r="AI170" s="27" t="s">
        <v>83</v>
      </c>
      <c r="AJ170" s="27" t="s">
        <v>54</v>
      </c>
      <c r="AK170" s="81">
        <v>28</v>
      </c>
      <c r="AL170" s="569"/>
      <c r="AM170" s="28"/>
      <c r="AN170" s="28"/>
      <c r="AO170" s="28">
        <v>2011</v>
      </c>
      <c r="AP170" s="20">
        <v>2017</v>
      </c>
      <c r="AQ170" s="182" t="s">
        <v>1005</v>
      </c>
      <c r="AR170" s="28" t="s">
        <v>1019</v>
      </c>
      <c r="AS170" s="20" t="s">
        <v>1020</v>
      </c>
    </row>
    <row r="171" spans="1:45" ht="7.5" customHeight="1" x14ac:dyDescent="0.25">
      <c r="D171" s="26"/>
      <c r="E171" s="435"/>
      <c r="F171" s="27"/>
      <c r="G171" s="28"/>
      <c r="H171" s="27"/>
      <c r="I171" s="27"/>
      <c r="J171" s="87"/>
      <c r="K171" s="19"/>
      <c r="L171" s="52"/>
      <c r="M171" s="81"/>
      <c r="N171" s="28"/>
      <c r="O171" s="972"/>
      <c r="P171" s="29"/>
      <c r="Q171" s="28"/>
      <c r="R171" s="28"/>
      <c r="S171" s="81"/>
      <c r="T171" s="185"/>
      <c r="U171" s="326"/>
      <c r="V171" s="60"/>
      <c r="W171" s="167"/>
      <c r="X171" s="489"/>
      <c r="Y171" s="502"/>
      <c r="Z171" s="494"/>
      <c r="AA171" s="28"/>
      <c r="AB171" s="27"/>
      <c r="AC171" s="28"/>
      <c r="AD171" s="27"/>
      <c r="AE171" s="28"/>
      <c r="AF171" s="29"/>
      <c r="AG171" s="29"/>
      <c r="AH171" s="27"/>
      <c r="AI171" s="27"/>
      <c r="AJ171" s="27"/>
      <c r="AK171" s="81"/>
      <c r="AL171" s="569"/>
      <c r="AM171" s="28"/>
      <c r="AN171" s="28"/>
      <c r="AO171" s="28"/>
      <c r="AP171" s="20"/>
      <c r="AQ171" s="142"/>
      <c r="AR171" s="28"/>
      <c r="AS171" s="20"/>
    </row>
    <row r="172" spans="1:45" ht="14.25" customHeight="1" x14ac:dyDescent="0.25">
      <c r="A172" s="177"/>
      <c r="B172" s="177"/>
      <c r="C172" s="177"/>
      <c r="D172" s="409" t="s">
        <v>5825</v>
      </c>
      <c r="E172" s="435" t="s">
        <v>5826</v>
      </c>
      <c r="F172" s="412"/>
      <c r="G172" s="504" t="s">
        <v>5827</v>
      </c>
      <c r="H172" s="412" t="s">
        <v>143</v>
      </c>
      <c r="I172" s="412">
        <v>16</v>
      </c>
      <c r="J172" s="415">
        <v>16</v>
      </c>
      <c r="K172" s="952" t="s">
        <v>6197</v>
      </c>
      <c r="L172" s="504" t="s">
        <v>108</v>
      </c>
      <c r="M172" s="546" t="s">
        <v>6282</v>
      </c>
      <c r="N172" s="504">
        <v>171</v>
      </c>
      <c r="O172" s="976"/>
      <c r="P172" s="411">
        <v>6</v>
      </c>
      <c r="Q172" s="504"/>
      <c r="R172" s="504"/>
      <c r="S172" s="546">
        <v>357.14299999999997</v>
      </c>
      <c r="T172" s="575">
        <v>44507</v>
      </c>
      <c r="U172" s="576" t="s">
        <v>5998</v>
      </c>
      <c r="V172" s="577">
        <v>0.67</v>
      </c>
      <c r="W172" s="466">
        <v>1</v>
      </c>
      <c r="X172" s="969">
        <f t="shared" ref="X172:X203" si="6">IF(AND(N172&lt;&gt;"",S172&lt;&gt;""),1000*S172*V172/(N172*W172),"")</f>
        <v>1399.3322222222223</v>
      </c>
      <c r="Y172" s="503" t="s">
        <v>174</v>
      </c>
      <c r="Z172" s="495"/>
      <c r="AA172" s="504" t="s">
        <v>20</v>
      </c>
      <c r="AB172" s="412">
        <v>5</v>
      </c>
      <c r="AC172" s="504" t="s">
        <v>2654</v>
      </c>
      <c r="AD172" s="412" t="s">
        <v>54</v>
      </c>
      <c r="AE172" s="504"/>
      <c r="AF172" s="411" t="s">
        <v>55</v>
      </c>
      <c r="AG172" s="411" t="s">
        <v>55</v>
      </c>
      <c r="AH172" s="412" t="e">
        <f>#REF!</f>
        <v>#REF!</v>
      </c>
      <c r="AI172" s="412" t="e">
        <f>#REF!</f>
        <v>#REF!</v>
      </c>
      <c r="AJ172" s="412" t="s">
        <v>55</v>
      </c>
      <c r="AK172" s="546">
        <v>23</v>
      </c>
      <c r="AL172" s="570"/>
      <c r="AM172" s="504">
        <v>4</v>
      </c>
      <c r="AN172" s="504"/>
      <c r="AO172" s="504">
        <v>2019</v>
      </c>
      <c r="AP172" s="505">
        <v>2019</v>
      </c>
      <c r="AQ172" s="953"/>
      <c r="AR172" s="954" t="s">
        <v>6294</v>
      </c>
      <c r="AS172" s="505" t="s">
        <v>6283</v>
      </c>
    </row>
    <row r="173" spans="1:45" ht="14.25" customHeight="1" x14ac:dyDescent="0.25">
      <c r="D173" s="26" t="s">
        <v>6483</v>
      </c>
      <c r="E173" s="435" t="s">
        <v>6484</v>
      </c>
      <c r="F173" s="27"/>
      <c r="G173" s="28" t="s">
        <v>4579</v>
      </c>
      <c r="H173" s="27" t="s">
        <v>12</v>
      </c>
      <c r="I173" s="27">
        <v>16</v>
      </c>
      <c r="J173" s="87">
        <v>16</v>
      </c>
      <c r="K173" s="856" t="s">
        <v>6197</v>
      </c>
      <c r="L173" s="465" t="s">
        <v>108</v>
      </c>
      <c r="M173" s="81"/>
      <c r="N173" s="28">
        <v>166</v>
      </c>
      <c r="O173" s="972">
        <v>67</v>
      </c>
      <c r="P173" s="29">
        <v>6</v>
      </c>
      <c r="Q173" s="28"/>
      <c r="R173" s="28"/>
      <c r="S173" s="81">
        <v>625</v>
      </c>
      <c r="T173" s="185">
        <v>44563</v>
      </c>
      <c r="U173" s="326" t="s">
        <v>6495</v>
      </c>
      <c r="V173" s="60">
        <v>0.67</v>
      </c>
      <c r="W173" s="167">
        <v>2</v>
      </c>
      <c r="X173" s="996">
        <f t="shared" si="6"/>
        <v>1261.2951807228915</v>
      </c>
      <c r="Y173" s="502"/>
      <c r="Z173" s="494"/>
      <c r="AA173" s="28" t="s">
        <v>17</v>
      </c>
      <c r="AB173" s="27">
        <v>6</v>
      </c>
      <c r="AC173" s="28" t="s">
        <v>6491</v>
      </c>
      <c r="AD173" s="27" t="s">
        <v>54</v>
      </c>
      <c r="AE173" s="28" t="s">
        <v>158</v>
      </c>
      <c r="AF173" s="29" t="s">
        <v>55</v>
      </c>
      <c r="AG173" s="29"/>
      <c r="AH173" s="27" t="s">
        <v>83</v>
      </c>
      <c r="AI173" s="27" t="s">
        <v>83</v>
      </c>
      <c r="AJ173" s="27"/>
      <c r="AK173" s="81">
        <v>14</v>
      </c>
      <c r="AL173" s="569"/>
      <c r="AM173" s="28"/>
      <c r="AN173" s="28"/>
      <c r="AO173" s="28"/>
      <c r="AP173" s="20">
        <v>2020</v>
      </c>
      <c r="AQ173" s="182"/>
      <c r="AR173" s="28" t="s">
        <v>6487</v>
      </c>
      <c r="AS173" s="130" t="s">
        <v>6493</v>
      </c>
    </row>
    <row r="174" spans="1:45" ht="14.25" customHeight="1" x14ac:dyDescent="0.25">
      <c r="A174" t="s">
        <v>746</v>
      </c>
      <c r="B174">
        <v>1</v>
      </c>
      <c r="C174" t="s">
        <v>875</v>
      </c>
      <c r="D174" s="45" t="s">
        <v>201</v>
      </c>
      <c r="E174" s="555" t="s">
        <v>2294</v>
      </c>
      <c r="F174" s="46" t="s">
        <v>67</v>
      </c>
      <c r="G174" s="42" t="s">
        <v>200</v>
      </c>
      <c r="H174" s="46" t="s">
        <v>12</v>
      </c>
      <c r="I174" s="46">
        <v>16</v>
      </c>
      <c r="J174" s="670">
        <v>16</v>
      </c>
      <c r="K174" s="19" t="s">
        <v>9</v>
      </c>
      <c r="L174" s="52" t="s">
        <v>200</v>
      </c>
      <c r="M174" s="81"/>
      <c r="N174" s="28">
        <v>112</v>
      </c>
      <c r="O174" s="972"/>
      <c r="P174" s="29">
        <v>6</v>
      </c>
      <c r="Q174" s="28"/>
      <c r="R174" s="28">
        <v>1</v>
      </c>
      <c r="S174" s="81">
        <v>182</v>
      </c>
      <c r="T174" s="185"/>
      <c r="U174" s="326"/>
      <c r="V174" s="60">
        <v>0.67</v>
      </c>
      <c r="W174" s="167">
        <v>1</v>
      </c>
      <c r="X174" s="996">
        <f t="shared" si="6"/>
        <v>1088.75</v>
      </c>
      <c r="Y174" s="502" t="s">
        <v>2216</v>
      </c>
      <c r="Z174" s="494"/>
      <c r="AA174" s="28" t="s">
        <v>17</v>
      </c>
      <c r="AB174" s="27">
        <v>5</v>
      </c>
      <c r="AC174" s="28" t="s">
        <v>201</v>
      </c>
      <c r="AD174" s="27" t="s">
        <v>54</v>
      </c>
      <c r="AE174" s="28" t="s">
        <v>124</v>
      </c>
      <c r="AF174" s="29" t="s">
        <v>55</v>
      </c>
      <c r="AG174" s="29" t="s">
        <v>54</v>
      </c>
      <c r="AH174" s="27">
        <v>256</v>
      </c>
      <c r="AI174" s="27" t="s">
        <v>181</v>
      </c>
      <c r="AJ174" s="27"/>
      <c r="AK174" s="81"/>
      <c r="AL174" s="569"/>
      <c r="AM174" s="28">
        <v>2</v>
      </c>
      <c r="AN174" s="28">
        <v>2</v>
      </c>
      <c r="AO174" s="28">
        <v>2008</v>
      </c>
      <c r="AP174" s="20">
        <v>2020</v>
      </c>
      <c r="AQ174" s="182" t="s">
        <v>3274</v>
      </c>
      <c r="AR174" s="28" t="s">
        <v>36</v>
      </c>
      <c r="AS174" s="20" t="s">
        <v>948</v>
      </c>
    </row>
    <row r="175" spans="1:45" ht="14.25" customHeight="1" x14ac:dyDescent="0.25">
      <c r="A175" t="s">
        <v>746</v>
      </c>
      <c r="B175">
        <v>1</v>
      </c>
      <c r="C175" t="s">
        <v>4376</v>
      </c>
      <c r="D175" s="45" t="s">
        <v>15</v>
      </c>
      <c r="E175" s="555" t="s">
        <v>2491</v>
      </c>
      <c r="F175" s="46" t="s">
        <v>67</v>
      </c>
      <c r="G175" s="42" t="s">
        <v>355</v>
      </c>
      <c r="H175" s="46" t="s">
        <v>65</v>
      </c>
      <c r="I175" s="46">
        <v>16</v>
      </c>
      <c r="J175" s="670">
        <v>16</v>
      </c>
      <c r="K175" s="856" t="s">
        <v>4805</v>
      </c>
      <c r="L175" s="52" t="s">
        <v>108</v>
      </c>
      <c r="M175" s="81" t="s">
        <v>5299</v>
      </c>
      <c r="N175" s="28">
        <v>253</v>
      </c>
      <c r="O175" s="972"/>
      <c r="P175" s="29">
        <v>6</v>
      </c>
      <c r="Q175" s="28"/>
      <c r="R175" s="28">
        <v>1</v>
      </c>
      <c r="S175" s="81">
        <v>335.57</v>
      </c>
      <c r="T175" s="185">
        <v>44013</v>
      </c>
      <c r="U175" s="326" t="s">
        <v>5298</v>
      </c>
      <c r="V175" s="60">
        <v>0.8</v>
      </c>
      <c r="W175" s="167">
        <v>1</v>
      </c>
      <c r="X175" s="996">
        <f t="shared" si="6"/>
        <v>1061.090909090909</v>
      </c>
      <c r="Y175" s="502" t="s">
        <v>174</v>
      </c>
      <c r="Z175" s="494"/>
      <c r="AA175" s="28" t="s">
        <v>17</v>
      </c>
      <c r="AB175" s="27">
        <v>1</v>
      </c>
      <c r="AC175" s="28" t="s">
        <v>356</v>
      </c>
      <c r="AD175" s="27" t="s">
        <v>54</v>
      </c>
      <c r="AE175" s="28" t="s">
        <v>65</v>
      </c>
      <c r="AF175" s="29" t="s">
        <v>55</v>
      </c>
      <c r="AG175" s="29"/>
      <c r="AH175" s="27" t="s">
        <v>181</v>
      </c>
      <c r="AI175" s="27" t="s">
        <v>181</v>
      </c>
      <c r="AJ175" s="27"/>
      <c r="AK175" s="81">
        <v>20</v>
      </c>
      <c r="AL175" s="569"/>
      <c r="AM175" s="28"/>
      <c r="AN175" s="28">
        <v>2</v>
      </c>
      <c r="AO175" s="28">
        <v>2006</v>
      </c>
      <c r="AP175" s="20">
        <v>2015</v>
      </c>
      <c r="AQ175" s="182" t="s">
        <v>3375</v>
      </c>
      <c r="AR175" s="28" t="s">
        <v>38</v>
      </c>
      <c r="AS175" s="20" t="s">
        <v>1555</v>
      </c>
    </row>
    <row r="176" spans="1:45" ht="14.25" customHeight="1" x14ac:dyDescent="0.25">
      <c r="A176" t="s">
        <v>746</v>
      </c>
      <c r="B176">
        <v>1</v>
      </c>
      <c r="C176" t="s">
        <v>875</v>
      </c>
      <c r="D176" s="45" t="s">
        <v>13</v>
      </c>
      <c r="E176" s="42"/>
      <c r="F176" s="46" t="s">
        <v>219</v>
      </c>
      <c r="G176" s="716" t="s">
        <v>755</v>
      </c>
      <c r="H176" s="46" t="s">
        <v>27</v>
      </c>
      <c r="I176" s="46">
        <v>16</v>
      </c>
      <c r="J176" s="670" t="s">
        <v>25</v>
      </c>
      <c r="K176" s="19" t="s">
        <v>14</v>
      </c>
      <c r="L176" s="52" t="s">
        <v>787</v>
      </c>
      <c r="M176" s="81"/>
      <c r="N176" s="28">
        <v>140</v>
      </c>
      <c r="O176" s="972"/>
      <c r="P176" s="29" t="s">
        <v>744</v>
      </c>
      <c r="Q176" s="28">
        <v>4</v>
      </c>
      <c r="R176" s="28"/>
      <c r="S176" s="81">
        <v>198</v>
      </c>
      <c r="T176" s="185"/>
      <c r="U176" s="326"/>
      <c r="V176" s="60">
        <v>0.67</v>
      </c>
      <c r="W176" s="167">
        <v>1</v>
      </c>
      <c r="X176" s="489">
        <f t="shared" si="6"/>
        <v>947.57142857142856</v>
      </c>
      <c r="Y176" s="502" t="s">
        <v>2226</v>
      </c>
      <c r="Z176" s="494"/>
      <c r="AA176" s="28" t="s">
        <v>357</v>
      </c>
      <c r="AB176" s="27"/>
      <c r="AC176" s="28"/>
      <c r="AD176" s="27"/>
      <c r="AE176" s="28"/>
      <c r="AF176" s="29"/>
      <c r="AG176" s="29"/>
      <c r="AH176" s="27"/>
      <c r="AI176" s="27">
        <v>64</v>
      </c>
      <c r="AJ176" s="27" t="s">
        <v>55</v>
      </c>
      <c r="AK176" s="81">
        <v>64</v>
      </c>
      <c r="AL176" s="569"/>
      <c r="AM176" s="28">
        <v>32</v>
      </c>
      <c r="AN176" s="28">
        <v>3</v>
      </c>
      <c r="AO176" s="28"/>
      <c r="AP176" s="20">
        <v>2010</v>
      </c>
      <c r="AQ176" s="142" t="s">
        <v>2972</v>
      </c>
      <c r="AR176" s="28" t="s">
        <v>1317</v>
      </c>
      <c r="AS176" s="20" t="s">
        <v>900</v>
      </c>
    </row>
    <row r="177" spans="1:45" ht="14.25" customHeight="1" x14ac:dyDescent="0.25">
      <c r="C177" t="s">
        <v>4376</v>
      </c>
      <c r="D177" s="45" t="s">
        <v>3201</v>
      </c>
      <c r="E177" s="555" t="s">
        <v>3955</v>
      </c>
      <c r="F177" s="46" t="s">
        <v>67</v>
      </c>
      <c r="G177" s="42" t="s">
        <v>3951</v>
      </c>
      <c r="H177" s="46" t="s">
        <v>12</v>
      </c>
      <c r="I177" s="46">
        <v>16</v>
      </c>
      <c r="J177" s="670">
        <v>16</v>
      </c>
      <c r="K177" s="19" t="s">
        <v>3570</v>
      </c>
      <c r="L177" s="52" t="s">
        <v>108</v>
      </c>
      <c r="M177" s="81" t="s">
        <v>2700</v>
      </c>
      <c r="N177" s="28">
        <v>80</v>
      </c>
      <c r="O177" s="972"/>
      <c r="P177" s="29">
        <v>4</v>
      </c>
      <c r="Q177" s="28"/>
      <c r="R177" s="28">
        <v>1</v>
      </c>
      <c r="S177" s="81">
        <v>203.62</v>
      </c>
      <c r="T177" s="185">
        <v>43275</v>
      </c>
      <c r="U177" s="326" t="s">
        <v>3562</v>
      </c>
      <c r="V177" s="60">
        <v>0.67</v>
      </c>
      <c r="W177" s="167">
        <v>2</v>
      </c>
      <c r="X177" s="489">
        <f t="shared" si="6"/>
        <v>852.65874999999994</v>
      </c>
      <c r="Y177" s="502" t="s">
        <v>2226</v>
      </c>
      <c r="Z177" s="494"/>
      <c r="AA177" s="28" t="s">
        <v>20</v>
      </c>
      <c r="AB177" s="27">
        <v>1</v>
      </c>
      <c r="AC177" s="28" t="s">
        <v>3956</v>
      </c>
      <c r="AD177" s="27"/>
      <c r="AE177" s="28"/>
      <c r="AF177" s="29" t="s">
        <v>55</v>
      </c>
      <c r="AG177" s="29" t="s">
        <v>55</v>
      </c>
      <c r="AH177" s="27">
        <v>256</v>
      </c>
      <c r="AI177" s="27">
        <v>256</v>
      </c>
      <c r="AJ177" s="27" t="s">
        <v>55</v>
      </c>
      <c r="AK177" s="81">
        <v>4</v>
      </c>
      <c r="AL177" s="569"/>
      <c r="AM177" s="28"/>
      <c r="AN177" s="28"/>
      <c r="AO177" s="28"/>
      <c r="AP177" s="20">
        <v>2008</v>
      </c>
      <c r="AQ177" s="182" t="s">
        <v>3954</v>
      </c>
      <c r="AR177" s="28" t="s">
        <v>3953</v>
      </c>
      <c r="AS177" s="20" t="s">
        <v>3952</v>
      </c>
    </row>
    <row r="178" spans="1:45" ht="14.25" customHeight="1" x14ac:dyDescent="0.25">
      <c r="A178" t="s">
        <v>174</v>
      </c>
      <c r="B178">
        <v>1</v>
      </c>
      <c r="C178" t="s">
        <v>875</v>
      </c>
      <c r="D178" s="45" t="s">
        <v>24</v>
      </c>
      <c r="E178" s="555" t="s">
        <v>2921</v>
      </c>
      <c r="F178" s="46" t="s">
        <v>85</v>
      </c>
      <c r="G178" s="42" t="s">
        <v>1312</v>
      </c>
      <c r="H178" s="46" t="s">
        <v>143</v>
      </c>
      <c r="I178" s="46">
        <v>16</v>
      </c>
      <c r="J178" s="670">
        <v>32</v>
      </c>
      <c r="K178" s="19" t="s">
        <v>7</v>
      </c>
      <c r="L178" s="52" t="s">
        <v>956</v>
      </c>
      <c r="M178" s="81" t="s">
        <v>2922</v>
      </c>
      <c r="N178" s="28">
        <v>321</v>
      </c>
      <c r="O178" s="972"/>
      <c r="P178" s="29">
        <v>6</v>
      </c>
      <c r="Q178" s="28">
        <v>1</v>
      </c>
      <c r="R178" s="28">
        <v>2</v>
      </c>
      <c r="S178" s="81">
        <v>405</v>
      </c>
      <c r="T178" s="185"/>
      <c r="U178" s="326">
        <v>13.2</v>
      </c>
      <c r="V178" s="60">
        <v>0.67</v>
      </c>
      <c r="W178" s="167">
        <v>1</v>
      </c>
      <c r="X178" s="489">
        <f t="shared" si="6"/>
        <v>845.32710280373828</v>
      </c>
      <c r="Y178" s="502" t="s">
        <v>174</v>
      </c>
      <c r="Z178" s="494"/>
      <c r="AA178" s="28" t="s">
        <v>20</v>
      </c>
      <c r="AB178" s="27">
        <v>22</v>
      </c>
      <c r="AC178" s="28" t="s">
        <v>1311</v>
      </c>
      <c r="AD178" s="27" t="s">
        <v>54</v>
      </c>
      <c r="AE178" s="28" t="s">
        <v>124</v>
      </c>
      <c r="AF178" s="29" t="s">
        <v>55</v>
      </c>
      <c r="AG178" s="29" t="s">
        <v>54</v>
      </c>
      <c r="AH178" s="27" t="s">
        <v>181</v>
      </c>
      <c r="AI178" s="27" t="s">
        <v>181</v>
      </c>
      <c r="AJ178" s="27" t="s">
        <v>55</v>
      </c>
      <c r="AK178" s="81">
        <v>24</v>
      </c>
      <c r="AL178" s="569"/>
      <c r="AM178" s="28">
        <v>32</v>
      </c>
      <c r="AN178" s="28">
        <v>9</v>
      </c>
      <c r="AO178" s="28">
        <v>2011</v>
      </c>
      <c r="AP178" s="20">
        <v>2016</v>
      </c>
      <c r="AQ178" s="19" t="s">
        <v>1313</v>
      </c>
      <c r="AR178" s="28" t="s">
        <v>211</v>
      </c>
      <c r="AS178" s="20" t="s">
        <v>1314</v>
      </c>
    </row>
    <row r="179" spans="1:45" ht="14.25" customHeight="1" x14ac:dyDescent="0.25">
      <c r="A179" t="s">
        <v>746</v>
      </c>
      <c r="B179">
        <v>1</v>
      </c>
      <c r="C179" t="s">
        <v>4376</v>
      </c>
      <c r="D179" s="26" t="s">
        <v>26</v>
      </c>
      <c r="E179" s="435" t="s">
        <v>2540</v>
      </c>
      <c r="F179" s="27" t="s">
        <v>57</v>
      </c>
      <c r="G179" s="28" t="s">
        <v>208</v>
      </c>
      <c r="H179" s="27" t="s">
        <v>27</v>
      </c>
      <c r="I179" s="27">
        <v>16</v>
      </c>
      <c r="J179" s="87">
        <v>16</v>
      </c>
      <c r="K179" s="19" t="s">
        <v>14</v>
      </c>
      <c r="L179" s="52" t="s">
        <v>208</v>
      </c>
      <c r="M179" s="81"/>
      <c r="N179" s="28">
        <v>500</v>
      </c>
      <c r="O179" s="972"/>
      <c r="P179" s="29" t="s">
        <v>744</v>
      </c>
      <c r="Q179" s="28">
        <v>1</v>
      </c>
      <c r="R179" s="28"/>
      <c r="S179" s="81">
        <v>550</v>
      </c>
      <c r="T179" s="185"/>
      <c r="U179" s="326"/>
      <c r="V179" s="60">
        <v>0.67</v>
      </c>
      <c r="W179" s="167">
        <v>1</v>
      </c>
      <c r="X179" s="489">
        <f t="shared" si="6"/>
        <v>737</v>
      </c>
      <c r="Y179" s="502" t="s">
        <v>2226</v>
      </c>
      <c r="Z179" s="494"/>
      <c r="AA179" s="28" t="s">
        <v>20</v>
      </c>
      <c r="AB179" s="27">
        <v>18</v>
      </c>
      <c r="AC179" s="28" t="s">
        <v>351</v>
      </c>
      <c r="AD179" s="27" t="s">
        <v>54</v>
      </c>
      <c r="AE179" s="28" t="s">
        <v>158</v>
      </c>
      <c r="AF179" s="29" t="s">
        <v>55</v>
      </c>
      <c r="AG179" s="29"/>
      <c r="AH179" s="27"/>
      <c r="AI179" s="27"/>
      <c r="AJ179" s="27"/>
      <c r="AK179" s="81">
        <v>14</v>
      </c>
      <c r="AL179" s="569"/>
      <c r="AM179" s="28">
        <v>16</v>
      </c>
      <c r="AN179" s="28">
        <v>10</v>
      </c>
      <c r="AO179" s="28">
        <v>2012</v>
      </c>
      <c r="AP179" s="20">
        <v>2019</v>
      </c>
      <c r="AQ179" s="182" t="s">
        <v>5668</v>
      </c>
      <c r="AR179" s="28" t="s">
        <v>212</v>
      </c>
      <c r="AS179" s="20" t="s">
        <v>803</v>
      </c>
    </row>
    <row r="180" spans="1:45" ht="14.25" customHeight="1" x14ac:dyDescent="0.25">
      <c r="B180">
        <v>1</v>
      </c>
      <c r="C180" t="s">
        <v>875</v>
      </c>
      <c r="D180" s="26" t="s">
        <v>614</v>
      </c>
      <c r="E180" s="435" t="s">
        <v>2878</v>
      </c>
      <c r="F180" s="27" t="s">
        <v>67</v>
      </c>
      <c r="G180" s="28" t="s">
        <v>1618</v>
      </c>
      <c r="H180" s="27" t="s">
        <v>65</v>
      </c>
      <c r="I180" s="27">
        <v>16</v>
      </c>
      <c r="J180" s="87">
        <v>5</v>
      </c>
      <c r="K180" s="19" t="s">
        <v>800</v>
      </c>
      <c r="L180" s="52" t="s">
        <v>108</v>
      </c>
      <c r="M180" s="81"/>
      <c r="N180" s="28">
        <v>347</v>
      </c>
      <c r="O180" s="972"/>
      <c r="P180" s="29">
        <v>6</v>
      </c>
      <c r="Q180" s="28"/>
      <c r="R180" s="28"/>
      <c r="S180" s="81">
        <v>363.63600000000002</v>
      </c>
      <c r="T180" s="185">
        <v>43172</v>
      </c>
      <c r="U180" s="326">
        <v>14.7</v>
      </c>
      <c r="V180" s="60">
        <v>0.67</v>
      </c>
      <c r="W180" s="167">
        <v>1</v>
      </c>
      <c r="X180" s="489">
        <f t="shared" si="6"/>
        <v>702.12138328530261</v>
      </c>
      <c r="Y180" s="502" t="s">
        <v>174</v>
      </c>
      <c r="Z180" s="494"/>
      <c r="AA180" s="28" t="s">
        <v>17</v>
      </c>
      <c r="AB180" s="27">
        <v>1</v>
      </c>
      <c r="AC180" s="28" t="s">
        <v>614</v>
      </c>
      <c r="AD180" s="27"/>
      <c r="AE180" s="28"/>
      <c r="AF180" s="29" t="s">
        <v>55</v>
      </c>
      <c r="AG180" s="29" t="s">
        <v>55</v>
      </c>
      <c r="AH180" s="27" t="s">
        <v>181</v>
      </c>
      <c r="AI180" s="27" t="s">
        <v>181</v>
      </c>
      <c r="AJ180" s="27" t="s">
        <v>55</v>
      </c>
      <c r="AK180" s="81">
        <v>28</v>
      </c>
      <c r="AL180" s="569"/>
      <c r="AM180" s="28"/>
      <c r="AN180" s="28"/>
      <c r="AO180" s="28">
        <v>2000</v>
      </c>
      <c r="AP180" s="20">
        <v>2000</v>
      </c>
      <c r="AQ180" s="142"/>
      <c r="AR180" s="28" t="s">
        <v>1839</v>
      </c>
      <c r="AS180" s="20" t="s">
        <v>2877</v>
      </c>
    </row>
    <row r="181" spans="1:45" ht="14.25" customHeight="1" x14ac:dyDescent="0.25">
      <c r="A181" t="s">
        <v>174</v>
      </c>
      <c r="B181">
        <v>1</v>
      </c>
      <c r="C181" t="s">
        <v>875</v>
      </c>
      <c r="D181" s="26" t="s">
        <v>1473</v>
      </c>
      <c r="E181" s="28"/>
      <c r="F181" s="27" t="s">
        <v>57</v>
      </c>
      <c r="G181" s="28" t="s">
        <v>615</v>
      </c>
      <c r="H181" s="27" t="s">
        <v>65</v>
      </c>
      <c r="I181" s="27">
        <v>16</v>
      </c>
      <c r="J181" s="87">
        <v>5</v>
      </c>
      <c r="K181" s="19" t="s">
        <v>800</v>
      </c>
      <c r="L181" s="52" t="s">
        <v>108</v>
      </c>
      <c r="M181" s="81" t="s">
        <v>832</v>
      </c>
      <c r="N181" s="28">
        <v>367</v>
      </c>
      <c r="O181" s="972"/>
      <c r="P181" s="29">
        <v>6</v>
      </c>
      <c r="Q181" s="28"/>
      <c r="R181" s="28"/>
      <c r="S181" s="81">
        <v>354.988</v>
      </c>
      <c r="T181" s="185">
        <v>41688</v>
      </c>
      <c r="U181" s="326">
        <v>14.7</v>
      </c>
      <c r="V181" s="60">
        <v>0.67</v>
      </c>
      <c r="W181" s="167">
        <v>1</v>
      </c>
      <c r="X181" s="489">
        <f t="shared" si="6"/>
        <v>648.07073569482293</v>
      </c>
      <c r="Y181" s="502" t="s">
        <v>174</v>
      </c>
      <c r="Z181" s="494"/>
      <c r="AA181" s="28" t="s">
        <v>17</v>
      </c>
      <c r="AB181" s="27">
        <v>1</v>
      </c>
      <c r="AC181" s="28" t="s">
        <v>614</v>
      </c>
      <c r="AD181" s="27" t="s">
        <v>54</v>
      </c>
      <c r="AE181" s="28" t="s">
        <v>158</v>
      </c>
      <c r="AF181" s="29" t="s">
        <v>55</v>
      </c>
      <c r="AG181" s="29"/>
      <c r="AH181" s="27" t="s">
        <v>181</v>
      </c>
      <c r="AI181" s="27" t="s">
        <v>181</v>
      </c>
      <c r="AJ181" s="27"/>
      <c r="AK181" s="81">
        <v>28</v>
      </c>
      <c r="AL181" s="569"/>
      <c r="AM181" s="28"/>
      <c r="AN181" s="28"/>
      <c r="AO181" s="28">
        <v>2000</v>
      </c>
      <c r="AP181" s="20"/>
      <c r="AQ181" s="62"/>
      <c r="AR181" s="28" t="s">
        <v>616</v>
      </c>
      <c r="AS181" s="20" t="s">
        <v>962</v>
      </c>
    </row>
    <row r="182" spans="1:45" ht="14.25" customHeight="1" x14ac:dyDescent="0.25">
      <c r="A182" t="s">
        <v>746</v>
      </c>
      <c r="B182">
        <v>1</v>
      </c>
      <c r="C182" t="s">
        <v>875</v>
      </c>
      <c r="D182" s="26" t="s">
        <v>653</v>
      </c>
      <c r="E182" s="435" t="s">
        <v>2732</v>
      </c>
      <c r="F182" s="27" t="s">
        <v>67</v>
      </c>
      <c r="G182" s="28" t="s">
        <v>654</v>
      </c>
      <c r="H182" s="27" t="s">
        <v>143</v>
      </c>
      <c r="I182" s="27">
        <v>16</v>
      </c>
      <c r="J182" s="87">
        <v>16</v>
      </c>
      <c r="K182" s="19" t="s">
        <v>800</v>
      </c>
      <c r="L182" s="52" t="s">
        <v>108</v>
      </c>
      <c r="M182" s="81"/>
      <c r="N182" s="28">
        <v>273</v>
      </c>
      <c r="O182" s="972"/>
      <c r="P182" s="29">
        <v>6</v>
      </c>
      <c r="Q182" s="28"/>
      <c r="R182" s="28"/>
      <c r="S182" s="81">
        <v>262.74299999999999</v>
      </c>
      <c r="T182" s="185">
        <v>41778</v>
      </c>
      <c r="U182" s="326">
        <v>14.7</v>
      </c>
      <c r="V182" s="60">
        <v>0.67</v>
      </c>
      <c r="W182" s="167">
        <v>1</v>
      </c>
      <c r="X182" s="489">
        <f t="shared" si="6"/>
        <v>644.8271428571428</v>
      </c>
      <c r="Y182" s="502" t="s">
        <v>174</v>
      </c>
      <c r="Z182" s="494"/>
      <c r="AA182" s="28" t="s">
        <v>20</v>
      </c>
      <c r="AB182" s="27">
        <v>4</v>
      </c>
      <c r="AC182" s="28" t="s">
        <v>653</v>
      </c>
      <c r="AD182" s="27" t="s">
        <v>54</v>
      </c>
      <c r="AE182" s="28"/>
      <c r="AF182" s="29" t="s">
        <v>55</v>
      </c>
      <c r="AG182" s="29"/>
      <c r="AH182" s="27" t="s">
        <v>181</v>
      </c>
      <c r="AI182" s="27" t="s">
        <v>181</v>
      </c>
      <c r="AJ182" s="27"/>
      <c r="AK182" s="81"/>
      <c r="AL182" s="569"/>
      <c r="AM182" s="28">
        <v>16</v>
      </c>
      <c r="AN182" s="28"/>
      <c r="AO182" s="28">
        <v>1999</v>
      </c>
      <c r="AP182" s="20">
        <v>2001</v>
      </c>
      <c r="AQ182" s="37"/>
      <c r="AR182" s="28" t="s">
        <v>1273</v>
      </c>
      <c r="AS182" s="20" t="s">
        <v>1316</v>
      </c>
    </row>
    <row r="183" spans="1:45" ht="14.25" customHeight="1" x14ac:dyDescent="0.25">
      <c r="B183">
        <v>1</v>
      </c>
      <c r="C183" t="s">
        <v>875</v>
      </c>
      <c r="D183" s="26" t="s">
        <v>2147</v>
      </c>
      <c r="E183" s="435" t="s">
        <v>2149</v>
      </c>
      <c r="F183" s="27" t="s">
        <v>67</v>
      </c>
      <c r="G183" s="28" t="s">
        <v>2148</v>
      </c>
      <c r="H183" s="27" t="s">
        <v>1023</v>
      </c>
      <c r="I183" s="27">
        <v>16</v>
      </c>
      <c r="J183" s="87">
        <v>16</v>
      </c>
      <c r="K183" s="19" t="s">
        <v>800</v>
      </c>
      <c r="L183" s="52" t="s">
        <v>108</v>
      </c>
      <c r="M183" s="81"/>
      <c r="N183" s="28">
        <v>332</v>
      </c>
      <c r="O183" s="972"/>
      <c r="P183" s="29">
        <v>6</v>
      </c>
      <c r="Q183" s="28"/>
      <c r="R183" s="28"/>
      <c r="S183" s="81">
        <v>317.45999999999998</v>
      </c>
      <c r="T183" s="185">
        <v>43172</v>
      </c>
      <c r="U183" s="326">
        <v>14.7</v>
      </c>
      <c r="V183" s="60">
        <v>0.67</v>
      </c>
      <c r="W183" s="167">
        <v>1</v>
      </c>
      <c r="X183" s="489">
        <f t="shared" si="6"/>
        <v>640.6572289156627</v>
      </c>
      <c r="Y183" s="502" t="s">
        <v>174</v>
      </c>
      <c r="Z183" s="494"/>
      <c r="AA183" s="28" t="s">
        <v>20</v>
      </c>
      <c r="AB183" s="27">
        <v>1</v>
      </c>
      <c r="AC183" s="28" t="s">
        <v>2147</v>
      </c>
      <c r="AD183" s="27"/>
      <c r="AE183" s="28" t="s">
        <v>158</v>
      </c>
      <c r="AF183" s="29" t="s">
        <v>55</v>
      </c>
      <c r="AG183" s="29" t="s">
        <v>54</v>
      </c>
      <c r="AH183" s="27">
        <v>256</v>
      </c>
      <c r="AI183" s="27" t="s">
        <v>83</v>
      </c>
      <c r="AJ183" s="27"/>
      <c r="AK183" s="81">
        <v>40</v>
      </c>
      <c r="AL183" s="569"/>
      <c r="AM183" s="28">
        <v>16</v>
      </c>
      <c r="AN183" s="28"/>
      <c r="AO183" s="28">
        <v>2001</v>
      </c>
      <c r="AP183" s="20">
        <v>2004</v>
      </c>
      <c r="AQ183" s="182" t="s">
        <v>5260</v>
      </c>
      <c r="AR183" s="28" t="s">
        <v>2890</v>
      </c>
      <c r="AS183" s="20" t="s">
        <v>2146</v>
      </c>
    </row>
    <row r="184" spans="1:45" ht="14.25" customHeight="1" x14ac:dyDescent="0.25">
      <c r="A184" t="s">
        <v>746</v>
      </c>
      <c r="B184">
        <v>1</v>
      </c>
      <c r="C184" t="s">
        <v>4376</v>
      </c>
      <c r="D184" s="26" t="s">
        <v>1552</v>
      </c>
      <c r="E184" s="435" t="s">
        <v>2491</v>
      </c>
      <c r="F184" s="27" t="s">
        <v>67</v>
      </c>
      <c r="G184" s="28" t="s">
        <v>355</v>
      </c>
      <c r="H184" s="27" t="s">
        <v>65</v>
      </c>
      <c r="I184" s="27">
        <v>16</v>
      </c>
      <c r="J184" s="87">
        <v>16</v>
      </c>
      <c r="K184" s="19" t="s">
        <v>800</v>
      </c>
      <c r="L184" s="52" t="s">
        <v>108</v>
      </c>
      <c r="M184" s="81" t="s">
        <v>1554</v>
      </c>
      <c r="N184" s="28">
        <v>518</v>
      </c>
      <c r="O184" s="972"/>
      <c r="P184" s="29">
        <v>6</v>
      </c>
      <c r="Q184" s="28"/>
      <c r="R184" s="28"/>
      <c r="S184" s="81">
        <v>411.86200000000002</v>
      </c>
      <c r="T184" s="185">
        <v>42267</v>
      </c>
      <c r="U184" s="326">
        <v>14.7</v>
      </c>
      <c r="V184" s="60">
        <v>0.8</v>
      </c>
      <c r="W184" s="167">
        <v>1</v>
      </c>
      <c r="X184" s="489">
        <f t="shared" si="6"/>
        <v>636.08030888030896</v>
      </c>
      <c r="Y184" s="502" t="s">
        <v>174</v>
      </c>
      <c r="Z184" s="494"/>
      <c r="AA184" s="28" t="s">
        <v>20</v>
      </c>
      <c r="AB184" s="27">
        <v>3</v>
      </c>
      <c r="AC184" s="28" t="s">
        <v>356</v>
      </c>
      <c r="AD184" s="27" t="s">
        <v>54</v>
      </c>
      <c r="AE184" s="28" t="s">
        <v>65</v>
      </c>
      <c r="AF184" s="29" t="s">
        <v>55</v>
      </c>
      <c r="AG184" s="29"/>
      <c r="AH184" s="27" t="s">
        <v>181</v>
      </c>
      <c r="AI184" s="27" t="s">
        <v>181</v>
      </c>
      <c r="AJ184" s="27"/>
      <c r="AK184" s="81">
        <v>20</v>
      </c>
      <c r="AL184" s="569"/>
      <c r="AM184" s="28"/>
      <c r="AN184" s="28">
        <v>2</v>
      </c>
      <c r="AO184" s="28">
        <v>2006</v>
      </c>
      <c r="AP184" s="20">
        <v>2017</v>
      </c>
      <c r="AQ184" s="182" t="s">
        <v>5769</v>
      </c>
      <c r="AR184" s="28" t="s">
        <v>38</v>
      </c>
      <c r="AS184" s="20" t="s">
        <v>1641</v>
      </c>
    </row>
    <row r="185" spans="1:45" ht="15" customHeight="1" x14ac:dyDescent="0.25">
      <c r="A185" t="s">
        <v>746</v>
      </c>
      <c r="B185">
        <v>1</v>
      </c>
      <c r="C185" t="s">
        <v>4376</v>
      </c>
      <c r="D185" s="409" t="s">
        <v>4353</v>
      </c>
      <c r="E185" s="435" t="s">
        <v>4354</v>
      </c>
      <c r="F185" s="412" t="s">
        <v>67</v>
      </c>
      <c r="G185" s="504" t="s">
        <v>1911</v>
      </c>
      <c r="H185" s="412" t="s">
        <v>65</v>
      </c>
      <c r="I185" s="412">
        <v>16</v>
      </c>
      <c r="J185" s="415">
        <v>4</v>
      </c>
      <c r="K185" s="19" t="s">
        <v>800</v>
      </c>
      <c r="L185" s="28" t="s">
        <v>108</v>
      </c>
      <c r="M185" s="81"/>
      <c r="N185" s="28">
        <v>514</v>
      </c>
      <c r="O185" s="972"/>
      <c r="P185" s="29">
        <v>6</v>
      </c>
      <c r="Q185" s="28"/>
      <c r="R185" s="28"/>
      <c r="S185" s="81">
        <v>476.19</v>
      </c>
      <c r="T185" s="185">
        <v>43304</v>
      </c>
      <c r="U185" s="326">
        <v>14.7</v>
      </c>
      <c r="V185" s="60">
        <v>0.67</v>
      </c>
      <c r="W185" s="167">
        <v>1</v>
      </c>
      <c r="X185" s="489">
        <f t="shared" si="6"/>
        <v>620.71459143968877</v>
      </c>
      <c r="Y185" s="502" t="s">
        <v>174</v>
      </c>
      <c r="Z185" s="494" t="s">
        <v>745</v>
      </c>
      <c r="AA185" s="28" t="s">
        <v>20</v>
      </c>
      <c r="AB185" s="27">
        <v>1</v>
      </c>
      <c r="AC185" s="28" t="s">
        <v>4353</v>
      </c>
      <c r="AD185" s="27" t="s">
        <v>54</v>
      </c>
      <c r="AE185" s="28"/>
      <c r="AF185" s="29" t="s">
        <v>55</v>
      </c>
      <c r="AG185" s="29" t="s">
        <v>55</v>
      </c>
      <c r="AH185" s="27" t="s">
        <v>181</v>
      </c>
      <c r="AI185" s="27" t="s">
        <v>181</v>
      </c>
      <c r="AJ185" s="27" t="s">
        <v>54</v>
      </c>
      <c r="AK185" s="81">
        <v>12</v>
      </c>
      <c r="AL185" s="569"/>
      <c r="AM185" s="28"/>
      <c r="AN185" s="28"/>
      <c r="AO185" s="28">
        <v>2012</v>
      </c>
      <c r="AP185" s="20">
        <v>2017</v>
      </c>
      <c r="AQ185" s="182"/>
      <c r="AR185" s="28" t="s">
        <v>4359</v>
      </c>
      <c r="AS185" s="20" t="s">
        <v>4366</v>
      </c>
    </row>
    <row r="186" spans="1:45" ht="15" customHeight="1" x14ac:dyDescent="0.25">
      <c r="A186" t="s">
        <v>174</v>
      </c>
      <c r="B186">
        <v>1</v>
      </c>
      <c r="C186" t="s">
        <v>4376</v>
      </c>
      <c r="D186" s="26" t="s">
        <v>608</v>
      </c>
      <c r="E186" s="28"/>
      <c r="F186" s="27" t="s">
        <v>57</v>
      </c>
      <c r="G186" s="28" t="s">
        <v>609</v>
      </c>
      <c r="H186" s="27" t="s">
        <v>65</v>
      </c>
      <c r="I186" s="27">
        <v>16</v>
      </c>
      <c r="J186" s="87">
        <v>4</v>
      </c>
      <c r="K186" s="19" t="s">
        <v>800</v>
      </c>
      <c r="L186" s="28" t="s">
        <v>108</v>
      </c>
      <c r="M186" s="81"/>
      <c r="N186" s="28">
        <v>303</v>
      </c>
      <c r="O186" s="972"/>
      <c r="P186" s="29">
        <v>6</v>
      </c>
      <c r="Q186" s="28"/>
      <c r="R186" s="28"/>
      <c r="S186" s="81">
        <v>256.14800000000002</v>
      </c>
      <c r="T186" s="185">
        <v>41690</v>
      </c>
      <c r="U186" s="326">
        <v>14.7</v>
      </c>
      <c r="V186" s="60">
        <v>0.67</v>
      </c>
      <c r="W186" s="167">
        <v>1</v>
      </c>
      <c r="X186" s="489">
        <f t="shared" si="6"/>
        <v>566.39986798679877</v>
      </c>
      <c r="Y186" s="502" t="s">
        <v>174</v>
      </c>
      <c r="Z186" s="494"/>
      <c r="AA186" s="28" t="s">
        <v>17</v>
      </c>
      <c r="AB186" s="27">
        <v>13</v>
      </c>
      <c r="AC186" s="28" t="s">
        <v>73</v>
      </c>
      <c r="AD186" s="27" t="s">
        <v>54</v>
      </c>
      <c r="AE186" s="28" t="s">
        <v>158</v>
      </c>
      <c r="AF186" s="29" t="s">
        <v>55</v>
      </c>
      <c r="AG186" s="29"/>
      <c r="AH186" s="27">
        <v>256</v>
      </c>
      <c r="AI186" s="27"/>
      <c r="AJ186" s="27"/>
      <c r="AK186" s="81">
        <v>16</v>
      </c>
      <c r="AL186" s="569"/>
      <c r="AM186" s="28"/>
      <c r="AN186" s="28"/>
      <c r="AO186" s="28">
        <v>2001</v>
      </c>
      <c r="AP186" s="20"/>
      <c r="AQ186" s="62"/>
      <c r="AR186" s="28" t="s">
        <v>610</v>
      </c>
      <c r="AS186" s="20"/>
    </row>
    <row r="187" spans="1:45" ht="15" customHeight="1" x14ac:dyDescent="0.25">
      <c r="D187" s="26" t="s">
        <v>6479</v>
      </c>
      <c r="E187" s="435" t="s">
        <v>6480</v>
      </c>
      <c r="F187" s="27"/>
      <c r="G187" s="28" t="s">
        <v>4579</v>
      </c>
      <c r="H187" s="27" t="s">
        <v>12</v>
      </c>
      <c r="I187" s="27">
        <v>16</v>
      </c>
      <c r="J187" s="87">
        <v>16</v>
      </c>
      <c r="K187" s="856" t="s">
        <v>6197</v>
      </c>
      <c r="L187" s="504" t="s">
        <v>108</v>
      </c>
      <c r="M187" s="81"/>
      <c r="N187" s="28">
        <v>197</v>
      </c>
      <c r="O187" s="972">
        <v>78</v>
      </c>
      <c r="P187" s="29">
        <v>6</v>
      </c>
      <c r="Q187" s="28"/>
      <c r="R187" s="28"/>
      <c r="S187" s="81">
        <v>500</v>
      </c>
      <c r="T187" s="185">
        <v>44563</v>
      </c>
      <c r="U187" s="326" t="s">
        <v>6495</v>
      </c>
      <c r="V187" s="60">
        <v>0.22</v>
      </c>
      <c r="W187" s="167">
        <v>1</v>
      </c>
      <c r="X187" s="489">
        <f t="shared" si="6"/>
        <v>558.37563451776646</v>
      </c>
      <c r="Y187" s="502" t="s">
        <v>174</v>
      </c>
      <c r="Z187" s="494" t="s">
        <v>745</v>
      </c>
      <c r="AA187" s="28" t="s">
        <v>17</v>
      </c>
      <c r="AB187" s="27">
        <v>1</v>
      </c>
      <c r="AC187" s="28" t="s">
        <v>6486</v>
      </c>
      <c r="AD187" s="27" t="s">
        <v>54</v>
      </c>
      <c r="AE187" s="28" t="s">
        <v>124</v>
      </c>
      <c r="AF187" s="29" t="s">
        <v>55</v>
      </c>
      <c r="AG187" s="29"/>
      <c r="AH187" s="27" t="s">
        <v>181</v>
      </c>
      <c r="AI187" s="27" t="s">
        <v>181</v>
      </c>
      <c r="AJ187" s="27" t="s">
        <v>55</v>
      </c>
      <c r="AK187" s="81">
        <v>10</v>
      </c>
      <c r="AL187" s="569"/>
      <c r="AM187" s="28"/>
      <c r="AN187" s="28"/>
      <c r="AO187" s="28"/>
      <c r="AP187" s="20">
        <v>2021</v>
      </c>
      <c r="AQ187" s="19"/>
      <c r="AR187" s="28" t="s">
        <v>6481</v>
      </c>
      <c r="AS187" s="20"/>
    </row>
    <row r="188" spans="1:45" ht="15" customHeight="1" x14ac:dyDescent="0.25">
      <c r="B188">
        <v>1</v>
      </c>
      <c r="C188" t="s">
        <v>875</v>
      </c>
      <c r="D188" s="26" t="s">
        <v>1779</v>
      </c>
      <c r="E188" s="435" t="s">
        <v>2098</v>
      </c>
      <c r="F188" s="27" t="s">
        <v>85</v>
      </c>
      <c r="G188" s="28" t="s">
        <v>1780</v>
      </c>
      <c r="H188" s="27" t="s">
        <v>143</v>
      </c>
      <c r="I188" s="27">
        <v>16</v>
      </c>
      <c r="J188" s="87">
        <v>16</v>
      </c>
      <c r="K188" s="19" t="s">
        <v>775</v>
      </c>
      <c r="L188" s="52" t="s">
        <v>108</v>
      </c>
      <c r="M188" s="81"/>
      <c r="N188" s="28">
        <v>356</v>
      </c>
      <c r="O188" s="972"/>
      <c r="P188" s="29">
        <v>6</v>
      </c>
      <c r="Q188" s="28"/>
      <c r="R188" s="28">
        <v>4</v>
      </c>
      <c r="S188" s="81">
        <v>186.81100000000001</v>
      </c>
      <c r="T188" s="185">
        <v>42884</v>
      </c>
      <c r="U188" s="326">
        <v>14.7</v>
      </c>
      <c r="V188" s="60">
        <v>1</v>
      </c>
      <c r="W188" s="167">
        <v>1</v>
      </c>
      <c r="X188" s="489">
        <f t="shared" si="6"/>
        <v>524.75</v>
      </c>
      <c r="Y188" s="502" t="s">
        <v>174</v>
      </c>
      <c r="Z188" s="494" t="s">
        <v>54</v>
      </c>
      <c r="AA188" s="28" t="s">
        <v>17</v>
      </c>
      <c r="AB188" s="27">
        <v>25</v>
      </c>
      <c r="AC188" s="28" t="s">
        <v>1781</v>
      </c>
      <c r="AD188" s="27"/>
      <c r="AE188" s="28"/>
      <c r="AF188" s="29"/>
      <c r="AG188" s="29"/>
      <c r="AH188" s="27" t="s">
        <v>83</v>
      </c>
      <c r="AI188" s="27" t="s">
        <v>83</v>
      </c>
      <c r="AJ188" s="27"/>
      <c r="AK188" s="81"/>
      <c r="AL188" s="569"/>
      <c r="AM188" s="28"/>
      <c r="AN188" s="28"/>
      <c r="AO188" s="28">
        <v>2015</v>
      </c>
      <c r="AP188" s="20">
        <v>2017</v>
      </c>
      <c r="AQ188" s="182"/>
      <c r="AR188" s="28" t="s">
        <v>1782</v>
      </c>
      <c r="AS188" s="20"/>
    </row>
    <row r="189" spans="1:45" ht="15" customHeight="1" x14ac:dyDescent="0.25">
      <c r="C189" t="s">
        <v>4376</v>
      </c>
      <c r="D189" s="26" t="s">
        <v>3152</v>
      </c>
      <c r="E189" s="435" t="s">
        <v>2466</v>
      </c>
      <c r="F189" s="27" t="s">
        <v>67</v>
      </c>
      <c r="G189" s="28" t="s">
        <v>2464</v>
      </c>
      <c r="H189" s="27" t="s">
        <v>65</v>
      </c>
      <c r="I189" s="27">
        <v>16</v>
      </c>
      <c r="J189" s="87">
        <v>3</v>
      </c>
      <c r="K189" s="19" t="s">
        <v>800</v>
      </c>
      <c r="L189" s="52" t="s">
        <v>108</v>
      </c>
      <c r="M189" s="81"/>
      <c r="N189" s="28">
        <v>143</v>
      </c>
      <c r="O189" s="972"/>
      <c r="P189" s="29">
        <v>6</v>
      </c>
      <c r="Q189" s="28"/>
      <c r="R189" s="28"/>
      <c r="S189" s="81">
        <v>416.66699999999997</v>
      </c>
      <c r="T189" s="185">
        <v>43185</v>
      </c>
      <c r="U189" s="326">
        <v>14.7</v>
      </c>
      <c r="V189" s="60">
        <v>0.2</v>
      </c>
      <c r="W189" s="167">
        <v>1.2</v>
      </c>
      <c r="X189" s="489">
        <f t="shared" si="6"/>
        <v>485.62587412587419</v>
      </c>
      <c r="Y189" s="502" t="s">
        <v>174</v>
      </c>
      <c r="Z189" s="494"/>
      <c r="AA189" s="28" t="s">
        <v>17</v>
      </c>
      <c r="AB189" s="27">
        <v>8</v>
      </c>
      <c r="AC189" s="28" t="s">
        <v>2463</v>
      </c>
      <c r="AD189" s="27" t="s">
        <v>54</v>
      </c>
      <c r="AE189" s="28" t="s">
        <v>124</v>
      </c>
      <c r="AF189" s="29" t="s">
        <v>55</v>
      </c>
      <c r="AG189" s="29" t="s">
        <v>55</v>
      </c>
      <c r="AH189" s="27" t="s">
        <v>181</v>
      </c>
      <c r="AI189" s="27" t="s">
        <v>181</v>
      </c>
      <c r="AJ189" s="27" t="s">
        <v>55</v>
      </c>
      <c r="AK189" s="81">
        <v>8</v>
      </c>
      <c r="AL189" s="569">
        <v>2</v>
      </c>
      <c r="AM189" s="28"/>
      <c r="AN189" s="28"/>
      <c r="AO189" s="28">
        <v>2001</v>
      </c>
      <c r="AP189" s="20">
        <v>2001</v>
      </c>
      <c r="AQ189" s="182" t="s">
        <v>2465</v>
      </c>
      <c r="AR189" s="28" t="s">
        <v>2467</v>
      </c>
      <c r="AS189" s="20" t="s">
        <v>2468</v>
      </c>
    </row>
    <row r="190" spans="1:45" ht="15" customHeight="1" x14ac:dyDescent="0.25">
      <c r="A190" t="s">
        <v>746</v>
      </c>
      <c r="B190">
        <v>1</v>
      </c>
      <c r="C190" t="s">
        <v>875</v>
      </c>
      <c r="D190" s="26" t="s">
        <v>171</v>
      </c>
      <c r="E190" s="435" t="s">
        <v>2232</v>
      </c>
      <c r="F190" s="27" t="s">
        <v>57</v>
      </c>
      <c r="G190" s="28" t="s">
        <v>173</v>
      </c>
      <c r="H190" s="27" t="s">
        <v>143</v>
      </c>
      <c r="I190" s="27">
        <v>16</v>
      </c>
      <c r="J190" s="87">
        <v>16</v>
      </c>
      <c r="K190" s="856" t="s">
        <v>6197</v>
      </c>
      <c r="L190" s="52" t="s">
        <v>108</v>
      </c>
      <c r="M190" s="81" t="s">
        <v>6199</v>
      </c>
      <c r="N190" s="28">
        <v>611</v>
      </c>
      <c r="O190" s="972">
        <v>285</v>
      </c>
      <c r="P190" s="29">
        <v>6</v>
      </c>
      <c r="Q190" s="28">
        <v>1</v>
      </c>
      <c r="R190" s="28"/>
      <c r="S190" s="81">
        <v>333.33300000000003</v>
      </c>
      <c r="T190" s="185">
        <v>44495</v>
      </c>
      <c r="U190" s="326" t="s">
        <v>5998</v>
      </c>
      <c r="V190" s="60">
        <v>0.8</v>
      </c>
      <c r="W190" s="167">
        <v>1</v>
      </c>
      <c r="X190" s="489">
        <f t="shared" si="6"/>
        <v>436.44255319148942</v>
      </c>
      <c r="Y190" s="502" t="s">
        <v>2216</v>
      </c>
      <c r="Z190" s="494"/>
      <c r="AA190" s="28" t="s">
        <v>17</v>
      </c>
      <c r="AB190" s="27">
        <v>8</v>
      </c>
      <c r="AC190" s="28" t="s">
        <v>985</v>
      </c>
      <c r="AD190" s="27" t="s">
        <v>54</v>
      </c>
      <c r="AE190" s="28" t="s">
        <v>158</v>
      </c>
      <c r="AF190" s="29" t="s">
        <v>55</v>
      </c>
      <c r="AG190" s="29" t="s">
        <v>54</v>
      </c>
      <c r="AH190" s="27" t="s">
        <v>181</v>
      </c>
      <c r="AI190" s="27" t="s">
        <v>181</v>
      </c>
      <c r="AJ190" s="27" t="s">
        <v>54</v>
      </c>
      <c r="AK190" s="81">
        <v>80</v>
      </c>
      <c r="AL190" s="569"/>
      <c r="AM190" s="28">
        <v>8</v>
      </c>
      <c r="AN190" s="28"/>
      <c r="AO190" s="28">
        <v>2013</v>
      </c>
      <c r="AP190" s="20">
        <v>2015</v>
      </c>
      <c r="AQ190" s="142"/>
      <c r="AR190" s="28" t="s">
        <v>807</v>
      </c>
      <c r="AS190" s="20" t="s">
        <v>1045</v>
      </c>
    </row>
    <row r="191" spans="1:45" ht="15" customHeight="1" x14ac:dyDescent="0.25">
      <c r="B191">
        <v>1</v>
      </c>
      <c r="C191" t="s">
        <v>4376</v>
      </c>
      <c r="D191" s="26" t="s">
        <v>3047</v>
      </c>
      <c r="E191" s="435" t="s">
        <v>3039</v>
      </c>
      <c r="F191" s="27" t="s">
        <v>67</v>
      </c>
      <c r="G191" s="28" t="s">
        <v>3037</v>
      </c>
      <c r="H191" s="27" t="s">
        <v>143</v>
      </c>
      <c r="I191" s="27">
        <v>16</v>
      </c>
      <c r="J191" s="87">
        <v>16</v>
      </c>
      <c r="K191" s="19" t="s">
        <v>800</v>
      </c>
      <c r="L191" s="52" t="s">
        <v>108</v>
      </c>
      <c r="M191" s="81"/>
      <c r="N191" s="28">
        <v>369</v>
      </c>
      <c r="O191" s="972"/>
      <c r="P191" s="29">
        <v>6</v>
      </c>
      <c r="Q191" s="28"/>
      <c r="R191" s="28"/>
      <c r="S191" s="81">
        <v>200</v>
      </c>
      <c r="T191" s="185">
        <v>43182</v>
      </c>
      <c r="U191" s="326">
        <v>14.7</v>
      </c>
      <c r="V191" s="60">
        <v>0.67</v>
      </c>
      <c r="W191" s="167">
        <v>1</v>
      </c>
      <c r="X191" s="489">
        <f t="shared" si="6"/>
        <v>363.14363143631437</v>
      </c>
      <c r="Y191" s="502" t="s">
        <v>174</v>
      </c>
      <c r="Z191" s="494"/>
      <c r="AA191" s="28" t="s">
        <v>20</v>
      </c>
      <c r="AB191" s="27">
        <v>8</v>
      </c>
      <c r="AC191" s="28" t="s">
        <v>269</v>
      </c>
      <c r="AD191" s="27"/>
      <c r="AE191" s="28"/>
      <c r="AF191" s="29" t="s">
        <v>55</v>
      </c>
      <c r="AG191" s="29"/>
      <c r="AH191" s="27" t="s">
        <v>3045</v>
      </c>
      <c r="AI191" s="27" t="s">
        <v>3045</v>
      </c>
      <c r="AJ191" s="27"/>
      <c r="AK191" s="81">
        <v>13</v>
      </c>
      <c r="AL191" s="569"/>
      <c r="AM191" s="28">
        <v>8</v>
      </c>
      <c r="AN191" s="28"/>
      <c r="AO191" s="28">
        <v>2017</v>
      </c>
      <c r="AP191" s="20">
        <v>2017</v>
      </c>
      <c r="AQ191" s="19"/>
      <c r="AR191" s="28" t="s">
        <v>3048</v>
      </c>
      <c r="AS191" s="20" t="s">
        <v>3049</v>
      </c>
    </row>
    <row r="192" spans="1:45" ht="14.25" customHeight="1" x14ac:dyDescent="0.25">
      <c r="C192" t="s">
        <v>4376</v>
      </c>
      <c r="D192" s="26" t="s">
        <v>950</v>
      </c>
      <c r="E192" s="435" t="s">
        <v>2373</v>
      </c>
      <c r="F192" s="27" t="s">
        <v>57</v>
      </c>
      <c r="G192" s="28" t="s">
        <v>371</v>
      </c>
      <c r="H192" s="27" t="s">
        <v>12</v>
      </c>
      <c r="I192" s="27">
        <v>16</v>
      </c>
      <c r="J192" s="87">
        <v>16</v>
      </c>
      <c r="K192" s="19" t="s">
        <v>30</v>
      </c>
      <c r="L192" s="52" t="s">
        <v>108</v>
      </c>
      <c r="M192" s="81"/>
      <c r="N192" s="28">
        <v>205</v>
      </c>
      <c r="O192" s="972"/>
      <c r="P192" s="29">
        <v>6</v>
      </c>
      <c r="Q192" s="28"/>
      <c r="R192" s="28"/>
      <c r="S192" s="81">
        <v>433.65100000000001</v>
      </c>
      <c r="T192" s="185">
        <v>41690</v>
      </c>
      <c r="U192" s="326">
        <v>14.7</v>
      </c>
      <c r="V192" s="60">
        <v>0.33</v>
      </c>
      <c r="W192" s="167">
        <v>2</v>
      </c>
      <c r="X192" s="489">
        <f t="shared" si="6"/>
        <v>349.03617073170733</v>
      </c>
      <c r="Y192" s="502" t="s">
        <v>174</v>
      </c>
      <c r="Z192" s="494"/>
      <c r="AA192" s="28" t="s">
        <v>17</v>
      </c>
      <c r="AB192" s="27">
        <v>1</v>
      </c>
      <c r="AC192" s="28" t="s">
        <v>952</v>
      </c>
      <c r="AD192" s="27" t="s">
        <v>54</v>
      </c>
      <c r="AE192" s="28" t="s">
        <v>158</v>
      </c>
      <c r="AF192" s="29" t="s">
        <v>55</v>
      </c>
      <c r="AG192" s="29" t="s">
        <v>55</v>
      </c>
      <c r="AH192" s="27" t="s">
        <v>181</v>
      </c>
      <c r="AI192" s="27" t="s">
        <v>83</v>
      </c>
      <c r="AJ192" s="27" t="s">
        <v>54</v>
      </c>
      <c r="AK192" s="81">
        <v>8</v>
      </c>
      <c r="AL192" s="569"/>
      <c r="AM192" s="28"/>
      <c r="AN192" s="28"/>
      <c r="AO192" s="28">
        <v>2002</v>
      </c>
      <c r="AP192" s="20">
        <v>2008</v>
      </c>
      <c r="AQ192" s="182" t="s">
        <v>2489</v>
      </c>
      <c r="AR192" s="28" t="s">
        <v>951</v>
      </c>
      <c r="AS192" s="20" t="s">
        <v>953</v>
      </c>
    </row>
    <row r="193" spans="1:45" ht="14.25" customHeight="1" x14ac:dyDescent="0.25">
      <c r="A193" t="s">
        <v>746</v>
      </c>
      <c r="B193">
        <v>1</v>
      </c>
      <c r="C193" t="s">
        <v>875</v>
      </c>
      <c r="D193" s="26" t="s">
        <v>146</v>
      </c>
      <c r="E193" s="435" t="s">
        <v>2223</v>
      </c>
      <c r="F193" s="27" t="s">
        <v>85</v>
      </c>
      <c r="G193" s="28" t="s">
        <v>148</v>
      </c>
      <c r="H193" s="27" t="s">
        <v>143</v>
      </c>
      <c r="I193" s="27">
        <v>16</v>
      </c>
      <c r="J193" s="87">
        <v>16</v>
      </c>
      <c r="K193" s="19" t="s">
        <v>800</v>
      </c>
      <c r="L193" s="52" t="s">
        <v>108</v>
      </c>
      <c r="M193" s="81"/>
      <c r="N193" s="28">
        <v>377</v>
      </c>
      <c r="O193" s="972"/>
      <c r="P193" s="29">
        <v>6</v>
      </c>
      <c r="Q193" s="28"/>
      <c r="R193" s="28"/>
      <c r="S193" s="81">
        <v>194.40100000000001</v>
      </c>
      <c r="T193" s="185">
        <v>41788</v>
      </c>
      <c r="U193" s="326">
        <v>14.7</v>
      </c>
      <c r="V193" s="60">
        <v>0.67</v>
      </c>
      <c r="W193" s="167">
        <v>1</v>
      </c>
      <c r="X193" s="489">
        <f t="shared" si="6"/>
        <v>345.48718832891251</v>
      </c>
      <c r="Y193" s="502" t="s">
        <v>1833</v>
      </c>
      <c r="Z193" s="494"/>
      <c r="AA193" s="28" t="s">
        <v>17</v>
      </c>
      <c r="AB193" s="27">
        <v>7</v>
      </c>
      <c r="AC193" s="28" t="s">
        <v>79</v>
      </c>
      <c r="AD193" s="27" t="s">
        <v>149</v>
      </c>
      <c r="AE193" s="28"/>
      <c r="AF193" s="29" t="s">
        <v>55</v>
      </c>
      <c r="AG193" s="29" t="s">
        <v>55</v>
      </c>
      <c r="AH193" s="27" t="s">
        <v>181</v>
      </c>
      <c r="AI193" s="27" t="s">
        <v>181</v>
      </c>
      <c r="AJ193" s="27" t="s">
        <v>54</v>
      </c>
      <c r="AK193" s="81"/>
      <c r="AL193" s="569"/>
      <c r="AM193" s="28">
        <v>16</v>
      </c>
      <c r="AN193" s="28"/>
      <c r="AO193" s="28">
        <v>2009</v>
      </c>
      <c r="AP193" s="20">
        <v>2010</v>
      </c>
      <c r="AQ193" s="142"/>
      <c r="AR193" s="28" t="s">
        <v>1109</v>
      </c>
      <c r="AS193" s="20" t="s">
        <v>1406</v>
      </c>
    </row>
    <row r="194" spans="1:45" ht="14.25" customHeight="1" x14ac:dyDescent="0.25">
      <c r="B194">
        <v>1</v>
      </c>
      <c r="C194" t="s">
        <v>875</v>
      </c>
      <c r="D194" s="26" t="s">
        <v>496</v>
      </c>
      <c r="E194" s="435" t="s">
        <v>2547</v>
      </c>
      <c r="F194" s="27" t="s">
        <v>96</v>
      </c>
      <c r="G194" s="28" t="s">
        <v>498</v>
      </c>
      <c r="H194" s="27" t="s">
        <v>143</v>
      </c>
      <c r="I194" s="27">
        <v>16</v>
      </c>
      <c r="J194" s="87">
        <v>16</v>
      </c>
      <c r="K194" s="19" t="s">
        <v>800</v>
      </c>
      <c r="L194" s="52" t="s">
        <v>108</v>
      </c>
      <c r="M194" s="81"/>
      <c r="N194" s="28">
        <v>349</v>
      </c>
      <c r="O194" s="972"/>
      <c r="P194" s="29">
        <v>6</v>
      </c>
      <c r="Q194" s="28">
        <v>1</v>
      </c>
      <c r="R194" s="28"/>
      <c r="S194" s="81">
        <v>526.31600000000003</v>
      </c>
      <c r="T194" s="185">
        <v>41687</v>
      </c>
      <c r="U194" s="326">
        <v>14.7</v>
      </c>
      <c r="V194" s="60">
        <v>0.67</v>
      </c>
      <c r="W194" s="167">
        <v>3</v>
      </c>
      <c r="X194" s="489">
        <f t="shared" si="6"/>
        <v>336.80202483285581</v>
      </c>
      <c r="Y194" s="502" t="s">
        <v>174</v>
      </c>
      <c r="Z194" s="494" t="s">
        <v>745</v>
      </c>
      <c r="AA194" s="28" t="s">
        <v>17</v>
      </c>
      <c r="AB194" s="27">
        <v>13</v>
      </c>
      <c r="AC194" s="28" t="s">
        <v>497</v>
      </c>
      <c r="AD194" s="27" t="s">
        <v>54</v>
      </c>
      <c r="AE194" s="28" t="s">
        <v>158</v>
      </c>
      <c r="AF194" s="29" t="s">
        <v>55</v>
      </c>
      <c r="AG194" s="29"/>
      <c r="AH194" s="27" t="s">
        <v>249</v>
      </c>
      <c r="AI194" s="27" t="s">
        <v>249</v>
      </c>
      <c r="AJ194" s="27"/>
      <c r="AK194" s="81"/>
      <c r="AL194" s="569"/>
      <c r="AM194" s="28">
        <v>8</v>
      </c>
      <c r="AN194" s="28">
        <v>4</v>
      </c>
      <c r="AO194" s="28">
        <v>2001</v>
      </c>
      <c r="AP194" s="20">
        <v>2009</v>
      </c>
      <c r="AQ194" s="19"/>
      <c r="AR194" s="28" t="s">
        <v>3551</v>
      </c>
      <c r="AS194" s="20" t="s">
        <v>3834</v>
      </c>
    </row>
    <row r="195" spans="1:45" ht="14.25" customHeight="1" x14ac:dyDescent="0.25">
      <c r="B195">
        <v>1</v>
      </c>
      <c r="C195" t="s">
        <v>4376</v>
      </c>
      <c r="D195" s="26" t="s">
        <v>409</v>
      </c>
      <c r="E195" s="435" t="s">
        <v>2344</v>
      </c>
      <c r="F195" s="27" t="s">
        <v>85</v>
      </c>
      <c r="G195" s="28" t="s">
        <v>411</v>
      </c>
      <c r="H195" s="27" t="s">
        <v>12</v>
      </c>
      <c r="I195" s="27">
        <v>16</v>
      </c>
      <c r="J195" s="87">
        <v>8</v>
      </c>
      <c r="K195" s="19" t="s">
        <v>800</v>
      </c>
      <c r="L195" s="52" t="s">
        <v>108</v>
      </c>
      <c r="M195" s="81"/>
      <c r="N195" s="28">
        <v>223</v>
      </c>
      <c r="O195" s="972"/>
      <c r="P195" s="29">
        <v>6</v>
      </c>
      <c r="Q195" s="28"/>
      <c r="R195" s="28"/>
      <c r="S195" s="81">
        <v>105.26300000000001</v>
      </c>
      <c r="T195" s="185">
        <v>41685</v>
      </c>
      <c r="U195" s="326">
        <v>14.7</v>
      </c>
      <c r="V195" s="60">
        <v>0.67</v>
      </c>
      <c r="W195" s="167">
        <v>1</v>
      </c>
      <c r="X195" s="489">
        <f t="shared" si="6"/>
        <v>316.26103139013458</v>
      </c>
      <c r="Y195" s="502" t="s">
        <v>174</v>
      </c>
      <c r="Z195" s="494"/>
      <c r="AA195" s="28" t="s">
        <v>20</v>
      </c>
      <c r="AB195" s="27">
        <v>3</v>
      </c>
      <c r="AC195" s="28" t="s">
        <v>410</v>
      </c>
      <c r="AD195" s="27" t="s">
        <v>54</v>
      </c>
      <c r="AE195" s="28"/>
      <c r="AF195" s="29" t="s">
        <v>55</v>
      </c>
      <c r="AG195" s="29"/>
      <c r="AH195" s="27" t="s">
        <v>182</v>
      </c>
      <c r="AI195" s="27" t="s">
        <v>181</v>
      </c>
      <c r="AJ195" s="27"/>
      <c r="AK195" s="81">
        <v>16</v>
      </c>
      <c r="AL195" s="569"/>
      <c r="AM195" s="28">
        <v>16</v>
      </c>
      <c r="AN195" s="28"/>
      <c r="AO195" s="28">
        <v>2006</v>
      </c>
      <c r="AP195" s="20">
        <v>2018</v>
      </c>
      <c r="AQ195" s="19"/>
      <c r="AR195" s="28" t="s">
        <v>2345</v>
      </c>
      <c r="AS195" s="20"/>
    </row>
    <row r="196" spans="1:45" ht="14.25" customHeight="1" x14ac:dyDescent="0.25">
      <c r="A196" t="s">
        <v>174</v>
      </c>
      <c r="B196">
        <v>1</v>
      </c>
      <c r="C196" t="s">
        <v>875</v>
      </c>
      <c r="D196" s="45" t="s">
        <v>1516</v>
      </c>
      <c r="E196" s="555" t="s">
        <v>1521</v>
      </c>
      <c r="F196" s="46" t="s">
        <v>67</v>
      </c>
      <c r="G196" s="42" t="s">
        <v>1517</v>
      </c>
      <c r="H196" s="46" t="s">
        <v>568</v>
      </c>
      <c r="I196" s="46">
        <v>16</v>
      </c>
      <c r="J196" s="670">
        <v>16</v>
      </c>
      <c r="K196" s="19" t="s">
        <v>800</v>
      </c>
      <c r="L196" s="52" t="s">
        <v>108</v>
      </c>
      <c r="M196" s="81"/>
      <c r="N196" s="28">
        <v>590</v>
      </c>
      <c r="O196" s="972"/>
      <c r="P196" s="29">
        <v>6</v>
      </c>
      <c r="Q196" s="28"/>
      <c r="R196" s="28"/>
      <c r="S196" s="81">
        <v>318.87799999999999</v>
      </c>
      <c r="T196" s="185">
        <v>42004</v>
      </c>
      <c r="U196" s="326">
        <v>14.7</v>
      </c>
      <c r="V196" s="60">
        <v>1.4</v>
      </c>
      <c r="W196" s="167">
        <v>2.7</v>
      </c>
      <c r="X196" s="489">
        <f t="shared" si="6"/>
        <v>280.24431889516632</v>
      </c>
      <c r="Y196" s="502" t="s">
        <v>174</v>
      </c>
      <c r="Z196" s="494"/>
      <c r="AA196" s="28" t="s">
        <v>17</v>
      </c>
      <c r="AB196" s="27">
        <v>1</v>
      </c>
      <c r="AC196" s="28" t="s">
        <v>1516</v>
      </c>
      <c r="AD196" s="27" t="s">
        <v>54</v>
      </c>
      <c r="AE196" s="28" t="s">
        <v>124</v>
      </c>
      <c r="AF196" s="29" t="s">
        <v>55</v>
      </c>
      <c r="AG196" s="29" t="s">
        <v>55</v>
      </c>
      <c r="AH196" s="27" t="s">
        <v>181</v>
      </c>
      <c r="AI196" s="27" t="s">
        <v>181</v>
      </c>
      <c r="AJ196" s="27" t="s">
        <v>55</v>
      </c>
      <c r="AK196" s="81"/>
      <c r="AL196" s="569"/>
      <c r="AM196" s="28"/>
      <c r="AN196" s="28"/>
      <c r="AO196" s="28">
        <v>2004</v>
      </c>
      <c r="AP196" s="20"/>
      <c r="AQ196" s="182"/>
      <c r="AR196" s="28" t="s">
        <v>1520</v>
      </c>
      <c r="AS196" s="20" t="s">
        <v>1518</v>
      </c>
    </row>
    <row r="197" spans="1:45" ht="14.25" customHeight="1" x14ac:dyDescent="0.25">
      <c r="A197" t="s">
        <v>746</v>
      </c>
      <c r="B197">
        <v>1</v>
      </c>
      <c r="C197" t="s">
        <v>875</v>
      </c>
      <c r="D197" s="26" t="s">
        <v>1530</v>
      </c>
      <c r="E197" s="28" t="s">
        <v>1842</v>
      </c>
      <c r="F197" s="27" t="s">
        <v>67</v>
      </c>
      <c r="G197" s="28" t="s">
        <v>311</v>
      </c>
      <c r="H197" s="27" t="s">
        <v>143</v>
      </c>
      <c r="I197" s="27">
        <v>16</v>
      </c>
      <c r="J197" s="87">
        <v>16</v>
      </c>
      <c r="K197" s="19" t="s">
        <v>800</v>
      </c>
      <c r="L197" s="52" t="s">
        <v>108</v>
      </c>
      <c r="M197" s="81"/>
      <c r="N197" s="28">
        <v>780</v>
      </c>
      <c r="O197" s="972"/>
      <c r="P197" s="29">
        <v>6</v>
      </c>
      <c r="Q197" s="28"/>
      <c r="R197" s="28"/>
      <c r="S197" s="81">
        <v>313.185</v>
      </c>
      <c r="T197" s="185">
        <v>42095</v>
      </c>
      <c r="U197" s="326">
        <v>14.7</v>
      </c>
      <c r="V197" s="60">
        <v>0.67</v>
      </c>
      <c r="W197" s="167">
        <v>1</v>
      </c>
      <c r="X197" s="489">
        <f t="shared" si="6"/>
        <v>269.01788461538462</v>
      </c>
      <c r="Y197" s="502" t="s">
        <v>174</v>
      </c>
      <c r="Z197" s="494"/>
      <c r="AA197" s="28" t="s">
        <v>20</v>
      </c>
      <c r="AB197" s="27">
        <v>1</v>
      </c>
      <c r="AC197" s="28" t="s">
        <v>1531</v>
      </c>
      <c r="AD197" s="27" t="s">
        <v>54</v>
      </c>
      <c r="AE197" s="28"/>
      <c r="AF197" s="29" t="s">
        <v>55</v>
      </c>
      <c r="AG197" s="29" t="s">
        <v>54</v>
      </c>
      <c r="AH197" s="27"/>
      <c r="AI197" s="27"/>
      <c r="AJ197" s="27"/>
      <c r="AK197" s="81"/>
      <c r="AL197" s="569"/>
      <c r="AM197" s="28">
        <v>8</v>
      </c>
      <c r="AN197" s="28"/>
      <c r="AO197" s="28"/>
      <c r="AP197" s="20"/>
      <c r="AQ197" s="182" t="s">
        <v>2558</v>
      </c>
      <c r="AR197" s="28" t="s">
        <v>1536</v>
      </c>
      <c r="AS197" s="20" t="s">
        <v>1532</v>
      </c>
    </row>
    <row r="198" spans="1:45" ht="14.25" customHeight="1" x14ac:dyDescent="0.25">
      <c r="A198" t="s">
        <v>746</v>
      </c>
      <c r="B198">
        <v>1</v>
      </c>
      <c r="C198" t="s">
        <v>875</v>
      </c>
      <c r="D198" s="26" t="s">
        <v>1482</v>
      </c>
      <c r="E198" s="435" t="s">
        <v>2384</v>
      </c>
      <c r="F198" s="27" t="s">
        <v>85</v>
      </c>
      <c r="G198" s="28" t="s">
        <v>1483</v>
      </c>
      <c r="H198" s="27" t="s">
        <v>65</v>
      </c>
      <c r="I198" s="27">
        <v>16</v>
      </c>
      <c r="J198" s="87"/>
      <c r="K198" s="19" t="s">
        <v>800</v>
      </c>
      <c r="L198" s="52" t="s">
        <v>108</v>
      </c>
      <c r="M198" s="81"/>
      <c r="N198" s="28">
        <v>617</v>
      </c>
      <c r="O198" s="972"/>
      <c r="P198" s="29">
        <v>6</v>
      </c>
      <c r="Q198" s="28"/>
      <c r="R198" s="28">
        <v>4</v>
      </c>
      <c r="S198" s="81">
        <v>247.21899999999999</v>
      </c>
      <c r="T198" s="185">
        <v>41873</v>
      </c>
      <c r="U198" s="326">
        <v>14.7</v>
      </c>
      <c r="V198" s="60">
        <v>0.67</v>
      </c>
      <c r="W198" s="167">
        <v>1</v>
      </c>
      <c r="X198" s="489">
        <f t="shared" si="6"/>
        <v>268.4549918962723</v>
      </c>
      <c r="Y198" s="502" t="s">
        <v>174</v>
      </c>
      <c r="Z198" s="494"/>
      <c r="AA198" s="28" t="s">
        <v>17</v>
      </c>
      <c r="AB198" s="27">
        <v>20</v>
      </c>
      <c r="AC198" s="28" t="s">
        <v>73</v>
      </c>
      <c r="AD198" s="27"/>
      <c r="AE198" s="28" t="s">
        <v>158</v>
      </c>
      <c r="AF198" s="29" t="s">
        <v>55</v>
      </c>
      <c r="AG198" s="29" t="s">
        <v>54</v>
      </c>
      <c r="AH198" s="27" t="s">
        <v>364</v>
      </c>
      <c r="AI198" s="27" t="s">
        <v>364</v>
      </c>
      <c r="AJ198" s="27"/>
      <c r="AK198" s="81">
        <v>26</v>
      </c>
      <c r="AL198" s="569"/>
      <c r="AM198" s="28"/>
      <c r="AN198" s="28"/>
      <c r="AO198" s="28"/>
      <c r="AP198" s="20">
        <v>2014</v>
      </c>
      <c r="AQ198" s="182"/>
      <c r="AR198" s="28"/>
      <c r="AS198" s="20" t="s">
        <v>1484</v>
      </c>
    </row>
    <row r="199" spans="1:45" ht="14.25" customHeight="1" x14ac:dyDescent="0.25">
      <c r="A199" t="s">
        <v>174</v>
      </c>
      <c r="B199">
        <v>1</v>
      </c>
      <c r="C199" t="s">
        <v>875</v>
      </c>
      <c r="D199" s="45" t="s">
        <v>261</v>
      </c>
      <c r="E199" s="555" t="s">
        <v>2256</v>
      </c>
      <c r="F199" s="46" t="s">
        <v>57</v>
      </c>
      <c r="G199" s="42" t="s">
        <v>262</v>
      </c>
      <c r="H199" s="46" t="s">
        <v>143</v>
      </c>
      <c r="I199" s="46">
        <v>16</v>
      </c>
      <c r="J199" s="670">
        <v>16</v>
      </c>
      <c r="K199" s="19" t="s">
        <v>800</v>
      </c>
      <c r="L199" s="52" t="s">
        <v>108</v>
      </c>
      <c r="M199" s="81"/>
      <c r="N199" s="28">
        <v>807</v>
      </c>
      <c r="O199" s="972"/>
      <c r="P199" s="29">
        <v>6</v>
      </c>
      <c r="Q199" s="28"/>
      <c r="R199" s="28">
        <v>1</v>
      </c>
      <c r="S199" s="81">
        <v>296.64800000000002</v>
      </c>
      <c r="T199" s="185">
        <v>41733</v>
      </c>
      <c r="U199" s="326">
        <v>14.7</v>
      </c>
      <c r="V199" s="60">
        <v>0.67</v>
      </c>
      <c r="W199" s="167">
        <v>1</v>
      </c>
      <c r="X199" s="489">
        <f t="shared" si="6"/>
        <v>246.28768277571251</v>
      </c>
      <c r="Y199" s="502" t="s">
        <v>174</v>
      </c>
      <c r="Z199" s="494"/>
      <c r="AA199" s="28" t="s">
        <v>17</v>
      </c>
      <c r="AB199" s="27">
        <v>11</v>
      </c>
      <c r="AC199" s="28" t="s">
        <v>73</v>
      </c>
      <c r="AD199" s="27" t="s">
        <v>54</v>
      </c>
      <c r="AE199" s="28" t="s">
        <v>158</v>
      </c>
      <c r="AF199" s="29" t="s">
        <v>55</v>
      </c>
      <c r="AG199" s="29"/>
      <c r="AH199" s="27"/>
      <c r="AI199" s="27" t="s">
        <v>249</v>
      </c>
      <c r="AJ199" s="27"/>
      <c r="AK199" s="81"/>
      <c r="AL199" s="569"/>
      <c r="AM199" s="28"/>
      <c r="AN199" s="28"/>
      <c r="AO199" s="28">
        <v>2008</v>
      </c>
      <c r="AP199" s="20">
        <v>2009</v>
      </c>
      <c r="AQ199" s="142"/>
      <c r="AR199" s="136" t="s">
        <v>1063</v>
      </c>
      <c r="AS199" s="20"/>
    </row>
    <row r="200" spans="1:45" ht="14.25" customHeight="1" x14ac:dyDescent="0.25">
      <c r="A200" t="s">
        <v>746</v>
      </c>
      <c r="B200">
        <v>1</v>
      </c>
      <c r="C200" t="s">
        <v>875</v>
      </c>
      <c r="D200" s="45" t="s">
        <v>510</v>
      </c>
      <c r="E200" s="555" t="s">
        <v>2557</v>
      </c>
      <c r="F200" s="46" t="s">
        <v>67</v>
      </c>
      <c r="G200" s="42" t="s">
        <v>511</v>
      </c>
      <c r="H200" s="46" t="s">
        <v>143</v>
      </c>
      <c r="I200" s="46">
        <v>16</v>
      </c>
      <c r="J200" s="670">
        <v>8</v>
      </c>
      <c r="K200" s="19" t="s">
        <v>800</v>
      </c>
      <c r="L200" s="52" t="s">
        <v>108</v>
      </c>
      <c r="M200" s="81"/>
      <c r="N200" s="28">
        <v>479</v>
      </c>
      <c r="O200" s="972"/>
      <c r="P200" s="29">
        <v>6</v>
      </c>
      <c r="Q200" s="28">
        <v>1</v>
      </c>
      <c r="R200" s="28"/>
      <c r="S200" s="81">
        <v>164.20400000000001</v>
      </c>
      <c r="T200" s="185">
        <v>41687</v>
      </c>
      <c r="U200" s="326">
        <v>14.7</v>
      </c>
      <c r="V200" s="60">
        <v>0.67</v>
      </c>
      <c r="W200" s="167">
        <v>1</v>
      </c>
      <c r="X200" s="489">
        <f t="shared" si="6"/>
        <v>229.67991649269314</v>
      </c>
      <c r="Y200" s="502" t="s">
        <v>174</v>
      </c>
      <c r="Z200" s="494"/>
      <c r="AA200" s="28" t="s">
        <v>20</v>
      </c>
      <c r="AB200" s="27">
        <v>13</v>
      </c>
      <c r="AC200" s="28" t="s">
        <v>512</v>
      </c>
      <c r="AD200" s="27" t="s">
        <v>54</v>
      </c>
      <c r="AE200" s="28"/>
      <c r="AF200" s="29" t="s">
        <v>55</v>
      </c>
      <c r="AG200" s="29"/>
      <c r="AH200" s="27" t="s">
        <v>181</v>
      </c>
      <c r="AI200" s="27" t="s">
        <v>181</v>
      </c>
      <c r="AJ200" s="27"/>
      <c r="AK200" s="81"/>
      <c r="AL200" s="569"/>
      <c r="AM200" s="28">
        <v>32</v>
      </c>
      <c r="AN200" s="28"/>
      <c r="AO200" s="28">
        <v>2008</v>
      </c>
      <c r="AP200" s="20">
        <v>2009</v>
      </c>
      <c r="AQ200" s="19" t="s">
        <v>514</v>
      </c>
      <c r="AR200" s="28"/>
      <c r="AS200" s="20" t="s">
        <v>513</v>
      </c>
    </row>
    <row r="201" spans="1:45" ht="14.25" customHeight="1" x14ac:dyDescent="0.25">
      <c r="A201" t="s">
        <v>746</v>
      </c>
      <c r="B201">
        <v>1</v>
      </c>
      <c r="C201" t="s">
        <v>875</v>
      </c>
      <c r="D201" s="409" t="s">
        <v>4849</v>
      </c>
      <c r="E201" s="435" t="s">
        <v>4825</v>
      </c>
      <c r="F201" s="27" t="s">
        <v>67</v>
      </c>
      <c r="G201" s="504" t="s">
        <v>4827</v>
      </c>
      <c r="H201" s="592" t="s">
        <v>12</v>
      </c>
      <c r="I201" s="412">
        <v>16</v>
      </c>
      <c r="J201" s="415">
        <v>16</v>
      </c>
      <c r="K201" s="19" t="s">
        <v>800</v>
      </c>
      <c r="L201" s="52" t="s">
        <v>108</v>
      </c>
      <c r="M201" s="81" t="s">
        <v>4846</v>
      </c>
      <c r="N201" s="28">
        <v>174</v>
      </c>
      <c r="O201" s="972"/>
      <c r="P201" s="29">
        <v>6</v>
      </c>
      <c r="Q201" s="28"/>
      <c r="R201" s="28"/>
      <c r="S201" s="81">
        <v>526.31600000000003</v>
      </c>
      <c r="T201" s="185">
        <v>43532</v>
      </c>
      <c r="U201" s="326">
        <v>14.7</v>
      </c>
      <c r="V201" s="60">
        <v>0.3</v>
      </c>
      <c r="W201" s="167">
        <v>4</v>
      </c>
      <c r="X201" s="489">
        <f t="shared" si="6"/>
        <v>226.8603448275862</v>
      </c>
      <c r="Y201" s="502" t="s">
        <v>174</v>
      </c>
      <c r="Z201" s="494"/>
      <c r="AA201" s="28" t="s">
        <v>20</v>
      </c>
      <c r="AB201" s="27">
        <v>2</v>
      </c>
      <c r="AC201" s="28" t="s">
        <v>4833</v>
      </c>
      <c r="AD201" s="27" t="s">
        <v>54</v>
      </c>
      <c r="AE201" s="28" t="s">
        <v>158</v>
      </c>
      <c r="AF201" s="29" t="s">
        <v>55</v>
      </c>
      <c r="AG201" s="29" t="s">
        <v>55</v>
      </c>
      <c r="AH201" s="27" t="s">
        <v>181</v>
      </c>
      <c r="AI201" s="27" t="s">
        <v>181</v>
      </c>
      <c r="AJ201" s="27" t="s">
        <v>55</v>
      </c>
      <c r="AK201" s="81">
        <v>13</v>
      </c>
      <c r="AL201" s="27">
        <v>3</v>
      </c>
      <c r="AM201" s="28"/>
      <c r="AN201" s="28"/>
      <c r="AO201" s="28">
        <v>2017</v>
      </c>
      <c r="AP201" s="20">
        <v>2019</v>
      </c>
      <c r="AQ201" s="182" t="s">
        <v>4828</v>
      </c>
      <c r="AR201" s="28" t="s">
        <v>4844</v>
      </c>
      <c r="AS201" s="20" t="s">
        <v>4829</v>
      </c>
    </row>
    <row r="202" spans="1:45" ht="14.25" customHeight="1" x14ac:dyDescent="0.25">
      <c r="D202" s="591" t="s">
        <v>6091</v>
      </c>
      <c r="E202" s="555" t="s">
        <v>6092</v>
      </c>
      <c r="F202" s="592"/>
      <c r="G202" s="593" t="s">
        <v>6093</v>
      </c>
      <c r="H202" s="46" t="s">
        <v>143</v>
      </c>
      <c r="I202" s="592">
        <v>16</v>
      </c>
      <c r="J202" s="618">
        <v>16</v>
      </c>
      <c r="K202" s="856" t="s">
        <v>6197</v>
      </c>
      <c r="L202" s="465" t="s">
        <v>108</v>
      </c>
      <c r="M202" s="81" t="s">
        <v>6249</v>
      </c>
      <c r="N202" s="28">
        <v>768</v>
      </c>
      <c r="O202" s="972">
        <v>280</v>
      </c>
      <c r="P202" s="29">
        <v>6</v>
      </c>
      <c r="Q202" s="28"/>
      <c r="R202" s="28"/>
      <c r="S202" s="81">
        <v>250</v>
      </c>
      <c r="T202" s="185">
        <v>44500</v>
      </c>
      <c r="U202" s="326" t="s">
        <v>5998</v>
      </c>
      <c r="V202" s="60">
        <v>0.67</v>
      </c>
      <c r="W202" s="167">
        <v>1</v>
      </c>
      <c r="X202" s="489">
        <f t="shared" si="6"/>
        <v>218.09895833333334</v>
      </c>
      <c r="Y202" s="502" t="s">
        <v>174</v>
      </c>
      <c r="Z202" s="494" t="s">
        <v>174</v>
      </c>
      <c r="AA202" s="28" t="s">
        <v>20</v>
      </c>
      <c r="AB202" s="27">
        <v>36</v>
      </c>
      <c r="AC202" s="28" t="s">
        <v>6248</v>
      </c>
      <c r="AD202" s="27" t="s">
        <v>54</v>
      </c>
      <c r="AE202" s="28" t="s">
        <v>124</v>
      </c>
      <c r="AF202" s="29" t="s">
        <v>55</v>
      </c>
      <c r="AG202" s="29"/>
      <c r="AH202" s="27" t="s">
        <v>181</v>
      </c>
      <c r="AI202" s="27" t="s">
        <v>181</v>
      </c>
      <c r="AJ202" s="27" t="s">
        <v>55</v>
      </c>
      <c r="AK202" s="81">
        <v>32</v>
      </c>
      <c r="AL202" s="569"/>
      <c r="AM202" s="28">
        <v>16</v>
      </c>
      <c r="AN202" s="28"/>
      <c r="AO202" s="28">
        <v>2020</v>
      </c>
      <c r="AP202" s="20">
        <v>2021</v>
      </c>
      <c r="AQ202" s="182" t="s">
        <v>6094</v>
      </c>
      <c r="AR202" s="28" t="s">
        <v>6252</v>
      </c>
      <c r="AS202" s="130"/>
    </row>
    <row r="203" spans="1:45" ht="14.25" customHeight="1" x14ac:dyDescent="0.25">
      <c r="B203">
        <v>1</v>
      </c>
      <c r="C203" t="s">
        <v>875</v>
      </c>
      <c r="D203" s="26" t="s">
        <v>3158</v>
      </c>
      <c r="E203" s="435" t="s">
        <v>2558</v>
      </c>
      <c r="F203" s="27" t="s">
        <v>85</v>
      </c>
      <c r="G203" s="28" t="s">
        <v>311</v>
      </c>
      <c r="H203" s="46" t="s">
        <v>143</v>
      </c>
      <c r="I203" s="27">
        <v>16</v>
      </c>
      <c r="J203" s="87">
        <v>16</v>
      </c>
      <c r="K203" s="19" t="s">
        <v>800</v>
      </c>
      <c r="L203" s="52" t="s">
        <v>108</v>
      </c>
      <c r="M203" s="81"/>
      <c r="N203" s="28">
        <v>643</v>
      </c>
      <c r="O203" s="972"/>
      <c r="P203" s="29">
        <v>6</v>
      </c>
      <c r="Q203" s="28"/>
      <c r="R203" s="28">
        <v>2</v>
      </c>
      <c r="S203" s="81">
        <v>208.333</v>
      </c>
      <c r="T203" s="185">
        <v>43185</v>
      </c>
      <c r="U203" s="326">
        <v>14.7</v>
      </c>
      <c r="V203" s="60">
        <v>0.67</v>
      </c>
      <c r="W203" s="167">
        <v>1</v>
      </c>
      <c r="X203" s="489">
        <f t="shared" si="6"/>
        <v>217.08104199066875</v>
      </c>
      <c r="Y203" s="502" t="s">
        <v>174</v>
      </c>
      <c r="Z203" s="494"/>
      <c r="AA203" s="28" t="s">
        <v>20</v>
      </c>
      <c r="AB203" s="27">
        <v>2</v>
      </c>
      <c r="AC203" s="28" t="s">
        <v>3159</v>
      </c>
      <c r="AD203" s="27" t="s">
        <v>54</v>
      </c>
      <c r="AE203" s="28"/>
      <c r="AF203" s="29" t="s">
        <v>55</v>
      </c>
      <c r="AG203" s="29" t="s">
        <v>55</v>
      </c>
      <c r="AH203" s="27" t="s">
        <v>181</v>
      </c>
      <c r="AI203" s="27" t="s">
        <v>181</v>
      </c>
      <c r="AJ203" s="27"/>
      <c r="AK203" s="81">
        <v>28</v>
      </c>
      <c r="AL203" s="569"/>
      <c r="AM203" s="28">
        <v>8</v>
      </c>
      <c r="AN203" s="28"/>
      <c r="AO203" s="28">
        <v>2014</v>
      </c>
      <c r="AP203" s="20">
        <v>2016</v>
      </c>
      <c r="AQ203" s="182"/>
      <c r="AR203" s="28"/>
      <c r="AS203" s="20" t="s">
        <v>3160</v>
      </c>
    </row>
    <row r="204" spans="1:45" ht="14.25" customHeight="1" x14ac:dyDescent="0.25">
      <c r="A204" t="s">
        <v>746</v>
      </c>
      <c r="B204">
        <v>1</v>
      </c>
      <c r="C204" t="s">
        <v>875</v>
      </c>
      <c r="D204" s="26" t="s">
        <v>1621</v>
      </c>
      <c r="E204" s="435" t="s">
        <v>2897</v>
      </c>
      <c r="F204" s="27" t="s">
        <v>57</v>
      </c>
      <c r="G204" s="28" t="s">
        <v>1618</v>
      </c>
      <c r="H204" s="46" t="s">
        <v>65</v>
      </c>
      <c r="I204" s="27">
        <v>16</v>
      </c>
      <c r="J204" s="87">
        <v>5</v>
      </c>
      <c r="K204" s="19" t="s">
        <v>800</v>
      </c>
      <c r="L204" s="52" t="s">
        <v>108</v>
      </c>
      <c r="M204" s="81"/>
      <c r="N204" s="28">
        <v>837</v>
      </c>
      <c r="O204" s="972"/>
      <c r="P204" s="29">
        <v>6</v>
      </c>
      <c r="Q204" s="28"/>
      <c r="R204" s="28"/>
      <c r="S204" s="81">
        <v>254.38800000000001</v>
      </c>
      <c r="T204" s="185">
        <v>42512</v>
      </c>
      <c r="U204" s="326">
        <v>14.7</v>
      </c>
      <c r="V204" s="60">
        <v>0.67</v>
      </c>
      <c r="W204" s="167">
        <v>1</v>
      </c>
      <c r="X204" s="489">
        <f t="shared" ref="X204:X235" si="7">IF(AND(N204&lt;&gt;"",S204&lt;&gt;""),1000*S204*V204/(N204*W204),"")</f>
        <v>203.63197132616489</v>
      </c>
      <c r="Y204" s="502" t="s">
        <v>174</v>
      </c>
      <c r="Z204" s="494"/>
      <c r="AA204" s="28" t="s">
        <v>17</v>
      </c>
      <c r="AB204" s="27">
        <v>5</v>
      </c>
      <c r="AC204" s="28" t="s">
        <v>1620</v>
      </c>
      <c r="AD204" s="27" t="s">
        <v>54</v>
      </c>
      <c r="AE204" s="28" t="s">
        <v>124</v>
      </c>
      <c r="AF204" s="29" t="s">
        <v>55</v>
      </c>
      <c r="AG204" s="29" t="s">
        <v>55</v>
      </c>
      <c r="AH204" s="27" t="s">
        <v>465</v>
      </c>
      <c r="AI204" s="27" t="s">
        <v>465</v>
      </c>
      <c r="AJ204" s="27" t="s">
        <v>55</v>
      </c>
      <c r="AK204" s="81">
        <v>32</v>
      </c>
      <c r="AL204" s="569"/>
      <c r="AM204" s="28"/>
      <c r="AN204" s="28"/>
      <c r="AO204" s="28">
        <v>2005</v>
      </c>
      <c r="AP204" s="20">
        <v>2012</v>
      </c>
      <c r="AQ204" s="37" t="s">
        <v>1619</v>
      </c>
      <c r="AR204" s="28" t="s">
        <v>1617</v>
      </c>
      <c r="AS204" s="20" t="s">
        <v>1622</v>
      </c>
    </row>
    <row r="205" spans="1:45" ht="14.25" customHeight="1" x14ac:dyDescent="0.25">
      <c r="B205">
        <v>1</v>
      </c>
      <c r="C205" t="s">
        <v>4376</v>
      </c>
      <c r="D205" s="26" t="s">
        <v>2657</v>
      </c>
      <c r="E205" s="435" t="s">
        <v>2660</v>
      </c>
      <c r="F205" s="27" t="s">
        <v>67</v>
      </c>
      <c r="G205" s="28" t="s">
        <v>2658</v>
      </c>
      <c r="H205" s="43" t="s">
        <v>1052</v>
      </c>
      <c r="I205" s="27">
        <v>16</v>
      </c>
      <c r="J205" s="87">
        <v>5</v>
      </c>
      <c r="K205" s="19" t="s">
        <v>800</v>
      </c>
      <c r="L205" s="52" t="s">
        <v>108</v>
      </c>
      <c r="M205" s="81" t="s">
        <v>3086</v>
      </c>
      <c r="N205" s="28">
        <v>441</v>
      </c>
      <c r="O205" s="972"/>
      <c r="P205" s="29">
        <v>6</v>
      </c>
      <c r="Q205" s="28">
        <v>1</v>
      </c>
      <c r="R205" s="28">
        <v>1</v>
      </c>
      <c r="S205" s="81">
        <v>128.20500000000001</v>
      </c>
      <c r="T205" s="185">
        <v>43183</v>
      </c>
      <c r="U205" s="326">
        <v>14.7</v>
      </c>
      <c r="V205" s="60">
        <v>0.67</v>
      </c>
      <c r="W205" s="167">
        <v>1</v>
      </c>
      <c r="X205" s="489">
        <f t="shared" si="7"/>
        <v>194.77857142857147</v>
      </c>
      <c r="Y205" s="502" t="s">
        <v>174</v>
      </c>
      <c r="Z205" s="494"/>
      <c r="AA205" s="28" t="s">
        <v>20</v>
      </c>
      <c r="AB205" s="27">
        <v>7</v>
      </c>
      <c r="AC205" s="28" t="s">
        <v>2662</v>
      </c>
      <c r="AD205" s="27" t="s">
        <v>54</v>
      </c>
      <c r="AE205" s="504" t="s">
        <v>124</v>
      </c>
      <c r="AF205" s="411" t="s">
        <v>55</v>
      </c>
      <c r="AG205" s="411"/>
      <c r="AH205" s="412" t="s">
        <v>83</v>
      </c>
      <c r="AI205" s="412" t="s">
        <v>83</v>
      </c>
      <c r="AJ205" s="27"/>
      <c r="AK205" s="81">
        <v>31</v>
      </c>
      <c r="AL205" s="569"/>
      <c r="AM205" s="28"/>
      <c r="AN205" s="28"/>
      <c r="AO205" s="28">
        <v>2010</v>
      </c>
      <c r="AP205" s="20">
        <v>2014</v>
      </c>
      <c r="AQ205" s="182" t="s">
        <v>2436</v>
      </c>
      <c r="AR205" s="28" t="s">
        <v>2661</v>
      </c>
      <c r="AS205" s="20" t="s">
        <v>2659</v>
      </c>
    </row>
    <row r="206" spans="1:45" ht="14.25" customHeight="1" x14ac:dyDescent="0.25">
      <c r="A206" t="s">
        <v>746</v>
      </c>
      <c r="B206">
        <v>1</v>
      </c>
      <c r="C206" t="s">
        <v>875</v>
      </c>
      <c r="D206" s="26" t="s">
        <v>1103</v>
      </c>
      <c r="E206" s="435" t="s">
        <v>2232</v>
      </c>
      <c r="F206" s="27" t="s">
        <v>57</v>
      </c>
      <c r="G206" s="28" t="s">
        <v>173</v>
      </c>
      <c r="H206" s="46" t="s">
        <v>143</v>
      </c>
      <c r="I206" s="27">
        <v>16</v>
      </c>
      <c r="J206" s="87">
        <v>16</v>
      </c>
      <c r="K206" s="856" t="s">
        <v>6197</v>
      </c>
      <c r="L206" s="52" t="s">
        <v>108</v>
      </c>
      <c r="M206" s="81" t="s">
        <v>6199</v>
      </c>
      <c r="N206" s="28">
        <v>1222</v>
      </c>
      <c r="O206" s="972">
        <v>1160</v>
      </c>
      <c r="P206" s="29">
        <v>6</v>
      </c>
      <c r="Q206" s="28">
        <v>1</v>
      </c>
      <c r="R206" s="28">
        <v>5</v>
      </c>
      <c r="S206" s="81">
        <v>261.77999999999997</v>
      </c>
      <c r="T206" s="185">
        <v>44495</v>
      </c>
      <c r="U206" s="326" t="s">
        <v>5998</v>
      </c>
      <c r="V206" s="60">
        <v>0.8</v>
      </c>
      <c r="W206" s="167">
        <v>1</v>
      </c>
      <c r="X206" s="489">
        <f t="shared" si="7"/>
        <v>171.37806873977087</v>
      </c>
      <c r="Y206" s="502" t="s">
        <v>1833</v>
      </c>
      <c r="Z206" s="494"/>
      <c r="AA206" s="28" t="s">
        <v>17</v>
      </c>
      <c r="AB206" s="27">
        <v>19</v>
      </c>
      <c r="AC206" s="28" t="s">
        <v>1102</v>
      </c>
      <c r="AD206" s="27" t="s">
        <v>54</v>
      </c>
      <c r="AE206" s="28" t="s">
        <v>158</v>
      </c>
      <c r="AF206" s="29" t="s">
        <v>55</v>
      </c>
      <c r="AG206" s="29" t="s">
        <v>54</v>
      </c>
      <c r="AH206" s="27" t="s">
        <v>181</v>
      </c>
      <c r="AI206" s="27" t="s">
        <v>181</v>
      </c>
      <c r="AJ206" s="27" t="s">
        <v>875</v>
      </c>
      <c r="AK206" s="81">
        <v>80</v>
      </c>
      <c r="AL206" s="569"/>
      <c r="AM206" s="28">
        <v>8</v>
      </c>
      <c r="AN206" s="28"/>
      <c r="AO206" s="28">
        <v>2013</v>
      </c>
      <c r="AP206" s="20">
        <v>2015</v>
      </c>
      <c r="AQ206" s="19"/>
      <c r="AR206" s="28" t="s">
        <v>807</v>
      </c>
      <c r="AS206" s="20" t="s">
        <v>806</v>
      </c>
    </row>
    <row r="207" spans="1:45" ht="14.25" customHeight="1" x14ac:dyDescent="0.25">
      <c r="A207" t="s">
        <v>174</v>
      </c>
      <c r="B207">
        <v>1</v>
      </c>
      <c r="C207" t="s">
        <v>875</v>
      </c>
      <c r="D207" s="26" t="s">
        <v>752</v>
      </c>
      <c r="E207" s="435" t="s">
        <v>6333</v>
      </c>
      <c r="F207" s="27" t="s">
        <v>85</v>
      </c>
      <c r="G207" s="28" t="s">
        <v>753</v>
      </c>
      <c r="H207" s="46" t="s">
        <v>143</v>
      </c>
      <c r="I207" s="27">
        <v>16</v>
      </c>
      <c r="J207" s="87">
        <v>32</v>
      </c>
      <c r="K207" s="19" t="s">
        <v>800</v>
      </c>
      <c r="L207" s="52" t="s">
        <v>108</v>
      </c>
      <c r="M207" s="81" t="s">
        <v>1421</v>
      </c>
      <c r="N207" s="28">
        <v>632</v>
      </c>
      <c r="O207" s="972"/>
      <c r="P207" s="29">
        <v>6</v>
      </c>
      <c r="Q207" s="28"/>
      <c r="R207" s="28"/>
      <c r="S207" s="81">
        <v>214.82300000000001</v>
      </c>
      <c r="T207" s="185">
        <v>41822</v>
      </c>
      <c r="U207" s="326" t="s">
        <v>1420</v>
      </c>
      <c r="V207" s="60">
        <v>1</v>
      </c>
      <c r="W207" s="167">
        <v>2</v>
      </c>
      <c r="X207" s="489">
        <f t="shared" si="7"/>
        <v>169.95490506329114</v>
      </c>
      <c r="Y207" s="502" t="s">
        <v>3285</v>
      </c>
      <c r="Z207" s="494"/>
      <c r="AA207" s="28" t="s">
        <v>17</v>
      </c>
      <c r="AB207" s="27">
        <v>3</v>
      </c>
      <c r="AC207" s="28" t="s">
        <v>754</v>
      </c>
      <c r="AD207" s="27" t="s">
        <v>54</v>
      </c>
      <c r="AE207" s="28" t="s">
        <v>158</v>
      </c>
      <c r="AF207" s="29" t="s">
        <v>55</v>
      </c>
      <c r="AG207" s="29" t="s">
        <v>55</v>
      </c>
      <c r="AH207" s="27" t="s">
        <v>1416</v>
      </c>
      <c r="AI207" s="27" t="s">
        <v>1416</v>
      </c>
      <c r="AJ207" s="27"/>
      <c r="AK207" s="81">
        <v>51</v>
      </c>
      <c r="AL207" s="569"/>
      <c r="AM207" s="28">
        <v>16</v>
      </c>
      <c r="AN207" s="28"/>
      <c r="AO207" s="28">
        <v>2005</v>
      </c>
      <c r="AP207" s="20">
        <v>2018</v>
      </c>
      <c r="AQ207" s="182" t="s">
        <v>6332</v>
      </c>
      <c r="AR207" s="28" t="s">
        <v>1417</v>
      </c>
      <c r="AS207" s="20"/>
    </row>
    <row r="208" spans="1:45" ht="14.25" customHeight="1" x14ac:dyDescent="0.25">
      <c r="A208" t="s">
        <v>746</v>
      </c>
      <c r="B208">
        <v>1</v>
      </c>
      <c r="C208" t="s">
        <v>875</v>
      </c>
      <c r="D208" s="591" t="s">
        <v>4852</v>
      </c>
      <c r="E208" s="555" t="s">
        <v>4825</v>
      </c>
      <c r="F208" s="46" t="s">
        <v>67</v>
      </c>
      <c r="G208" s="593" t="s">
        <v>4827</v>
      </c>
      <c r="H208" s="46" t="s">
        <v>143</v>
      </c>
      <c r="I208" s="592">
        <v>16</v>
      </c>
      <c r="J208" s="618">
        <v>16</v>
      </c>
      <c r="K208" s="19" t="s">
        <v>800</v>
      </c>
      <c r="L208" s="52" t="s">
        <v>108</v>
      </c>
      <c r="M208" s="81"/>
      <c r="N208" s="28">
        <v>450</v>
      </c>
      <c r="O208" s="972"/>
      <c r="P208" s="29">
        <v>6</v>
      </c>
      <c r="Q208" s="28"/>
      <c r="R208" s="28"/>
      <c r="S208" s="81">
        <v>222.22200000000001</v>
      </c>
      <c r="T208" s="185">
        <v>43532</v>
      </c>
      <c r="U208" s="326">
        <v>14.7</v>
      </c>
      <c r="V208" s="60">
        <v>0.67</v>
      </c>
      <c r="W208" s="167">
        <v>2</v>
      </c>
      <c r="X208" s="489">
        <f t="shared" si="7"/>
        <v>165.43193333333335</v>
      </c>
      <c r="Y208" s="502" t="s">
        <v>174</v>
      </c>
      <c r="Z208" s="494"/>
      <c r="AA208" s="28" t="s">
        <v>20</v>
      </c>
      <c r="AB208" s="27">
        <v>2</v>
      </c>
      <c r="AC208" s="28" t="s">
        <v>4838</v>
      </c>
      <c r="AD208" s="27" t="s">
        <v>54</v>
      </c>
      <c r="AE208" s="28" t="s">
        <v>158</v>
      </c>
      <c r="AF208" s="29" t="s">
        <v>55</v>
      </c>
      <c r="AG208" s="29" t="s">
        <v>55</v>
      </c>
      <c r="AH208" s="27" t="s">
        <v>181</v>
      </c>
      <c r="AI208" s="27" t="s">
        <v>181</v>
      </c>
      <c r="AJ208" s="27" t="s">
        <v>55</v>
      </c>
      <c r="AK208" s="81">
        <v>27</v>
      </c>
      <c r="AL208" s="27">
        <v>4</v>
      </c>
      <c r="AM208" s="28">
        <v>16</v>
      </c>
      <c r="AN208" s="28"/>
      <c r="AO208" s="28">
        <v>2017</v>
      </c>
      <c r="AP208" s="20">
        <v>2019</v>
      </c>
      <c r="AQ208" s="182" t="s">
        <v>4828</v>
      </c>
      <c r="AR208" s="28" t="s">
        <v>4837</v>
      </c>
      <c r="AS208" s="20" t="s">
        <v>4829</v>
      </c>
    </row>
    <row r="209" spans="1:45" ht="14.25" customHeight="1" x14ac:dyDescent="0.25">
      <c r="A209" t="s">
        <v>746</v>
      </c>
      <c r="B209">
        <v>1</v>
      </c>
      <c r="C209" t="s">
        <v>875</v>
      </c>
      <c r="D209" s="26" t="s">
        <v>731</v>
      </c>
      <c r="E209" s="435" t="s">
        <v>2490</v>
      </c>
      <c r="F209" s="27" t="s">
        <v>67</v>
      </c>
      <c r="G209" s="28" t="s">
        <v>732</v>
      </c>
      <c r="H209" s="46" t="s">
        <v>65</v>
      </c>
      <c r="I209" s="27">
        <v>16</v>
      </c>
      <c r="J209" s="87">
        <v>5</v>
      </c>
      <c r="K209" s="19" t="s">
        <v>775</v>
      </c>
      <c r="L209" s="28" t="s">
        <v>108</v>
      </c>
      <c r="M209" s="81"/>
      <c r="N209" s="28">
        <v>554</v>
      </c>
      <c r="O209" s="972"/>
      <c r="P209" s="29">
        <v>6</v>
      </c>
      <c r="Q209" s="28"/>
      <c r="R209" s="28"/>
      <c r="S209" s="81">
        <v>133.672</v>
      </c>
      <c r="T209" s="185">
        <v>41684</v>
      </c>
      <c r="U209" s="326">
        <v>14.7</v>
      </c>
      <c r="V209" s="60">
        <v>0.67</v>
      </c>
      <c r="W209" s="167">
        <v>1</v>
      </c>
      <c r="X209" s="489">
        <f t="shared" si="7"/>
        <v>161.66108303249098</v>
      </c>
      <c r="Y209" s="502" t="s">
        <v>2216</v>
      </c>
      <c r="Z209" s="494"/>
      <c r="AA209" s="28" t="s">
        <v>20</v>
      </c>
      <c r="AB209" s="27">
        <v>15</v>
      </c>
      <c r="AC209" s="28" t="s">
        <v>731</v>
      </c>
      <c r="AD209" s="27" t="s">
        <v>54</v>
      </c>
      <c r="AE209" s="28" t="s">
        <v>124</v>
      </c>
      <c r="AF209" s="29" t="s">
        <v>55</v>
      </c>
      <c r="AG209" s="29"/>
      <c r="AH209" s="27" t="s">
        <v>181</v>
      </c>
      <c r="AI209" s="27" t="s">
        <v>181</v>
      </c>
      <c r="AJ209" s="27" t="s">
        <v>55</v>
      </c>
      <c r="AK209" s="81"/>
      <c r="AL209" s="569"/>
      <c r="AM209" s="28"/>
      <c r="AN209" s="28"/>
      <c r="AO209" s="28">
        <v>2002</v>
      </c>
      <c r="AP209" s="20">
        <v>2017</v>
      </c>
      <c r="AQ209" s="182" t="s">
        <v>6418</v>
      </c>
      <c r="AR209" s="28" t="s">
        <v>733</v>
      </c>
      <c r="AS209" s="20"/>
    </row>
    <row r="210" spans="1:45" ht="14.25" customHeight="1" x14ac:dyDescent="0.25">
      <c r="B210">
        <v>1</v>
      </c>
      <c r="C210" t="s">
        <v>4376</v>
      </c>
      <c r="D210" s="26" t="s">
        <v>1910</v>
      </c>
      <c r="E210" s="435" t="s">
        <v>1912</v>
      </c>
      <c r="F210" s="27" t="s">
        <v>67</v>
      </c>
      <c r="G210" s="28" t="s">
        <v>1911</v>
      </c>
      <c r="H210" s="46" t="s">
        <v>65</v>
      </c>
      <c r="I210" s="27">
        <v>16</v>
      </c>
      <c r="J210" s="87">
        <v>16</v>
      </c>
      <c r="K210" s="19" t="s">
        <v>800</v>
      </c>
      <c r="L210" s="28" t="s">
        <v>108</v>
      </c>
      <c r="M210" s="81"/>
      <c r="N210" s="28">
        <v>735</v>
      </c>
      <c r="O210" s="972"/>
      <c r="P210" s="29">
        <v>6</v>
      </c>
      <c r="Q210" s="28"/>
      <c r="R210" s="28">
        <v>8</v>
      </c>
      <c r="S210" s="81">
        <v>172.41399999999999</v>
      </c>
      <c r="T210" s="185">
        <v>43174</v>
      </c>
      <c r="U210" s="326">
        <v>14.7</v>
      </c>
      <c r="V210" s="60">
        <v>0.67</v>
      </c>
      <c r="W210" s="167">
        <v>1</v>
      </c>
      <c r="X210" s="489">
        <f t="shared" si="7"/>
        <v>157.16650340136056</v>
      </c>
      <c r="Y210" s="502" t="s">
        <v>174</v>
      </c>
      <c r="Z210" s="494" t="s">
        <v>54</v>
      </c>
      <c r="AA210" s="28" t="s">
        <v>20</v>
      </c>
      <c r="AB210" s="27">
        <v>27</v>
      </c>
      <c r="AC210" s="28" t="s">
        <v>2936</v>
      </c>
      <c r="AD210" s="27" t="s">
        <v>54</v>
      </c>
      <c r="AE210" s="28" t="s">
        <v>124</v>
      </c>
      <c r="AF210" s="29" t="s">
        <v>55</v>
      </c>
      <c r="AG210" s="29"/>
      <c r="AH210" s="27" t="s">
        <v>181</v>
      </c>
      <c r="AI210" s="27" t="s">
        <v>181</v>
      </c>
      <c r="AJ210" s="27"/>
      <c r="AK210" s="81">
        <v>20</v>
      </c>
      <c r="AL210" s="569"/>
      <c r="AM210" s="28"/>
      <c r="AN210" s="28">
        <v>2</v>
      </c>
      <c r="AO210" s="28">
        <v>2012</v>
      </c>
      <c r="AP210" s="20">
        <v>2015</v>
      </c>
      <c r="AQ210" s="182" t="s">
        <v>2366</v>
      </c>
      <c r="AR210" s="28" t="s">
        <v>4360</v>
      </c>
      <c r="AS210" s="130" t="s">
        <v>2937</v>
      </c>
    </row>
    <row r="211" spans="1:45" ht="14.25" customHeight="1" x14ac:dyDescent="0.25">
      <c r="A211" t="s">
        <v>744</v>
      </c>
      <c r="B211">
        <v>1</v>
      </c>
      <c r="C211" t="s">
        <v>875</v>
      </c>
      <c r="D211" s="26" t="s">
        <v>1649</v>
      </c>
      <c r="E211" s="435" t="s">
        <v>2306</v>
      </c>
      <c r="F211" s="27" t="s">
        <v>57</v>
      </c>
      <c r="G211" s="28" t="s">
        <v>1650</v>
      </c>
      <c r="H211" s="46" t="s">
        <v>515</v>
      </c>
      <c r="I211" s="27">
        <v>16</v>
      </c>
      <c r="J211" s="87">
        <v>24</v>
      </c>
      <c r="K211" s="19" t="s">
        <v>800</v>
      </c>
      <c r="L211" s="52" t="s">
        <v>108</v>
      </c>
      <c r="M211" s="81"/>
      <c r="N211" s="28">
        <v>881</v>
      </c>
      <c r="O211" s="972"/>
      <c r="P211" s="29">
        <v>6</v>
      </c>
      <c r="Q211" s="28">
        <v>1</v>
      </c>
      <c r="R211" s="28"/>
      <c r="S211" s="81">
        <v>200</v>
      </c>
      <c r="T211" s="185">
        <v>42212</v>
      </c>
      <c r="U211" s="326">
        <v>14.7</v>
      </c>
      <c r="V211" s="60">
        <v>0.67</v>
      </c>
      <c r="W211" s="167">
        <v>1</v>
      </c>
      <c r="X211" s="489">
        <f t="shared" si="7"/>
        <v>152.09988649262203</v>
      </c>
      <c r="Y211" s="502" t="s">
        <v>174</v>
      </c>
      <c r="Z211" s="494"/>
      <c r="AA211" s="28" t="s">
        <v>17</v>
      </c>
      <c r="AB211" s="27">
        <v>23</v>
      </c>
      <c r="AC211" s="28" t="s">
        <v>1651</v>
      </c>
      <c r="AD211" s="27"/>
      <c r="AE211" s="28" t="s">
        <v>124</v>
      </c>
      <c r="AF211" s="29" t="s">
        <v>55</v>
      </c>
      <c r="AG211" s="29" t="s">
        <v>54</v>
      </c>
      <c r="AH211" s="27" t="s">
        <v>83</v>
      </c>
      <c r="AI211" s="27" t="s">
        <v>129</v>
      </c>
      <c r="AJ211" s="27" t="s">
        <v>54</v>
      </c>
      <c r="AK211" s="81"/>
      <c r="AL211" s="569"/>
      <c r="AM211" s="28"/>
      <c r="AN211" s="28"/>
      <c r="AO211" s="28">
        <v>2014</v>
      </c>
      <c r="AP211" s="20">
        <v>2015</v>
      </c>
      <c r="AQ211" s="182"/>
      <c r="AR211" s="28" t="s">
        <v>1652</v>
      </c>
      <c r="AS211" s="20"/>
    </row>
    <row r="212" spans="1:45" ht="14.25" customHeight="1" x14ac:dyDescent="0.25">
      <c r="C212" t="s">
        <v>875</v>
      </c>
      <c r="D212" s="26" t="s">
        <v>207</v>
      </c>
      <c r="E212" s="435" t="s">
        <v>2664</v>
      </c>
      <c r="F212" s="27" t="s">
        <v>107</v>
      </c>
      <c r="G212" s="28" t="s">
        <v>773</v>
      </c>
      <c r="H212" s="46" t="s">
        <v>4680</v>
      </c>
      <c r="I212" s="27">
        <v>16</v>
      </c>
      <c r="J212" s="87">
        <v>16</v>
      </c>
      <c r="K212" s="19" t="s">
        <v>19</v>
      </c>
      <c r="L212" s="52" t="s">
        <v>207</v>
      </c>
      <c r="M212" s="81"/>
      <c r="N212" s="28">
        <v>1100</v>
      </c>
      <c r="O212" s="972"/>
      <c r="P212" s="29">
        <v>6</v>
      </c>
      <c r="Q212" s="28"/>
      <c r="R212" s="28"/>
      <c r="S212" s="81">
        <v>160</v>
      </c>
      <c r="T212" s="185"/>
      <c r="U212" s="326"/>
      <c r="V212" s="60">
        <v>1</v>
      </c>
      <c r="W212" s="167">
        <v>1</v>
      </c>
      <c r="X212" s="489">
        <f t="shared" si="7"/>
        <v>145.45454545454547</v>
      </c>
      <c r="Y212" s="502" t="s">
        <v>2216</v>
      </c>
      <c r="Z212" s="494"/>
      <c r="AA212" s="28" t="s">
        <v>20</v>
      </c>
      <c r="AB212" s="27"/>
      <c r="AC212" s="27" t="s">
        <v>4680</v>
      </c>
      <c r="AD212" s="27" t="s">
        <v>54</v>
      </c>
      <c r="AE212" s="28" t="s">
        <v>124</v>
      </c>
      <c r="AF212" s="29"/>
      <c r="AG212" s="29"/>
      <c r="AH212" s="27" t="s">
        <v>181</v>
      </c>
      <c r="AI212" s="27" t="s">
        <v>181</v>
      </c>
      <c r="AJ212" s="27" t="s">
        <v>54</v>
      </c>
      <c r="AK212" s="81">
        <v>92</v>
      </c>
      <c r="AL212" s="569">
        <v>10</v>
      </c>
      <c r="AM212" s="28">
        <v>16</v>
      </c>
      <c r="AN212" s="28">
        <v>5</v>
      </c>
      <c r="AO212" s="28">
        <v>2001</v>
      </c>
      <c r="AP212" s="20">
        <v>2016</v>
      </c>
      <c r="AQ212" s="182"/>
      <c r="AR212" s="28" t="s">
        <v>783</v>
      </c>
      <c r="AS212" s="20" t="s">
        <v>4683</v>
      </c>
    </row>
    <row r="213" spans="1:45" ht="14.25" customHeight="1" x14ac:dyDescent="0.25">
      <c r="A213" t="s">
        <v>746</v>
      </c>
      <c r="B213">
        <v>1</v>
      </c>
      <c r="C213" t="s">
        <v>875</v>
      </c>
      <c r="D213" s="409" t="s">
        <v>4851</v>
      </c>
      <c r="E213" s="435" t="s">
        <v>4825</v>
      </c>
      <c r="F213" s="27" t="s">
        <v>67</v>
      </c>
      <c r="G213" s="504" t="s">
        <v>4827</v>
      </c>
      <c r="H213" s="46" t="s">
        <v>143</v>
      </c>
      <c r="I213" s="412">
        <v>16</v>
      </c>
      <c r="J213" s="415">
        <v>16</v>
      </c>
      <c r="K213" s="19" t="s">
        <v>800</v>
      </c>
      <c r="L213" s="52" t="s">
        <v>108</v>
      </c>
      <c r="M213" s="81"/>
      <c r="N213" s="28">
        <v>383</v>
      </c>
      <c r="O213" s="972"/>
      <c r="P213" s="29">
        <v>6</v>
      </c>
      <c r="Q213" s="28"/>
      <c r="R213" s="28"/>
      <c r="S213" s="81">
        <v>246.91399999999999</v>
      </c>
      <c r="T213" s="185">
        <v>43532</v>
      </c>
      <c r="U213" s="326">
        <v>14.7</v>
      </c>
      <c r="V213" s="60">
        <v>0.67</v>
      </c>
      <c r="W213" s="167">
        <v>3</v>
      </c>
      <c r="X213" s="489">
        <f t="shared" si="7"/>
        <v>143.97944299390775</v>
      </c>
      <c r="Y213" s="502" t="s">
        <v>174</v>
      </c>
      <c r="Z213" s="494"/>
      <c r="AA213" s="28" t="s">
        <v>20</v>
      </c>
      <c r="AB213" s="27">
        <v>2</v>
      </c>
      <c r="AC213" s="28" t="s">
        <v>4835</v>
      </c>
      <c r="AD213" s="27" t="s">
        <v>54</v>
      </c>
      <c r="AE213" s="28" t="s">
        <v>158</v>
      </c>
      <c r="AF213" s="29" t="s">
        <v>55</v>
      </c>
      <c r="AG213" s="29" t="s">
        <v>55</v>
      </c>
      <c r="AH213" s="27" t="s">
        <v>181</v>
      </c>
      <c r="AI213" s="27" t="s">
        <v>181</v>
      </c>
      <c r="AJ213" s="27" t="s">
        <v>55</v>
      </c>
      <c r="AK213" s="81">
        <v>18</v>
      </c>
      <c r="AL213" s="27">
        <v>4</v>
      </c>
      <c r="AM213" s="28">
        <v>16</v>
      </c>
      <c r="AN213" s="28"/>
      <c r="AO213" s="28">
        <v>2017</v>
      </c>
      <c r="AP213" s="20">
        <v>2019</v>
      </c>
      <c r="AQ213" s="182" t="s">
        <v>4828</v>
      </c>
      <c r="AR213" s="28" t="s">
        <v>4839</v>
      </c>
      <c r="AS213" s="20" t="s">
        <v>4829</v>
      </c>
    </row>
    <row r="214" spans="1:45" ht="14.25" customHeight="1" x14ac:dyDescent="0.25">
      <c r="A214" t="s">
        <v>746</v>
      </c>
      <c r="B214">
        <v>1</v>
      </c>
      <c r="C214" t="s">
        <v>4376</v>
      </c>
      <c r="D214" s="409" t="s">
        <v>4850</v>
      </c>
      <c r="E214" s="435" t="s">
        <v>4825</v>
      </c>
      <c r="F214" s="27" t="s">
        <v>67</v>
      </c>
      <c r="G214" s="504" t="s">
        <v>4827</v>
      </c>
      <c r="H214" s="46" t="s">
        <v>143</v>
      </c>
      <c r="I214" s="412">
        <v>16</v>
      </c>
      <c r="J214" s="415">
        <v>16</v>
      </c>
      <c r="K214" s="19" t="s">
        <v>800</v>
      </c>
      <c r="L214" s="52" t="s">
        <v>108</v>
      </c>
      <c r="M214" s="81" t="s">
        <v>4846</v>
      </c>
      <c r="N214" s="28">
        <v>273</v>
      </c>
      <c r="O214" s="972"/>
      <c r="P214" s="29">
        <v>6</v>
      </c>
      <c r="Q214" s="28"/>
      <c r="R214" s="28"/>
      <c r="S214" s="81">
        <v>294.11799999999999</v>
      </c>
      <c r="T214" s="185">
        <v>43532</v>
      </c>
      <c r="U214" s="326">
        <v>14.7</v>
      </c>
      <c r="V214" s="60">
        <v>0.4</v>
      </c>
      <c r="W214" s="167">
        <v>3</v>
      </c>
      <c r="X214" s="489">
        <f t="shared" si="7"/>
        <v>143.64737484737486</v>
      </c>
      <c r="Y214" s="502" t="s">
        <v>174</v>
      </c>
      <c r="Z214" s="494"/>
      <c r="AA214" s="28" t="s">
        <v>20</v>
      </c>
      <c r="AB214" s="27">
        <v>7</v>
      </c>
      <c r="AC214" s="28" t="s">
        <v>4834</v>
      </c>
      <c r="AD214" s="27" t="s">
        <v>54</v>
      </c>
      <c r="AE214" s="28" t="s">
        <v>158</v>
      </c>
      <c r="AF214" s="29" t="s">
        <v>55</v>
      </c>
      <c r="AG214" s="29" t="s">
        <v>55</v>
      </c>
      <c r="AH214" s="27" t="s">
        <v>181</v>
      </c>
      <c r="AI214" s="27" t="s">
        <v>181</v>
      </c>
      <c r="AJ214" s="27" t="s">
        <v>55</v>
      </c>
      <c r="AK214" s="81">
        <v>15</v>
      </c>
      <c r="AL214" s="27">
        <v>4</v>
      </c>
      <c r="AM214" s="28">
        <v>16</v>
      </c>
      <c r="AN214" s="28"/>
      <c r="AO214" s="28">
        <v>2017</v>
      </c>
      <c r="AP214" s="20">
        <v>2019</v>
      </c>
      <c r="AQ214" s="182" t="s">
        <v>4828</v>
      </c>
      <c r="AR214" s="28" t="s">
        <v>4836</v>
      </c>
      <c r="AS214" s="20" t="s">
        <v>4829</v>
      </c>
    </row>
    <row r="215" spans="1:45" ht="14.25" customHeight="1" x14ac:dyDescent="0.25">
      <c r="B215">
        <v>1</v>
      </c>
      <c r="C215" t="s">
        <v>875</v>
      </c>
      <c r="D215" s="26" t="s">
        <v>1843</v>
      </c>
      <c r="E215" s="435" t="s">
        <v>2891</v>
      </c>
      <c r="F215" s="27" t="s">
        <v>67</v>
      </c>
      <c r="G215" s="28" t="s">
        <v>2892</v>
      </c>
      <c r="H215" s="46" t="s">
        <v>143</v>
      </c>
      <c r="I215" s="27">
        <v>16</v>
      </c>
      <c r="J215" s="87">
        <v>16</v>
      </c>
      <c r="K215" s="19" t="s">
        <v>800</v>
      </c>
      <c r="L215" s="52" t="s">
        <v>108</v>
      </c>
      <c r="M215" s="81"/>
      <c r="N215" s="28">
        <v>928</v>
      </c>
      <c r="O215" s="972"/>
      <c r="P215" s="29">
        <v>6</v>
      </c>
      <c r="Q215" s="28">
        <v>1</v>
      </c>
      <c r="R215" s="28">
        <v>2</v>
      </c>
      <c r="S215" s="81">
        <v>196.078</v>
      </c>
      <c r="T215" s="185">
        <v>43172</v>
      </c>
      <c r="U215" s="326">
        <v>14.7</v>
      </c>
      <c r="V215" s="60">
        <v>0.67</v>
      </c>
      <c r="W215" s="167">
        <v>1</v>
      </c>
      <c r="X215" s="489">
        <f t="shared" si="7"/>
        <v>141.5649353448276</v>
      </c>
      <c r="Y215" s="502" t="s">
        <v>174</v>
      </c>
      <c r="Z215" s="494"/>
      <c r="AA215" s="28" t="s">
        <v>20</v>
      </c>
      <c r="AB215" s="27">
        <v>17</v>
      </c>
      <c r="AC215" s="28" t="s">
        <v>1844</v>
      </c>
      <c r="AD215" s="27" t="s">
        <v>54</v>
      </c>
      <c r="AE215" s="28"/>
      <c r="AF215" s="29"/>
      <c r="AG215" s="29"/>
      <c r="AH215" s="27"/>
      <c r="AI215" s="27"/>
      <c r="AJ215" s="27"/>
      <c r="AK215" s="81"/>
      <c r="AL215" s="569"/>
      <c r="AM215" s="28">
        <v>16</v>
      </c>
      <c r="AN215" s="28"/>
      <c r="AO215" s="28">
        <v>2015</v>
      </c>
      <c r="AP215" s="20">
        <v>2015</v>
      </c>
      <c r="AQ215" s="19"/>
      <c r="AR215" s="28" t="s">
        <v>2893</v>
      </c>
      <c r="AS215" s="20"/>
    </row>
    <row r="216" spans="1:45" ht="14.25" customHeight="1" x14ac:dyDescent="0.25">
      <c r="A216" t="s">
        <v>746</v>
      </c>
      <c r="B216">
        <v>1</v>
      </c>
      <c r="C216" t="s">
        <v>875</v>
      </c>
      <c r="D216" s="26" t="s">
        <v>643</v>
      </c>
      <c r="E216" s="435" t="s">
        <v>3354</v>
      </c>
      <c r="F216" s="27" t="s">
        <v>57</v>
      </c>
      <c r="G216" s="28" t="s">
        <v>644</v>
      </c>
      <c r="H216" s="46" t="s">
        <v>469</v>
      </c>
      <c r="I216" s="27">
        <v>16</v>
      </c>
      <c r="J216" s="87">
        <v>16</v>
      </c>
      <c r="K216" s="19" t="s">
        <v>800</v>
      </c>
      <c r="L216" s="52" t="s">
        <v>108</v>
      </c>
      <c r="M216" s="81"/>
      <c r="N216" s="28">
        <v>788</v>
      </c>
      <c r="O216" s="972"/>
      <c r="P216" s="29">
        <v>6</v>
      </c>
      <c r="Q216" s="28"/>
      <c r="R216" s="28"/>
      <c r="S216" s="81">
        <v>163.80000000000001</v>
      </c>
      <c r="T216" s="185">
        <v>41688</v>
      </c>
      <c r="U216" s="326">
        <v>14.7</v>
      </c>
      <c r="V216" s="60">
        <v>0.67</v>
      </c>
      <c r="W216" s="167">
        <v>1</v>
      </c>
      <c r="X216" s="489">
        <f t="shared" si="7"/>
        <v>139.2715736040609</v>
      </c>
      <c r="Y216" s="502" t="s">
        <v>174</v>
      </c>
      <c r="Z216" s="494"/>
      <c r="AA216" s="28" t="s">
        <v>17</v>
      </c>
      <c r="AB216" s="27">
        <v>6</v>
      </c>
      <c r="AC216" s="28" t="s">
        <v>646</v>
      </c>
      <c r="AD216" s="27" t="s">
        <v>54</v>
      </c>
      <c r="AE216" s="28"/>
      <c r="AF216" s="29" t="s">
        <v>55</v>
      </c>
      <c r="AG216" s="29"/>
      <c r="AH216" s="27">
        <v>256</v>
      </c>
      <c r="AI216" s="27" t="s">
        <v>205</v>
      </c>
      <c r="AJ216" s="27"/>
      <c r="AK216" s="81"/>
      <c r="AL216" s="569"/>
      <c r="AM216" s="28"/>
      <c r="AN216" s="28"/>
      <c r="AO216" s="28">
        <v>2001</v>
      </c>
      <c r="AP216" s="20"/>
      <c r="AQ216" s="37"/>
      <c r="AR216" s="28" t="s">
        <v>645</v>
      </c>
      <c r="AS216" s="20"/>
    </row>
    <row r="217" spans="1:45" ht="14.25" customHeight="1" x14ac:dyDescent="0.25">
      <c r="A217" t="s">
        <v>744</v>
      </c>
      <c r="B217">
        <v>1</v>
      </c>
      <c r="C217" t="s">
        <v>875</v>
      </c>
      <c r="D217" s="26" t="s">
        <v>5881</v>
      </c>
      <c r="E217" s="435" t="s">
        <v>5768</v>
      </c>
      <c r="F217" s="27" t="s">
        <v>85</v>
      </c>
      <c r="G217" s="28" t="s">
        <v>1469</v>
      </c>
      <c r="H217" s="46">
        <v>6502</v>
      </c>
      <c r="I217" s="27">
        <v>16</v>
      </c>
      <c r="J217" s="87">
        <v>8</v>
      </c>
      <c r="K217" s="856" t="s">
        <v>6197</v>
      </c>
      <c r="L217" s="52" t="s">
        <v>108</v>
      </c>
      <c r="M217" s="81" t="s">
        <v>6199</v>
      </c>
      <c r="N217" s="28">
        <v>327</v>
      </c>
      <c r="O217" s="972">
        <v>98</v>
      </c>
      <c r="P217" s="29">
        <v>6</v>
      </c>
      <c r="Q217" s="28"/>
      <c r="R217" s="28"/>
      <c r="S217" s="81">
        <v>370.37</v>
      </c>
      <c r="T217" s="185">
        <v>44494</v>
      </c>
      <c r="U217" s="326" t="s">
        <v>5998</v>
      </c>
      <c r="V217" s="60">
        <v>0.33</v>
      </c>
      <c r="W217" s="167">
        <v>3</v>
      </c>
      <c r="X217" s="489">
        <f t="shared" si="7"/>
        <v>124.58929663608563</v>
      </c>
      <c r="Y217" s="502" t="s">
        <v>174</v>
      </c>
      <c r="Z217" s="494"/>
      <c r="AA217" s="28" t="s">
        <v>20</v>
      </c>
      <c r="AB217" s="27">
        <v>26</v>
      </c>
      <c r="AC217" s="28" t="s">
        <v>73</v>
      </c>
      <c r="AD217" s="27"/>
      <c r="AE217" s="28" t="s">
        <v>124</v>
      </c>
      <c r="AF217" s="29" t="s">
        <v>55</v>
      </c>
      <c r="AG217" s="29" t="s">
        <v>55</v>
      </c>
      <c r="AH217" s="27" t="s">
        <v>181</v>
      </c>
      <c r="AI217" s="27" t="s">
        <v>181</v>
      </c>
      <c r="AJ217" s="27" t="s">
        <v>54</v>
      </c>
      <c r="AK217" s="81"/>
      <c r="AL217" s="569"/>
      <c r="AM217" s="28"/>
      <c r="AN217" s="28"/>
      <c r="AO217" s="28">
        <v>2011</v>
      </c>
      <c r="AP217" s="20">
        <v>2021</v>
      </c>
      <c r="AQ217" s="182" t="s">
        <v>5768</v>
      </c>
      <c r="AR217" s="28" t="s">
        <v>6221</v>
      </c>
      <c r="AS217" s="20" t="s">
        <v>6220</v>
      </c>
    </row>
    <row r="218" spans="1:45" ht="14.25" customHeight="1" x14ac:dyDescent="0.25">
      <c r="B218">
        <v>1</v>
      </c>
      <c r="C218" t="s">
        <v>875</v>
      </c>
      <c r="D218" s="45" t="s">
        <v>1947</v>
      </c>
      <c r="E218" s="555" t="s">
        <v>1948</v>
      </c>
      <c r="F218" s="27" t="s">
        <v>67</v>
      </c>
      <c r="G218" s="42" t="s">
        <v>336</v>
      </c>
      <c r="H218" s="46" t="s">
        <v>1052</v>
      </c>
      <c r="I218" s="46">
        <v>16</v>
      </c>
      <c r="J218" s="670">
        <v>8</v>
      </c>
      <c r="K218" s="19" t="s">
        <v>800</v>
      </c>
      <c r="L218" s="42" t="s">
        <v>108</v>
      </c>
      <c r="M218" s="81"/>
      <c r="N218" s="28">
        <v>147</v>
      </c>
      <c r="O218" s="972"/>
      <c r="P218" s="29">
        <v>6</v>
      </c>
      <c r="Q218" s="28"/>
      <c r="R218" s="28"/>
      <c r="S218" s="81">
        <v>740.75099999999998</v>
      </c>
      <c r="T218" s="185">
        <v>43175</v>
      </c>
      <c r="U218" s="326">
        <v>14.7</v>
      </c>
      <c r="V218" s="60">
        <v>0.67</v>
      </c>
      <c r="W218" s="167">
        <v>28</v>
      </c>
      <c r="X218" s="489">
        <f t="shared" si="7"/>
        <v>120.57900145772595</v>
      </c>
      <c r="Y218" s="502" t="s">
        <v>174</v>
      </c>
      <c r="Z218" s="494"/>
      <c r="AA218" s="28" t="s">
        <v>20</v>
      </c>
      <c r="AB218" s="27">
        <v>2</v>
      </c>
      <c r="AC218" s="28" t="s">
        <v>2986</v>
      </c>
      <c r="AD218" s="988" t="s">
        <v>54</v>
      </c>
      <c r="AE218" s="28"/>
      <c r="AF218" s="29" t="s">
        <v>55</v>
      </c>
      <c r="AG218" s="29"/>
      <c r="AH218" s="27"/>
      <c r="AI218" s="27"/>
      <c r="AJ218" s="27"/>
      <c r="AK218" s="81">
        <v>33</v>
      </c>
      <c r="AL218" s="569"/>
      <c r="AM218" s="28"/>
      <c r="AN218" s="28"/>
      <c r="AO218" s="28">
        <v>2012</v>
      </c>
      <c r="AP218" s="20">
        <v>2013</v>
      </c>
      <c r="AQ218" s="182"/>
      <c r="AR218" s="28" t="s">
        <v>2985</v>
      </c>
      <c r="AS218" s="20" t="s">
        <v>2984</v>
      </c>
    </row>
    <row r="219" spans="1:45" ht="14.25" customHeight="1" x14ac:dyDescent="0.25">
      <c r="A219" s="177"/>
      <c r="B219" s="177">
        <v>1</v>
      </c>
      <c r="C219" t="s">
        <v>4376</v>
      </c>
      <c r="D219" s="591" t="s">
        <v>2655</v>
      </c>
      <c r="E219" s="555"/>
      <c r="F219" s="412" t="s">
        <v>67</v>
      </c>
      <c r="G219" s="593" t="s">
        <v>2656</v>
      </c>
      <c r="H219" s="46" t="s">
        <v>143</v>
      </c>
      <c r="I219" s="592">
        <v>16</v>
      </c>
      <c r="J219" s="618">
        <v>16</v>
      </c>
      <c r="K219" s="19" t="s">
        <v>800</v>
      </c>
      <c r="L219" s="52" t="s">
        <v>108</v>
      </c>
      <c r="M219" s="81"/>
      <c r="N219" s="28">
        <v>636</v>
      </c>
      <c r="O219" s="977"/>
      <c r="P219" s="29">
        <v>6</v>
      </c>
      <c r="Q219" s="28"/>
      <c r="R219" s="28"/>
      <c r="S219" s="81">
        <v>454.54500000000002</v>
      </c>
      <c r="T219" s="185">
        <v>43186</v>
      </c>
      <c r="U219" s="326">
        <v>14.7</v>
      </c>
      <c r="V219" s="60">
        <v>0.67</v>
      </c>
      <c r="W219" s="167">
        <v>4</v>
      </c>
      <c r="X219" s="489">
        <f t="shared" si="7"/>
        <v>119.71114386792453</v>
      </c>
      <c r="Y219" s="957" t="s">
        <v>174</v>
      </c>
      <c r="Z219" s="466"/>
      <c r="AA219" s="504" t="s">
        <v>20</v>
      </c>
      <c r="AB219" s="412">
        <v>24</v>
      </c>
      <c r="AC219" s="504" t="s">
        <v>73</v>
      </c>
      <c r="AD219" s="27" t="s">
        <v>54</v>
      </c>
      <c r="AE219" s="504"/>
      <c r="AF219" s="411" t="s">
        <v>55</v>
      </c>
      <c r="AG219" s="411" t="s">
        <v>54</v>
      </c>
      <c r="AH219" s="412" t="s">
        <v>181</v>
      </c>
      <c r="AI219" s="412" t="s">
        <v>181</v>
      </c>
      <c r="AJ219" s="412"/>
      <c r="AK219" s="546">
        <v>16</v>
      </c>
      <c r="AL219" s="570"/>
      <c r="AM219" s="504">
        <v>16</v>
      </c>
      <c r="AN219" s="504"/>
      <c r="AO219" s="504">
        <v>2013</v>
      </c>
      <c r="AP219" s="505">
        <v>2013</v>
      </c>
      <c r="AQ219" s="182"/>
      <c r="AR219" s="504" t="s">
        <v>3172</v>
      </c>
      <c r="AS219" s="505" t="s">
        <v>3171</v>
      </c>
    </row>
    <row r="220" spans="1:45" ht="14.25" customHeight="1" x14ac:dyDescent="0.25">
      <c r="A220" t="s">
        <v>174</v>
      </c>
      <c r="B220">
        <v>1</v>
      </c>
      <c r="C220" t="s">
        <v>875</v>
      </c>
      <c r="D220" s="45" t="s">
        <v>291</v>
      </c>
      <c r="E220" s="555" t="s">
        <v>2280</v>
      </c>
      <c r="F220" s="27" t="s">
        <v>57</v>
      </c>
      <c r="G220" s="42" t="s">
        <v>292</v>
      </c>
      <c r="H220" s="46" t="s">
        <v>143</v>
      </c>
      <c r="I220" s="46">
        <v>16</v>
      </c>
      <c r="J220" s="670">
        <v>16</v>
      </c>
      <c r="K220" s="19" t="s">
        <v>800</v>
      </c>
      <c r="L220" s="52" t="s">
        <v>108</v>
      </c>
      <c r="M220" s="81"/>
      <c r="N220" s="28">
        <v>871</v>
      </c>
      <c r="O220" s="972"/>
      <c r="P220" s="29">
        <v>6</v>
      </c>
      <c r="Q220" s="28"/>
      <c r="R220" s="28"/>
      <c r="S220" s="81">
        <v>151.51499999999999</v>
      </c>
      <c r="T220" s="185">
        <v>43173</v>
      </c>
      <c r="U220" s="326">
        <v>14.7</v>
      </c>
      <c r="V220" s="60">
        <v>0.67</v>
      </c>
      <c r="W220" s="167">
        <v>1</v>
      </c>
      <c r="X220" s="489">
        <f t="shared" si="7"/>
        <v>116.55</v>
      </c>
      <c r="Y220" s="502" t="s">
        <v>174</v>
      </c>
      <c r="Z220" s="494"/>
      <c r="AA220" s="28" t="s">
        <v>17</v>
      </c>
      <c r="AB220" s="27">
        <v>20</v>
      </c>
      <c r="AC220" s="28" t="s">
        <v>73</v>
      </c>
      <c r="AD220" s="27" t="s">
        <v>54</v>
      </c>
      <c r="AE220" s="28" t="s">
        <v>158</v>
      </c>
      <c r="AF220" s="29" t="s">
        <v>55</v>
      </c>
      <c r="AG220" s="29"/>
      <c r="AH220" s="27" t="s">
        <v>181</v>
      </c>
      <c r="AI220" s="27" t="s">
        <v>181</v>
      </c>
      <c r="AJ220" s="27"/>
      <c r="AK220" s="81"/>
      <c r="AL220" s="569"/>
      <c r="AM220" s="28">
        <v>16</v>
      </c>
      <c r="AN220" s="28"/>
      <c r="AO220" s="28">
        <v>2005</v>
      </c>
      <c r="AP220" s="20">
        <v>2015</v>
      </c>
      <c r="AQ220" s="182"/>
      <c r="AR220" s="28"/>
      <c r="AS220" s="20"/>
    </row>
    <row r="221" spans="1:45" ht="14.25" customHeight="1" x14ac:dyDescent="0.25">
      <c r="B221">
        <v>1</v>
      </c>
      <c r="C221" t="s">
        <v>875</v>
      </c>
      <c r="D221" s="45" t="s">
        <v>2769</v>
      </c>
      <c r="E221" s="555" t="s">
        <v>2770</v>
      </c>
      <c r="F221" s="27" t="s">
        <v>67</v>
      </c>
      <c r="G221" s="42" t="s">
        <v>2983</v>
      </c>
      <c r="H221" s="46" t="s">
        <v>1052</v>
      </c>
      <c r="I221" s="46">
        <v>16</v>
      </c>
      <c r="J221" s="670">
        <v>5</v>
      </c>
      <c r="K221" s="19" t="s">
        <v>800</v>
      </c>
      <c r="L221" s="52" t="s">
        <v>108</v>
      </c>
      <c r="M221" s="81" t="s">
        <v>3835</v>
      </c>
      <c r="N221" s="28">
        <v>433</v>
      </c>
      <c r="O221" s="972"/>
      <c r="P221" s="29">
        <v>6</v>
      </c>
      <c r="Q221" s="28">
        <v>1</v>
      </c>
      <c r="R221" s="28">
        <v>1</v>
      </c>
      <c r="S221" s="81">
        <v>128.20500000000001</v>
      </c>
      <c r="T221" s="185">
        <v>43175</v>
      </c>
      <c r="U221" s="326">
        <v>14.7</v>
      </c>
      <c r="V221" s="60">
        <v>0.33</v>
      </c>
      <c r="W221" s="167">
        <v>1</v>
      </c>
      <c r="X221" s="489">
        <f t="shared" si="7"/>
        <v>97.708198614318732</v>
      </c>
      <c r="Y221" s="502" t="s">
        <v>174</v>
      </c>
      <c r="Z221" s="494"/>
      <c r="AA221" s="28" t="s">
        <v>20</v>
      </c>
      <c r="AB221" s="27">
        <v>7</v>
      </c>
      <c r="AC221" s="28" t="s">
        <v>2769</v>
      </c>
      <c r="AD221" s="27" t="s">
        <v>54</v>
      </c>
      <c r="AE221" s="28" t="s">
        <v>124</v>
      </c>
      <c r="AF221" s="29" t="s">
        <v>55</v>
      </c>
      <c r="AG221" s="29"/>
      <c r="AH221" s="27" t="s">
        <v>83</v>
      </c>
      <c r="AI221" s="27" t="s">
        <v>83</v>
      </c>
      <c r="AJ221" s="27" t="s">
        <v>55</v>
      </c>
      <c r="AK221" s="81">
        <v>26</v>
      </c>
      <c r="AL221" s="569"/>
      <c r="AM221" s="28"/>
      <c r="AN221" s="28"/>
      <c r="AO221" s="28">
        <v>2008</v>
      </c>
      <c r="AP221" s="20">
        <v>2018</v>
      </c>
      <c r="AQ221" s="182"/>
      <c r="AR221" s="28" t="s">
        <v>5829</v>
      </c>
      <c r="AS221" s="20" t="s">
        <v>2773</v>
      </c>
    </row>
    <row r="222" spans="1:45" ht="14.25" customHeight="1" x14ac:dyDescent="0.25">
      <c r="B222">
        <v>1</v>
      </c>
      <c r="C222" t="s">
        <v>875</v>
      </c>
      <c r="D222" s="45" t="s">
        <v>3291</v>
      </c>
      <c r="E222" s="294"/>
      <c r="F222" s="27" t="s">
        <v>85</v>
      </c>
      <c r="G222" s="42" t="s">
        <v>108</v>
      </c>
      <c r="H222" s="46" t="s">
        <v>12</v>
      </c>
      <c r="I222" s="46">
        <v>16</v>
      </c>
      <c r="J222" s="670">
        <v>18</v>
      </c>
      <c r="K222" s="19" t="s">
        <v>800</v>
      </c>
      <c r="L222" s="52" t="s">
        <v>108</v>
      </c>
      <c r="M222" s="81"/>
      <c r="N222" s="28">
        <v>483</v>
      </c>
      <c r="O222" s="972"/>
      <c r="P222" s="29">
        <v>6</v>
      </c>
      <c r="Q222" s="28"/>
      <c r="R222" s="28">
        <v>1</v>
      </c>
      <c r="S222" s="81">
        <v>294.11799999999999</v>
      </c>
      <c r="T222" s="185">
        <v>43187</v>
      </c>
      <c r="U222" s="326">
        <v>14.5</v>
      </c>
      <c r="V222" s="60">
        <v>0.16</v>
      </c>
      <c r="W222" s="167">
        <v>1</v>
      </c>
      <c r="X222" s="489">
        <f t="shared" si="7"/>
        <v>97.4303933747412</v>
      </c>
      <c r="Y222" s="502" t="s">
        <v>174</v>
      </c>
      <c r="Z222" s="494"/>
      <c r="AA222" s="28" t="s">
        <v>17</v>
      </c>
      <c r="AB222" s="27">
        <v>2</v>
      </c>
      <c r="AC222" s="28" t="s">
        <v>3290</v>
      </c>
      <c r="AD222" s="27"/>
      <c r="AE222" s="28"/>
      <c r="AF222" s="29" t="s">
        <v>55</v>
      </c>
      <c r="AG222" s="29"/>
      <c r="AH222" s="27">
        <v>256</v>
      </c>
      <c r="AI222" s="27" t="s">
        <v>249</v>
      </c>
      <c r="AJ222" s="27"/>
      <c r="AK222" s="81">
        <v>77</v>
      </c>
      <c r="AL222" s="569"/>
      <c r="AM222" s="28"/>
      <c r="AN222" s="28">
        <v>1</v>
      </c>
      <c r="AO222" s="28">
        <v>2010</v>
      </c>
      <c r="AP222" s="20">
        <v>2018</v>
      </c>
      <c r="AQ222" s="142"/>
      <c r="AR222" s="28" t="s">
        <v>3207</v>
      </c>
      <c r="AS222" s="20" t="s">
        <v>1929</v>
      </c>
    </row>
    <row r="223" spans="1:45" ht="14.25" customHeight="1" x14ac:dyDescent="0.25">
      <c r="B223">
        <v>1</v>
      </c>
      <c r="C223" t="s">
        <v>4376</v>
      </c>
      <c r="D223" s="591" t="s">
        <v>3689</v>
      </c>
      <c r="E223" s="555" t="s">
        <v>3690</v>
      </c>
      <c r="F223" s="412" t="s">
        <v>67</v>
      </c>
      <c r="G223" s="593" t="s">
        <v>3692</v>
      </c>
      <c r="H223" s="46" t="s">
        <v>143</v>
      </c>
      <c r="I223" s="592">
        <v>16</v>
      </c>
      <c r="J223" s="618">
        <v>16</v>
      </c>
      <c r="K223" s="19" t="s">
        <v>800</v>
      </c>
      <c r="L223" s="52" t="s">
        <v>108</v>
      </c>
      <c r="M223" s="81"/>
      <c r="N223" s="28">
        <v>1470</v>
      </c>
      <c r="O223" s="972"/>
      <c r="P223" s="29">
        <v>6</v>
      </c>
      <c r="Q223" s="28"/>
      <c r="R223" s="28"/>
      <c r="S223" s="81">
        <v>212.76599999999999</v>
      </c>
      <c r="T223" s="185">
        <v>43245</v>
      </c>
      <c r="U223" s="326">
        <v>14.7</v>
      </c>
      <c r="V223" s="60">
        <v>0.67</v>
      </c>
      <c r="W223" s="167">
        <v>1</v>
      </c>
      <c r="X223" s="489">
        <f t="shared" si="7"/>
        <v>96.974979591836743</v>
      </c>
      <c r="Y223" s="502" t="s">
        <v>174</v>
      </c>
      <c r="Z223" s="494"/>
      <c r="AA223" s="28" t="s">
        <v>20</v>
      </c>
      <c r="AB223" s="27">
        <v>62</v>
      </c>
      <c r="AC223" s="28" t="s">
        <v>3693</v>
      </c>
      <c r="AD223" s="27" t="s">
        <v>54</v>
      </c>
      <c r="AE223" s="28"/>
      <c r="AF223" s="29" t="s">
        <v>55</v>
      </c>
      <c r="AG223" s="29"/>
      <c r="AH223" s="27" t="s">
        <v>181</v>
      </c>
      <c r="AI223" s="27" t="s">
        <v>181</v>
      </c>
      <c r="AJ223" s="27"/>
      <c r="AK223" s="81">
        <v>15</v>
      </c>
      <c r="AL223" s="569"/>
      <c r="AM223" s="28">
        <v>8</v>
      </c>
      <c r="AN223" s="28"/>
      <c r="AO223" s="28">
        <v>2015</v>
      </c>
      <c r="AP223" s="20">
        <v>2015</v>
      </c>
      <c r="AQ223" s="19"/>
      <c r="AR223" s="561" t="s">
        <v>3694</v>
      </c>
      <c r="AS223" s="20" t="s">
        <v>3824</v>
      </c>
    </row>
    <row r="224" spans="1:45" ht="14.25" customHeight="1" x14ac:dyDescent="0.25">
      <c r="B224">
        <v>1</v>
      </c>
      <c r="C224" t="s">
        <v>875</v>
      </c>
      <c r="D224" s="45" t="s">
        <v>1452</v>
      </c>
      <c r="E224" s="555" t="s">
        <v>2869</v>
      </c>
      <c r="F224" s="27" t="s">
        <v>67</v>
      </c>
      <c r="G224" s="42" t="s">
        <v>1454</v>
      </c>
      <c r="H224" s="46" t="s">
        <v>143</v>
      </c>
      <c r="I224" s="46">
        <v>16</v>
      </c>
      <c r="J224" s="670">
        <v>16</v>
      </c>
      <c r="K224" s="19" t="s">
        <v>800</v>
      </c>
      <c r="L224" s="52" t="s">
        <v>108</v>
      </c>
      <c r="M224" s="81"/>
      <c r="N224" s="28">
        <v>510</v>
      </c>
      <c r="O224" s="972"/>
      <c r="P224" s="29">
        <v>6</v>
      </c>
      <c r="Q224" s="28"/>
      <c r="R224" s="28"/>
      <c r="S224" s="81">
        <v>270.56299999999999</v>
      </c>
      <c r="T224" s="185">
        <v>41825</v>
      </c>
      <c r="U224" s="326">
        <v>14.7</v>
      </c>
      <c r="V224" s="60">
        <v>0.67</v>
      </c>
      <c r="W224" s="167">
        <v>4</v>
      </c>
      <c r="X224" s="489">
        <f t="shared" si="7"/>
        <v>88.861377450980399</v>
      </c>
      <c r="Y224" s="502" t="s">
        <v>174</v>
      </c>
      <c r="Z224" s="494"/>
      <c r="AA224" s="28" t="s">
        <v>17</v>
      </c>
      <c r="AB224" s="27">
        <v>1</v>
      </c>
      <c r="AC224" s="28" t="s">
        <v>229</v>
      </c>
      <c r="AD224" s="27" t="s">
        <v>54</v>
      </c>
      <c r="AE224" s="28" t="s">
        <v>158</v>
      </c>
      <c r="AF224" s="29" t="s">
        <v>55</v>
      </c>
      <c r="AG224" s="29"/>
      <c r="AH224" s="27" t="s">
        <v>181</v>
      </c>
      <c r="AI224" s="27" t="s">
        <v>181</v>
      </c>
      <c r="AJ224" s="27" t="s">
        <v>55</v>
      </c>
      <c r="AK224" s="81">
        <v>20</v>
      </c>
      <c r="AL224" s="569"/>
      <c r="AM224" s="28">
        <v>8</v>
      </c>
      <c r="AN224" s="28"/>
      <c r="AO224" s="28">
        <v>2003</v>
      </c>
      <c r="AP224" s="20"/>
      <c r="AQ224" s="19" t="s">
        <v>1455</v>
      </c>
      <c r="AR224" s="28" t="s">
        <v>1837</v>
      </c>
      <c r="AS224" s="20" t="s">
        <v>1453</v>
      </c>
    </row>
    <row r="225" spans="1:45" ht="14.25" customHeight="1" x14ac:dyDescent="0.25">
      <c r="A225" t="s">
        <v>746</v>
      </c>
      <c r="B225">
        <v>1</v>
      </c>
      <c r="C225" t="s">
        <v>875</v>
      </c>
      <c r="D225" s="45" t="s">
        <v>980</v>
      </c>
      <c r="E225" s="555" t="s">
        <v>982</v>
      </c>
      <c r="F225" s="27" t="s">
        <v>57</v>
      </c>
      <c r="G225" s="42" t="s">
        <v>1419</v>
      </c>
      <c r="H225" s="46" t="s">
        <v>143</v>
      </c>
      <c r="I225" s="46">
        <v>16</v>
      </c>
      <c r="J225" s="670">
        <v>16</v>
      </c>
      <c r="K225" s="19" t="s">
        <v>800</v>
      </c>
      <c r="L225" s="52" t="s">
        <v>108</v>
      </c>
      <c r="M225" s="81"/>
      <c r="N225" s="28">
        <v>662</v>
      </c>
      <c r="O225" s="972"/>
      <c r="P225" s="29">
        <v>6</v>
      </c>
      <c r="Q225" s="28">
        <v>1</v>
      </c>
      <c r="R225" s="28"/>
      <c r="S225" s="81">
        <v>317.76299999999998</v>
      </c>
      <c r="T225" s="185">
        <v>41719</v>
      </c>
      <c r="U225" s="326">
        <v>14.7</v>
      </c>
      <c r="V225" s="60">
        <v>0.67</v>
      </c>
      <c r="W225" s="167">
        <v>4</v>
      </c>
      <c r="X225" s="489">
        <f t="shared" si="7"/>
        <v>80.400759063444113</v>
      </c>
      <c r="Y225" s="502" t="s">
        <v>174</v>
      </c>
      <c r="Z225" s="494"/>
      <c r="AA225" s="28" t="s">
        <v>357</v>
      </c>
      <c r="AB225" s="27">
        <v>5</v>
      </c>
      <c r="AC225" s="28" t="s">
        <v>979</v>
      </c>
      <c r="AD225" s="27" t="s">
        <v>54</v>
      </c>
      <c r="AE225" s="28" t="s">
        <v>158</v>
      </c>
      <c r="AF225" s="29" t="s">
        <v>55</v>
      </c>
      <c r="AG225" s="29" t="s">
        <v>55</v>
      </c>
      <c r="AH225" s="27" t="s">
        <v>181</v>
      </c>
      <c r="AI225" s="27" t="s">
        <v>181</v>
      </c>
      <c r="AJ225" s="27" t="s">
        <v>55</v>
      </c>
      <c r="AK225" s="81">
        <v>37</v>
      </c>
      <c r="AL225" s="569"/>
      <c r="AM225" s="28">
        <v>8</v>
      </c>
      <c r="AN225" s="28"/>
      <c r="AO225" s="28">
        <v>2009</v>
      </c>
      <c r="AP225" s="20">
        <v>2012</v>
      </c>
      <c r="AQ225" s="182" t="s">
        <v>2665</v>
      </c>
      <c r="AR225" s="28" t="s">
        <v>981</v>
      </c>
      <c r="AS225" s="20" t="s">
        <v>983</v>
      </c>
    </row>
    <row r="226" spans="1:45" ht="14.25" customHeight="1" x14ac:dyDescent="0.25">
      <c r="B226">
        <v>1</v>
      </c>
      <c r="C226" t="s">
        <v>875</v>
      </c>
      <c r="D226" s="45" t="s">
        <v>1846</v>
      </c>
      <c r="E226" s="555" t="s">
        <v>2900</v>
      </c>
      <c r="F226" s="27" t="s">
        <v>67</v>
      </c>
      <c r="G226" s="42" t="s">
        <v>2899</v>
      </c>
      <c r="H226" s="46">
        <v>9900</v>
      </c>
      <c r="I226" s="46">
        <v>16</v>
      </c>
      <c r="J226" s="670">
        <v>16</v>
      </c>
      <c r="K226" s="19" t="s">
        <v>800</v>
      </c>
      <c r="L226" s="52" t="s">
        <v>108</v>
      </c>
      <c r="M226" s="81"/>
      <c r="N226" s="28">
        <v>1340</v>
      </c>
      <c r="O226" s="972"/>
      <c r="P226" s="29">
        <v>6</v>
      </c>
      <c r="Q226" s="28"/>
      <c r="R226" s="28">
        <v>5</v>
      </c>
      <c r="S226" s="81">
        <v>285.714</v>
      </c>
      <c r="T226" s="185">
        <v>43172</v>
      </c>
      <c r="U226" s="326">
        <v>14.7</v>
      </c>
      <c r="V226" s="60">
        <v>0.83</v>
      </c>
      <c r="W226" s="167">
        <v>3</v>
      </c>
      <c r="X226" s="489">
        <f t="shared" si="7"/>
        <v>58.990701492537312</v>
      </c>
      <c r="Y226" s="502" t="s">
        <v>174</v>
      </c>
      <c r="Z226" s="494"/>
      <c r="AA226" s="28" t="s">
        <v>17</v>
      </c>
      <c r="AB226" s="27">
        <v>10</v>
      </c>
      <c r="AC226" s="28" t="s">
        <v>1846</v>
      </c>
      <c r="AD226" s="27" t="s">
        <v>54</v>
      </c>
      <c r="AE226" s="28" t="s">
        <v>124</v>
      </c>
      <c r="AF226" s="29" t="s">
        <v>55</v>
      </c>
      <c r="AG226" s="29" t="s">
        <v>55</v>
      </c>
      <c r="AH226" s="27" t="s">
        <v>181</v>
      </c>
      <c r="AI226" s="27" t="s">
        <v>181</v>
      </c>
      <c r="AJ226" s="27" t="s">
        <v>54</v>
      </c>
      <c r="AK226" s="81"/>
      <c r="AL226" s="569"/>
      <c r="AM226" s="28">
        <v>16</v>
      </c>
      <c r="AN226" s="28"/>
      <c r="AO226" s="28">
        <v>2016</v>
      </c>
      <c r="AP226" s="20">
        <v>2019</v>
      </c>
      <c r="AQ226" s="182" t="s">
        <v>2901</v>
      </c>
      <c r="AR226" s="28" t="s">
        <v>1847</v>
      </c>
      <c r="AS226" s="20" t="s">
        <v>4427</v>
      </c>
    </row>
    <row r="227" spans="1:45" ht="14.25" customHeight="1" x14ac:dyDescent="0.25">
      <c r="A227" t="s">
        <v>744</v>
      </c>
      <c r="B227">
        <v>1</v>
      </c>
      <c r="C227" t="s">
        <v>875</v>
      </c>
      <c r="D227" s="26" t="s">
        <v>431</v>
      </c>
      <c r="E227" s="435" t="s">
        <v>2539</v>
      </c>
      <c r="F227" s="27" t="s">
        <v>57</v>
      </c>
      <c r="G227" s="28" t="s">
        <v>432</v>
      </c>
      <c r="H227" s="46" t="s">
        <v>1023</v>
      </c>
      <c r="I227" s="27">
        <v>16</v>
      </c>
      <c r="J227" s="87">
        <v>16</v>
      </c>
      <c r="K227" s="19" t="s">
        <v>800</v>
      </c>
      <c r="L227" s="52" t="s">
        <v>108</v>
      </c>
      <c r="M227" s="81"/>
      <c r="N227" s="28">
        <v>2225</v>
      </c>
      <c r="O227" s="972"/>
      <c r="P227" s="29">
        <v>6</v>
      </c>
      <c r="Q227" s="28">
        <v>1</v>
      </c>
      <c r="R227" s="28"/>
      <c r="S227" s="81">
        <v>179.565</v>
      </c>
      <c r="T227" s="185">
        <v>41725</v>
      </c>
      <c r="U227" s="326">
        <v>14.7</v>
      </c>
      <c r="V227" s="60">
        <v>0.67</v>
      </c>
      <c r="W227" s="167">
        <v>1</v>
      </c>
      <c r="X227" s="489">
        <f t="shared" si="7"/>
        <v>54.071258426966295</v>
      </c>
      <c r="Y227" s="502" t="s">
        <v>174</v>
      </c>
      <c r="Z227" s="494"/>
      <c r="AA227" s="28" t="s">
        <v>20</v>
      </c>
      <c r="AB227" s="27">
        <v>10</v>
      </c>
      <c r="AC227" s="28" t="s">
        <v>433</v>
      </c>
      <c r="AD227" s="27" t="s">
        <v>54</v>
      </c>
      <c r="AE227" s="28" t="s">
        <v>124</v>
      </c>
      <c r="AF227" s="29" t="s">
        <v>55</v>
      </c>
      <c r="AG227" s="29" t="s">
        <v>54</v>
      </c>
      <c r="AH227" s="27" t="s">
        <v>181</v>
      </c>
      <c r="AI227" s="27" t="s">
        <v>181</v>
      </c>
      <c r="AJ227" s="27"/>
      <c r="AK227" s="81"/>
      <c r="AL227" s="569"/>
      <c r="AM227" s="28"/>
      <c r="AN227" s="28"/>
      <c r="AO227" s="28">
        <v>2002</v>
      </c>
      <c r="AP227" s="20">
        <v>2009</v>
      </c>
      <c r="AQ227" s="19"/>
      <c r="AR227" s="28" t="s">
        <v>1024</v>
      </c>
      <c r="AS227" s="20" t="s">
        <v>1210</v>
      </c>
    </row>
    <row r="228" spans="1:45" ht="14.25" customHeight="1" x14ac:dyDescent="0.25">
      <c r="B228">
        <v>1</v>
      </c>
      <c r="C228" t="s">
        <v>875</v>
      </c>
      <c r="D228" s="26" t="s">
        <v>5772</v>
      </c>
      <c r="E228" s="435" t="s">
        <v>2120</v>
      </c>
      <c r="F228" s="27" t="s">
        <v>67</v>
      </c>
      <c r="G228" s="28" t="s">
        <v>2119</v>
      </c>
      <c r="H228" s="46" t="s">
        <v>65</v>
      </c>
      <c r="I228" s="27">
        <v>16</v>
      </c>
      <c r="J228" s="87">
        <v>16</v>
      </c>
      <c r="K228" s="19" t="s">
        <v>800</v>
      </c>
      <c r="L228" s="52" t="s">
        <v>108</v>
      </c>
      <c r="M228" s="81"/>
      <c r="N228" s="28">
        <v>1858</v>
      </c>
      <c r="O228" s="972"/>
      <c r="P228" s="29">
        <v>6</v>
      </c>
      <c r="Q228" s="28"/>
      <c r="R228" s="28">
        <v>9</v>
      </c>
      <c r="S228" s="81">
        <v>149.25399999999999</v>
      </c>
      <c r="T228" s="185">
        <v>42512</v>
      </c>
      <c r="U228" s="326">
        <v>14.7</v>
      </c>
      <c r="V228" s="60">
        <v>0.67</v>
      </c>
      <c r="W228" s="167">
        <v>1</v>
      </c>
      <c r="X228" s="489">
        <f t="shared" si="7"/>
        <v>53.821410118406895</v>
      </c>
      <c r="Y228" s="502" t="s">
        <v>174</v>
      </c>
      <c r="Z228" s="494" t="s">
        <v>54</v>
      </c>
      <c r="AA228" s="28" t="s">
        <v>17</v>
      </c>
      <c r="AB228" s="27">
        <v>11</v>
      </c>
      <c r="AC228" s="28" t="s">
        <v>79</v>
      </c>
      <c r="AD228" s="27"/>
      <c r="AE228" s="28"/>
      <c r="AF228" s="29"/>
      <c r="AG228" s="29"/>
      <c r="AH228" s="27" t="s">
        <v>181</v>
      </c>
      <c r="AI228" s="27" t="s">
        <v>181</v>
      </c>
      <c r="AJ228" s="27"/>
      <c r="AK228" s="81">
        <v>25</v>
      </c>
      <c r="AL228" s="569"/>
      <c r="AM228" s="28"/>
      <c r="AN228" s="28"/>
      <c r="AO228" s="28">
        <v>2017</v>
      </c>
      <c r="AP228" s="20">
        <v>2020</v>
      </c>
      <c r="AQ228" s="182" t="s">
        <v>3464</v>
      </c>
      <c r="AR228" s="28" t="s">
        <v>2912</v>
      </c>
      <c r="AS228" s="20" t="s">
        <v>2913</v>
      </c>
    </row>
    <row r="229" spans="1:45" ht="14.25" customHeight="1" x14ac:dyDescent="0.25">
      <c r="A229" t="s">
        <v>174</v>
      </c>
      <c r="B229">
        <v>1</v>
      </c>
      <c r="C229" t="s">
        <v>875</v>
      </c>
      <c r="D229" s="26" t="s">
        <v>974</v>
      </c>
      <c r="E229" s="435" t="s">
        <v>2869</v>
      </c>
      <c r="F229" s="27" t="s">
        <v>57</v>
      </c>
      <c r="G229" s="28" t="s">
        <v>975</v>
      </c>
      <c r="H229" s="46" t="s">
        <v>143</v>
      </c>
      <c r="I229" s="27">
        <v>16</v>
      </c>
      <c r="J229" s="87">
        <v>16</v>
      </c>
      <c r="K229" s="19" t="s">
        <v>775</v>
      </c>
      <c r="L229" s="28" t="s">
        <v>108</v>
      </c>
      <c r="M229" s="81"/>
      <c r="N229" s="28">
        <v>554</v>
      </c>
      <c r="O229" s="972"/>
      <c r="P229" s="29">
        <v>6</v>
      </c>
      <c r="Q229" s="28"/>
      <c r="R229" s="28"/>
      <c r="S229" s="81">
        <v>297.61900000000003</v>
      </c>
      <c r="T229" s="185">
        <v>41713</v>
      </c>
      <c r="U229" s="326">
        <v>14.7</v>
      </c>
      <c r="V229" s="60">
        <v>0.67</v>
      </c>
      <c r="W229" s="167">
        <v>7</v>
      </c>
      <c r="X229" s="489">
        <f t="shared" si="7"/>
        <v>51.419476534296031</v>
      </c>
      <c r="Y229" s="502" t="s">
        <v>174</v>
      </c>
      <c r="Z229" s="494"/>
      <c r="AA229" s="28" t="s">
        <v>17</v>
      </c>
      <c r="AB229" s="27">
        <v>1</v>
      </c>
      <c r="AC229" s="28" t="s">
        <v>229</v>
      </c>
      <c r="AD229" s="27" t="s">
        <v>54</v>
      </c>
      <c r="AE229" s="28" t="s">
        <v>158</v>
      </c>
      <c r="AF229" s="29" t="s">
        <v>55</v>
      </c>
      <c r="AG229" s="29"/>
      <c r="AH229" s="27" t="s">
        <v>181</v>
      </c>
      <c r="AI229" s="27" t="s">
        <v>181</v>
      </c>
      <c r="AJ229" s="27" t="s">
        <v>55</v>
      </c>
      <c r="AK229" s="81">
        <v>20</v>
      </c>
      <c r="AL229" s="569"/>
      <c r="AM229" s="28">
        <v>8</v>
      </c>
      <c r="AN229" s="28"/>
      <c r="AO229" s="28">
        <v>2002</v>
      </c>
      <c r="AP229" s="20">
        <v>2012</v>
      </c>
      <c r="AQ229" s="142" t="s">
        <v>5536</v>
      </c>
      <c r="AR229" s="28" t="s">
        <v>976</v>
      </c>
      <c r="AS229" s="20"/>
    </row>
    <row r="230" spans="1:45" ht="14.25" customHeight="1" x14ac:dyDescent="0.25">
      <c r="A230" t="s">
        <v>746</v>
      </c>
      <c r="B230">
        <v>1</v>
      </c>
      <c r="C230" t="s">
        <v>875</v>
      </c>
      <c r="D230" s="45" t="s">
        <v>6366</v>
      </c>
      <c r="E230" s="555" t="s">
        <v>3346</v>
      </c>
      <c r="F230" s="46" t="s">
        <v>57</v>
      </c>
      <c r="G230" s="42" t="s">
        <v>612</v>
      </c>
      <c r="H230" s="46" t="s">
        <v>65</v>
      </c>
      <c r="I230" s="46">
        <v>16</v>
      </c>
      <c r="J230" s="670">
        <v>8</v>
      </c>
      <c r="K230" s="19" t="s">
        <v>800</v>
      </c>
      <c r="L230" s="52" t="s">
        <v>108</v>
      </c>
      <c r="M230" s="81"/>
      <c r="N230" s="28">
        <v>1101</v>
      </c>
      <c r="O230" s="972"/>
      <c r="P230" s="29">
        <v>6</v>
      </c>
      <c r="Q230" s="28"/>
      <c r="R230" s="28"/>
      <c r="S230" s="81">
        <v>168.06700000000001</v>
      </c>
      <c r="T230" s="185">
        <v>42268</v>
      </c>
      <c r="U230" s="326">
        <v>14.7</v>
      </c>
      <c r="V230" s="60">
        <v>0.67</v>
      </c>
      <c r="W230" s="167">
        <v>2</v>
      </c>
      <c r="X230" s="489">
        <f t="shared" si="7"/>
        <v>51.137552225249777</v>
      </c>
      <c r="Y230" s="502" t="s">
        <v>174</v>
      </c>
      <c r="Z230" s="494"/>
      <c r="AA230" s="28" t="s">
        <v>17</v>
      </c>
      <c r="AB230" s="27">
        <v>17</v>
      </c>
      <c r="AC230" s="28" t="s">
        <v>6368</v>
      </c>
      <c r="AD230" s="27" t="s">
        <v>54</v>
      </c>
      <c r="AE230" s="28" t="s">
        <v>158</v>
      </c>
      <c r="AF230" s="29" t="s">
        <v>55</v>
      </c>
      <c r="AG230" s="29" t="s">
        <v>54</v>
      </c>
      <c r="AH230" s="27" t="s">
        <v>83</v>
      </c>
      <c r="AI230" s="27" t="s">
        <v>83</v>
      </c>
      <c r="AJ230" s="27"/>
      <c r="AK230" s="81"/>
      <c r="AL230" s="569"/>
      <c r="AM230" s="28"/>
      <c r="AN230" s="28"/>
      <c r="AO230" s="28">
        <v>1999</v>
      </c>
      <c r="AP230" s="20">
        <v>2004</v>
      </c>
      <c r="AQ230" s="37"/>
      <c r="AR230" s="28" t="s">
        <v>1083</v>
      </c>
      <c r="AS230" s="20" t="s">
        <v>2981</v>
      </c>
    </row>
    <row r="231" spans="1:45" ht="14.25" customHeight="1" x14ac:dyDescent="0.25">
      <c r="A231" t="s">
        <v>174</v>
      </c>
      <c r="B231">
        <v>1</v>
      </c>
      <c r="C231" t="s">
        <v>875</v>
      </c>
      <c r="D231" s="26" t="s">
        <v>1668</v>
      </c>
      <c r="E231" s="28"/>
      <c r="F231" s="27" t="s">
        <v>67</v>
      </c>
      <c r="G231" s="28" t="s">
        <v>1523</v>
      </c>
      <c r="H231" s="46" t="s">
        <v>1669</v>
      </c>
      <c r="I231" s="27">
        <v>16</v>
      </c>
      <c r="J231" s="87">
        <v>16</v>
      </c>
      <c r="K231" s="19" t="s">
        <v>800</v>
      </c>
      <c r="L231" s="52" t="s">
        <v>108</v>
      </c>
      <c r="M231" s="81"/>
      <c r="N231" s="28">
        <v>810</v>
      </c>
      <c r="O231" s="972"/>
      <c r="P231" s="29">
        <v>6</v>
      </c>
      <c r="Q231" s="28">
        <v>1</v>
      </c>
      <c r="R231" s="28"/>
      <c r="S231" s="81">
        <v>57.32</v>
      </c>
      <c r="T231" s="185">
        <v>42044</v>
      </c>
      <c r="U231" s="326">
        <v>14.7</v>
      </c>
      <c r="V231" s="60">
        <v>0.67</v>
      </c>
      <c r="W231" s="167">
        <v>1</v>
      </c>
      <c r="X231" s="489">
        <f t="shared" si="7"/>
        <v>47.412839506172844</v>
      </c>
      <c r="Y231" s="502" t="s">
        <v>174</v>
      </c>
      <c r="Z231" s="494"/>
      <c r="AA231" s="28" t="s">
        <v>17</v>
      </c>
      <c r="AB231" s="27">
        <v>23</v>
      </c>
      <c r="AC231" s="28" t="s">
        <v>1670</v>
      </c>
      <c r="AD231" s="27" t="s">
        <v>55</v>
      </c>
      <c r="AE231" s="28" t="s">
        <v>158</v>
      </c>
      <c r="AF231" s="29" t="s">
        <v>55</v>
      </c>
      <c r="AG231" s="29"/>
      <c r="AH231" s="27"/>
      <c r="AI231" s="27"/>
      <c r="AJ231" s="27"/>
      <c r="AK231" s="81"/>
      <c r="AL231" s="569"/>
      <c r="AM231" s="28"/>
      <c r="AN231" s="28"/>
      <c r="AO231" s="28"/>
      <c r="AP231" s="20"/>
      <c r="AQ231" s="182" t="s">
        <v>1671</v>
      </c>
      <c r="AR231" s="28" t="s">
        <v>1672</v>
      </c>
      <c r="AS231" s="20" t="s">
        <v>2512</v>
      </c>
    </row>
    <row r="232" spans="1:45" ht="14.25" customHeight="1" x14ac:dyDescent="0.25">
      <c r="B232">
        <v>1</v>
      </c>
      <c r="C232" t="s">
        <v>875</v>
      </c>
      <c r="D232" s="26" t="s">
        <v>2163</v>
      </c>
      <c r="E232" s="435" t="s">
        <v>2164</v>
      </c>
      <c r="F232" s="27" t="s">
        <v>67</v>
      </c>
      <c r="G232" s="28" t="s">
        <v>2165</v>
      </c>
      <c r="H232" s="46" t="s">
        <v>143</v>
      </c>
      <c r="I232" s="27">
        <v>16</v>
      </c>
      <c r="J232" s="87">
        <v>16</v>
      </c>
      <c r="K232" s="19" t="s">
        <v>794</v>
      </c>
      <c r="L232" s="52" t="s">
        <v>108</v>
      </c>
      <c r="M232" s="81" t="s">
        <v>2870</v>
      </c>
      <c r="N232" s="28">
        <v>752</v>
      </c>
      <c r="O232" s="972"/>
      <c r="P232" s="29">
        <v>4</v>
      </c>
      <c r="Q232" s="28"/>
      <c r="R232" s="28">
        <v>3</v>
      </c>
      <c r="S232" s="81">
        <v>100</v>
      </c>
      <c r="T232" s="185">
        <v>43172</v>
      </c>
      <c r="U232" s="326">
        <v>14.7</v>
      </c>
      <c r="V232" s="60">
        <v>0.67</v>
      </c>
      <c r="W232" s="167">
        <v>2</v>
      </c>
      <c r="X232" s="489">
        <f t="shared" si="7"/>
        <v>44.547872340425535</v>
      </c>
      <c r="Y232" s="502" t="s">
        <v>174</v>
      </c>
      <c r="Z232" s="494"/>
      <c r="AA232" s="28" t="s">
        <v>20</v>
      </c>
      <c r="AB232" s="27">
        <v>6</v>
      </c>
      <c r="AC232" s="28" t="s">
        <v>1034</v>
      </c>
      <c r="AD232" s="27" t="s">
        <v>149</v>
      </c>
      <c r="AE232" s="28" t="s">
        <v>158</v>
      </c>
      <c r="AF232" s="29" t="s">
        <v>55</v>
      </c>
      <c r="AG232" s="29" t="s">
        <v>55</v>
      </c>
      <c r="AH232" s="27" t="s">
        <v>181</v>
      </c>
      <c r="AI232" s="27" t="s">
        <v>181</v>
      </c>
      <c r="AJ232" s="27" t="s">
        <v>54</v>
      </c>
      <c r="AK232" s="81">
        <v>22</v>
      </c>
      <c r="AL232" s="569"/>
      <c r="AM232" s="28">
        <v>15</v>
      </c>
      <c r="AN232" s="28"/>
      <c r="AO232" s="28">
        <v>2003</v>
      </c>
      <c r="AP232" s="20">
        <v>2004</v>
      </c>
      <c r="AQ232" s="182"/>
      <c r="AR232" s="28" t="s">
        <v>2166</v>
      </c>
      <c r="AS232" s="20"/>
    </row>
    <row r="233" spans="1:45" ht="14.25" customHeight="1" x14ac:dyDescent="0.25">
      <c r="A233" t="s">
        <v>174</v>
      </c>
      <c r="B233">
        <v>1</v>
      </c>
      <c r="C233" t="s">
        <v>875</v>
      </c>
      <c r="D233" s="26" t="s">
        <v>621</v>
      </c>
      <c r="E233" s="28"/>
      <c r="F233" s="27" t="s">
        <v>57</v>
      </c>
      <c r="G233" s="28" t="s">
        <v>622</v>
      </c>
      <c r="H233" s="46" t="s">
        <v>1023</v>
      </c>
      <c r="I233" s="27">
        <v>16</v>
      </c>
      <c r="J233" s="87">
        <v>24</v>
      </c>
      <c r="K233" s="19" t="s">
        <v>800</v>
      </c>
      <c r="L233" s="52" t="s">
        <v>108</v>
      </c>
      <c r="M233" s="81"/>
      <c r="N233" s="28">
        <v>1622</v>
      </c>
      <c r="O233" s="972"/>
      <c r="P233" s="29">
        <v>6</v>
      </c>
      <c r="Q233" s="28">
        <v>1</v>
      </c>
      <c r="R233" s="28"/>
      <c r="S233" s="81">
        <v>106.56399999999999</v>
      </c>
      <c r="T233" s="185">
        <v>41688</v>
      </c>
      <c r="U233" s="326">
        <v>14.7</v>
      </c>
      <c r="V233" s="60">
        <v>0.67</v>
      </c>
      <c r="W233" s="167">
        <v>1</v>
      </c>
      <c r="X233" s="489">
        <f t="shared" si="7"/>
        <v>44.018421701602961</v>
      </c>
      <c r="Y233" s="502" t="s">
        <v>174</v>
      </c>
      <c r="Z233" s="494"/>
      <c r="AA233" s="28" t="s">
        <v>17</v>
      </c>
      <c r="AB233" s="27">
        <v>30</v>
      </c>
      <c r="AC233" s="28" t="s">
        <v>2824</v>
      </c>
      <c r="AD233" s="27" t="s">
        <v>54</v>
      </c>
      <c r="AE233" s="28"/>
      <c r="AF233" s="29" t="s">
        <v>55</v>
      </c>
      <c r="AG233" s="29"/>
      <c r="AH233" s="27" t="s">
        <v>181</v>
      </c>
      <c r="AI233" s="27" t="s">
        <v>181</v>
      </c>
      <c r="AJ233" s="27"/>
      <c r="AK233" s="81"/>
      <c r="AL233" s="569"/>
      <c r="AM233" s="28"/>
      <c r="AN233" s="28"/>
      <c r="AO233" s="28">
        <v>1998</v>
      </c>
      <c r="AP233" s="20">
        <v>2000</v>
      </c>
      <c r="AQ233" s="62"/>
      <c r="AR233" s="28"/>
      <c r="AS233" s="20" t="s">
        <v>3392</v>
      </c>
    </row>
    <row r="234" spans="1:45" ht="14.25" customHeight="1" x14ac:dyDescent="0.25">
      <c r="A234" t="s">
        <v>744</v>
      </c>
      <c r="B234">
        <v>1</v>
      </c>
      <c r="C234" t="s">
        <v>875</v>
      </c>
      <c r="D234" s="26" t="s">
        <v>1571</v>
      </c>
      <c r="E234" s="435" t="s">
        <v>2346</v>
      </c>
      <c r="F234" s="27" t="s">
        <v>85</v>
      </c>
      <c r="G234" s="28" t="s">
        <v>173</v>
      </c>
      <c r="H234" s="46" t="s">
        <v>822</v>
      </c>
      <c r="I234" s="27">
        <v>16</v>
      </c>
      <c r="J234" s="87">
        <v>16</v>
      </c>
      <c r="K234" s="19" t="s">
        <v>7</v>
      </c>
      <c r="L234" s="52" t="s">
        <v>173</v>
      </c>
      <c r="M234" s="81"/>
      <c r="N234" s="28">
        <v>402</v>
      </c>
      <c r="O234" s="972"/>
      <c r="P234" s="29">
        <v>6</v>
      </c>
      <c r="Q234" s="28"/>
      <c r="R234" s="28">
        <v>2</v>
      </c>
      <c r="S234" s="81">
        <v>204</v>
      </c>
      <c r="T234" s="185">
        <v>43250</v>
      </c>
      <c r="U234" s="326">
        <v>14.7</v>
      </c>
      <c r="V234" s="60">
        <v>0.67</v>
      </c>
      <c r="W234" s="167">
        <v>8</v>
      </c>
      <c r="X234" s="489">
        <f t="shared" si="7"/>
        <v>42.5</v>
      </c>
      <c r="Y234" s="502" t="s">
        <v>2216</v>
      </c>
      <c r="Z234" s="494"/>
      <c r="AA234" s="28" t="s">
        <v>17</v>
      </c>
      <c r="AB234" s="27">
        <v>19</v>
      </c>
      <c r="AC234" s="28" t="s">
        <v>1574</v>
      </c>
      <c r="AD234" s="27" t="s">
        <v>54</v>
      </c>
      <c r="AE234" s="28" t="s">
        <v>124</v>
      </c>
      <c r="AF234" s="29" t="s">
        <v>55</v>
      </c>
      <c r="AG234" s="29"/>
      <c r="AH234" s="27" t="s">
        <v>2349</v>
      </c>
      <c r="AI234" s="27" t="s">
        <v>465</v>
      </c>
      <c r="AJ234" s="27" t="s">
        <v>54</v>
      </c>
      <c r="AK234" s="81"/>
      <c r="AL234" s="569"/>
      <c r="AM234" s="28">
        <v>16</v>
      </c>
      <c r="AN234" s="28"/>
      <c r="AO234" s="28">
        <v>2015</v>
      </c>
      <c r="AP234" s="20">
        <v>2021</v>
      </c>
      <c r="AQ234" s="182" t="s">
        <v>2347</v>
      </c>
      <c r="AR234" s="28" t="s">
        <v>5036</v>
      </c>
      <c r="AS234" s="20" t="s">
        <v>3842</v>
      </c>
    </row>
    <row r="235" spans="1:45" ht="14.25" customHeight="1" x14ac:dyDescent="0.25">
      <c r="A235" t="s">
        <v>746</v>
      </c>
      <c r="B235">
        <v>1</v>
      </c>
      <c r="C235" t="s">
        <v>4376</v>
      </c>
      <c r="D235" s="45" t="s">
        <v>78</v>
      </c>
      <c r="E235" s="555" t="s">
        <v>2201</v>
      </c>
      <c r="F235" s="46" t="s">
        <v>67</v>
      </c>
      <c r="G235" s="42" t="s">
        <v>77</v>
      </c>
      <c r="H235" s="46" t="s">
        <v>12</v>
      </c>
      <c r="I235" s="46">
        <v>16</v>
      </c>
      <c r="J235" s="670">
        <v>16</v>
      </c>
      <c r="K235" s="19" t="s">
        <v>794</v>
      </c>
      <c r="L235" s="52" t="s">
        <v>108</v>
      </c>
      <c r="M235" s="81" t="s">
        <v>1047</v>
      </c>
      <c r="N235" s="28">
        <v>1025</v>
      </c>
      <c r="O235" s="972"/>
      <c r="P235" s="29">
        <v>4</v>
      </c>
      <c r="Q235" s="28"/>
      <c r="R235" s="28"/>
      <c r="S235" s="81">
        <v>62.929000000000002</v>
      </c>
      <c r="T235" s="185">
        <v>41733</v>
      </c>
      <c r="U235" s="326">
        <v>14.7</v>
      </c>
      <c r="V235" s="60">
        <v>0.67</v>
      </c>
      <c r="W235" s="167">
        <v>1</v>
      </c>
      <c r="X235" s="489">
        <f t="shared" si="7"/>
        <v>41.134078048780488</v>
      </c>
      <c r="Y235" s="502" t="s">
        <v>174</v>
      </c>
      <c r="Z235" s="494"/>
      <c r="AA235" s="28" t="s">
        <v>20</v>
      </c>
      <c r="AB235" s="27">
        <v>16</v>
      </c>
      <c r="AC235" s="28" t="s">
        <v>1046</v>
      </c>
      <c r="AD235" s="27" t="s">
        <v>89</v>
      </c>
      <c r="AE235" s="28"/>
      <c r="AF235" s="29" t="s">
        <v>55</v>
      </c>
      <c r="AG235" s="29"/>
      <c r="AH235" s="27" t="s">
        <v>83</v>
      </c>
      <c r="AI235" s="27" t="s">
        <v>83</v>
      </c>
      <c r="AJ235" s="27" t="s">
        <v>55</v>
      </c>
      <c r="AK235" s="81">
        <v>16</v>
      </c>
      <c r="AL235" s="569"/>
      <c r="AM235" s="28">
        <v>2</v>
      </c>
      <c r="AN235" s="28"/>
      <c r="AO235" s="28">
        <v>2009</v>
      </c>
      <c r="AP235" s="20">
        <v>2010</v>
      </c>
      <c r="AQ235" s="182"/>
      <c r="AR235" s="28" t="s">
        <v>2381</v>
      </c>
      <c r="AS235" s="63" t="s">
        <v>82</v>
      </c>
    </row>
    <row r="236" spans="1:45" ht="14.25" customHeight="1" x14ac:dyDescent="0.25">
      <c r="B236">
        <v>1</v>
      </c>
      <c r="C236" t="s">
        <v>875</v>
      </c>
      <c r="D236" s="26" t="s">
        <v>2454</v>
      </c>
      <c r="E236" s="435" t="s">
        <v>2455</v>
      </c>
      <c r="F236" s="27" t="s">
        <v>67</v>
      </c>
      <c r="G236" s="28" t="s">
        <v>1902</v>
      </c>
      <c r="H236" s="46" t="s">
        <v>65</v>
      </c>
      <c r="I236" s="27">
        <v>16</v>
      </c>
      <c r="J236" s="87">
        <v>16</v>
      </c>
      <c r="K236" s="19" t="s">
        <v>794</v>
      </c>
      <c r="L236" s="52" t="s">
        <v>108</v>
      </c>
      <c r="M236" s="81"/>
      <c r="N236" s="28">
        <v>681</v>
      </c>
      <c r="O236" s="972"/>
      <c r="P236" s="29">
        <v>4</v>
      </c>
      <c r="Q236" s="28"/>
      <c r="R236" s="28"/>
      <c r="S236" s="81">
        <v>83.332999999999998</v>
      </c>
      <c r="T236" s="185">
        <v>43171</v>
      </c>
      <c r="U236" s="326">
        <v>14.7</v>
      </c>
      <c r="V236" s="60">
        <v>0.67</v>
      </c>
      <c r="W236" s="167">
        <v>2</v>
      </c>
      <c r="X236" s="489">
        <f t="shared" ref="X236:X265" si="8">IF(AND(N236&lt;&gt;"",S236&lt;&gt;""),1000*S236*V236/(N236*W236),"")</f>
        <v>40.993472834067546</v>
      </c>
      <c r="Y236" s="502" t="s">
        <v>2216</v>
      </c>
      <c r="Z236" s="494" t="s">
        <v>745</v>
      </c>
      <c r="AA236" s="28" t="s">
        <v>17</v>
      </c>
      <c r="AB236" s="27">
        <v>16</v>
      </c>
      <c r="AC236" s="28" t="s">
        <v>2454</v>
      </c>
      <c r="AD236" s="27"/>
      <c r="AE236" s="28"/>
      <c r="AF236" s="29" t="s">
        <v>55</v>
      </c>
      <c r="AG236" s="29"/>
      <c r="AH236" s="27" t="s">
        <v>182</v>
      </c>
      <c r="AI236" s="27" t="s">
        <v>2456</v>
      </c>
      <c r="AJ236" s="27"/>
      <c r="AK236" s="81"/>
      <c r="AL236" s="569"/>
      <c r="AM236" s="28"/>
      <c r="AN236" s="28"/>
      <c r="AO236" s="28">
        <v>2003</v>
      </c>
      <c r="AP236" s="20">
        <v>2003</v>
      </c>
      <c r="AQ236" s="182" t="s">
        <v>2862</v>
      </c>
      <c r="AR236" s="28" t="s">
        <v>2865</v>
      </c>
      <c r="AS236" s="20" t="s">
        <v>2863</v>
      </c>
    </row>
    <row r="237" spans="1:45" ht="14.25" customHeight="1" x14ac:dyDescent="0.25">
      <c r="B237">
        <v>1</v>
      </c>
      <c r="C237" t="s">
        <v>875</v>
      </c>
      <c r="D237" s="26" t="s">
        <v>2075</v>
      </c>
      <c r="E237" s="435" t="s">
        <v>2143</v>
      </c>
      <c r="F237" s="27" t="s">
        <v>85</v>
      </c>
      <c r="G237" s="28" t="s">
        <v>2140</v>
      </c>
      <c r="H237" s="46" t="s">
        <v>143</v>
      </c>
      <c r="I237" s="27">
        <v>16</v>
      </c>
      <c r="J237" s="87">
        <v>16</v>
      </c>
      <c r="K237" s="19" t="s">
        <v>800</v>
      </c>
      <c r="L237" s="52" t="s">
        <v>108</v>
      </c>
      <c r="M237" s="81"/>
      <c r="N237" s="28">
        <v>2778</v>
      </c>
      <c r="O237" s="972"/>
      <c r="P237" s="29">
        <v>6</v>
      </c>
      <c r="Q237" s="28"/>
      <c r="R237" s="28"/>
      <c r="S237" s="81">
        <v>158.72999999999999</v>
      </c>
      <c r="T237" s="185">
        <v>43164</v>
      </c>
      <c r="U237" s="326">
        <v>14.7</v>
      </c>
      <c r="V237" s="60">
        <v>0.67</v>
      </c>
      <c r="W237" s="167">
        <v>1</v>
      </c>
      <c r="X237" s="489">
        <f t="shared" si="8"/>
        <v>38.282613390928731</v>
      </c>
      <c r="Y237" s="502" t="s">
        <v>174</v>
      </c>
      <c r="Z237" s="494"/>
      <c r="AA237" s="28" t="s">
        <v>20</v>
      </c>
      <c r="AB237" s="27">
        <v>7</v>
      </c>
      <c r="AC237" s="28" t="s">
        <v>2141</v>
      </c>
      <c r="AD237" s="27" t="s">
        <v>54</v>
      </c>
      <c r="AE237" s="28"/>
      <c r="AF237" s="29" t="s">
        <v>55</v>
      </c>
      <c r="AG237" s="29"/>
      <c r="AH237" s="27"/>
      <c r="AI237" s="27"/>
      <c r="AJ237" s="27"/>
      <c r="AK237" s="81">
        <v>42</v>
      </c>
      <c r="AL237" s="569"/>
      <c r="AM237" s="28">
        <v>16</v>
      </c>
      <c r="AN237" s="28"/>
      <c r="AO237" s="28">
        <v>2009</v>
      </c>
      <c r="AP237" s="20">
        <v>2013</v>
      </c>
      <c r="AQ237" s="182"/>
      <c r="AR237" s="28" t="s">
        <v>2730</v>
      </c>
      <c r="AS237" s="20" t="s">
        <v>2142</v>
      </c>
    </row>
    <row r="238" spans="1:45" ht="14.25" customHeight="1" x14ac:dyDescent="0.25">
      <c r="A238" t="s">
        <v>744</v>
      </c>
      <c r="B238">
        <v>1</v>
      </c>
      <c r="C238" t="s">
        <v>875</v>
      </c>
      <c r="D238" s="648" t="s">
        <v>2801</v>
      </c>
      <c r="E238" s="435" t="s">
        <v>3215</v>
      </c>
      <c r="F238" s="27" t="s">
        <v>67</v>
      </c>
      <c r="G238" s="28" t="s">
        <v>2802</v>
      </c>
      <c r="H238" s="46" t="s">
        <v>143</v>
      </c>
      <c r="I238" s="27">
        <v>16</v>
      </c>
      <c r="J238" s="87">
        <v>16</v>
      </c>
      <c r="K238" s="19" t="s">
        <v>802</v>
      </c>
      <c r="L238" s="52" t="s">
        <v>108</v>
      </c>
      <c r="M238" s="81"/>
      <c r="N238" s="28">
        <v>7193</v>
      </c>
      <c r="O238" s="972"/>
      <c r="P238" s="29" t="s">
        <v>744</v>
      </c>
      <c r="Q238" s="28"/>
      <c r="R238" s="28"/>
      <c r="S238" s="81">
        <v>393.39</v>
      </c>
      <c r="T238" s="185">
        <v>43228</v>
      </c>
      <c r="U238" s="326" t="s">
        <v>3562</v>
      </c>
      <c r="V238" s="60">
        <v>0.67</v>
      </c>
      <c r="W238" s="578">
        <v>1</v>
      </c>
      <c r="X238" s="489">
        <f t="shared" si="8"/>
        <v>36.64274989573196</v>
      </c>
      <c r="Y238" s="502" t="s">
        <v>2226</v>
      </c>
      <c r="Z238" s="494"/>
      <c r="AA238" s="28" t="s">
        <v>20</v>
      </c>
      <c r="AB238" s="27">
        <v>7</v>
      </c>
      <c r="AC238" s="28" t="s">
        <v>3244</v>
      </c>
      <c r="AD238" s="27" t="s">
        <v>54</v>
      </c>
      <c r="AE238" s="28" t="s">
        <v>124</v>
      </c>
      <c r="AF238" s="29"/>
      <c r="AG238" s="29" t="s">
        <v>54</v>
      </c>
      <c r="AH238" s="27" t="s">
        <v>181</v>
      </c>
      <c r="AI238" s="27" t="s">
        <v>718</v>
      </c>
      <c r="AJ238" s="27" t="s">
        <v>54</v>
      </c>
      <c r="AK238" s="81"/>
      <c r="AL238" s="569"/>
      <c r="AM238" s="28">
        <v>64</v>
      </c>
      <c r="AN238" s="28"/>
      <c r="AO238" s="28">
        <v>2015</v>
      </c>
      <c r="AP238" s="20">
        <v>2016</v>
      </c>
      <c r="AQ238" s="182" t="s">
        <v>2798</v>
      </c>
      <c r="AR238" s="28" t="s">
        <v>3216</v>
      </c>
      <c r="AS238" s="20" t="s">
        <v>3214</v>
      </c>
    </row>
    <row r="239" spans="1:45" ht="14.25" customHeight="1" x14ac:dyDescent="0.25">
      <c r="A239" t="s">
        <v>746</v>
      </c>
      <c r="B239">
        <v>1</v>
      </c>
      <c r="C239" t="s">
        <v>875</v>
      </c>
      <c r="D239" s="45" t="s">
        <v>302</v>
      </c>
      <c r="E239" s="555" t="s">
        <v>2289</v>
      </c>
      <c r="F239" s="46" t="s">
        <v>67</v>
      </c>
      <c r="G239" s="42" t="s">
        <v>304</v>
      </c>
      <c r="H239" s="46" t="s">
        <v>65</v>
      </c>
      <c r="I239" s="46">
        <v>16</v>
      </c>
      <c r="J239" s="88">
        <v>16</v>
      </c>
      <c r="K239" s="19" t="s">
        <v>303</v>
      </c>
      <c r="L239" s="52" t="s">
        <v>200</v>
      </c>
      <c r="M239" s="81"/>
      <c r="N239" s="28">
        <v>2000</v>
      </c>
      <c r="O239" s="974"/>
      <c r="P239" s="29">
        <v>4</v>
      </c>
      <c r="Q239" s="28"/>
      <c r="R239" s="28"/>
      <c r="S239" s="81">
        <v>100</v>
      </c>
      <c r="T239" s="185"/>
      <c r="U239" s="326" t="s">
        <v>1269</v>
      </c>
      <c r="V239" s="60">
        <v>0.67</v>
      </c>
      <c r="W239" s="167">
        <v>1</v>
      </c>
      <c r="X239" s="489">
        <f t="shared" si="8"/>
        <v>33.5</v>
      </c>
      <c r="Y239" s="585" t="s">
        <v>2226</v>
      </c>
      <c r="Z239" s="586"/>
      <c r="AA239" s="42" t="s">
        <v>17</v>
      </c>
      <c r="AB239" s="46">
        <v>11</v>
      </c>
      <c r="AC239" s="42" t="s">
        <v>229</v>
      </c>
      <c r="AD239" s="46" t="s">
        <v>54</v>
      </c>
      <c r="AE239" s="42" t="s">
        <v>124</v>
      </c>
      <c r="AF239" s="43" t="s">
        <v>55</v>
      </c>
      <c r="AG239" s="43"/>
      <c r="AH239" s="46" t="s">
        <v>305</v>
      </c>
      <c r="AI239" s="46" t="s">
        <v>305</v>
      </c>
      <c r="AJ239" s="46"/>
      <c r="AK239" s="82"/>
      <c r="AL239" s="587"/>
      <c r="AM239" s="42"/>
      <c r="AN239" s="42"/>
      <c r="AO239" s="42">
        <v>2004</v>
      </c>
      <c r="AP239" s="53">
        <v>2014</v>
      </c>
      <c r="AQ239" s="551"/>
      <c r="AR239" s="555" t="s">
        <v>901</v>
      </c>
      <c r="AS239" s="627" t="s">
        <v>1292</v>
      </c>
    </row>
    <row r="240" spans="1:45" ht="14.25" customHeight="1" x14ac:dyDescent="0.25">
      <c r="A240" t="s">
        <v>744</v>
      </c>
      <c r="B240">
        <v>1</v>
      </c>
      <c r="C240" t="s">
        <v>875</v>
      </c>
      <c r="D240" s="26" t="s">
        <v>441</v>
      </c>
      <c r="E240" s="435" t="s">
        <v>2520</v>
      </c>
      <c r="F240" s="27" t="s">
        <v>67</v>
      </c>
      <c r="G240" s="28" t="s">
        <v>442</v>
      </c>
      <c r="H240" s="46" t="s">
        <v>822</v>
      </c>
      <c r="I240" s="27">
        <v>16</v>
      </c>
      <c r="J240" s="87">
        <v>16</v>
      </c>
      <c r="K240" s="19" t="s">
        <v>771</v>
      </c>
      <c r="L240" s="52" t="s">
        <v>442</v>
      </c>
      <c r="M240" s="81"/>
      <c r="N240" s="28">
        <v>1147</v>
      </c>
      <c r="O240" s="972"/>
      <c r="P240" s="29" t="s">
        <v>744</v>
      </c>
      <c r="Q240" s="28">
        <v>1</v>
      </c>
      <c r="R240" s="28"/>
      <c r="S240" s="81">
        <v>97.68</v>
      </c>
      <c r="T240" s="185"/>
      <c r="U240" s="326"/>
      <c r="V240" s="60">
        <v>0.67</v>
      </c>
      <c r="W240" s="167">
        <v>2</v>
      </c>
      <c r="X240" s="489">
        <f t="shared" si="8"/>
        <v>28.529032258064518</v>
      </c>
      <c r="Y240" s="502" t="s">
        <v>2216</v>
      </c>
      <c r="Z240" s="494"/>
      <c r="AA240" s="28" t="s">
        <v>20</v>
      </c>
      <c r="AB240" s="27">
        <v>30</v>
      </c>
      <c r="AC240" s="28" t="s">
        <v>31</v>
      </c>
      <c r="AD240" s="27" t="s">
        <v>54</v>
      </c>
      <c r="AE240" s="28" t="s">
        <v>124</v>
      </c>
      <c r="AF240" s="29" t="s">
        <v>55</v>
      </c>
      <c r="AG240" s="29" t="s">
        <v>55</v>
      </c>
      <c r="AH240" s="27" t="s">
        <v>181</v>
      </c>
      <c r="AI240" s="27" t="s">
        <v>181</v>
      </c>
      <c r="AJ240" s="27" t="s">
        <v>54</v>
      </c>
      <c r="AK240" s="81"/>
      <c r="AL240" s="569"/>
      <c r="AM240" s="28">
        <v>16</v>
      </c>
      <c r="AN240" s="28"/>
      <c r="AO240" s="28">
        <v>2009</v>
      </c>
      <c r="AP240" s="20">
        <v>2018</v>
      </c>
      <c r="AQ240" s="19"/>
      <c r="AR240" s="28" t="s">
        <v>2521</v>
      </c>
      <c r="AS240" s="20" t="s">
        <v>1076</v>
      </c>
    </row>
    <row r="241" spans="1:45" ht="14.25" customHeight="1" x14ac:dyDescent="0.25">
      <c r="A241" t="s">
        <v>744</v>
      </c>
      <c r="B241">
        <v>1</v>
      </c>
      <c r="C241" t="s">
        <v>875</v>
      </c>
      <c r="D241" s="26" t="s">
        <v>456</v>
      </c>
      <c r="E241" s="435" t="s">
        <v>2537</v>
      </c>
      <c r="F241" s="27" t="s">
        <v>85</v>
      </c>
      <c r="G241" s="28" t="s">
        <v>458</v>
      </c>
      <c r="H241" s="46" t="s">
        <v>459</v>
      </c>
      <c r="I241" s="27">
        <v>16</v>
      </c>
      <c r="J241" s="87">
        <v>16</v>
      </c>
      <c r="K241" s="19" t="s">
        <v>800</v>
      </c>
      <c r="L241" s="52" t="s">
        <v>108</v>
      </c>
      <c r="M241" s="81"/>
      <c r="N241" s="28">
        <v>1760</v>
      </c>
      <c r="O241" s="972"/>
      <c r="P241" s="29">
        <v>6</v>
      </c>
      <c r="Q241" s="28">
        <v>1</v>
      </c>
      <c r="R241" s="28">
        <v>1</v>
      </c>
      <c r="S241" s="81">
        <v>147.18899999999999</v>
      </c>
      <c r="T241" s="185">
        <v>41764</v>
      </c>
      <c r="U241" s="326">
        <v>14.7</v>
      </c>
      <c r="V241" s="60">
        <v>0.67</v>
      </c>
      <c r="W241" s="167">
        <v>2</v>
      </c>
      <c r="X241" s="489">
        <f t="shared" si="8"/>
        <v>28.016088068181819</v>
      </c>
      <c r="Y241" s="502" t="s">
        <v>174</v>
      </c>
      <c r="Z241" s="494" t="s">
        <v>54</v>
      </c>
      <c r="AA241" s="28" t="s">
        <v>17</v>
      </c>
      <c r="AB241" s="27">
        <v>118</v>
      </c>
      <c r="AC241" s="28" t="s">
        <v>1275</v>
      </c>
      <c r="AD241" s="27" t="s">
        <v>54</v>
      </c>
      <c r="AE241" s="28" t="s">
        <v>124</v>
      </c>
      <c r="AF241" s="29" t="s">
        <v>55</v>
      </c>
      <c r="AG241" s="29" t="s">
        <v>55</v>
      </c>
      <c r="AH241" s="27" t="s">
        <v>462</v>
      </c>
      <c r="AI241" s="27" t="s">
        <v>462</v>
      </c>
      <c r="AJ241" s="27" t="s">
        <v>54</v>
      </c>
      <c r="AK241" s="81">
        <v>70</v>
      </c>
      <c r="AL241" s="569">
        <v>13</v>
      </c>
      <c r="AM241" s="28">
        <v>8</v>
      </c>
      <c r="AN241" s="28"/>
      <c r="AO241" s="28">
        <v>2010</v>
      </c>
      <c r="AP241" s="20">
        <v>2019</v>
      </c>
      <c r="AQ241" s="182" t="s">
        <v>4813</v>
      </c>
      <c r="AR241" s="28" t="s">
        <v>766</v>
      </c>
      <c r="AS241" s="20" t="s">
        <v>457</v>
      </c>
    </row>
    <row r="242" spans="1:45" ht="14.25" customHeight="1" x14ac:dyDescent="0.25">
      <c r="B242">
        <v>1</v>
      </c>
      <c r="C242" t="s">
        <v>875</v>
      </c>
      <c r="D242" s="26" t="s">
        <v>1783</v>
      </c>
      <c r="E242" s="435" t="s">
        <v>2623</v>
      </c>
      <c r="F242" s="27" t="s">
        <v>67</v>
      </c>
      <c r="G242" s="28"/>
      <c r="H242" s="46" t="s">
        <v>143</v>
      </c>
      <c r="I242" s="27">
        <v>16</v>
      </c>
      <c r="J242" s="87">
        <v>24</v>
      </c>
      <c r="K242" s="19" t="s">
        <v>3243</v>
      </c>
      <c r="L242" s="52" t="s">
        <v>108</v>
      </c>
      <c r="M242" s="81"/>
      <c r="N242" s="28">
        <v>1524</v>
      </c>
      <c r="O242" s="972"/>
      <c r="P242" s="29">
        <v>4</v>
      </c>
      <c r="Q242" s="28">
        <v>1</v>
      </c>
      <c r="R242" s="28">
        <v>12</v>
      </c>
      <c r="S242" s="81">
        <v>62.4</v>
      </c>
      <c r="T242" s="185">
        <v>43190</v>
      </c>
      <c r="U242" s="326" t="s">
        <v>3245</v>
      </c>
      <c r="V242" s="60">
        <v>0.67</v>
      </c>
      <c r="W242" s="167">
        <v>1</v>
      </c>
      <c r="X242" s="489">
        <f t="shared" si="8"/>
        <v>27.433070866141733</v>
      </c>
      <c r="Y242" s="502" t="s">
        <v>2226</v>
      </c>
      <c r="Z242" s="494"/>
      <c r="AA242" s="28" t="s">
        <v>20</v>
      </c>
      <c r="AB242" s="27"/>
      <c r="AC242" s="28" t="s">
        <v>3242</v>
      </c>
      <c r="AD242" s="27"/>
      <c r="AE242" s="28"/>
      <c r="AF242" s="29"/>
      <c r="AG242" s="29"/>
      <c r="AH242" s="27"/>
      <c r="AI242" s="27"/>
      <c r="AJ242" s="27"/>
      <c r="AK242" s="81"/>
      <c r="AL242" s="569"/>
      <c r="AM242" s="28"/>
      <c r="AN242" s="28"/>
      <c r="AO242" s="28">
        <v>2016</v>
      </c>
      <c r="AP242" s="20">
        <v>2018</v>
      </c>
      <c r="AQ242" s="142"/>
      <c r="AR242" s="28"/>
      <c r="AS242" s="20"/>
    </row>
    <row r="243" spans="1:45" ht="14.25" customHeight="1" x14ac:dyDescent="0.25">
      <c r="B243">
        <v>1</v>
      </c>
      <c r="C243" t="s">
        <v>875</v>
      </c>
      <c r="D243" s="26" t="s">
        <v>2042</v>
      </c>
      <c r="E243" s="28"/>
      <c r="F243" s="27" t="s">
        <v>67</v>
      </c>
      <c r="G243" s="28" t="s">
        <v>4367</v>
      </c>
      <c r="H243" s="46" t="s">
        <v>12</v>
      </c>
      <c r="I243" s="27">
        <v>16</v>
      </c>
      <c r="J243" s="87">
        <v>8</v>
      </c>
      <c r="K243" s="19" t="s">
        <v>800</v>
      </c>
      <c r="L243" s="52" t="s">
        <v>108</v>
      </c>
      <c r="M243" s="81" t="s">
        <v>3154</v>
      </c>
      <c r="N243" s="28">
        <v>709</v>
      </c>
      <c r="O243" s="972"/>
      <c r="P243" s="29">
        <v>6</v>
      </c>
      <c r="Q243" s="28"/>
      <c r="R243" s="28"/>
      <c r="S243" s="81">
        <v>83.332999999999998</v>
      </c>
      <c r="T243" s="185">
        <v>43185</v>
      </c>
      <c r="U243" s="326">
        <v>14.7</v>
      </c>
      <c r="V243" s="60">
        <v>0.67</v>
      </c>
      <c r="W243" s="167">
        <v>3</v>
      </c>
      <c r="X243" s="489">
        <f t="shared" si="8"/>
        <v>26.249699106723085</v>
      </c>
      <c r="Y243" s="502" t="s">
        <v>174</v>
      </c>
      <c r="Z243" s="494"/>
      <c r="AA243" s="28" t="s">
        <v>17</v>
      </c>
      <c r="AB243" s="27">
        <v>23</v>
      </c>
      <c r="AC243" s="28" t="s">
        <v>73</v>
      </c>
      <c r="AD243" s="27" t="s">
        <v>54</v>
      </c>
      <c r="AE243" s="28"/>
      <c r="AF243" s="29" t="s">
        <v>55</v>
      </c>
      <c r="AG243" s="29" t="s">
        <v>55</v>
      </c>
      <c r="AH243" s="27" t="s">
        <v>181</v>
      </c>
      <c r="AI243" s="27" t="s">
        <v>181</v>
      </c>
      <c r="AJ243" s="27" t="s">
        <v>54</v>
      </c>
      <c r="AK243" s="81">
        <v>182</v>
      </c>
      <c r="AL243" s="569"/>
      <c r="AM243" s="28"/>
      <c r="AN243" s="28"/>
      <c r="AO243" s="28">
        <v>2016</v>
      </c>
      <c r="AP243" s="20">
        <v>2016</v>
      </c>
      <c r="AQ243" s="182" t="s">
        <v>3156</v>
      </c>
      <c r="AR243" s="28" t="s">
        <v>3155</v>
      </c>
      <c r="AS243" s="20" t="s">
        <v>2043</v>
      </c>
    </row>
    <row r="244" spans="1:45" ht="14.25" customHeight="1" x14ac:dyDescent="0.25">
      <c r="A244" t="s">
        <v>746</v>
      </c>
      <c r="B244">
        <v>1</v>
      </c>
      <c r="C244" t="s">
        <v>875</v>
      </c>
      <c r="D244" s="26" t="s">
        <v>3966</v>
      </c>
      <c r="E244" s="435" t="s">
        <v>3968</v>
      </c>
      <c r="F244" s="27" t="s">
        <v>67</v>
      </c>
      <c r="G244" s="28" t="s">
        <v>3969</v>
      </c>
      <c r="H244" s="46" t="s">
        <v>65</v>
      </c>
      <c r="I244" s="27">
        <v>16</v>
      </c>
      <c r="J244" s="87">
        <v>5</v>
      </c>
      <c r="K244" s="19" t="s">
        <v>3970</v>
      </c>
      <c r="L244" s="52" t="s">
        <v>108</v>
      </c>
      <c r="M244" s="81"/>
      <c r="N244" s="28">
        <v>5101</v>
      </c>
      <c r="O244" s="972"/>
      <c r="P244" s="29">
        <v>4</v>
      </c>
      <c r="Q244" s="28">
        <v>6</v>
      </c>
      <c r="R244" s="28">
        <v>29</v>
      </c>
      <c r="S244" s="81">
        <v>65.7</v>
      </c>
      <c r="T244" s="185">
        <v>43275</v>
      </c>
      <c r="U244" s="326" t="s">
        <v>3562</v>
      </c>
      <c r="V244" s="60">
        <v>0.67</v>
      </c>
      <c r="W244" s="167">
        <v>0.33300000000000002</v>
      </c>
      <c r="X244" s="489">
        <f t="shared" si="8"/>
        <v>25.914367612073942</v>
      </c>
      <c r="Y244" s="502" t="s">
        <v>174</v>
      </c>
      <c r="Z244" s="494"/>
      <c r="AA244" s="28" t="s">
        <v>20</v>
      </c>
      <c r="AB244" s="27">
        <v>9</v>
      </c>
      <c r="AC244" s="28" t="s">
        <v>3967</v>
      </c>
      <c r="AD244" s="27" t="s">
        <v>54</v>
      </c>
      <c r="AE244" s="28" t="s">
        <v>158</v>
      </c>
      <c r="AF244" s="29" t="s">
        <v>55</v>
      </c>
      <c r="AG244" s="29" t="s">
        <v>55</v>
      </c>
      <c r="AH244" s="27" t="s">
        <v>181</v>
      </c>
      <c r="AI244" s="27" t="s">
        <v>83</v>
      </c>
      <c r="AJ244" s="27" t="s">
        <v>55</v>
      </c>
      <c r="AK244" s="81"/>
      <c r="AL244" s="569"/>
      <c r="AM244" s="28"/>
      <c r="AN244" s="28"/>
      <c r="AO244" s="28">
        <v>2009</v>
      </c>
      <c r="AP244" s="20">
        <v>2011</v>
      </c>
      <c r="AQ244" s="182" t="s">
        <v>3175</v>
      </c>
      <c r="AR244" s="28" t="s">
        <v>3972</v>
      </c>
      <c r="AS244" s="20" t="s">
        <v>3971</v>
      </c>
    </row>
    <row r="245" spans="1:45" ht="14.25" customHeight="1" x14ac:dyDescent="0.25">
      <c r="B245">
        <v>1</v>
      </c>
      <c r="C245" t="s">
        <v>875</v>
      </c>
      <c r="D245" s="45" t="s">
        <v>1742</v>
      </c>
      <c r="E245" s="555" t="s">
        <v>2336</v>
      </c>
      <c r="F245" s="46" t="s">
        <v>57</v>
      </c>
      <c r="G245" s="42" t="s">
        <v>1743</v>
      </c>
      <c r="H245" s="46" t="s">
        <v>822</v>
      </c>
      <c r="I245" s="46">
        <v>16</v>
      </c>
      <c r="J245" s="670">
        <v>16</v>
      </c>
      <c r="K245" s="19" t="s">
        <v>800</v>
      </c>
      <c r="L245" s="52" t="s">
        <v>108</v>
      </c>
      <c r="M245" s="81"/>
      <c r="N245" s="28">
        <v>1735</v>
      </c>
      <c r="O245" s="972"/>
      <c r="P245" s="29">
        <v>6</v>
      </c>
      <c r="Q245" s="28"/>
      <c r="R245" s="28"/>
      <c r="S245" s="81">
        <v>126.711</v>
      </c>
      <c r="T245" s="185">
        <v>42884</v>
      </c>
      <c r="U245" s="326">
        <v>14.7</v>
      </c>
      <c r="V245" s="60">
        <v>0.67</v>
      </c>
      <c r="W245" s="167">
        <v>2</v>
      </c>
      <c r="X245" s="489">
        <f t="shared" si="8"/>
        <v>24.465812680115278</v>
      </c>
      <c r="Y245" s="502" t="s">
        <v>2216</v>
      </c>
      <c r="Z245" s="494"/>
      <c r="AA245" s="28" t="s">
        <v>17</v>
      </c>
      <c r="AB245" s="27">
        <v>9</v>
      </c>
      <c r="AC245" s="28" t="s">
        <v>73</v>
      </c>
      <c r="AD245" s="27" t="s">
        <v>54</v>
      </c>
      <c r="AE245" s="28" t="s">
        <v>124</v>
      </c>
      <c r="AF245" s="29" t="s">
        <v>55</v>
      </c>
      <c r="AG245" s="29"/>
      <c r="AH245" s="27" t="s">
        <v>181</v>
      </c>
      <c r="AI245" s="27" t="s">
        <v>181</v>
      </c>
      <c r="AJ245" s="27" t="s">
        <v>54</v>
      </c>
      <c r="AK245" s="81"/>
      <c r="AL245" s="569"/>
      <c r="AM245" s="28">
        <v>16</v>
      </c>
      <c r="AN245" s="28"/>
      <c r="AO245" s="28">
        <v>2014</v>
      </c>
      <c r="AP245" s="20">
        <v>2017</v>
      </c>
      <c r="AQ245" s="19"/>
      <c r="AR245" s="561" t="s">
        <v>2337</v>
      </c>
      <c r="AS245" s="20" t="s">
        <v>1769</v>
      </c>
    </row>
    <row r="246" spans="1:45" ht="14.25" customHeight="1" x14ac:dyDescent="0.25">
      <c r="A246" t="s">
        <v>746</v>
      </c>
      <c r="B246">
        <v>1</v>
      </c>
      <c r="C246" t="s">
        <v>875</v>
      </c>
      <c r="D246" s="26" t="s">
        <v>4125</v>
      </c>
      <c r="E246" s="435" t="s">
        <v>4124</v>
      </c>
      <c r="F246" s="29" t="s">
        <v>67</v>
      </c>
      <c r="G246" s="28" t="s">
        <v>4128</v>
      </c>
      <c r="H246" s="46" t="s">
        <v>143</v>
      </c>
      <c r="I246" s="717" t="s">
        <v>4126</v>
      </c>
      <c r="J246" s="87">
        <v>16</v>
      </c>
      <c r="K246" s="19" t="s">
        <v>800</v>
      </c>
      <c r="L246" s="52" t="s">
        <v>108</v>
      </c>
      <c r="M246" s="81"/>
      <c r="N246" s="28">
        <v>1755</v>
      </c>
      <c r="O246" s="972"/>
      <c r="P246" s="29">
        <v>6</v>
      </c>
      <c r="Q246" s="28"/>
      <c r="R246" s="28"/>
      <c r="S246" s="81">
        <v>53.475999999999999</v>
      </c>
      <c r="T246" s="185">
        <v>43294</v>
      </c>
      <c r="U246" s="326">
        <v>14.7</v>
      </c>
      <c r="V246" s="60">
        <v>0.67</v>
      </c>
      <c r="W246" s="167">
        <v>1</v>
      </c>
      <c r="X246" s="489">
        <f t="shared" si="8"/>
        <v>20.415339031339034</v>
      </c>
      <c r="Y246" s="502" t="s">
        <v>174</v>
      </c>
      <c r="Z246" s="494"/>
      <c r="AA246" s="28" t="s">
        <v>20</v>
      </c>
      <c r="AB246" s="27">
        <v>49</v>
      </c>
      <c r="AC246" s="28" t="s">
        <v>73</v>
      </c>
      <c r="AD246" s="27" t="s">
        <v>54</v>
      </c>
      <c r="AE246" s="28" t="s">
        <v>124</v>
      </c>
      <c r="AF246" s="29" t="s">
        <v>55</v>
      </c>
      <c r="AG246" s="29"/>
      <c r="AH246" s="27" t="s">
        <v>181</v>
      </c>
      <c r="AI246" s="27" t="s">
        <v>181</v>
      </c>
      <c r="AJ246" s="27" t="s">
        <v>54</v>
      </c>
      <c r="AK246" s="81">
        <v>40</v>
      </c>
      <c r="AL246" s="569"/>
      <c r="AM246" s="28">
        <v>8</v>
      </c>
      <c r="AN246" s="28"/>
      <c r="AO246" s="28">
        <v>2016</v>
      </c>
      <c r="AP246" s="20">
        <v>2017</v>
      </c>
      <c r="AQ246" s="182"/>
      <c r="AR246" s="28" t="s">
        <v>4127</v>
      </c>
      <c r="AS246" s="20" t="s">
        <v>4229</v>
      </c>
    </row>
    <row r="247" spans="1:45" ht="14.25" customHeight="1" x14ac:dyDescent="0.25">
      <c r="B247">
        <v>1</v>
      </c>
      <c r="C247" t="s">
        <v>875</v>
      </c>
      <c r="D247" s="45" t="s">
        <v>524</v>
      </c>
      <c r="E247" s="555" t="s">
        <v>2559</v>
      </c>
      <c r="F247" s="46" t="s">
        <v>85</v>
      </c>
      <c r="G247" s="42" t="s">
        <v>525</v>
      </c>
      <c r="H247" s="46" t="s">
        <v>1031</v>
      </c>
      <c r="I247" s="46">
        <v>16</v>
      </c>
      <c r="J247" s="670">
        <v>8</v>
      </c>
      <c r="K247" s="19" t="s">
        <v>800</v>
      </c>
      <c r="L247" s="52" t="s">
        <v>108</v>
      </c>
      <c r="M247" s="81"/>
      <c r="N247" s="28">
        <v>1916</v>
      </c>
      <c r="O247" s="972"/>
      <c r="P247" s="29">
        <v>6</v>
      </c>
      <c r="Q247" s="28"/>
      <c r="R247" s="28"/>
      <c r="S247" s="81">
        <v>172.41399999999999</v>
      </c>
      <c r="T247" s="185">
        <v>43185</v>
      </c>
      <c r="U247" s="326">
        <v>14.7</v>
      </c>
      <c r="V247" s="60">
        <v>0.67</v>
      </c>
      <c r="W247" s="167">
        <v>3</v>
      </c>
      <c r="X247" s="489">
        <f t="shared" si="8"/>
        <v>20.096969380654141</v>
      </c>
      <c r="Y247" s="502" t="s">
        <v>174</v>
      </c>
      <c r="Z247" s="494"/>
      <c r="AA247" s="28" t="s">
        <v>20</v>
      </c>
      <c r="AB247" s="27">
        <v>1</v>
      </c>
      <c r="AC247" s="28" t="s">
        <v>524</v>
      </c>
      <c r="AD247" s="27" t="s">
        <v>54</v>
      </c>
      <c r="AE247" s="28" t="s">
        <v>124</v>
      </c>
      <c r="AF247" s="29" t="s">
        <v>55</v>
      </c>
      <c r="AG247" s="29" t="s">
        <v>55</v>
      </c>
      <c r="AH247" s="27" t="s">
        <v>181</v>
      </c>
      <c r="AI247" s="27" t="s">
        <v>181</v>
      </c>
      <c r="AJ247" s="27" t="s">
        <v>54</v>
      </c>
      <c r="AK247" s="81"/>
      <c r="AL247" s="569"/>
      <c r="AM247" s="28">
        <v>7</v>
      </c>
      <c r="AN247" s="28"/>
      <c r="AO247" s="28">
        <v>2012</v>
      </c>
      <c r="AP247" s="20">
        <v>2013</v>
      </c>
      <c r="AQ247" s="19"/>
      <c r="AR247" s="28" t="s">
        <v>3153</v>
      </c>
      <c r="AS247" s="20" t="s">
        <v>526</v>
      </c>
    </row>
    <row r="248" spans="1:45" ht="14.25" customHeight="1" x14ac:dyDescent="0.25">
      <c r="A248" t="s">
        <v>744</v>
      </c>
      <c r="B248">
        <v>1</v>
      </c>
      <c r="C248" t="s">
        <v>875</v>
      </c>
      <c r="D248" s="560" t="s">
        <v>1587</v>
      </c>
      <c r="E248" s="435" t="s">
        <v>2975</v>
      </c>
      <c r="F248" s="27" t="s">
        <v>67</v>
      </c>
      <c r="G248" s="28" t="s">
        <v>1942</v>
      </c>
      <c r="H248" s="46" t="s">
        <v>1031</v>
      </c>
      <c r="I248" s="27">
        <v>16</v>
      </c>
      <c r="J248" s="87">
        <v>8</v>
      </c>
      <c r="K248" s="19" t="s">
        <v>800</v>
      </c>
      <c r="L248" s="52" t="s">
        <v>1942</v>
      </c>
      <c r="M248" s="81"/>
      <c r="N248" s="28">
        <v>308</v>
      </c>
      <c r="O248" s="972"/>
      <c r="P248" s="29">
        <v>6</v>
      </c>
      <c r="Q248" s="28"/>
      <c r="R248" s="28">
        <v>4</v>
      </c>
      <c r="S248" s="81">
        <v>180</v>
      </c>
      <c r="T248" s="185"/>
      <c r="U248" s="326"/>
      <c r="V248" s="60">
        <v>0.67</v>
      </c>
      <c r="W248" s="167">
        <v>20</v>
      </c>
      <c r="X248" s="489">
        <f t="shared" si="8"/>
        <v>19.577922077922079</v>
      </c>
      <c r="Y248" s="502" t="s">
        <v>174</v>
      </c>
      <c r="Z248" s="494"/>
      <c r="AA248" s="28" t="s">
        <v>107</v>
      </c>
      <c r="AB248" s="27"/>
      <c r="AC248" s="28"/>
      <c r="AD248" s="27" t="s">
        <v>54</v>
      </c>
      <c r="AE248" s="28" t="s">
        <v>124</v>
      </c>
      <c r="AF248" s="29" t="s">
        <v>55</v>
      </c>
      <c r="AG248" s="29" t="s">
        <v>55</v>
      </c>
      <c r="AH248" s="27" t="s">
        <v>129</v>
      </c>
      <c r="AI248" s="27" t="s">
        <v>129</v>
      </c>
      <c r="AJ248" s="27" t="s">
        <v>54</v>
      </c>
      <c r="AK248" s="81"/>
      <c r="AL248" s="569"/>
      <c r="AM248" s="28"/>
      <c r="AN248" s="28"/>
      <c r="AO248" s="28">
        <v>2016</v>
      </c>
      <c r="AP248" s="20"/>
      <c r="AQ248" s="182" t="s">
        <v>1589</v>
      </c>
      <c r="AR248" s="400" t="s">
        <v>2976</v>
      </c>
      <c r="AS248" s="137"/>
    </row>
    <row r="249" spans="1:45" ht="14.25" customHeight="1" x14ac:dyDescent="0.25">
      <c r="A249" t="s">
        <v>744</v>
      </c>
      <c r="B249">
        <v>1</v>
      </c>
      <c r="C249" t="s">
        <v>875</v>
      </c>
      <c r="D249" s="26" t="s">
        <v>761</v>
      </c>
      <c r="E249" s="435" t="s">
        <v>762</v>
      </c>
      <c r="F249" s="27" t="s">
        <v>67</v>
      </c>
      <c r="G249" s="28" t="s">
        <v>758</v>
      </c>
      <c r="H249" s="46" t="s">
        <v>459</v>
      </c>
      <c r="I249" s="27">
        <v>16</v>
      </c>
      <c r="J249" s="87">
        <v>16</v>
      </c>
      <c r="K249" s="19" t="s">
        <v>802</v>
      </c>
      <c r="L249" s="52" t="s">
        <v>108</v>
      </c>
      <c r="M249" s="81"/>
      <c r="N249" s="28">
        <v>2532</v>
      </c>
      <c r="O249" s="972"/>
      <c r="P249" s="29" t="s">
        <v>744</v>
      </c>
      <c r="Q249" s="28"/>
      <c r="R249" s="28"/>
      <c r="S249" s="81">
        <v>125.992</v>
      </c>
      <c r="T249" s="185">
        <v>41741</v>
      </c>
      <c r="U249" s="326" t="s">
        <v>1267</v>
      </c>
      <c r="V249" s="60">
        <v>0.67</v>
      </c>
      <c r="W249" s="167">
        <v>2</v>
      </c>
      <c r="X249" s="489">
        <f t="shared" si="8"/>
        <v>16.669557661927332</v>
      </c>
      <c r="Y249" s="502" t="s">
        <v>2216</v>
      </c>
      <c r="Z249" s="494" t="s">
        <v>54</v>
      </c>
      <c r="AA249" s="28" t="s">
        <v>20</v>
      </c>
      <c r="AB249" s="27">
        <v>24</v>
      </c>
      <c r="AC249" s="28" t="s">
        <v>461</v>
      </c>
      <c r="AD249" s="27" t="s">
        <v>54</v>
      </c>
      <c r="AE249" s="28" t="s">
        <v>124</v>
      </c>
      <c r="AF249" s="29" t="s">
        <v>55</v>
      </c>
      <c r="AG249" s="29" t="s">
        <v>55</v>
      </c>
      <c r="AH249" s="27" t="s">
        <v>181</v>
      </c>
      <c r="AI249" s="27" t="s">
        <v>181</v>
      </c>
      <c r="AJ249" s="27"/>
      <c r="AK249" s="81">
        <v>70</v>
      </c>
      <c r="AL249" s="569">
        <v>13</v>
      </c>
      <c r="AM249" s="28">
        <v>8</v>
      </c>
      <c r="AN249" s="28"/>
      <c r="AO249" s="28">
        <v>2009</v>
      </c>
      <c r="AP249" s="20"/>
      <c r="AQ249" s="19"/>
      <c r="AR249" s="28" t="s">
        <v>763</v>
      </c>
      <c r="AS249" s="63"/>
    </row>
    <row r="250" spans="1:45" ht="14.25" customHeight="1" x14ac:dyDescent="0.25">
      <c r="D250" s="409" t="s">
        <v>5071</v>
      </c>
      <c r="E250" s="435" t="s">
        <v>5072</v>
      </c>
      <c r="F250" s="412" t="s">
        <v>67</v>
      </c>
      <c r="G250" s="504" t="s">
        <v>5074</v>
      </c>
      <c r="H250" s="46" t="s">
        <v>822</v>
      </c>
      <c r="I250" s="412">
        <v>16</v>
      </c>
      <c r="J250" s="415">
        <v>16</v>
      </c>
      <c r="K250" s="19" t="s">
        <v>1804</v>
      </c>
      <c r="L250" s="52" t="s">
        <v>5074</v>
      </c>
      <c r="M250" s="81"/>
      <c r="N250" s="28">
        <v>449</v>
      </c>
      <c r="O250" s="972"/>
      <c r="P250" s="29">
        <v>6</v>
      </c>
      <c r="Q250" s="28"/>
      <c r="R250" s="28"/>
      <c r="S250" s="81">
        <v>100</v>
      </c>
      <c r="T250" s="185"/>
      <c r="U250" s="326"/>
      <c r="V250" s="60">
        <v>0.67</v>
      </c>
      <c r="W250" s="167">
        <v>9</v>
      </c>
      <c r="X250" s="489">
        <f t="shared" si="8"/>
        <v>16.580054441969811</v>
      </c>
      <c r="Y250" s="502"/>
      <c r="Z250" s="494"/>
      <c r="AA250" s="28" t="s">
        <v>17</v>
      </c>
      <c r="AB250" s="27">
        <v>1</v>
      </c>
      <c r="AC250" s="28" t="s">
        <v>5071</v>
      </c>
      <c r="AD250" s="27"/>
      <c r="AE250" s="28"/>
      <c r="AF250" s="29"/>
      <c r="AG250" s="29"/>
      <c r="AH250" s="27" t="s">
        <v>181</v>
      </c>
      <c r="AI250" s="27" t="s">
        <v>181</v>
      </c>
      <c r="AJ250" s="27" t="s">
        <v>54</v>
      </c>
      <c r="AK250" s="81"/>
      <c r="AL250" s="569"/>
      <c r="AM250" s="28"/>
      <c r="AN250" s="28"/>
      <c r="AO250" s="28">
        <v>2019</v>
      </c>
      <c r="AP250" s="20">
        <v>2019</v>
      </c>
      <c r="AQ250" s="182"/>
      <c r="AR250" s="28" t="s">
        <v>5073</v>
      </c>
      <c r="AS250" s="20" t="s">
        <v>5075</v>
      </c>
    </row>
    <row r="251" spans="1:45" ht="14.25" customHeight="1" x14ac:dyDescent="0.25">
      <c r="A251" t="s">
        <v>744</v>
      </c>
      <c r="B251">
        <v>1</v>
      </c>
      <c r="C251" t="s">
        <v>875</v>
      </c>
      <c r="D251" s="45" t="s">
        <v>749</v>
      </c>
      <c r="E251" s="555" t="s">
        <v>2841</v>
      </c>
      <c r="F251" s="46" t="s">
        <v>107</v>
      </c>
      <c r="G251" s="42" t="s">
        <v>751</v>
      </c>
      <c r="H251" s="46">
        <v>68000</v>
      </c>
      <c r="I251" s="46">
        <v>16</v>
      </c>
      <c r="J251" s="670">
        <v>16</v>
      </c>
      <c r="K251" s="19" t="s">
        <v>43</v>
      </c>
      <c r="L251" s="52" t="s">
        <v>750</v>
      </c>
      <c r="M251" s="81"/>
      <c r="N251" s="28">
        <v>5000</v>
      </c>
      <c r="O251" s="972"/>
      <c r="P251" s="29">
        <v>4</v>
      </c>
      <c r="Q251" s="28"/>
      <c r="R251" s="28"/>
      <c r="S251" s="81">
        <v>80</v>
      </c>
      <c r="T251" s="185"/>
      <c r="U251" s="326"/>
      <c r="V251" s="60">
        <v>0.89</v>
      </c>
      <c r="W251" s="167">
        <v>1</v>
      </c>
      <c r="X251" s="489">
        <f t="shared" si="8"/>
        <v>14.24</v>
      </c>
      <c r="Y251" s="502" t="s">
        <v>2226</v>
      </c>
      <c r="Z251" s="494"/>
      <c r="AA251" s="28" t="s">
        <v>20</v>
      </c>
      <c r="AB251" s="27"/>
      <c r="AC251" s="28"/>
      <c r="AD251" s="27" t="s">
        <v>54</v>
      </c>
      <c r="AE251" s="28" t="s">
        <v>124</v>
      </c>
      <c r="AF251" s="29" t="s">
        <v>55</v>
      </c>
      <c r="AG251" s="29" t="s">
        <v>55</v>
      </c>
      <c r="AH251" s="27" t="s">
        <v>133</v>
      </c>
      <c r="AI251" s="27" t="s">
        <v>133</v>
      </c>
      <c r="AJ251" s="27" t="s">
        <v>54</v>
      </c>
      <c r="AK251" s="81"/>
      <c r="AL251" s="569"/>
      <c r="AM251" s="28">
        <v>16</v>
      </c>
      <c r="AN251" s="28"/>
      <c r="AO251" s="28">
        <v>2008</v>
      </c>
      <c r="AP251" s="20"/>
      <c r="AQ251" s="182" t="s">
        <v>2843</v>
      </c>
      <c r="AR251" s="28" t="s">
        <v>2844</v>
      </c>
      <c r="AS251" s="130" t="s">
        <v>2842</v>
      </c>
    </row>
    <row r="252" spans="1:45" ht="14.25" customHeight="1" x14ac:dyDescent="0.25">
      <c r="A252" t="s">
        <v>744</v>
      </c>
      <c r="B252">
        <v>1</v>
      </c>
      <c r="C252" t="s">
        <v>875</v>
      </c>
      <c r="D252" s="26" t="s">
        <v>1236</v>
      </c>
      <c r="E252" s="435" t="s">
        <v>1237</v>
      </c>
      <c r="F252" s="27" t="s">
        <v>67</v>
      </c>
      <c r="G252" s="28" t="s">
        <v>1239</v>
      </c>
      <c r="H252" s="46" t="s">
        <v>459</v>
      </c>
      <c r="I252" s="27">
        <v>16</v>
      </c>
      <c r="J252" s="87">
        <v>16</v>
      </c>
      <c r="K252" s="19" t="s">
        <v>800</v>
      </c>
      <c r="L252" s="52" t="s">
        <v>108</v>
      </c>
      <c r="M252" s="81"/>
      <c r="N252" s="28">
        <v>5060</v>
      </c>
      <c r="O252" s="972"/>
      <c r="P252" s="29">
        <v>6</v>
      </c>
      <c r="Q252" s="28">
        <v>1</v>
      </c>
      <c r="R252" s="28"/>
      <c r="S252" s="81">
        <v>204.834</v>
      </c>
      <c r="T252" s="185">
        <v>41762</v>
      </c>
      <c r="U252" s="326">
        <v>14.7</v>
      </c>
      <c r="V252" s="60">
        <v>0.67</v>
      </c>
      <c r="W252" s="167">
        <v>2</v>
      </c>
      <c r="X252" s="489">
        <f t="shared" si="8"/>
        <v>13.561144268774703</v>
      </c>
      <c r="Y252" s="502" t="s">
        <v>2216</v>
      </c>
      <c r="Z252" s="494" t="s">
        <v>54</v>
      </c>
      <c r="AA252" s="28" t="s">
        <v>17</v>
      </c>
      <c r="AB252" s="27">
        <v>3</v>
      </c>
      <c r="AC252" s="28" t="s">
        <v>73</v>
      </c>
      <c r="AD252" s="27" t="s">
        <v>54</v>
      </c>
      <c r="AE252" s="28" t="s">
        <v>124</v>
      </c>
      <c r="AF252" s="29" t="s">
        <v>54</v>
      </c>
      <c r="AG252" s="29" t="s">
        <v>55</v>
      </c>
      <c r="AH252" s="27" t="s">
        <v>181</v>
      </c>
      <c r="AI252" s="27" t="s">
        <v>181</v>
      </c>
      <c r="AJ252" s="27"/>
      <c r="AK252" s="81">
        <v>70</v>
      </c>
      <c r="AL252" s="569">
        <v>13</v>
      </c>
      <c r="AM252" s="28">
        <v>8</v>
      </c>
      <c r="AN252" s="28"/>
      <c r="AO252" s="28">
        <v>2008</v>
      </c>
      <c r="AP252" s="20">
        <v>2019</v>
      </c>
      <c r="AQ252" s="182" t="s">
        <v>1237</v>
      </c>
      <c r="AR252" s="28" t="s">
        <v>1238</v>
      </c>
      <c r="AS252" s="130" t="s">
        <v>4860</v>
      </c>
    </row>
    <row r="253" spans="1:45" ht="14.25" customHeight="1" x14ac:dyDescent="0.25">
      <c r="A253" t="s">
        <v>744</v>
      </c>
      <c r="B253">
        <v>1</v>
      </c>
      <c r="C253" t="s">
        <v>875</v>
      </c>
      <c r="D253" s="45" t="s">
        <v>412</v>
      </c>
      <c r="E253" s="555" t="s">
        <v>2104</v>
      </c>
      <c r="F253" s="46" t="s">
        <v>67</v>
      </c>
      <c r="G253" s="42" t="s">
        <v>414</v>
      </c>
      <c r="H253" s="46" t="s">
        <v>1031</v>
      </c>
      <c r="I253" s="46">
        <v>16</v>
      </c>
      <c r="J253" s="670">
        <v>8</v>
      </c>
      <c r="K253" s="19" t="s">
        <v>802</v>
      </c>
      <c r="L253" s="52" t="s">
        <v>108</v>
      </c>
      <c r="M253" s="81"/>
      <c r="N253" s="28">
        <v>1966</v>
      </c>
      <c r="O253" s="972"/>
      <c r="P253" s="29" t="s">
        <v>744</v>
      </c>
      <c r="Q253" s="28">
        <v>2</v>
      </c>
      <c r="R253" s="28"/>
      <c r="S253" s="81">
        <v>76.86</v>
      </c>
      <c r="T253" s="185">
        <v>41685</v>
      </c>
      <c r="U253" s="326" t="s">
        <v>1267</v>
      </c>
      <c r="V253" s="60">
        <v>0.67</v>
      </c>
      <c r="W253" s="167">
        <v>2</v>
      </c>
      <c r="X253" s="489">
        <f t="shared" si="8"/>
        <v>13.096693794506614</v>
      </c>
      <c r="Y253" s="502" t="s">
        <v>2216</v>
      </c>
      <c r="Z253" s="494"/>
      <c r="AA253" s="28" t="s">
        <v>20</v>
      </c>
      <c r="AB253" s="27">
        <v>4</v>
      </c>
      <c r="AC253" s="28" t="s">
        <v>417</v>
      </c>
      <c r="AD253" s="27" t="s">
        <v>54</v>
      </c>
      <c r="AE253" s="28" t="s">
        <v>124</v>
      </c>
      <c r="AF253" s="29" t="s">
        <v>55</v>
      </c>
      <c r="AG253" s="29" t="s">
        <v>55</v>
      </c>
      <c r="AH253" s="27" t="s">
        <v>129</v>
      </c>
      <c r="AI253" s="27" t="s">
        <v>129</v>
      </c>
      <c r="AJ253" s="27" t="s">
        <v>54</v>
      </c>
      <c r="AK253" s="81"/>
      <c r="AL253" s="569"/>
      <c r="AM253" s="28"/>
      <c r="AN253" s="28"/>
      <c r="AO253" s="28">
        <v>2012</v>
      </c>
      <c r="AP253" s="20">
        <v>2013</v>
      </c>
      <c r="AQ253" s="142"/>
      <c r="AR253" s="28" t="s">
        <v>416</v>
      </c>
      <c r="AS253" s="20"/>
    </row>
    <row r="254" spans="1:45" ht="14.25" customHeight="1" x14ac:dyDescent="0.25">
      <c r="B254">
        <v>1</v>
      </c>
      <c r="C254" t="s">
        <v>875</v>
      </c>
      <c r="D254" s="26" t="s">
        <v>2019</v>
      </c>
      <c r="E254" s="435" t="s">
        <v>3131</v>
      </c>
      <c r="F254" s="27" t="s">
        <v>67</v>
      </c>
      <c r="G254" s="28" t="s">
        <v>1778</v>
      </c>
      <c r="H254" s="46" t="s">
        <v>1031</v>
      </c>
      <c r="I254" s="27">
        <v>16</v>
      </c>
      <c r="J254" s="87">
        <v>8</v>
      </c>
      <c r="K254" s="19" t="s">
        <v>2020</v>
      </c>
      <c r="L254" s="52" t="s">
        <v>1778</v>
      </c>
      <c r="M254" s="81"/>
      <c r="N254" s="28">
        <v>1750</v>
      </c>
      <c r="O254" s="972"/>
      <c r="P254" s="29" t="s">
        <v>744</v>
      </c>
      <c r="Q254" s="28"/>
      <c r="R254" s="28"/>
      <c r="S254" s="81">
        <v>60</v>
      </c>
      <c r="T254" s="185"/>
      <c r="U254" s="326"/>
      <c r="V254" s="60">
        <v>0.67</v>
      </c>
      <c r="W254" s="167">
        <v>2</v>
      </c>
      <c r="X254" s="489">
        <f t="shared" si="8"/>
        <v>11.485714285714286</v>
      </c>
      <c r="Y254" s="502" t="s">
        <v>2226</v>
      </c>
      <c r="Z254" s="494" t="s">
        <v>54</v>
      </c>
      <c r="AA254" s="28" t="s">
        <v>479</v>
      </c>
      <c r="AB254" s="27">
        <v>50</v>
      </c>
      <c r="AC254" s="28" t="s">
        <v>229</v>
      </c>
      <c r="AD254" s="27" t="s">
        <v>54</v>
      </c>
      <c r="AE254" s="28"/>
      <c r="AF254" s="29" t="s">
        <v>55</v>
      </c>
      <c r="AG254" s="29"/>
      <c r="AH254" s="27" t="s">
        <v>129</v>
      </c>
      <c r="AI254" s="27" t="s">
        <v>129</v>
      </c>
      <c r="AJ254" s="27" t="s">
        <v>54</v>
      </c>
      <c r="AK254" s="81"/>
      <c r="AL254" s="569"/>
      <c r="AM254" s="28"/>
      <c r="AN254" s="28"/>
      <c r="AO254" s="28">
        <v>2017</v>
      </c>
      <c r="AP254" s="20">
        <v>2021</v>
      </c>
      <c r="AQ254" s="182" t="s">
        <v>2114</v>
      </c>
      <c r="AR254" s="28" t="s">
        <v>5863</v>
      </c>
      <c r="AS254" s="20" t="s">
        <v>5864</v>
      </c>
    </row>
    <row r="255" spans="1:45" ht="14.25" customHeight="1" x14ac:dyDescent="0.25">
      <c r="A255" t="s">
        <v>746</v>
      </c>
      <c r="B255">
        <v>1</v>
      </c>
      <c r="C255" t="s">
        <v>875</v>
      </c>
      <c r="D255" s="45" t="s">
        <v>66</v>
      </c>
      <c r="E255" s="555" t="s">
        <v>2200</v>
      </c>
      <c r="F255" s="46" t="s">
        <v>67</v>
      </c>
      <c r="G255" s="42" t="s">
        <v>70</v>
      </c>
      <c r="H255" s="46" t="s">
        <v>41</v>
      </c>
      <c r="I255" s="46">
        <v>16</v>
      </c>
      <c r="J255" s="670">
        <v>8</v>
      </c>
      <c r="K255" s="19" t="s">
        <v>794</v>
      </c>
      <c r="L255" s="52" t="s">
        <v>108</v>
      </c>
      <c r="M255" s="81"/>
      <c r="N255" s="28">
        <v>1751</v>
      </c>
      <c r="O255" s="972"/>
      <c r="P255" s="29">
        <v>4</v>
      </c>
      <c r="Q255" s="28"/>
      <c r="R255" s="28">
        <v>16</v>
      </c>
      <c r="S255" s="81">
        <v>56.741</v>
      </c>
      <c r="T255" s="185">
        <v>41684</v>
      </c>
      <c r="U255" s="326">
        <v>14.7</v>
      </c>
      <c r="V255" s="60">
        <v>0.33</v>
      </c>
      <c r="W255" s="167">
        <v>1</v>
      </c>
      <c r="X255" s="489">
        <f t="shared" si="8"/>
        <v>10.693620788121075</v>
      </c>
      <c r="Y255" s="502" t="s">
        <v>174</v>
      </c>
      <c r="Z255" s="494"/>
      <c r="AA255" s="28" t="s">
        <v>17</v>
      </c>
      <c r="AB255" s="27">
        <v>22</v>
      </c>
      <c r="AC255" s="28" t="s">
        <v>793</v>
      </c>
      <c r="AD255" s="27" t="s">
        <v>81</v>
      </c>
      <c r="AE255" s="28" t="s">
        <v>124</v>
      </c>
      <c r="AF255" s="29" t="s">
        <v>55</v>
      </c>
      <c r="AG255" s="29"/>
      <c r="AH255" s="27" t="s">
        <v>181</v>
      </c>
      <c r="AI255" s="27" t="s">
        <v>181</v>
      </c>
      <c r="AJ255" s="27" t="s">
        <v>54</v>
      </c>
      <c r="AK255" s="81"/>
      <c r="AL255" s="569"/>
      <c r="AM255" s="28">
        <v>5</v>
      </c>
      <c r="AN255" s="28"/>
      <c r="AO255" s="28">
        <v>2003</v>
      </c>
      <c r="AP255" s="20">
        <v>2012</v>
      </c>
      <c r="AQ255" s="142"/>
      <c r="AR255" s="28" t="s">
        <v>795</v>
      </c>
      <c r="AS255" s="20" t="s">
        <v>1308</v>
      </c>
    </row>
    <row r="256" spans="1:45" ht="14.25" customHeight="1" x14ac:dyDescent="0.25">
      <c r="D256" s="26" t="s">
        <v>6443</v>
      </c>
      <c r="E256" s="435" t="s">
        <v>6446</v>
      </c>
      <c r="F256" s="27"/>
      <c r="G256" s="28" t="s">
        <v>6444</v>
      </c>
      <c r="H256" s="46" t="s">
        <v>65</v>
      </c>
      <c r="I256" s="27">
        <v>16</v>
      </c>
      <c r="J256" s="87">
        <v>16</v>
      </c>
      <c r="K256" s="19" t="s">
        <v>6449</v>
      </c>
      <c r="L256" s="28" t="s">
        <v>6444</v>
      </c>
      <c r="M256" s="81"/>
      <c r="N256" s="28">
        <v>3306</v>
      </c>
      <c r="O256" s="972">
        <v>1622</v>
      </c>
      <c r="P256" s="29">
        <v>4</v>
      </c>
      <c r="Q256" s="28"/>
      <c r="R256" s="28">
        <v>86</v>
      </c>
      <c r="S256" s="81">
        <v>50</v>
      </c>
      <c r="T256" s="185">
        <v>43424</v>
      </c>
      <c r="U256" s="326" t="s">
        <v>1267</v>
      </c>
      <c r="V256" s="60">
        <v>0.67</v>
      </c>
      <c r="W256" s="167">
        <v>1</v>
      </c>
      <c r="X256" s="489">
        <f t="shared" si="8"/>
        <v>10.133091349062312</v>
      </c>
      <c r="Y256" s="502" t="s">
        <v>2226</v>
      </c>
      <c r="Z256" s="494"/>
      <c r="AA256" s="28" t="s">
        <v>17</v>
      </c>
      <c r="AB256" s="27">
        <v>17</v>
      </c>
      <c r="AC256" s="28" t="s">
        <v>6443</v>
      </c>
      <c r="AD256" s="27" t="s">
        <v>54</v>
      </c>
      <c r="AE256" s="28" t="s">
        <v>158</v>
      </c>
      <c r="AF256" s="29" t="s">
        <v>55</v>
      </c>
      <c r="AG256" s="29"/>
      <c r="AH256" s="27" t="s">
        <v>181</v>
      </c>
      <c r="AI256" s="27" t="s">
        <v>181</v>
      </c>
      <c r="AJ256" s="27"/>
      <c r="AK256" s="81">
        <v>32</v>
      </c>
      <c r="AL256" s="569"/>
      <c r="AM256" s="28"/>
      <c r="AN256" s="28"/>
      <c r="AO256" s="28">
        <v>2017</v>
      </c>
      <c r="AP256" s="20">
        <v>2020</v>
      </c>
      <c r="AQ256" s="182" t="s">
        <v>6448</v>
      </c>
      <c r="AR256" s="28"/>
      <c r="AS256" s="20" t="s">
        <v>6447</v>
      </c>
    </row>
    <row r="257" spans="1:45" ht="14.25" customHeight="1" x14ac:dyDescent="0.25">
      <c r="A257" t="s">
        <v>174</v>
      </c>
      <c r="B257">
        <v>1</v>
      </c>
      <c r="C257" t="s">
        <v>875</v>
      </c>
      <c r="D257" s="26" t="s">
        <v>362</v>
      </c>
      <c r="E257" s="435" t="s">
        <v>2305</v>
      </c>
      <c r="F257" s="27" t="s">
        <v>67</v>
      </c>
      <c r="G257" s="28" t="s">
        <v>363</v>
      </c>
      <c r="H257" s="27" t="s">
        <v>143</v>
      </c>
      <c r="I257" s="27">
        <v>16</v>
      </c>
      <c r="J257" s="87">
        <v>16</v>
      </c>
      <c r="K257" s="19" t="s">
        <v>802</v>
      </c>
      <c r="L257" s="52" t="s">
        <v>108</v>
      </c>
      <c r="M257" s="81"/>
      <c r="N257" s="28">
        <v>1763</v>
      </c>
      <c r="O257" s="972"/>
      <c r="P257" s="29" t="s">
        <v>744</v>
      </c>
      <c r="Q257" s="28"/>
      <c r="R257" s="28">
        <v>22</v>
      </c>
      <c r="S257" s="81">
        <v>157.10900000000001</v>
      </c>
      <c r="T257" s="185">
        <v>41725</v>
      </c>
      <c r="U257" s="326" t="s">
        <v>1267</v>
      </c>
      <c r="V257" s="60">
        <v>0.67</v>
      </c>
      <c r="W257" s="167">
        <v>6</v>
      </c>
      <c r="X257" s="489">
        <f t="shared" si="8"/>
        <v>9.9511278124409159</v>
      </c>
      <c r="Y257" s="502" t="s">
        <v>2226</v>
      </c>
      <c r="Z257" s="494"/>
      <c r="AA257" s="28" t="s">
        <v>17</v>
      </c>
      <c r="AB257" s="27">
        <v>40</v>
      </c>
      <c r="AC257" s="28" t="s">
        <v>362</v>
      </c>
      <c r="AD257" s="27" t="s">
        <v>54</v>
      </c>
      <c r="AE257" s="28"/>
      <c r="AF257" s="29" t="s">
        <v>55</v>
      </c>
      <c r="AG257" s="29"/>
      <c r="AH257" s="27" t="s">
        <v>364</v>
      </c>
      <c r="AI257" s="27" t="s">
        <v>365</v>
      </c>
      <c r="AJ257" s="27"/>
      <c r="AK257" s="81">
        <v>75</v>
      </c>
      <c r="AL257" s="569"/>
      <c r="AM257" s="28">
        <v>16</v>
      </c>
      <c r="AN257" s="28">
        <v>4</v>
      </c>
      <c r="AO257" s="28">
        <v>2007</v>
      </c>
      <c r="AP257" s="20">
        <v>2009</v>
      </c>
      <c r="AQ257" s="142"/>
      <c r="AR257" s="28" t="s">
        <v>1027</v>
      </c>
      <c r="AS257" s="20" t="s">
        <v>1026</v>
      </c>
    </row>
    <row r="258" spans="1:45" ht="14.25" customHeight="1" x14ac:dyDescent="0.25">
      <c r="A258" t="s">
        <v>745</v>
      </c>
      <c r="B258">
        <v>1</v>
      </c>
      <c r="C258" t="s">
        <v>875</v>
      </c>
      <c r="D258" s="26" t="s">
        <v>505</v>
      </c>
      <c r="E258" s="435" t="s">
        <v>2556</v>
      </c>
      <c r="F258" s="27" t="s">
        <v>96</v>
      </c>
      <c r="G258" s="28" t="s">
        <v>311</v>
      </c>
      <c r="H258" s="46" t="s">
        <v>1031</v>
      </c>
      <c r="I258" s="27">
        <v>16</v>
      </c>
      <c r="J258" s="87">
        <v>8</v>
      </c>
      <c r="K258" s="19" t="s">
        <v>800</v>
      </c>
      <c r="L258" s="52" t="s">
        <v>108</v>
      </c>
      <c r="M258" s="81"/>
      <c r="N258" s="28">
        <v>4514</v>
      </c>
      <c r="O258" s="972"/>
      <c r="P258" s="29">
        <v>6</v>
      </c>
      <c r="Q258" s="28">
        <v>4</v>
      </c>
      <c r="R258" s="28"/>
      <c r="S258" s="81">
        <v>173.61099999999999</v>
      </c>
      <c r="T258" s="185">
        <v>41688</v>
      </c>
      <c r="U258" s="326">
        <v>14.7</v>
      </c>
      <c r="V258" s="60">
        <v>0.67</v>
      </c>
      <c r="W258" s="167">
        <v>3</v>
      </c>
      <c r="X258" s="489">
        <f t="shared" si="8"/>
        <v>8.5895266578053473</v>
      </c>
      <c r="Y258" s="502" t="s">
        <v>174</v>
      </c>
      <c r="Z258" s="494"/>
      <c r="AA258" s="28" t="s">
        <v>20</v>
      </c>
      <c r="AB258" s="27">
        <v>57</v>
      </c>
      <c r="AC258" s="28" t="s">
        <v>505</v>
      </c>
      <c r="AD258" s="27" t="s">
        <v>54</v>
      </c>
      <c r="AE258" s="28" t="s">
        <v>124</v>
      </c>
      <c r="AF258" s="29" t="s">
        <v>55</v>
      </c>
      <c r="AG258" s="29" t="s">
        <v>55</v>
      </c>
      <c r="AH258" s="27" t="s">
        <v>129</v>
      </c>
      <c r="AI258" s="27" t="s">
        <v>129</v>
      </c>
      <c r="AJ258" s="27" t="s">
        <v>54</v>
      </c>
      <c r="AK258" s="81"/>
      <c r="AL258" s="569"/>
      <c r="AM258" s="28"/>
      <c r="AN258" s="28"/>
      <c r="AO258" s="28">
        <v>2012</v>
      </c>
      <c r="AP258" s="20">
        <v>2013</v>
      </c>
      <c r="AQ258" s="182" t="s">
        <v>2558</v>
      </c>
      <c r="AR258" s="28" t="s">
        <v>1156</v>
      </c>
      <c r="AS258" s="20"/>
    </row>
    <row r="259" spans="1:45" ht="14.25" customHeight="1" x14ac:dyDescent="0.25">
      <c r="A259" t="s">
        <v>744</v>
      </c>
      <c r="B259">
        <v>1</v>
      </c>
      <c r="C259" t="s">
        <v>875</v>
      </c>
      <c r="D259" s="26" t="s">
        <v>155</v>
      </c>
      <c r="E259" s="435" t="s">
        <v>2227</v>
      </c>
      <c r="F259" s="27" t="s">
        <v>57</v>
      </c>
      <c r="G259" s="28" t="s">
        <v>157</v>
      </c>
      <c r="H259" s="46">
        <v>68000</v>
      </c>
      <c r="I259" s="27">
        <v>16</v>
      </c>
      <c r="J259" s="87">
        <v>16</v>
      </c>
      <c r="K259" s="19" t="s">
        <v>802</v>
      </c>
      <c r="L259" s="52" t="s">
        <v>108</v>
      </c>
      <c r="M259" s="81"/>
      <c r="N259" s="28">
        <v>3479</v>
      </c>
      <c r="O259" s="972"/>
      <c r="P259" s="29" t="s">
        <v>744</v>
      </c>
      <c r="Q259" s="28"/>
      <c r="R259" s="28">
        <v>6</v>
      </c>
      <c r="S259" s="81">
        <v>168.86199999999999</v>
      </c>
      <c r="T259" s="185">
        <v>41691</v>
      </c>
      <c r="U259" s="326" t="s">
        <v>1267</v>
      </c>
      <c r="V259" s="60">
        <v>0.67</v>
      </c>
      <c r="W259" s="167">
        <v>4</v>
      </c>
      <c r="X259" s="489">
        <f t="shared" si="8"/>
        <v>8.1300330554757121</v>
      </c>
      <c r="Y259" s="502" t="s">
        <v>2226</v>
      </c>
      <c r="Z259" s="494" t="s">
        <v>54</v>
      </c>
      <c r="AA259" s="28" t="s">
        <v>20</v>
      </c>
      <c r="AB259" s="27">
        <v>1</v>
      </c>
      <c r="AC259" s="28" t="s">
        <v>155</v>
      </c>
      <c r="AD259" s="27" t="s">
        <v>149</v>
      </c>
      <c r="AE259" s="28" t="s">
        <v>124</v>
      </c>
      <c r="AF259" s="29" t="s">
        <v>55</v>
      </c>
      <c r="AG259" s="29"/>
      <c r="AH259" s="27" t="s">
        <v>133</v>
      </c>
      <c r="AI259" s="27" t="s">
        <v>133</v>
      </c>
      <c r="AJ259" s="27" t="s">
        <v>54</v>
      </c>
      <c r="AK259" s="81"/>
      <c r="AL259" s="569"/>
      <c r="AM259" s="28"/>
      <c r="AN259" s="28"/>
      <c r="AO259" s="28">
        <v>2010</v>
      </c>
      <c r="AP259" s="20">
        <v>2012</v>
      </c>
      <c r="AQ259" s="142"/>
      <c r="AR259" s="28" t="s">
        <v>1115</v>
      </c>
      <c r="AS259" s="20"/>
    </row>
    <row r="260" spans="1:45" s="208" customFormat="1" ht="14.25" customHeight="1" x14ac:dyDescent="0.25">
      <c r="A260" t="s">
        <v>744</v>
      </c>
      <c r="B260">
        <v>1</v>
      </c>
      <c r="C260" t="s">
        <v>875</v>
      </c>
      <c r="D260" s="26" t="s">
        <v>600</v>
      </c>
      <c r="E260" s="435" t="s">
        <v>2594</v>
      </c>
      <c r="F260" s="27" t="s">
        <v>85</v>
      </c>
      <c r="G260" s="28" t="s">
        <v>602</v>
      </c>
      <c r="H260" s="46" t="s">
        <v>1031</v>
      </c>
      <c r="I260" s="27">
        <v>16</v>
      </c>
      <c r="J260" s="87">
        <v>8</v>
      </c>
      <c r="K260" s="19" t="s">
        <v>800</v>
      </c>
      <c r="L260" s="52" t="s">
        <v>108</v>
      </c>
      <c r="M260" s="81"/>
      <c r="N260" s="28">
        <v>3642</v>
      </c>
      <c r="O260" s="972"/>
      <c r="P260" s="29">
        <v>6</v>
      </c>
      <c r="Q260" s="28">
        <v>1</v>
      </c>
      <c r="R260" s="28"/>
      <c r="S260" s="81">
        <v>67.81</v>
      </c>
      <c r="T260" s="185">
        <v>41688</v>
      </c>
      <c r="U260" s="326">
        <v>14.7</v>
      </c>
      <c r="V260" s="60">
        <v>0.67</v>
      </c>
      <c r="W260" s="167">
        <v>2</v>
      </c>
      <c r="X260" s="489">
        <f t="shared" si="8"/>
        <v>6.2373283909939596</v>
      </c>
      <c r="Y260" s="502" t="s">
        <v>174</v>
      </c>
      <c r="Z260" s="494"/>
      <c r="AA260" s="28" t="s">
        <v>20</v>
      </c>
      <c r="AB260" s="27">
        <v>32</v>
      </c>
      <c r="AC260" s="28" t="s">
        <v>769</v>
      </c>
      <c r="AD260" s="27" t="s">
        <v>54</v>
      </c>
      <c r="AE260" s="28" t="s">
        <v>124</v>
      </c>
      <c r="AF260" s="29" t="s">
        <v>55</v>
      </c>
      <c r="AG260" s="29" t="s">
        <v>55</v>
      </c>
      <c r="AH260" s="27" t="s">
        <v>129</v>
      </c>
      <c r="AI260" s="27" t="s">
        <v>129</v>
      </c>
      <c r="AJ260" s="27" t="s">
        <v>54</v>
      </c>
      <c r="AK260" s="81"/>
      <c r="AL260" s="569"/>
      <c r="AM260" s="28"/>
      <c r="AN260" s="28"/>
      <c r="AO260" s="28">
        <v>2008</v>
      </c>
      <c r="AP260" s="20">
        <v>2018</v>
      </c>
      <c r="AQ260" s="182" t="s">
        <v>5882</v>
      </c>
      <c r="AR260" s="28" t="s">
        <v>768</v>
      </c>
      <c r="AS260" s="20" t="s">
        <v>601</v>
      </c>
    </row>
    <row r="261" spans="1:45" ht="14.25" customHeight="1" x14ac:dyDescent="0.25">
      <c r="A261" t="s">
        <v>744</v>
      </c>
      <c r="B261">
        <v>1</v>
      </c>
      <c r="C261" t="s">
        <v>875</v>
      </c>
      <c r="D261" s="26" t="s">
        <v>560</v>
      </c>
      <c r="E261" s="435" t="s">
        <v>4998</v>
      </c>
      <c r="F261" s="27" t="s">
        <v>67</v>
      </c>
      <c r="G261" s="28" t="s">
        <v>561</v>
      </c>
      <c r="H261" s="46">
        <v>68000</v>
      </c>
      <c r="I261" s="27">
        <v>16</v>
      </c>
      <c r="J261" s="87">
        <v>16</v>
      </c>
      <c r="K261" s="19" t="s">
        <v>800</v>
      </c>
      <c r="L261" s="52" t="s">
        <v>108</v>
      </c>
      <c r="M261" s="81"/>
      <c r="N261" s="28">
        <v>2331</v>
      </c>
      <c r="O261" s="972"/>
      <c r="P261" s="29">
        <v>6</v>
      </c>
      <c r="Q261" s="28"/>
      <c r="R261" s="28"/>
      <c r="S261" s="81">
        <v>43.887</v>
      </c>
      <c r="T261" s="185">
        <v>41690</v>
      </c>
      <c r="U261" s="326">
        <v>14.7</v>
      </c>
      <c r="V261" s="60">
        <v>0.67</v>
      </c>
      <c r="W261" s="167">
        <v>4</v>
      </c>
      <c r="X261" s="489">
        <f t="shared" si="8"/>
        <v>3.1536132561132564</v>
      </c>
      <c r="Y261" s="502" t="s">
        <v>174</v>
      </c>
      <c r="Z261" s="494"/>
      <c r="AA261" s="28" t="s">
        <v>17</v>
      </c>
      <c r="AB261" s="27">
        <v>2</v>
      </c>
      <c r="AC261" s="28" t="s">
        <v>894</v>
      </c>
      <c r="AD261" s="27" t="s">
        <v>54</v>
      </c>
      <c r="AE261" s="28" t="s">
        <v>124</v>
      </c>
      <c r="AF261" s="29" t="s">
        <v>55</v>
      </c>
      <c r="AG261" s="29" t="s">
        <v>55</v>
      </c>
      <c r="AH261" s="27" t="s">
        <v>133</v>
      </c>
      <c r="AI261" s="27" t="s">
        <v>133</v>
      </c>
      <c r="AJ261" s="27" t="s">
        <v>54</v>
      </c>
      <c r="AK261" s="81"/>
      <c r="AL261" s="569"/>
      <c r="AM261" s="28">
        <v>16</v>
      </c>
      <c r="AN261" s="28"/>
      <c r="AO261" s="28">
        <v>2007</v>
      </c>
      <c r="AP261" s="20">
        <v>2012</v>
      </c>
      <c r="AQ261" s="19"/>
      <c r="AR261" s="28" t="s">
        <v>2568</v>
      </c>
      <c r="AS261" s="20" t="s">
        <v>562</v>
      </c>
    </row>
    <row r="262" spans="1:45" ht="14.25" customHeight="1" x14ac:dyDescent="0.25">
      <c r="C262" t="s">
        <v>875</v>
      </c>
      <c r="D262" s="45" t="s">
        <v>1658</v>
      </c>
      <c r="E262" s="555" t="s">
        <v>2497</v>
      </c>
      <c r="F262" s="46" t="s">
        <v>741</v>
      </c>
      <c r="G262" s="42" t="s">
        <v>698</v>
      </c>
      <c r="H262" s="46" t="s">
        <v>459</v>
      </c>
      <c r="I262" s="46">
        <v>16</v>
      </c>
      <c r="J262" s="670">
        <v>16</v>
      </c>
      <c r="K262" s="19" t="s">
        <v>1659</v>
      </c>
      <c r="L262" s="52" t="s">
        <v>698</v>
      </c>
      <c r="M262" s="81"/>
      <c r="N262" s="28">
        <v>2687</v>
      </c>
      <c r="O262" s="972"/>
      <c r="P262" s="29">
        <v>4</v>
      </c>
      <c r="Q262" s="28"/>
      <c r="R262" s="28"/>
      <c r="S262" s="81">
        <v>20</v>
      </c>
      <c r="T262" s="185">
        <v>39814</v>
      </c>
      <c r="U262" s="326"/>
      <c r="V262" s="60">
        <v>0.67</v>
      </c>
      <c r="W262" s="167">
        <v>2</v>
      </c>
      <c r="X262" s="489">
        <f t="shared" si="8"/>
        <v>2.4934871604019353</v>
      </c>
      <c r="Y262" s="502" t="s">
        <v>2226</v>
      </c>
      <c r="Z262" s="494"/>
      <c r="AA262" s="28" t="s">
        <v>1660</v>
      </c>
      <c r="AB262" s="27">
        <v>17</v>
      </c>
      <c r="AC262" s="28" t="s">
        <v>79</v>
      </c>
      <c r="AD262" s="27" t="s">
        <v>54</v>
      </c>
      <c r="AE262" s="28" t="s">
        <v>124</v>
      </c>
      <c r="AF262" s="29"/>
      <c r="AG262" s="29" t="s">
        <v>55</v>
      </c>
      <c r="AH262" s="27" t="s">
        <v>181</v>
      </c>
      <c r="AI262" s="27" t="s">
        <v>181</v>
      </c>
      <c r="AJ262" s="27" t="s">
        <v>54</v>
      </c>
      <c r="AK262" s="81">
        <v>70</v>
      </c>
      <c r="AL262" s="569">
        <v>13</v>
      </c>
      <c r="AM262" s="28">
        <v>8</v>
      </c>
      <c r="AN262" s="28"/>
      <c r="AO262" s="28">
        <v>2009</v>
      </c>
      <c r="AP262" s="20"/>
      <c r="AQ262" s="182" t="s">
        <v>1648</v>
      </c>
      <c r="AR262" s="28" t="s">
        <v>1661</v>
      </c>
      <c r="AS262" s="20" t="s">
        <v>1662</v>
      </c>
    </row>
    <row r="263" spans="1:45" ht="14.25" customHeight="1" x14ac:dyDescent="0.25">
      <c r="A263" t="s">
        <v>744</v>
      </c>
      <c r="B263">
        <v>1</v>
      </c>
      <c r="C263" t="s">
        <v>875</v>
      </c>
      <c r="D263" s="26" t="s">
        <v>306</v>
      </c>
      <c r="E263" s="435" t="s">
        <v>2290</v>
      </c>
      <c r="F263" s="27" t="s">
        <v>85</v>
      </c>
      <c r="G263" s="28" t="s">
        <v>126</v>
      </c>
      <c r="H263" s="46">
        <v>68000</v>
      </c>
      <c r="I263" s="27">
        <v>16</v>
      </c>
      <c r="J263" s="87">
        <v>16</v>
      </c>
      <c r="K263" s="19" t="s">
        <v>800</v>
      </c>
      <c r="L263" s="52" t="s">
        <v>108</v>
      </c>
      <c r="M263" s="81"/>
      <c r="N263" s="28">
        <v>2392</v>
      </c>
      <c r="O263" s="972"/>
      <c r="P263" s="29">
        <v>6</v>
      </c>
      <c r="Q263" s="28"/>
      <c r="R263" s="28"/>
      <c r="S263" s="81">
        <v>23.914999999999999</v>
      </c>
      <c r="T263" s="185">
        <v>41725</v>
      </c>
      <c r="U263" s="326">
        <v>14.7</v>
      </c>
      <c r="V263" s="60">
        <v>0.67</v>
      </c>
      <c r="W263" s="167">
        <v>4</v>
      </c>
      <c r="X263" s="489">
        <f t="shared" si="8"/>
        <v>1.6746498745819398</v>
      </c>
      <c r="Y263" s="502" t="s">
        <v>174</v>
      </c>
      <c r="Z263" s="494"/>
      <c r="AA263" s="28" t="s">
        <v>20</v>
      </c>
      <c r="AB263" s="27">
        <v>15</v>
      </c>
      <c r="AC263" s="28" t="s">
        <v>308</v>
      </c>
      <c r="AD263" s="27" t="s">
        <v>54</v>
      </c>
      <c r="AE263" s="28" t="s">
        <v>124</v>
      </c>
      <c r="AF263" s="29" t="s">
        <v>55</v>
      </c>
      <c r="AG263" s="29" t="s">
        <v>55</v>
      </c>
      <c r="AH263" s="27" t="s">
        <v>83</v>
      </c>
      <c r="AI263" s="27" t="s">
        <v>133</v>
      </c>
      <c r="AJ263" s="27" t="s">
        <v>54</v>
      </c>
      <c r="AK263" s="81"/>
      <c r="AL263" s="569"/>
      <c r="AM263" s="28">
        <v>16</v>
      </c>
      <c r="AN263" s="28"/>
      <c r="AO263" s="28">
        <v>2003</v>
      </c>
      <c r="AP263" s="20">
        <v>2009</v>
      </c>
      <c r="AQ263" s="142"/>
      <c r="AR263" s="28" t="s">
        <v>307</v>
      </c>
      <c r="AS263" s="20"/>
    </row>
    <row r="264" spans="1:45" ht="14.25" customHeight="1" x14ac:dyDescent="0.25">
      <c r="A264" t="s">
        <v>744</v>
      </c>
      <c r="B264">
        <v>1</v>
      </c>
      <c r="C264" t="s">
        <v>875</v>
      </c>
      <c r="D264" s="26" t="s">
        <v>1110</v>
      </c>
      <c r="E264" s="435" t="s">
        <v>1111</v>
      </c>
      <c r="F264" s="27" t="s">
        <v>57</v>
      </c>
      <c r="G264" s="28" t="s">
        <v>1112</v>
      </c>
      <c r="H264" s="46">
        <v>68000</v>
      </c>
      <c r="I264" s="27">
        <v>16</v>
      </c>
      <c r="J264" s="87">
        <v>16</v>
      </c>
      <c r="K264" s="19" t="s">
        <v>802</v>
      </c>
      <c r="L264" s="52" t="s">
        <v>108</v>
      </c>
      <c r="M264" s="81"/>
      <c r="N264" s="28">
        <v>7388</v>
      </c>
      <c r="O264" s="972"/>
      <c r="P264" s="29" t="s">
        <v>744</v>
      </c>
      <c r="Q264" s="28"/>
      <c r="R264" s="28"/>
      <c r="S264" s="81">
        <v>55.27</v>
      </c>
      <c r="T264" s="185">
        <v>41739</v>
      </c>
      <c r="U264" s="326" t="s">
        <v>1267</v>
      </c>
      <c r="V264" s="60">
        <v>0.67</v>
      </c>
      <c r="W264" s="167">
        <v>4</v>
      </c>
      <c r="X264" s="489">
        <f t="shared" si="8"/>
        <v>1.2530759339469411</v>
      </c>
      <c r="Y264" s="502" t="s">
        <v>2226</v>
      </c>
      <c r="Z264" s="494"/>
      <c r="AA264" s="28" t="s">
        <v>17</v>
      </c>
      <c r="AB264" s="27">
        <v>11</v>
      </c>
      <c r="AC264" s="28" t="s">
        <v>1114</v>
      </c>
      <c r="AD264" s="27" t="s">
        <v>54</v>
      </c>
      <c r="AE264" s="28" t="s">
        <v>124</v>
      </c>
      <c r="AF264" s="29" t="s">
        <v>55</v>
      </c>
      <c r="AG264" s="29" t="s">
        <v>55</v>
      </c>
      <c r="AH264" s="27" t="s">
        <v>133</v>
      </c>
      <c r="AI264" s="27" t="s">
        <v>133</v>
      </c>
      <c r="AJ264" s="27" t="s">
        <v>54</v>
      </c>
      <c r="AK264" s="81"/>
      <c r="AL264" s="569"/>
      <c r="AM264" s="28">
        <v>16</v>
      </c>
      <c r="AN264" s="28"/>
      <c r="AO264" s="28">
        <v>2003</v>
      </c>
      <c r="AP264" s="20">
        <v>2013</v>
      </c>
      <c r="AQ264" s="19"/>
      <c r="AR264" s="28" t="s">
        <v>1113</v>
      </c>
      <c r="AS264" s="127"/>
    </row>
    <row r="265" spans="1:45" ht="14.25" customHeight="1" x14ac:dyDescent="0.25">
      <c r="A265" t="s">
        <v>744</v>
      </c>
      <c r="B265">
        <v>1</v>
      </c>
      <c r="C265" t="s">
        <v>875</v>
      </c>
      <c r="D265" s="26" t="s">
        <v>1017</v>
      </c>
      <c r="E265" s="435" t="s">
        <v>2516</v>
      </c>
      <c r="F265" s="27" t="s">
        <v>57</v>
      </c>
      <c r="G265" s="28" t="s">
        <v>157</v>
      </c>
      <c r="H265" s="46">
        <v>68000</v>
      </c>
      <c r="I265" s="27">
        <v>16</v>
      </c>
      <c r="J265" s="87">
        <v>16</v>
      </c>
      <c r="K265" s="19" t="s">
        <v>802</v>
      </c>
      <c r="L265" s="52" t="s">
        <v>108</v>
      </c>
      <c r="M265" s="81"/>
      <c r="N265" s="28">
        <v>17852</v>
      </c>
      <c r="O265" s="972"/>
      <c r="P265" s="29" t="s">
        <v>744</v>
      </c>
      <c r="Q265" s="28">
        <v>2</v>
      </c>
      <c r="R265" s="28">
        <v>43</v>
      </c>
      <c r="S265" s="81">
        <v>56.81</v>
      </c>
      <c r="T265" s="185">
        <v>43228</v>
      </c>
      <c r="U265" s="326" t="s">
        <v>3562</v>
      </c>
      <c r="V265" s="60">
        <v>0.67</v>
      </c>
      <c r="W265" s="167">
        <v>4</v>
      </c>
      <c r="X265" s="489">
        <f t="shared" si="8"/>
        <v>0.53303131301814932</v>
      </c>
      <c r="Y265" s="502" t="s">
        <v>2226</v>
      </c>
      <c r="Z265" s="494" t="s">
        <v>54</v>
      </c>
      <c r="AA265" s="28" t="s">
        <v>20</v>
      </c>
      <c r="AB265" s="27">
        <v>22</v>
      </c>
      <c r="AC265" s="28" t="s">
        <v>1016</v>
      </c>
      <c r="AD265" s="27" t="s">
        <v>149</v>
      </c>
      <c r="AE265" s="28" t="s">
        <v>124</v>
      </c>
      <c r="AF265" s="29" t="s">
        <v>55</v>
      </c>
      <c r="AG265" s="29"/>
      <c r="AH265" s="27" t="s">
        <v>133</v>
      </c>
      <c r="AI265" s="27" t="s">
        <v>133</v>
      </c>
      <c r="AJ265" s="27" t="s">
        <v>54</v>
      </c>
      <c r="AK265" s="81"/>
      <c r="AL265" s="569"/>
      <c r="AM265" s="28"/>
      <c r="AN265" s="28"/>
      <c r="AO265" s="28">
        <v>2010</v>
      </c>
      <c r="AP265" s="20">
        <v>2011</v>
      </c>
      <c r="AQ265" s="19"/>
      <c r="AR265" s="28" t="s">
        <v>1018</v>
      </c>
      <c r="AS265" s="20" t="s">
        <v>2360</v>
      </c>
    </row>
    <row r="266" spans="1:45" ht="7.5" customHeight="1" x14ac:dyDescent="0.25">
      <c r="D266" s="26"/>
      <c r="E266" s="435"/>
      <c r="F266" s="27"/>
      <c r="G266" s="28"/>
      <c r="H266" s="27"/>
      <c r="I266" s="27"/>
      <c r="J266" s="87"/>
      <c r="K266" s="19"/>
      <c r="L266" s="52"/>
      <c r="M266" s="81"/>
      <c r="N266" s="28"/>
      <c r="O266" s="972"/>
      <c r="P266" s="29"/>
      <c r="Q266" s="28"/>
      <c r="R266" s="28"/>
      <c r="S266" s="81"/>
      <c r="T266" s="185"/>
      <c r="U266" s="326"/>
      <c r="V266" s="60"/>
      <c r="W266" s="167"/>
      <c r="X266" s="489"/>
      <c r="Y266" s="502"/>
      <c r="Z266" s="494"/>
      <c r="AA266" s="28"/>
      <c r="AB266" s="27"/>
      <c r="AC266" s="28"/>
      <c r="AD266" s="27"/>
      <c r="AE266" s="28"/>
      <c r="AF266" s="29"/>
      <c r="AG266" s="29"/>
      <c r="AH266" s="27"/>
      <c r="AI266" s="27"/>
      <c r="AJ266" s="27"/>
      <c r="AK266" s="81"/>
      <c r="AL266" s="569"/>
      <c r="AM266" s="28"/>
      <c r="AN266" s="28"/>
      <c r="AO266" s="28"/>
      <c r="AP266" s="20"/>
      <c r="AQ266" s="142"/>
      <c r="AR266" s="28"/>
      <c r="AS266" s="20"/>
    </row>
    <row r="267" spans="1:45" ht="14.25" customHeight="1" x14ac:dyDescent="0.25">
      <c r="B267">
        <v>1</v>
      </c>
      <c r="C267" t="s">
        <v>875</v>
      </c>
      <c r="D267" s="409" t="s">
        <v>2815</v>
      </c>
      <c r="E267" s="435" t="s">
        <v>2816</v>
      </c>
      <c r="F267" s="412" t="s">
        <v>67</v>
      </c>
      <c r="G267" s="504" t="s">
        <v>2817</v>
      </c>
      <c r="H267" s="592" t="s">
        <v>12</v>
      </c>
      <c r="I267" s="412">
        <v>15</v>
      </c>
      <c r="J267" s="415">
        <v>15</v>
      </c>
      <c r="K267" s="19" t="s">
        <v>800</v>
      </c>
      <c r="L267" s="52" t="s">
        <v>108</v>
      </c>
      <c r="M267" s="81" t="s">
        <v>2823</v>
      </c>
      <c r="N267" s="28">
        <v>88</v>
      </c>
      <c r="O267" s="972"/>
      <c r="P267" s="29">
        <v>6</v>
      </c>
      <c r="Q267" s="28"/>
      <c r="R267" s="28">
        <v>1</v>
      </c>
      <c r="S267" s="81">
        <v>227.273</v>
      </c>
      <c r="T267" s="185">
        <v>43168</v>
      </c>
      <c r="U267" s="326">
        <v>14.7</v>
      </c>
      <c r="V267" s="60">
        <v>0.67</v>
      </c>
      <c r="W267" s="167">
        <v>2</v>
      </c>
      <c r="X267" s="489">
        <f>IF(AND(N267&lt;&gt;"",S267&lt;&gt;""),1000*S267*V267/(N267*W267),"")</f>
        <v>865.18698863636371</v>
      </c>
      <c r="Y267" s="502" t="s">
        <v>2216</v>
      </c>
      <c r="Z267" s="494"/>
      <c r="AA267" s="28" t="s">
        <v>20</v>
      </c>
      <c r="AB267" s="27">
        <v>1</v>
      </c>
      <c r="AC267" s="28" t="s">
        <v>2821</v>
      </c>
      <c r="AD267" s="27" t="s">
        <v>54</v>
      </c>
      <c r="AE267" s="28" t="s">
        <v>124</v>
      </c>
      <c r="AF267" s="29" t="s">
        <v>55</v>
      </c>
      <c r="AG267" s="29"/>
      <c r="AH267" s="27"/>
      <c r="AI267" s="27" t="s">
        <v>83</v>
      </c>
      <c r="AJ267" s="27"/>
      <c r="AK267" s="81"/>
      <c r="AL267" s="569"/>
      <c r="AM267" s="28"/>
      <c r="AN267" s="28"/>
      <c r="AO267" s="28">
        <v>2016</v>
      </c>
      <c r="AP267" s="20">
        <v>2016</v>
      </c>
      <c r="AQ267" s="182" t="s">
        <v>2819</v>
      </c>
      <c r="AR267" s="28" t="s">
        <v>2820</v>
      </c>
      <c r="AS267" s="130" t="s">
        <v>2822</v>
      </c>
    </row>
    <row r="268" spans="1:45" ht="14.25" customHeight="1" x14ac:dyDescent="0.25">
      <c r="A268" t="s">
        <v>174</v>
      </c>
      <c r="B268">
        <v>1</v>
      </c>
      <c r="C268" t="s">
        <v>4376</v>
      </c>
      <c r="D268" s="26" t="s">
        <v>159</v>
      </c>
      <c r="E268" s="435" t="s">
        <v>2229</v>
      </c>
      <c r="F268" s="27" t="s">
        <v>57</v>
      </c>
      <c r="G268" s="28" t="s">
        <v>160</v>
      </c>
      <c r="H268" s="46" t="s">
        <v>12</v>
      </c>
      <c r="I268" s="27">
        <v>15</v>
      </c>
      <c r="J268" s="87">
        <v>15</v>
      </c>
      <c r="K268" s="19" t="s">
        <v>987</v>
      </c>
      <c r="L268" s="52" t="s">
        <v>108</v>
      </c>
      <c r="M268" s="81"/>
      <c r="N268" s="28">
        <v>3732</v>
      </c>
      <c r="O268" s="972"/>
      <c r="P268" s="29">
        <v>4</v>
      </c>
      <c r="Q268" s="28"/>
      <c r="R268" s="28">
        <v>2</v>
      </c>
      <c r="S268" s="81">
        <v>19.981000000000002</v>
      </c>
      <c r="T268" s="185">
        <v>41788</v>
      </c>
      <c r="U268" s="326">
        <v>14.7</v>
      </c>
      <c r="V268" s="60">
        <v>0.66</v>
      </c>
      <c r="W268" s="167">
        <v>1</v>
      </c>
      <c r="X268" s="489">
        <f>IF(AND(N268&lt;&gt;"",S268&lt;&gt;""),1000*S268*V268/(N268*W268),"")</f>
        <v>3.5336173633440517</v>
      </c>
      <c r="Y268" s="502" t="s">
        <v>174</v>
      </c>
      <c r="Z268" s="494"/>
      <c r="AA268" s="28" t="s">
        <v>17</v>
      </c>
      <c r="AB268" s="27">
        <v>5</v>
      </c>
      <c r="AC268" s="28" t="s">
        <v>161</v>
      </c>
      <c r="AD268" s="27" t="s">
        <v>54</v>
      </c>
      <c r="AE268" s="28"/>
      <c r="AF268" s="29" t="s">
        <v>55</v>
      </c>
      <c r="AG268" s="29" t="s">
        <v>54</v>
      </c>
      <c r="AH268" s="27" t="s">
        <v>83</v>
      </c>
      <c r="AI268" s="27" t="s">
        <v>1404</v>
      </c>
      <c r="AJ268" s="27" t="s">
        <v>55</v>
      </c>
      <c r="AK268" s="81">
        <v>11</v>
      </c>
      <c r="AL268" s="569"/>
      <c r="AM268" s="28">
        <v>1</v>
      </c>
      <c r="AN268" s="28"/>
      <c r="AO268" s="28">
        <v>1962</v>
      </c>
      <c r="AP268" s="20">
        <v>2012</v>
      </c>
      <c r="AQ268" s="182" t="s">
        <v>1403</v>
      </c>
      <c r="AR268" s="28" t="s">
        <v>1405</v>
      </c>
      <c r="AS268" s="127"/>
    </row>
    <row r="269" spans="1:45" ht="7.5" customHeight="1" x14ac:dyDescent="0.25">
      <c r="D269" s="26"/>
      <c r="E269" s="435"/>
      <c r="F269" s="27"/>
      <c r="G269" s="28"/>
      <c r="H269" s="27"/>
      <c r="I269" s="27"/>
      <c r="J269" s="87"/>
      <c r="K269" s="19"/>
      <c r="L269" s="52"/>
      <c r="M269" s="81"/>
      <c r="N269" s="28"/>
      <c r="O269" s="972"/>
      <c r="P269" s="29"/>
      <c r="Q269" s="28"/>
      <c r="R269" s="28"/>
      <c r="S269" s="81"/>
      <c r="T269" s="185"/>
      <c r="U269" s="326"/>
      <c r="V269" s="60"/>
      <c r="W269" s="167"/>
      <c r="X269" s="489"/>
      <c r="Y269" s="502"/>
      <c r="Z269" s="494"/>
      <c r="AA269" s="28"/>
      <c r="AB269" s="27"/>
      <c r="AC269" s="28"/>
      <c r="AD269" s="27"/>
      <c r="AE269" s="28"/>
      <c r="AF269" s="29"/>
      <c r="AG269" s="29"/>
      <c r="AH269" s="27"/>
      <c r="AI269" s="27"/>
      <c r="AJ269" s="27"/>
      <c r="AK269" s="81"/>
      <c r="AL269" s="569"/>
      <c r="AM269" s="28"/>
      <c r="AN269" s="28"/>
      <c r="AO269" s="28"/>
      <c r="AP269" s="20"/>
      <c r="AQ269" s="142"/>
      <c r="AR269" s="28"/>
      <c r="AS269" s="20"/>
    </row>
    <row r="270" spans="1:45" ht="14.25" customHeight="1" x14ac:dyDescent="0.25">
      <c r="A270" t="s">
        <v>174</v>
      </c>
      <c r="B270">
        <v>1</v>
      </c>
      <c r="C270" t="s">
        <v>4376</v>
      </c>
      <c r="D270" s="591" t="s">
        <v>3523</v>
      </c>
      <c r="E270" s="555" t="s">
        <v>2580</v>
      </c>
      <c r="F270" s="46" t="s">
        <v>296</v>
      </c>
      <c r="G270" s="42" t="s">
        <v>77</v>
      </c>
      <c r="H270" s="592" t="s">
        <v>12</v>
      </c>
      <c r="I270" s="46">
        <v>13</v>
      </c>
      <c r="J270" s="670">
        <v>12</v>
      </c>
      <c r="K270" s="19" t="s">
        <v>778</v>
      </c>
      <c r="L270" s="52" t="s">
        <v>108</v>
      </c>
      <c r="M270" s="81"/>
      <c r="N270" s="28">
        <v>557</v>
      </c>
      <c r="O270" s="972"/>
      <c r="P270" s="29">
        <v>4</v>
      </c>
      <c r="Q270" s="28"/>
      <c r="R270" s="28"/>
      <c r="S270" s="81">
        <v>71.429000000000002</v>
      </c>
      <c r="T270" s="185">
        <v>41690</v>
      </c>
      <c r="U270" s="326">
        <v>14.7</v>
      </c>
      <c r="V270" s="60">
        <v>0.3</v>
      </c>
      <c r="W270" s="167">
        <v>1</v>
      </c>
      <c r="X270" s="489">
        <f>IF(AND(N270&lt;&gt;"",S270&lt;&gt;""),1000*S270*V270/(N270*W270),"")</f>
        <v>38.471633752244166</v>
      </c>
      <c r="Y270" s="502" t="s">
        <v>174</v>
      </c>
      <c r="Z270" s="494"/>
      <c r="AA270" s="28" t="s">
        <v>20</v>
      </c>
      <c r="AB270" s="27">
        <v>16</v>
      </c>
      <c r="AC270" s="28" t="s">
        <v>584</v>
      </c>
      <c r="AD270" s="27" t="s">
        <v>54</v>
      </c>
      <c r="AE270" s="28" t="s">
        <v>158</v>
      </c>
      <c r="AF270" s="29" t="s">
        <v>55</v>
      </c>
      <c r="AG270" s="29"/>
      <c r="AH270" s="27">
        <v>100</v>
      </c>
      <c r="AI270" s="27">
        <v>100</v>
      </c>
      <c r="AJ270" s="27" t="s">
        <v>55</v>
      </c>
      <c r="AK270" s="81">
        <v>10</v>
      </c>
      <c r="AL270" s="569"/>
      <c r="AM270" s="28"/>
      <c r="AN270" s="28"/>
      <c r="AO270" s="28">
        <v>2013</v>
      </c>
      <c r="AP270" s="20">
        <v>2019</v>
      </c>
      <c r="AQ270" s="182" t="s">
        <v>3526</v>
      </c>
      <c r="AR270" s="28" t="s">
        <v>3528</v>
      </c>
      <c r="AS270" s="20" t="s">
        <v>3527</v>
      </c>
    </row>
    <row r="271" spans="1:45" ht="14.25" customHeight="1" x14ac:dyDescent="0.25">
      <c r="B271">
        <v>1</v>
      </c>
      <c r="C271" t="s">
        <v>875</v>
      </c>
      <c r="D271" s="45" t="s">
        <v>527</v>
      </c>
      <c r="E271" s="555" t="s">
        <v>2562</v>
      </c>
      <c r="F271" s="46" t="s">
        <v>67</v>
      </c>
      <c r="G271" s="42" t="s">
        <v>528</v>
      </c>
      <c r="H271" s="46" t="s">
        <v>222</v>
      </c>
      <c r="I271" s="46">
        <v>13</v>
      </c>
      <c r="J271" s="670">
        <v>13</v>
      </c>
      <c r="K271" s="19" t="s">
        <v>10</v>
      </c>
      <c r="L271" s="52" t="s">
        <v>528</v>
      </c>
      <c r="M271" s="81"/>
      <c r="N271" s="28">
        <v>309</v>
      </c>
      <c r="O271" s="972"/>
      <c r="P271" s="29">
        <v>4</v>
      </c>
      <c r="Q271" s="28"/>
      <c r="R271" s="28">
        <v>1</v>
      </c>
      <c r="S271" s="81">
        <v>101.64700000000001</v>
      </c>
      <c r="T271" s="185">
        <v>43164</v>
      </c>
      <c r="U271" s="326">
        <v>14.7</v>
      </c>
      <c r="V271" s="60">
        <v>0.33</v>
      </c>
      <c r="W271" s="167">
        <v>3</v>
      </c>
      <c r="X271" s="489">
        <f>IF(AND(N271&lt;&gt;"",S271&lt;&gt;""),1000*S271*V271/(N271*W271),"")</f>
        <v>36.185016181229777</v>
      </c>
      <c r="Y271" s="502" t="s">
        <v>174</v>
      </c>
      <c r="Z271" s="494" t="s">
        <v>54</v>
      </c>
      <c r="AA271" s="28" t="s">
        <v>2741</v>
      </c>
      <c r="AB271" s="27">
        <v>14</v>
      </c>
      <c r="AC271" s="28" t="s">
        <v>2742</v>
      </c>
      <c r="AD271" s="27"/>
      <c r="AE271" s="28"/>
      <c r="AF271" s="29"/>
      <c r="AG271" s="29" t="s">
        <v>54</v>
      </c>
      <c r="AH271" s="27"/>
      <c r="AI271" s="27"/>
      <c r="AJ271" s="27"/>
      <c r="AK271" s="81"/>
      <c r="AL271" s="569"/>
      <c r="AM271" s="28"/>
      <c r="AN271" s="28"/>
      <c r="AO271" s="28">
        <v>2010</v>
      </c>
      <c r="AP271" s="20">
        <v>2013</v>
      </c>
      <c r="AQ271" s="182" t="s">
        <v>2544</v>
      </c>
      <c r="AR271" s="28" t="s">
        <v>2743</v>
      </c>
      <c r="AS271" s="20" t="s">
        <v>2748</v>
      </c>
    </row>
    <row r="272" spans="1:45" ht="7.5" customHeight="1" x14ac:dyDescent="0.25">
      <c r="D272" s="26"/>
      <c r="E272" s="435"/>
      <c r="F272" s="27"/>
      <c r="G272" s="28"/>
      <c r="H272" s="27"/>
      <c r="I272" s="27"/>
      <c r="J272" s="87"/>
      <c r="K272" s="19"/>
      <c r="L272" s="52"/>
      <c r="M272" s="81"/>
      <c r="N272" s="28"/>
      <c r="O272" s="972"/>
      <c r="P272" s="29"/>
      <c r="Q272" s="28"/>
      <c r="R272" s="28"/>
      <c r="S272" s="81"/>
      <c r="T272" s="185"/>
      <c r="U272" s="326"/>
      <c r="V272" s="60"/>
      <c r="W272" s="167"/>
      <c r="X272" s="489"/>
      <c r="Y272" s="502"/>
      <c r="Z272" s="494"/>
      <c r="AA272" s="28"/>
      <c r="AB272" s="27"/>
      <c r="AC272" s="28"/>
      <c r="AD272" s="27"/>
      <c r="AE272" s="28"/>
      <c r="AF272" s="29"/>
      <c r="AG272" s="29"/>
      <c r="AH272" s="27"/>
      <c r="AI272" s="27"/>
      <c r="AJ272" s="27"/>
      <c r="AK272" s="81"/>
      <c r="AL272" s="569"/>
      <c r="AM272" s="28"/>
      <c r="AN272" s="28"/>
      <c r="AO272" s="28"/>
      <c r="AP272" s="20"/>
      <c r="AQ272" s="142"/>
      <c r="AR272" s="28"/>
      <c r="AS272" s="20"/>
    </row>
    <row r="273" spans="1:45" ht="14.25" customHeight="1" x14ac:dyDescent="0.25">
      <c r="A273" t="s">
        <v>174</v>
      </c>
      <c r="B273">
        <v>1</v>
      </c>
      <c r="C273" t="s">
        <v>4376</v>
      </c>
      <c r="D273" s="45" t="s">
        <v>340</v>
      </c>
      <c r="E273" s="555" t="s">
        <v>2312</v>
      </c>
      <c r="F273" s="46" t="s">
        <v>67</v>
      </c>
      <c r="G273" s="42" t="s">
        <v>341</v>
      </c>
      <c r="H273" s="46" t="s">
        <v>12</v>
      </c>
      <c r="I273" s="46">
        <v>12</v>
      </c>
      <c r="J273" s="670">
        <v>12</v>
      </c>
      <c r="K273" s="19" t="s">
        <v>791</v>
      </c>
      <c r="L273" s="52" t="s">
        <v>792</v>
      </c>
      <c r="M273" s="81"/>
      <c r="N273" s="28">
        <v>48</v>
      </c>
      <c r="O273" s="972"/>
      <c r="P273" s="29">
        <v>4</v>
      </c>
      <c r="Q273" s="28"/>
      <c r="R273" s="28"/>
      <c r="S273" s="81">
        <v>134.37</v>
      </c>
      <c r="T273" s="185"/>
      <c r="U273" s="326" t="s">
        <v>1268</v>
      </c>
      <c r="V273" s="60">
        <v>0.17</v>
      </c>
      <c r="W273" s="167">
        <v>2</v>
      </c>
      <c r="X273" s="489">
        <f>IF(AND(N273&lt;&gt;"",S273&lt;&gt;""),1000*S273*V273/(N273*W273),"")</f>
        <v>237.94687500000001</v>
      </c>
      <c r="Y273" s="502" t="s">
        <v>2226</v>
      </c>
      <c r="Z273" s="494"/>
      <c r="AA273" s="28" t="s">
        <v>17</v>
      </c>
      <c r="AB273" s="27">
        <v>3</v>
      </c>
      <c r="AC273" s="28" t="s">
        <v>342</v>
      </c>
      <c r="AD273" s="27"/>
      <c r="AE273" s="28"/>
      <c r="AF273" s="29" t="s">
        <v>55</v>
      </c>
      <c r="AG273" s="29"/>
      <c r="AH273" s="27">
        <v>512</v>
      </c>
      <c r="AI273" s="27">
        <v>512</v>
      </c>
      <c r="AJ273" s="27"/>
      <c r="AK273" s="81">
        <v>8</v>
      </c>
      <c r="AL273" s="569"/>
      <c r="AM273" s="28"/>
      <c r="AN273" s="28"/>
      <c r="AO273" s="28">
        <v>2011</v>
      </c>
      <c r="AP273" s="20"/>
      <c r="AQ273" s="182" t="s">
        <v>1060</v>
      </c>
      <c r="AR273" s="28" t="s">
        <v>1061</v>
      </c>
      <c r="AS273" s="127"/>
    </row>
    <row r="274" spans="1:45" ht="14.25" customHeight="1" x14ac:dyDescent="0.25">
      <c r="A274" t="s">
        <v>744</v>
      </c>
      <c r="B274">
        <v>1</v>
      </c>
      <c r="C274" t="s">
        <v>875</v>
      </c>
      <c r="D274" s="45" t="s">
        <v>756</v>
      </c>
      <c r="E274" s="555" t="s">
        <v>757</v>
      </c>
      <c r="F274" s="46" t="s">
        <v>67</v>
      </c>
      <c r="G274" s="42" t="s">
        <v>758</v>
      </c>
      <c r="H274" s="46" t="s">
        <v>349</v>
      </c>
      <c r="I274" s="46">
        <v>12</v>
      </c>
      <c r="J274" s="670">
        <v>12</v>
      </c>
      <c r="K274" s="19" t="s">
        <v>800</v>
      </c>
      <c r="L274" s="52" t="s">
        <v>108</v>
      </c>
      <c r="M274" s="81"/>
      <c r="N274" s="28">
        <v>505</v>
      </c>
      <c r="O274" s="972"/>
      <c r="P274" s="29">
        <v>6</v>
      </c>
      <c r="Q274" s="28"/>
      <c r="R274" s="28"/>
      <c r="S274" s="81">
        <v>366.166</v>
      </c>
      <c r="T274" s="185">
        <v>41687</v>
      </c>
      <c r="U274" s="326">
        <v>14.7</v>
      </c>
      <c r="V274" s="60">
        <v>0.5</v>
      </c>
      <c r="W274" s="167">
        <v>2</v>
      </c>
      <c r="X274" s="489">
        <f>IF(AND(N274&lt;&gt;"",S274&lt;&gt;""),1000*S274*V274/(N274*W274),"")</f>
        <v>181.27029702970296</v>
      </c>
      <c r="Y274" s="502" t="s">
        <v>174</v>
      </c>
      <c r="Z274" s="494"/>
      <c r="AA274" s="28" t="s">
        <v>20</v>
      </c>
      <c r="AB274" s="27">
        <v>18</v>
      </c>
      <c r="AC274" s="28" t="s">
        <v>760</v>
      </c>
      <c r="AD274" s="27" t="s">
        <v>54</v>
      </c>
      <c r="AE274" s="28" t="s">
        <v>124</v>
      </c>
      <c r="AF274" s="29" t="s">
        <v>55</v>
      </c>
      <c r="AG274" s="29" t="s">
        <v>55</v>
      </c>
      <c r="AH274" s="27" t="s">
        <v>465</v>
      </c>
      <c r="AI274" s="27" t="s">
        <v>465</v>
      </c>
      <c r="AJ274" s="27"/>
      <c r="AK274" s="81"/>
      <c r="AL274" s="569"/>
      <c r="AM274" s="28">
        <v>8</v>
      </c>
      <c r="AN274" s="28"/>
      <c r="AO274" s="28">
        <v>2005</v>
      </c>
      <c r="AP274" s="20">
        <v>2010</v>
      </c>
      <c r="AQ274" s="19"/>
      <c r="AR274" s="28" t="s">
        <v>759</v>
      </c>
      <c r="AS274" s="63"/>
    </row>
    <row r="275" spans="1:45" ht="14.25" customHeight="1" x14ac:dyDescent="0.25">
      <c r="A275" s="177"/>
      <c r="B275" s="177">
        <v>1</v>
      </c>
      <c r="C275" t="s">
        <v>875</v>
      </c>
      <c r="D275" s="591" t="s">
        <v>1663</v>
      </c>
      <c r="E275" s="593"/>
      <c r="F275" s="592" t="s">
        <v>85</v>
      </c>
      <c r="G275" s="593" t="s">
        <v>108</v>
      </c>
      <c r="H275" s="592" t="s">
        <v>2663</v>
      </c>
      <c r="I275" s="592">
        <v>12</v>
      </c>
      <c r="J275" s="618">
        <v>12</v>
      </c>
      <c r="K275" s="48" t="s">
        <v>800</v>
      </c>
      <c r="L275" s="465" t="s">
        <v>108</v>
      </c>
      <c r="M275" s="546"/>
      <c r="N275" s="504">
        <v>972</v>
      </c>
      <c r="O275" s="976"/>
      <c r="P275" s="411">
        <v>6</v>
      </c>
      <c r="Q275" s="504">
        <v>1</v>
      </c>
      <c r="R275" s="504">
        <v>1</v>
      </c>
      <c r="S275" s="546">
        <v>123</v>
      </c>
      <c r="T275" s="185">
        <v>42311</v>
      </c>
      <c r="U275" s="576">
        <v>14.7</v>
      </c>
      <c r="V275" s="577">
        <v>0.5</v>
      </c>
      <c r="W275" s="466">
        <v>1</v>
      </c>
      <c r="X275" s="490">
        <f>IF(AND(N275&lt;&gt;"",S275&lt;&gt;""),1000*S275*V275/(N275*W275),"")</f>
        <v>63.271604938271608</v>
      </c>
      <c r="Y275" s="503" t="s">
        <v>174</v>
      </c>
      <c r="Z275" s="495"/>
      <c r="AA275" s="504" t="s">
        <v>17</v>
      </c>
      <c r="AB275" s="412">
        <v>2</v>
      </c>
      <c r="AC275" s="504" t="s">
        <v>1664</v>
      </c>
      <c r="AD275" s="27" t="s">
        <v>54</v>
      </c>
      <c r="AE275" s="504"/>
      <c r="AF275" s="411" t="s">
        <v>54</v>
      </c>
      <c r="AG275" s="411" t="s">
        <v>55</v>
      </c>
      <c r="AH275" s="412" t="s">
        <v>83</v>
      </c>
      <c r="AI275" s="412" t="s">
        <v>83</v>
      </c>
      <c r="AJ275" s="412" t="s">
        <v>55</v>
      </c>
      <c r="AK275" s="546">
        <v>54</v>
      </c>
      <c r="AL275" s="570"/>
      <c r="AM275" s="504">
        <v>64</v>
      </c>
      <c r="AN275" s="504">
        <v>1</v>
      </c>
      <c r="AO275" s="504">
        <v>2015</v>
      </c>
      <c r="AP275" s="505"/>
      <c r="AQ275" s="142"/>
      <c r="AR275" s="504" t="s">
        <v>1666</v>
      </c>
      <c r="AS275" s="505" t="s">
        <v>1667</v>
      </c>
    </row>
    <row r="276" spans="1:45" ht="14.25" customHeight="1" x14ac:dyDescent="0.25">
      <c r="A276" t="s">
        <v>744</v>
      </c>
      <c r="B276">
        <v>1</v>
      </c>
      <c r="C276" t="s">
        <v>875</v>
      </c>
      <c r="D276" s="26" t="s">
        <v>760</v>
      </c>
      <c r="E276" s="435" t="s">
        <v>2536</v>
      </c>
      <c r="F276" s="27" t="s">
        <v>85</v>
      </c>
      <c r="G276" s="28" t="s">
        <v>464</v>
      </c>
      <c r="H276" s="46" t="s">
        <v>349</v>
      </c>
      <c r="I276" s="27">
        <v>12</v>
      </c>
      <c r="J276" s="87">
        <v>12</v>
      </c>
      <c r="K276" s="19" t="s">
        <v>800</v>
      </c>
      <c r="L276" s="52" t="s">
        <v>108</v>
      </c>
      <c r="M276" s="81"/>
      <c r="N276" s="28">
        <v>1219</v>
      </c>
      <c r="O276" s="972"/>
      <c r="P276" s="29">
        <v>6</v>
      </c>
      <c r="Q276" s="28">
        <v>1</v>
      </c>
      <c r="R276" s="28"/>
      <c r="S276" s="81">
        <v>182.749</v>
      </c>
      <c r="T276" s="185">
        <v>41687</v>
      </c>
      <c r="U276" s="326">
        <v>14.7</v>
      </c>
      <c r="V276" s="60">
        <v>0.5</v>
      </c>
      <c r="W276" s="167">
        <v>2</v>
      </c>
      <c r="X276" s="489">
        <f>IF(AND(N276&lt;&gt;"",S276&lt;&gt;""),1000*S276*V276/(N276*W276),"")</f>
        <v>37.479286300246102</v>
      </c>
      <c r="Y276" s="502" t="s">
        <v>174</v>
      </c>
      <c r="Z276" s="494" t="s">
        <v>54</v>
      </c>
      <c r="AA276" s="28" t="s">
        <v>17</v>
      </c>
      <c r="AB276" s="27">
        <v>55</v>
      </c>
      <c r="AC276" s="28" t="s">
        <v>73</v>
      </c>
      <c r="AD276" s="27" t="s">
        <v>54</v>
      </c>
      <c r="AE276" s="28" t="s">
        <v>124</v>
      </c>
      <c r="AF276" s="29" t="s">
        <v>55</v>
      </c>
      <c r="AG276" s="29" t="s">
        <v>55</v>
      </c>
      <c r="AH276" s="27" t="s">
        <v>465</v>
      </c>
      <c r="AI276" s="27" t="s">
        <v>465</v>
      </c>
      <c r="AJ276" s="27"/>
      <c r="AK276" s="81"/>
      <c r="AL276" s="569"/>
      <c r="AM276" s="28">
        <v>8</v>
      </c>
      <c r="AN276" s="28"/>
      <c r="AO276" s="28">
        <v>2012</v>
      </c>
      <c r="AP276" s="20">
        <v>2016</v>
      </c>
      <c r="AQ276" s="19"/>
      <c r="AR276" s="28" t="s">
        <v>463</v>
      </c>
      <c r="AS276" s="130" t="s">
        <v>765</v>
      </c>
    </row>
    <row r="277" spans="1:45" ht="14.25" customHeight="1" x14ac:dyDescent="0.25">
      <c r="A277" t="s">
        <v>744</v>
      </c>
      <c r="B277">
        <v>1</v>
      </c>
      <c r="C277" t="s">
        <v>875</v>
      </c>
      <c r="D277" s="45" t="s">
        <v>346</v>
      </c>
      <c r="E277" s="555" t="s">
        <v>2314</v>
      </c>
      <c r="F277" s="46" t="s">
        <v>57</v>
      </c>
      <c r="G277" s="42" t="s">
        <v>348</v>
      </c>
      <c r="H277" s="46" t="s">
        <v>349</v>
      </c>
      <c r="I277" s="46">
        <v>12</v>
      </c>
      <c r="J277" s="87">
        <v>12</v>
      </c>
      <c r="K277" s="19" t="s">
        <v>43</v>
      </c>
      <c r="L277" s="42" t="s">
        <v>108</v>
      </c>
      <c r="M277" s="81"/>
      <c r="N277" s="28">
        <v>1088</v>
      </c>
      <c r="O277" s="972"/>
      <c r="P277" s="29">
        <v>4</v>
      </c>
      <c r="Q277" s="28"/>
      <c r="R277" s="28">
        <v>48</v>
      </c>
      <c r="S277" s="81">
        <v>62.52</v>
      </c>
      <c r="T277" s="185">
        <v>41687</v>
      </c>
      <c r="U277" s="326" t="s">
        <v>1267</v>
      </c>
      <c r="V277" s="60">
        <v>0.5</v>
      </c>
      <c r="W277" s="167">
        <v>2</v>
      </c>
      <c r="X277" s="489">
        <f>IF(AND(N277&lt;&gt;"",S277&lt;&gt;""),1000*S277*V277/(N277*W277),"")</f>
        <v>14.365808823529411</v>
      </c>
      <c r="Y277" s="502" t="s">
        <v>2226</v>
      </c>
      <c r="Z277" s="494"/>
      <c r="AA277" s="28" t="s">
        <v>17</v>
      </c>
      <c r="AB277" s="27">
        <v>11</v>
      </c>
      <c r="AC277" s="28" t="s">
        <v>79</v>
      </c>
      <c r="AD277" s="27" t="s">
        <v>54</v>
      </c>
      <c r="AE277" s="28" t="s">
        <v>124</v>
      </c>
      <c r="AF277" s="29" t="s">
        <v>55</v>
      </c>
      <c r="AG277" s="29" t="s">
        <v>55</v>
      </c>
      <c r="AH277" s="27" t="s">
        <v>83</v>
      </c>
      <c r="AI277" s="27" t="s">
        <v>83</v>
      </c>
      <c r="AJ277" s="27"/>
      <c r="AK277" s="81"/>
      <c r="AL277" s="569"/>
      <c r="AM277" s="28"/>
      <c r="AN277" s="28"/>
      <c r="AO277" s="28">
        <v>2013</v>
      </c>
      <c r="AP277" s="20">
        <v>2013</v>
      </c>
      <c r="AQ277" s="19"/>
      <c r="AR277" s="28" t="s">
        <v>347</v>
      </c>
      <c r="AS277" s="20"/>
    </row>
    <row r="278" spans="1:45" ht="7.5" customHeight="1" x14ac:dyDescent="0.25">
      <c r="D278" s="26"/>
      <c r="E278" s="435"/>
      <c r="F278" s="27"/>
      <c r="G278" s="28"/>
      <c r="H278" s="27"/>
      <c r="I278" s="27"/>
      <c r="J278" s="87"/>
      <c r="K278" s="19"/>
      <c r="L278" s="52"/>
      <c r="M278" s="81"/>
      <c r="N278" s="28"/>
      <c r="O278" s="972"/>
      <c r="P278" s="29"/>
      <c r="Q278" s="28"/>
      <c r="R278" s="28"/>
      <c r="S278" s="81"/>
      <c r="T278" s="185"/>
      <c r="U278" s="326"/>
      <c r="V278" s="60"/>
      <c r="W278" s="167"/>
      <c r="X278" s="489"/>
      <c r="Y278" s="502"/>
      <c r="Z278" s="494"/>
      <c r="AA278" s="28"/>
      <c r="AB278" s="27"/>
      <c r="AC278" s="28"/>
      <c r="AD278" s="27"/>
      <c r="AE278" s="28"/>
      <c r="AF278" s="29"/>
      <c r="AG278" s="29"/>
      <c r="AH278" s="27"/>
      <c r="AI278" s="27"/>
      <c r="AJ278" s="27"/>
      <c r="AK278" s="81"/>
      <c r="AL278" s="569"/>
      <c r="AM278" s="28"/>
      <c r="AN278" s="28"/>
      <c r="AO278" s="28"/>
      <c r="AP278" s="20"/>
      <c r="AQ278" s="142"/>
      <c r="AR278" s="28"/>
      <c r="AS278" s="20"/>
    </row>
    <row r="279" spans="1:45" ht="14.25" customHeight="1" x14ac:dyDescent="0.25">
      <c r="A279" t="s">
        <v>746</v>
      </c>
      <c r="B279">
        <v>1</v>
      </c>
      <c r="C279" t="s">
        <v>875</v>
      </c>
      <c r="D279" s="45" t="s">
        <v>250</v>
      </c>
      <c r="E279" s="861" t="s">
        <v>5279</v>
      </c>
      <c r="F279" s="46" t="s">
        <v>107</v>
      </c>
      <c r="G279" s="42" t="s">
        <v>5280</v>
      </c>
      <c r="H279" s="46" t="s">
        <v>65</v>
      </c>
      <c r="I279" s="46">
        <v>9</v>
      </c>
      <c r="J279" s="670">
        <v>8</v>
      </c>
      <c r="K279" s="19" t="s">
        <v>770</v>
      </c>
      <c r="L279" s="52" t="s">
        <v>1341</v>
      </c>
      <c r="M279" s="81"/>
      <c r="N279" s="28">
        <v>110</v>
      </c>
      <c r="O279" s="972"/>
      <c r="P279" s="29">
        <v>4</v>
      </c>
      <c r="Q279" s="28" t="s">
        <v>202</v>
      </c>
      <c r="R279" s="28"/>
      <c r="S279" s="81">
        <v>60</v>
      </c>
      <c r="T279" s="185"/>
      <c r="U279" s="326"/>
      <c r="V279" s="60">
        <v>0.42</v>
      </c>
      <c r="W279" s="167">
        <v>1</v>
      </c>
      <c r="X279" s="489">
        <f>IF(AND(N279&lt;&gt;"",S279&lt;&gt;""),1000*S279*V279/(N279*W279),"")</f>
        <v>229.09090909090909</v>
      </c>
      <c r="Y279" s="502" t="s">
        <v>2226</v>
      </c>
      <c r="Z279" s="494"/>
      <c r="AA279" s="28" t="s">
        <v>107</v>
      </c>
      <c r="AB279" s="27"/>
      <c r="AC279" s="28"/>
      <c r="AD279" s="27"/>
      <c r="AE279" s="28"/>
      <c r="AF279" s="29"/>
      <c r="AG279" s="29"/>
      <c r="AH279" s="27">
        <v>512</v>
      </c>
      <c r="AI279" s="27" t="s">
        <v>249</v>
      </c>
      <c r="AJ279" s="27"/>
      <c r="AK279" s="81"/>
      <c r="AL279" s="569"/>
      <c r="AM279" s="64" t="s">
        <v>252</v>
      </c>
      <c r="AN279" s="28"/>
      <c r="AO279" s="28">
        <v>2005</v>
      </c>
      <c r="AP279" s="20">
        <v>2011</v>
      </c>
      <c r="AQ279" s="19"/>
      <c r="AR279" s="28" t="s">
        <v>251</v>
      </c>
      <c r="AS279" s="20"/>
    </row>
    <row r="280" spans="1:45" ht="7.5" customHeight="1" x14ac:dyDescent="0.25">
      <c r="D280" s="26"/>
      <c r="E280" s="435"/>
      <c r="F280" s="27"/>
      <c r="G280" s="28"/>
      <c r="H280" s="27"/>
      <c r="I280" s="27"/>
      <c r="J280" s="87"/>
      <c r="K280" s="19"/>
      <c r="L280" s="52"/>
      <c r="M280" s="81"/>
      <c r="N280" s="28"/>
      <c r="O280" s="972"/>
      <c r="P280" s="29"/>
      <c r="Q280" s="28"/>
      <c r="R280" s="28"/>
      <c r="S280" s="81"/>
      <c r="T280" s="185"/>
      <c r="U280" s="326"/>
      <c r="V280" s="60"/>
      <c r="W280" s="167"/>
      <c r="X280" s="489"/>
      <c r="Y280" s="502"/>
      <c r="Z280" s="494"/>
      <c r="AA280" s="28"/>
      <c r="AB280" s="27"/>
      <c r="AC280" s="28"/>
      <c r="AD280" s="27"/>
      <c r="AE280" s="28"/>
      <c r="AF280" s="29"/>
      <c r="AG280" s="29"/>
      <c r="AH280" s="27"/>
      <c r="AI280" s="27"/>
      <c r="AJ280" s="27"/>
      <c r="AK280" s="81"/>
      <c r="AL280" s="569"/>
      <c r="AM280" s="28"/>
      <c r="AN280" s="28"/>
      <c r="AO280" s="28"/>
      <c r="AP280" s="20"/>
      <c r="AQ280" s="142"/>
      <c r="AR280" s="28"/>
      <c r="AS280" s="20"/>
    </row>
    <row r="281" spans="1:45" ht="14.25" customHeight="1" x14ac:dyDescent="0.25">
      <c r="A281" t="s">
        <v>746</v>
      </c>
      <c r="B281">
        <v>1</v>
      </c>
      <c r="C281" t="s">
        <v>875</v>
      </c>
      <c r="D281" s="45" t="s">
        <v>519</v>
      </c>
      <c r="E281" s="555" t="s">
        <v>2508</v>
      </c>
      <c r="F281" s="46" t="s">
        <v>67</v>
      </c>
      <c r="G281" s="42" t="s">
        <v>521</v>
      </c>
      <c r="H281" s="46" t="s">
        <v>65</v>
      </c>
      <c r="I281" s="46">
        <v>8</v>
      </c>
      <c r="J281" s="670">
        <v>9</v>
      </c>
      <c r="K281" s="19" t="s">
        <v>30</v>
      </c>
      <c r="L281" s="52" t="s">
        <v>521</v>
      </c>
      <c r="M281" s="81"/>
      <c r="N281" s="28">
        <v>196</v>
      </c>
      <c r="O281" s="972"/>
      <c r="P281" s="29">
        <v>6</v>
      </c>
      <c r="Q281" s="28"/>
      <c r="R281" s="28"/>
      <c r="S281" s="81">
        <v>473.9</v>
      </c>
      <c r="T281" s="185"/>
      <c r="U281" s="326">
        <v>14.7</v>
      </c>
      <c r="V281" s="60">
        <v>0.33</v>
      </c>
      <c r="W281" s="167">
        <v>1</v>
      </c>
      <c r="X281" s="489">
        <f t="shared" ref="X281:X312" si="9">IF(AND(N281&lt;&gt;"",S281&lt;&gt;""),1000*S281*V281/(N281*W281),"")</f>
        <v>797.89285714285711</v>
      </c>
      <c r="Y281" s="502" t="s">
        <v>1833</v>
      </c>
      <c r="Z281" s="494"/>
      <c r="AA281" s="28" t="s">
        <v>20</v>
      </c>
      <c r="AB281" s="27">
        <v>3</v>
      </c>
      <c r="AC281" s="28" t="s">
        <v>229</v>
      </c>
      <c r="AD281" s="27" t="s">
        <v>54</v>
      </c>
      <c r="AE281" s="28" t="s">
        <v>158</v>
      </c>
      <c r="AF281" s="29" t="s">
        <v>55</v>
      </c>
      <c r="AG281" s="29" t="s">
        <v>54</v>
      </c>
      <c r="AH281" s="27" t="s">
        <v>249</v>
      </c>
      <c r="AI281" s="27" t="s">
        <v>364</v>
      </c>
      <c r="AJ281" s="27" t="s">
        <v>54</v>
      </c>
      <c r="AK281" s="81">
        <v>41</v>
      </c>
      <c r="AL281" s="569"/>
      <c r="AM281" s="28">
        <v>3</v>
      </c>
      <c r="AN281" s="28"/>
      <c r="AO281" s="28">
        <v>2012</v>
      </c>
      <c r="AP281" s="20">
        <v>2014</v>
      </c>
      <c r="AQ281" s="182" t="s">
        <v>2509</v>
      </c>
      <c r="AR281" s="28" t="s">
        <v>522</v>
      </c>
      <c r="AS281" s="20" t="s">
        <v>1457</v>
      </c>
    </row>
    <row r="282" spans="1:45" ht="14.25" customHeight="1" x14ac:dyDescent="0.25">
      <c r="B282">
        <v>1</v>
      </c>
      <c r="C282" t="s">
        <v>875</v>
      </c>
      <c r="D282" s="591" t="s">
        <v>3340</v>
      </c>
      <c r="E282" s="555" t="s">
        <v>6337</v>
      </c>
      <c r="F282" s="592" t="s">
        <v>67</v>
      </c>
      <c r="G282" s="593" t="s">
        <v>633</v>
      </c>
      <c r="H282" s="592" t="s">
        <v>12</v>
      </c>
      <c r="I282" s="592">
        <v>8</v>
      </c>
      <c r="J282" s="618">
        <v>8</v>
      </c>
      <c r="K282" s="19" t="s">
        <v>800</v>
      </c>
      <c r="L282" s="42" t="s">
        <v>108</v>
      </c>
      <c r="M282" s="81"/>
      <c r="N282" s="28">
        <v>230</v>
      </c>
      <c r="O282" s="972"/>
      <c r="P282" s="29">
        <v>6</v>
      </c>
      <c r="Q282" s="28"/>
      <c r="R282" s="28"/>
      <c r="S282" s="81">
        <v>555.55600000000004</v>
      </c>
      <c r="T282" s="185">
        <v>43200</v>
      </c>
      <c r="U282" s="326">
        <v>14.7</v>
      </c>
      <c r="V282" s="60">
        <v>0.33</v>
      </c>
      <c r="W282" s="167">
        <v>1</v>
      </c>
      <c r="X282" s="489">
        <f t="shared" si="9"/>
        <v>797.10208695652182</v>
      </c>
      <c r="Y282" s="502"/>
      <c r="Z282" s="494"/>
      <c r="AA282" s="28" t="s">
        <v>20</v>
      </c>
      <c r="AB282" s="27">
        <v>1</v>
      </c>
      <c r="AC282" s="28" t="s">
        <v>3343</v>
      </c>
      <c r="AD282" s="27"/>
      <c r="AE282" s="28" t="s">
        <v>1665</v>
      </c>
      <c r="AF282" s="29" t="s">
        <v>55</v>
      </c>
      <c r="AG282" s="29"/>
      <c r="AH282" s="27">
        <v>64</v>
      </c>
      <c r="AI282" s="27"/>
      <c r="AJ282" s="27" t="s">
        <v>54</v>
      </c>
      <c r="AK282" s="81">
        <v>30</v>
      </c>
      <c r="AL282" s="569"/>
      <c r="AM282" s="28"/>
      <c r="AN282" s="28"/>
      <c r="AO282" s="28"/>
      <c r="AP282" s="20"/>
      <c r="AQ282" s="37"/>
      <c r="AR282" s="28" t="s">
        <v>3344</v>
      </c>
      <c r="AS282" s="20" t="s">
        <v>3345</v>
      </c>
    </row>
    <row r="283" spans="1:45" ht="14.25" customHeight="1" x14ac:dyDescent="0.25">
      <c r="A283" t="s">
        <v>744</v>
      </c>
      <c r="B283">
        <v>1</v>
      </c>
      <c r="C283" t="s">
        <v>875</v>
      </c>
      <c r="D283" s="26" t="s">
        <v>485</v>
      </c>
      <c r="E283" s="435" t="s">
        <v>2514</v>
      </c>
      <c r="F283" s="27" t="s">
        <v>57</v>
      </c>
      <c r="G283" s="28" t="s">
        <v>487</v>
      </c>
      <c r="H283" s="46" t="s">
        <v>178</v>
      </c>
      <c r="I283" s="27">
        <v>8</v>
      </c>
      <c r="J283" s="87">
        <v>16</v>
      </c>
      <c r="K283" s="19" t="s">
        <v>800</v>
      </c>
      <c r="L283" s="52" t="s">
        <v>108</v>
      </c>
      <c r="M283" s="81"/>
      <c r="N283" s="28">
        <v>174</v>
      </c>
      <c r="O283" s="972"/>
      <c r="P283" s="29">
        <v>6</v>
      </c>
      <c r="Q283" s="28"/>
      <c r="R283" s="28"/>
      <c r="S283" s="81">
        <v>417.71100000000001</v>
      </c>
      <c r="T283" s="185">
        <v>41687</v>
      </c>
      <c r="U283" s="326">
        <v>14.7</v>
      </c>
      <c r="V283" s="60">
        <v>0.33</v>
      </c>
      <c r="W283" s="167">
        <v>1</v>
      </c>
      <c r="X283" s="489">
        <f t="shared" si="9"/>
        <v>792.21051724137931</v>
      </c>
      <c r="Y283" s="502" t="s">
        <v>174</v>
      </c>
      <c r="Z283" s="494"/>
      <c r="AA283" s="28" t="s">
        <v>20</v>
      </c>
      <c r="AB283" s="27">
        <v>1</v>
      </c>
      <c r="AC283" s="28" t="s">
        <v>488</v>
      </c>
      <c r="AD283" s="27" t="s">
        <v>54</v>
      </c>
      <c r="AE283" s="28" t="s">
        <v>124</v>
      </c>
      <c r="AF283" s="29" t="s">
        <v>55</v>
      </c>
      <c r="AG283" s="29"/>
      <c r="AH283" s="27" t="s">
        <v>181</v>
      </c>
      <c r="AI283" s="27" t="s">
        <v>181</v>
      </c>
      <c r="AJ283" s="27" t="s">
        <v>54</v>
      </c>
      <c r="AK283" s="81">
        <v>17</v>
      </c>
      <c r="AL283" s="569"/>
      <c r="AM283" s="28">
        <v>4</v>
      </c>
      <c r="AN283" s="28"/>
      <c r="AO283" s="28">
        <v>2010</v>
      </c>
      <c r="AP283" s="20">
        <v>2010</v>
      </c>
      <c r="AQ283" s="19"/>
      <c r="AR283" s="28" t="s">
        <v>486</v>
      </c>
      <c r="AS283" s="20" t="s">
        <v>489</v>
      </c>
    </row>
    <row r="284" spans="1:45" ht="14.25" customHeight="1" x14ac:dyDescent="0.25">
      <c r="A284" t="s">
        <v>174</v>
      </c>
      <c r="B284">
        <v>1</v>
      </c>
      <c r="C284" t="s">
        <v>875</v>
      </c>
      <c r="D284" s="26" t="s">
        <v>60</v>
      </c>
      <c r="E284" s="435" t="s">
        <v>3348</v>
      </c>
      <c r="F284" s="27" t="s">
        <v>57</v>
      </c>
      <c r="G284" s="28" t="s">
        <v>617</v>
      </c>
      <c r="H284" s="46" t="s">
        <v>65</v>
      </c>
      <c r="I284" s="27">
        <v>8</v>
      </c>
      <c r="J284" s="87">
        <v>8</v>
      </c>
      <c r="K284" s="856" t="s">
        <v>6197</v>
      </c>
      <c r="L284" s="52" t="s">
        <v>108</v>
      </c>
      <c r="M284" s="81" t="s">
        <v>6199</v>
      </c>
      <c r="N284" s="28">
        <v>132</v>
      </c>
      <c r="O284" s="972">
        <v>63</v>
      </c>
      <c r="P284" s="29">
        <v>6</v>
      </c>
      <c r="Q284" s="28"/>
      <c r="R284" s="28"/>
      <c r="S284" s="81">
        <v>304.87799999999999</v>
      </c>
      <c r="T284" s="185">
        <v>44489</v>
      </c>
      <c r="U284" s="326" t="s">
        <v>5998</v>
      </c>
      <c r="V284" s="60">
        <v>0.33</v>
      </c>
      <c r="W284" s="167">
        <v>1</v>
      </c>
      <c r="X284" s="489">
        <f t="shared" si="9"/>
        <v>762.19500000000005</v>
      </c>
      <c r="Y284" s="502" t="s">
        <v>1833</v>
      </c>
      <c r="Z284" s="494"/>
      <c r="AA284" s="28" t="s">
        <v>17</v>
      </c>
      <c r="AB284" s="27">
        <v>10</v>
      </c>
      <c r="AC284" s="28" t="s">
        <v>1399</v>
      </c>
      <c r="AD284" s="27" t="s">
        <v>54</v>
      </c>
      <c r="AE284" s="28"/>
      <c r="AF284" s="29" t="s">
        <v>55</v>
      </c>
      <c r="AG284" s="29"/>
      <c r="AH284" s="27">
        <v>256</v>
      </c>
      <c r="AI284" s="27">
        <v>256</v>
      </c>
      <c r="AJ284" s="27" t="s">
        <v>54</v>
      </c>
      <c r="AK284" s="81">
        <v>24</v>
      </c>
      <c r="AL284" s="569"/>
      <c r="AM284" s="28"/>
      <c r="AN284" s="28"/>
      <c r="AO284" s="28">
        <v>1998</v>
      </c>
      <c r="AP284" s="20">
        <v>1998</v>
      </c>
      <c r="AQ284" s="142"/>
      <c r="AR284" s="28" t="s">
        <v>618</v>
      </c>
      <c r="AS284" s="20"/>
    </row>
    <row r="285" spans="1:45" ht="14.25" customHeight="1" x14ac:dyDescent="0.25">
      <c r="C285" t="s">
        <v>4376</v>
      </c>
      <c r="D285" s="45" t="s">
        <v>366</v>
      </c>
      <c r="E285" s="555" t="s">
        <v>2307</v>
      </c>
      <c r="F285" s="46" t="s">
        <v>67</v>
      </c>
      <c r="G285" s="42" t="s">
        <v>368</v>
      </c>
      <c r="H285" s="46" t="s">
        <v>12</v>
      </c>
      <c r="I285" s="46">
        <v>8</v>
      </c>
      <c r="J285" s="670">
        <v>8</v>
      </c>
      <c r="K285" s="19" t="s">
        <v>775</v>
      </c>
      <c r="L285" s="52" t="s">
        <v>108</v>
      </c>
      <c r="M285" s="81"/>
      <c r="N285" s="28">
        <v>41</v>
      </c>
      <c r="O285" s="972"/>
      <c r="P285" s="29">
        <v>6</v>
      </c>
      <c r="Q285" s="28"/>
      <c r="R285" s="28"/>
      <c r="S285" s="81">
        <v>383.87700000000001</v>
      </c>
      <c r="T285" s="185">
        <v>41684</v>
      </c>
      <c r="U285" s="326">
        <v>14.7</v>
      </c>
      <c r="V285" s="60">
        <v>0.08</v>
      </c>
      <c r="W285" s="167">
        <v>1</v>
      </c>
      <c r="X285" s="489">
        <f t="shared" si="9"/>
        <v>749.0282926829268</v>
      </c>
      <c r="Y285" s="502" t="s">
        <v>174</v>
      </c>
      <c r="Z285" s="494"/>
      <c r="AA285" s="28" t="s">
        <v>17</v>
      </c>
      <c r="AB285" s="27">
        <v>1</v>
      </c>
      <c r="AC285" s="28" t="s">
        <v>369</v>
      </c>
      <c r="AD285" s="27" t="s">
        <v>54</v>
      </c>
      <c r="AE285" s="28" t="s">
        <v>158</v>
      </c>
      <c r="AF285" s="29" t="s">
        <v>55</v>
      </c>
      <c r="AG285" s="29"/>
      <c r="AH285" s="27">
        <v>64</v>
      </c>
      <c r="AI285" s="27">
        <v>64</v>
      </c>
      <c r="AJ285" s="27" t="s">
        <v>54</v>
      </c>
      <c r="AK285" s="81">
        <v>4</v>
      </c>
      <c r="AL285" s="569"/>
      <c r="AM285" s="28"/>
      <c r="AN285" s="28"/>
      <c r="AO285" s="28">
        <v>2007</v>
      </c>
      <c r="AP285" s="20">
        <v>2018</v>
      </c>
      <c r="AQ285" s="182" t="s">
        <v>5893</v>
      </c>
      <c r="AR285" s="28" t="s">
        <v>367</v>
      </c>
      <c r="AS285" s="20" t="s">
        <v>790</v>
      </c>
    </row>
    <row r="286" spans="1:45" ht="14.25" customHeight="1" x14ac:dyDescent="0.25">
      <c r="C286" t="s">
        <v>4376</v>
      </c>
      <c r="D286" s="26" t="s">
        <v>1956</v>
      </c>
      <c r="E286" s="435" t="s">
        <v>2998</v>
      </c>
      <c r="F286" s="27" t="s">
        <v>67</v>
      </c>
      <c r="G286" s="28" t="s">
        <v>1957</v>
      </c>
      <c r="H286" s="46" t="s">
        <v>12</v>
      </c>
      <c r="I286" s="27">
        <v>8</v>
      </c>
      <c r="J286" s="87">
        <v>8</v>
      </c>
      <c r="K286" s="19" t="s">
        <v>800</v>
      </c>
      <c r="L286" s="52" t="s">
        <v>108</v>
      </c>
      <c r="M286" s="81" t="s">
        <v>3060</v>
      </c>
      <c r="N286" s="28">
        <v>185</v>
      </c>
      <c r="O286" s="972"/>
      <c r="P286" s="29">
        <v>6</v>
      </c>
      <c r="Q286" s="28"/>
      <c r="R286" s="28"/>
      <c r="S286" s="81">
        <v>357.14299999999997</v>
      </c>
      <c r="T286" s="185">
        <v>43178</v>
      </c>
      <c r="U286" s="326">
        <v>14.7</v>
      </c>
      <c r="V286" s="60">
        <v>0.33</v>
      </c>
      <c r="W286" s="167">
        <v>1</v>
      </c>
      <c r="X286" s="489">
        <f t="shared" si="9"/>
        <v>637.06589189189185</v>
      </c>
      <c r="Y286" s="502" t="s">
        <v>174</v>
      </c>
      <c r="Z286" s="494"/>
      <c r="AA286" s="28" t="s">
        <v>17</v>
      </c>
      <c r="AB286" s="27">
        <v>8</v>
      </c>
      <c r="AC286" s="28" t="s">
        <v>73</v>
      </c>
      <c r="AD286" s="27" t="s">
        <v>54</v>
      </c>
      <c r="AE286" s="28"/>
      <c r="AF286" s="29"/>
      <c r="AG286" s="29"/>
      <c r="AH286" s="27"/>
      <c r="AI286" s="27"/>
      <c r="AJ286" s="27"/>
      <c r="AK286" s="81">
        <v>10</v>
      </c>
      <c r="AL286" s="569"/>
      <c r="AM286" s="28"/>
      <c r="AN286" s="28"/>
      <c r="AO286" s="28">
        <v>2014</v>
      </c>
      <c r="AP286" s="20">
        <v>2016</v>
      </c>
      <c r="AQ286" s="182"/>
      <c r="AR286" s="28" t="s">
        <v>1955</v>
      </c>
      <c r="AS286" s="20"/>
    </row>
    <row r="287" spans="1:45" ht="14.25" customHeight="1" x14ac:dyDescent="0.25">
      <c r="A287" t="s">
        <v>174</v>
      </c>
      <c r="B287">
        <v>1</v>
      </c>
      <c r="C287" t="s">
        <v>4376</v>
      </c>
      <c r="D287" s="26" t="s">
        <v>394</v>
      </c>
      <c r="E287" s="28"/>
      <c r="F287" s="27" t="s">
        <v>67</v>
      </c>
      <c r="G287" s="28" t="s">
        <v>396</v>
      </c>
      <c r="H287" s="46" t="s">
        <v>143</v>
      </c>
      <c r="I287" s="27">
        <v>8</v>
      </c>
      <c r="J287" s="87">
        <v>8</v>
      </c>
      <c r="K287" s="19" t="s">
        <v>802</v>
      </c>
      <c r="L287" s="52" t="s">
        <v>108</v>
      </c>
      <c r="M287" s="81"/>
      <c r="N287" s="28">
        <v>121</v>
      </c>
      <c r="O287" s="972"/>
      <c r="P287" s="29" t="s">
        <v>744</v>
      </c>
      <c r="Q287" s="28"/>
      <c r="R287" s="28">
        <v>2</v>
      </c>
      <c r="S287" s="81">
        <v>230.52099999999999</v>
      </c>
      <c r="T287" s="185">
        <v>41779</v>
      </c>
      <c r="U287" s="326" t="s">
        <v>1267</v>
      </c>
      <c r="V287" s="60">
        <v>0.33</v>
      </c>
      <c r="W287" s="167">
        <v>1</v>
      </c>
      <c r="X287" s="489">
        <f t="shared" si="9"/>
        <v>628.69363636363641</v>
      </c>
      <c r="Y287" s="502" t="s">
        <v>2226</v>
      </c>
      <c r="Z287" s="494"/>
      <c r="AA287" s="28" t="s">
        <v>20</v>
      </c>
      <c r="AB287" s="27">
        <v>1</v>
      </c>
      <c r="AC287" s="28" t="s">
        <v>395</v>
      </c>
      <c r="AD287" s="27" t="s">
        <v>54</v>
      </c>
      <c r="AE287" s="28"/>
      <c r="AF287" s="29" t="s">
        <v>55</v>
      </c>
      <c r="AG287" s="29" t="s">
        <v>54</v>
      </c>
      <c r="AH287" s="27">
        <v>256</v>
      </c>
      <c r="AI287" s="27">
        <v>256</v>
      </c>
      <c r="AJ287" s="27" t="s">
        <v>54</v>
      </c>
      <c r="AK287" s="81">
        <v>16</v>
      </c>
      <c r="AL287" s="569"/>
      <c r="AM287" s="28">
        <v>4</v>
      </c>
      <c r="AN287" s="28"/>
      <c r="AO287" s="28">
        <v>2011</v>
      </c>
      <c r="AP287" s="20">
        <v>2011</v>
      </c>
      <c r="AQ287" s="182" t="s">
        <v>4465</v>
      </c>
      <c r="AR287" s="28" t="s">
        <v>957</v>
      </c>
      <c r="AS287" s="20" t="s">
        <v>6456</v>
      </c>
    </row>
    <row r="288" spans="1:45" ht="14.25" customHeight="1" x14ac:dyDescent="0.25">
      <c r="B288">
        <v>1</v>
      </c>
      <c r="C288" t="s">
        <v>875</v>
      </c>
      <c r="D288" s="45" t="s">
        <v>2416</v>
      </c>
      <c r="E288" s="555" t="s">
        <v>3125</v>
      </c>
      <c r="F288" s="46" t="s">
        <v>67</v>
      </c>
      <c r="G288" s="42" t="s">
        <v>2004</v>
      </c>
      <c r="H288" s="46" t="s">
        <v>222</v>
      </c>
      <c r="I288" s="46">
        <v>8</v>
      </c>
      <c r="J288" s="670">
        <v>14</v>
      </c>
      <c r="K288" s="19" t="s">
        <v>800</v>
      </c>
      <c r="L288" s="52" t="s">
        <v>108</v>
      </c>
      <c r="M288" s="81"/>
      <c r="N288" s="28">
        <v>109</v>
      </c>
      <c r="O288" s="972"/>
      <c r="P288" s="29">
        <v>6</v>
      </c>
      <c r="Q288" s="28"/>
      <c r="R288" s="28"/>
      <c r="S288" s="81">
        <v>370.37</v>
      </c>
      <c r="T288" s="185">
        <v>43184</v>
      </c>
      <c r="U288" s="326">
        <v>14.7</v>
      </c>
      <c r="V288" s="60">
        <v>0.33</v>
      </c>
      <c r="W288" s="167">
        <v>2</v>
      </c>
      <c r="X288" s="489">
        <f t="shared" si="9"/>
        <v>560.65183486238539</v>
      </c>
      <c r="Y288" s="502" t="s">
        <v>174</v>
      </c>
      <c r="Z288" s="494"/>
      <c r="AA288" s="28" t="s">
        <v>20</v>
      </c>
      <c r="AB288" s="27">
        <v>1</v>
      </c>
      <c r="AC288" s="28" t="s">
        <v>2416</v>
      </c>
      <c r="AD288" s="27" t="s">
        <v>149</v>
      </c>
      <c r="AE288" s="28"/>
      <c r="AF288" s="29" t="s">
        <v>55</v>
      </c>
      <c r="AG288" s="29" t="s">
        <v>54</v>
      </c>
      <c r="AH288" s="27">
        <v>256</v>
      </c>
      <c r="AI288" s="27" t="s">
        <v>249</v>
      </c>
      <c r="AJ288" s="27" t="s">
        <v>54</v>
      </c>
      <c r="AK288" s="81">
        <v>35</v>
      </c>
      <c r="AL288" s="569"/>
      <c r="AM288" s="28"/>
      <c r="AN288" s="28"/>
      <c r="AO288" s="28">
        <v>2006</v>
      </c>
      <c r="AP288" s="20">
        <v>2006</v>
      </c>
      <c r="AQ288" s="182" t="s">
        <v>3124</v>
      </c>
      <c r="AR288" s="28" t="s">
        <v>957</v>
      </c>
      <c r="AS288" s="20" t="s">
        <v>3126</v>
      </c>
    </row>
    <row r="289" spans="1:45" ht="14.25" customHeight="1" x14ac:dyDescent="0.25">
      <c r="A289" t="s">
        <v>174</v>
      </c>
      <c r="B289">
        <v>1</v>
      </c>
      <c r="C289" t="s">
        <v>4376</v>
      </c>
      <c r="D289" s="45" t="s">
        <v>195</v>
      </c>
      <c r="E289" s="555" t="s">
        <v>2239</v>
      </c>
      <c r="F289" s="46" t="s">
        <v>67</v>
      </c>
      <c r="G289" s="42" t="s">
        <v>197</v>
      </c>
      <c r="H289" s="46" t="s">
        <v>12</v>
      </c>
      <c r="I289" s="46">
        <v>8</v>
      </c>
      <c r="J289" s="670">
        <v>12</v>
      </c>
      <c r="K289" s="19" t="s">
        <v>802</v>
      </c>
      <c r="L289" s="52" t="s">
        <v>108</v>
      </c>
      <c r="M289" s="81"/>
      <c r="N289" s="28">
        <v>88</v>
      </c>
      <c r="O289" s="972"/>
      <c r="P289" s="29" t="s">
        <v>744</v>
      </c>
      <c r="Q289" s="28"/>
      <c r="R289" s="28">
        <v>1</v>
      </c>
      <c r="S289" s="81">
        <v>229.62100000000001</v>
      </c>
      <c r="T289" s="185">
        <v>41738</v>
      </c>
      <c r="U289" s="326" t="s">
        <v>1267</v>
      </c>
      <c r="V289" s="60">
        <v>0.17</v>
      </c>
      <c r="W289" s="167">
        <v>1</v>
      </c>
      <c r="X289" s="489">
        <f t="shared" si="9"/>
        <v>443.58602272727273</v>
      </c>
      <c r="Y289" s="502" t="s">
        <v>2226</v>
      </c>
      <c r="Z289" s="494"/>
      <c r="AA289" s="28" t="s">
        <v>20</v>
      </c>
      <c r="AB289" s="27">
        <v>9</v>
      </c>
      <c r="AC289" s="28" t="s">
        <v>198</v>
      </c>
      <c r="AD289" s="27"/>
      <c r="AE289" s="28" t="s">
        <v>158</v>
      </c>
      <c r="AF289" s="29" t="s">
        <v>55</v>
      </c>
      <c r="AG289" s="29" t="s">
        <v>54</v>
      </c>
      <c r="AH289" s="27">
        <v>256</v>
      </c>
      <c r="AI289" s="27" t="s">
        <v>205</v>
      </c>
      <c r="AJ289" s="27" t="s">
        <v>54</v>
      </c>
      <c r="AK289" s="81">
        <v>16</v>
      </c>
      <c r="AL289" s="569"/>
      <c r="AM289" s="28"/>
      <c r="AN289" s="28"/>
      <c r="AO289" s="28">
        <v>2008</v>
      </c>
      <c r="AP289" s="20">
        <v>2009</v>
      </c>
      <c r="AQ289" s="142"/>
      <c r="AR289" s="28" t="s">
        <v>2240</v>
      </c>
      <c r="AS289" s="20" t="s">
        <v>1096</v>
      </c>
    </row>
    <row r="290" spans="1:45" ht="14.25" customHeight="1" x14ac:dyDescent="0.25">
      <c r="A290" t="s">
        <v>174</v>
      </c>
      <c r="B290">
        <v>1</v>
      </c>
      <c r="C290" t="s">
        <v>875</v>
      </c>
      <c r="D290" s="45" t="s">
        <v>719</v>
      </c>
      <c r="E290" s="555" t="s">
        <v>2690</v>
      </c>
      <c r="F290" s="46" t="s">
        <v>67</v>
      </c>
      <c r="G290" s="42" t="s">
        <v>720</v>
      </c>
      <c r="H290" s="46" t="s">
        <v>12</v>
      </c>
      <c r="I290" s="46">
        <v>8</v>
      </c>
      <c r="J290" s="670" t="s">
        <v>71</v>
      </c>
      <c r="K290" s="19" t="s">
        <v>800</v>
      </c>
      <c r="L290" s="52" t="s">
        <v>108</v>
      </c>
      <c r="M290" s="81"/>
      <c r="N290" s="28">
        <v>267</v>
      </c>
      <c r="O290" s="972"/>
      <c r="P290" s="29">
        <v>6</v>
      </c>
      <c r="Q290" s="28"/>
      <c r="R290" s="28"/>
      <c r="S290" s="81">
        <v>346.62</v>
      </c>
      <c r="T290" s="185">
        <v>41732</v>
      </c>
      <c r="U290" s="326">
        <v>14.7</v>
      </c>
      <c r="V290" s="60">
        <v>0.33</v>
      </c>
      <c r="W290" s="167">
        <v>1</v>
      </c>
      <c r="X290" s="489">
        <f t="shared" si="9"/>
        <v>428.40674157303374</v>
      </c>
      <c r="Y290" s="502" t="s">
        <v>174</v>
      </c>
      <c r="Z290" s="494"/>
      <c r="AA290" s="28" t="s">
        <v>20</v>
      </c>
      <c r="AB290" s="27">
        <v>4</v>
      </c>
      <c r="AC290" s="28" t="s">
        <v>722</v>
      </c>
      <c r="AD290" s="27" t="s">
        <v>54</v>
      </c>
      <c r="AE290" s="28"/>
      <c r="AF290" s="29" t="s">
        <v>55</v>
      </c>
      <c r="AG290" s="29"/>
      <c r="AH290" s="27" t="s">
        <v>181</v>
      </c>
      <c r="AI290" s="27" t="s">
        <v>181</v>
      </c>
      <c r="AJ290" s="27" t="s">
        <v>54</v>
      </c>
      <c r="AK290" s="81">
        <v>43</v>
      </c>
      <c r="AL290" s="569"/>
      <c r="AM290" s="28"/>
      <c r="AN290" s="28"/>
      <c r="AO290" s="28">
        <v>1998</v>
      </c>
      <c r="AP290" s="20">
        <v>2000</v>
      </c>
      <c r="AQ290" s="37"/>
      <c r="AR290" s="28" t="s">
        <v>721</v>
      </c>
      <c r="AS290" s="20"/>
    </row>
    <row r="291" spans="1:45" ht="14.25" customHeight="1" x14ac:dyDescent="0.25">
      <c r="B291">
        <v>1</v>
      </c>
      <c r="C291" t="s">
        <v>875</v>
      </c>
      <c r="D291" s="26" t="s">
        <v>2051</v>
      </c>
      <c r="E291" s="435" t="s">
        <v>2052</v>
      </c>
      <c r="F291" s="27" t="s">
        <v>67</v>
      </c>
      <c r="G291" s="28" t="s">
        <v>3388</v>
      </c>
      <c r="H291" s="46" t="s">
        <v>12</v>
      </c>
      <c r="I291" s="27">
        <v>8</v>
      </c>
      <c r="J291" s="87">
        <v>8</v>
      </c>
      <c r="K291" s="19" t="s">
        <v>10</v>
      </c>
      <c r="L291" s="52" t="s">
        <v>108</v>
      </c>
      <c r="M291" s="81"/>
      <c r="N291" s="28">
        <v>102</v>
      </c>
      <c r="O291" s="972"/>
      <c r="P291" s="29"/>
      <c r="Q291" s="28"/>
      <c r="R291" s="28"/>
      <c r="S291" s="81">
        <v>200</v>
      </c>
      <c r="T291" s="185">
        <v>43145</v>
      </c>
      <c r="U291" s="326">
        <v>14.7</v>
      </c>
      <c r="V291" s="60">
        <v>0.2</v>
      </c>
      <c r="W291" s="167">
        <v>1</v>
      </c>
      <c r="X291" s="489">
        <f t="shared" si="9"/>
        <v>392.15686274509807</v>
      </c>
      <c r="Y291" s="502" t="s">
        <v>174</v>
      </c>
      <c r="Z291" s="494"/>
      <c r="AA291" s="28" t="s">
        <v>20</v>
      </c>
      <c r="AB291" s="27">
        <v>5</v>
      </c>
      <c r="AC291" s="28" t="s">
        <v>2050</v>
      </c>
      <c r="AD291" s="27"/>
      <c r="AE291" s="28"/>
      <c r="AF291" s="29"/>
      <c r="AG291" s="29"/>
      <c r="AH291" s="27"/>
      <c r="AI291" s="27">
        <v>16</v>
      </c>
      <c r="AJ291" s="27" t="s">
        <v>54</v>
      </c>
      <c r="AK291" s="81"/>
      <c r="AL291" s="569"/>
      <c r="AM291" s="28"/>
      <c r="AN291" s="28"/>
      <c r="AO291" s="28">
        <v>2012</v>
      </c>
      <c r="AP291" s="20">
        <v>2015</v>
      </c>
      <c r="AQ291" s="182"/>
      <c r="AR291" s="28"/>
      <c r="AS291" s="20" t="s">
        <v>2053</v>
      </c>
    </row>
    <row r="292" spans="1:45" ht="14.25" customHeight="1" x14ac:dyDescent="0.25">
      <c r="A292" t="s">
        <v>744</v>
      </c>
      <c r="B292">
        <v>1</v>
      </c>
      <c r="C292" t="s">
        <v>875</v>
      </c>
      <c r="D292" s="26" t="s">
        <v>1701</v>
      </c>
      <c r="E292" s="435" t="s">
        <v>3349</v>
      </c>
      <c r="F292" s="27" t="s">
        <v>57</v>
      </c>
      <c r="G292" s="28" t="s">
        <v>1702</v>
      </c>
      <c r="H292" s="46">
        <v>1802</v>
      </c>
      <c r="I292" s="27">
        <v>8</v>
      </c>
      <c r="J292" s="87">
        <v>8</v>
      </c>
      <c r="K292" s="19" t="s">
        <v>800</v>
      </c>
      <c r="L292" s="52" t="s">
        <v>108</v>
      </c>
      <c r="M292" s="81"/>
      <c r="N292" s="28">
        <v>244</v>
      </c>
      <c r="O292" s="972"/>
      <c r="P292" s="29">
        <v>6</v>
      </c>
      <c r="Q292" s="28"/>
      <c r="R292" s="28"/>
      <c r="S292" s="81">
        <v>270.27</v>
      </c>
      <c r="T292" s="185">
        <v>43201</v>
      </c>
      <c r="U292" s="326">
        <v>14.7</v>
      </c>
      <c r="V292" s="60">
        <v>0.33</v>
      </c>
      <c r="W292" s="167">
        <v>1</v>
      </c>
      <c r="X292" s="489">
        <f t="shared" si="9"/>
        <v>365.52909836065578</v>
      </c>
      <c r="Y292" s="502" t="s">
        <v>174</v>
      </c>
      <c r="Z292" s="494"/>
      <c r="AA292" s="28" t="s">
        <v>17</v>
      </c>
      <c r="AB292" s="27">
        <v>1</v>
      </c>
      <c r="AC292" s="28" t="s">
        <v>1701</v>
      </c>
      <c r="AD292" s="27" t="s">
        <v>54</v>
      </c>
      <c r="AE292" s="28" t="s">
        <v>158</v>
      </c>
      <c r="AF292" s="29" t="s">
        <v>55</v>
      </c>
      <c r="AG292" s="29" t="s">
        <v>55</v>
      </c>
      <c r="AH292" s="27" t="s">
        <v>181</v>
      </c>
      <c r="AI292" s="27" t="s">
        <v>181</v>
      </c>
      <c r="AJ292" s="27" t="s">
        <v>54</v>
      </c>
      <c r="AK292" s="81">
        <v>100</v>
      </c>
      <c r="AL292" s="569"/>
      <c r="AM292" s="28">
        <v>16</v>
      </c>
      <c r="AN292" s="28"/>
      <c r="AO292" s="28">
        <v>2009</v>
      </c>
      <c r="AP292" s="20">
        <v>2020</v>
      </c>
      <c r="AQ292" s="19"/>
      <c r="AR292" s="28" t="s">
        <v>1703</v>
      </c>
      <c r="AS292" s="20" t="s">
        <v>1704</v>
      </c>
    </row>
    <row r="293" spans="1:45" ht="14.25" customHeight="1" x14ac:dyDescent="0.25">
      <c r="B293">
        <v>1</v>
      </c>
      <c r="C293" t="s">
        <v>875</v>
      </c>
      <c r="D293" s="26" t="s">
        <v>114</v>
      </c>
      <c r="E293" s="435" t="s">
        <v>2211</v>
      </c>
      <c r="F293" s="27" t="s">
        <v>85</v>
      </c>
      <c r="G293" s="28" t="s">
        <v>115</v>
      </c>
      <c r="H293" s="46" t="s">
        <v>12</v>
      </c>
      <c r="I293" s="27">
        <v>8</v>
      </c>
      <c r="J293" s="87">
        <v>8</v>
      </c>
      <c r="K293" s="19" t="s">
        <v>800</v>
      </c>
      <c r="L293" s="52" t="s">
        <v>108</v>
      </c>
      <c r="M293" s="81"/>
      <c r="N293" s="28">
        <v>274</v>
      </c>
      <c r="O293" s="972"/>
      <c r="P293" s="29">
        <v>6</v>
      </c>
      <c r="Q293" s="28"/>
      <c r="R293" s="28"/>
      <c r="S293" s="81">
        <v>299</v>
      </c>
      <c r="T293" s="185">
        <v>43149</v>
      </c>
      <c r="U293" s="326">
        <v>14.7</v>
      </c>
      <c r="V293" s="60">
        <v>0.33</v>
      </c>
      <c r="W293" s="167">
        <v>1</v>
      </c>
      <c r="X293" s="489">
        <f t="shared" si="9"/>
        <v>360.1094890510949</v>
      </c>
      <c r="Y293" s="502" t="s">
        <v>174</v>
      </c>
      <c r="Z293" s="494"/>
      <c r="AA293" s="28" t="s">
        <v>17</v>
      </c>
      <c r="AB293" s="27">
        <v>16</v>
      </c>
      <c r="AC293" s="28" t="s">
        <v>116</v>
      </c>
      <c r="AD293" s="27"/>
      <c r="AE293" s="28" t="s">
        <v>158</v>
      </c>
      <c r="AF293" s="29"/>
      <c r="AG293" s="29"/>
      <c r="AH293" s="27">
        <v>256</v>
      </c>
      <c r="AI293" s="27">
        <v>256</v>
      </c>
      <c r="AJ293" s="27" t="s">
        <v>54</v>
      </c>
      <c r="AK293" s="81">
        <v>17</v>
      </c>
      <c r="AL293" s="569"/>
      <c r="AM293" s="28"/>
      <c r="AN293" s="28"/>
      <c r="AO293" s="28">
        <v>2008</v>
      </c>
      <c r="AP293" s="20">
        <v>2009</v>
      </c>
      <c r="AQ293" s="142"/>
      <c r="AR293" s="28" t="s">
        <v>2212</v>
      </c>
      <c r="AS293" s="20"/>
    </row>
    <row r="294" spans="1:45" ht="14.25" customHeight="1" x14ac:dyDescent="0.25">
      <c r="A294" t="s">
        <v>744</v>
      </c>
      <c r="B294">
        <v>1</v>
      </c>
      <c r="C294" t="s">
        <v>875</v>
      </c>
      <c r="D294" s="26" t="s">
        <v>59</v>
      </c>
      <c r="E294" s="435" t="s">
        <v>2545</v>
      </c>
      <c r="F294" s="27" t="s">
        <v>67</v>
      </c>
      <c r="G294" s="28" t="s">
        <v>203</v>
      </c>
      <c r="H294" s="46" t="s">
        <v>222</v>
      </c>
      <c r="I294" s="27">
        <v>8</v>
      </c>
      <c r="J294" s="87">
        <v>18</v>
      </c>
      <c r="K294" s="19" t="s">
        <v>800</v>
      </c>
      <c r="L294" s="52" t="s">
        <v>108</v>
      </c>
      <c r="M294" s="81"/>
      <c r="N294" s="28">
        <v>110</v>
      </c>
      <c r="O294" s="972"/>
      <c r="P294" s="29">
        <v>6</v>
      </c>
      <c r="Q294" s="28"/>
      <c r="R294" s="28">
        <v>2</v>
      </c>
      <c r="S294" s="81">
        <v>217</v>
      </c>
      <c r="T294" s="185">
        <v>43164</v>
      </c>
      <c r="U294" s="326">
        <v>14.7</v>
      </c>
      <c r="V294" s="60">
        <v>0.33</v>
      </c>
      <c r="W294" s="167">
        <v>2</v>
      </c>
      <c r="X294" s="489">
        <f t="shared" si="9"/>
        <v>325.5</v>
      </c>
      <c r="Y294" s="502" t="s">
        <v>174</v>
      </c>
      <c r="Z294" s="494"/>
      <c r="AA294" s="28" t="s">
        <v>17</v>
      </c>
      <c r="AB294" s="27">
        <v>1</v>
      </c>
      <c r="AC294" s="28" t="s">
        <v>2744</v>
      </c>
      <c r="AD294" s="27" t="s">
        <v>54</v>
      </c>
      <c r="AE294" s="28" t="s">
        <v>158</v>
      </c>
      <c r="AF294" s="29" t="s">
        <v>55</v>
      </c>
      <c r="AG294" s="29"/>
      <c r="AH294" s="27">
        <v>256</v>
      </c>
      <c r="AI294" s="27" t="s">
        <v>205</v>
      </c>
      <c r="AJ294" s="27" t="s">
        <v>54</v>
      </c>
      <c r="AK294" s="81"/>
      <c r="AL294" s="569"/>
      <c r="AM294" s="28"/>
      <c r="AN294" s="28"/>
      <c r="AO294" s="28">
        <v>2003</v>
      </c>
      <c r="AP294" s="20"/>
      <c r="AQ294" s="182" t="s">
        <v>2544</v>
      </c>
      <c r="AR294" s="28" t="s">
        <v>2747</v>
      </c>
      <c r="AS294" s="20" t="s">
        <v>804</v>
      </c>
    </row>
    <row r="295" spans="1:45" ht="14.25" customHeight="1" x14ac:dyDescent="0.25">
      <c r="A295" t="s">
        <v>746</v>
      </c>
      <c r="B295">
        <v>1</v>
      </c>
      <c r="C295" t="s">
        <v>875</v>
      </c>
      <c r="D295" s="45" t="s">
        <v>1690</v>
      </c>
      <c r="E295" s="555" t="s">
        <v>3347</v>
      </c>
      <c r="F295" s="46" t="s">
        <v>57</v>
      </c>
      <c r="G295" s="42" t="s">
        <v>1691</v>
      </c>
      <c r="H295" s="46" t="s">
        <v>143</v>
      </c>
      <c r="I295" s="46">
        <v>8</v>
      </c>
      <c r="J295" s="670">
        <v>8</v>
      </c>
      <c r="K295" s="19" t="s">
        <v>800</v>
      </c>
      <c r="L295" s="52" t="s">
        <v>108</v>
      </c>
      <c r="M295" s="81"/>
      <c r="N295" s="28">
        <v>175</v>
      </c>
      <c r="O295" s="972"/>
      <c r="P295" s="29">
        <v>6</v>
      </c>
      <c r="Q295" s="28"/>
      <c r="R295" s="28"/>
      <c r="S295" s="81">
        <v>243.48699999999999</v>
      </c>
      <c r="T295" s="185">
        <v>42621</v>
      </c>
      <c r="U295" s="326">
        <v>14.7</v>
      </c>
      <c r="V295" s="60">
        <v>0.33</v>
      </c>
      <c r="W295" s="167">
        <v>1.5</v>
      </c>
      <c r="X295" s="489">
        <f t="shared" si="9"/>
        <v>306.09794285714287</v>
      </c>
      <c r="Y295" s="502" t="s">
        <v>174</v>
      </c>
      <c r="Z295" s="494"/>
      <c r="AA295" s="28" t="s">
        <v>20</v>
      </c>
      <c r="AB295" s="27">
        <v>5</v>
      </c>
      <c r="AC295" s="28" t="s">
        <v>73</v>
      </c>
      <c r="AD295" s="27" t="s">
        <v>55</v>
      </c>
      <c r="AE295" s="28" t="s">
        <v>1665</v>
      </c>
      <c r="AF295" s="29" t="s">
        <v>55</v>
      </c>
      <c r="AG295" s="29"/>
      <c r="AH295" s="27">
        <v>256</v>
      </c>
      <c r="AI295" s="27">
        <v>256</v>
      </c>
      <c r="AJ295" s="27" t="s">
        <v>54</v>
      </c>
      <c r="AK295" s="81"/>
      <c r="AL295" s="569"/>
      <c r="AM295" s="28">
        <v>4</v>
      </c>
      <c r="AN295" s="28"/>
      <c r="AO295" s="28"/>
      <c r="AP295" s="20"/>
      <c r="AQ295" s="37"/>
      <c r="AR295" s="28" t="s">
        <v>1692</v>
      </c>
      <c r="AS295" s="20" t="s">
        <v>1693</v>
      </c>
    </row>
    <row r="296" spans="1:45" ht="14.25" customHeight="1" x14ac:dyDescent="0.25">
      <c r="B296">
        <v>1</v>
      </c>
      <c r="C296" t="s">
        <v>4376</v>
      </c>
      <c r="D296" s="45" t="s">
        <v>2687</v>
      </c>
      <c r="E296" s="555" t="s">
        <v>2688</v>
      </c>
      <c r="F296" s="46" t="s">
        <v>67</v>
      </c>
      <c r="G296" s="42" t="s">
        <v>1854</v>
      </c>
      <c r="H296" s="46" t="s">
        <v>12</v>
      </c>
      <c r="I296" s="46">
        <v>8</v>
      </c>
      <c r="J296" s="670">
        <v>8</v>
      </c>
      <c r="K296" s="19" t="s">
        <v>800</v>
      </c>
      <c r="L296" s="42" t="s">
        <v>108</v>
      </c>
      <c r="M296" s="81"/>
      <c r="N296" s="28">
        <v>186</v>
      </c>
      <c r="O296" s="972"/>
      <c r="P296" s="29">
        <v>6</v>
      </c>
      <c r="Q296" s="28"/>
      <c r="R296" s="28"/>
      <c r="S296" s="81">
        <v>476.19</v>
      </c>
      <c r="T296" s="185">
        <v>43162</v>
      </c>
      <c r="U296" s="326">
        <v>14.7</v>
      </c>
      <c r="V296" s="60">
        <v>0.33</v>
      </c>
      <c r="W296" s="167">
        <v>3</v>
      </c>
      <c r="X296" s="489">
        <f t="shared" si="9"/>
        <v>281.61774193548388</v>
      </c>
      <c r="Y296" s="502" t="s">
        <v>174</v>
      </c>
      <c r="Z296" s="494" t="s">
        <v>745</v>
      </c>
      <c r="AA296" s="28" t="s">
        <v>17</v>
      </c>
      <c r="AB296" s="27">
        <v>3</v>
      </c>
      <c r="AC296" s="28" t="s">
        <v>2687</v>
      </c>
      <c r="AD296" s="27"/>
      <c r="AE296" s="28"/>
      <c r="AF296" s="29" t="s">
        <v>55</v>
      </c>
      <c r="AG296" s="29" t="s">
        <v>55</v>
      </c>
      <c r="AH296" s="27">
        <v>256</v>
      </c>
      <c r="AI296" s="27">
        <v>256</v>
      </c>
      <c r="AJ296" s="27" t="s">
        <v>54</v>
      </c>
      <c r="AK296" s="81">
        <v>15</v>
      </c>
      <c r="AL296" s="569">
        <v>1</v>
      </c>
      <c r="AM296" s="28"/>
      <c r="AN296" s="28"/>
      <c r="AO296" s="28">
        <v>2016</v>
      </c>
      <c r="AP296" s="20">
        <v>2017</v>
      </c>
      <c r="AQ296" s="182" t="s">
        <v>4661</v>
      </c>
      <c r="AR296" s="28"/>
      <c r="AS296" s="20" t="s">
        <v>2694</v>
      </c>
    </row>
    <row r="297" spans="1:45" ht="14.25" customHeight="1" x14ac:dyDescent="0.25">
      <c r="A297" t="s">
        <v>174</v>
      </c>
      <c r="B297">
        <v>1</v>
      </c>
      <c r="C297" t="s">
        <v>4376</v>
      </c>
      <c r="D297" s="26" t="s">
        <v>569</v>
      </c>
      <c r="E297" s="435" t="s">
        <v>2570</v>
      </c>
      <c r="F297" s="27" t="s">
        <v>85</v>
      </c>
      <c r="G297" s="28" t="s">
        <v>570</v>
      </c>
      <c r="H297" s="46" t="s">
        <v>143</v>
      </c>
      <c r="I297" s="27">
        <v>8</v>
      </c>
      <c r="J297" s="87">
        <v>8</v>
      </c>
      <c r="K297" s="19" t="s">
        <v>802</v>
      </c>
      <c r="L297" s="52" t="s">
        <v>108</v>
      </c>
      <c r="M297" s="81"/>
      <c r="N297" s="28">
        <v>136</v>
      </c>
      <c r="O297" s="972"/>
      <c r="P297" s="29" t="s">
        <v>744</v>
      </c>
      <c r="Q297" s="28"/>
      <c r="R297" s="28"/>
      <c r="S297" s="81">
        <v>383.58300000000003</v>
      </c>
      <c r="T297" s="185">
        <v>41740</v>
      </c>
      <c r="U297" s="326" t="s">
        <v>1267</v>
      </c>
      <c r="V297" s="60">
        <v>0.16700000000000001</v>
      </c>
      <c r="W297" s="167">
        <v>2</v>
      </c>
      <c r="X297" s="489">
        <f t="shared" si="9"/>
        <v>235.50868014705884</v>
      </c>
      <c r="Y297" s="502" t="s">
        <v>2216</v>
      </c>
      <c r="Z297" s="494"/>
      <c r="AA297" s="28" t="s">
        <v>17</v>
      </c>
      <c r="AB297" s="27">
        <v>2</v>
      </c>
      <c r="AC297" s="28" t="s">
        <v>569</v>
      </c>
      <c r="AD297" s="27"/>
      <c r="AE297" s="28" t="s">
        <v>158</v>
      </c>
      <c r="AF297" s="29" t="s">
        <v>55</v>
      </c>
      <c r="AG297" s="29" t="s">
        <v>55</v>
      </c>
      <c r="AH297" s="27" t="s">
        <v>249</v>
      </c>
      <c r="AI297" s="27" t="s">
        <v>249</v>
      </c>
      <c r="AJ297" s="27"/>
      <c r="AK297" s="81">
        <v>12</v>
      </c>
      <c r="AL297" s="569"/>
      <c r="AM297" s="28">
        <v>4</v>
      </c>
      <c r="AN297" s="28"/>
      <c r="AO297" s="28">
        <v>2012</v>
      </c>
      <c r="AP297" s="20">
        <v>2012</v>
      </c>
      <c r="AQ297" s="19" t="s">
        <v>2441</v>
      </c>
      <c r="AR297" s="28" t="s">
        <v>1434</v>
      </c>
      <c r="AS297" s="20" t="s">
        <v>1435</v>
      </c>
    </row>
    <row r="298" spans="1:45" ht="14.25" customHeight="1" x14ac:dyDescent="0.25">
      <c r="B298">
        <v>1</v>
      </c>
      <c r="C298" t="s">
        <v>875</v>
      </c>
      <c r="D298" s="45" t="s">
        <v>2445</v>
      </c>
      <c r="E298" s="42"/>
      <c r="F298" s="46" t="s">
        <v>67</v>
      </c>
      <c r="G298" s="42" t="s">
        <v>2448</v>
      </c>
      <c r="H298" s="46" t="s">
        <v>12</v>
      </c>
      <c r="I298" s="46">
        <v>8</v>
      </c>
      <c r="J298" s="670">
        <v>8</v>
      </c>
      <c r="K298" s="19" t="s">
        <v>800</v>
      </c>
      <c r="L298" s="52" t="s">
        <v>108</v>
      </c>
      <c r="M298" s="81"/>
      <c r="N298" s="28">
        <v>157</v>
      </c>
      <c r="O298" s="972"/>
      <c r="P298" s="29">
        <v>6</v>
      </c>
      <c r="Q298" s="28"/>
      <c r="R298" s="28"/>
      <c r="S298" s="81">
        <v>434.78300000000002</v>
      </c>
      <c r="T298" s="185">
        <v>43183</v>
      </c>
      <c r="U298" s="326">
        <v>14.7</v>
      </c>
      <c r="V298" s="60">
        <v>0.33</v>
      </c>
      <c r="W298" s="167">
        <v>4</v>
      </c>
      <c r="X298" s="489">
        <f t="shared" si="9"/>
        <v>228.46877388535034</v>
      </c>
      <c r="Y298" s="502" t="s">
        <v>174</v>
      </c>
      <c r="Z298" s="494"/>
      <c r="AA298" s="28" t="s">
        <v>20</v>
      </c>
      <c r="AB298" s="27">
        <v>16</v>
      </c>
      <c r="AC298" s="28" t="s">
        <v>3087</v>
      </c>
      <c r="AD298" s="27" t="s">
        <v>54</v>
      </c>
      <c r="AE298" s="28" t="s">
        <v>124</v>
      </c>
      <c r="AF298" s="29" t="s">
        <v>55</v>
      </c>
      <c r="AG298" s="29" t="s">
        <v>55</v>
      </c>
      <c r="AH298" s="412" t="s">
        <v>83</v>
      </c>
      <c r="AI298" s="412" t="s">
        <v>83</v>
      </c>
      <c r="AJ298" s="27" t="s">
        <v>54</v>
      </c>
      <c r="AK298" s="81"/>
      <c r="AL298" s="569"/>
      <c r="AM298" s="28"/>
      <c r="AN298" s="28"/>
      <c r="AO298" s="28">
        <v>1995</v>
      </c>
      <c r="AP298" s="20">
        <v>1997</v>
      </c>
      <c r="AQ298" s="19" t="s">
        <v>2447</v>
      </c>
      <c r="AR298" s="28" t="s">
        <v>2446</v>
      </c>
      <c r="AS298" s="20" t="s">
        <v>3085</v>
      </c>
    </row>
    <row r="299" spans="1:45" ht="14.25" customHeight="1" x14ac:dyDescent="0.25">
      <c r="A299" t="s">
        <v>746</v>
      </c>
      <c r="B299">
        <v>1</v>
      </c>
      <c r="C299" t="s">
        <v>875</v>
      </c>
      <c r="D299" s="45" t="s">
        <v>664</v>
      </c>
      <c r="E299" s="555" t="s">
        <v>1377</v>
      </c>
      <c r="F299" s="46" t="s">
        <v>67</v>
      </c>
      <c r="G299" s="42" t="s">
        <v>665</v>
      </c>
      <c r="H299" s="46" t="s">
        <v>143</v>
      </c>
      <c r="I299" s="46">
        <v>8</v>
      </c>
      <c r="J299" s="670">
        <v>18</v>
      </c>
      <c r="K299" s="19" t="s">
        <v>800</v>
      </c>
      <c r="L299" s="52" t="s">
        <v>108</v>
      </c>
      <c r="M299" s="81"/>
      <c r="N299" s="28">
        <v>388</v>
      </c>
      <c r="O299" s="972"/>
      <c r="P299" s="29">
        <v>6</v>
      </c>
      <c r="Q299" s="28"/>
      <c r="R299" s="28"/>
      <c r="S299" s="81">
        <v>259.471</v>
      </c>
      <c r="T299" s="185">
        <v>41786</v>
      </c>
      <c r="U299" s="326">
        <v>14.7</v>
      </c>
      <c r="V299" s="60">
        <v>0.33</v>
      </c>
      <c r="W299" s="167">
        <v>1</v>
      </c>
      <c r="X299" s="489">
        <f t="shared" si="9"/>
        <v>220.68409793814436</v>
      </c>
      <c r="Y299" s="502" t="s">
        <v>2216</v>
      </c>
      <c r="Z299" s="494"/>
      <c r="AA299" s="28" t="s">
        <v>20</v>
      </c>
      <c r="AB299" s="27">
        <v>6</v>
      </c>
      <c r="AC299" s="28" t="s">
        <v>1378</v>
      </c>
      <c r="AD299" s="27" t="s">
        <v>54</v>
      </c>
      <c r="AE299" s="28" t="s">
        <v>158</v>
      </c>
      <c r="AF299" s="29" t="s">
        <v>55</v>
      </c>
      <c r="AG299" s="29" t="s">
        <v>54</v>
      </c>
      <c r="AH299" s="27">
        <v>256</v>
      </c>
      <c r="AI299" s="27" t="s">
        <v>83</v>
      </c>
      <c r="AJ299" s="27" t="s">
        <v>54</v>
      </c>
      <c r="AK299" s="81"/>
      <c r="AL299" s="569"/>
      <c r="AM299" s="28">
        <v>8</v>
      </c>
      <c r="AN299" s="28"/>
      <c r="AO299" s="28">
        <v>2007</v>
      </c>
      <c r="AP299" s="20"/>
      <c r="AQ299" s="182"/>
      <c r="AR299" s="28" t="s">
        <v>666</v>
      </c>
      <c r="AS299" s="20"/>
    </row>
    <row r="300" spans="1:45" ht="14.25" customHeight="1" x14ac:dyDescent="0.25">
      <c r="A300" t="s">
        <v>744</v>
      </c>
      <c r="B300">
        <v>1</v>
      </c>
      <c r="C300" t="s">
        <v>875</v>
      </c>
      <c r="D300" s="26" t="s">
        <v>1185</v>
      </c>
      <c r="E300" s="435" t="s">
        <v>2534</v>
      </c>
      <c r="F300" s="27" t="s">
        <v>296</v>
      </c>
      <c r="G300" s="28" t="s">
        <v>336</v>
      </c>
      <c r="H300" s="46" t="s">
        <v>199</v>
      </c>
      <c r="I300" s="27">
        <v>8</v>
      </c>
      <c r="J300" s="87">
        <v>14</v>
      </c>
      <c r="K300" s="19" t="s">
        <v>800</v>
      </c>
      <c r="L300" s="52" t="s">
        <v>108</v>
      </c>
      <c r="M300" s="81"/>
      <c r="N300" s="28">
        <v>378</v>
      </c>
      <c r="O300" s="972"/>
      <c r="P300" s="29">
        <v>6</v>
      </c>
      <c r="Q300" s="28"/>
      <c r="R300" s="28"/>
      <c r="S300" s="81">
        <v>252.20699999999999</v>
      </c>
      <c r="T300" s="185">
        <v>41750</v>
      </c>
      <c r="U300" s="326">
        <v>14.7</v>
      </c>
      <c r="V300" s="60">
        <v>0.33</v>
      </c>
      <c r="W300" s="167">
        <v>1</v>
      </c>
      <c r="X300" s="489">
        <f t="shared" si="9"/>
        <v>220.18071428571429</v>
      </c>
      <c r="Y300" s="502" t="s">
        <v>2216</v>
      </c>
      <c r="Z300" s="494"/>
      <c r="AA300" s="28" t="s">
        <v>20</v>
      </c>
      <c r="AB300" s="27">
        <v>3</v>
      </c>
      <c r="AC300" s="28" t="s">
        <v>1186</v>
      </c>
      <c r="AD300" s="27" t="s">
        <v>54</v>
      </c>
      <c r="AE300" s="28" t="s">
        <v>124</v>
      </c>
      <c r="AF300" s="29" t="s">
        <v>55</v>
      </c>
      <c r="AG300" s="29" t="s">
        <v>54</v>
      </c>
      <c r="AH300" s="27">
        <v>256</v>
      </c>
      <c r="AI300" s="27" t="s">
        <v>83</v>
      </c>
      <c r="AJ300" s="27" t="s">
        <v>54</v>
      </c>
      <c r="AK300" s="81"/>
      <c r="AL300" s="569"/>
      <c r="AM300" s="28"/>
      <c r="AN300" s="28"/>
      <c r="AO300" s="28">
        <v>2013</v>
      </c>
      <c r="AP300" s="20">
        <v>2014</v>
      </c>
      <c r="AQ300" s="19"/>
      <c r="AR300" s="28"/>
      <c r="AS300" s="20"/>
    </row>
    <row r="301" spans="1:45" ht="14.25" customHeight="1" x14ac:dyDescent="0.25">
      <c r="A301" t="s">
        <v>746</v>
      </c>
      <c r="B301">
        <v>1</v>
      </c>
      <c r="C301" t="s">
        <v>875</v>
      </c>
      <c r="D301" s="45" t="s">
        <v>259</v>
      </c>
      <c r="E301" s="555" t="s">
        <v>2255</v>
      </c>
      <c r="F301" s="46" t="s">
        <v>67</v>
      </c>
      <c r="G301" s="42" t="s">
        <v>260</v>
      </c>
      <c r="H301" s="46" t="s">
        <v>65</v>
      </c>
      <c r="I301" s="46">
        <v>8</v>
      </c>
      <c r="J301" s="670">
        <v>8</v>
      </c>
      <c r="K301" s="19" t="s">
        <v>800</v>
      </c>
      <c r="L301" s="42" t="s">
        <v>108</v>
      </c>
      <c r="M301" s="81"/>
      <c r="N301" s="28">
        <v>297</v>
      </c>
      <c r="O301" s="972"/>
      <c r="P301" s="29">
        <v>6</v>
      </c>
      <c r="Q301" s="28"/>
      <c r="R301" s="28"/>
      <c r="S301" s="81">
        <v>191.86500000000001</v>
      </c>
      <c r="T301" s="185">
        <v>41733</v>
      </c>
      <c r="U301" s="326">
        <v>14.7</v>
      </c>
      <c r="V301" s="60">
        <v>0.33</v>
      </c>
      <c r="W301" s="167">
        <v>1</v>
      </c>
      <c r="X301" s="489">
        <f t="shared" si="9"/>
        <v>213.18333333333334</v>
      </c>
      <c r="Y301" s="502" t="s">
        <v>174</v>
      </c>
      <c r="Z301" s="494"/>
      <c r="AA301" s="28" t="s">
        <v>17</v>
      </c>
      <c r="AB301" s="27">
        <v>25</v>
      </c>
      <c r="AC301" s="28" t="s">
        <v>641</v>
      </c>
      <c r="AD301" s="27" t="s">
        <v>54</v>
      </c>
      <c r="AE301" s="28"/>
      <c r="AF301" s="29"/>
      <c r="AG301" s="29"/>
      <c r="AH301" s="27"/>
      <c r="AI301" s="27"/>
      <c r="AJ301" s="27"/>
      <c r="AK301" s="81"/>
      <c r="AL301" s="569"/>
      <c r="AM301" s="28"/>
      <c r="AN301" s="28"/>
      <c r="AO301" s="28">
        <v>2003</v>
      </c>
      <c r="AP301" s="20">
        <v>2009</v>
      </c>
      <c r="AQ301" s="142"/>
      <c r="AR301" s="28" t="s">
        <v>796</v>
      </c>
      <c r="AS301" s="20"/>
    </row>
    <row r="302" spans="1:45" s="208" customFormat="1" ht="14.25" customHeight="1" x14ac:dyDescent="0.25">
      <c r="B302" s="208">
        <v>1</v>
      </c>
      <c r="C302" s="208" t="s">
        <v>4376</v>
      </c>
      <c r="D302" s="758" t="s">
        <v>1818</v>
      </c>
      <c r="E302" s="761"/>
      <c r="F302" s="762" t="s">
        <v>67</v>
      </c>
      <c r="G302" s="761" t="s">
        <v>1819</v>
      </c>
      <c r="H302" s="762" t="s">
        <v>12</v>
      </c>
      <c r="I302" s="762">
        <v>8</v>
      </c>
      <c r="J302" s="934">
        <v>8</v>
      </c>
      <c r="K302" s="918" t="s">
        <v>4805</v>
      </c>
      <c r="L302" s="761" t="s">
        <v>108</v>
      </c>
      <c r="M302" s="737" t="s">
        <v>5317</v>
      </c>
      <c r="N302" s="734">
        <v>392</v>
      </c>
      <c r="O302" s="973"/>
      <c r="P302" s="204">
        <v>6</v>
      </c>
      <c r="Q302" s="734"/>
      <c r="R302" s="734">
        <v>1</v>
      </c>
      <c r="S302" s="737">
        <v>500</v>
      </c>
      <c r="T302" s="738">
        <v>44020</v>
      </c>
      <c r="U302" s="739" t="s">
        <v>5298</v>
      </c>
      <c r="V302" s="740">
        <v>0.33</v>
      </c>
      <c r="W302" s="741">
        <v>2</v>
      </c>
      <c r="X302" s="742">
        <f t="shared" si="9"/>
        <v>210.4591836734694</v>
      </c>
      <c r="Y302" s="743" t="s">
        <v>174</v>
      </c>
      <c r="Z302" s="744"/>
      <c r="AA302" s="734" t="s">
        <v>20</v>
      </c>
      <c r="AB302" s="205">
        <v>11</v>
      </c>
      <c r="AC302" s="734" t="s">
        <v>73</v>
      </c>
      <c r="AD302" s="205"/>
      <c r="AE302" s="734"/>
      <c r="AF302" s="204"/>
      <c r="AG302" s="204"/>
      <c r="AH302" s="205">
        <v>512</v>
      </c>
      <c r="AI302" s="205">
        <v>512</v>
      </c>
      <c r="AJ302" s="205" t="s">
        <v>54</v>
      </c>
      <c r="AK302" s="737">
        <v>16</v>
      </c>
      <c r="AL302" s="745"/>
      <c r="AM302" s="734"/>
      <c r="AN302" s="734"/>
      <c r="AO302" s="734">
        <v>2012</v>
      </c>
      <c r="AP302" s="746">
        <v>2012</v>
      </c>
      <c r="AQ302" s="735"/>
      <c r="AR302" s="734" t="s">
        <v>2676</v>
      </c>
      <c r="AS302" s="746" t="s">
        <v>2677</v>
      </c>
    </row>
    <row r="303" spans="1:45" ht="14.25" customHeight="1" x14ac:dyDescent="0.25">
      <c r="A303" t="s">
        <v>174</v>
      </c>
      <c r="B303">
        <v>1</v>
      </c>
      <c r="C303" t="s">
        <v>4376</v>
      </c>
      <c r="D303" s="26" t="s">
        <v>1821</v>
      </c>
      <c r="E303" s="435" t="s">
        <v>1437</v>
      </c>
      <c r="F303" s="27" t="s">
        <v>67</v>
      </c>
      <c r="G303" s="28" t="s">
        <v>1438</v>
      </c>
      <c r="H303" s="46" t="s">
        <v>143</v>
      </c>
      <c r="I303" s="27">
        <v>8</v>
      </c>
      <c r="J303" s="87">
        <v>16</v>
      </c>
      <c r="K303" s="19" t="s">
        <v>802</v>
      </c>
      <c r="L303" s="52" t="s">
        <v>108</v>
      </c>
      <c r="M303" s="81"/>
      <c r="N303" s="28">
        <v>121</v>
      </c>
      <c r="O303" s="972"/>
      <c r="P303" s="29" t="s">
        <v>744</v>
      </c>
      <c r="Q303" s="28"/>
      <c r="R303" s="28"/>
      <c r="S303" s="81">
        <v>297.61900000000003</v>
      </c>
      <c r="T303" s="185">
        <v>41825</v>
      </c>
      <c r="U303" s="326" t="s">
        <v>1267</v>
      </c>
      <c r="V303" s="60">
        <v>0.16700000000000001</v>
      </c>
      <c r="W303" s="167">
        <v>2</v>
      </c>
      <c r="X303" s="489">
        <f t="shared" si="9"/>
        <v>205.38170661157025</v>
      </c>
      <c r="Y303" s="502" t="s">
        <v>2216</v>
      </c>
      <c r="Z303" s="494"/>
      <c r="AA303" s="28" t="s">
        <v>17</v>
      </c>
      <c r="AB303" s="27">
        <v>1</v>
      </c>
      <c r="AC303" s="28" t="s">
        <v>73</v>
      </c>
      <c r="AD303" s="27"/>
      <c r="AE303" s="28"/>
      <c r="AF303" s="29" t="s">
        <v>55</v>
      </c>
      <c r="AG303" s="29" t="s">
        <v>55</v>
      </c>
      <c r="AH303" s="27" t="s">
        <v>181</v>
      </c>
      <c r="AI303" s="27" t="s">
        <v>181</v>
      </c>
      <c r="AJ303" s="27"/>
      <c r="AK303" s="81">
        <v>16</v>
      </c>
      <c r="AL303" s="569"/>
      <c r="AM303" s="28">
        <v>4</v>
      </c>
      <c r="AN303" s="28"/>
      <c r="AO303" s="28">
        <v>1996</v>
      </c>
      <c r="AP303" s="20">
        <v>1998</v>
      </c>
      <c r="AQ303" s="142"/>
      <c r="AR303" s="28" t="s">
        <v>1436</v>
      </c>
      <c r="AS303" s="20" t="s">
        <v>1435</v>
      </c>
    </row>
    <row r="304" spans="1:45" ht="14.25" customHeight="1" x14ac:dyDescent="0.25">
      <c r="A304" t="s">
        <v>746</v>
      </c>
      <c r="B304">
        <v>1</v>
      </c>
      <c r="C304" t="s">
        <v>4376</v>
      </c>
      <c r="D304" s="872" t="s">
        <v>4847</v>
      </c>
      <c r="E304" s="435" t="s">
        <v>4825</v>
      </c>
      <c r="F304" s="27" t="s">
        <v>67</v>
      </c>
      <c r="G304" s="504" t="s">
        <v>4827</v>
      </c>
      <c r="H304" s="592" t="s">
        <v>12</v>
      </c>
      <c r="I304" s="412">
        <v>8</v>
      </c>
      <c r="J304" s="415">
        <v>16</v>
      </c>
      <c r="K304" s="19" t="s">
        <v>800</v>
      </c>
      <c r="L304" s="52" t="s">
        <v>108</v>
      </c>
      <c r="M304" s="81" t="s">
        <v>4846</v>
      </c>
      <c r="N304" s="28">
        <v>101</v>
      </c>
      <c r="O304" s="972"/>
      <c r="P304" s="29">
        <v>6</v>
      </c>
      <c r="Q304" s="28"/>
      <c r="R304" s="28"/>
      <c r="S304" s="81">
        <v>526.31600000000003</v>
      </c>
      <c r="T304" s="185">
        <v>43532</v>
      </c>
      <c r="U304" s="326">
        <v>14.7</v>
      </c>
      <c r="V304" s="60">
        <v>0.15</v>
      </c>
      <c r="W304" s="167">
        <v>4</v>
      </c>
      <c r="X304" s="489">
        <f t="shared" si="9"/>
        <v>195.41435643564355</v>
      </c>
      <c r="Y304" s="502" t="s">
        <v>174</v>
      </c>
      <c r="Z304" s="494"/>
      <c r="AA304" s="28" t="s">
        <v>20</v>
      </c>
      <c r="AB304" s="27">
        <v>2</v>
      </c>
      <c r="AC304" s="28" t="s">
        <v>4832</v>
      </c>
      <c r="AD304" s="27" t="s">
        <v>54</v>
      </c>
      <c r="AE304" s="28" t="s">
        <v>158</v>
      </c>
      <c r="AF304" s="29" t="s">
        <v>55</v>
      </c>
      <c r="AG304" s="29" t="s">
        <v>55</v>
      </c>
      <c r="AH304" s="27">
        <v>256</v>
      </c>
      <c r="AI304" s="27" t="s">
        <v>205</v>
      </c>
      <c r="AJ304" s="27" t="s">
        <v>54</v>
      </c>
      <c r="AK304" s="81">
        <v>13</v>
      </c>
      <c r="AL304" s="27">
        <v>3</v>
      </c>
      <c r="AM304" s="28"/>
      <c r="AN304" s="28"/>
      <c r="AO304" s="28">
        <v>2017</v>
      </c>
      <c r="AP304" s="20">
        <v>2019</v>
      </c>
      <c r="AQ304" s="182" t="s">
        <v>4828</v>
      </c>
      <c r="AR304" s="28" t="s">
        <v>4830</v>
      </c>
      <c r="AS304" s="873" t="s">
        <v>4829</v>
      </c>
    </row>
    <row r="305" spans="1:45" ht="14.25" customHeight="1" x14ac:dyDescent="0.25">
      <c r="A305" t="s">
        <v>744</v>
      </c>
      <c r="B305">
        <v>1</v>
      </c>
      <c r="C305" t="s">
        <v>875</v>
      </c>
      <c r="D305" s="26" t="s">
        <v>474</v>
      </c>
      <c r="E305" s="435" t="s">
        <v>2498</v>
      </c>
      <c r="F305" s="27" t="s">
        <v>67</v>
      </c>
      <c r="G305" s="28" t="s">
        <v>189</v>
      </c>
      <c r="H305" s="46" t="s">
        <v>199</v>
      </c>
      <c r="I305" s="27">
        <v>8</v>
      </c>
      <c r="J305" s="87">
        <v>14</v>
      </c>
      <c r="K305" s="19" t="s">
        <v>800</v>
      </c>
      <c r="L305" s="28" t="s">
        <v>108</v>
      </c>
      <c r="M305" s="81" t="s">
        <v>3317</v>
      </c>
      <c r="N305" s="28">
        <v>409</v>
      </c>
      <c r="O305" s="972"/>
      <c r="P305" s="29">
        <v>6</v>
      </c>
      <c r="Q305" s="28"/>
      <c r="R305" s="28"/>
      <c r="S305" s="81">
        <v>238.09200000000001</v>
      </c>
      <c r="T305" s="185">
        <v>43194</v>
      </c>
      <c r="U305" s="326">
        <v>14.7</v>
      </c>
      <c r="V305" s="60">
        <v>0.33</v>
      </c>
      <c r="W305" s="167">
        <v>1</v>
      </c>
      <c r="X305" s="489">
        <f t="shared" si="9"/>
        <v>192.1035696821516</v>
      </c>
      <c r="Y305" s="502" t="s">
        <v>174</v>
      </c>
      <c r="Z305" s="494"/>
      <c r="AA305" s="28" t="s">
        <v>17</v>
      </c>
      <c r="AB305" s="27">
        <v>10</v>
      </c>
      <c r="AC305" s="28" t="s">
        <v>3318</v>
      </c>
      <c r="AD305" s="27" t="s">
        <v>54</v>
      </c>
      <c r="AE305" s="28" t="s">
        <v>124</v>
      </c>
      <c r="AF305" s="29" t="s">
        <v>55</v>
      </c>
      <c r="AG305" s="29" t="s">
        <v>54</v>
      </c>
      <c r="AH305" s="27">
        <v>256</v>
      </c>
      <c r="AI305" s="27" t="s">
        <v>83</v>
      </c>
      <c r="AJ305" s="27" t="s">
        <v>54</v>
      </c>
      <c r="AK305" s="81"/>
      <c r="AL305" s="569"/>
      <c r="AM305" s="28"/>
      <c r="AN305" s="28"/>
      <c r="AO305" s="28">
        <v>2002</v>
      </c>
      <c r="AP305" s="20">
        <v>2009</v>
      </c>
      <c r="AQ305" s="19"/>
      <c r="AR305" s="28" t="s">
        <v>475</v>
      </c>
      <c r="AS305" s="20" t="s">
        <v>3319</v>
      </c>
    </row>
    <row r="306" spans="1:45" ht="14.25" customHeight="1" x14ac:dyDescent="0.25">
      <c r="B306">
        <v>1</v>
      </c>
      <c r="C306" t="s">
        <v>4376</v>
      </c>
      <c r="D306" s="26" t="s">
        <v>2478</v>
      </c>
      <c r="E306" s="435" t="s">
        <v>2479</v>
      </c>
      <c r="F306" s="27" t="s">
        <v>67</v>
      </c>
      <c r="G306" s="28" t="s">
        <v>1897</v>
      </c>
      <c r="H306" s="46" t="s">
        <v>143</v>
      </c>
      <c r="I306" s="27">
        <v>8</v>
      </c>
      <c r="J306" s="87">
        <v>16</v>
      </c>
      <c r="K306" s="856" t="s">
        <v>6197</v>
      </c>
      <c r="L306" s="52" t="s">
        <v>108</v>
      </c>
      <c r="M306" s="81" t="s">
        <v>6199</v>
      </c>
      <c r="N306" s="28">
        <v>249</v>
      </c>
      <c r="O306" s="972"/>
      <c r="P306" s="29">
        <v>6</v>
      </c>
      <c r="Q306" s="28"/>
      <c r="R306" s="28"/>
      <c r="S306" s="81">
        <v>285.714</v>
      </c>
      <c r="T306" s="185">
        <v>44508</v>
      </c>
      <c r="U306" s="27" t="s">
        <v>5998</v>
      </c>
      <c r="V306" s="60">
        <v>0.33</v>
      </c>
      <c r="W306" s="167">
        <v>2</v>
      </c>
      <c r="X306" s="489">
        <f t="shared" si="9"/>
        <v>189.3285542168675</v>
      </c>
      <c r="Y306" s="502" t="s">
        <v>174</v>
      </c>
      <c r="Z306" s="494"/>
      <c r="AA306" s="28" t="s">
        <v>20</v>
      </c>
      <c r="AB306" s="27">
        <v>1</v>
      </c>
      <c r="AC306" s="28" t="s">
        <v>1898</v>
      </c>
      <c r="AD306" s="27" t="s">
        <v>54</v>
      </c>
      <c r="AE306" s="28"/>
      <c r="AF306" s="29" t="s">
        <v>55</v>
      </c>
      <c r="AG306" s="29"/>
      <c r="AH306" s="27" t="s">
        <v>181</v>
      </c>
      <c r="AI306" s="27" t="s">
        <v>181</v>
      </c>
      <c r="AJ306" s="27" t="s">
        <v>54</v>
      </c>
      <c r="AK306" s="81">
        <v>15</v>
      </c>
      <c r="AL306" s="569"/>
      <c r="AM306" s="28">
        <v>8</v>
      </c>
      <c r="AN306" s="28"/>
      <c r="AO306" s="28">
        <v>1997</v>
      </c>
      <c r="AP306" s="20">
        <v>1999</v>
      </c>
      <c r="AQ306" s="182" t="s">
        <v>2481</v>
      </c>
      <c r="AR306" s="84" t="s">
        <v>2480</v>
      </c>
      <c r="AS306" s="20" t="s">
        <v>2482</v>
      </c>
    </row>
    <row r="307" spans="1:45" ht="14.25" customHeight="1" x14ac:dyDescent="0.25">
      <c r="A307" t="s">
        <v>746</v>
      </c>
      <c r="B307">
        <v>1</v>
      </c>
      <c r="C307" t="s">
        <v>4376</v>
      </c>
      <c r="D307" s="409" t="s">
        <v>4848</v>
      </c>
      <c r="E307" s="435" t="s">
        <v>4825</v>
      </c>
      <c r="F307" s="27" t="s">
        <v>67</v>
      </c>
      <c r="G307" s="504" t="s">
        <v>4827</v>
      </c>
      <c r="H307" s="592" t="s">
        <v>12</v>
      </c>
      <c r="I307" s="412">
        <v>8</v>
      </c>
      <c r="J307" s="415">
        <v>16</v>
      </c>
      <c r="K307" s="19" t="s">
        <v>800</v>
      </c>
      <c r="L307" s="52" t="s">
        <v>108</v>
      </c>
      <c r="M307" s="81" t="s">
        <v>4846</v>
      </c>
      <c r="N307" s="28">
        <v>117</v>
      </c>
      <c r="O307" s="972"/>
      <c r="P307" s="29">
        <v>6</v>
      </c>
      <c r="Q307" s="28"/>
      <c r="R307" s="28"/>
      <c r="S307" s="81">
        <v>555.55600000000004</v>
      </c>
      <c r="T307" s="185">
        <v>43532</v>
      </c>
      <c r="U307" s="326">
        <v>14.7</v>
      </c>
      <c r="V307" s="60">
        <v>0.15</v>
      </c>
      <c r="W307" s="167">
        <v>4</v>
      </c>
      <c r="X307" s="489">
        <f t="shared" si="9"/>
        <v>178.06282051282051</v>
      </c>
      <c r="Y307" s="502" t="s">
        <v>174</v>
      </c>
      <c r="Z307" s="494"/>
      <c r="AA307" s="28" t="s">
        <v>20</v>
      </c>
      <c r="AB307" s="27">
        <v>2</v>
      </c>
      <c r="AC307" s="28" t="s">
        <v>4831</v>
      </c>
      <c r="AD307" s="27" t="s">
        <v>54</v>
      </c>
      <c r="AE307" s="28" t="s">
        <v>158</v>
      </c>
      <c r="AF307" s="29" t="s">
        <v>55</v>
      </c>
      <c r="AG307" s="29" t="s">
        <v>55</v>
      </c>
      <c r="AH307" s="27">
        <v>256</v>
      </c>
      <c r="AI307" s="27" t="s">
        <v>249</v>
      </c>
      <c r="AJ307" s="27" t="s">
        <v>54</v>
      </c>
      <c r="AK307" s="81">
        <v>12</v>
      </c>
      <c r="AL307" s="27">
        <v>3</v>
      </c>
      <c r="AM307" s="28"/>
      <c r="AN307" s="28"/>
      <c r="AO307" s="28">
        <v>2017</v>
      </c>
      <c r="AP307" s="20">
        <v>2019</v>
      </c>
      <c r="AQ307" s="182" t="s">
        <v>4828</v>
      </c>
      <c r="AR307" s="28" t="s">
        <v>4845</v>
      </c>
      <c r="AS307" s="20" t="s">
        <v>4829</v>
      </c>
    </row>
    <row r="308" spans="1:45" ht="14.25" customHeight="1" x14ac:dyDescent="0.25">
      <c r="A308" t="s">
        <v>744</v>
      </c>
      <c r="B308">
        <v>1</v>
      </c>
      <c r="C308" t="s">
        <v>875</v>
      </c>
      <c r="D308" s="45" t="s">
        <v>492</v>
      </c>
      <c r="E308" s="555" t="s">
        <v>2549</v>
      </c>
      <c r="F308" s="46" t="s">
        <v>67</v>
      </c>
      <c r="G308" s="42" t="s">
        <v>493</v>
      </c>
      <c r="H308" s="46" t="s">
        <v>199</v>
      </c>
      <c r="I308" s="46">
        <v>8</v>
      </c>
      <c r="J308" s="670">
        <v>14</v>
      </c>
      <c r="K308" s="19" t="s">
        <v>800</v>
      </c>
      <c r="L308" s="52" t="s">
        <v>108</v>
      </c>
      <c r="M308" s="81"/>
      <c r="N308" s="28">
        <v>375</v>
      </c>
      <c r="O308" s="972"/>
      <c r="P308" s="29">
        <v>6</v>
      </c>
      <c r="Q308" s="28"/>
      <c r="R308" s="28"/>
      <c r="S308" s="81">
        <v>392.15699999999998</v>
      </c>
      <c r="T308" s="185">
        <v>43333</v>
      </c>
      <c r="U308" s="326">
        <v>14.7</v>
      </c>
      <c r="V308" s="60">
        <v>0.33</v>
      </c>
      <c r="W308" s="167">
        <v>2</v>
      </c>
      <c r="X308" s="489">
        <f t="shared" si="9"/>
        <v>172.54908</v>
      </c>
      <c r="Y308" s="502" t="s">
        <v>2216</v>
      </c>
      <c r="Z308" s="494"/>
      <c r="AA308" s="28" t="s">
        <v>20</v>
      </c>
      <c r="AB308" s="27">
        <v>1</v>
      </c>
      <c r="AC308" s="28" t="s">
        <v>891</v>
      </c>
      <c r="AD308" s="27" t="s">
        <v>54</v>
      </c>
      <c r="AE308" s="28" t="s">
        <v>124</v>
      </c>
      <c r="AF308" s="29" t="s">
        <v>55</v>
      </c>
      <c r="AG308" s="29" t="s">
        <v>54</v>
      </c>
      <c r="AH308" s="27">
        <v>256</v>
      </c>
      <c r="AI308" s="27" t="s">
        <v>83</v>
      </c>
      <c r="AJ308" s="27" t="s">
        <v>54</v>
      </c>
      <c r="AK308" s="81"/>
      <c r="AL308" s="569"/>
      <c r="AM308" s="28"/>
      <c r="AN308" s="28"/>
      <c r="AO308" s="28">
        <v>2002</v>
      </c>
      <c r="AP308" s="20">
        <v>2018</v>
      </c>
      <c r="AQ308" s="19"/>
      <c r="AR308" s="28" t="s">
        <v>892</v>
      </c>
      <c r="AS308" s="20" t="s">
        <v>4528</v>
      </c>
    </row>
    <row r="309" spans="1:45" ht="14.25" customHeight="1" x14ac:dyDescent="0.25">
      <c r="D309" s="409" t="s">
        <v>5021</v>
      </c>
      <c r="E309" s="435" t="s">
        <v>5022</v>
      </c>
      <c r="F309" s="412" t="s">
        <v>67</v>
      </c>
      <c r="G309" s="504" t="s">
        <v>200</v>
      </c>
      <c r="H309" s="592" t="s">
        <v>12</v>
      </c>
      <c r="I309" s="412">
        <v>8</v>
      </c>
      <c r="J309" s="415">
        <v>8</v>
      </c>
      <c r="K309" s="19" t="s">
        <v>5460</v>
      </c>
      <c r="L309" s="52" t="s">
        <v>200</v>
      </c>
      <c r="M309" s="81"/>
      <c r="N309" s="28">
        <v>162</v>
      </c>
      <c r="O309" s="972"/>
      <c r="P309" s="29">
        <v>4</v>
      </c>
      <c r="Q309" s="28"/>
      <c r="R309" s="28">
        <v>1</v>
      </c>
      <c r="S309" s="81">
        <v>162</v>
      </c>
      <c r="T309" s="185"/>
      <c r="U309" s="326"/>
      <c r="V309" s="60">
        <v>0.16700000000000001</v>
      </c>
      <c r="W309" s="167">
        <v>1</v>
      </c>
      <c r="X309" s="489">
        <f t="shared" si="9"/>
        <v>167</v>
      </c>
      <c r="Y309" s="502"/>
      <c r="Z309" s="494"/>
      <c r="AA309" s="28" t="s">
        <v>2401</v>
      </c>
      <c r="AB309" s="27">
        <v>2</v>
      </c>
      <c r="AC309" s="28"/>
      <c r="AD309" s="27" t="s">
        <v>54</v>
      </c>
      <c r="AE309" s="28"/>
      <c r="AF309" s="29" t="s">
        <v>55</v>
      </c>
      <c r="AG309" s="27" t="s">
        <v>55</v>
      </c>
      <c r="AH309" s="27" t="s">
        <v>181</v>
      </c>
      <c r="AI309" s="27" t="s">
        <v>181</v>
      </c>
      <c r="AJ309" s="27" t="s">
        <v>54</v>
      </c>
      <c r="AK309" s="81">
        <v>9</v>
      </c>
      <c r="AL309" s="569">
        <v>3</v>
      </c>
      <c r="AM309" s="28">
        <v>16</v>
      </c>
      <c r="AN309" s="28"/>
      <c r="AO309" s="28">
        <v>2017</v>
      </c>
      <c r="AP309" s="20">
        <v>2019</v>
      </c>
      <c r="AQ309" s="182" t="s">
        <v>5026</v>
      </c>
      <c r="AR309" s="28" t="s">
        <v>5025</v>
      </c>
      <c r="AS309" s="20" t="s">
        <v>5024</v>
      </c>
    </row>
    <row r="310" spans="1:45" ht="14.25" customHeight="1" x14ac:dyDescent="0.25">
      <c r="A310" t="s">
        <v>745</v>
      </c>
      <c r="B310">
        <v>1</v>
      </c>
      <c r="C310" t="s">
        <v>875</v>
      </c>
      <c r="D310" s="26" t="s">
        <v>623</v>
      </c>
      <c r="E310" s="28"/>
      <c r="F310" s="27" t="s">
        <v>85</v>
      </c>
      <c r="G310" s="28" t="s">
        <v>624</v>
      </c>
      <c r="H310" s="46" t="s">
        <v>199</v>
      </c>
      <c r="I310" s="27">
        <v>8</v>
      </c>
      <c r="J310" s="87">
        <v>14</v>
      </c>
      <c r="K310" s="19" t="s">
        <v>800</v>
      </c>
      <c r="L310" s="52" t="s">
        <v>108</v>
      </c>
      <c r="M310" s="81"/>
      <c r="N310" s="28">
        <v>328</v>
      </c>
      <c r="O310" s="972"/>
      <c r="P310" s="29">
        <v>6</v>
      </c>
      <c r="Q310" s="28"/>
      <c r="R310" s="28">
        <v>1</v>
      </c>
      <c r="S310" s="81">
        <v>165.04400000000001</v>
      </c>
      <c r="T310" s="185">
        <v>41725</v>
      </c>
      <c r="U310" s="326">
        <v>14.7</v>
      </c>
      <c r="V310" s="60">
        <v>0.33</v>
      </c>
      <c r="W310" s="167">
        <v>1</v>
      </c>
      <c r="X310" s="489">
        <f t="shared" si="9"/>
        <v>166.05036585365855</v>
      </c>
      <c r="Y310" s="502" t="s">
        <v>174</v>
      </c>
      <c r="Z310" s="494"/>
      <c r="AA310" s="28" t="s">
        <v>20</v>
      </c>
      <c r="AB310" s="27">
        <v>7</v>
      </c>
      <c r="AC310" s="28" t="s">
        <v>1022</v>
      </c>
      <c r="AD310" s="27" t="s">
        <v>54</v>
      </c>
      <c r="AE310" s="28" t="s">
        <v>124</v>
      </c>
      <c r="AF310" s="29" t="s">
        <v>55</v>
      </c>
      <c r="AG310" s="29" t="s">
        <v>54</v>
      </c>
      <c r="AH310" s="27">
        <v>256</v>
      </c>
      <c r="AI310" s="27" t="s">
        <v>83</v>
      </c>
      <c r="AJ310" s="27" t="s">
        <v>54</v>
      </c>
      <c r="AK310" s="81"/>
      <c r="AL310" s="569"/>
      <c r="AM310" s="28"/>
      <c r="AN310" s="28"/>
      <c r="AO310" s="28">
        <v>1999</v>
      </c>
      <c r="AP310" s="20"/>
      <c r="AQ310" s="19"/>
      <c r="AR310" s="28"/>
      <c r="AS310" s="20" t="s">
        <v>3391</v>
      </c>
    </row>
    <row r="311" spans="1:45" ht="14.25" customHeight="1" x14ac:dyDescent="0.25">
      <c r="A311" t="s">
        <v>174</v>
      </c>
      <c r="B311">
        <v>1</v>
      </c>
      <c r="C311" t="s">
        <v>4376</v>
      </c>
      <c r="D311" s="26" t="s">
        <v>1823</v>
      </c>
      <c r="E311" s="435" t="s">
        <v>1437</v>
      </c>
      <c r="F311" s="27" t="s">
        <v>67</v>
      </c>
      <c r="G311" s="28" t="s">
        <v>1438</v>
      </c>
      <c r="H311" s="46" t="s">
        <v>143</v>
      </c>
      <c r="I311" s="27">
        <v>8</v>
      </c>
      <c r="J311" s="87">
        <v>16</v>
      </c>
      <c r="K311" s="19" t="s">
        <v>800</v>
      </c>
      <c r="L311" s="52" t="s">
        <v>108</v>
      </c>
      <c r="M311" s="81"/>
      <c r="N311" s="28">
        <v>198</v>
      </c>
      <c r="O311" s="972"/>
      <c r="P311" s="29">
        <v>6</v>
      </c>
      <c r="Q311" s="28"/>
      <c r="R311" s="28"/>
      <c r="S311" s="81">
        <v>374.53199999999998</v>
      </c>
      <c r="T311" s="185">
        <v>41825</v>
      </c>
      <c r="U311" s="326">
        <v>14.7</v>
      </c>
      <c r="V311" s="60">
        <v>0.16700000000000001</v>
      </c>
      <c r="W311" s="167">
        <v>2</v>
      </c>
      <c r="X311" s="489">
        <f t="shared" si="9"/>
        <v>157.94657575757577</v>
      </c>
      <c r="Y311" s="502" t="s">
        <v>2216</v>
      </c>
      <c r="Z311" s="494"/>
      <c r="AA311" s="28" t="s">
        <v>17</v>
      </c>
      <c r="AB311" s="27">
        <v>1</v>
      </c>
      <c r="AC311" s="28" t="s">
        <v>73</v>
      </c>
      <c r="AD311" s="27"/>
      <c r="AE311" s="28" t="s">
        <v>158</v>
      </c>
      <c r="AF311" s="29" t="s">
        <v>55</v>
      </c>
      <c r="AG311" s="29" t="s">
        <v>55</v>
      </c>
      <c r="AH311" s="27" t="s">
        <v>181</v>
      </c>
      <c r="AI311" s="27" t="s">
        <v>181</v>
      </c>
      <c r="AJ311" s="27" t="s">
        <v>54</v>
      </c>
      <c r="AK311" s="81">
        <v>16</v>
      </c>
      <c r="AL311" s="569"/>
      <c r="AM311" s="28">
        <v>4</v>
      </c>
      <c r="AN311" s="28"/>
      <c r="AO311" s="28">
        <v>1996</v>
      </c>
      <c r="AP311" s="20">
        <v>1998</v>
      </c>
      <c r="AQ311" s="142"/>
      <c r="AR311" s="28" t="s">
        <v>1436</v>
      </c>
      <c r="AS311" s="20" t="s">
        <v>1435</v>
      </c>
    </row>
    <row r="312" spans="1:45" ht="14.25" customHeight="1" x14ac:dyDescent="0.25">
      <c r="B312">
        <v>1</v>
      </c>
      <c r="C312" t="s">
        <v>4376</v>
      </c>
      <c r="D312" s="26" t="s">
        <v>1561</v>
      </c>
      <c r="E312" s="435" t="s">
        <v>2236</v>
      </c>
      <c r="F312" s="27" t="s">
        <v>57</v>
      </c>
      <c r="G312" s="28" t="s">
        <v>4007</v>
      </c>
      <c r="H312" s="46" t="s">
        <v>1563</v>
      </c>
      <c r="I312" s="27">
        <v>8</v>
      </c>
      <c r="J312" s="87">
        <v>3</v>
      </c>
      <c r="K312" s="19" t="s">
        <v>800</v>
      </c>
      <c r="L312" s="52" t="s">
        <v>108</v>
      </c>
      <c r="M312" s="81"/>
      <c r="N312" s="28">
        <v>110</v>
      </c>
      <c r="O312" s="972"/>
      <c r="P312" s="29">
        <v>6</v>
      </c>
      <c r="Q312" s="28"/>
      <c r="R312" s="28"/>
      <c r="S312" s="81">
        <v>432.339</v>
      </c>
      <c r="T312" s="185">
        <v>42277</v>
      </c>
      <c r="U312" s="326">
        <v>14.7</v>
      </c>
      <c r="V312" s="60">
        <v>0.08</v>
      </c>
      <c r="W312" s="167">
        <v>2</v>
      </c>
      <c r="X312" s="489">
        <f t="shared" si="9"/>
        <v>157.21418181818183</v>
      </c>
      <c r="Y312" s="502" t="s">
        <v>174</v>
      </c>
      <c r="Z312" s="494"/>
      <c r="AA312" s="28" t="s">
        <v>20</v>
      </c>
      <c r="AB312" s="27">
        <v>1</v>
      </c>
      <c r="AC312" s="28" t="s">
        <v>1562</v>
      </c>
      <c r="AD312" s="27"/>
      <c r="AE312" s="28"/>
      <c r="AF312" s="29" t="s">
        <v>55</v>
      </c>
      <c r="AG312" s="29" t="s">
        <v>54</v>
      </c>
      <c r="AH312" s="27"/>
      <c r="AI312" s="27"/>
      <c r="AJ312" s="27"/>
      <c r="AK312" s="81">
        <v>8</v>
      </c>
      <c r="AL312" s="569"/>
      <c r="AM312" s="28">
        <v>0</v>
      </c>
      <c r="AN312" s="28"/>
      <c r="AO312" s="28">
        <v>2014</v>
      </c>
      <c r="AP312" s="20">
        <v>2015</v>
      </c>
      <c r="AQ312" s="182" t="s">
        <v>4006</v>
      </c>
      <c r="AR312" s="28" t="s">
        <v>4008</v>
      </c>
      <c r="AS312" s="20" t="s">
        <v>2237</v>
      </c>
    </row>
    <row r="313" spans="1:45" ht="14.25" customHeight="1" x14ac:dyDescent="0.25">
      <c r="D313" s="409" t="s">
        <v>5533</v>
      </c>
      <c r="E313" s="435" t="s">
        <v>5534</v>
      </c>
      <c r="F313" s="608"/>
      <c r="G313" s="561" t="s">
        <v>5535</v>
      </c>
      <c r="H313" s="46" t="s">
        <v>178</v>
      </c>
      <c r="I313" s="412">
        <v>8</v>
      </c>
      <c r="J313" s="415">
        <v>16</v>
      </c>
      <c r="K313" s="19" t="s">
        <v>794</v>
      </c>
      <c r="L313" s="997" t="s">
        <v>5535</v>
      </c>
      <c r="M313" s="81"/>
      <c r="N313" s="28">
        <v>358</v>
      </c>
      <c r="O313" s="972"/>
      <c r="P313" s="29">
        <v>4</v>
      </c>
      <c r="Q313" s="28"/>
      <c r="R313" s="28"/>
      <c r="S313" s="81">
        <v>164</v>
      </c>
      <c r="T313" s="185">
        <v>43818</v>
      </c>
      <c r="U313" s="326">
        <v>14.7</v>
      </c>
      <c r="V313" s="60">
        <v>0.33</v>
      </c>
      <c r="W313" s="167">
        <v>1</v>
      </c>
      <c r="X313" s="489">
        <f t="shared" ref="X313:X345" si="10">IF(AND(N313&lt;&gt;"",S313&lt;&gt;""),1000*S313*V313/(N313*W313),"")</f>
        <v>151.17318435754191</v>
      </c>
      <c r="Y313" s="502"/>
      <c r="Z313" s="494"/>
      <c r="AA313" s="28" t="s">
        <v>17</v>
      </c>
      <c r="AB313" s="27">
        <v>8</v>
      </c>
      <c r="AC313" s="28" t="s">
        <v>79</v>
      </c>
      <c r="AD313" s="27" t="s">
        <v>54</v>
      </c>
      <c r="AE313" s="28" t="s">
        <v>124</v>
      </c>
      <c r="AF313" s="29" t="s">
        <v>55</v>
      </c>
      <c r="AG313" s="29"/>
      <c r="AH313" s="27" t="s">
        <v>181</v>
      </c>
      <c r="AI313" s="27" t="s">
        <v>182</v>
      </c>
      <c r="AJ313" s="27" t="s">
        <v>54</v>
      </c>
      <c r="AK313" s="81">
        <v>72</v>
      </c>
      <c r="AL313" s="569"/>
      <c r="AM313" s="28">
        <v>32</v>
      </c>
      <c r="AN313" s="28"/>
      <c r="AO313" s="28"/>
      <c r="AP313" s="20">
        <v>2019</v>
      </c>
      <c r="AQ313" s="182" t="s">
        <v>5536</v>
      </c>
      <c r="AR313" s="28" t="s">
        <v>5537</v>
      </c>
      <c r="AS313" s="20" t="s">
        <v>5644</v>
      </c>
    </row>
    <row r="314" spans="1:45" ht="14.25" customHeight="1" x14ac:dyDescent="0.25">
      <c r="A314" t="s">
        <v>174</v>
      </c>
      <c r="B314">
        <v>1</v>
      </c>
      <c r="C314" t="s">
        <v>875</v>
      </c>
      <c r="D314" s="26" t="s">
        <v>563</v>
      </c>
      <c r="E314" s="435" t="s">
        <v>2569</v>
      </c>
      <c r="F314" s="27" t="s">
        <v>57</v>
      </c>
      <c r="G314" s="28" t="s">
        <v>565</v>
      </c>
      <c r="H314" s="46" t="s">
        <v>12</v>
      </c>
      <c r="I314" s="27">
        <v>8</v>
      </c>
      <c r="J314" s="87">
        <v>8</v>
      </c>
      <c r="K314" s="19" t="s">
        <v>800</v>
      </c>
      <c r="L314" s="28" t="s">
        <v>108</v>
      </c>
      <c r="M314" s="81"/>
      <c r="N314" s="28">
        <v>195</v>
      </c>
      <c r="O314" s="972"/>
      <c r="P314" s="29">
        <v>6</v>
      </c>
      <c r="Q314" s="28"/>
      <c r="R314" s="28"/>
      <c r="S314" s="81">
        <v>86.948999999999998</v>
      </c>
      <c r="T314" s="185">
        <v>41733</v>
      </c>
      <c r="U314" s="326">
        <v>14.7</v>
      </c>
      <c r="V314" s="60">
        <v>0.33</v>
      </c>
      <c r="W314" s="167">
        <v>1</v>
      </c>
      <c r="X314" s="489">
        <f t="shared" si="10"/>
        <v>147.14446153846154</v>
      </c>
      <c r="Y314" s="502" t="s">
        <v>174</v>
      </c>
      <c r="Z314" s="494"/>
      <c r="AA314" s="28" t="s">
        <v>17</v>
      </c>
      <c r="AB314" s="27">
        <v>1</v>
      </c>
      <c r="AC314" s="28" t="s">
        <v>567</v>
      </c>
      <c r="AD314" s="27"/>
      <c r="AE314" s="28"/>
      <c r="AF314" s="29" t="s">
        <v>55</v>
      </c>
      <c r="AG314" s="29"/>
      <c r="AH314" s="27">
        <v>256</v>
      </c>
      <c r="AI314" s="27" t="s">
        <v>249</v>
      </c>
      <c r="AJ314" s="27" t="s">
        <v>54</v>
      </c>
      <c r="AK314" s="81"/>
      <c r="AL314" s="569"/>
      <c r="AM314" s="28">
        <v>2</v>
      </c>
      <c r="AN314" s="28"/>
      <c r="AO314" s="28">
        <v>2009</v>
      </c>
      <c r="AP314" s="20">
        <v>2009</v>
      </c>
      <c r="AQ314" s="19"/>
      <c r="AR314" s="28" t="s">
        <v>564</v>
      </c>
      <c r="AS314" s="20" t="s">
        <v>566</v>
      </c>
    </row>
    <row r="315" spans="1:45" ht="14.25" customHeight="1" x14ac:dyDescent="0.25">
      <c r="A315" t="s">
        <v>174</v>
      </c>
      <c r="B315">
        <v>1</v>
      </c>
      <c r="C315" t="s">
        <v>875</v>
      </c>
      <c r="D315" s="26" t="s">
        <v>1143</v>
      </c>
      <c r="E315" s="435" t="s">
        <v>2517</v>
      </c>
      <c r="F315" s="27" t="s">
        <v>96</v>
      </c>
      <c r="G315" s="28" t="s">
        <v>1144</v>
      </c>
      <c r="H315" s="46" t="s">
        <v>12</v>
      </c>
      <c r="I315" s="27">
        <v>8</v>
      </c>
      <c r="J315" s="87">
        <v>15</v>
      </c>
      <c r="K315" s="19" t="s">
        <v>800</v>
      </c>
      <c r="L315" s="52" t="s">
        <v>108</v>
      </c>
      <c r="M315" s="81" t="s">
        <v>1412</v>
      </c>
      <c r="N315" s="28">
        <v>786</v>
      </c>
      <c r="O315" s="972"/>
      <c r="P315" s="29">
        <v>6</v>
      </c>
      <c r="Q315" s="28"/>
      <c r="R315" s="28">
        <v>1</v>
      </c>
      <c r="S315" s="81">
        <v>339.55900000000003</v>
      </c>
      <c r="T315" s="185">
        <v>41799</v>
      </c>
      <c r="U315" s="326">
        <v>14.7</v>
      </c>
      <c r="V315" s="60">
        <v>0.33</v>
      </c>
      <c r="W315" s="167">
        <v>1</v>
      </c>
      <c r="X315" s="489">
        <f t="shared" si="10"/>
        <v>142.56293893129771</v>
      </c>
      <c r="Y315" s="502" t="s">
        <v>174</v>
      </c>
      <c r="Z315" s="494"/>
      <c r="AA315" s="28" t="s">
        <v>20</v>
      </c>
      <c r="AB315" s="27">
        <v>34</v>
      </c>
      <c r="AC315" s="28" t="s">
        <v>79</v>
      </c>
      <c r="AD315" s="27" t="s">
        <v>54</v>
      </c>
      <c r="AE315" s="28"/>
      <c r="AF315" s="29" t="s">
        <v>55</v>
      </c>
      <c r="AG315" s="29"/>
      <c r="AH315" s="27">
        <v>128</v>
      </c>
      <c r="AI315" s="27" t="s">
        <v>249</v>
      </c>
      <c r="AJ315" s="27"/>
      <c r="AK315" s="81">
        <v>32</v>
      </c>
      <c r="AL315" s="569"/>
      <c r="AM315" s="28"/>
      <c r="AN315" s="28"/>
      <c r="AO315" s="28">
        <v>2014</v>
      </c>
      <c r="AP315" s="20"/>
      <c r="AQ315" s="37"/>
      <c r="AR315" s="28" t="s">
        <v>1414</v>
      </c>
      <c r="AS315" s="20" t="s">
        <v>1413</v>
      </c>
    </row>
    <row r="316" spans="1:45" ht="14.25" customHeight="1" x14ac:dyDescent="0.25">
      <c r="B316">
        <v>1</v>
      </c>
      <c r="C316" t="s">
        <v>875</v>
      </c>
      <c r="D316" s="45" t="s">
        <v>1710</v>
      </c>
      <c r="E316" s="555" t="s">
        <v>1715</v>
      </c>
      <c r="F316" s="46" t="s">
        <v>67</v>
      </c>
      <c r="G316" s="42" t="s">
        <v>1714</v>
      </c>
      <c r="H316" s="46"/>
      <c r="I316" s="46">
        <v>8</v>
      </c>
      <c r="J316" s="670">
        <v>8</v>
      </c>
      <c r="K316" s="19" t="s">
        <v>800</v>
      </c>
      <c r="L316" s="52" t="s">
        <v>108</v>
      </c>
      <c r="M316" s="81" t="s">
        <v>1713</v>
      </c>
      <c r="N316" s="28">
        <v>208</v>
      </c>
      <c r="O316" s="972"/>
      <c r="P316" s="29">
        <v>6</v>
      </c>
      <c r="Q316" s="28"/>
      <c r="R316" s="28">
        <v>1</v>
      </c>
      <c r="S316" s="81">
        <v>260</v>
      </c>
      <c r="T316" s="185">
        <v>42741</v>
      </c>
      <c r="U316" s="326">
        <v>14.7</v>
      </c>
      <c r="V316" s="60">
        <v>0.33</v>
      </c>
      <c r="W316" s="167">
        <v>3</v>
      </c>
      <c r="X316" s="489">
        <f t="shared" si="10"/>
        <v>137.5</v>
      </c>
      <c r="Y316" s="502" t="s">
        <v>174</v>
      </c>
      <c r="Z316" s="494"/>
      <c r="AA316" s="28" t="s">
        <v>17</v>
      </c>
      <c r="AB316" s="27">
        <v>6</v>
      </c>
      <c r="AC316" s="28" t="s">
        <v>1711</v>
      </c>
      <c r="AD316" s="27" t="s">
        <v>55</v>
      </c>
      <c r="AE316" s="28"/>
      <c r="AF316" s="29" t="s">
        <v>55</v>
      </c>
      <c r="AG316" s="29"/>
      <c r="AH316" s="27">
        <v>96</v>
      </c>
      <c r="AI316" s="27">
        <v>128</v>
      </c>
      <c r="AJ316" s="27" t="s">
        <v>54</v>
      </c>
      <c r="AK316" s="81"/>
      <c r="AL316" s="569"/>
      <c r="AM316" s="28"/>
      <c r="AN316" s="28"/>
      <c r="AO316" s="28">
        <v>2016</v>
      </c>
      <c r="AP316" s="20"/>
      <c r="AQ316" s="142"/>
      <c r="AR316" s="28"/>
      <c r="AS316" s="20" t="s">
        <v>1712</v>
      </c>
    </row>
    <row r="317" spans="1:45" ht="14.25" customHeight="1" x14ac:dyDescent="0.25">
      <c r="A317" t="s">
        <v>744</v>
      </c>
      <c r="B317">
        <v>1</v>
      </c>
      <c r="C317" t="s">
        <v>875</v>
      </c>
      <c r="D317" s="26" t="s">
        <v>1294</v>
      </c>
      <c r="E317" s="28"/>
      <c r="F317" s="27" t="s">
        <v>67</v>
      </c>
      <c r="G317" s="28" t="s">
        <v>1298</v>
      </c>
      <c r="H317" s="46" t="s">
        <v>1295</v>
      </c>
      <c r="I317" s="27">
        <v>8</v>
      </c>
      <c r="J317" s="87">
        <v>12</v>
      </c>
      <c r="K317" s="19" t="s">
        <v>800</v>
      </c>
      <c r="L317" s="52" t="s">
        <v>108</v>
      </c>
      <c r="M317" s="81"/>
      <c r="N317" s="28">
        <v>474</v>
      </c>
      <c r="O317" s="972"/>
      <c r="P317" s="29">
        <v>6</v>
      </c>
      <c r="Q317" s="28"/>
      <c r="R317" s="28">
        <v>1</v>
      </c>
      <c r="S317" s="81">
        <v>196.541</v>
      </c>
      <c r="T317" s="185">
        <v>41774</v>
      </c>
      <c r="U317" s="326">
        <v>14.7</v>
      </c>
      <c r="V317" s="60">
        <v>0.33</v>
      </c>
      <c r="W317" s="167">
        <v>1</v>
      </c>
      <c r="X317" s="489">
        <f t="shared" si="10"/>
        <v>136.83234177215192</v>
      </c>
      <c r="Y317" s="502" t="s">
        <v>2216</v>
      </c>
      <c r="Z317" s="494"/>
      <c r="AA317" s="28" t="s">
        <v>17</v>
      </c>
      <c r="AB317" s="27">
        <v>7</v>
      </c>
      <c r="AC317" s="28" t="s">
        <v>1294</v>
      </c>
      <c r="AD317" s="27" t="s">
        <v>54</v>
      </c>
      <c r="AE317" s="28" t="s">
        <v>124</v>
      </c>
      <c r="AF317" s="29" t="s">
        <v>55</v>
      </c>
      <c r="AG317" s="29" t="s">
        <v>55</v>
      </c>
      <c r="AH317" s="27">
        <v>256</v>
      </c>
      <c r="AI317" s="27" t="s">
        <v>205</v>
      </c>
      <c r="AJ317" s="27" t="s">
        <v>54</v>
      </c>
      <c r="AK317" s="81"/>
      <c r="AL317" s="569"/>
      <c r="AM317" s="28"/>
      <c r="AN317" s="28"/>
      <c r="AO317" s="28">
        <v>2011</v>
      </c>
      <c r="AP317" s="20">
        <v>2011</v>
      </c>
      <c r="AQ317" s="182" t="s">
        <v>1297</v>
      </c>
      <c r="AR317" s="28" t="s">
        <v>1296</v>
      </c>
      <c r="AS317" s="130" t="s">
        <v>2512</v>
      </c>
    </row>
    <row r="318" spans="1:45" ht="14.25" customHeight="1" x14ac:dyDescent="0.25">
      <c r="A318" t="s">
        <v>744</v>
      </c>
      <c r="B318">
        <v>1</v>
      </c>
      <c r="C318" t="s">
        <v>875</v>
      </c>
      <c r="D318" s="45" t="s">
        <v>657</v>
      </c>
      <c r="E318" s="555" t="s">
        <v>3119</v>
      </c>
      <c r="F318" s="46" t="s">
        <v>67</v>
      </c>
      <c r="G318" s="42" t="s">
        <v>656</v>
      </c>
      <c r="H318" s="46" t="s">
        <v>199</v>
      </c>
      <c r="I318" s="46">
        <v>8</v>
      </c>
      <c r="J318" s="670">
        <v>14</v>
      </c>
      <c r="K318" s="19" t="s">
        <v>800</v>
      </c>
      <c r="L318" s="42" t="s">
        <v>108</v>
      </c>
      <c r="M318" s="81"/>
      <c r="N318" s="28">
        <v>355</v>
      </c>
      <c r="O318" s="972"/>
      <c r="P318" s="29">
        <v>6</v>
      </c>
      <c r="Q318" s="28"/>
      <c r="R318" s="28"/>
      <c r="S318" s="81">
        <v>142.167</v>
      </c>
      <c r="T318" s="185">
        <v>41688</v>
      </c>
      <c r="U318" s="326">
        <v>14.7</v>
      </c>
      <c r="V318" s="60">
        <v>0.33</v>
      </c>
      <c r="W318" s="167">
        <v>1</v>
      </c>
      <c r="X318" s="489">
        <f t="shared" si="10"/>
        <v>132.15523943661972</v>
      </c>
      <c r="Y318" s="502" t="s">
        <v>174</v>
      </c>
      <c r="Z318" s="494"/>
      <c r="AA318" s="28" t="s">
        <v>20</v>
      </c>
      <c r="AB318" s="27">
        <v>8</v>
      </c>
      <c r="AC318" s="28" t="s">
        <v>73</v>
      </c>
      <c r="AD318" s="27" t="s">
        <v>54</v>
      </c>
      <c r="AE318" s="28" t="s">
        <v>124</v>
      </c>
      <c r="AF318" s="29" t="s">
        <v>55</v>
      </c>
      <c r="AG318" s="29"/>
      <c r="AH318" s="27">
        <v>256</v>
      </c>
      <c r="AI318" s="27" t="s">
        <v>83</v>
      </c>
      <c r="AJ318" s="27" t="s">
        <v>54</v>
      </c>
      <c r="AK318" s="81"/>
      <c r="AL318" s="569"/>
      <c r="AM318" s="28"/>
      <c r="AN318" s="28"/>
      <c r="AO318" s="28">
        <v>2002</v>
      </c>
      <c r="AP318" s="20">
        <v>2011</v>
      </c>
      <c r="AQ318" s="182" t="s">
        <v>3356</v>
      </c>
      <c r="AR318" s="28"/>
      <c r="AS318" s="20"/>
    </row>
    <row r="319" spans="1:45" ht="14.25" customHeight="1" x14ac:dyDescent="0.25">
      <c r="A319" t="s">
        <v>746</v>
      </c>
      <c r="B319">
        <v>1</v>
      </c>
      <c r="C319" t="s">
        <v>875</v>
      </c>
      <c r="D319" s="45" t="s">
        <v>1637</v>
      </c>
      <c r="E319" s="555" t="s">
        <v>2266</v>
      </c>
      <c r="F319" s="27" t="s">
        <v>85</v>
      </c>
      <c r="G319" s="28" t="s">
        <v>1638</v>
      </c>
      <c r="H319" s="46" t="s">
        <v>143</v>
      </c>
      <c r="I319" s="46">
        <v>8</v>
      </c>
      <c r="J319" s="670">
        <v>12</v>
      </c>
      <c r="K319" s="19" t="s">
        <v>800</v>
      </c>
      <c r="L319" s="52" t="s">
        <v>108</v>
      </c>
      <c r="M319" s="81"/>
      <c r="N319" s="28">
        <v>956</v>
      </c>
      <c r="O319" s="972"/>
      <c r="P319" s="29">
        <v>4</v>
      </c>
      <c r="Q319" s="28"/>
      <c r="R319" s="28"/>
      <c r="S319" s="81">
        <v>381.38799999999998</v>
      </c>
      <c r="T319" s="185">
        <v>42211</v>
      </c>
      <c r="U319" s="326">
        <v>14.7</v>
      </c>
      <c r="V319" s="60">
        <v>0.33</v>
      </c>
      <c r="W319" s="167">
        <v>1</v>
      </c>
      <c r="X319" s="489">
        <f t="shared" si="10"/>
        <v>131.65066945606696</v>
      </c>
      <c r="Y319" s="502" t="s">
        <v>174</v>
      </c>
      <c r="Z319" s="494"/>
      <c r="AA319" s="28" t="s">
        <v>20</v>
      </c>
      <c r="AB319" s="27">
        <v>17</v>
      </c>
      <c r="AC319" s="28" t="s">
        <v>1639</v>
      </c>
      <c r="AD319" s="27"/>
      <c r="AE319" s="28"/>
      <c r="AF319" s="29" t="s">
        <v>55</v>
      </c>
      <c r="AG319" s="29" t="s">
        <v>54</v>
      </c>
      <c r="AH319" s="27"/>
      <c r="AI319" s="27"/>
      <c r="AJ319" s="27"/>
      <c r="AK319" s="81"/>
      <c r="AL319" s="569"/>
      <c r="AM319" s="28">
        <v>8</v>
      </c>
      <c r="AN319" s="28"/>
      <c r="AO319" s="28">
        <v>2015</v>
      </c>
      <c r="AP319" s="20">
        <v>2015</v>
      </c>
      <c r="AQ319" s="142"/>
      <c r="AR319" s="28" t="s">
        <v>1640</v>
      </c>
      <c r="AS319" s="20"/>
    </row>
    <row r="320" spans="1:45" ht="14.25" customHeight="1" x14ac:dyDescent="0.25">
      <c r="B320">
        <v>1</v>
      </c>
      <c r="C320" t="s">
        <v>875</v>
      </c>
      <c r="D320" s="45" t="s">
        <v>3328</v>
      </c>
      <c r="E320" s="555" t="s">
        <v>3329</v>
      </c>
      <c r="F320" s="46" t="s">
        <v>67</v>
      </c>
      <c r="G320" s="42" t="s">
        <v>3331</v>
      </c>
      <c r="H320" s="46" t="s">
        <v>12</v>
      </c>
      <c r="I320" s="46">
        <v>8</v>
      </c>
      <c r="J320" s="670">
        <v>8</v>
      </c>
      <c r="K320" s="19" t="s">
        <v>800</v>
      </c>
      <c r="L320" s="52" t="s">
        <v>108</v>
      </c>
      <c r="M320" s="81"/>
      <c r="N320" s="28">
        <v>301</v>
      </c>
      <c r="O320" s="972"/>
      <c r="P320" s="29">
        <v>6</v>
      </c>
      <c r="Q320" s="28"/>
      <c r="R320" s="28"/>
      <c r="S320" s="81">
        <v>357.14299999999997</v>
      </c>
      <c r="T320" s="185">
        <v>43200</v>
      </c>
      <c r="U320" s="326">
        <v>14.7</v>
      </c>
      <c r="V320" s="60">
        <v>0.33</v>
      </c>
      <c r="W320" s="167">
        <v>3</v>
      </c>
      <c r="X320" s="489">
        <f t="shared" si="10"/>
        <v>130.5173754152824</v>
      </c>
      <c r="Y320" s="502"/>
      <c r="Z320" s="494"/>
      <c r="AA320" s="28" t="s">
        <v>20</v>
      </c>
      <c r="AB320" s="27">
        <v>1</v>
      </c>
      <c r="AC320" s="28" t="s">
        <v>3328</v>
      </c>
      <c r="AD320" s="27" t="s">
        <v>54</v>
      </c>
      <c r="AE320" s="28" t="s">
        <v>158</v>
      </c>
      <c r="AF320" s="29" t="s">
        <v>55</v>
      </c>
      <c r="AG320" s="29" t="s">
        <v>54</v>
      </c>
      <c r="AH320" s="412" t="s">
        <v>181</v>
      </c>
      <c r="AI320" s="412" t="s">
        <v>364</v>
      </c>
      <c r="AJ320" s="27" t="s">
        <v>54</v>
      </c>
      <c r="AK320" s="81">
        <v>40</v>
      </c>
      <c r="AL320" s="569">
        <v>3</v>
      </c>
      <c r="AM320" s="28"/>
      <c r="AN320" s="28"/>
      <c r="AO320" s="28">
        <v>2011</v>
      </c>
      <c r="AP320" s="20">
        <v>2018</v>
      </c>
      <c r="AQ320" s="182" t="s">
        <v>3332</v>
      </c>
      <c r="AR320" s="28" t="s">
        <v>3330</v>
      </c>
      <c r="AS320" s="20" t="s">
        <v>3336</v>
      </c>
    </row>
    <row r="321" spans="1:45" ht="14.25" customHeight="1" x14ac:dyDescent="0.25">
      <c r="B321">
        <v>1</v>
      </c>
      <c r="C321" t="s">
        <v>875</v>
      </c>
      <c r="D321" s="26" t="s">
        <v>1835</v>
      </c>
      <c r="E321" s="435" t="s">
        <v>2846</v>
      </c>
      <c r="F321" s="27" t="s">
        <v>296</v>
      </c>
      <c r="G321" s="28" t="s">
        <v>2847</v>
      </c>
      <c r="H321" s="46" t="s">
        <v>65</v>
      </c>
      <c r="I321" s="27">
        <v>8</v>
      </c>
      <c r="J321" s="87">
        <v>8</v>
      </c>
      <c r="K321" s="19" t="s">
        <v>800</v>
      </c>
      <c r="L321" s="52" t="s">
        <v>108</v>
      </c>
      <c r="M321" s="81"/>
      <c r="N321" s="28">
        <v>319</v>
      </c>
      <c r="O321" s="972"/>
      <c r="P321" s="29">
        <v>6</v>
      </c>
      <c r="Q321" s="28"/>
      <c r="R321" s="28">
        <v>1</v>
      </c>
      <c r="S321" s="81">
        <v>250</v>
      </c>
      <c r="T321" s="185">
        <v>43171</v>
      </c>
      <c r="U321" s="326">
        <v>14.7</v>
      </c>
      <c r="V321" s="60">
        <v>0.33</v>
      </c>
      <c r="W321" s="167">
        <v>2</v>
      </c>
      <c r="X321" s="489">
        <f t="shared" si="10"/>
        <v>129.31034482758622</v>
      </c>
      <c r="Y321" s="502" t="s">
        <v>2216</v>
      </c>
      <c r="Z321" s="494"/>
      <c r="AA321" s="28" t="s">
        <v>17</v>
      </c>
      <c r="AB321" s="27">
        <v>7</v>
      </c>
      <c r="AC321" s="28" t="s">
        <v>1835</v>
      </c>
      <c r="AD321" s="27" t="s">
        <v>149</v>
      </c>
      <c r="AE321" s="28"/>
      <c r="AF321" s="29" t="s">
        <v>55</v>
      </c>
      <c r="AG321" s="29" t="s">
        <v>55</v>
      </c>
      <c r="AH321" s="27"/>
      <c r="AI321" s="27" t="s">
        <v>83</v>
      </c>
      <c r="AJ321" s="27" t="s">
        <v>54</v>
      </c>
      <c r="AK321" s="81">
        <v>30</v>
      </c>
      <c r="AL321" s="569"/>
      <c r="AM321" s="28"/>
      <c r="AN321" s="28"/>
      <c r="AO321" s="28">
        <v>2016</v>
      </c>
      <c r="AP321" s="20">
        <v>2017</v>
      </c>
      <c r="AQ321" s="142"/>
      <c r="AR321" s="28" t="s">
        <v>2845</v>
      </c>
      <c r="AS321" s="20" t="s">
        <v>2848</v>
      </c>
    </row>
    <row r="322" spans="1:45" ht="14.25" customHeight="1" x14ac:dyDescent="0.25">
      <c r="A322" t="s">
        <v>174</v>
      </c>
      <c r="B322">
        <v>1</v>
      </c>
      <c r="C322" t="s">
        <v>4376</v>
      </c>
      <c r="D322" s="26" t="s">
        <v>1822</v>
      </c>
      <c r="E322" s="435" t="s">
        <v>1437</v>
      </c>
      <c r="F322" s="27" t="s">
        <v>67</v>
      </c>
      <c r="G322" s="28" t="s">
        <v>1438</v>
      </c>
      <c r="H322" s="46" t="s">
        <v>143</v>
      </c>
      <c r="I322" s="27">
        <v>8</v>
      </c>
      <c r="J322" s="87">
        <v>16</v>
      </c>
      <c r="K322" s="19" t="s">
        <v>800</v>
      </c>
      <c r="L322" s="52" t="s">
        <v>108</v>
      </c>
      <c r="M322" s="81"/>
      <c r="N322" s="28">
        <v>138</v>
      </c>
      <c r="O322" s="972"/>
      <c r="P322" s="29">
        <v>6</v>
      </c>
      <c r="Q322" s="28"/>
      <c r="R322" s="28"/>
      <c r="S322" s="81">
        <v>318.16699999999997</v>
      </c>
      <c r="T322" s="185">
        <v>41825</v>
      </c>
      <c r="U322" s="326">
        <v>14.7</v>
      </c>
      <c r="V322" s="60">
        <v>0.16700000000000001</v>
      </c>
      <c r="W322" s="167">
        <v>3</v>
      </c>
      <c r="X322" s="489">
        <f t="shared" si="10"/>
        <v>128.34272705314009</v>
      </c>
      <c r="Y322" s="502" t="s">
        <v>2216</v>
      </c>
      <c r="Z322" s="494"/>
      <c r="AA322" s="28" t="s">
        <v>17</v>
      </c>
      <c r="AB322" s="27">
        <v>1</v>
      </c>
      <c r="AC322" s="28" t="s">
        <v>73</v>
      </c>
      <c r="AD322" s="27"/>
      <c r="AE322" s="28" t="s">
        <v>158</v>
      </c>
      <c r="AF322" s="29" t="s">
        <v>55</v>
      </c>
      <c r="AG322" s="29" t="s">
        <v>55</v>
      </c>
      <c r="AH322" s="27" t="s">
        <v>181</v>
      </c>
      <c r="AI322" s="27" t="s">
        <v>181</v>
      </c>
      <c r="AJ322" s="27" t="s">
        <v>54</v>
      </c>
      <c r="AK322" s="81">
        <v>16</v>
      </c>
      <c r="AL322" s="569"/>
      <c r="AM322" s="28">
        <v>4</v>
      </c>
      <c r="AN322" s="28"/>
      <c r="AO322" s="28">
        <v>1996</v>
      </c>
      <c r="AP322" s="20">
        <v>1998</v>
      </c>
      <c r="AQ322" s="142"/>
      <c r="AR322" s="28" t="s">
        <v>1436</v>
      </c>
      <c r="AS322" s="20" t="s">
        <v>1435</v>
      </c>
    </row>
    <row r="323" spans="1:45" ht="14.25" customHeight="1" x14ac:dyDescent="0.25">
      <c r="A323" t="s">
        <v>746</v>
      </c>
      <c r="B323">
        <v>1</v>
      </c>
      <c r="C323" t="s">
        <v>875</v>
      </c>
      <c r="D323" s="26" t="s">
        <v>427</v>
      </c>
      <c r="E323" s="435" t="s">
        <v>2518</v>
      </c>
      <c r="F323" s="27" t="s">
        <v>67</v>
      </c>
      <c r="G323" s="28" t="s">
        <v>428</v>
      </c>
      <c r="H323" s="46" t="s">
        <v>143</v>
      </c>
      <c r="I323" s="27">
        <v>8</v>
      </c>
      <c r="J323" s="87">
        <v>8</v>
      </c>
      <c r="K323" s="19" t="s">
        <v>800</v>
      </c>
      <c r="L323" s="52" t="s">
        <v>108</v>
      </c>
      <c r="M323" s="81"/>
      <c r="N323" s="28">
        <v>691</v>
      </c>
      <c r="O323" s="972"/>
      <c r="P323" s="29">
        <v>6</v>
      </c>
      <c r="Q323" s="28">
        <v>1</v>
      </c>
      <c r="R323" s="28"/>
      <c r="S323" s="81">
        <v>262.95</v>
      </c>
      <c r="T323" s="185">
        <v>41687</v>
      </c>
      <c r="U323" s="326">
        <v>14.7</v>
      </c>
      <c r="V323" s="60">
        <v>0.33</v>
      </c>
      <c r="W323" s="167">
        <v>1</v>
      </c>
      <c r="X323" s="489">
        <f t="shared" si="10"/>
        <v>125.57670043415339</v>
      </c>
      <c r="Y323" s="502" t="s">
        <v>174</v>
      </c>
      <c r="Z323" s="494"/>
      <c r="AA323" s="28" t="s">
        <v>17</v>
      </c>
      <c r="AB323" s="27">
        <v>9</v>
      </c>
      <c r="AC323" s="28" t="s">
        <v>429</v>
      </c>
      <c r="AD323" s="27" t="s">
        <v>54</v>
      </c>
      <c r="AE323" s="28" t="s">
        <v>124</v>
      </c>
      <c r="AF323" s="29" t="s">
        <v>55</v>
      </c>
      <c r="AG323" s="29"/>
      <c r="AH323" s="27" t="s">
        <v>181</v>
      </c>
      <c r="AI323" s="27" t="s">
        <v>181</v>
      </c>
      <c r="AJ323" s="27" t="s">
        <v>54</v>
      </c>
      <c r="AK323" s="81"/>
      <c r="AL323" s="569"/>
      <c r="AM323" s="28">
        <v>8</v>
      </c>
      <c r="AN323" s="28"/>
      <c r="AO323" s="28">
        <v>2006</v>
      </c>
      <c r="AP323" s="20">
        <v>2021</v>
      </c>
      <c r="AQ323" s="19"/>
      <c r="AR323" s="28" t="s">
        <v>430</v>
      </c>
      <c r="AS323" s="20"/>
    </row>
    <row r="324" spans="1:45" ht="14.25" customHeight="1" x14ac:dyDescent="0.25">
      <c r="B324">
        <v>1</v>
      </c>
      <c r="C324" t="s">
        <v>875</v>
      </c>
      <c r="D324" s="26" t="s">
        <v>2167</v>
      </c>
      <c r="E324" s="435" t="s">
        <v>3387</v>
      </c>
      <c r="F324" s="27" t="s">
        <v>67</v>
      </c>
      <c r="G324" s="28" t="s">
        <v>2148</v>
      </c>
      <c r="H324" s="46" t="s">
        <v>143</v>
      </c>
      <c r="I324" s="27">
        <v>8</v>
      </c>
      <c r="J324" s="87">
        <v>16</v>
      </c>
      <c r="K324" s="19" t="s">
        <v>800</v>
      </c>
      <c r="L324" s="52" t="s">
        <v>108</v>
      </c>
      <c r="M324" s="81"/>
      <c r="N324" s="28">
        <v>220</v>
      </c>
      <c r="O324" s="972"/>
      <c r="P324" s="29">
        <v>6</v>
      </c>
      <c r="Q324" s="28"/>
      <c r="R324" s="28"/>
      <c r="S324" s="81">
        <v>243.90199999999999</v>
      </c>
      <c r="T324" s="185">
        <v>43164</v>
      </c>
      <c r="U324" s="326">
        <v>14.7</v>
      </c>
      <c r="V324" s="60">
        <v>0.33</v>
      </c>
      <c r="W324" s="167">
        <v>3</v>
      </c>
      <c r="X324" s="489">
        <f t="shared" si="10"/>
        <v>121.95100000000001</v>
      </c>
      <c r="Y324" s="502" t="s">
        <v>174</v>
      </c>
      <c r="Z324" s="494"/>
      <c r="AA324" s="28" t="s">
        <v>17</v>
      </c>
      <c r="AB324" s="27">
        <v>3</v>
      </c>
      <c r="AC324" s="28" t="s">
        <v>2168</v>
      </c>
      <c r="AD324" s="27"/>
      <c r="AE324" s="28"/>
      <c r="AF324" s="29" t="s">
        <v>55</v>
      </c>
      <c r="AG324" s="29"/>
      <c r="AH324" s="27" t="s">
        <v>181</v>
      </c>
      <c r="AI324" s="27" t="s">
        <v>181</v>
      </c>
      <c r="AJ324" s="27" t="s">
        <v>54</v>
      </c>
      <c r="AK324" s="81">
        <v>33</v>
      </c>
      <c r="AL324" s="569">
        <v>2</v>
      </c>
      <c r="AM324" s="28">
        <v>32</v>
      </c>
      <c r="AN324" s="28"/>
      <c r="AO324" s="28">
        <v>2000</v>
      </c>
      <c r="AP324" s="20">
        <v>2000</v>
      </c>
      <c r="AQ324" s="19"/>
      <c r="AR324" s="28" t="s">
        <v>2759</v>
      </c>
      <c r="AS324" s="20" t="s">
        <v>2169</v>
      </c>
    </row>
    <row r="325" spans="1:45" ht="14.25" customHeight="1" x14ac:dyDescent="0.25">
      <c r="D325" s="409" t="s">
        <v>4974</v>
      </c>
      <c r="E325" s="435" t="s">
        <v>4975</v>
      </c>
      <c r="F325" s="412" t="s">
        <v>85</v>
      </c>
      <c r="G325" s="504" t="s">
        <v>4976</v>
      </c>
      <c r="H325" s="412" t="s">
        <v>1613</v>
      </c>
      <c r="I325" s="412">
        <v>8</v>
      </c>
      <c r="J325" s="415">
        <v>8</v>
      </c>
      <c r="K325" s="856" t="s">
        <v>6197</v>
      </c>
      <c r="L325" s="52" t="s">
        <v>108</v>
      </c>
      <c r="M325" s="81" t="s">
        <v>6199</v>
      </c>
      <c r="N325" s="28">
        <v>872</v>
      </c>
      <c r="O325" s="972">
        <v>608</v>
      </c>
      <c r="P325" s="29">
        <v>6</v>
      </c>
      <c r="Q325" s="28"/>
      <c r="R325" s="28"/>
      <c r="S325" s="81">
        <v>312.5</v>
      </c>
      <c r="T325" s="185">
        <v>44507</v>
      </c>
      <c r="U325" s="326" t="s">
        <v>5998</v>
      </c>
      <c r="V325" s="60">
        <v>1</v>
      </c>
      <c r="W325" s="167">
        <v>3</v>
      </c>
      <c r="X325" s="489">
        <f t="shared" si="10"/>
        <v>119.45718654434251</v>
      </c>
      <c r="Y325" s="502" t="s">
        <v>174</v>
      </c>
      <c r="Z325" s="494"/>
      <c r="AA325" s="28" t="s">
        <v>20</v>
      </c>
      <c r="AB325" s="27">
        <v>36</v>
      </c>
      <c r="AC325" s="28" t="s">
        <v>6304</v>
      </c>
      <c r="AD325" s="27" t="s">
        <v>54</v>
      </c>
      <c r="AE325" s="28" t="s">
        <v>124</v>
      </c>
      <c r="AF325" s="29" t="s">
        <v>55</v>
      </c>
      <c r="AG325" s="29" t="s">
        <v>55</v>
      </c>
      <c r="AH325" s="27" t="s">
        <v>181</v>
      </c>
      <c r="AI325" s="27" t="s">
        <v>181</v>
      </c>
      <c r="AJ325" s="27" t="s">
        <v>54</v>
      </c>
      <c r="AK325" s="81"/>
      <c r="AL325" s="569"/>
      <c r="AM325" s="28"/>
      <c r="AN325" s="28"/>
      <c r="AO325" s="28"/>
      <c r="AP325" s="20">
        <v>2019</v>
      </c>
      <c r="AQ325" s="182" t="s">
        <v>4977</v>
      </c>
      <c r="AR325" s="28" t="s">
        <v>5058</v>
      </c>
      <c r="AS325" s="841" t="s">
        <v>6306</v>
      </c>
    </row>
    <row r="326" spans="1:45" ht="14.25" customHeight="1" x14ac:dyDescent="0.25">
      <c r="B326">
        <v>1</v>
      </c>
      <c r="C326" t="s">
        <v>875</v>
      </c>
      <c r="D326" s="26" t="s">
        <v>1811</v>
      </c>
      <c r="E326" s="435" t="s">
        <v>2517</v>
      </c>
      <c r="F326" s="27" t="s">
        <v>67</v>
      </c>
      <c r="G326" s="28" t="s">
        <v>1813</v>
      </c>
      <c r="H326" s="27" t="s">
        <v>143</v>
      </c>
      <c r="I326" s="27">
        <v>8</v>
      </c>
      <c r="J326" s="87">
        <v>16</v>
      </c>
      <c r="K326" s="19" t="s">
        <v>800</v>
      </c>
      <c r="L326" s="52" t="s">
        <v>108</v>
      </c>
      <c r="M326" s="81" t="s">
        <v>2674</v>
      </c>
      <c r="N326" s="28">
        <v>1049</v>
      </c>
      <c r="O326" s="972"/>
      <c r="P326" s="29">
        <v>6</v>
      </c>
      <c r="Q326" s="28"/>
      <c r="R326" s="28">
        <v>1</v>
      </c>
      <c r="S326" s="81">
        <v>370</v>
      </c>
      <c r="T326" s="185">
        <v>43160</v>
      </c>
      <c r="U326" s="326">
        <v>14.7</v>
      </c>
      <c r="V326" s="60">
        <v>0.33</v>
      </c>
      <c r="W326" s="167">
        <v>1</v>
      </c>
      <c r="X326" s="489">
        <f t="shared" si="10"/>
        <v>116.39656816015253</v>
      </c>
      <c r="Y326" s="502" t="s">
        <v>174</v>
      </c>
      <c r="Z326" s="494"/>
      <c r="AA326" s="28" t="s">
        <v>20</v>
      </c>
      <c r="AB326" s="27">
        <v>28</v>
      </c>
      <c r="AC326" s="28" t="s">
        <v>79</v>
      </c>
      <c r="AD326" s="27" t="s">
        <v>54</v>
      </c>
      <c r="AE326" s="28"/>
      <c r="AF326" s="29"/>
      <c r="AG326" s="29"/>
      <c r="AH326" s="27"/>
      <c r="AI326" s="27"/>
      <c r="AJ326" s="27"/>
      <c r="AK326" s="81">
        <v>20</v>
      </c>
      <c r="AL326" s="569"/>
      <c r="AM326" s="28">
        <v>16</v>
      </c>
      <c r="AN326" s="28"/>
      <c r="AO326" s="28">
        <v>2013</v>
      </c>
      <c r="AP326" s="20">
        <v>2017</v>
      </c>
      <c r="AQ326" s="182" t="s">
        <v>2675</v>
      </c>
      <c r="AR326" s="28" t="s">
        <v>5287</v>
      </c>
      <c r="AS326" s="20" t="s">
        <v>5286</v>
      </c>
    </row>
    <row r="327" spans="1:45" ht="14.25" customHeight="1" x14ac:dyDescent="0.25">
      <c r="B327">
        <v>1</v>
      </c>
      <c r="C327" t="s">
        <v>875</v>
      </c>
      <c r="D327" s="45" t="s">
        <v>1958</v>
      </c>
      <c r="E327" s="555" t="s">
        <v>2339</v>
      </c>
      <c r="F327" s="46" t="s">
        <v>57</v>
      </c>
      <c r="G327" s="42" t="s">
        <v>1959</v>
      </c>
      <c r="H327" s="46" t="s">
        <v>222</v>
      </c>
      <c r="I327" s="46">
        <v>8</v>
      </c>
      <c r="J327" s="670">
        <v>18</v>
      </c>
      <c r="K327" s="19" t="s">
        <v>800</v>
      </c>
      <c r="L327" s="52" t="s">
        <v>108</v>
      </c>
      <c r="M327" s="81"/>
      <c r="N327" s="28">
        <v>247</v>
      </c>
      <c r="O327" s="972"/>
      <c r="P327" s="29">
        <v>6</v>
      </c>
      <c r="Q327" s="28"/>
      <c r="R327" s="28">
        <v>1</v>
      </c>
      <c r="S327" s="81">
        <v>169.49199999999999</v>
      </c>
      <c r="T327" s="185">
        <v>43150</v>
      </c>
      <c r="U327" s="326">
        <v>14.7</v>
      </c>
      <c r="V327" s="60">
        <v>0.33</v>
      </c>
      <c r="W327" s="167">
        <v>2</v>
      </c>
      <c r="X327" s="489">
        <f t="shared" si="10"/>
        <v>113.22340080971659</v>
      </c>
      <c r="Y327" s="502" t="s">
        <v>174</v>
      </c>
      <c r="Z327" s="494"/>
      <c r="AA327" s="28" t="s">
        <v>17</v>
      </c>
      <c r="AB327" s="27">
        <v>12</v>
      </c>
      <c r="AC327" s="28" t="s">
        <v>1958</v>
      </c>
      <c r="AD327" s="27"/>
      <c r="AE327" s="28" t="s">
        <v>158</v>
      </c>
      <c r="AF327" s="29"/>
      <c r="AG327" s="29"/>
      <c r="AH327" s="27">
        <v>256</v>
      </c>
      <c r="AI327" s="27" t="s">
        <v>205</v>
      </c>
      <c r="AJ327" s="27" t="s">
        <v>54</v>
      </c>
      <c r="AK327" s="81"/>
      <c r="AL327" s="569"/>
      <c r="AM327" s="28"/>
      <c r="AN327" s="28"/>
      <c r="AO327" s="28">
        <v>2015</v>
      </c>
      <c r="AP327" s="20">
        <v>2015</v>
      </c>
      <c r="AQ327" s="19"/>
      <c r="AR327" s="28" t="s">
        <v>1960</v>
      </c>
      <c r="AS327" s="20"/>
    </row>
    <row r="328" spans="1:45" ht="14.25" customHeight="1" x14ac:dyDescent="0.25">
      <c r="A328" t="s">
        <v>744</v>
      </c>
      <c r="B328">
        <v>1</v>
      </c>
      <c r="C328" t="s">
        <v>875</v>
      </c>
      <c r="D328" s="45" t="s">
        <v>21</v>
      </c>
      <c r="E328" s="555" t="s">
        <v>3083</v>
      </c>
      <c r="F328" s="46" t="s">
        <v>296</v>
      </c>
      <c r="G328" s="42" t="s">
        <v>353</v>
      </c>
      <c r="H328" s="27" t="s">
        <v>222</v>
      </c>
      <c r="I328" s="46">
        <v>8</v>
      </c>
      <c r="J328" s="670">
        <v>18</v>
      </c>
      <c r="K328" s="19" t="s">
        <v>10</v>
      </c>
      <c r="L328" s="52" t="s">
        <v>353</v>
      </c>
      <c r="M328" s="81"/>
      <c r="N328" s="28">
        <v>177</v>
      </c>
      <c r="O328" s="972"/>
      <c r="P328" s="29">
        <v>4</v>
      </c>
      <c r="Q328" s="28"/>
      <c r="R328" s="28">
        <v>1</v>
      </c>
      <c r="S328" s="81">
        <v>117</v>
      </c>
      <c r="T328" s="185"/>
      <c r="U328" s="326"/>
      <c r="V328" s="60">
        <v>0.33</v>
      </c>
      <c r="W328" s="167">
        <v>2</v>
      </c>
      <c r="X328" s="489">
        <f t="shared" si="10"/>
        <v>109.06779661016949</v>
      </c>
      <c r="Y328" s="502" t="s">
        <v>174</v>
      </c>
      <c r="Z328" s="494"/>
      <c r="AA328" s="28" t="s">
        <v>20</v>
      </c>
      <c r="AB328" s="27">
        <v>18</v>
      </c>
      <c r="AC328" s="28" t="s">
        <v>352</v>
      </c>
      <c r="AD328" s="27" t="s">
        <v>54</v>
      </c>
      <c r="AE328" s="28" t="s">
        <v>158</v>
      </c>
      <c r="AF328" s="29" t="s">
        <v>55</v>
      </c>
      <c r="AG328" s="29"/>
      <c r="AH328" s="27">
        <v>256</v>
      </c>
      <c r="AI328" s="27" t="s">
        <v>205</v>
      </c>
      <c r="AJ328" s="27" t="s">
        <v>54</v>
      </c>
      <c r="AK328" s="81">
        <v>57</v>
      </c>
      <c r="AL328" s="569"/>
      <c r="AM328" s="28"/>
      <c r="AN328" s="28">
        <v>2</v>
      </c>
      <c r="AO328" s="28"/>
      <c r="AP328" s="20">
        <v>2006</v>
      </c>
      <c r="AQ328" s="19"/>
      <c r="AR328" s="28" t="s">
        <v>354</v>
      </c>
      <c r="AS328" s="20"/>
    </row>
    <row r="329" spans="1:45" ht="14.25" customHeight="1" x14ac:dyDescent="0.25">
      <c r="C329" t="s">
        <v>4376</v>
      </c>
      <c r="D329" s="26" t="s">
        <v>2648</v>
      </c>
      <c r="E329" s="435" t="s">
        <v>3133</v>
      </c>
      <c r="F329" s="27" t="s">
        <v>67</v>
      </c>
      <c r="G329" s="28" t="s">
        <v>2649</v>
      </c>
      <c r="H329" s="27" t="s">
        <v>12</v>
      </c>
      <c r="I329" s="27">
        <v>8</v>
      </c>
      <c r="J329" s="87">
        <v>8</v>
      </c>
      <c r="K329" s="19" t="s">
        <v>800</v>
      </c>
      <c r="L329" s="52" t="s">
        <v>108</v>
      </c>
      <c r="M329" s="81" t="s">
        <v>3136</v>
      </c>
      <c r="N329" s="28">
        <v>48</v>
      </c>
      <c r="O329" s="972"/>
      <c r="P329" s="29">
        <v>6</v>
      </c>
      <c r="Q329" s="28"/>
      <c r="R329" s="28"/>
      <c r="S329" s="81">
        <v>200</v>
      </c>
      <c r="T329" s="185">
        <v>43184</v>
      </c>
      <c r="U329" s="326">
        <v>14.7</v>
      </c>
      <c r="V329" s="60">
        <v>0.1</v>
      </c>
      <c r="W329" s="167">
        <v>4</v>
      </c>
      <c r="X329" s="489">
        <f t="shared" si="10"/>
        <v>104.16666666666667</v>
      </c>
      <c r="Y329" s="502" t="s">
        <v>174</v>
      </c>
      <c r="Z329" s="494"/>
      <c r="AA329" s="28" t="s">
        <v>17</v>
      </c>
      <c r="AB329" s="27">
        <v>15</v>
      </c>
      <c r="AC329" s="28" t="s">
        <v>3135</v>
      </c>
      <c r="AD329" s="27"/>
      <c r="AE329" s="28"/>
      <c r="AF329" s="29" t="s">
        <v>55</v>
      </c>
      <c r="AG329" s="29"/>
      <c r="AH329" s="27">
        <v>16</v>
      </c>
      <c r="AI329" s="27">
        <v>16</v>
      </c>
      <c r="AJ329" s="27" t="s">
        <v>54</v>
      </c>
      <c r="AK329" s="81">
        <v>5</v>
      </c>
      <c r="AL329" s="569"/>
      <c r="AM329" s="28"/>
      <c r="AN329" s="28"/>
      <c r="AO329" s="28">
        <v>2012</v>
      </c>
      <c r="AP329" s="20">
        <v>2017</v>
      </c>
      <c r="AQ329" s="182" t="s">
        <v>3132</v>
      </c>
      <c r="AR329" s="28" t="s">
        <v>2650</v>
      </c>
      <c r="AS329" s="127" t="s">
        <v>2651</v>
      </c>
    </row>
    <row r="330" spans="1:45" ht="14.25" customHeight="1" x14ac:dyDescent="0.25">
      <c r="B330">
        <v>1</v>
      </c>
      <c r="C330" t="s">
        <v>875</v>
      </c>
      <c r="D330" s="45" t="s">
        <v>1896</v>
      </c>
      <c r="E330" s="555" t="s">
        <v>3390</v>
      </c>
      <c r="F330" s="46" t="s">
        <v>67</v>
      </c>
      <c r="G330" s="42" t="s">
        <v>1897</v>
      </c>
      <c r="H330" s="27" t="s">
        <v>143</v>
      </c>
      <c r="I330" s="46">
        <v>8</v>
      </c>
      <c r="J330" s="670">
        <v>16</v>
      </c>
      <c r="K330" s="19" t="s">
        <v>800</v>
      </c>
      <c r="L330" s="52" t="s">
        <v>108</v>
      </c>
      <c r="M330" s="81"/>
      <c r="N330" s="28">
        <v>468</v>
      </c>
      <c r="O330" s="972"/>
      <c r="P330" s="29">
        <v>6</v>
      </c>
      <c r="Q330" s="28"/>
      <c r="R330" s="28"/>
      <c r="S330" s="81">
        <v>135.13499999999999</v>
      </c>
      <c r="T330" s="185">
        <v>43183</v>
      </c>
      <c r="U330" s="326">
        <v>14.7</v>
      </c>
      <c r="V330" s="60">
        <v>0.33</v>
      </c>
      <c r="W330" s="167">
        <v>1</v>
      </c>
      <c r="X330" s="489">
        <f t="shared" si="10"/>
        <v>95.287500000000009</v>
      </c>
      <c r="Y330" s="502" t="s">
        <v>174</v>
      </c>
      <c r="Z330" s="494"/>
      <c r="AA330" s="28" t="s">
        <v>20</v>
      </c>
      <c r="AB330" s="27">
        <v>1</v>
      </c>
      <c r="AC330" s="28" t="s">
        <v>1898</v>
      </c>
      <c r="AD330" s="27"/>
      <c r="AE330" s="28"/>
      <c r="AF330" s="29" t="s">
        <v>55</v>
      </c>
      <c r="AG330" s="29"/>
      <c r="AH330" s="27">
        <v>256</v>
      </c>
      <c r="AI330" s="27" t="s">
        <v>465</v>
      </c>
      <c r="AJ330" s="27" t="s">
        <v>54</v>
      </c>
      <c r="AK330" s="81"/>
      <c r="AL330" s="569"/>
      <c r="AM330" s="28"/>
      <c r="AN330" s="28"/>
      <c r="AO330" s="28">
        <v>1998</v>
      </c>
      <c r="AP330" s="20">
        <v>1999</v>
      </c>
      <c r="AQ330" s="19"/>
      <c r="AR330" s="28" t="s">
        <v>1899</v>
      </c>
      <c r="AS330" s="20"/>
    </row>
    <row r="331" spans="1:45" ht="14.25" customHeight="1" x14ac:dyDescent="0.25">
      <c r="A331" t="s">
        <v>174</v>
      </c>
      <c r="B331" s="177">
        <v>1</v>
      </c>
      <c r="C331" t="s">
        <v>4376</v>
      </c>
      <c r="D331" s="409" t="s">
        <v>3862</v>
      </c>
      <c r="E331" s="435" t="s">
        <v>3851</v>
      </c>
      <c r="F331" s="412" t="s">
        <v>67</v>
      </c>
      <c r="G331" s="504" t="s">
        <v>3853</v>
      </c>
      <c r="H331" s="412" t="s">
        <v>12</v>
      </c>
      <c r="I331" s="412">
        <v>8</v>
      </c>
      <c r="J331" s="415">
        <v>8</v>
      </c>
      <c r="K331" s="19" t="s">
        <v>800</v>
      </c>
      <c r="L331" s="52" t="s">
        <v>108</v>
      </c>
      <c r="M331" s="81"/>
      <c r="N331" s="28">
        <v>185</v>
      </c>
      <c r="O331" s="972"/>
      <c r="P331" s="29">
        <v>6</v>
      </c>
      <c r="Q331" s="28"/>
      <c r="R331" s="28">
        <v>1</v>
      </c>
      <c r="S331" s="81">
        <v>175.43899999999999</v>
      </c>
      <c r="T331" s="185">
        <v>43256</v>
      </c>
      <c r="U331" s="326">
        <v>14.7</v>
      </c>
      <c r="V331" s="60">
        <v>0.33</v>
      </c>
      <c r="W331" s="167">
        <v>3.6</v>
      </c>
      <c r="X331" s="489">
        <f t="shared" si="10"/>
        <v>86.929234234234244</v>
      </c>
      <c r="Y331" s="502" t="s">
        <v>174</v>
      </c>
      <c r="Z331" s="494"/>
      <c r="AA331" s="28" t="s">
        <v>17</v>
      </c>
      <c r="AB331" s="27">
        <v>12</v>
      </c>
      <c r="AC331" s="28" t="s">
        <v>2630</v>
      </c>
      <c r="AD331" s="27"/>
      <c r="AE331" s="28"/>
      <c r="AF331" s="29" t="s">
        <v>55</v>
      </c>
      <c r="AG331" s="29" t="s">
        <v>55</v>
      </c>
      <c r="AH331" s="27">
        <v>16</v>
      </c>
      <c r="AI331" s="27">
        <v>16</v>
      </c>
      <c r="AJ331" s="27" t="s">
        <v>54</v>
      </c>
      <c r="AK331" s="81">
        <v>10</v>
      </c>
      <c r="AL331" s="569"/>
      <c r="AM331" s="28"/>
      <c r="AN331" s="28"/>
      <c r="AO331" s="28">
        <v>2017</v>
      </c>
      <c r="AP331" s="20">
        <v>2017</v>
      </c>
      <c r="AQ331" s="19"/>
      <c r="AR331" s="28" t="s">
        <v>3852</v>
      </c>
      <c r="AS331" s="20" t="s">
        <v>3863</v>
      </c>
    </row>
    <row r="332" spans="1:45" ht="14.25" customHeight="1" x14ac:dyDescent="0.25">
      <c r="B332">
        <v>1</v>
      </c>
      <c r="C332" t="s">
        <v>4376</v>
      </c>
      <c r="D332" s="45" t="s">
        <v>3038</v>
      </c>
      <c r="E332" s="555" t="s">
        <v>3039</v>
      </c>
      <c r="F332" s="46" t="s">
        <v>67</v>
      </c>
      <c r="G332" s="42" t="s">
        <v>3037</v>
      </c>
      <c r="H332" s="27" t="s">
        <v>12</v>
      </c>
      <c r="I332" s="46">
        <v>8</v>
      </c>
      <c r="J332" s="670">
        <v>8</v>
      </c>
      <c r="K332" s="19" t="s">
        <v>800</v>
      </c>
      <c r="L332" s="52" t="s">
        <v>108</v>
      </c>
      <c r="M332" s="81"/>
      <c r="N332" s="28">
        <v>258</v>
      </c>
      <c r="O332" s="972"/>
      <c r="P332" s="29">
        <v>6</v>
      </c>
      <c r="Q332" s="28"/>
      <c r="R332" s="28">
        <v>1</v>
      </c>
      <c r="S332" s="81">
        <v>200</v>
      </c>
      <c r="T332" s="185">
        <v>43182</v>
      </c>
      <c r="U332" s="326">
        <v>14.7</v>
      </c>
      <c r="V332" s="60">
        <v>0.33</v>
      </c>
      <c r="W332" s="167">
        <v>3</v>
      </c>
      <c r="X332" s="489">
        <f t="shared" si="10"/>
        <v>85.271317829457359</v>
      </c>
      <c r="Y332" s="502" t="s">
        <v>174</v>
      </c>
      <c r="Z332" s="494"/>
      <c r="AA332" s="28" t="s">
        <v>17</v>
      </c>
      <c r="AB332" s="27">
        <v>9</v>
      </c>
      <c r="AC332" s="28" t="s">
        <v>1711</v>
      </c>
      <c r="AD332" s="27" t="s">
        <v>149</v>
      </c>
      <c r="AE332" s="28"/>
      <c r="AF332" s="29" t="s">
        <v>55</v>
      </c>
      <c r="AG332" s="29"/>
      <c r="AH332" s="27">
        <v>96</v>
      </c>
      <c r="AI332" s="27">
        <v>128</v>
      </c>
      <c r="AJ332" s="27" t="s">
        <v>54</v>
      </c>
      <c r="AK332" s="81">
        <v>10</v>
      </c>
      <c r="AL332" s="569"/>
      <c r="AM332" s="28">
        <v>2</v>
      </c>
      <c r="AN332" s="28"/>
      <c r="AO332" s="28">
        <v>2016</v>
      </c>
      <c r="AP332" s="20">
        <v>2016</v>
      </c>
      <c r="AQ332" s="19" t="s">
        <v>3041</v>
      </c>
      <c r="AR332" s="28" t="s">
        <v>3040</v>
      </c>
      <c r="AS332" s="20" t="s">
        <v>3042</v>
      </c>
    </row>
    <row r="333" spans="1:45" ht="14.25" customHeight="1" x14ac:dyDescent="0.25">
      <c r="A333" t="s">
        <v>744</v>
      </c>
      <c r="B333">
        <v>1</v>
      </c>
      <c r="C333" t="s">
        <v>875</v>
      </c>
      <c r="D333" s="45" t="s">
        <v>5880</v>
      </c>
      <c r="E333" s="555" t="s">
        <v>2363</v>
      </c>
      <c r="F333" s="46" t="s">
        <v>67</v>
      </c>
      <c r="G333" s="42" t="s">
        <v>1469</v>
      </c>
      <c r="H333" s="27">
        <v>6502</v>
      </c>
      <c r="I333" s="46">
        <v>8</v>
      </c>
      <c r="J333" s="670">
        <v>8</v>
      </c>
      <c r="K333" s="856" t="s">
        <v>6197</v>
      </c>
      <c r="L333" s="52" t="s">
        <v>108</v>
      </c>
      <c r="M333" s="81" t="s">
        <v>6199</v>
      </c>
      <c r="N333" s="28">
        <v>475</v>
      </c>
      <c r="O333" s="972">
        <v>112</v>
      </c>
      <c r="P333" s="29">
        <v>6</v>
      </c>
      <c r="Q333" s="28"/>
      <c r="R333" s="28"/>
      <c r="S333" s="81">
        <v>333.33300000000003</v>
      </c>
      <c r="T333" s="185">
        <v>44494</v>
      </c>
      <c r="U333" s="326" t="s">
        <v>5998</v>
      </c>
      <c r="V333" s="60">
        <v>0.33</v>
      </c>
      <c r="W333" s="167">
        <v>3</v>
      </c>
      <c r="X333" s="489">
        <f t="shared" si="10"/>
        <v>77.192905263157897</v>
      </c>
      <c r="Y333" s="502" t="s">
        <v>174</v>
      </c>
      <c r="Z333" s="494"/>
      <c r="AA333" s="28" t="s">
        <v>20</v>
      </c>
      <c r="AB333" s="27">
        <v>2</v>
      </c>
      <c r="AC333" s="28" t="s">
        <v>73</v>
      </c>
      <c r="AD333" s="27"/>
      <c r="AE333" s="28" t="s">
        <v>124</v>
      </c>
      <c r="AF333" s="29" t="s">
        <v>55</v>
      </c>
      <c r="AG333" s="29" t="s">
        <v>55</v>
      </c>
      <c r="AH333" s="27" t="s">
        <v>181</v>
      </c>
      <c r="AI333" s="27" t="s">
        <v>181</v>
      </c>
      <c r="AJ333" s="27" t="s">
        <v>54</v>
      </c>
      <c r="AK333" s="81"/>
      <c r="AL333" s="569"/>
      <c r="AM333" s="28"/>
      <c r="AN333" s="28"/>
      <c r="AO333" s="28">
        <v>2007</v>
      </c>
      <c r="AP333" s="20">
        <v>2018</v>
      </c>
      <c r="AQ333" s="182" t="s">
        <v>2364</v>
      </c>
      <c r="AR333" s="28"/>
      <c r="AS333" s="20"/>
    </row>
    <row r="334" spans="1:45" ht="14.25" customHeight="1" x14ac:dyDescent="0.25">
      <c r="A334" t="s">
        <v>744</v>
      </c>
      <c r="B334">
        <v>1</v>
      </c>
      <c r="C334" t="s">
        <v>875</v>
      </c>
      <c r="D334" s="26" t="s">
        <v>125</v>
      </c>
      <c r="E334" s="435" t="s">
        <v>2219</v>
      </c>
      <c r="F334" s="27" t="s">
        <v>57</v>
      </c>
      <c r="G334" s="28" t="s">
        <v>126</v>
      </c>
      <c r="H334" s="27" t="s">
        <v>515</v>
      </c>
      <c r="I334" s="27">
        <v>8</v>
      </c>
      <c r="J334" s="87">
        <v>16</v>
      </c>
      <c r="K334" s="856" t="s">
        <v>6197</v>
      </c>
      <c r="L334" s="28" t="s">
        <v>108</v>
      </c>
      <c r="M334" s="81" t="s">
        <v>6199</v>
      </c>
      <c r="N334" s="28">
        <v>954</v>
      </c>
      <c r="O334" s="972">
        <v>501</v>
      </c>
      <c r="P334" s="29">
        <v>6</v>
      </c>
      <c r="Q334" s="28"/>
      <c r="R334" s="28"/>
      <c r="S334" s="81">
        <v>208.333</v>
      </c>
      <c r="T334" s="185">
        <v>44489</v>
      </c>
      <c r="U334" s="326" t="s">
        <v>5998</v>
      </c>
      <c r="V334" s="60">
        <v>0.33</v>
      </c>
      <c r="W334" s="167">
        <v>1</v>
      </c>
      <c r="X334" s="489">
        <f t="shared" si="10"/>
        <v>72.064874213836475</v>
      </c>
      <c r="Y334" s="502" t="s">
        <v>1833</v>
      </c>
      <c r="Z334" s="494"/>
      <c r="AA334" s="28" t="s">
        <v>20</v>
      </c>
      <c r="AB334" s="27">
        <v>1</v>
      </c>
      <c r="AC334" s="28" t="s">
        <v>127</v>
      </c>
      <c r="AD334" s="27"/>
      <c r="AE334" s="28" t="s">
        <v>124</v>
      </c>
      <c r="AF334" s="29" t="s">
        <v>55</v>
      </c>
      <c r="AG334" s="29" t="s">
        <v>54</v>
      </c>
      <c r="AH334" s="27" t="s">
        <v>83</v>
      </c>
      <c r="AI334" s="27" t="s">
        <v>129</v>
      </c>
      <c r="AJ334" s="27"/>
      <c r="AK334" s="81"/>
      <c r="AL334" s="569"/>
      <c r="AM334" s="28"/>
      <c r="AN334" s="28"/>
      <c r="AO334" s="28">
        <v>2003</v>
      </c>
      <c r="AP334" s="20">
        <v>2009</v>
      </c>
      <c r="AQ334" s="182" t="s">
        <v>1784</v>
      </c>
      <c r="AR334" s="28" t="s">
        <v>135</v>
      </c>
      <c r="AS334" s="20" t="s">
        <v>805</v>
      </c>
    </row>
    <row r="335" spans="1:45" ht="14.25" customHeight="1" x14ac:dyDescent="0.25">
      <c r="B335">
        <v>1</v>
      </c>
      <c r="C335" t="s">
        <v>875</v>
      </c>
      <c r="D335" s="45" t="s">
        <v>1999</v>
      </c>
      <c r="E335" s="555" t="s">
        <v>3119</v>
      </c>
      <c r="F335" s="46" t="s">
        <v>67</v>
      </c>
      <c r="G335" s="42" t="s">
        <v>624</v>
      </c>
      <c r="H335" s="27" t="s">
        <v>199</v>
      </c>
      <c r="I335" s="46">
        <v>8</v>
      </c>
      <c r="J335" s="670">
        <v>12</v>
      </c>
      <c r="K335" s="19" t="s">
        <v>800</v>
      </c>
      <c r="L335" s="52" t="s">
        <v>108</v>
      </c>
      <c r="M335" s="81"/>
      <c r="N335" s="28">
        <v>355</v>
      </c>
      <c r="O335" s="972"/>
      <c r="P335" s="29">
        <v>6</v>
      </c>
      <c r="Q335" s="28"/>
      <c r="R335" s="28"/>
      <c r="S335" s="81">
        <v>153.846</v>
      </c>
      <c r="T335" s="185">
        <v>43184</v>
      </c>
      <c r="U335" s="326">
        <v>14.7</v>
      </c>
      <c r="V335" s="60">
        <v>0.33</v>
      </c>
      <c r="W335" s="167">
        <v>2</v>
      </c>
      <c r="X335" s="489">
        <f t="shared" si="10"/>
        <v>71.505887323943668</v>
      </c>
      <c r="Y335" s="502" t="s">
        <v>174</v>
      </c>
      <c r="Z335" s="494"/>
      <c r="AA335" s="28" t="s">
        <v>20</v>
      </c>
      <c r="AB335" s="27">
        <v>8</v>
      </c>
      <c r="AC335" s="28" t="s">
        <v>73</v>
      </c>
      <c r="AD335" s="27" t="s">
        <v>54</v>
      </c>
      <c r="AE335" s="28" t="s">
        <v>124</v>
      </c>
      <c r="AF335" s="29" t="s">
        <v>55</v>
      </c>
      <c r="AG335" s="29" t="s">
        <v>54</v>
      </c>
      <c r="AH335" s="27">
        <v>256</v>
      </c>
      <c r="AI335" s="27" t="s">
        <v>205</v>
      </c>
      <c r="AJ335" s="27" t="s">
        <v>54</v>
      </c>
      <c r="AK335" s="81"/>
      <c r="AL335" s="569"/>
      <c r="AM335" s="28"/>
      <c r="AN335" s="28"/>
      <c r="AO335" s="28">
        <v>1999</v>
      </c>
      <c r="AP335" s="20">
        <v>1999</v>
      </c>
      <c r="AQ335" s="182" t="s">
        <v>3121</v>
      </c>
      <c r="AR335" s="28" t="s">
        <v>2000</v>
      </c>
      <c r="AS335" s="20" t="s">
        <v>3120</v>
      </c>
    </row>
    <row r="336" spans="1:45" ht="14.25" customHeight="1" x14ac:dyDescent="0.25">
      <c r="A336" t="s">
        <v>744</v>
      </c>
      <c r="B336">
        <v>1</v>
      </c>
      <c r="C336" t="s">
        <v>875</v>
      </c>
      <c r="D336" s="45" t="s">
        <v>404</v>
      </c>
      <c r="E336" s="555" t="s">
        <v>2341</v>
      </c>
      <c r="F336" s="46" t="s">
        <v>67</v>
      </c>
      <c r="G336" s="42" t="s">
        <v>406</v>
      </c>
      <c r="H336" s="27" t="s">
        <v>178</v>
      </c>
      <c r="I336" s="46">
        <v>8</v>
      </c>
      <c r="J336" s="670">
        <v>16</v>
      </c>
      <c r="K336" s="19" t="s">
        <v>800</v>
      </c>
      <c r="L336" s="52" t="s">
        <v>108</v>
      </c>
      <c r="M336" s="81"/>
      <c r="N336" s="28">
        <v>990</v>
      </c>
      <c r="O336" s="972"/>
      <c r="P336" s="29">
        <v>6</v>
      </c>
      <c r="Q336" s="28"/>
      <c r="R336" s="28"/>
      <c r="S336" s="81">
        <v>206.95400000000001</v>
      </c>
      <c r="T336" s="185">
        <v>41685</v>
      </c>
      <c r="U336" s="326">
        <v>14.7</v>
      </c>
      <c r="V336" s="60">
        <v>0.33</v>
      </c>
      <c r="W336" s="167">
        <v>1</v>
      </c>
      <c r="X336" s="489">
        <f t="shared" si="10"/>
        <v>68.984666666666669</v>
      </c>
      <c r="Y336" s="502" t="s">
        <v>2342</v>
      </c>
      <c r="Z336" s="494"/>
      <c r="AA336" s="28" t="s">
        <v>20</v>
      </c>
      <c r="AB336" s="27">
        <v>1</v>
      </c>
      <c r="AC336" s="28" t="s">
        <v>408</v>
      </c>
      <c r="AD336" s="27" t="s">
        <v>54</v>
      </c>
      <c r="AE336" s="28" t="s">
        <v>124</v>
      </c>
      <c r="AF336" s="29" t="s">
        <v>55</v>
      </c>
      <c r="AG336" s="29"/>
      <c r="AH336" s="27" t="s">
        <v>181</v>
      </c>
      <c r="AI336" s="27" t="s">
        <v>181</v>
      </c>
      <c r="AJ336" s="27" t="s">
        <v>54</v>
      </c>
      <c r="AK336" s="81">
        <v>72</v>
      </c>
      <c r="AL336" s="569"/>
      <c r="AM336" s="28">
        <v>32</v>
      </c>
      <c r="AN336" s="28">
        <v>2</v>
      </c>
      <c r="AO336" s="28">
        <v>2010</v>
      </c>
      <c r="AP336" s="20">
        <v>2013</v>
      </c>
      <c r="AQ336" s="182" t="s">
        <v>2343</v>
      </c>
      <c r="AR336" s="28" t="s">
        <v>407</v>
      </c>
      <c r="AS336" s="20"/>
    </row>
    <row r="337" spans="1:45" ht="14.25" customHeight="1" x14ac:dyDescent="0.25">
      <c r="B337">
        <v>1</v>
      </c>
      <c r="C337" t="s">
        <v>875</v>
      </c>
      <c r="D337" s="26" t="s">
        <v>2576</v>
      </c>
      <c r="E337" s="435" t="s">
        <v>2577</v>
      </c>
      <c r="F337" s="27" t="s">
        <v>296</v>
      </c>
      <c r="G337" s="28" t="s">
        <v>2070</v>
      </c>
      <c r="H337" s="27" t="s">
        <v>12</v>
      </c>
      <c r="I337" s="27">
        <v>8</v>
      </c>
      <c r="J337" s="87">
        <v>16</v>
      </c>
      <c r="K337" s="19" t="s">
        <v>800</v>
      </c>
      <c r="L337" s="52" t="s">
        <v>108</v>
      </c>
      <c r="M337" s="81"/>
      <c r="N337" s="28">
        <v>441</v>
      </c>
      <c r="O337" s="972"/>
      <c r="P337" s="29">
        <v>6</v>
      </c>
      <c r="Q337" s="28"/>
      <c r="R337" s="28"/>
      <c r="S337" s="81">
        <v>270.27</v>
      </c>
      <c r="T337" s="185">
        <v>43164</v>
      </c>
      <c r="U337" s="326">
        <v>14.7</v>
      </c>
      <c r="V337" s="60">
        <v>0.33</v>
      </c>
      <c r="W337" s="167">
        <v>3</v>
      </c>
      <c r="X337" s="489">
        <f t="shared" si="10"/>
        <v>67.414285714285725</v>
      </c>
      <c r="Y337" s="502" t="s">
        <v>174</v>
      </c>
      <c r="Z337" s="494"/>
      <c r="AA337" s="28" t="s">
        <v>17</v>
      </c>
      <c r="AB337" s="27">
        <v>14</v>
      </c>
      <c r="AC337" s="28" t="s">
        <v>73</v>
      </c>
      <c r="AD337" s="27" t="s">
        <v>54</v>
      </c>
      <c r="AE337" s="28"/>
      <c r="AF337" s="29"/>
      <c r="AG337" s="29"/>
      <c r="AH337" s="27"/>
      <c r="AI337" s="27"/>
      <c r="AJ337" s="27"/>
      <c r="AK337" s="81"/>
      <c r="AL337" s="569">
        <v>3</v>
      </c>
      <c r="AM337" s="28">
        <v>4</v>
      </c>
      <c r="AN337" s="28"/>
      <c r="AO337" s="28">
        <v>2014</v>
      </c>
      <c r="AP337" s="20">
        <v>2017</v>
      </c>
      <c r="AQ337" s="182"/>
      <c r="AR337" s="28" t="s">
        <v>2578</v>
      </c>
      <c r="AS337" s="20" t="s">
        <v>2579</v>
      </c>
    </row>
    <row r="338" spans="1:45" ht="14.25" customHeight="1" x14ac:dyDescent="0.25">
      <c r="A338" t="s">
        <v>746</v>
      </c>
      <c r="B338">
        <v>1</v>
      </c>
      <c r="C338" t="s">
        <v>875</v>
      </c>
      <c r="D338" s="45" t="s">
        <v>3801</v>
      </c>
      <c r="E338" s="843" t="s">
        <v>1646</v>
      </c>
      <c r="F338" s="46" t="s">
        <v>67</v>
      </c>
      <c r="G338" s="42" t="s">
        <v>694</v>
      </c>
      <c r="H338" s="27" t="s">
        <v>143</v>
      </c>
      <c r="I338" s="46">
        <v>8</v>
      </c>
      <c r="J338" s="670">
        <v>18</v>
      </c>
      <c r="K338" s="65" t="s">
        <v>687</v>
      </c>
      <c r="L338" s="66" t="s">
        <v>694</v>
      </c>
      <c r="M338" s="82"/>
      <c r="N338" s="42">
        <v>265</v>
      </c>
      <c r="O338" s="974"/>
      <c r="P338" s="43">
        <v>4</v>
      </c>
      <c r="Q338" s="42"/>
      <c r="R338" s="42">
        <v>1</v>
      </c>
      <c r="S338" s="82">
        <v>103.5</v>
      </c>
      <c r="T338" s="186"/>
      <c r="U338" s="395"/>
      <c r="V338" s="67">
        <v>0.33</v>
      </c>
      <c r="W338" s="583">
        <v>2</v>
      </c>
      <c r="X338" s="584">
        <f t="shared" si="10"/>
        <v>64.443396226415089</v>
      </c>
      <c r="Y338" s="585" t="s">
        <v>1833</v>
      </c>
      <c r="Z338" s="586"/>
      <c r="AA338" s="42" t="s">
        <v>17</v>
      </c>
      <c r="AB338" s="46">
        <v>10</v>
      </c>
      <c r="AC338" s="42" t="s">
        <v>686</v>
      </c>
      <c r="AD338" s="46" t="s">
        <v>54</v>
      </c>
      <c r="AE338" s="42" t="s">
        <v>124</v>
      </c>
      <c r="AF338" s="43" t="s">
        <v>55</v>
      </c>
      <c r="AG338" s="43"/>
      <c r="AH338" s="46">
        <v>256</v>
      </c>
      <c r="AI338" s="46" t="s">
        <v>83</v>
      </c>
      <c r="AJ338" s="46" t="s">
        <v>54</v>
      </c>
      <c r="AK338" s="82"/>
      <c r="AL338" s="587"/>
      <c r="AM338" s="42">
        <v>32</v>
      </c>
      <c r="AN338" s="42"/>
      <c r="AO338" s="42">
        <v>2005</v>
      </c>
      <c r="AP338" s="53">
        <v>2010</v>
      </c>
      <c r="AQ338" s="193" t="s">
        <v>2367</v>
      </c>
      <c r="AR338" s="42" t="s">
        <v>688</v>
      </c>
      <c r="AS338" s="627" t="s">
        <v>4648</v>
      </c>
    </row>
    <row r="339" spans="1:45" ht="14.25" customHeight="1" x14ac:dyDescent="0.25">
      <c r="A339" t="s">
        <v>744</v>
      </c>
      <c r="B339">
        <v>1</v>
      </c>
      <c r="C339" t="s">
        <v>875</v>
      </c>
      <c r="D339" s="874" t="s">
        <v>1941</v>
      </c>
      <c r="E339" s="555" t="s">
        <v>1944</v>
      </c>
      <c r="F339" s="46" t="s">
        <v>67</v>
      </c>
      <c r="G339" s="42" t="s">
        <v>1942</v>
      </c>
      <c r="H339" s="27">
        <v>6502</v>
      </c>
      <c r="I339" s="46">
        <v>8</v>
      </c>
      <c r="J339" s="88">
        <v>8</v>
      </c>
      <c r="K339" s="19" t="s">
        <v>968</v>
      </c>
      <c r="L339" s="52" t="s">
        <v>1942</v>
      </c>
      <c r="M339" s="81"/>
      <c r="N339" s="28">
        <v>252</v>
      </c>
      <c r="O339" s="974"/>
      <c r="P339" s="29">
        <v>6</v>
      </c>
      <c r="Q339" s="28"/>
      <c r="R339" s="28">
        <v>2</v>
      </c>
      <c r="S339" s="81">
        <v>196.078</v>
      </c>
      <c r="T339" s="185">
        <v>43175</v>
      </c>
      <c r="U339" s="326">
        <v>14.7</v>
      </c>
      <c r="V339" s="60">
        <v>0.33</v>
      </c>
      <c r="W339" s="167">
        <v>4</v>
      </c>
      <c r="X339" s="489">
        <f t="shared" si="10"/>
        <v>64.192202380952381</v>
      </c>
      <c r="Y339" s="585" t="s">
        <v>174</v>
      </c>
      <c r="Z339" s="586"/>
      <c r="AA339" s="42" t="s">
        <v>20</v>
      </c>
      <c r="AB339" s="46">
        <v>1</v>
      </c>
      <c r="AC339" s="42" t="s">
        <v>1941</v>
      </c>
      <c r="AD339" s="46" t="s">
        <v>54</v>
      </c>
      <c r="AE339" s="42" t="s">
        <v>124</v>
      </c>
      <c r="AF339" s="43" t="s">
        <v>55</v>
      </c>
      <c r="AG339" s="43" t="s">
        <v>55</v>
      </c>
      <c r="AH339" s="46" t="s">
        <v>181</v>
      </c>
      <c r="AI339" s="46" t="s">
        <v>181</v>
      </c>
      <c r="AJ339" s="46" t="s">
        <v>54</v>
      </c>
      <c r="AK339" s="82"/>
      <c r="AL339" s="587"/>
      <c r="AM339" s="42"/>
      <c r="AN339" s="42"/>
      <c r="AO339" s="42">
        <v>2017</v>
      </c>
      <c r="AP339" s="53"/>
      <c r="AQ339" s="719"/>
      <c r="AR339" s="1028" t="s">
        <v>1945</v>
      </c>
      <c r="AS339" s="1030" t="s">
        <v>2978</v>
      </c>
    </row>
    <row r="340" spans="1:45" ht="15" customHeight="1" x14ac:dyDescent="0.25">
      <c r="A340" t="s">
        <v>174</v>
      </c>
      <c r="B340">
        <v>1</v>
      </c>
      <c r="C340" t="s">
        <v>4376</v>
      </c>
      <c r="D340" s="26" t="s">
        <v>273</v>
      </c>
      <c r="E340" s="435" t="s">
        <v>2261</v>
      </c>
      <c r="F340" s="27" t="s">
        <v>67</v>
      </c>
      <c r="G340" s="28" t="s">
        <v>274</v>
      </c>
      <c r="H340" s="27" t="s">
        <v>143</v>
      </c>
      <c r="I340" s="27">
        <v>8</v>
      </c>
      <c r="J340" s="87">
        <v>16</v>
      </c>
      <c r="K340" s="19" t="s">
        <v>794</v>
      </c>
      <c r="L340" s="52" t="s">
        <v>108</v>
      </c>
      <c r="M340" s="81"/>
      <c r="N340" s="28">
        <v>366</v>
      </c>
      <c r="O340" s="972"/>
      <c r="P340" s="29">
        <v>4</v>
      </c>
      <c r="Q340" s="28">
        <v>1</v>
      </c>
      <c r="R340" s="28">
        <v>1</v>
      </c>
      <c r="S340" s="81">
        <v>70.412999999999997</v>
      </c>
      <c r="T340" s="185">
        <v>41696</v>
      </c>
      <c r="U340" s="326">
        <v>14.7</v>
      </c>
      <c r="V340" s="60">
        <v>0.33</v>
      </c>
      <c r="W340" s="167">
        <v>1</v>
      </c>
      <c r="X340" s="489">
        <f t="shared" si="10"/>
        <v>63.487131147540985</v>
      </c>
      <c r="Y340" s="502" t="s">
        <v>174</v>
      </c>
      <c r="Z340" s="494"/>
      <c r="AA340" s="28" t="s">
        <v>20</v>
      </c>
      <c r="AB340" s="27">
        <v>1</v>
      </c>
      <c r="AC340" s="28" t="s">
        <v>275</v>
      </c>
      <c r="AD340" s="27" t="s">
        <v>54</v>
      </c>
      <c r="AE340" s="28"/>
      <c r="AF340" s="29"/>
      <c r="AG340" s="29"/>
      <c r="AH340" s="27"/>
      <c r="AI340" s="27"/>
      <c r="AJ340" s="27"/>
      <c r="AK340" s="81">
        <v>15</v>
      </c>
      <c r="AL340" s="569"/>
      <c r="AM340" s="28">
        <v>6</v>
      </c>
      <c r="AN340" s="28"/>
      <c r="AO340" s="28">
        <v>2004</v>
      </c>
      <c r="AP340" s="20">
        <v>2014</v>
      </c>
      <c r="AQ340" s="142"/>
      <c r="AR340" s="28" t="s">
        <v>276</v>
      </c>
      <c r="AS340" s="20"/>
    </row>
    <row r="341" spans="1:45" ht="14.25" customHeight="1" x14ac:dyDescent="0.25">
      <c r="D341" s="45" t="s">
        <v>6497</v>
      </c>
      <c r="E341" s="555" t="s">
        <v>6498</v>
      </c>
      <c r="F341" s="46"/>
      <c r="G341" s="42" t="s">
        <v>4579</v>
      </c>
      <c r="H341" s="46">
        <v>6502</v>
      </c>
      <c r="I341" s="46">
        <v>8</v>
      </c>
      <c r="J341" s="670">
        <v>8</v>
      </c>
      <c r="K341" s="856" t="s">
        <v>6197</v>
      </c>
      <c r="L341" s="593" t="s">
        <v>108</v>
      </c>
      <c r="M341" s="81"/>
      <c r="N341" s="28">
        <v>485</v>
      </c>
      <c r="O341" s="972">
        <v>148</v>
      </c>
      <c r="P341" s="29">
        <v>6</v>
      </c>
      <c r="Q341" s="28"/>
      <c r="R341" s="28">
        <v>2</v>
      </c>
      <c r="S341" s="81">
        <v>370.37</v>
      </c>
      <c r="T341" s="185">
        <v>44563</v>
      </c>
      <c r="U341" s="326" t="s">
        <v>6495</v>
      </c>
      <c r="V341" s="60">
        <v>0.33</v>
      </c>
      <c r="W341" s="167">
        <v>4</v>
      </c>
      <c r="X341" s="489">
        <f>IF(AND(N341&lt;&gt;"",S341&lt;&gt;""),1000*S341*V341/(N341*W341),"")</f>
        <v>63.001082474226806</v>
      </c>
      <c r="Y341" s="502"/>
      <c r="Z341" s="494"/>
      <c r="AA341" s="28" t="s">
        <v>17</v>
      </c>
      <c r="AB341" s="27">
        <v>5</v>
      </c>
      <c r="AC341" s="28" t="s">
        <v>6500</v>
      </c>
      <c r="AD341" s="27" t="s">
        <v>54</v>
      </c>
      <c r="AE341" s="28" t="s">
        <v>124</v>
      </c>
      <c r="AF341" s="29" t="s">
        <v>55</v>
      </c>
      <c r="AG341" s="29"/>
      <c r="AH341" s="27" t="s">
        <v>181</v>
      </c>
      <c r="AI341" s="27" t="s">
        <v>181</v>
      </c>
      <c r="AJ341" s="27" t="s">
        <v>54</v>
      </c>
      <c r="AK341" s="81"/>
      <c r="AL341" s="569"/>
      <c r="AM341" s="28"/>
      <c r="AN341" s="28"/>
      <c r="AO341" s="28"/>
      <c r="AP341" s="20">
        <v>2022</v>
      </c>
      <c r="AQ341" s="182"/>
      <c r="AR341" s="129" t="s">
        <v>6499</v>
      </c>
      <c r="AS341" s="20"/>
    </row>
    <row r="342" spans="1:45" ht="14.25" customHeight="1" x14ac:dyDescent="0.25">
      <c r="B342">
        <v>1</v>
      </c>
      <c r="C342" t="s">
        <v>875</v>
      </c>
      <c r="D342" s="26" t="s">
        <v>6187</v>
      </c>
      <c r="E342" s="435" t="s">
        <v>6182</v>
      </c>
      <c r="F342" s="27"/>
      <c r="G342" s="28" t="s">
        <v>336</v>
      </c>
      <c r="H342" s="27">
        <v>6502</v>
      </c>
      <c r="I342" s="27">
        <v>8</v>
      </c>
      <c r="J342" s="87">
        <v>8</v>
      </c>
      <c r="K342" s="19" t="s">
        <v>9</v>
      </c>
      <c r="L342" s="52" t="s">
        <v>336</v>
      </c>
      <c r="M342" s="81"/>
      <c r="N342" s="28">
        <v>276</v>
      </c>
      <c r="O342" s="972"/>
      <c r="P342" s="29">
        <v>6</v>
      </c>
      <c r="Q342" s="28"/>
      <c r="R342" s="28"/>
      <c r="S342" s="81">
        <v>104</v>
      </c>
      <c r="T342" s="185"/>
      <c r="U342" s="326"/>
      <c r="V342" s="60">
        <v>0.33</v>
      </c>
      <c r="W342" s="167">
        <v>2</v>
      </c>
      <c r="X342" s="489">
        <f t="shared" si="10"/>
        <v>62.173913043478258</v>
      </c>
      <c r="Y342" s="502" t="s">
        <v>174</v>
      </c>
      <c r="Z342" s="494"/>
      <c r="AA342" s="28" t="s">
        <v>20</v>
      </c>
      <c r="AB342" s="27">
        <v>15</v>
      </c>
      <c r="AC342" s="28" t="s">
        <v>6184</v>
      </c>
      <c r="AD342" s="988" t="s">
        <v>54</v>
      </c>
      <c r="AE342" s="28"/>
      <c r="AF342" s="29" t="s">
        <v>55</v>
      </c>
      <c r="AG342" s="29"/>
      <c r="AH342" s="27" t="s">
        <v>181</v>
      </c>
      <c r="AI342" s="27" t="s">
        <v>181</v>
      </c>
      <c r="AJ342" s="27" t="s">
        <v>54</v>
      </c>
      <c r="AK342" s="81">
        <v>31</v>
      </c>
      <c r="AL342" s="569"/>
      <c r="AM342" s="28"/>
      <c r="AN342" s="28"/>
      <c r="AO342" s="28"/>
      <c r="AP342" s="20">
        <v>2017</v>
      </c>
      <c r="AQ342" s="182"/>
      <c r="AR342" s="28" t="s">
        <v>6185</v>
      </c>
      <c r="AS342" s="20" t="s">
        <v>6183</v>
      </c>
    </row>
    <row r="343" spans="1:45" ht="14.25" customHeight="1" x14ac:dyDescent="0.25">
      <c r="B343">
        <v>1</v>
      </c>
      <c r="C343" t="s">
        <v>875</v>
      </c>
      <c r="D343" s="26" t="s">
        <v>1848</v>
      </c>
      <c r="E343" s="435" t="s">
        <v>2902</v>
      </c>
      <c r="F343" s="27" t="s">
        <v>67</v>
      </c>
      <c r="G343" s="28" t="s">
        <v>2903</v>
      </c>
      <c r="H343" s="27" t="s">
        <v>12</v>
      </c>
      <c r="I343" s="27">
        <v>8</v>
      </c>
      <c r="J343" s="87">
        <v>16</v>
      </c>
      <c r="K343" s="19" t="s">
        <v>800</v>
      </c>
      <c r="L343" s="52" t="s">
        <v>108</v>
      </c>
      <c r="M343" s="81" t="s">
        <v>2679</v>
      </c>
      <c r="N343" s="28">
        <v>644</v>
      </c>
      <c r="O343" s="972"/>
      <c r="P343" s="29">
        <v>6</v>
      </c>
      <c r="Q343" s="28"/>
      <c r="R343" s="28">
        <v>2</v>
      </c>
      <c r="S343" s="81">
        <v>232.55799999999999</v>
      </c>
      <c r="T343" s="185">
        <v>42512</v>
      </c>
      <c r="U343" s="326">
        <v>14.7</v>
      </c>
      <c r="V343" s="60">
        <v>0.33</v>
      </c>
      <c r="W343" s="167">
        <v>2</v>
      </c>
      <c r="X343" s="489">
        <f t="shared" si="10"/>
        <v>59.583959627329193</v>
      </c>
      <c r="Y343" s="502" t="s">
        <v>174</v>
      </c>
      <c r="Z343" s="494"/>
      <c r="AA343" s="28" t="s">
        <v>20</v>
      </c>
      <c r="AB343" s="27">
        <v>13</v>
      </c>
      <c r="AC343" s="28" t="s">
        <v>1849</v>
      </c>
      <c r="AD343" s="27"/>
      <c r="AE343" s="28"/>
      <c r="AF343" s="29"/>
      <c r="AG343" s="29"/>
      <c r="AH343" s="27">
        <v>256</v>
      </c>
      <c r="AI343" s="27" t="s">
        <v>83</v>
      </c>
      <c r="AJ343" s="27"/>
      <c r="AK343" s="81"/>
      <c r="AL343" s="569"/>
      <c r="AM343" s="28"/>
      <c r="AN343" s="28"/>
      <c r="AO343" s="28">
        <v>2014</v>
      </c>
      <c r="AP343" s="20">
        <v>2014</v>
      </c>
      <c r="AQ343" s="182" t="s">
        <v>2904</v>
      </c>
      <c r="AR343" s="28"/>
      <c r="AS343" s="20" t="s">
        <v>2905</v>
      </c>
    </row>
    <row r="344" spans="1:45" ht="14.25" customHeight="1" x14ac:dyDescent="0.25">
      <c r="A344" t="s">
        <v>744</v>
      </c>
      <c r="B344">
        <v>1</v>
      </c>
      <c r="C344" t="s">
        <v>875</v>
      </c>
      <c r="D344" s="45" t="s">
        <v>320</v>
      </c>
      <c r="E344" s="555" t="s">
        <v>2296</v>
      </c>
      <c r="F344" s="46" t="s">
        <v>67</v>
      </c>
      <c r="G344" s="42" t="s">
        <v>321</v>
      </c>
      <c r="H344" s="27">
        <v>8080</v>
      </c>
      <c r="I344" s="46">
        <v>8</v>
      </c>
      <c r="J344" s="670">
        <v>8</v>
      </c>
      <c r="K344" s="19" t="s">
        <v>800</v>
      </c>
      <c r="L344" s="52" t="s">
        <v>108</v>
      </c>
      <c r="M344" s="81"/>
      <c r="N344" s="28">
        <v>154</v>
      </c>
      <c r="O344" s="972"/>
      <c r="P344" s="29">
        <v>6</v>
      </c>
      <c r="Q344" s="28"/>
      <c r="R344" s="28">
        <v>1</v>
      </c>
      <c r="S344" s="81">
        <v>247.46299999999999</v>
      </c>
      <c r="T344" s="185"/>
      <c r="U344" s="326">
        <v>14.7</v>
      </c>
      <c r="V344" s="60">
        <v>0.33</v>
      </c>
      <c r="W344" s="167">
        <v>9</v>
      </c>
      <c r="X344" s="489">
        <f t="shared" si="10"/>
        <v>58.919761904761913</v>
      </c>
      <c r="Y344" s="502" t="s">
        <v>2216</v>
      </c>
      <c r="Z344" s="494"/>
      <c r="AA344" s="28" t="s">
        <v>20</v>
      </c>
      <c r="AB344" s="27">
        <v>5</v>
      </c>
      <c r="AC344" s="28" t="s">
        <v>785</v>
      </c>
      <c r="AD344" s="27" t="s">
        <v>54</v>
      </c>
      <c r="AE344" s="28" t="s">
        <v>124</v>
      </c>
      <c r="AF344" s="29" t="s">
        <v>55</v>
      </c>
      <c r="AG344" s="27" t="s">
        <v>55</v>
      </c>
      <c r="AH344" s="27" t="s">
        <v>181</v>
      </c>
      <c r="AI344" s="27" t="s">
        <v>181</v>
      </c>
      <c r="AJ344" s="27" t="s">
        <v>54</v>
      </c>
      <c r="AK344" s="81"/>
      <c r="AL344" s="569"/>
      <c r="AM344" s="28"/>
      <c r="AN344" s="28"/>
      <c r="AO344" s="28">
        <v>2007</v>
      </c>
      <c r="AP344" s="20">
        <v>2019</v>
      </c>
      <c r="AQ344" s="182" t="s">
        <v>5980</v>
      </c>
      <c r="AR344" s="28" t="s">
        <v>786</v>
      </c>
      <c r="AS344" s="20" t="s">
        <v>3293</v>
      </c>
    </row>
    <row r="345" spans="1:45" ht="14.25" customHeight="1" x14ac:dyDescent="0.25">
      <c r="A345" t="s">
        <v>744</v>
      </c>
      <c r="B345">
        <v>1</v>
      </c>
      <c r="C345" t="s">
        <v>875</v>
      </c>
      <c r="D345" s="26" t="s">
        <v>220</v>
      </c>
      <c r="E345" s="435" t="s">
        <v>2249</v>
      </c>
      <c r="F345" s="27" t="s">
        <v>67</v>
      </c>
      <c r="G345" s="28" t="s">
        <v>221</v>
      </c>
      <c r="H345" s="27" t="s">
        <v>222</v>
      </c>
      <c r="I345" s="27">
        <v>8</v>
      </c>
      <c r="J345" s="87">
        <v>18</v>
      </c>
      <c r="K345" s="19" t="s">
        <v>800</v>
      </c>
      <c r="L345" s="52" t="s">
        <v>108</v>
      </c>
      <c r="M345" s="81" t="s">
        <v>1147</v>
      </c>
      <c r="N345" s="28">
        <v>622</v>
      </c>
      <c r="O345" s="972"/>
      <c r="P345" s="29">
        <v>6</v>
      </c>
      <c r="Q345" s="28"/>
      <c r="R345" s="28"/>
      <c r="S345" s="81">
        <v>216.63800000000001</v>
      </c>
      <c r="T345" s="185">
        <v>41733</v>
      </c>
      <c r="U345" s="326">
        <v>14.7</v>
      </c>
      <c r="V345" s="60">
        <v>0.33</v>
      </c>
      <c r="W345" s="167">
        <v>2</v>
      </c>
      <c r="X345" s="489">
        <f t="shared" si="10"/>
        <v>57.468279742765283</v>
      </c>
      <c r="Y345" s="502" t="s">
        <v>2216</v>
      </c>
      <c r="Z345" s="494"/>
      <c r="AA345" s="28" t="s">
        <v>17</v>
      </c>
      <c r="AB345" s="27">
        <v>16</v>
      </c>
      <c r="AC345" s="28" t="s">
        <v>223</v>
      </c>
      <c r="AD345" s="27" t="s">
        <v>54</v>
      </c>
      <c r="AE345" s="28" t="s">
        <v>158</v>
      </c>
      <c r="AF345" s="29" t="s">
        <v>55</v>
      </c>
      <c r="AG345" s="29"/>
      <c r="AH345" s="27">
        <v>256</v>
      </c>
      <c r="AI345" s="27" t="s">
        <v>205</v>
      </c>
      <c r="AJ345" s="27" t="s">
        <v>54</v>
      </c>
      <c r="AK345" s="81"/>
      <c r="AL345" s="569"/>
      <c r="AM345" s="28"/>
      <c r="AN345" s="28"/>
      <c r="AO345" s="28">
        <v>2011</v>
      </c>
      <c r="AP345" s="20">
        <v>2016</v>
      </c>
      <c r="AQ345" s="142"/>
      <c r="AR345" s="28" t="s">
        <v>224</v>
      </c>
      <c r="AS345" s="20"/>
    </row>
    <row r="346" spans="1:45" ht="14.25" customHeight="1" x14ac:dyDescent="0.25">
      <c r="A346" t="s">
        <v>744</v>
      </c>
      <c r="B346">
        <v>1</v>
      </c>
      <c r="C346" t="s">
        <v>875</v>
      </c>
      <c r="D346" s="26" t="s">
        <v>343</v>
      </c>
      <c r="E346" s="435" t="s">
        <v>2313</v>
      </c>
      <c r="F346" s="27" t="s">
        <v>67</v>
      </c>
      <c r="G346" s="28" t="s">
        <v>344</v>
      </c>
      <c r="H346" s="27" t="s">
        <v>199</v>
      </c>
      <c r="I346" s="27">
        <v>8</v>
      </c>
      <c r="J346" s="87">
        <v>14</v>
      </c>
      <c r="K346" s="19" t="s">
        <v>10</v>
      </c>
      <c r="L346" s="52" t="s">
        <v>344</v>
      </c>
      <c r="M346" s="81"/>
      <c r="N346" s="28">
        <v>460</v>
      </c>
      <c r="O346" s="972"/>
      <c r="P346" s="29">
        <v>4</v>
      </c>
      <c r="Q346" s="28"/>
      <c r="R346" s="28"/>
      <c r="S346" s="81">
        <v>80</v>
      </c>
      <c r="T346" s="185"/>
      <c r="U346" s="326"/>
      <c r="V346" s="60">
        <v>0.33</v>
      </c>
      <c r="W346" s="167">
        <v>1</v>
      </c>
      <c r="X346" s="489">
        <f t="shared" ref="X346:X377" si="11">IF(AND(N346&lt;&gt;"",S346&lt;&gt;""),1000*S346*V346/(N346*W346),"")</f>
        <v>57.391304347826086</v>
      </c>
      <c r="Y346" s="502" t="s">
        <v>174</v>
      </c>
      <c r="Z346" s="494"/>
      <c r="AA346" s="28" t="s">
        <v>20</v>
      </c>
      <c r="AB346" s="27">
        <v>7</v>
      </c>
      <c r="AC346" s="28" t="s">
        <v>345</v>
      </c>
      <c r="AD346" s="27" t="s">
        <v>54</v>
      </c>
      <c r="AE346" s="28" t="s">
        <v>124</v>
      </c>
      <c r="AF346" s="29" t="s">
        <v>55</v>
      </c>
      <c r="AG346" s="29" t="s">
        <v>54</v>
      </c>
      <c r="AH346" s="27">
        <v>256</v>
      </c>
      <c r="AI346" s="27" t="s">
        <v>83</v>
      </c>
      <c r="AJ346" s="27" t="s">
        <v>54</v>
      </c>
      <c r="AK346" s="81"/>
      <c r="AL346" s="569"/>
      <c r="AM346" s="28"/>
      <c r="AN346" s="28"/>
      <c r="AO346" s="28">
        <v>2001</v>
      </c>
      <c r="AP346" s="20">
        <v>2012</v>
      </c>
      <c r="AQ346" s="19"/>
      <c r="AR346" s="28"/>
      <c r="AS346" s="20"/>
    </row>
    <row r="347" spans="1:45" ht="14.25" customHeight="1" x14ac:dyDescent="0.25">
      <c r="B347">
        <v>1</v>
      </c>
      <c r="C347" t="s">
        <v>875</v>
      </c>
      <c r="D347" s="45" t="s">
        <v>2068</v>
      </c>
      <c r="E347" s="555" t="s">
        <v>2571</v>
      </c>
      <c r="F347" s="592" t="s">
        <v>85</v>
      </c>
      <c r="G347" s="42" t="s">
        <v>2069</v>
      </c>
      <c r="H347" s="27" t="s">
        <v>668</v>
      </c>
      <c r="I347" s="46">
        <v>8</v>
      </c>
      <c r="J347" s="670">
        <v>32</v>
      </c>
      <c r="K347" s="19" t="s">
        <v>800</v>
      </c>
      <c r="L347" s="52" t="s">
        <v>108</v>
      </c>
      <c r="M347" s="81" t="s">
        <v>2764</v>
      </c>
      <c r="N347" s="28">
        <v>895</v>
      </c>
      <c r="O347" s="972"/>
      <c r="P347" s="29">
        <v>6</v>
      </c>
      <c r="Q347" s="28"/>
      <c r="R347" s="28"/>
      <c r="S347" s="81">
        <v>149.25399999999999</v>
      </c>
      <c r="T347" s="185">
        <v>41733</v>
      </c>
      <c r="U347" s="326">
        <v>14.7</v>
      </c>
      <c r="V347" s="60">
        <v>0.33</v>
      </c>
      <c r="W347" s="167">
        <v>1</v>
      </c>
      <c r="X347" s="489">
        <f t="shared" si="11"/>
        <v>55.032201117318436</v>
      </c>
      <c r="Y347" s="502" t="s">
        <v>174</v>
      </c>
      <c r="Z347" s="494"/>
      <c r="AA347" s="28" t="s">
        <v>17</v>
      </c>
      <c r="AB347" s="27">
        <v>19</v>
      </c>
      <c r="AC347" s="28" t="s">
        <v>2762</v>
      </c>
      <c r="AD347" s="27"/>
      <c r="AE347" s="28"/>
      <c r="AF347" s="29" t="s">
        <v>55</v>
      </c>
      <c r="AG347" s="29" t="s">
        <v>54</v>
      </c>
      <c r="AH347" s="27">
        <v>256</v>
      </c>
      <c r="AI347" s="27" t="s">
        <v>249</v>
      </c>
      <c r="AJ347" s="27" t="s">
        <v>54</v>
      </c>
      <c r="AK347" s="81"/>
      <c r="AL347" s="569"/>
      <c r="AM347" s="28"/>
      <c r="AN347" s="28"/>
      <c r="AO347" s="28">
        <v>2013</v>
      </c>
      <c r="AP347" s="20">
        <v>2020</v>
      </c>
      <c r="AQ347" s="19"/>
      <c r="AR347" s="28" t="s">
        <v>2763</v>
      </c>
      <c r="AS347" s="20" t="s">
        <v>2765</v>
      </c>
    </row>
    <row r="348" spans="1:45" ht="14.25" customHeight="1" x14ac:dyDescent="0.25">
      <c r="A348" t="s">
        <v>744</v>
      </c>
      <c r="B348">
        <v>1</v>
      </c>
      <c r="C348" t="s">
        <v>875</v>
      </c>
      <c r="D348" s="26" t="s">
        <v>186</v>
      </c>
      <c r="E348" s="435" t="s">
        <v>2235</v>
      </c>
      <c r="F348" s="27" t="s">
        <v>57</v>
      </c>
      <c r="G348" s="28" t="s">
        <v>148</v>
      </c>
      <c r="H348" s="27" t="s">
        <v>178</v>
      </c>
      <c r="I348" s="27">
        <v>8</v>
      </c>
      <c r="J348" s="87">
        <v>16</v>
      </c>
      <c r="K348" s="19" t="s">
        <v>800</v>
      </c>
      <c r="L348" s="52" t="s">
        <v>108</v>
      </c>
      <c r="M348" s="81"/>
      <c r="N348" s="28">
        <v>1243</v>
      </c>
      <c r="O348" s="972"/>
      <c r="P348" s="29">
        <v>6</v>
      </c>
      <c r="Q348" s="28"/>
      <c r="R348" s="28"/>
      <c r="S348" s="81">
        <v>193.911</v>
      </c>
      <c r="T348" s="185">
        <v>41687</v>
      </c>
      <c r="U348" s="326">
        <v>14.7</v>
      </c>
      <c r="V348" s="60">
        <v>0.33</v>
      </c>
      <c r="W348" s="167">
        <v>1</v>
      </c>
      <c r="X348" s="489">
        <f t="shared" si="11"/>
        <v>51.480796460176997</v>
      </c>
      <c r="Y348" s="502" t="s">
        <v>174</v>
      </c>
      <c r="Z348" s="494"/>
      <c r="AA348" s="28" t="s">
        <v>17</v>
      </c>
      <c r="AB348" s="27">
        <v>1</v>
      </c>
      <c r="AC348" s="28" t="s">
        <v>187</v>
      </c>
      <c r="AD348" s="27"/>
      <c r="AE348" s="28" t="s">
        <v>124</v>
      </c>
      <c r="AF348" s="29" t="s">
        <v>55</v>
      </c>
      <c r="AG348" s="29"/>
      <c r="AH348" s="27" t="s">
        <v>181</v>
      </c>
      <c r="AI348" s="27" t="s">
        <v>182</v>
      </c>
      <c r="AJ348" s="27" t="s">
        <v>54</v>
      </c>
      <c r="AK348" s="81">
        <v>72</v>
      </c>
      <c r="AL348" s="569"/>
      <c r="AM348" s="28">
        <v>32</v>
      </c>
      <c r="AN348" s="28"/>
      <c r="AO348" s="28">
        <v>2008</v>
      </c>
      <c r="AP348" s="20">
        <v>2009</v>
      </c>
      <c r="AQ348" s="142"/>
      <c r="AR348" s="28"/>
      <c r="AS348" s="20"/>
    </row>
    <row r="349" spans="1:45" ht="14.25" customHeight="1" x14ac:dyDescent="0.25">
      <c r="A349" t="s">
        <v>744</v>
      </c>
      <c r="B349">
        <v>1</v>
      </c>
      <c r="C349" t="s">
        <v>875</v>
      </c>
      <c r="D349" s="26" t="s">
        <v>176</v>
      </c>
      <c r="E349" s="435" t="s">
        <v>2234</v>
      </c>
      <c r="F349" s="27" t="s">
        <v>67</v>
      </c>
      <c r="G349" s="28" t="s">
        <v>177</v>
      </c>
      <c r="H349" s="27" t="s">
        <v>178</v>
      </c>
      <c r="I349" s="27">
        <v>8</v>
      </c>
      <c r="J349" s="87">
        <v>16</v>
      </c>
      <c r="K349" s="856" t="s">
        <v>6197</v>
      </c>
      <c r="L349" s="52" t="s">
        <v>108</v>
      </c>
      <c r="M349" s="81" t="s">
        <v>6199</v>
      </c>
      <c r="N349" s="28">
        <v>1624</v>
      </c>
      <c r="O349" s="972">
        <v>519</v>
      </c>
      <c r="P349" s="29">
        <v>6</v>
      </c>
      <c r="Q349" s="28"/>
      <c r="R349" s="28"/>
      <c r="S349" s="81">
        <v>250</v>
      </c>
      <c r="T349" s="185">
        <v>44495</v>
      </c>
      <c r="U349" s="326" t="s">
        <v>5998</v>
      </c>
      <c r="V349" s="60">
        <v>0.33</v>
      </c>
      <c r="W349" s="167">
        <v>1</v>
      </c>
      <c r="X349" s="489">
        <f t="shared" si="11"/>
        <v>50.800492610837438</v>
      </c>
      <c r="Y349" s="502" t="s">
        <v>174</v>
      </c>
      <c r="Z349" s="494"/>
      <c r="AA349" s="28" t="s">
        <v>20</v>
      </c>
      <c r="AB349" s="27">
        <v>70</v>
      </c>
      <c r="AC349" s="28" t="s">
        <v>176</v>
      </c>
      <c r="AD349" s="27" t="s">
        <v>54</v>
      </c>
      <c r="AE349" s="28" t="s">
        <v>124</v>
      </c>
      <c r="AF349" s="29" t="s">
        <v>55</v>
      </c>
      <c r="AG349" s="29"/>
      <c r="AH349" s="27" t="s">
        <v>181</v>
      </c>
      <c r="AI349" s="27" t="s">
        <v>182</v>
      </c>
      <c r="AJ349" s="27" t="s">
        <v>54</v>
      </c>
      <c r="AK349" s="81">
        <v>72</v>
      </c>
      <c r="AL349" s="569"/>
      <c r="AM349" s="28">
        <v>32</v>
      </c>
      <c r="AN349" s="28"/>
      <c r="AO349" s="28">
        <v>2002</v>
      </c>
      <c r="AP349" s="20">
        <v>2017</v>
      </c>
      <c r="AQ349" s="142"/>
      <c r="AR349" s="28" t="s">
        <v>3002</v>
      </c>
      <c r="AS349" s="20"/>
    </row>
    <row r="350" spans="1:45" ht="14.25" customHeight="1" x14ac:dyDescent="0.25">
      <c r="A350" t="s">
        <v>174</v>
      </c>
      <c r="B350">
        <v>1</v>
      </c>
      <c r="C350" t="s">
        <v>4376</v>
      </c>
      <c r="D350" s="26" t="s">
        <v>1824</v>
      </c>
      <c r="E350" s="435" t="s">
        <v>1437</v>
      </c>
      <c r="F350" s="27" t="s">
        <v>67</v>
      </c>
      <c r="G350" s="28" t="s">
        <v>1438</v>
      </c>
      <c r="H350" s="27" t="s">
        <v>143</v>
      </c>
      <c r="I350" s="27">
        <v>8</v>
      </c>
      <c r="J350" s="87">
        <v>16</v>
      </c>
      <c r="K350" s="19" t="s">
        <v>800</v>
      </c>
      <c r="L350" s="52" t="s">
        <v>108</v>
      </c>
      <c r="M350" s="81"/>
      <c r="N350" s="28">
        <v>136</v>
      </c>
      <c r="O350" s="972"/>
      <c r="P350" s="29">
        <v>6</v>
      </c>
      <c r="Q350" s="28"/>
      <c r="R350" s="28"/>
      <c r="S350" s="81">
        <v>313.185</v>
      </c>
      <c r="T350" s="185">
        <v>41825</v>
      </c>
      <c r="U350" s="326">
        <v>14.7</v>
      </c>
      <c r="V350" s="60">
        <v>0.16700000000000001</v>
      </c>
      <c r="W350" s="167">
        <v>8</v>
      </c>
      <c r="X350" s="489">
        <f t="shared" si="11"/>
        <v>48.071594669117651</v>
      </c>
      <c r="Y350" s="502" t="s">
        <v>2216</v>
      </c>
      <c r="Z350" s="494"/>
      <c r="AA350" s="28" t="s">
        <v>17</v>
      </c>
      <c r="AB350" s="27">
        <v>1</v>
      </c>
      <c r="AC350" s="28" t="s">
        <v>73</v>
      </c>
      <c r="AD350" s="27"/>
      <c r="AE350" s="28" t="s">
        <v>158</v>
      </c>
      <c r="AF350" s="29" t="s">
        <v>55</v>
      </c>
      <c r="AG350" s="29" t="s">
        <v>55</v>
      </c>
      <c r="AH350" s="27" t="s">
        <v>181</v>
      </c>
      <c r="AI350" s="27" t="s">
        <v>181</v>
      </c>
      <c r="AJ350" s="27" t="s">
        <v>54</v>
      </c>
      <c r="AK350" s="81">
        <v>16</v>
      </c>
      <c r="AL350" s="569"/>
      <c r="AM350" s="28">
        <v>4</v>
      </c>
      <c r="AN350" s="28"/>
      <c r="AO350" s="28">
        <v>1996</v>
      </c>
      <c r="AP350" s="20">
        <v>1998</v>
      </c>
      <c r="AQ350" s="142"/>
      <c r="AR350" s="28" t="s">
        <v>1436</v>
      </c>
      <c r="AS350" s="20" t="s">
        <v>1435</v>
      </c>
    </row>
    <row r="351" spans="1:45" ht="14.25" customHeight="1" x14ac:dyDescent="0.25">
      <c r="D351" s="409" t="s">
        <v>4577</v>
      </c>
      <c r="E351" s="435" t="s">
        <v>4578</v>
      </c>
      <c r="F351" s="412" t="s">
        <v>57</v>
      </c>
      <c r="G351" s="504" t="s">
        <v>4579</v>
      </c>
      <c r="H351" s="412">
        <v>1802</v>
      </c>
      <c r="I351" s="412">
        <v>8</v>
      </c>
      <c r="J351" s="415">
        <v>8</v>
      </c>
      <c r="K351" s="856" t="s">
        <v>6197</v>
      </c>
      <c r="L351" s="52" t="s">
        <v>108</v>
      </c>
      <c r="M351" s="81" t="s">
        <v>5299</v>
      </c>
      <c r="N351" s="28">
        <v>247</v>
      </c>
      <c r="O351" s="972">
        <v>136</v>
      </c>
      <c r="P351" s="29">
        <v>6</v>
      </c>
      <c r="Q351" s="28"/>
      <c r="R351" s="28">
        <v>2</v>
      </c>
      <c r="S351" s="81">
        <v>427.35</v>
      </c>
      <c r="T351" s="185">
        <v>44489</v>
      </c>
      <c r="U351" s="326" t="s">
        <v>5998</v>
      </c>
      <c r="V351" s="60">
        <v>0.33</v>
      </c>
      <c r="W351" s="167">
        <v>12</v>
      </c>
      <c r="X351" s="489">
        <f t="shared" si="11"/>
        <v>47.579453441295549</v>
      </c>
      <c r="Y351" s="502" t="s">
        <v>3284</v>
      </c>
      <c r="Z351" s="494"/>
      <c r="AA351" s="28" t="s">
        <v>17</v>
      </c>
      <c r="AB351" s="27">
        <v>6</v>
      </c>
      <c r="AC351" s="28" t="s">
        <v>4582</v>
      </c>
      <c r="AD351" s="27" t="s">
        <v>54</v>
      </c>
      <c r="AE351" s="28" t="s">
        <v>124</v>
      </c>
      <c r="AF351" s="29" t="s">
        <v>55</v>
      </c>
      <c r="AG351" s="29"/>
      <c r="AH351" s="27" t="s">
        <v>181</v>
      </c>
      <c r="AI351" s="27" t="s">
        <v>181</v>
      </c>
      <c r="AJ351" s="27" t="s">
        <v>54</v>
      </c>
      <c r="AK351" s="81">
        <v>52</v>
      </c>
      <c r="AL351" s="569"/>
      <c r="AM351" s="28">
        <v>16</v>
      </c>
      <c r="AN351" s="28"/>
      <c r="AO351" s="28">
        <v>2016</v>
      </c>
      <c r="AP351" s="20">
        <v>2016</v>
      </c>
      <c r="AQ351" s="182" t="s">
        <v>4584</v>
      </c>
      <c r="AR351" s="28" t="s">
        <v>4581</v>
      </c>
      <c r="AS351" s="20" t="s">
        <v>4583</v>
      </c>
    </row>
    <row r="352" spans="1:45" ht="14.25" customHeight="1" x14ac:dyDescent="0.25">
      <c r="A352" t="s">
        <v>744</v>
      </c>
      <c r="B352">
        <v>1</v>
      </c>
      <c r="C352" t="s">
        <v>875</v>
      </c>
      <c r="D352" s="26" t="s">
        <v>183</v>
      </c>
      <c r="E352" s="435" t="s">
        <v>2233</v>
      </c>
      <c r="F352" s="27" t="s">
        <v>67</v>
      </c>
      <c r="G352" s="28" t="s">
        <v>184</v>
      </c>
      <c r="H352" s="27" t="s">
        <v>178</v>
      </c>
      <c r="I352" s="27">
        <v>8</v>
      </c>
      <c r="J352" s="87">
        <v>16</v>
      </c>
      <c r="K352" s="19" t="s">
        <v>800</v>
      </c>
      <c r="L352" s="52" t="s">
        <v>108</v>
      </c>
      <c r="M352" s="81" t="s">
        <v>814</v>
      </c>
      <c r="N352" s="28">
        <v>1554</v>
      </c>
      <c r="O352" s="972"/>
      <c r="P352" s="29">
        <v>6</v>
      </c>
      <c r="Q352" s="28"/>
      <c r="R352" s="28"/>
      <c r="S352" s="81">
        <v>223.16399999999999</v>
      </c>
      <c r="T352" s="185">
        <v>41687</v>
      </c>
      <c r="U352" s="326">
        <v>14.7</v>
      </c>
      <c r="V352" s="60">
        <v>0.33</v>
      </c>
      <c r="W352" s="167">
        <v>1</v>
      </c>
      <c r="X352" s="489">
        <f t="shared" si="11"/>
        <v>47.390038610038616</v>
      </c>
      <c r="Y352" s="502" t="s">
        <v>174</v>
      </c>
      <c r="Z352" s="494"/>
      <c r="AA352" s="28" t="s">
        <v>17</v>
      </c>
      <c r="AB352" s="27">
        <v>10</v>
      </c>
      <c r="AC352" s="28" t="s">
        <v>816</v>
      </c>
      <c r="AD352" s="27" t="s">
        <v>149</v>
      </c>
      <c r="AE352" s="28" t="s">
        <v>124</v>
      </c>
      <c r="AF352" s="29" t="s">
        <v>55</v>
      </c>
      <c r="AG352" s="29"/>
      <c r="AH352" s="27" t="s">
        <v>181</v>
      </c>
      <c r="AI352" s="27" t="s">
        <v>182</v>
      </c>
      <c r="AJ352" s="27" t="s">
        <v>54</v>
      </c>
      <c r="AK352" s="81">
        <v>72</v>
      </c>
      <c r="AL352" s="569"/>
      <c r="AM352" s="28">
        <v>32</v>
      </c>
      <c r="AN352" s="28"/>
      <c r="AO352" s="28">
        <v>2010</v>
      </c>
      <c r="AP352" s="20">
        <v>2012</v>
      </c>
      <c r="AQ352" s="142"/>
      <c r="AR352" s="28" t="s">
        <v>185</v>
      </c>
      <c r="AS352" s="20"/>
    </row>
    <row r="353" spans="1:45" ht="14.25" customHeight="1" x14ac:dyDescent="0.25">
      <c r="A353" t="s">
        <v>744</v>
      </c>
      <c r="B353">
        <v>1</v>
      </c>
      <c r="C353" t="s">
        <v>875</v>
      </c>
      <c r="D353" s="26" t="s">
        <v>418</v>
      </c>
      <c r="E353" s="435" t="s">
        <v>2522</v>
      </c>
      <c r="F353" s="27" t="s">
        <v>67</v>
      </c>
      <c r="G353" s="28" t="s">
        <v>414</v>
      </c>
      <c r="H353" s="27" t="s">
        <v>559</v>
      </c>
      <c r="I353" s="27">
        <v>8</v>
      </c>
      <c r="J353" s="87">
        <v>8</v>
      </c>
      <c r="K353" s="19" t="s">
        <v>800</v>
      </c>
      <c r="L353" s="28" t="s">
        <v>108</v>
      </c>
      <c r="M353" s="81"/>
      <c r="N353" s="28">
        <v>854</v>
      </c>
      <c r="O353" s="972"/>
      <c r="P353" s="29">
        <v>6</v>
      </c>
      <c r="Q353" s="28"/>
      <c r="R353" s="28"/>
      <c r="S353" s="81">
        <v>119.048</v>
      </c>
      <c r="T353" s="185">
        <v>43341</v>
      </c>
      <c r="U353" s="326">
        <v>14.7</v>
      </c>
      <c r="V353" s="60">
        <v>0.33</v>
      </c>
      <c r="W353" s="167">
        <v>1</v>
      </c>
      <c r="X353" s="489">
        <f t="shared" si="11"/>
        <v>46.002154566744736</v>
      </c>
      <c r="Y353" s="502" t="s">
        <v>174</v>
      </c>
      <c r="Z353" s="494" t="s">
        <v>745</v>
      </c>
      <c r="AA353" s="28" t="s">
        <v>20</v>
      </c>
      <c r="AB353" s="27">
        <v>3</v>
      </c>
      <c r="AC353" s="28" t="s">
        <v>419</v>
      </c>
      <c r="AD353" s="27" t="s">
        <v>54</v>
      </c>
      <c r="AE353" s="28" t="s">
        <v>124</v>
      </c>
      <c r="AF353" s="29" t="s">
        <v>55</v>
      </c>
      <c r="AG353" s="29" t="s">
        <v>55</v>
      </c>
      <c r="AH353" s="27" t="s">
        <v>181</v>
      </c>
      <c r="AI353" s="27" t="s">
        <v>181</v>
      </c>
      <c r="AJ353" s="27" t="s">
        <v>54</v>
      </c>
      <c r="AK353" s="81"/>
      <c r="AL353" s="569"/>
      <c r="AM353" s="28"/>
      <c r="AN353" s="28"/>
      <c r="AO353" s="28">
        <v>2011</v>
      </c>
      <c r="AP353" s="20">
        <v>2019</v>
      </c>
      <c r="AQ353" s="19"/>
      <c r="AR353" s="28"/>
      <c r="AS353" s="20" t="s">
        <v>4545</v>
      </c>
    </row>
    <row r="354" spans="1:45" ht="14.25" customHeight="1" x14ac:dyDescent="0.25">
      <c r="A354" t="s">
        <v>744</v>
      </c>
      <c r="B354">
        <v>1</v>
      </c>
      <c r="C354" t="s">
        <v>875</v>
      </c>
      <c r="D354" s="45" t="s">
        <v>188</v>
      </c>
      <c r="E354" s="555" t="s">
        <v>2235</v>
      </c>
      <c r="F354" s="46" t="s">
        <v>67</v>
      </c>
      <c r="G354" s="42" t="s">
        <v>189</v>
      </c>
      <c r="H354" s="27" t="s">
        <v>178</v>
      </c>
      <c r="I354" s="46">
        <v>8</v>
      </c>
      <c r="J354" s="670">
        <v>16</v>
      </c>
      <c r="K354" s="19" t="s">
        <v>775</v>
      </c>
      <c r="L354" s="52" t="s">
        <v>108</v>
      </c>
      <c r="M354" s="81" t="s">
        <v>779</v>
      </c>
      <c r="N354" s="28">
        <v>1549</v>
      </c>
      <c r="O354" s="972"/>
      <c r="P354" s="29">
        <v>6</v>
      </c>
      <c r="Q354" s="28"/>
      <c r="R354" s="28">
        <v>1</v>
      </c>
      <c r="S354" s="81">
        <v>212.76599999999999</v>
      </c>
      <c r="T354" s="185">
        <v>43194</v>
      </c>
      <c r="U354" s="326">
        <v>14.7</v>
      </c>
      <c r="V354" s="60">
        <v>0.33</v>
      </c>
      <c r="W354" s="167">
        <v>1</v>
      </c>
      <c r="X354" s="489">
        <f t="shared" si="11"/>
        <v>45.327811491284699</v>
      </c>
      <c r="Y354" s="502" t="s">
        <v>174</v>
      </c>
      <c r="Z354" s="494"/>
      <c r="AA354" s="28" t="s">
        <v>17</v>
      </c>
      <c r="AB354" s="27">
        <v>14</v>
      </c>
      <c r="AC354" s="28" t="s">
        <v>190</v>
      </c>
      <c r="AD354" s="27"/>
      <c r="AE354" s="28" t="s">
        <v>124</v>
      </c>
      <c r="AF354" s="29" t="s">
        <v>55</v>
      </c>
      <c r="AG354" s="29"/>
      <c r="AH354" s="27" t="s">
        <v>181</v>
      </c>
      <c r="AI354" s="27" t="s">
        <v>182</v>
      </c>
      <c r="AJ354" s="27" t="s">
        <v>54</v>
      </c>
      <c r="AK354" s="81">
        <v>72</v>
      </c>
      <c r="AL354" s="569"/>
      <c r="AM354" s="28">
        <v>32</v>
      </c>
      <c r="AN354" s="28"/>
      <c r="AO354" s="28">
        <v>2002</v>
      </c>
      <c r="AP354" s="20">
        <v>2010</v>
      </c>
      <c r="AQ354" s="142"/>
      <c r="AR354" s="28" t="s">
        <v>782</v>
      </c>
      <c r="AS354" s="20" t="s">
        <v>3320</v>
      </c>
    </row>
    <row r="355" spans="1:45" ht="14.25" customHeight="1" x14ac:dyDescent="0.25">
      <c r="D355" s="591" t="s">
        <v>4906</v>
      </c>
      <c r="E355" s="555" t="s">
        <v>4907</v>
      </c>
      <c r="F355" s="592" t="s">
        <v>57</v>
      </c>
      <c r="G355" s="593" t="s">
        <v>3003</v>
      </c>
      <c r="H355" s="46" t="s">
        <v>178</v>
      </c>
      <c r="I355" s="592">
        <v>8</v>
      </c>
      <c r="J355" s="618">
        <v>16</v>
      </c>
      <c r="K355" s="856" t="s">
        <v>6197</v>
      </c>
      <c r="L355" s="52" t="s">
        <v>108</v>
      </c>
      <c r="M355" s="81" t="s">
        <v>6199</v>
      </c>
      <c r="N355" s="28">
        <v>1366</v>
      </c>
      <c r="O355" s="972">
        <v>116</v>
      </c>
      <c r="P355" s="29">
        <v>6</v>
      </c>
      <c r="Q355" s="28"/>
      <c r="R355" s="28"/>
      <c r="S355" s="81">
        <v>178.571</v>
      </c>
      <c r="T355" s="185">
        <v>44495</v>
      </c>
      <c r="U355" s="326" t="s">
        <v>5998</v>
      </c>
      <c r="V355" s="60">
        <v>0.33</v>
      </c>
      <c r="W355" s="167">
        <v>1</v>
      </c>
      <c r="X355" s="489">
        <f t="shared" si="11"/>
        <v>43.13940702781845</v>
      </c>
      <c r="Y355" s="502" t="s">
        <v>174</v>
      </c>
      <c r="Z355" s="494" t="s">
        <v>54</v>
      </c>
      <c r="AA355" s="28" t="s">
        <v>20</v>
      </c>
      <c r="AB355" s="27">
        <v>9</v>
      </c>
      <c r="AC355" s="28" t="s">
        <v>3059</v>
      </c>
      <c r="AD355" s="27" t="s">
        <v>54</v>
      </c>
      <c r="AE355" s="28" t="s">
        <v>124</v>
      </c>
      <c r="AF355" s="29" t="s">
        <v>55</v>
      </c>
      <c r="AG355" s="29"/>
      <c r="AH355" s="27" t="s">
        <v>181</v>
      </c>
      <c r="AI355" s="27" t="s">
        <v>182</v>
      </c>
      <c r="AJ355" s="27" t="s">
        <v>54</v>
      </c>
      <c r="AK355" s="81">
        <v>72</v>
      </c>
      <c r="AL355" s="569"/>
      <c r="AM355" s="28">
        <v>32</v>
      </c>
      <c r="AN355" s="28"/>
      <c r="AO355" s="28">
        <v>2018</v>
      </c>
      <c r="AP355" s="20">
        <v>2019</v>
      </c>
      <c r="AQ355" s="182" t="s">
        <v>4909</v>
      </c>
      <c r="AR355" s="28" t="s">
        <v>4910</v>
      </c>
      <c r="AS355" s="20"/>
    </row>
    <row r="356" spans="1:45" ht="14.25" customHeight="1" x14ac:dyDescent="0.25">
      <c r="A356" t="s">
        <v>174</v>
      </c>
      <c r="B356">
        <v>1</v>
      </c>
      <c r="C356" t="s">
        <v>875</v>
      </c>
      <c r="D356" s="26" t="s">
        <v>876</v>
      </c>
      <c r="E356" s="435" t="s">
        <v>2374</v>
      </c>
      <c r="F356" s="27" t="s">
        <v>57</v>
      </c>
      <c r="G356" s="28" t="s">
        <v>371</v>
      </c>
      <c r="H356" s="27" t="s">
        <v>12</v>
      </c>
      <c r="I356" s="27">
        <v>8</v>
      </c>
      <c r="J356" s="87">
        <v>16</v>
      </c>
      <c r="K356" s="19" t="s">
        <v>30</v>
      </c>
      <c r="L356" s="52" t="s">
        <v>108</v>
      </c>
      <c r="M356" s="81"/>
      <c r="N356" s="28">
        <v>531</v>
      </c>
      <c r="O356" s="972"/>
      <c r="P356" s="29">
        <v>6</v>
      </c>
      <c r="Q356" s="28"/>
      <c r="R356" s="28"/>
      <c r="S356" s="81">
        <v>203.99799999999999</v>
      </c>
      <c r="T356" s="185">
        <v>41690</v>
      </c>
      <c r="U356" s="326">
        <v>14.7</v>
      </c>
      <c r="V356" s="60">
        <v>0.33</v>
      </c>
      <c r="W356" s="167">
        <v>3</v>
      </c>
      <c r="X356" s="489">
        <f t="shared" si="11"/>
        <v>42.259472693032016</v>
      </c>
      <c r="Y356" s="502" t="s">
        <v>174</v>
      </c>
      <c r="Z356" s="494"/>
      <c r="AA356" s="28" t="s">
        <v>17</v>
      </c>
      <c r="AB356" s="27">
        <v>11</v>
      </c>
      <c r="AC356" s="28" t="s">
        <v>877</v>
      </c>
      <c r="AD356" s="27" t="s">
        <v>54</v>
      </c>
      <c r="AE356" s="28"/>
      <c r="AF356" s="29" t="s">
        <v>55</v>
      </c>
      <c r="AG356" s="29" t="s">
        <v>55</v>
      </c>
      <c r="AH356" s="27" t="s">
        <v>205</v>
      </c>
      <c r="AI356" s="27" t="s">
        <v>205</v>
      </c>
      <c r="AJ356" s="27" t="s">
        <v>54</v>
      </c>
      <c r="AK356" s="81"/>
      <c r="AL356" s="569"/>
      <c r="AM356" s="28"/>
      <c r="AN356" s="28"/>
      <c r="AO356" s="28">
        <v>2002</v>
      </c>
      <c r="AP356" s="20">
        <v>2002</v>
      </c>
      <c r="AQ356" s="182" t="s">
        <v>2489</v>
      </c>
      <c r="AR356" s="28" t="s">
        <v>2487</v>
      </c>
      <c r="AS356" s="20" t="s">
        <v>2488</v>
      </c>
    </row>
    <row r="357" spans="1:45" ht="14.25" customHeight="1" x14ac:dyDescent="0.25">
      <c r="A357" t="s">
        <v>744</v>
      </c>
      <c r="B357">
        <v>1</v>
      </c>
      <c r="C357" t="s">
        <v>875</v>
      </c>
      <c r="D357" s="45" t="s">
        <v>551</v>
      </c>
      <c r="E357" s="555" t="s">
        <v>2565</v>
      </c>
      <c r="F357" s="46" t="s">
        <v>67</v>
      </c>
      <c r="G357" s="42" t="s">
        <v>189</v>
      </c>
      <c r="H357" s="27">
        <v>6502</v>
      </c>
      <c r="I357" s="27">
        <v>8</v>
      </c>
      <c r="J357" s="87">
        <v>8</v>
      </c>
      <c r="K357" s="19" t="s">
        <v>800</v>
      </c>
      <c r="L357" s="52" t="s">
        <v>108</v>
      </c>
      <c r="M357" s="81"/>
      <c r="N357" s="28">
        <v>575</v>
      </c>
      <c r="O357" s="972"/>
      <c r="P357" s="29">
        <v>6</v>
      </c>
      <c r="Q357" s="28"/>
      <c r="R357" s="28"/>
      <c r="S357" s="81">
        <v>290.613</v>
      </c>
      <c r="T357" s="185">
        <v>41687</v>
      </c>
      <c r="U357" s="326">
        <v>14.7</v>
      </c>
      <c r="V357" s="60">
        <v>0.33</v>
      </c>
      <c r="W357" s="167">
        <v>4</v>
      </c>
      <c r="X357" s="489">
        <f t="shared" si="11"/>
        <v>41.696647826086959</v>
      </c>
      <c r="Y357" s="502" t="s">
        <v>2216</v>
      </c>
      <c r="Z357" s="494"/>
      <c r="AA357" s="28" t="s">
        <v>17</v>
      </c>
      <c r="AB357" s="27">
        <v>7</v>
      </c>
      <c r="AC357" s="28" t="s">
        <v>554</v>
      </c>
      <c r="AD357" s="27" t="s">
        <v>54</v>
      </c>
      <c r="AE357" s="28" t="s">
        <v>124</v>
      </c>
      <c r="AF357" s="29" t="s">
        <v>55</v>
      </c>
      <c r="AG357" s="29" t="s">
        <v>55</v>
      </c>
      <c r="AH357" s="27" t="s">
        <v>181</v>
      </c>
      <c r="AI357" s="27" t="s">
        <v>181</v>
      </c>
      <c r="AJ357" s="27" t="s">
        <v>54</v>
      </c>
      <c r="AK357" s="81"/>
      <c r="AL357" s="569"/>
      <c r="AM357" s="28"/>
      <c r="AN357" s="28"/>
      <c r="AO357" s="28">
        <v>2002</v>
      </c>
      <c r="AP357" s="20">
        <v>2010</v>
      </c>
      <c r="AQ357" s="19"/>
      <c r="AR357" s="28" t="s">
        <v>553</v>
      </c>
      <c r="AS357" s="20"/>
    </row>
    <row r="358" spans="1:45" ht="14.25" customHeight="1" x14ac:dyDescent="0.25">
      <c r="A358" t="s">
        <v>746</v>
      </c>
      <c r="B358">
        <v>1</v>
      </c>
      <c r="C358" t="s">
        <v>875</v>
      </c>
      <c r="D358" s="26" t="s">
        <v>1460</v>
      </c>
      <c r="E358" s="435" t="s">
        <v>2362</v>
      </c>
      <c r="F358" s="27" t="s">
        <v>57</v>
      </c>
      <c r="G358" s="28" t="s">
        <v>311</v>
      </c>
      <c r="H358" s="27">
        <v>6502</v>
      </c>
      <c r="I358" s="27">
        <v>8</v>
      </c>
      <c r="J358" s="87">
        <v>8</v>
      </c>
      <c r="K358" s="856" t="s">
        <v>6197</v>
      </c>
      <c r="L358" s="52" t="s">
        <v>108</v>
      </c>
      <c r="M358" s="81" t="s">
        <v>6199</v>
      </c>
      <c r="N358" s="28">
        <v>583</v>
      </c>
      <c r="O358" s="972"/>
      <c r="P358" s="29">
        <v>6</v>
      </c>
      <c r="Q358" s="28"/>
      <c r="R358" s="28"/>
      <c r="S358" s="81">
        <v>285.714</v>
      </c>
      <c r="T358" s="185">
        <v>44508</v>
      </c>
      <c r="U358" s="27" t="s">
        <v>5998</v>
      </c>
      <c r="V358" s="60">
        <v>0.33</v>
      </c>
      <c r="W358" s="167">
        <v>4</v>
      </c>
      <c r="X358" s="489">
        <f t="shared" si="11"/>
        <v>40.431226415094343</v>
      </c>
      <c r="Y358" s="502" t="s">
        <v>174</v>
      </c>
      <c r="Z358" s="494"/>
      <c r="AA358" s="28" t="s">
        <v>20</v>
      </c>
      <c r="AB358" s="27">
        <v>18</v>
      </c>
      <c r="AC358" s="28" t="s">
        <v>1460</v>
      </c>
      <c r="AD358" s="27"/>
      <c r="AE358" s="28" t="s">
        <v>124</v>
      </c>
      <c r="AF358" s="29" t="s">
        <v>55</v>
      </c>
      <c r="AG358" s="29" t="s">
        <v>55</v>
      </c>
      <c r="AH358" s="27" t="s">
        <v>181</v>
      </c>
      <c r="AI358" s="27" t="s">
        <v>181</v>
      </c>
      <c r="AJ358" s="27" t="s">
        <v>54</v>
      </c>
      <c r="AK358" s="81"/>
      <c r="AL358" s="569"/>
      <c r="AM358" s="28"/>
      <c r="AN358" s="28"/>
      <c r="AO358" s="28">
        <v>2012</v>
      </c>
      <c r="AP358" s="20">
        <v>2012</v>
      </c>
      <c r="AQ358" s="182"/>
      <c r="AR358" s="28"/>
      <c r="AS358" s="20" t="s">
        <v>1461</v>
      </c>
    </row>
    <row r="359" spans="1:45" ht="14.25" customHeight="1" x14ac:dyDescent="0.25">
      <c r="A359" t="s">
        <v>745</v>
      </c>
      <c r="B359">
        <v>1</v>
      </c>
      <c r="C359" t="s">
        <v>875</v>
      </c>
      <c r="D359" s="45" t="s">
        <v>105</v>
      </c>
      <c r="E359" s="555" t="s">
        <v>2209</v>
      </c>
      <c r="F359" s="46" t="s">
        <v>67</v>
      </c>
      <c r="G359" s="42" t="s">
        <v>106</v>
      </c>
      <c r="H359" s="27">
        <v>6805</v>
      </c>
      <c r="I359" s="46">
        <v>8</v>
      </c>
      <c r="J359" s="670">
        <v>8</v>
      </c>
      <c r="K359" s="856" t="s">
        <v>6197</v>
      </c>
      <c r="L359" s="52" t="s">
        <v>108</v>
      </c>
      <c r="M359" s="81" t="s">
        <v>6199</v>
      </c>
      <c r="N359" s="28">
        <v>1106</v>
      </c>
      <c r="O359" s="972">
        <v>117</v>
      </c>
      <c r="P359" s="29">
        <v>6</v>
      </c>
      <c r="Q359" s="28"/>
      <c r="R359" s="28"/>
      <c r="S359" s="81">
        <v>485.43700000000001</v>
      </c>
      <c r="T359" s="185">
        <v>44489</v>
      </c>
      <c r="U359" s="326" t="s">
        <v>5998</v>
      </c>
      <c r="V359" s="60">
        <v>0.33</v>
      </c>
      <c r="W359" s="167">
        <v>4</v>
      </c>
      <c r="X359" s="489">
        <f t="shared" si="11"/>
        <v>36.210264466546114</v>
      </c>
      <c r="Y359" s="502" t="s">
        <v>174</v>
      </c>
      <c r="Z359" s="494"/>
      <c r="AA359" s="28" t="s">
        <v>17</v>
      </c>
      <c r="AB359" s="27">
        <v>1</v>
      </c>
      <c r="AC359" s="59">
        <v>6805</v>
      </c>
      <c r="AD359" s="27"/>
      <c r="AE359" s="28" t="s">
        <v>124</v>
      </c>
      <c r="AF359" s="29" t="s">
        <v>55</v>
      </c>
      <c r="AG359" s="29" t="s">
        <v>55</v>
      </c>
      <c r="AH359" s="27" t="s">
        <v>181</v>
      </c>
      <c r="AI359" s="27" t="s">
        <v>181</v>
      </c>
      <c r="AJ359" s="27" t="s">
        <v>54</v>
      </c>
      <c r="AK359" s="81"/>
      <c r="AL359" s="569"/>
      <c r="AM359" s="28"/>
      <c r="AN359" s="28"/>
      <c r="AO359" s="28">
        <v>2007</v>
      </c>
      <c r="AP359" s="20">
        <v>2009</v>
      </c>
      <c r="AQ359" s="142"/>
      <c r="AR359" s="28"/>
      <c r="AS359" s="20" t="s">
        <v>6202</v>
      </c>
    </row>
    <row r="360" spans="1:45" ht="14.25" customHeight="1" x14ac:dyDescent="0.25">
      <c r="B360">
        <v>1</v>
      </c>
      <c r="C360" t="s">
        <v>875</v>
      </c>
      <c r="D360" s="45" t="s">
        <v>3324</v>
      </c>
      <c r="E360" s="555" t="s">
        <v>3004</v>
      </c>
      <c r="F360" s="46" t="s">
        <v>57</v>
      </c>
      <c r="G360" s="42" t="s">
        <v>3003</v>
      </c>
      <c r="H360" s="27" t="s">
        <v>178</v>
      </c>
      <c r="I360" s="46">
        <v>8</v>
      </c>
      <c r="J360" s="670">
        <v>16</v>
      </c>
      <c r="K360" s="19" t="s">
        <v>800</v>
      </c>
      <c r="L360" s="52" t="s">
        <v>108</v>
      </c>
      <c r="M360" s="81"/>
      <c r="N360" s="28">
        <v>1116</v>
      </c>
      <c r="O360" s="972"/>
      <c r="P360" s="29">
        <v>6</v>
      </c>
      <c r="Q360" s="28"/>
      <c r="R360" s="28"/>
      <c r="S360" s="81">
        <v>120.482</v>
      </c>
      <c r="T360" s="185">
        <v>43177</v>
      </c>
      <c r="U360" s="326">
        <v>14.7</v>
      </c>
      <c r="V360" s="60">
        <v>0.33</v>
      </c>
      <c r="W360" s="167">
        <v>1</v>
      </c>
      <c r="X360" s="489">
        <f t="shared" si="11"/>
        <v>35.626397849462371</v>
      </c>
      <c r="Y360" s="502" t="s">
        <v>174</v>
      </c>
      <c r="Z360" s="494"/>
      <c r="AA360" s="28" t="s">
        <v>20</v>
      </c>
      <c r="AB360" s="27">
        <v>34</v>
      </c>
      <c r="AC360" s="28" t="s">
        <v>3059</v>
      </c>
      <c r="AD360" s="27" t="s">
        <v>54</v>
      </c>
      <c r="AE360" s="28" t="s">
        <v>124</v>
      </c>
      <c r="AF360" s="29" t="s">
        <v>55</v>
      </c>
      <c r="AG360" s="29"/>
      <c r="AH360" s="27" t="s">
        <v>181</v>
      </c>
      <c r="AI360" s="27" t="s">
        <v>182</v>
      </c>
      <c r="AJ360" s="27" t="s">
        <v>54</v>
      </c>
      <c r="AK360" s="81">
        <v>72</v>
      </c>
      <c r="AL360" s="569"/>
      <c r="AM360" s="28">
        <v>32</v>
      </c>
      <c r="AN360" s="28"/>
      <c r="AO360" s="28">
        <v>2017</v>
      </c>
      <c r="AP360" s="20">
        <v>2018</v>
      </c>
      <c r="AQ360" s="182" t="s">
        <v>3005</v>
      </c>
      <c r="AR360" s="28" t="s">
        <v>4480</v>
      </c>
      <c r="AS360" s="127" t="s">
        <v>4479</v>
      </c>
    </row>
    <row r="361" spans="1:45" ht="14.25" customHeight="1" x14ac:dyDescent="0.25">
      <c r="C361" t="s">
        <v>875</v>
      </c>
      <c r="D361" s="26" t="s">
        <v>2827</v>
      </c>
      <c r="E361" s="435" t="s">
        <v>6438</v>
      </c>
      <c r="F361" s="27" t="s">
        <v>107</v>
      </c>
      <c r="G361" s="28" t="s">
        <v>2826</v>
      </c>
      <c r="H361" s="27">
        <v>8051</v>
      </c>
      <c r="I361" s="27">
        <v>8</v>
      </c>
      <c r="J361" s="87">
        <v>8</v>
      </c>
      <c r="K361" s="19" t="s">
        <v>19</v>
      </c>
      <c r="L361" s="52" t="s">
        <v>2826</v>
      </c>
      <c r="M361" s="81"/>
      <c r="N361" s="28">
        <v>1699</v>
      </c>
      <c r="O361" s="972"/>
      <c r="P361" s="29">
        <v>6</v>
      </c>
      <c r="Q361" s="28"/>
      <c r="R361" s="28"/>
      <c r="S361" s="81">
        <v>200</v>
      </c>
      <c r="T361" s="185">
        <v>36161</v>
      </c>
      <c r="U361" s="326">
        <v>14.7</v>
      </c>
      <c r="V361" s="60">
        <v>0.3</v>
      </c>
      <c r="W361" s="167">
        <v>1</v>
      </c>
      <c r="X361" s="489">
        <f t="shared" si="11"/>
        <v>35.314891112419069</v>
      </c>
      <c r="Y361" s="502" t="s">
        <v>1833</v>
      </c>
      <c r="Z361" s="494"/>
      <c r="AA361" s="28" t="s">
        <v>107</v>
      </c>
      <c r="AB361" s="27"/>
      <c r="AC361" s="28"/>
      <c r="AD361" s="27" t="s">
        <v>54</v>
      </c>
      <c r="AE361" s="28" t="s">
        <v>124</v>
      </c>
      <c r="AF361" s="29" t="s">
        <v>55</v>
      </c>
      <c r="AG361" s="29"/>
      <c r="AH361" s="27" t="s">
        <v>181</v>
      </c>
      <c r="AI361" s="27" t="s">
        <v>181</v>
      </c>
      <c r="AJ361" s="27"/>
      <c r="AK361" s="81"/>
      <c r="AL361" s="569"/>
      <c r="AM361" s="28"/>
      <c r="AN361" s="28"/>
      <c r="AO361" s="28">
        <v>1999</v>
      </c>
      <c r="AP361" s="20">
        <v>1999</v>
      </c>
      <c r="AQ361" s="19"/>
      <c r="AR361" s="28" t="s">
        <v>2829</v>
      </c>
      <c r="AS361" s="20" t="s">
        <v>6437</v>
      </c>
    </row>
    <row r="362" spans="1:45" ht="14.25" customHeight="1" x14ac:dyDescent="0.25">
      <c r="C362" t="s">
        <v>875</v>
      </c>
      <c r="D362" s="409" t="s">
        <v>3812</v>
      </c>
      <c r="E362" s="435" t="s">
        <v>3815</v>
      </c>
      <c r="F362" s="411" t="s">
        <v>67</v>
      </c>
      <c r="G362" s="504" t="s">
        <v>3816</v>
      </c>
      <c r="H362" s="412" t="s">
        <v>4709</v>
      </c>
      <c r="I362" s="412">
        <v>8</v>
      </c>
      <c r="J362" s="415"/>
      <c r="K362" s="19" t="s">
        <v>3818</v>
      </c>
      <c r="L362" s="52" t="s">
        <v>1610</v>
      </c>
      <c r="M362" s="81"/>
      <c r="N362" s="28">
        <v>39856</v>
      </c>
      <c r="O362" s="972"/>
      <c r="P362" s="29">
        <v>6</v>
      </c>
      <c r="Q362" s="28">
        <v>64</v>
      </c>
      <c r="R362" s="28">
        <v>81</v>
      </c>
      <c r="S362" s="81">
        <v>175</v>
      </c>
      <c r="T362" s="185">
        <v>42926</v>
      </c>
      <c r="U362" s="326" t="s">
        <v>3184</v>
      </c>
      <c r="V362" s="60">
        <v>1</v>
      </c>
      <c r="W362" s="167">
        <v>0.125</v>
      </c>
      <c r="X362" s="489">
        <f t="shared" si="11"/>
        <v>35.126455238859897</v>
      </c>
      <c r="Y362" s="502"/>
      <c r="Z362" s="494"/>
      <c r="AA362" s="28" t="s">
        <v>107</v>
      </c>
      <c r="AB362" s="27"/>
      <c r="AC362" s="28"/>
      <c r="AD362" s="27" t="s">
        <v>54</v>
      </c>
      <c r="AE362" s="28"/>
      <c r="AF362" s="29"/>
      <c r="AG362" s="29"/>
      <c r="AH362" s="27"/>
      <c r="AI362" s="27"/>
      <c r="AJ362" s="27"/>
      <c r="AK362" s="81"/>
      <c r="AL362" s="569"/>
      <c r="AM362" s="28"/>
      <c r="AN362" s="28"/>
      <c r="AO362" s="28">
        <v>2012</v>
      </c>
      <c r="AP362" s="20">
        <v>2017</v>
      </c>
      <c r="AQ362" s="182" t="s">
        <v>3819</v>
      </c>
      <c r="AR362" s="129" t="s">
        <v>3817</v>
      </c>
      <c r="AS362" s="20" t="s">
        <v>3820</v>
      </c>
    </row>
    <row r="363" spans="1:45" ht="14.25" customHeight="1" x14ac:dyDescent="0.25">
      <c r="D363" s="409" t="s">
        <v>5081</v>
      </c>
      <c r="E363" s="435" t="s">
        <v>5082</v>
      </c>
      <c r="F363" s="412" t="s">
        <v>1812</v>
      </c>
      <c r="G363" s="504" t="s">
        <v>5083</v>
      </c>
      <c r="H363" s="412">
        <v>6502</v>
      </c>
      <c r="I363" s="412">
        <v>8</v>
      </c>
      <c r="J363" s="415">
        <v>8</v>
      </c>
      <c r="K363" s="856" t="s">
        <v>6197</v>
      </c>
      <c r="L363" s="52" t="s">
        <v>108</v>
      </c>
      <c r="M363" s="81" t="s">
        <v>2863</v>
      </c>
      <c r="N363" s="28">
        <v>868</v>
      </c>
      <c r="O363" s="972">
        <v>131</v>
      </c>
      <c r="P363" s="29">
        <v>6</v>
      </c>
      <c r="Q363" s="28"/>
      <c r="R363" s="28"/>
      <c r="S363" s="81">
        <v>250</v>
      </c>
      <c r="T363" s="185">
        <v>44500</v>
      </c>
      <c r="U363" s="326" t="s">
        <v>5998</v>
      </c>
      <c r="V363" s="60">
        <v>0.33</v>
      </c>
      <c r="W363" s="167">
        <v>3</v>
      </c>
      <c r="X363" s="489">
        <f t="shared" si="11"/>
        <v>31.682027649769584</v>
      </c>
      <c r="Y363" s="502" t="s">
        <v>174</v>
      </c>
      <c r="Z363" s="494"/>
      <c r="AA363" s="28" t="s">
        <v>17</v>
      </c>
      <c r="AB363" s="27">
        <v>23</v>
      </c>
      <c r="AC363" s="28" t="s">
        <v>5081</v>
      </c>
      <c r="AD363" s="27" t="s">
        <v>54</v>
      </c>
      <c r="AE363" s="28" t="s">
        <v>124</v>
      </c>
      <c r="AF363" s="29" t="s">
        <v>55</v>
      </c>
      <c r="AG363" s="29" t="s">
        <v>55</v>
      </c>
      <c r="AH363" s="27" t="s">
        <v>181</v>
      </c>
      <c r="AI363" s="27" t="s">
        <v>181</v>
      </c>
      <c r="AJ363" s="27" t="s">
        <v>54</v>
      </c>
      <c r="AK363" s="81"/>
      <c r="AL363" s="569"/>
      <c r="AM363" s="28"/>
      <c r="AN363" s="28"/>
      <c r="AO363" s="28">
        <v>2019</v>
      </c>
      <c r="AP363" s="20">
        <v>2020</v>
      </c>
      <c r="AQ363" s="182" t="s">
        <v>5165</v>
      </c>
      <c r="AR363" s="28" t="s">
        <v>5084</v>
      </c>
      <c r="AS363" s="852" t="s">
        <v>5106</v>
      </c>
    </row>
    <row r="364" spans="1:45" ht="14.25" customHeight="1" x14ac:dyDescent="0.25">
      <c r="A364" t="s">
        <v>746</v>
      </c>
      <c r="B364">
        <v>1</v>
      </c>
      <c r="C364" t="s">
        <v>875</v>
      </c>
      <c r="D364" s="26" t="s">
        <v>400</v>
      </c>
      <c r="E364" s="435" t="s">
        <v>2340</v>
      </c>
      <c r="F364" s="27" t="s">
        <v>57</v>
      </c>
      <c r="G364" s="28" t="s">
        <v>401</v>
      </c>
      <c r="H364" s="27" t="s">
        <v>143</v>
      </c>
      <c r="I364" s="27">
        <v>8</v>
      </c>
      <c r="J364" s="87">
        <v>16</v>
      </c>
      <c r="K364" s="19" t="s">
        <v>800</v>
      </c>
      <c r="L364" s="52" t="s">
        <v>108</v>
      </c>
      <c r="M364" s="81"/>
      <c r="N364" s="28">
        <v>232</v>
      </c>
      <c r="O364" s="972"/>
      <c r="P364" s="29">
        <v>6</v>
      </c>
      <c r="Q364" s="28"/>
      <c r="R364" s="28">
        <v>1</v>
      </c>
      <c r="S364" s="81">
        <v>175.131</v>
      </c>
      <c r="T364" s="185">
        <v>41698</v>
      </c>
      <c r="U364" s="326">
        <v>14.7</v>
      </c>
      <c r="V364" s="60">
        <v>0.11</v>
      </c>
      <c r="W364" s="167">
        <v>3</v>
      </c>
      <c r="X364" s="489">
        <f t="shared" si="11"/>
        <v>27.678750000000001</v>
      </c>
      <c r="Y364" s="502" t="s">
        <v>174</v>
      </c>
      <c r="Z364" s="494"/>
      <c r="AA364" s="28" t="s">
        <v>20</v>
      </c>
      <c r="AB364" s="27">
        <v>12</v>
      </c>
      <c r="AC364" s="28" t="s">
        <v>403</v>
      </c>
      <c r="AD364" s="27" t="s">
        <v>54</v>
      </c>
      <c r="AE364" s="28" t="s">
        <v>158</v>
      </c>
      <c r="AF364" s="29" t="s">
        <v>55</v>
      </c>
      <c r="AG364" s="29" t="s">
        <v>54</v>
      </c>
      <c r="AH364" s="27">
        <v>256</v>
      </c>
      <c r="AI364" s="27" t="s">
        <v>205</v>
      </c>
      <c r="AJ364" s="27" t="s">
        <v>54</v>
      </c>
      <c r="AK364" s="81">
        <v>29</v>
      </c>
      <c r="AL364" s="569"/>
      <c r="AM364" s="28">
        <v>8</v>
      </c>
      <c r="AN364" s="28"/>
      <c r="AO364" s="28">
        <v>2012</v>
      </c>
      <c r="AP364" s="20">
        <v>2012</v>
      </c>
      <c r="AQ364" s="19"/>
      <c r="AR364" s="28" t="s">
        <v>402</v>
      </c>
      <c r="AS364" s="20" t="s">
        <v>966</v>
      </c>
    </row>
    <row r="365" spans="1:45" ht="14.25" customHeight="1" x14ac:dyDescent="0.25">
      <c r="B365">
        <v>1</v>
      </c>
      <c r="C365" t="s">
        <v>875</v>
      </c>
      <c r="D365" s="26" t="s">
        <v>2093</v>
      </c>
      <c r="E365" s="435" t="s">
        <v>2689</v>
      </c>
      <c r="F365" s="27" t="s">
        <v>67</v>
      </c>
      <c r="G365" s="28" t="s">
        <v>1832</v>
      </c>
      <c r="H365" s="27" t="s">
        <v>178</v>
      </c>
      <c r="I365" s="27">
        <v>8</v>
      </c>
      <c r="J365" s="87">
        <v>16</v>
      </c>
      <c r="K365" s="19" t="s">
        <v>800</v>
      </c>
      <c r="L365" s="52" t="s">
        <v>108</v>
      </c>
      <c r="M365" s="81"/>
      <c r="N365" s="28">
        <v>1606</v>
      </c>
      <c r="O365" s="972"/>
      <c r="P365" s="29">
        <v>6</v>
      </c>
      <c r="Q365" s="28">
        <v>1</v>
      </c>
      <c r="R365" s="28">
        <v>6</v>
      </c>
      <c r="S365" s="81">
        <v>120</v>
      </c>
      <c r="T365" s="185">
        <v>43162</v>
      </c>
      <c r="U365" s="326">
        <v>14.7</v>
      </c>
      <c r="V365" s="60">
        <v>0.33</v>
      </c>
      <c r="W365" s="167">
        <v>1</v>
      </c>
      <c r="X365" s="489">
        <f t="shared" si="11"/>
        <v>24.657534246575342</v>
      </c>
      <c r="Y365" s="502" t="s">
        <v>174</v>
      </c>
      <c r="Z365" s="494"/>
      <c r="AA365" s="28" t="s">
        <v>17</v>
      </c>
      <c r="AB365" s="27">
        <v>20</v>
      </c>
      <c r="AC365" s="28" t="s">
        <v>2715</v>
      </c>
      <c r="AD365" s="27" t="s">
        <v>54</v>
      </c>
      <c r="AE365" s="28" t="s">
        <v>124</v>
      </c>
      <c r="AF365" s="29" t="s">
        <v>55</v>
      </c>
      <c r="AG365" s="29"/>
      <c r="AH365" s="27" t="s">
        <v>181</v>
      </c>
      <c r="AI365" s="27" t="s">
        <v>182</v>
      </c>
      <c r="AJ365" s="27" t="s">
        <v>54</v>
      </c>
      <c r="AK365" s="81">
        <v>72</v>
      </c>
      <c r="AL365" s="569"/>
      <c r="AM365" s="28">
        <v>32</v>
      </c>
      <c r="AN365" s="28"/>
      <c r="AO365" s="28">
        <v>2009</v>
      </c>
      <c r="AP365" s="20">
        <v>2010</v>
      </c>
      <c r="AQ365" s="142"/>
      <c r="AR365" s="28" t="s">
        <v>4410</v>
      </c>
      <c r="AS365" s="20"/>
    </row>
    <row r="366" spans="1:45" ht="14.25" customHeight="1" x14ac:dyDescent="0.25">
      <c r="A366" t="s">
        <v>744</v>
      </c>
      <c r="B366">
        <v>1</v>
      </c>
      <c r="C366" t="s">
        <v>875</v>
      </c>
      <c r="D366" s="26" t="s">
        <v>29</v>
      </c>
      <c r="E366" s="435" t="s">
        <v>3358</v>
      </c>
      <c r="F366" s="27" t="s">
        <v>67</v>
      </c>
      <c r="G366" s="28" t="s">
        <v>658</v>
      </c>
      <c r="H366" s="27">
        <v>6502</v>
      </c>
      <c r="I366" s="27">
        <v>8</v>
      </c>
      <c r="J366" s="87">
        <v>8</v>
      </c>
      <c r="K366" s="19" t="s">
        <v>800</v>
      </c>
      <c r="L366" s="52" t="s">
        <v>108</v>
      </c>
      <c r="M366" s="81"/>
      <c r="N366" s="28">
        <v>646</v>
      </c>
      <c r="O366" s="972"/>
      <c r="P366" s="29">
        <v>6</v>
      </c>
      <c r="Q366" s="28"/>
      <c r="R366" s="28"/>
      <c r="S366" s="81">
        <v>192.64099999999999</v>
      </c>
      <c r="T366" s="185">
        <v>41733</v>
      </c>
      <c r="U366" s="326">
        <v>14.7</v>
      </c>
      <c r="V366" s="60">
        <v>0.33</v>
      </c>
      <c r="W366" s="167">
        <v>4</v>
      </c>
      <c r="X366" s="489">
        <f t="shared" si="11"/>
        <v>24.60198529411765</v>
      </c>
      <c r="Y366" s="502" t="s">
        <v>174</v>
      </c>
      <c r="Z366" s="494"/>
      <c r="AA366" s="28" t="s">
        <v>17</v>
      </c>
      <c r="AB366" s="27">
        <v>5</v>
      </c>
      <c r="AC366" s="28" t="s">
        <v>29</v>
      </c>
      <c r="AD366" s="27" t="s">
        <v>54</v>
      </c>
      <c r="AE366" s="28" t="s">
        <v>124</v>
      </c>
      <c r="AF366" s="29" t="s">
        <v>55</v>
      </c>
      <c r="AG366" s="29" t="s">
        <v>55</v>
      </c>
      <c r="AH366" s="27" t="s">
        <v>181</v>
      </c>
      <c r="AI366" s="27" t="s">
        <v>181</v>
      </c>
      <c r="AJ366" s="27" t="s">
        <v>54</v>
      </c>
      <c r="AK366" s="81"/>
      <c r="AL366" s="569"/>
      <c r="AM366" s="28"/>
      <c r="AN366" s="28"/>
      <c r="AO366" s="28">
        <v>1999</v>
      </c>
      <c r="AP366" s="20">
        <v>2000</v>
      </c>
      <c r="AQ366" s="182" t="s">
        <v>3357</v>
      </c>
      <c r="AR366" s="28" t="s">
        <v>659</v>
      </c>
      <c r="AS366" s="20"/>
    </row>
    <row r="367" spans="1:45" ht="14.25" customHeight="1" x14ac:dyDescent="0.25">
      <c r="A367" t="s">
        <v>744</v>
      </c>
      <c r="B367">
        <v>1</v>
      </c>
      <c r="C367" t="s">
        <v>875</v>
      </c>
      <c r="D367" s="560" t="s">
        <v>1626</v>
      </c>
      <c r="E367" s="435" t="s">
        <v>1943</v>
      </c>
      <c r="F367" s="27" t="s">
        <v>67</v>
      </c>
      <c r="G367" s="28" t="s">
        <v>1942</v>
      </c>
      <c r="H367" s="27">
        <v>8051</v>
      </c>
      <c r="I367" s="27">
        <v>8</v>
      </c>
      <c r="J367" s="87">
        <v>8</v>
      </c>
      <c r="K367" s="19" t="s">
        <v>1585</v>
      </c>
      <c r="L367" s="52" t="s">
        <v>1942</v>
      </c>
      <c r="M367" s="81"/>
      <c r="N367" s="28">
        <v>312</v>
      </c>
      <c r="O367" s="972"/>
      <c r="P367" s="29">
        <v>6</v>
      </c>
      <c r="Q367" s="28"/>
      <c r="R367" s="28">
        <v>2</v>
      </c>
      <c r="S367" s="81">
        <v>180</v>
      </c>
      <c r="T367" s="185"/>
      <c r="U367" s="326"/>
      <c r="V367" s="60">
        <v>0.33</v>
      </c>
      <c r="W367" s="167">
        <v>8</v>
      </c>
      <c r="X367" s="489">
        <f t="shared" si="11"/>
        <v>23.798076923076923</v>
      </c>
      <c r="Y367" s="502" t="s">
        <v>174</v>
      </c>
      <c r="Z367" s="494"/>
      <c r="AA367" s="28" t="s">
        <v>107</v>
      </c>
      <c r="AB367" s="27"/>
      <c r="AC367" s="28"/>
      <c r="AD367" s="27" t="s">
        <v>54</v>
      </c>
      <c r="AE367" s="28" t="s">
        <v>124</v>
      </c>
      <c r="AF367" s="29" t="s">
        <v>55</v>
      </c>
      <c r="AG367" s="29" t="s">
        <v>55</v>
      </c>
      <c r="AH367" s="27" t="s">
        <v>181</v>
      </c>
      <c r="AI367" s="27" t="s">
        <v>181</v>
      </c>
      <c r="AJ367" s="27" t="s">
        <v>54</v>
      </c>
      <c r="AK367" s="81"/>
      <c r="AL367" s="569"/>
      <c r="AM367" s="28"/>
      <c r="AN367" s="28"/>
      <c r="AO367" s="28">
        <v>2016</v>
      </c>
      <c r="AP367" s="20"/>
      <c r="AQ367" s="19"/>
      <c r="AR367" s="400" t="s">
        <v>1146</v>
      </c>
      <c r="AS367" s="137"/>
    </row>
    <row r="368" spans="1:45" ht="14.25" customHeight="1" x14ac:dyDescent="0.25">
      <c r="A368" t="s">
        <v>744</v>
      </c>
      <c r="C368" t="s">
        <v>875</v>
      </c>
      <c r="D368" s="26" t="s">
        <v>104</v>
      </c>
      <c r="E368" s="435" t="s">
        <v>2208</v>
      </c>
      <c r="F368" s="27" t="s">
        <v>57</v>
      </c>
      <c r="G368" s="28" t="s">
        <v>103</v>
      </c>
      <c r="H368" s="27">
        <v>6809</v>
      </c>
      <c r="I368" s="27">
        <v>8</v>
      </c>
      <c r="J368" s="87">
        <v>8</v>
      </c>
      <c r="K368" s="856" t="s">
        <v>6197</v>
      </c>
      <c r="L368" s="52" t="s">
        <v>108</v>
      </c>
      <c r="M368" s="81" t="s">
        <v>6199</v>
      </c>
      <c r="N368" s="28">
        <v>1690</v>
      </c>
      <c r="O368" s="972">
        <v>367</v>
      </c>
      <c r="P368" s="29">
        <v>6</v>
      </c>
      <c r="Q368" s="28"/>
      <c r="R368" s="28"/>
      <c r="S368" s="81">
        <v>333.33300000000003</v>
      </c>
      <c r="T368" s="185">
        <v>44489</v>
      </c>
      <c r="U368" s="326" t="s">
        <v>5998</v>
      </c>
      <c r="V368" s="60">
        <v>0.33</v>
      </c>
      <c r="W368" s="167">
        <v>3</v>
      </c>
      <c r="X368" s="489">
        <f t="shared" si="11"/>
        <v>21.69623076923077</v>
      </c>
      <c r="Y368" s="502" t="s">
        <v>2342</v>
      </c>
      <c r="Z368" s="494" t="s">
        <v>745</v>
      </c>
      <c r="AA368" s="28" t="s">
        <v>20</v>
      </c>
      <c r="AB368" s="27">
        <v>5</v>
      </c>
      <c r="AC368" s="28" t="s">
        <v>811</v>
      </c>
      <c r="AD368" s="27" t="s">
        <v>54</v>
      </c>
      <c r="AE368" s="28" t="s">
        <v>124</v>
      </c>
      <c r="AF368" s="29" t="s">
        <v>55</v>
      </c>
      <c r="AG368" s="29" t="s">
        <v>55</v>
      </c>
      <c r="AH368" s="27" t="s">
        <v>181</v>
      </c>
      <c r="AI368" s="27" t="s">
        <v>181</v>
      </c>
      <c r="AJ368" s="27" t="s">
        <v>54</v>
      </c>
      <c r="AK368" s="81"/>
      <c r="AL368" s="569"/>
      <c r="AM368" s="28"/>
      <c r="AN368" s="28"/>
      <c r="AO368" s="28">
        <v>2012</v>
      </c>
      <c r="AP368" s="20">
        <v>2015</v>
      </c>
      <c r="AQ368" s="142"/>
      <c r="AR368" s="28" t="s">
        <v>3639</v>
      </c>
      <c r="AS368" s="20" t="s">
        <v>4804</v>
      </c>
    </row>
    <row r="369" spans="1:45" s="177" customFormat="1" ht="14.25" customHeight="1" x14ac:dyDescent="0.25">
      <c r="A369" t="s">
        <v>744</v>
      </c>
      <c r="B369">
        <v>1</v>
      </c>
      <c r="C369" t="s">
        <v>875</v>
      </c>
      <c r="D369" s="26" t="s">
        <v>334</v>
      </c>
      <c r="E369" s="435" t="s">
        <v>2302</v>
      </c>
      <c r="F369" s="27" t="s">
        <v>296</v>
      </c>
      <c r="G369" s="28" t="s">
        <v>336</v>
      </c>
      <c r="H369" s="27">
        <v>6502</v>
      </c>
      <c r="I369" s="27">
        <v>8</v>
      </c>
      <c r="J369" s="87">
        <v>8</v>
      </c>
      <c r="K369" s="19" t="s">
        <v>775</v>
      </c>
      <c r="L369" s="52" t="s">
        <v>108</v>
      </c>
      <c r="M369" s="81"/>
      <c r="N369" s="28">
        <v>466</v>
      </c>
      <c r="O369" s="972"/>
      <c r="P369" s="29">
        <v>6</v>
      </c>
      <c r="Q369" s="28"/>
      <c r="R369" s="28">
        <v>3</v>
      </c>
      <c r="S369" s="81">
        <v>117.536</v>
      </c>
      <c r="T369" s="185">
        <v>41750</v>
      </c>
      <c r="U369" s="326">
        <v>14.7</v>
      </c>
      <c r="V369" s="60">
        <v>0.33</v>
      </c>
      <c r="W369" s="167">
        <v>4</v>
      </c>
      <c r="X369" s="489">
        <f t="shared" si="11"/>
        <v>20.808412017167385</v>
      </c>
      <c r="Y369" s="502" t="s">
        <v>174</v>
      </c>
      <c r="Z369" s="494" t="s">
        <v>54</v>
      </c>
      <c r="AA369" s="28" t="s">
        <v>20</v>
      </c>
      <c r="AB369" s="27">
        <v>13</v>
      </c>
      <c r="AC369" s="28" t="s">
        <v>335</v>
      </c>
      <c r="AD369" s="27" t="s">
        <v>54</v>
      </c>
      <c r="AE369" s="28" t="s">
        <v>124</v>
      </c>
      <c r="AF369" s="29" t="s">
        <v>55</v>
      </c>
      <c r="AG369" s="29" t="s">
        <v>55</v>
      </c>
      <c r="AH369" s="27" t="s">
        <v>181</v>
      </c>
      <c r="AI369" s="27" t="s">
        <v>181</v>
      </c>
      <c r="AJ369" s="27" t="s">
        <v>54</v>
      </c>
      <c r="AK369" s="81"/>
      <c r="AL369" s="569"/>
      <c r="AM369" s="28"/>
      <c r="AN369" s="28"/>
      <c r="AO369" s="28">
        <v>2013</v>
      </c>
      <c r="AP369" s="20">
        <v>2020</v>
      </c>
      <c r="AQ369" s="182" t="s">
        <v>5185</v>
      </c>
      <c r="AR369" s="28" t="s">
        <v>5186</v>
      </c>
      <c r="AS369" s="20" t="s">
        <v>2303</v>
      </c>
    </row>
    <row r="370" spans="1:45" s="177" customFormat="1" ht="14.25" customHeight="1" x14ac:dyDescent="0.25">
      <c r="A370"/>
      <c r="B370">
        <v>1</v>
      </c>
      <c r="C370" t="s">
        <v>4376</v>
      </c>
      <c r="D370" s="26" t="s">
        <v>2449</v>
      </c>
      <c r="E370" s="435" t="s">
        <v>2451</v>
      </c>
      <c r="F370" s="27" t="s">
        <v>67</v>
      </c>
      <c r="G370" s="28" t="s">
        <v>2450</v>
      </c>
      <c r="H370" s="27" t="s">
        <v>143</v>
      </c>
      <c r="I370" s="27">
        <v>8</v>
      </c>
      <c r="J370" s="87">
        <v>16</v>
      </c>
      <c r="K370" s="19" t="s">
        <v>800</v>
      </c>
      <c r="L370" s="52" t="s">
        <v>108</v>
      </c>
      <c r="M370" s="81" t="s">
        <v>2761</v>
      </c>
      <c r="N370" s="28">
        <v>933</v>
      </c>
      <c r="O370" s="972"/>
      <c r="P370" s="29">
        <v>6</v>
      </c>
      <c r="Q370" s="28"/>
      <c r="R370" s="28"/>
      <c r="S370" s="81">
        <v>117.64700000000001</v>
      </c>
      <c r="T370" s="185">
        <v>43164</v>
      </c>
      <c r="U370" s="326">
        <v>14.7</v>
      </c>
      <c r="V370" s="60">
        <v>0.33</v>
      </c>
      <c r="W370" s="167">
        <v>2</v>
      </c>
      <c r="X370" s="489">
        <f t="shared" si="11"/>
        <v>20.805739549839231</v>
      </c>
      <c r="Y370" s="502" t="s">
        <v>174</v>
      </c>
      <c r="Z370" s="494"/>
      <c r="AA370" s="28" t="s">
        <v>17</v>
      </c>
      <c r="AB370" s="27">
        <v>29</v>
      </c>
      <c r="AC370" s="28" t="s">
        <v>229</v>
      </c>
      <c r="AD370" s="27" t="s">
        <v>54</v>
      </c>
      <c r="AE370" s="28" t="s">
        <v>158</v>
      </c>
      <c r="AF370" s="29" t="s">
        <v>55</v>
      </c>
      <c r="AG370" s="29"/>
      <c r="AH370" s="27">
        <v>256</v>
      </c>
      <c r="AI370" s="27" t="s">
        <v>181</v>
      </c>
      <c r="AJ370" s="27" t="s">
        <v>54</v>
      </c>
      <c r="AK370" s="81">
        <v>12</v>
      </c>
      <c r="AL370" s="569">
        <v>2</v>
      </c>
      <c r="AM370" s="28">
        <v>7</v>
      </c>
      <c r="AN370" s="28"/>
      <c r="AO370" s="61">
        <v>2016</v>
      </c>
      <c r="AP370" s="20">
        <v>2017</v>
      </c>
      <c r="AQ370" s="182" t="s">
        <v>2452</v>
      </c>
      <c r="AR370" s="28" t="s">
        <v>2453</v>
      </c>
      <c r="AS370" s="20" t="s">
        <v>2760</v>
      </c>
    </row>
    <row r="371" spans="1:45" s="177" customFormat="1" ht="14.25" customHeight="1" x14ac:dyDescent="0.25">
      <c r="A371" t="s">
        <v>744</v>
      </c>
      <c r="B371">
        <v>1</v>
      </c>
      <c r="C371" t="s">
        <v>875</v>
      </c>
      <c r="D371" s="26" t="s">
        <v>865</v>
      </c>
      <c r="E371" s="435" t="s">
        <v>2483</v>
      </c>
      <c r="F371" s="27" t="s">
        <v>57</v>
      </c>
      <c r="G371" s="28" t="s">
        <v>535</v>
      </c>
      <c r="H371" s="27">
        <v>6805</v>
      </c>
      <c r="I371" s="27">
        <v>8</v>
      </c>
      <c r="J371" s="87">
        <v>8</v>
      </c>
      <c r="K371" s="19" t="s">
        <v>800</v>
      </c>
      <c r="L371" s="52" t="s">
        <v>108</v>
      </c>
      <c r="M371" s="81"/>
      <c r="N371" s="28">
        <v>834</v>
      </c>
      <c r="O371" s="972"/>
      <c r="P371" s="29">
        <v>6</v>
      </c>
      <c r="Q371" s="28"/>
      <c r="R371" s="28"/>
      <c r="S371" s="81">
        <v>203.95699999999999</v>
      </c>
      <c r="T371" s="185">
        <v>41690</v>
      </c>
      <c r="U371" s="326">
        <v>14.7</v>
      </c>
      <c r="V371" s="60">
        <v>0.33</v>
      </c>
      <c r="W371" s="167">
        <v>4</v>
      </c>
      <c r="X371" s="489">
        <f t="shared" si="11"/>
        <v>20.17560251798561</v>
      </c>
      <c r="Y371" s="502" t="s">
        <v>174</v>
      </c>
      <c r="Z371" s="494" t="s">
        <v>54</v>
      </c>
      <c r="AA371" s="28" t="s">
        <v>17</v>
      </c>
      <c r="AB371" s="27">
        <v>10</v>
      </c>
      <c r="AC371" s="28" t="s">
        <v>867</v>
      </c>
      <c r="AD371" s="27" t="s">
        <v>54</v>
      </c>
      <c r="AE371" s="28" t="s">
        <v>124</v>
      </c>
      <c r="AF371" s="29" t="s">
        <v>55</v>
      </c>
      <c r="AG371" s="29" t="s">
        <v>55</v>
      </c>
      <c r="AH371" s="27" t="s">
        <v>181</v>
      </c>
      <c r="AI371" s="27" t="s">
        <v>181</v>
      </c>
      <c r="AJ371" s="27" t="s">
        <v>54</v>
      </c>
      <c r="AK371" s="81"/>
      <c r="AL371" s="569"/>
      <c r="AM371" s="28"/>
      <c r="AN371" s="28"/>
      <c r="AO371" s="61">
        <v>2003</v>
      </c>
      <c r="AP371" s="20">
        <v>2009</v>
      </c>
      <c r="AQ371" s="182" t="s">
        <v>2486</v>
      </c>
      <c r="AR371" s="28"/>
      <c r="AS371" s="20"/>
    </row>
    <row r="372" spans="1:45" s="177" customFormat="1" ht="14.25" customHeight="1" x14ac:dyDescent="0.25">
      <c r="A372" t="s">
        <v>174</v>
      </c>
      <c r="B372">
        <v>1</v>
      </c>
      <c r="C372" t="s">
        <v>875</v>
      </c>
      <c r="D372" s="854" t="s">
        <v>1388</v>
      </c>
      <c r="E372" s="435" t="s">
        <v>2355</v>
      </c>
      <c r="F372" s="27" t="s">
        <v>107</v>
      </c>
      <c r="G372" s="28" t="s">
        <v>1385</v>
      </c>
      <c r="H372" s="27" t="s">
        <v>199</v>
      </c>
      <c r="I372" s="27">
        <v>8</v>
      </c>
      <c r="J372" s="87">
        <v>12</v>
      </c>
      <c r="K372" s="19" t="s">
        <v>794</v>
      </c>
      <c r="L372" s="52" t="s">
        <v>1385</v>
      </c>
      <c r="M372" s="81"/>
      <c r="N372" s="28">
        <v>416</v>
      </c>
      <c r="O372" s="972"/>
      <c r="P372" s="29">
        <v>4</v>
      </c>
      <c r="Q372" s="28"/>
      <c r="R372" s="28"/>
      <c r="S372" s="81">
        <v>50</v>
      </c>
      <c r="T372" s="185"/>
      <c r="U372" s="326"/>
      <c r="V372" s="60">
        <v>0.33</v>
      </c>
      <c r="W372" s="167">
        <v>2</v>
      </c>
      <c r="X372" s="489">
        <f t="shared" si="11"/>
        <v>19.83173076923077</v>
      </c>
      <c r="Y372" s="502" t="s">
        <v>2342</v>
      </c>
      <c r="Z372" s="494"/>
      <c r="AA372" s="28" t="s">
        <v>107</v>
      </c>
      <c r="AB372" s="27"/>
      <c r="AC372" s="28"/>
      <c r="AD372" s="27" t="s">
        <v>54</v>
      </c>
      <c r="AE372" s="28" t="s">
        <v>124</v>
      </c>
      <c r="AF372" s="29" t="s">
        <v>55</v>
      </c>
      <c r="AG372" s="29" t="s">
        <v>54</v>
      </c>
      <c r="AH372" s="27">
        <v>256</v>
      </c>
      <c r="AI372" s="27" t="s">
        <v>83</v>
      </c>
      <c r="AJ372" s="27" t="s">
        <v>54</v>
      </c>
      <c r="AK372" s="81"/>
      <c r="AL372" s="569"/>
      <c r="AM372" s="28"/>
      <c r="AN372" s="28"/>
      <c r="AO372" s="61">
        <v>2004</v>
      </c>
      <c r="AP372" s="20">
        <v>2017</v>
      </c>
      <c r="AQ372" s="19" t="s">
        <v>1392</v>
      </c>
      <c r="AR372" s="28" t="s">
        <v>2356</v>
      </c>
      <c r="AS372" s="20" t="s">
        <v>1389</v>
      </c>
    </row>
    <row r="373" spans="1:45" x14ac:dyDescent="0.25">
      <c r="A373" t="s">
        <v>744</v>
      </c>
      <c r="B373">
        <v>1</v>
      </c>
      <c r="C373" t="s">
        <v>875</v>
      </c>
      <c r="D373" s="26" t="s">
        <v>1467</v>
      </c>
      <c r="E373" s="435" t="s">
        <v>2495</v>
      </c>
      <c r="F373" s="27" t="s">
        <v>67</v>
      </c>
      <c r="G373" s="28" t="s">
        <v>1465</v>
      </c>
      <c r="H373" s="27">
        <v>6502</v>
      </c>
      <c r="I373" s="27">
        <v>8</v>
      </c>
      <c r="J373" s="87">
        <v>8</v>
      </c>
      <c r="K373" s="19" t="s">
        <v>800</v>
      </c>
      <c r="L373" s="52" t="s">
        <v>108</v>
      </c>
      <c r="M373" s="81"/>
      <c r="N373" s="28">
        <v>1052</v>
      </c>
      <c r="O373" s="972"/>
      <c r="P373" s="29">
        <v>6</v>
      </c>
      <c r="Q373" s="28"/>
      <c r="R373" s="28"/>
      <c r="S373" s="81">
        <v>242.18899999999999</v>
      </c>
      <c r="T373" s="185">
        <v>41826</v>
      </c>
      <c r="U373" s="326">
        <v>14.7</v>
      </c>
      <c r="V373" s="60">
        <v>0.33</v>
      </c>
      <c r="W373" s="167">
        <v>4</v>
      </c>
      <c r="X373" s="489">
        <f t="shared" si="11"/>
        <v>18.992958650190115</v>
      </c>
      <c r="Y373" s="502" t="s">
        <v>174</v>
      </c>
      <c r="Z373" s="494"/>
      <c r="AA373" s="28" t="s">
        <v>20</v>
      </c>
      <c r="AB373" s="27">
        <v>1</v>
      </c>
      <c r="AC373" s="28" t="s">
        <v>1464</v>
      </c>
      <c r="AD373" s="27" t="s">
        <v>54</v>
      </c>
      <c r="AE373" s="28" t="s">
        <v>124</v>
      </c>
      <c r="AF373" s="29" t="s">
        <v>55</v>
      </c>
      <c r="AG373" s="29" t="s">
        <v>55</v>
      </c>
      <c r="AH373" s="27" t="s">
        <v>181</v>
      </c>
      <c r="AI373" s="27" t="s">
        <v>181</v>
      </c>
      <c r="AJ373" s="27" t="s">
        <v>54</v>
      </c>
      <c r="AK373" s="81"/>
      <c r="AL373" s="569"/>
      <c r="AM373" s="28"/>
      <c r="AN373" s="28"/>
      <c r="AO373" s="28">
        <v>2007</v>
      </c>
      <c r="AP373" s="20">
        <v>2011</v>
      </c>
      <c r="AQ373" s="182" t="s">
        <v>2496</v>
      </c>
      <c r="AR373" s="28" t="s">
        <v>1466</v>
      </c>
      <c r="AS373" s="20"/>
    </row>
    <row r="374" spans="1:45" s="177" customFormat="1" ht="14.25" customHeight="1" x14ac:dyDescent="0.25">
      <c r="A374" t="s">
        <v>745</v>
      </c>
      <c r="B374">
        <v>1</v>
      </c>
      <c r="C374" t="s">
        <v>875</v>
      </c>
      <c r="D374" s="26" t="s">
        <v>697</v>
      </c>
      <c r="E374" s="435" t="s">
        <v>1648</v>
      </c>
      <c r="F374" s="27" t="s">
        <v>67</v>
      </c>
      <c r="G374" s="28" t="s">
        <v>698</v>
      </c>
      <c r="H374" s="27">
        <v>6502</v>
      </c>
      <c r="I374" s="27">
        <v>8</v>
      </c>
      <c r="J374" s="87">
        <v>8</v>
      </c>
      <c r="K374" s="19" t="s">
        <v>802</v>
      </c>
      <c r="L374" s="52" t="s">
        <v>108</v>
      </c>
      <c r="M374" s="81"/>
      <c r="N374" s="28">
        <v>483</v>
      </c>
      <c r="O374" s="972"/>
      <c r="P374" s="29" t="s">
        <v>744</v>
      </c>
      <c r="Q374" s="28"/>
      <c r="R374" s="28"/>
      <c r="S374" s="81">
        <v>110.205</v>
      </c>
      <c r="T374" s="185">
        <v>41739</v>
      </c>
      <c r="U374" s="326" t="s">
        <v>1267</v>
      </c>
      <c r="V374" s="60">
        <v>0.33</v>
      </c>
      <c r="W374" s="167">
        <v>4</v>
      </c>
      <c r="X374" s="489">
        <f t="shared" si="11"/>
        <v>18.823835403726708</v>
      </c>
      <c r="Y374" s="502" t="s">
        <v>174</v>
      </c>
      <c r="Z374" s="494"/>
      <c r="AA374" s="28" t="s">
        <v>1117</v>
      </c>
      <c r="AB374" s="27">
        <v>8</v>
      </c>
      <c r="AC374" s="28" t="s">
        <v>699</v>
      </c>
      <c r="AD374" s="27" t="s">
        <v>54</v>
      </c>
      <c r="AE374" s="28" t="s">
        <v>124</v>
      </c>
      <c r="AF374" s="29" t="s">
        <v>55</v>
      </c>
      <c r="AG374" s="29" t="s">
        <v>55</v>
      </c>
      <c r="AH374" s="27" t="s">
        <v>83</v>
      </c>
      <c r="AI374" s="27" t="s">
        <v>83</v>
      </c>
      <c r="AJ374" s="27" t="s">
        <v>54</v>
      </c>
      <c r="AK374" s="81"/>
      <c r="AL374" s="569"/>
      <c r="AM374" s="28"/>
      <c r="AN374" s="28"/>
      <c r="AO374" s="61">
        <v>2001</v>
      </c>
      <c r="AP374" s="20">
        <v>2002</v>
      </c>
      <c r="AQ374" s="142"/>
      <c r="AR374" s="28"/>
      <c r="AS374" s="20"/>
    </row>
    <row r="375" spans="1:45" s="177" customFormat="1" ht="14.25" customHeight="1" x14ac:dyDescent="0.25">
      <c r="A375" t="s">
        <v>744</v>
      </c>
      <c r="B375">
        <v>1</v>
      </c>
      <c r="C375" t="s">
        <v>875</v>
      </c>
      <c r="D375" s="26" t="s">
        <v>138</v>
      </c>
      <c r="E375" s="435" t="s">
        <v>2221</v>
      </c>
      <c r="F375" s="27" t="s">
        <v>57</v>
      </c>
      <c r="G375" s="28" t="s">
        <v>139</v>
      </c>
      <c r="H375" s="27">
        <v>6502</v>
      </c>
      <c r="I375" s="27">
        <v>8</v>
      </c>
      <c r="J375" s="87">
        <v>8</v>
      </c>
      <c r="K375" s="19" t="s">
        <v>800</v>
      </c>
      <c r="L375" s="52" t="s">
        <v>108</v>
      </c>
      <c r="M375" s="81"/>
      <c r="N375" s="28">
        <v>824</v>
      </c>
      <c r="O375" s="972"/>
      <c r="P375" s="29">
        <v>6</v>
      </c>
      <c r="Q375" s="28"/>
      <c r="R375" s="28"/>
      <c r="S375" s="81">
        <v>176.429</v>
      </c>
      <c r="T375" s="185">
        <v>41739</v>
      </c>
      <c r="U375" s="326">
        <v>14.7</v>
      </c>
      <c r="V375" s="60">
        <v>0.33</v>
      </c>
      <c r="W375" s="167">
        <v>4</v>
      </c>
      <c r="X375" s="489">
        <f t="shared" si="11"/>
        <v>17.664311286407766</v>
      </c>
      <c r="Y375" s="502" t="s">
        <v>1833</v>
      </c>
      <c r="Z375" s="494"/>
      <c r="AA375" s="28" t="s">
        <v>20</v>
      </c>
      <c r="AB375" s="27">
        <v>2</v>
      </c>
      <c r="AC375" s="28" t="s">
        <v>138</v>
      </c>
      <c r="AD375" s="27"/>
      <c r="AE375" s="28" t="s">
        <v>124</v>
      </c>
      <c r="AF375" s="29" t="s">
        <v>55</v>
      </c>
      <c r="AG375" s="29" t="s">
        <v>55</v>
      </c>
      <c r="AH375" s="27" t="s">
        <v>181</v>
      </c>
      <c r="AI375" s="27" t="s">
        <v>181</v>
      </c>
      <c r="AJ375" s="27" t="s">
        <v>54</v>
      </c>
      <c r="AK375" s="81"/>
      <c r="AL375" s="569"/>
      <c r="AM375" s="28"/>
      <c r="AN375" s="28"/>
      <c r="AO375" s="61">
        <v>2012</v>
      </c>
      <c r="AP375" s="20">
        <v>2012</v>
      </c>
      <c r="AQ375" s="182"/>
      <c r="AR375" s="28" t="s">
        <v>1108</v>
      </c>
      <c r="AS375" s="20"/>
    </row>
    <row r="376" spans="1:45" s="177" customFormat="1" ht="14.25" customHeight="1" x14ac:dyDescent="0.25">
      <c r="A376" t="s">
        <v>744</v>
      </c>
      <c r="B376">
        <v>1</v>
      </c>
      <c r="C376" t="s">
        <v>875</v>
      </c>
      <c r="D376" s="26" t="s">
        <v>577</v>
      </c>
      <c r="E376" s="435" t="s">
        <v>2574</v>
      </c>
      <c r="F376" s="27" t="s">
        <v>296</v>
      </c>
      <c r="G376" s="28" t="s">
        <v>579</v>
      </c>
      <c r="H376" s="27" t="s">
        <v>559</v>
      </c>
      <c r="I376" s="27">
        <v>8</v>
      </c>
      <c r="J376" s="87">
        <v>8</v>
      </c>
      <c r="K376" s="19" t="s">
        <v>800</v>
      </c>
      <c r="L376" s="52" t="s">
        <v>108</v>
      </c>
      <c r="M376" s="81"/>
      <c r="N376" s="28">
        <v>1207</v>
      </c>
      <c r="O376" s="972"/>
      <c r="P376" s="29">
        <v>6</v>
      </c>
      <c r="Q376" s="28"/>
      <c r="R376" s="28"/>
      <c r="S376" s="81">
        <v>181.917</v>
      </c>
      <c r="T376" s="185">
        <v>41687</v>
      </c>
      <c r="U376" s="326">
        <v>14.7</v>
      </c>
      <c r="V376" s="60">
        <v>0.33</v>
      </c>
      <c r="W376" s="167">
        <v>3</v>
      </c>
      <c r="X376" s="489">
        <f t="shared" si="11"/>
        <v>16.579014084507044</v>
      </c>
      <c r="Y376" s="502" t="s">
        <v>2216</v>
      </c>
      <c r="Z376" s="494"/>
      <c r="AA376" s="28" t="s">
        <v>20</v>
      </c>
      <c r="AB376" s="27">
        <v>6</v>
      </c>
      <c r="AC376" s="28" t="s">
        <v>817</v>
      </c>
      <c r="AD376" s="27" t="s">
        <v>54</v>
      </c>
      <c r="AE376" s="28" t="s">
        <v>124</v>
      </c>
      <c r="AF376" s="29" t="s">
        <v>55</v>
      </c>
      <c r="AG376" s="29" t="s">
        <v>55</v>
      </c>
      <c r="AH376" s="27" t="s">
        <v>181</v>
      </c>
      <c r="AI376" s="27" t="s">
        <v>181</v>
      </c>
      <c r="AJ376" s="27" t="s">
        <v>54</v>
      </c>
      <c r="AK376" s="81"/>
      <c r="AL376" s="569"/>
      <c r="AM376" s="28"/>
      <c r="AN376" s="28"/>
      <c r="AO376" s="61">
        <v>2004</v>
      </c>
      <c r="AP376" s="20">
        <v>2018</v>
      </c>
      <c r="AQ376" s="182" t="s">
        <v>3014</v>
      </c>
      <c r="AR376" s="28" t="s">
        <v>580</v>
      </c>
      <c r="AS376" s="20"/>
    </row>
    <row r="377" spans="1:45" ht="14.25" customHeight="1" x14ac:dyDescent="0.25">
      <c r="B377">
        <v>1</v>
      </c>
      <c r="C377" t="s">
        <v>875</v>
      </c>
      <c r="D377" s="26" t="s">
        <v>454</v>
      </c>
      <c r="E377" s="435" t="s">
        <v>2535</v>
      </c>
      <c r="F377" s="27" t="s">
        <v>85</v>
      </c>
      <c r="G377" s="28" t="s">
        <v>455</v>
      </c>
      <c r="H377" s="27" t="s">
        <v>178</v>
      </c>
      <c r="I377" s="27">
        <v>8</v>
      </c>
      <c r="J377" s="87">
        <v>16</v>
      </c>
      <c r="K377" s="19" t="s">
        <v>800</v>
      </c>
      <c r="L377" s="52" t="s">
        <v>108</v>
      </c>
      <c r="M377" s="81"/>
      <c r="N377" s="28">
        <v>2630</v>
      </c>
      <c r="O377" s="972"/>
      <c r="P377" s="29">
        <v>6</v>
      </c>
      <c r="Q377" s="28"/>
      <c r="R377" s="28">
        <v>1</v>
      </c>
      <c r="S377" s="81">
        <v>131.57900000000001</v>
      </c>
      <c r="T377" s="185">
        <v>43183</v>
      </c>
      <c r="U377" s="326">
        <v>14.7</v>
      </c>
      <c r="V377" s="60">
        <v>0.33</v>
      </c>
      <c r="W377" s="167">
        <v>1</v>
      </c>
      <c r="X377" s="489">
        <f t="shared" si="11"/>
        <v>16.509912547528518</v>
      </c>
      <c r="Y377" s="502" t="s">
        <v>174</v>
      </c>
      <c r="Z377" s="494"/>
      <c r="AA377" s="28" t="s">
        <v>17</v>
      </c>
      <c r="AB377" s="27">
        <v>18</v>
      </c>
      <c r="AC377" s="28" t="s">
        <v>3088</v>
      </c>
      <c r="AD377" s="27" t="s">
        <v>54</v>
      </c>
      <c r="AE377" s="28" t="s">
        <v>124</v>
      </c>
      <c r="AF377" s="29" t="s">
        <v>55</v>
      </c>
      <c r="AG377" s="29" t="s">
        <v>54</v>
      </c>
      <c r="AH377" s="27" t="s">
        <v>83</v>
      </c>
      <c r="AI377" s="27" t="s">
        <v>462</v>
      </c>
      <c r="AJ377" s="27" t="s">
        <v>54</v>
      </c>
      <c r="AK377" s="81">
        <v>72</v>
      </c>
      <c r="AL377" s="569"/>
      <c r="AM377" s="28">
        <v>32</v>
      </c>
      <c r="AN377" s="28">
        <v>6</v>
      </c>
      <c r="AO377" s="28">
        <v>2003</v>
      </c>
      <c r="AP377" s="20">
        <v>2009</v>
      </c>
      <c r="AQ377" s="19"/>
      <c r="AR377" s="28" t="s">
        <v>3089</v>
      </c>
      <c r="AS377" s="20"/>
    </row>
    <row r="378" spans="1:45" ht="14.25" customHeight="1" x14ac:dyDescent="0.25">
      <c r="A378" t="s">
        <v>744</v>
      </c>
      <c r="B378">
        <v>1</v>
      </c>
      <c r="C378" t="s">
        <v>875</v>
      </c>
      <c r="D378" s="26" t="s">
        <v>959</v>
      </c>
      <c r="E378" s="435" t="s">
        <v>2617</v>
      </c>
      <c r="F378" s="27" t="s">
        <v>296</v>
      </c>
      <c r="G378" s="28" t="s">
        <v>336</v>
      </c>
      <c r="H378" s="27" t="s">
        <v>199</v>
      </c>
      <c r="I378" s="27">
        <v>8</v>
      </c>
      <c r="J378" s="87">
        <v>14</v>
      </c>
      <c r="K378" s="19" t="s">
        <v>778</v>
      </c>
      <c r="L378" s="52" t="s">
        <v>336</v>
      </c>
      <c r="M378" s="81"/>
      <c r="N378" s="28">
        <v>1217</v>
      </c>
      <c r="O378" s="972"/>
      <c r="P378" s="29">
        <v>4</v>
      </c>
      <c r="Q378" s="28"/>
      <c r="R378" s="28">
        <v>3</v>
      </c>
      <c r="S378" s="81">
        <v>60.143000000000001</v>
      </c>
      <c r="T378" s="185">
        <v>41884</v>
      </c>
      <c r="U378" s="326"/>
      <c r="V378" s="60">
        <v>0.33</v>
      </c>
      <c r="W378" s="167">
        <v>1</v>
      </c>
      <c r="X378" s="489">
        <f t="shared" ref="X378:X409" si="12">IF(AND(N378&lt;&gt;"",S378&lt;&gt;""),1000*S378*V378/(N378*W378),"")</f>
        <v>16.308290879211178</v>
      </c>
      <c r="Y378" s="502" t="s">
        <v>174</v>
      </c>
      <c r="Z378" s="494" t="s">
        <v>54</v>
      </c>
      <c r="AA378" s="28" t="s">
        <v>20</v>
      </c>
      <c r="AB378" s="27">
        <v>3</v>
      </c>
      <c r="AC378" s="28" t="s">
        <v>961</v>
      </c>
      <c r="AD378" s="27" t="s">
        <v>54</v>
      </c>
      <c r="AE378" s="28" t="s">
        <v>124</v>
      </c>
      <c r="AF378" s="29" t="s">
        <v>55</v>
      </c>
      <c r="AG378" s="29" t="s">
        <v>54</v>
      </c>
      <c r="AH378" s="27">
        <v>256</v>
      </c>
      <c r="AI378" s="27" t="s">
        <v>83</v>
      </c>
      <c r="AJ378" s="27" t="s">
        <v>54</v>
      </c>
      <c r="AK378" s="81"/>
      <c r="AL378" s="569"/>
      <c r="AM378" s="28"/>
      <c r="AN378" s="28"/>
      <c r="AO378" s="28">
        <v>2013</v>
      </c>
      <c r="AP378" s="20">
        <v>2014</v>
      </c>
      <c r="AQ378" s="142"/>
      <c r="AR378" s="28" t="s">
        <v>960</v>
      </c>
      <c r="AS378" s="20"/>
    </row>
    <row r="379" spans="1:45" ht="14.25" customHeight="1" x14ac:dyDescent="0.25">
      <c r="B379">
        <v>1</v>
      </c>
      <c r="C379" t="s">
        <v>875</v>
      </c>
      <c r="D379" s="26" t="s">
        <v>2197</v>
      </c>
      <c r="E379" s="28"/>
      <c r="F379" s="27" t="s">
        <v>67</v>
      </c>
      <c r="G379" s="28" t="s">
        <v>1871</v>
      </c>
      <c r="H379" s="27" t="s">
        <v>143</v>
      </c>
      <c r="I379" s="27">
        <v>8</v>
      </c>
      <c r="J379" s="87">
        <v>32</v>
      </c>
      <c r="K379" s="19" t="s">
        <v>800</v>
      </c>
      <c r="L379" s="52" t="s">
        <v>108</v>
      </c>
      <c r="M379" s="81" t="s">
        <v>2929</v>
      </c>
      <c r="N379" s="28">
        <v>3287</v>
      </c>
      <c r="O379" s="972"/>
      <c r="P379" s="29">
        <v>6</v>
      </c>
      <c r="Q379" s="28">
        <v>3</v>
      </c>
      <c r="R379" s="28">
        <v>3</v>
      </c>
      <c r="S379" s="81">
        <v>157.47999999999999</v>
      </c>
      <c r="T379" s="185">
        <v>43173</v>
      </c>
      <c r="U379" s="326">
        <v>14.7</v>
      </c>
      <c r="V379" s="60">
        <v>0.33</v>
      </c>
      <c r="W379" s="167">
        <v>1</v>
      </c>
      <c r="X379" s="489">
        <f t="shared" si="12"/>
        <v>15.810282932765441</v>
      </c>
      <c r="Y379" s="502" t="s">
        <v>2216</v>
      </c>
      <c r="Z379" s="494" t="s">
        <v>54</v>
      </c>
      <c r="AA379" s="28" t="s">
        <v>20</v>
      </c>
      <c r="AB379" s="27">
        <v>17</v>
      </c>
      <c r="AC379" s="28" t="s">
        <v>1034</v>
      </c>
      <c r="AD379" s="27"/>
      <c r="AE379" s="28"/>
      <c r="AF379" s="29"/>
      <c r="AG379" s="29"/>
      <c r="AH379" s="27"/>
      <c r="AI379" s="27"/>
      <c r="AJ379" s="27"/>
      <c r="AK379" s="81"/>
      <c r="AL379" s="569"/>
      <c r="AM379" s="28">
        <v>16</v>
      </c>
      <c r="AN379" s="28"/>
      <c r="AO379" s="28"/>
      <c r="AP379" s="20"/>
      <c r="AQ379" s="37"/>
      <c r="AR379" s="28" t="s">
        <v>1872</v>
      </c>
      <c r="AS379" s="20" t="s">
        <v>2930</v>
      </c>
    </row>
    <row r="380" spans="1:45" ht="14.25" customHeight="1" x14ac:dyDescent="0.25">
      <c r="B380">
        <v>1</v>
      </c>
      <c r="C380" t="s">
        <v>875</v>
      </c>
      <c r="D380" s="26" t="s">
        <v>2589</v>
      </c>
      <c r="E380" s="435" t="s">
        <v>2590</v>
      </c>
      <c r="F380" s="27" t="s">
        <v>85</v>
      </c>
      <c r="G380" s="28" t="s">
        <v>2591</v>
      </c>
      <c r="H380" s="27" t="s">
        <v>559</v>
      </c>
      <c r="I380" s="27">
        <v>8</v>
      </c>
      <c r="J380" s="87">
        <v>8</v>
      </c>
      <c r="K380" s="19" t="s">
        <v>800</v>
      </c>
      <c r="L380" s="52" t="s">
        <v>108</v>
      </c>
      <c r="M380" s="81"/>
      <c r="N380" s="28">
        <v>1483</v>
      </c>
      <c r="O380" s="972"/>
      <c r="P380" s="29">
        <v>6</v>
      </c>
      <c r="Q380" s="28"/>
      <c r="R380" s="28"/>
      <c r="S380" s="81">
        <v>188.679</v>
      </c>
      <c r="T380" s="185">
        <v>43164</v>
      </c>
      <c r="U380" s="326">
        <v>14.7</v>
      </c>
      <c r="V380" s="60">
        <v>0.33</v>
      </c>
      <c r="W380" s="167">
        <v>3</v>
      </c>
      <c r="X380" s="489">
        <f t="shared" si="12"/>
        <v>13.995070802427511</v>
      </c>
      <c r="Y380" s="502" t="s">
        <v>174</v>
      </c>
      <c r="Z380" s="494" t="s">
        <v>54</v>
      </c>
      <c r="AA380" s="28" t="s">
        <v>20</v>
      </c>
      <c r="AB380" s="27">
        <v>55</v>
      </c>
      <c r="AC380" s="28" t="s">
        <v>2721</v>
      </c>
      <c r="AD380" s="27" t="s">
        <v>54</v>
      </c>
      <c r="AE380" s="28" t="s">
        <v>124</v>
      </c>
      <c r="AF380" s="29" t="s">
        <v>55</v>
      </c>
      <c r="AG380" s="29" t="s">
        <v>55</v>
      </c>
      <c r="AH380" s="27" t="s">
        <v>181</v>
      </c>
      <c r="AI380" s="27" t="s">
        <v>181</v>
      </c>
      <c r="AJ380" s="27" t="s">
        <v>54</v>
      </c>
      <c r="AK380" s="81"/>
      <c r="AL380" s="569"/>
      <c r="AM380" s="28"/>
      <c r="AN380" s="28"/>
      <c r="AO380" s="28">
        <v>2010</v>
      </c>
      <c r="AP380" s="20">
        <v>2012</v>
      </c>
      <c r="AQ380" s="182"/>
      <c r="AR380" s="28" t="s">
        <v>2592</v>
      </c>
      <c r="AS380" s="130" t="s">
        <v>2722</v>
      </c>
    </row>
    <row r="381" spans="1:45" ht="14.25" customHeight="1" x14ac:dyDescent="0.25">
      <c r="A381" t="s">
        <v>745</v>
      </c>
      <c r="B381">
        <v>1</v>
      </c>
      <c r="C381" t="s">
        <v>875</v>
      </c>
      <c r="D381" s="26">
        <v>8051</v>
      </c>
      <c r="E381" s="669" t="s">
        <v>2213</v>
      </c>
      <c r="F381" s="27" t="s">
        <v>85</v>
      </c>
      <c r="G381" s="28" t="s">
        <v>117</v>
      </c>
      <c r="H381" s="27">
        <v>8051</v>
      </c>
      <c r="I381" s="27">
        <v>8</v>
      </c>
      <c r="J381" s="87">
        <v>8</v>
      </c>
      <c r="K381" s="856" t="s">
        <v>6197</v>
      </c>
      <c r="L381" s="52" t="s">
        <v>108</v>
      </c>
      <c r="M381" s="81" t="s">
        <v>5299</v>
      </c>
      <c r="N381" s="28">
        <v>1424</v>
      </c>
      <c r="O381" s="972">
        <v>645</v>
      </c>
      <c r="P381" s="29">
        <v>6</v>
      </c>
      <c r="Q381" s="28"/>
      <c r="R381" s="28"/>
      <c r="S381" s="81">
        <v>241.54599999999999</v>
      </c>
      <c r="T381" s="185">
        <v>44489</v>
      </c>
      <c r="U381" s="326" t="s">
        <v>5998</v>
      </c>
      <c r="V381" s="60">
        <v>0.33</v>
      </c>
      <c r="W381" s="167">
        <v>4</v>
      </c>
      <c r="X381" s="489">
        <f t="shared" si="12"/>
        <v>13.994062500000002</v>
      </c>
      <c r="Y381" s="502" t="s">
        <v>1833</v>
      </c>
      <c r="Z381" s="494"/>
      <c r="AA381" s="28" t="s">
        <v>20</v>
      </c>
      <c r="AB381" s="27">
        <v>32</v>
      </c>
      <c r="AC381" s="28" t="s">
        <v>118</v>
      </c>
      <c r="AD381" s="27" t="s">
        <v>54</v>
      </c>
      <c r="AE381" s="28" t="s">
        <v>124</v>
      </c>
      <c r="AF381" s="29" t="s">
        <v>55</v>
      </c>
      <c r="AG381" s="29"/>
      <c r="AH381" s="27" t="s">
        <v>181</v>
      </c>
      <c r="AI381" s="27" t="s">
        <v>181</v>
      </c>
      <c r="AJ381" s="27" t="s">
        <v>54</v>
      </c>
      <c r="AK381" s="81"/>
      <c r="AL381" s="569"/>
      <c r="AM381" s="28"/>
      <c r="AN381" s="28"/>
      <c r="AO381" s="28">
        <v>2001</v>
      </c>
      <c r="AP381" s="20">
        <v>2016</v>
      </c>
      <c r="AQ381" s="182"/>
      <c r="AR381" s="28" t="s">
        <v>5282</v>
      </c>
      <c r="AS381" s="20"/>
    </row>
    <row r="382" spans="1:45" ht="14.25" customHeight="1" x14ac:dyDescent="0.25">
      <c r="B382">
        <v>1</v>
      </c>
      <c r="C382" t="s">
        <v>875</v>
      </c>
      <c r="D382" s="26" t="s">
        <v>2194</v>
      </c>
      <c r="E382" s="435" t="s">
        <v>2515</v>
      </c>
      <c r="F382" s="27" t="s">
        <v>67</v>
      </c>
      <c r="G382" s="28" t="s">
        <v>1828</v>
      </c>
      <c r="H382" s="27">
        <v>6502</v>
      </c>
      <c r="I382" s="27">
        <v>8</v>
      </c>
      <c r="J382" s="87">
        <v>8</v>
      </c>
      <c r="K382" s="856" t="s">
        <v>6197</v>
      </c>
      <c r="L382" s="52" t="s">
        <v>108</v>
      </c>
      <c r="M382" s="81" t="s">
        <v>6199</v>
      </c>
      <c r="N382" s="28">
        <v>1238</v>
      </c>
      <c r="O382" s="972">
        <v>706</v>
      </c>
      <c r="P382" s="29">
        <v>6</v>
      </c>
      <c r="Q382" s="28"/>
      <c r="R382" s="28">
        <v>7</v>
      </c>
      <c r="S382" s="81">
        <v>195.31299999999999</v>
      </c>
      <c r="T382" s="185">
        <v>44494</v>
      </c>
      <c r="U382" s="326" t="s">
        <v>5998</v>
      </c>
      <c r="V382" s="60">
        <v>0.33</v>
      </c>
      <c r="W382" s="167">
        <v>4</v>
      </c>
      <c r="X382" s="489">
        <f t="shared" si="12"/>
        <v>13.015607835218093</v>
      </c>
      <c r="Y382" s="502" t="s">
        <v>2216</v>
      </c>
      <c r="Z382" s="494" t="s">
        <v>54</v>
      </c>
      <c r="AA382" s="28" t="s">
        <v>17</v>
      </c>
      <c r="AB382" s="27">
        <v>19</v>
      </c>
      <c r="AC382" s="28" t="s">
        <v>2702</v>
      </c>
      <c r="AD382" s="27" t="s">
        <v>54</v>
      </c>
      <c r="AE382" s="28" t="s">
        <v>124</v>
      </c>
      <c r="AF382" s="29" t="s">
        <v>55</v>
      </c>
      <c r="AG382" s="29" t="s">
        <v>54</v>
      </c>
      <c r="AH382" s="27" t="s">
        <v>181</v>
      </c>
      <c r="AI382" s="27" t="s">
        <v>181</v>
      </c>
      <c r="AJ382" s="27" t="s">
        <v>54</v>
      </c>
      <c r="AK382" s="81"/>
      <c r="AL382" s="569"/>
      <c r="AM382" s="28"/>
      <c r="AN382" s="28"/>
      <c r="AO382" s="28">
        <v>2007</v>
      </c>
      <c r="AP382" s="20">
        <v>2009</v>
      </c>
      <c r="AQ382" s="142"/>
      <c r="AR382" s="28" t="s">
        <v>1827</v>
      </c>
      <c r="AS382" s="20" t="s">
        <v>2701</v>
      </c>
    </row>
    <row r="383" spans="1:45" ht="14.25" customHeight="1" x14ac:dyDescent="0.25">
      <c r="A383" t="s">
        <v>744</v>
      </c>
      <c r="B383">
        <v>1</v>
      </c>
      <c r="C383" t="s">
        <v>875</v>
      </c>
      <c r="D383" s="26" t="s">
        <v>558</v>
      </c>
      <c r="E383" s="435" t="s">
        <v>2567</v>
      </c>
      <c r="F383" s="27" t="s">
        <v>67</v>
      </c>
      <c r="G383" s="28" t="s">
        <v>189</v>
      </c>
      <c r="H383" s="27" t="s">
        <v>559</v>
      </c>
      <c r="I383" s="27">
        <v>8</v>
      </c>
      <c r="J383" s="87">
        <v>8</v>
      </c>
      <c r="K383" s="19" t="s">
        <v>800</v>
      </c>
      <c r="L383" s="52" t="s">
        <v>108</v>
      </c>
      <c r="M383" s="81" t="s">
        <v>780</v>
      </c>
      <c r="N383" s="28">
        <v>1389</v>
      </c>
      <c r="O383" s="972"/>
      <c r="P383" s="29">
        <v>6</v>
      </c>
      <c r="Q383" s="28"/>
      <c r="R383" s="28"/>
      <c r="S383" s="81">
        <v>163.10599999999999</v>
      </c>
      <c r="T383" s="185">
        <v>41687</v>
      </c>
      <c r="U383" s="326">
        <v>14.7</v>
      </c>
      <c r="V383" s="60">
        <v>0.33</v>
      </c>
      <c r="W383" s="167">
        <v>3</v>
      </c>
      <c r="X383" s="489">
        <f t="shared" si="12"/>
        <v>12.916961843052556</v>
      </c>
      <c r="Y383" s="502" t="s">
        <v>174</v>
      </c>
      <c r="Z383" s="494"/>
      <c r="AA383" s="28" t="s">
        <v>17</v>
      </c>
      <c r="AB383" s="27">
        <v>5</v>
      </c>
      <c r="AC383" s="28" t="s">
        <v>781</v>
      </c>
      <c r="AD383" s="27" t="s">
        <v>54</v>
      </c>
      <c r="AE383" s="28" t="s">
        <v>124</v>
      </c>
      <c r="AF383" s="29" t="s">
        <v>55</v>
      </c>
      <c r="AG383" s="29" t="s">
        <v>55</v>
      </c>
      <c r="AH383" s="27" t="s">
        <v>181</v>
      </c>
      <c r="AI383" s="27" t="s">
        <v>181</v>
      </c>
      <c r="AJ383" s="27" t="s">
        <v>54</v>
      </c>
      <c r="AK383" s="81"/>
      <c r="AL383" s="569"/>
      <c r="AM383" s="28"/>
      <c r="AN383" s="28"/>
      <c r="AO383" s="28">
        <v>2002</v>
      </c>
      <c r="AP383" s="20">
        <v>2018</v>
      </c>
      <c r="AQ383" s="19"/>
      <c r="AR383" s="28" t="s">
        <v>1278</v>
      </c>
      <c r="AS383" s="20"/>
    </row>
    <row r="384" spans="1:45" s="208" customFormat="1" ht="14.25" customHeight="1" x14ac:dyDescent="0.25">
      <c r="A384" t="s">
        <v>744</v>
      </c>
      <c r="B384">
        <v>1</v>
      </c>
      <c r="C384" t="s">
        <v>875</v>
      </c>
      <c r="D384" s="26" t="s">
        <v>637</v>
      </c>
      <c r="E384" s="435" t="s">
        <v>640</v>
      </c>
      <c r="F384" s="27" t="s">
        <v>67</v>
      </c>
      <c r="G384" s="28" t="s">
        <v>638</v>
      </c>
      <c r="H384" s="27">
        <v>8051</v>
      </c>
      <c r="I384" s="27">
        <v>8</v>
      </c>
      <c r="J384" s="87">
        <v>8</v>
      </c>
      <c r="K384" s="19" t="s">
        <v>800</v>
      </c>
      <c r="L384" s="52" t="s">
        <v>108</v>
      </c>
      <c r="M384" s="81"/>
      <c r="N384" s="28">
        <v>2725</v>
      </c>
      <c r="O384" s="972"/>
      <c r="P384" s="29">
        <v>6</v>
      </c>
      <c r="Q384" s="28">
        <v>1</v>
      </c>
      <c r="R384" s="28">
        <v>1</v>
      </c>
      <c r="S384" s="81">
        <v>104.66800000000001</v>
      </c>
      <c r="T384" s="185">
        <v>41687</v>
      </c>
      <c r="U384" s="326">
        <v>14.7</v>
      </c>
      <c r="V384" s="60">
        <v>0.33</v>
      </c>
      <c r="W384" s="167">
        <v>1</v>
      </c>
      <c r="X384" s="489">
        <f t="shared" si="12"/>
        <v>12.675390825688075</v>
      </c>
      <c r="Y384" s="502" t="s">
        <v>174</v>
      </c>
      <c r="Z384" s="494"/>
      <c r="AA384" s="28" t="s">
        <v>17</v>
      </c>
      <c r="AB384" s="27">
        <v>7</v>
      </c>
      <c r="AC384" s="28" t="s">
        <v>639</v>
      </c>
      <c r="AD384" s="27" t="s">
        <v>54</v>
      </c>
      <c r="AE384" s="28" t="s">
        <v>124</v>
      </c>
      <c r="AF384" s="29" t="s">
        <v>55</v>
      </c>
      <c r="AG384" s="29" t="s">
        <v>55</v>
      </c>
      <c r="AH384" s="27" t="s">
        <v>181</v>
      </c>
      <c r="AI384" s="27" t="s">
        <v>181</v>
      </c>
      <c r="AJ384" s="27" t="s">
        <v>54</v>
      </c>
      <c r="AK384" s="81"/>
      <c r="AL384" s="569"/>
      <c r="AM384" s="28"/>
      <c r="AN384" s="28"/>
      <c r="AO384" s="28">
        <v>1999</v>
      </c>
      <c r="AP384" s="20">
        <v>2003</v>
      </c>
      <c r="AQ384" s="182"/>
      <c r="AR384" s="28" t="s">
        <v>56</v>
      </c>
      <c r="AS384" s="63"/>
    </row>
    <row r="385" spans="1:45" ht="14.25" customHeight="1" x14ac:dyDescent="0.25">
      <c r="A385" t="s">
        <v>744</v>
      </c>
      <c r="B385">
        <v>1</v>
      </c>
      <c r="C385" t="s">
        <v>875</v>
      </c>
      <c r="D385" s="26" t="s">
        <v>283</v>
      </c>
      <c r="E385" s="435" t="s">
        <v>2274</v>
      </c>
      <c r="F385" s="27" t="s">
        <v>67</v>
      </c>
      <c r="G385" s="28" t="s">
        <v>284</v>
      </c>
      <c r="H385" s="27" t="s">
        <v>881</v>
      </c>
      <c r="I385" s="27">
        <v>8</v>
      </c>
      <c r="J385" s="87">
        <v>8</v>
      </c>
      <c r="K385" s="19" t="s">
        <v>802</v>
      </c>
      <c r="L385" s="52" t="s">
        <v>108</v>
      </c>
      <c r="M385" s="81"/>
      <c r="N385" s="28">
        <v>925</v>
      </c>
      <c r="O385" s="972"/>
      <c r="P385" s="29" t="s">
        <v>744</v>
      </c>
      <c r="Q385" s="28">
        <v>1</v>
      </c>
      <c r="R385" s="28">
        <v>1</v>
      </c>
      <c r="S385" s="81">
        <v>126.92</v>
      </c>
      <c r="T385" s="185">
        <v>41690</v>
      </c>
      <c r="U385" s="326" t="s">
        <v>1267</v>
      </c>
      <c r="V385" s="60">
        <v>0.33</v>
      </c>
      <c r="W385" s="167">
        <v>4</v>
      </c>
      <c r="X385" s="489">
        <f t="shared" si="12"/>
        <v>11.319891891891892</v>
      </c>
      <c r="Y385" s="502" t="s">
        <v>2226</v>
      </c>
      <c r="Z385" s="494"/>
      <c r="AA385" s="28" t="s">
        <v>17</v>
      </c>
      <c r="AB385" s="27">
        <v>25</v>
      </c>
      <c r="AC385" s="28" t="s">
        <v>1097</v>
      </c>
      <c r="AD385" s="27" t="s">
        <v>54</v>
      </c>
      <c r="AE385" s="28" t="s">
        <v>124</v>
      </c>
      <c r="AF385" s="29" t="s">
        <v>55</v>
      </c>
      <c r="AG385" s="29" t="s">
        <v>55</v>
      </c>
      <c r="AH385" s="27" t="s">
        <v>181</v>
      </c>
      <c r="AI385" s="27" t="s">
        <v>181</v>
      </c>
      <c r="AJ385" s="27" t="s">
        <v>54</v>
      </c>
      <c r="AK385" s="81"/>
      <c r="AL385" s="569"/>
      <c r="AM385" s="28"/>
      <c r="AN385" s="28"/>
      <c r="AO385" s="28">
        <v>2008</v>
      </c>
      <c r="AP385" s="20">
        <v>2011</v>
      </c>
      <c r="AQ385" s="182" t="s">
        <v>2275</v>
      </c>
      <c r="AR385" s="28" t="s">
        <v>1098</v>
      </c>
      <c r="AS385" s="127"/>
    </row>
    <row r="386" spans="1:45" ht="14.25" customHeight="1" x14ac:dyDescent="0.25">
      <c r="B386">
        <v>1</v>
      </c>
      <c r="C386" t="s">
        <v>875</v>
      </c>
      <c r="D386" s="45" t="s">
        <v>1990</v>
      </c>
      <c r="E386" s="555" t="s">
        <v>5780</v>
      </c>
      <c r="F386" s="46" t="s">
        <v>67</v>
      </c>
      <c r="G386" s="42" t="s">
        <v>5779</v>
      </c>
      <c r="H386" s="27">
        <v>8051</v>
      </c>
      <c r="I386" s="46">
        <v>8</v>
      </c>
      <c r="J386" s="670">
        <v>8</v>
      </c>
      <c r="K386" s="19" t="s">
        <v>800</v>
      </c>
      <c r="L386" s="52" t="s">
        <v>108</v>
      </c>
      <c r="M386" s="81"/>
      <c r="N386" s="28">
        <v>1031</v>
      </c>
      <c r="O386" s="972"/>
      <c r="P386" s="29">
        <v>6</v>
      </c>
      <c r="Q386" s="28">
        <v>1</v>
      </c>
      <c r="R386" s="28"/>
      <c r="S386" s="81">
        <v>138.88900000000001</v>
      </c>
      <c r="T386" s="185">
        <v>43184</v>
      </c>
      <c r="U386" s="326">
        <v>14.7</v>
      </c>
      <c r="V386" s="60">
        <v>0.33</v>
      </c>
      <c r="W386" s="167">
        <v>4</v>
      </c>
      <c r="X386" s="489">
        <f t="shared" si="12"/>
        <v>11.113814258001941</v>
      </c>
      <c r="Y386" s="502" t="s">
        <v>174</v>
      </c>
      <c r="Z386" s="494"/>
      <c r="AA386" s="28" t="s">
        <v>20</v>
      </c>
      <c r="AB386" s="27">
        <v>2</v>
      </c>
      <c r="AC386" s="28" t="s">
        <v>1990</v>
      </c>
      <c r="AD386" s="27" t="s">
        <v>54</v>
      </c>
      <c r="AE386" s="28" t="s">
        <v>124</v>
      </c>
      <c r="AF386" s="29" t="s">
        <v>55</v>
      </c>
      <c r="AG386" s="29" t="s">
        <v>55</v>
      </c>
      <c r="AH386" s="27" t="s">
        <v>181</v>
      </c>
      <c r="AI386" s="27" t="s">
        <v>181</v>
      </c>
      <c r="AJ386" s="27" t="s">
        <v>54</v>
      </c>
      <c r="AK386" s="81"/>
      <c r="AL386" s="569"/>
      <c r="AM386" s="28"/>
      <c r="AN386" s="28"/>
      <c r="AO386" s="28">
        <v>2015</v>
      </c>
      <c r="AP386" s="20">
        <v>2019</v>
      </c>
      <c r="AQ386" s="19"/>
      <c r="AR386" s="28"/>
      <c r="AS386" s="20"/>
    </row>
    <row r="387" spans="1:45" s="7" customFormat="1" ht="14.25" customHeight="1" x14ac:dyDescent="0.25">
      <c r="A387" t="s">
        <v>744</v>
      </c>
      <c r="B387">
        <v>1</v>
      </c>
      <c r="C387" t="s">
        <v>875</v>
      </c>
      <c r="D387" s="26" t="s">
        <v>534</v>
      </c>
      <c r="E387" s="435" t="s">
        <v>2484</v>
      </c>
      <c r="F387" s="27" t="s">
        <v>85</v>
      </c>
      <c r="G387" s="28" t="s">
        <v>535</v>
      </c>
      <c r="H387" s="27" t="s">
        <v>881</v>
      </c>
      <c r="I387" s="27">
        <v>8</v>
      </c>
      <c r="J387" s="87">
        <v>8</v>
      </c>
      <c r="K387" s="19" t="s">
        <v>800</v>
      </c>
      <c r="L387" s="52" t="s">
        <v>108</v>
      </c>
      <c r="M387" s="81"/>
      <c r="N387" s="28">
        <v>1218</v>
      </c>
      <c r="O387" s="972"/>
      <c r="P387" s="29">
        <v>6</v>
      </c>
      <c r="Q387" s="28"/>
      <c r="R387" s="28"/>
      <c r="S387" s="81">
        <v>152.78800000000001</v>
      </c>
      <c r="T387" s="185">
        <v>41688</v>
      </c>
      <c r="U387" s="326">
        <v>14.7</v>
      </c>
      <c r="V387" s="60">
        <v>0.33</v>
      </c>
      <c r="W387" s="167">
        <v>4</v>
      </c>
      <c r="X387" s="489">
        <f t="shared" si="12"/>
        <v>10.348940886699507</v>
      </c>
      <c r="Y387" s="502" t="s">
        <v>174</v>
      </c>
      <c r="Z387" s="494" t="s">
        <v>54</v>
      </c>
      <c r="AA387" s="28" t="s">
        <v>17</v>
      </c>
      <c r="AB387" s="27">
        <v>17</v>
      </c>
      <c r="AC387" s="28" t="s">
        <v>536</v>
      </c>
      <c r="AD387" s="27" t="s">
        <v>54</v>
      </c>
      <c r="AE387" s="28" t="s">
        <v>124</v>
      </c>
      <c r="AF387" s="29" t="s">
        <v>55</v>
      </c>
      <c r="AG387" s="29" t="s">
        <v>55</v>
      </c>
      <c r="AH387" s="27" t="s">
        <v>181</v>
      </c>
      <c r="AI387" s="27" t="s">
        <v>181</v>
      </c>
      <c r="AJ387" s="27" t="s">
        <v>54</v>
      </c>
      <c r="AK387" s="81"/>
      <c r="AL387" s="569"/>
      <c r="AM387" s="28"/>
      <c r="AN387" s="28"/>
      <c r="AO387" s="28">
        <v>2003</v>
      </c>
      <c r="AP387" s="20">
        <v>2009</v>
      </c>
      <c r="AQ387" s="182" t="s">
        <v>2486</v>
      </c>
      <c r="AR387" s="28" t="s">
        <v>537</v>
      </c>
      <c r="AS387" s="20"/>
    </row>
    <row r="388" spans="1:45" ht="15" customHeight="1" x14ac:dyDescent="0.25">
      <c r="A388" t="s">
        <v>744</v>
      </c>
      <c r="B388">
        <v>1</v>
      </c>
      <c r="C388" t="s">
        <v>875</v>
      </c>
      <c r="D388" s="45" t="s">
        <v>120</v>
      </c>
      <c r="E388" s="555" t="s">
        <v>2215</v>
      </c>
      <c r="F388" s="46" t="s">
        <v>67</v>
      </c>
      <c r="G388" s="42" t="s">
        <v>121</v>
      </c>
      <c r="H388" s="27">
        <v>8080</v>
      </c>
      <c r="I388" s="46">
        <v>8</v>
      </c>
      <c r="J388" s="670">
        <v>8</v>
      </c>
      <c r="K388" s="19" t="s">
        <v>800</v>
      </c>
      <c r="L388" s="52" t="s">
        <v>108</v>
      </c>
      <c r="M388" s="81"/>
      <c r="N388" s="28">
        <v>1179</v>
      </c>
      <c r="O388" s="972"/>
      <c r="P388" s="29">
        <v>6</v>
      </c>
      <c r="Q388" s="28"/>
      <c r="R388" s="28"/>
      <c r="S388" s="81">
        <v>299.04300000000001</v>
      </c>
      <c r="T388" s="185">
        <v>43149</v>
      </c>
      <c r="U388" s="326">
        <v>14.7</v>
      </c>
      <c r="V388" s="60">
        <v>0.33</v>
      </c>
      <c r="W388" s="167">
        <v>9</v>
      </c>
      <c r="X388" s="489">
        <f t="shared" si="12"/>
        <v>9.3001781170483468</v>
      </c>
      <c r="Y388" s="502" t="s">
        <v>174</v>
      </c>
      <c r="Z388" s="494"/>
      <c r="AA388" s="28" t="s">
        <v>20</v>
      </c>
      <c r="AB388" s="27">
        <v>1</v>
      </c>
      <c r="AC388" s="28" t="s">
        <v>122</v>
      </c>
      <c r="AD388" s="27" t="s">
        <v>54</v>
      </c>
      <c r="AE388" s="28" t="s">
        <v>124</v>
      </c>
      <c r="AF388" s="29" t="s">
        <v>55</v>
      </c>
      <c r="AG388" s="29" t="s">
        <v>55</v>
      </c>
      <c r="AH388" s="27" t="s">
        <v>181</v>
      </c>
      <c r="AI388" s="27" t="s">
        <v>181</v>
      </c>
      <c r="AJ388" s="27" t="s">
        <v>54</v>
      </c>
      <c r="AK388" s="81"/>
      <c r="AL388" s="569"/>
      <c r="AM388" s="28"/>
      <c r="AN388" s="28"/>
      <c r="AO388" s="28">
        <v>2006</v>
      </c>
      <c r="AP388" s="20">
        <v>2016</v>
      </c>
      <c r="AQ388" s="96"/>
      <c r="AR388" s="28" t="s">
        <v>784</v>
      </c>
      <c r="AS388" s="20"/>
    </row>
    <row r="389" spans="1:45" ht="14.25" customHeight="1" x14ac:dyDescent="0.25">
      <c r="B389">
        <v>1</v>
      </c>
      <c r="C389" t="s">
        <v>4376</v>
      </c>
      <c r="D389" s="26" t="s">
        <v>1633</v>
      </c>
      <c r="E389" s="435" t="s">
        <v>2855</v>
      </c>
      <c r="F389" s="27" t="s">
        <v>85</v>
      </c>
      <c r="G389" s="28" t="s">
        <v>1682</v>
      </c>
      <c r="H389" s="27" t="s">
        <v>12</v>
      </c>
      <c r="I389" s="27">
        <v>8</v>
      </c>
      <c r="J389" s="87">
        <v>8</v>
      </c>
      <c r="K389" s="19" t="s">
        <v>800</v>
      </c>
      <c r="L389" s="52" t="s">
        <v>108</v>
      </c>
      <c r="M389" s="81"/>
      <c r="N389" s="28">
        <v>3088</v>
      </c>
      <c r="O389" s="972"/>
      <c r="P389" s="29">
        <v>6</v>
      </c>
      <c r="Q389" s="28">
        <v>2</v>
      </c>
      <c r="R389" s="28"/>
      <c r="S389" s="81">
        <v>166.667</v>
      </c>
      <c r="T389" s="185">
        <v>43171</v>
      </c>
      <c r="U389" s="326">
        <v>14.7</v>
      </c>
      <c r="V389" s="60">
        <v>0.33</v>
      </c>
      <c r="W389" s="167">
        <v>2</v>
      </c>
      <c r="X389" s="489">
        <f t="shared" si="12"/>
        <v>8.9054582253886014</v>
      </c>
      <c r="Y389" s="502" t="s">
        <v>174</v>
      </c>
      <c r="Z389" s="494"/>
      <c r="AA389" s="28" t="s">
        <v>17</v>
      </c>
      <c r="AB389" s="27">
        <v>25</v>
      </c>
      <c r="AC389" s="28" t="s">
        <v>1684</v>
      </c>
      <c r="AD389" s="27" t="s">
        <v>54</v>
      </c>
      <c r="AE389" s="28" t="s">
        <v>158</v>
      </c>
      <c r="AF389" s="29" t="s">
        <v>55</v>
      </c>
      <c r="AG389" s="29"/>
      <c r="AH389" s="27">
        <v>8</v>
      </c>
      <c r="AI389" s="27">
        <v>256</v>
      </c>
      <c r="AJ389" s="27" t="s">
        <v>54</v>
      </c>
      <c r="AK389" s="81">
        <v>10</v>
      </c>
      <c r="AL389" s="569"/>
      <c r="AM389" s="28">
        <v>8</v>
      </c>
      <c r="AN389" s="28"/>
      <c r="AO389" s="28">
        <v>2015</v>
      </c>
      <c r="AP389" s="20">
        <v>2015</v>
      </c>
      <c r="AQ389" s="182" t="s">
        <v>2854</v>
      </c>
      <c r="AR389" s="28" t="s">
        <v>1634</v>
      </c>
      <c r="AS389" s="20" t="s">
        <v>2857</v>
      </c>
    </row>
    <row r="390" spans="1:45" ht="14.25" customHeight="1" x14ac:dyDescent="0.25">
      <c r="A390" t="s">
        <v>744</v>
      </c>
      <c r="B390">
        <v>1</v>
      </c>
      <c r="C390" t="s">
        <v>875</v>
      </c>
      <c r="D390" s="26" t="s">
        <v>316</v>
      </c>
      <c r="E390" s="435" t="s">
        <v>2295</v>
      </c>
      <c r="F390" s="27" t="s">
        <v>57</v>
      </c>
      <c r="G390" s="28" t="s">
        <v>297</v>
      </c>
      <c r="H390" s="27">
        <v>8051</v>
      </c>
      <c r="I390" s="27">
        <v>8</v>
      </c>
      <c r="J390" s="87">
        <v>8</v>
      </c>
      <c r="K390" s="19" t="s">
        <v>800</v>
      </c>
      <c r="L390" s="52" t="s">
        <v>108</v>
      </c>
      <c r="M390" s="81"/>
      <c r="N390" s="28">
        <v>1022</v>
      </c>
      <c r="O390" s="972"/>
      <c r="P390" s="29">
        <v>6</v>
      </c>
      <c r="Q390" s="28">
        <v>1</v>
      </c>
      <c r="R390" s="28">
        <v>1</v>
      </c>
      <c r="S390" s="81">
        <v>153.846</v>
      </c>
      <c r="T390" s="185">
        <v>43193</v>
      </c>
      <c r="U390" s="326">
        <v>14.7</v>
      </c>
      <c r="V390" s="60">
        <v>0.33</v>
      </c>
      <c r="W390" s="167">
        <v>6</v>
      </c>
      <c r="X390" s="489">
        <f t="shared" si="12"/>
        <v>8.2793835616438365</v>
      </c>
      <c r="Y390" s="502" t="s">
        <v>2216</v>
      </c>
      <c r="Z390" s="494" t="s">
        <v>54</v>
      </c>
      <c r="AA390" s="28" t="s">
        <v>17</v>
      </c>
      <c r="AB390" s="27">
        <v>8</v>
      </c>
      <c r="AC390" s="28" t="s">
        <v>3292</v>
      </c>
      <c r="AD390" s="27" t="s">
        <v>54</v>
      </c>
      <c r="AE390" s="28" t="s">
        <v>124</v>
      </c>
      <c r="AF390" s="29" t="s">
        <v>55</v>
      </c>
      <c r="AG390" s="27" t="s">
        <v>55</v>
      </c>
      <c r="AH390" s="27" t="s">
        <v>181</v>
      </c>
      <c r="AI390" s="27" t="s">
        <v>181</v>
      </c>
      <c r="AJ390" s="27" t="s">
        <v>54</v>
      </c>
      <c r="AK390" s="81"/>
      <c r="AL390" s="569"/>
      <c r="AM390" s="28"/>
      <c r="AN390" s="28"/>
      <c r="AO390" s="28">
        <v>2012</v>
      </c>
      <c r="AP390" s="20">
        <v>2018</v>
      </c>
      <c r="AQ390" s="142"/>
      <c r="AR390" s="28" t="s">
        <v>965</v>
      </c>
      <c r="AS390" s="20" t="s">
        <v>964</v>
      </c>
    </row>
    <row r="391" spans="1:45" ht="14.25" customHeight="1" x14ac:dyDescent="0.25">
      <c r="A391" t="s">
        <v>744</v>
      </c>
      <c r="B391">
        <v>1</v>
      </c>
      <c r="C391" t="s">
        <v>875</v>
      </c>
      <c r="D391" s="45" t="s">
        <v>585</v>
      </c>
      <c r="E391" s="555" t="s">
        <v>2581</v>
      </c>
      <c r="F391" s="46" t="s">
        <v>67</v>
      </c>
      <c r="G391" s="42" t="s">
        <v>587</v>
      </c>
      <c r="H391" s="46" t="s">
        <v>559</v>
      </c>
      <c r="I391" s="46">
        <v>8</v>
      </c>
      <c r="J391" s="670">
        <v>8</v>
      </c>
      <c r="K391" s="19" t="s">
        <v>800</v>
      </c>
      <c r="L391" s="52" t="s">
        <v>108</v>
      </c>
      <c r="M391" s="81"/>
      <c r="N391" s="28">
        <v>2025</v>
      </c>
      <c r="O391" s="972"/>
      <c r="P391" s="29">
        <v>6</v>
      </c>
      <c r="Q391" s="28"/>
      <c r="R391" s="28"/>
      <c r="S391" s="81">
        <v>144.21700000000001</v>
      </c>
      <c r="T391" s="185">
        <v>41687</v>
      </c>
      <c r="U391" s="326">
        <v>14.7</v>
      </c>
      <c r="V391" s="60">
        <v>0.33</v>
      </c>
      <c r="W391" s="167">
        <v>3</v>
      </c>
      <c r="X391" s="489">
        <f t="shared" si="12"/>
        <v>7.8340098765432096</v>
      </c>
      <c r="Y391" s="502" t="s">
        <v>174</v>
      </c>
      <c r="Z391" s="494"/>
      <c r="AA391" s="28" t="s">
        <v>20</v>
      </c>
      <c r="AB391" s="27">
        <v>4</v>
      </c>
      <c r="AC391" s="28" t="s">
        <v>588</v>
      </c>
      <c r="AD391" s="27" t="s">
        <v>54</v>
      </c>
      <c r="AE391" s="28" t="s">
        <v>124</v>
      </c>
      <c r="AF391" s="29" t="s">
        <v>55</v>
      </c>
      <c r="AG391" s="29" t="s">
        <v>55</v>
      </c>
      <c r="AH391" s="27" t="s">
        <v>181</v>
      </c>
      <c r="AI391" s="27" t="s">
        <v>181</v>
      </c>
      <c r="AJ391" s="27" t="s">
        <v>54</v>
      </c>
      <c r="AK391" s="81"/>
      <c r="AL391" s="569"/>
      <c r="AM391" s="28"/>
      <c r="AN391" s="28"/>
      <c r="AO391" s="28">
        <v>2004</v>
      </c>
      <c r="AP391" s="20">
        <v>2012</v>
      </c>
      <c r="AQ391" s="19"/>
      <c r="AR391" s="28" t="s">
        <v>589</v>
      </c>
      <c r="AS391" s="20" t="s">
        <v>586</v>
      </c>
    </row>
    <row r="392" spans="1:45" ht="14.25" customHeight="1" x14ac:dyDescent="0.25">
      <c r="A392" t="s">
        <v>744</v>
      </c>
      <c r="B392">
        <v>1</v>
      </c>
      <c r="C392" t="s">
        <v>875</v>
      </c>
      <c r="D392" s="26" t="s">
        <v>227</v>
      </c>
      <c r="E392" s="435" t="s">
        <v>2252</v>
      </c>
      <c r="F392" s="27" t="s">
        <v>67</v>
      </c>
      <c r="G392" s="28" t="s">
        <v>228</v>
      </c>
      <c r="H392" s="27">
        <v>6502</v>
      </c>
      <c r="I392" s="27">
        <v>8</v>
      </c>
      <c r="J392" s="87">
        <v>8</v>
      </c>
      <c r="K392" s="19" t="s">
        <v>800</v>
      </c>
      <c r="L392" s="52" t="s">
        <v>108</v>
      </c>
      <c r="M392" s="81"/>
      <c r="N392" s="28">
        <v>1678</v>
      </c>
      <c r="O392" s="972"/>
      <c r="P392" s="29">
        <v>6</v>
      </c>
      <c r="Q392" s="28"/>
      <c r="R392" s="28"/>
      <c r="S392" s="81">
        <v>158.90700000000001</v>
      </c>
      <c r="T392" s="185">
        <v>41688</v>
      </c>
      <c r="U392" s="326">
        <v>14.7</v>
      </c>
      <c r="V392" s="60">
        <v>0.33</v>
      </c>
      <c r="W392" s="167">
        <v>4</v>
      </c>
      <c r="X392" s="489">
        <f t="shared" si="12"/>
        <v>7.8127696662693689</v>
      </c>
      <c r="Y392" s="502" t="s">
        <v>174</v>
      </c>
      <c r="Z392" s="494"/>
      <c r="AA392" s="28" t="s">
        <v>17</v>
      </c>
      <c r="AB392" s="27">
        <v>7</v>
      </c>
      <c r="AC392" s="28" t="s">
        <v>833</v>
      </c>
      <c r="AD392" s="27"/>
      <c r="AE392" s="28" t="s">
        <v>124</v>
      </c>
      <c r="AF392" s="29" t="s">
        <v>55</v>
      </c>
      <c r="AG392" s="29" t="s">
        <v>55</v>
      </c>
      <c r="AH392" s="27" t="s">
        <v>181</v>
      </c>
      <c r="AI392" s="27" t="s">
        <v>181</v>
      </c>
      <c r="AJ392" s="27" t="s">
        <v>54</v>
      </c>
      <c r="AK392" s="81"/>
      <c r="AL392" s="569"/>
      <c r="AM392" s="28"/>
      <c r="AN392" s="28"/>
      <c r="AO392" s="28">
        <v>2008</v>
      </c>
      <c r="AP392" s="20">
        <v>2018</v>
      </c>
      <c r="AQ392" s="142"/>
      <c r="AR392" s="28" t="s">
        <v>2254</v>
      </c>
      <c r="AS392" s="20"/>
    </row>
    <row r="393" spans="1:45" ht="14.25" customHeight="1" x14ac:dyDescent="0.25">
      <c r="A393" t="s">
        <v>744</v>
      </c>
      <c r="B393">
        <v>1</v>
      </c>
      <c r="C393" t="s">
        <v>875</v>
      </c>
      <c r="D393" s="45" t="s">
        <v>1513</v>
      </c>
      <c r="E393" s="555" t="s">
        <v>2235</v>
      </c>
      <c r="F393" s="46" t="s">
        <v>67</v>
      </c>
      <c r="G393" s="42" t="s">
        <v>1514</v>
      </c>
      <c r="H393" s="46" t="s">
        <v>559</v>
      </c>
      <c r="I393" s="46">
        <v>8</v>
      </c>
      <c r="J393" s="670">
        <v>8</v>
      </c>
      <c r="K393" s="856" t="s">
        <v>6197</v>
      </c>
      <c r="L393" s="52" t="s">
        <v>108</v>
      </c>
      <c r="M393" s="81" t="s">
        <v>6281</v>
      </c>
      <c r="N393" s="28">
        <v>1761</v>
      </c>
      <c r="O393" s="972">
        <v>365</v>
      </c>
      <c r="P393" s="29">
        <v>6</v>
      </c>
      <c r="Q393" s="28"/>
      <c r="R393" s="28"/>
      <c r="S393" s="81">
        <v>40.984000000000002</v>
      </c>
      <c r="T393" s="185">
        <v>44504</v>
      </c>
      <c r="U393" s="27" t="s">
        <v>5998</v>
      </c>
      <c r="V393" s="60">
        <v>0.33</v>
      </c>
      <c r="W393" s="167">
        <v>1</v>
      </c>
      <c r="X393" s="489">
        <f t="shared" si="12"/>
        <v>7.680136286201023</v>
      </c>
      <c r="Y393" s="502" t="s">
        <v>2216</v>
      </c>
      <c r="Z393" s="494"/>
      <c r="AA393" s="28" t="s">
        <v>20</v>
      </c>
      <c r="AB393" s="27">
        <v>24</v>
      </c>
      <c r="AC393" s="28" t="s">
        <v>1515</v>
      </c>
      <c r="AD393" s="27" t="s">
        <v>54</v>
      </c>
      <c r="AE393" s="28" t="s">
        <v>124</v>
      </c>
      <c r="AF393" s="29" t="s">
        <v>55</v>
      </c>
      <c r="AG393" s="29" t="s">
        <v>55</v>
      </c>
      <c r="AH393" s="27" t="s">
        <v>181</v>
      </c>
      <c r="AI393" s="27" t="s">
        <v>181</v>
      </c>
      <c r="AJ393" s="27" t="s">
        <v>54</v>
      </c>
      <c r="AK393" s="81"/>
      <c r="AL393" s="569"/>
      <c r="AM393" s="28"/>
      <c r="AN393" s="28"/>
      <c r="AO393" s="28">
        <v>2014</v>
      </c>
      <c r="AP393" s="20">
        <v>2020</v>
      </c>
      <c r="AQ393" s="182" t="s">
        <v>5400</v>
      </c>
      <c r="AR393" s="28" t="s">
        <v>2218</v>
      </c>
      <c r="AS393" s="20" t="s">
        <v>2217</v>
      </c>
    </row>
    <row r="394" spans="1:45" ht="14.25" customHeight="1" x14ac:dyDescent="0.25">
      <c r="A394" t="s">
        <v>745</v>
      </c>
      <c r="B394">
        <v>1</v>
      </c>
      <c r="C394" t="s">
        <v>875</v>
      </c>
      <c r="D394" s="26" t="s">
        <v>112</v>
      </c>
      <c r="E394" s="435" t="s">
        <v>2210</v>
      </c>
      <c r="F394" s="27" t="s">
        <v>67</v>
      </c>
      <c r="G394" s="28" t="s">
        <v>106</v>
      </c>
      <c r="H394" s="27">
        <v>6808</v>
      </c>
      <c r="I394" s="27">
        <v>8</v>
      </c>
      <c r="J394" s="87">
        <v>8</v>
      </c>
      <c r="K394" s="856" t="s">
        <v>6197</v>
      </c>
      <c r="L394" s="52" t="s">
        <v>108</v>
      </c>
      <c r="M394" s="81" t="s">
        <v>6199</v>
      </c>
      <c r="N394" s="28">
        <v>1875</v>
      </c>
      <c r="O394" s="972">
        <v>128</v>
      </c>
      <c r="P394" s="29">
        <v>6</v>
      </c>
      <c r="Q394" s="28"/>
      <c r="R394" s="28"/>
      <c r="S394" s="81">
        <v>164.47399999999999</v>
      </c>
      <c r="T394" s="185">
        <v>44489</v>
      </c>
      <c r="U394" s="326" t="s">
        <v>5998</v>
      </c>
      <c r="V394" s="60">
        <v>0.33</v>
      </c>
      <c r="W394" s="167">
        <v>4</v>
      </c>
      <c r="X394" s="489">
        <f t="shared" si="12"/>
        <v>7.2368560000000004</v>
      </c>
      <c r="Y394" s="502" t="s">
        <v>174</v>
      </c>
      <c r="Z394" s="494"/>
      <c r="AA394" s="28" t="s">
        <v>17</v>
      </c>
      <c r="AB394" s="27">
        <v>1</v>
      </c>
      <c r="AC394" s="28" t="s">
        <v>113</v>
      </c>
      <c r="AD394" s="27"/>
      <c r="AE394" s="28" t="s">
        <v>124</v>
      </c>
      <c r="AF394" s="29" t="s">
        <v>55</v>
      </c>
      <c r="AG394" s="29" t="s">
        <v>55</v>
      </c>
      <c r="AH394" s="27" t="s">
        <v>181</v>
      </c>
      <c r="AI394" s="27" t="s">
        <v>181</v>
      </c>
      <c r="AJ394" s="27" t="s">
        <v>54</v>
      </c>
      <c r="AK394" s="81"/>
      <c r="AL394" s="569"/>
      <c r="AM394" s="28"/>
      <c r="AN394" s="28"/>
      <c r="AO394" s="28">
        <v>2007</v>
      </c>
      <c r="AP394" s="20">
        <v>2009</v>
      </c>
      <c r="AQ394" s="142"/>
      <c r="AR394" s="28"/>
      <c r="AS394" s="20" t="s">
        <v>6202</v>
      </c>
    </row>
    <row r="395" spans="1:45" ht="14.25" customHeight="1" x14ac:dyDescent="0.25">
      <c r="A395" t="s">
        <v>744</v>
      </c>
      <c r="B395">
        <v>1</v>
      </c>
      <c r="C395" t="s">
        <v>875</v>
      </c>
      <c r="D395" s="45" t="s">
        <v>543</v>
      </c>
      <c r="E395" s="555" t="s">
        <v>2563</v>
      </c>
      <c r="F395" s="46" t="s">
        <v>67</v>
      </c>
      <c r="G395" s="42" t="s">
        <v>542</v>
      </c>
      <c r="H395" s="46" t="s">
        <v>545</v>
      </c>
      <c r="I395" s="46">
        <v>8</v>
      </c>
      <c r="J395" s="670">
        <v>8</v>
      </c>
      <c r="K395" s="19" t="s">
        <v>303</v>
      </c>
      <c r="L395" s="52" t="s">
        <v>542</v>
      </c>
      <c r="M395" s="81"/>
      <c r="N395" s="28">
        <v>738</v>
      </c>
      <c r="O395" s="972"/>
      <c r="P395" s="29">
        <v>4</v>
      </c>
      <c r="Q395" s="28"/>
      <c r="R395" s="28">
        <v>1</v>
      </c>
      <c r="S395" s="81">
        <v>59</v>
      </c>
      <c r="T395" s="185"/>
      <c r="U395" s="326"/>
      <c r="V395" s="60">
        <v>0.33</v>
      </c>
      <c r="W395" s="167">
        <v>4</v>
      </c>
      <c r="X395" s="489">
        <f t="shared" si="12"/>
        <v>6.595528455284553</v>
      </c>
      <c r="Y395" s="502" t="s">
        <v>2216</v>
      </c>
      <c r="Z395" s="494"/>
      <c r="AA395" s="28" t="s">
        <v>17</v>
      </c>
      <c r="AB395" s="27">
        <v>70</v>
      </c>
      <c r="AC395" s="28" t="s">
        <v>547</v>
      </c>
      <c r="AD395" s="27" t="s">
        <v>54</v>
      </c>
      <c r="AE395" s="28" t="s">
        <v>158</v>
      </c>
      <c r="AF395" s="29" t="s">
        <v>55</v>
      </c>
      <c r="AG395" s="29"/>
      <c r="AH395" s="27">
        <v>256</v>
      </c>
      <c r="AI395" s="27" t="s">
        <v>249</v>
      </c>
      <c r="AJ395" s="27"/>
      <c r="AK395" s="81"/>
      <c r="AL395" s="569"/>
      <c r="AM395" s="28"/>
      <c r="AN395" s="28"/>
      <c r="AO395" s="28">
        <v>2004</v>
      </c>
      <c r="AP395" s="20">
        <v>2021</v>
      </c>
      <c r="AQ395" s="19"/>
      <c r="AR395" s="28" t="s">
        <v>544</v>
      </c>
      <c r="AS395" s="20" t="s">
        <v>546</v>
      </c>
    </row>
    <row r="396" spans="1:45" ht="14.25" customHeight="1" x14ac:dyDescent="0.25">
      <c r="A396" t="s">
        <v>746</v>
      </c>
      <c r="B396">
        <v>1</v>
      </c>
      <c r="C396" t="s">
        <v>4376</v>
      </c>
      <c r="D396" s="591" t="s">
        <v>4009</v>
      </c>
      <c r="E396" s="555" t="s">
        <v>4006</v>
      </c>
      <c r="F396" s="673" t="s">
        <v>67</v>
      </c>
      <c r="G396" s="593" t="s">
        <v>1605</v>
      </c>
      <c r="H396" s="592" t="s">
        <v>4013</v>
      </c>
      <c r="I396" s="592">
        <v>8</v>
      </c>
      <c r="J396" s="618">
        <v>3</v>
      </c>
      <c r="K396" s="856" t="s">
        <v>6197</v>
      </c>
      <c r="L396" s="52" t="s">
        <v>108</v>
      </c>
      <c r="M396" s="81" t="s">
        <v>6199</v>
      </c>
      <c r="N396" s="28">
        <v>387</v>
      </c>
      <c r="O396" s="972"/>
      <c r="P396" s="29">
        <v>6</v>
      </c>
      <c r="Q396" s="28"/>
      <c r="R396" s="28"/>
      <c r="S396" s="81">
        <v>500</v>
      </c>
      <c r="T396" s="185">
        <v>44508</v>
      </c>
      <c r="U396" s="27" t="s">
        <v>5998</v>
      </c>
      <c r="V396" s="60">
        <v>0.02</v>
      </c>
      <c r="W396" s="167">
        <v>4</v>
      </c>
      <c r="X396" s="489">
        <f t="shared" si="12"/>
        <v>6.4599483204134369</v>
      </c>
      <c r="Y396" s="146" t="s">
        <v>174</v>
      </c>
      <c r="Z396" s="432" t="s">
        <v>745</v>
      </c>
      <c r="AA396" s="727" t="s">
        <v>17</v>
      </c>
      <c r="AB396" s="432">
        <v>4</v>
      </c>
      <c r="AC396" s="727" t="s">
        <v>4014</v>
      </c>
      <c r="AD396" s="432" t="s">
        <v>54</v>
      </c>
      <c r="AE396" s="727" t="s">
        <v>124</v>
      </c>
      <c r="AF396" s="432" t="s">
        <v>55</v>
      </c>
      <c r="AG396" s="29" t="s">
        <v>55</v>
      </c>
      <c r="AH396" s="29" t="s">
        <v>181</v>
      </c>
      <c r="AI396" s="29" t="s">
        <v>181</v>
      </c>
      <c r="AJ396" s="432" t="s">
        <v>54</v>
      </c>
      <c r="AK396" s="84">
        <v>8</v>
      </c>
      <c r="AL396" s="84"/>
      <c r="AM396" s="84"/>
      <c r="AN396" s="84"/>
      <c r="AO396" s="84">
        <v>2003</v>
      </c>
      <c r="AP396" s="137">
        <v>2003</v>
      </c>
      <c r="AQ396" s="182" t="s">
        <v>4012</v>
      </c>
      <c r="AR396" s="84" t="s">
        <v>4016</v>
      </c>
      <c r="AS396" s="137" t="s">
        <v>6323</v>
      </c>
    </row>
    <row r="397" spans="1:45" ht="14.25" customHeight="1" x14ac:dyDescent="0.25">
      <c r="B397">
        <v>1</v>
      </c>
      <c r="C397" t="s">
        <v>875</v>
      </c>
      <c r="D397" s="26" t="s">
        <v>2716</v>
      </c>
      <c r="E397" s="435" t="s">
        <v>2717</v>
      </c>
      <c r="F397" s="27" t="s">
        <v>67</v>
      </c>
      <c r="G397" s="28" t="s">
        <v>1832</v>
      </c>
      <c r="H397" s="27" t="s">
        <v>178</v>
      </c>
      <c r="I397" s="27">
        <v>8</v>
      </c>
      <c r="J397" s="87">
        <v>16</v>
      </c>
      <c r="K397" s="19" t="s">
        <v>794</v>
      </c>
      <c r="L397" s="28" t="s">
        <v>108</v>
      </c>
      <c r="M397" s="81" t="s">
        <v>3211</v>
      </c>
      <c r="N397" s="28">
        <v>2767</v>
      </c>
      <c r="O397" s="972"/>
      <c r="P397" s="29">
        <v>4</v>
      </c>
      <c r="Q397" s="28">
        <v>1</v>
      </c>
      <c r="R397" s="28">
        <v>10</v>
      </c>
      <c r="S397" s="81">
        <v>52.631999999999998</v>
      </c>
      <c r="T397" s="185">
        <v>43187</v>
      </c>
      <c r="U397" s="326">
        <v>14.7</v>
      </c>
      <c r="V397" s="60">
        <v>0.33</v>
      </c>
      <c r="W397" s="167">
        <v>1</v>
      </c>
      <c r="X397" s="489">
        <f t="shared" si="12"/>
        <v>6.277036501626311</v>
      </c>
      <c r="Y397" s="502" t="s">
        <v>174</v>
      </c>
      <c r="Z397" s="494" t="s">
        <v>54</v>
      </c>
      <c r="AA397" s="28" t="s">
        <v>17</v>
      </c>
      <c r="AB397" s="27">
        <v>37</v>
      </c>
      <c r="AC397" s="28" t="s">
        <v>3208</v>
      </c>
      <c r="AD397" s="27" t="s">
        <v>54</v>
      </c>
      <c r="AE397" s="28" t="s">
        <v>124</v>
      </c>
      <c r="AF397" s="29" t="s">
        <v>55</v>
      </c>
      <c r="AG397" s="29"/>
      <c r="AH397" s="27" t="s">
        <v>181</v>
      </c>
      <c r="AI397" s="27" t="s">
        <v>181</v>
      </c>
      <c r="AJ397" s="27" t="s">
        <v>54</v>
      </c>
      <c r="AK397" s="81">
        <v>17</v>
      </c>
      <c r="AL397" s="569"/>
      <c r="AM397" s="28">
        <v>4</v>
      </c>
      <c r="AN397" s="28"/>
      <c r="AO397" s="28">
        <v>2017</v>
      </c>
      <c r="AP397" s="20">
        <v>2017</v>
      </c>
      <c r="AQ397" s="142"/>
      <c r="AR397" s="28" t="s">
        <v>2720</v>
      </c>
      <c r="AS397" s="20" t="s">
        <v>2718</v>
      </c>
    </row>
    <row r="398" spans="1:45" ht="14.25" customHeight="1" x14ac:dyDescent="0.25">
      <c r="A398" t="s">
        <v>744</v>
      </c>
      <c r="B398">
        <v>1</v>
      </c>
      <c r="C398" t="s">
        <v>875</v>
      </c>
      <c r="D398" s="45" t="s">
        <v>548</v>
      </c>
      <c r="E398" s="555" t="s">
        <v>2564</v>
      </c>
      <c r="F398" s="46" t="s">
        <v>67</v>
      </c>
      <c r="G398" s="42" t="s">
        <v>549</v>
      </c>
      <c r="H398" s="46">
        <v>8051</v>
      </c>
      <c r="I398" s="46">
        <v>8</v>
      </c>
      <c r="J398" s="670">
        <v>8</v>
      </c>
      <c r="K398" s="19" t="s">
        <v>800</v>
      </c>
      <c r="L398" s="52" t="s">
        <v>108</v>
      </c>
      <c r="M398" s="81"/>
      <c r="N398" s="28">
        <v>1942</v>
      </c>
      <c r="O398" s="972"/>
      <c r="P398" s="29">
        <v>6</v>
      </c>
      <c r="Q398" s="28">
        <v>1</v>
      </c>
      <c r="R398" s="28"/>
      <c r="S398" s="81">
        <v>146.69200000000001</v>
      </c>
      <c r="T398" s="185">
        <v>41730</v>
      </c>
      <c r="U398" s="326">
        <v>14.7</v>
      </c>
      <c r="V398" s="60">
        <v>0.33</v>
      </c>
      <c r="W398" s="167">
        <v>4</v>
      </c>
      <c r="X398" s="489">
        <f t="shared" si="12"/>
        <v>6.2317662203913491</v>
      </c>
      <c r="Y398" s="502" t="s">
        <v>2216</v>
      </c>
      <c r="Z398" s="494"/>
      <c r="AA398" s="28" t="s">
        <v>17</v>
      </c>
      <c r="AB398" s="27">
        <v>17</v>
      </c>
      <c r="AC398" s="28" t="s">
        <v>1036</v>
      </c>
      <c r="AD398" s="27" t="s">
        <v>54</v>
      </c>
      <c r="AE398" s="28" t="s">
        <v>124</v>
      </c>
      <c r="AF398" s="29" t="s">
        <v>55</v>
      </c>
      <c r="AG398" s="29" t="s">
        <v>55</v>
      </c>
      <c r="AH398" s="27" t="s">
        <v>181</v>
      </c>
      <c r="AI398" s="27" t="s">
        <v>181</v>
      </c>
      <c r="AJ398" s="27" t="s">
        <v>54</v>
      </c>
      <c r="AK398" s="81"/>
      <c r="AL398" s="569"/>
      <c r="AM398" s="28"/>
      <c r="AN398" s="28"/>
      <c r="AO398" s="28">
        <v>2002</v>
      </c>
      <c r="AP398" s="20">
        <v>2010</v>
      </c>
      <c r="AQ398" s="19"/>
      <c r="AR398" s="28" t="s">
        <v>550</v>
      </c>
      <c r="AS398" s="20" t="s">
        <v>1037</v>
      </c>
    </row>
    <row r="399" spans="1:45" ht="14.25" customHeight="1" x14ac:dyDescent="0.25">
      <c r="B399">
        <v>1</v>
      </c>
      <c r="C399" t="s">
        <v>875</v>
      </c>
      <c r="D399" s="26" t="s">
        <v>1982</v>
      </c>
      <c r="E399" s="435" t="s">
        <v>3450</v>
      </c>
      <c r="F399" s="27" t="s">
        <v>67</v>
      </c>
      <c r="G399" s="28" t="s">
        <v>1983</v>
      </c>
      <c r="H399" s="27">
        <v>8051</v>
      </c>
      <c r="I399" s="27">
        <v>8</v>
      </c>
      <c r="J399" s="87">
        <v>8</v>
      </c>
      <c r="K399" s="19" t="s">
        <v>802</v>
      </c>
      <c r="L399" s="52" t="s">
        <v>108</v>
      </c>
      <c r="M399" s="81" t="s">
        <v>3455</v>
      </c>
      <c r="N399" s="28">
        <v>2376</v>
      </c>
      <c r="O399" s="972"/>
      <c r="P399" s="29" t="s">
        <v>744</v>
      </c>
      <c r="Q399" s="28">
        <v>2</v>
      </c>
      <c r="R399" s="28">
        <v>41</v>
      </c>
      <c r="S399" s="81">
        <v>130.11000000000001</v>
      </c>
      <c r="T399" s="185">
        <v>43246</v>
      </c>
      <c r="U399" s="326" t="s">
        <v>3562</v>
      </c>
      <c r="V399" s="60">
        <v>0.33</v>
      </c>
      <c r="W399" s="167">
        <v>3</v>
      </c>
      <c r="X399" s="489">
        <f t="shared" si="12"/>
        <v>6.0236111111111121</v>
      </c>
      <c r="Y399" s="502" t="s">
        <v>2226</v>
      </c>
      <c r="Z399" s="494"/>
      <c r="AA399" s="28" t="s">
        <v>479</v>
      </c>
      <c r="AB399" s="27">
        <v>25</v>
      </c>
      <c r="AC399" s="28" t="s">
        <v>3451</v>
      </c>
      <c r="AD399" s="27" t="s">
        <v>54</v>
      </c>
      <c r="AE399" s="28" t="s">
        <v>124</v>
      </c>
      <c r="AF399" s="29" t="s">
        <v>55</v>
      </c>
      <c r="AG399" s="29" t="s">
        <v>54</v>
      </c>
      <c r="AH399" s="27" t="s">
        <v>181</v>
      </c>
      <c r="AI399" s="27" t="s">
        <v>181</v>
      </c>
      <c r="AJ399" s="27" t="s">
        <v>54</v>
      </c>
      <c r="AK399" s="81"/>
      <c r="AL399" s="569"/>
      <c r="AM399" s="28"/>
      <c r="AN399" s="28"/>
      <c r="AO399" s="28">
        <v>2017</v>
      </c>
      <c r="AP399" s="20">
        <v>2018</v>
      </c>
      <c r="AQ399" s="182" t="s">
        <v>1984</v>
      </c>
      <c r="AR399" s="28" t="s">
        <v>3454</v>
      </c>
      <c r="AS399" s="127"/>
    </row>
    <row r="400" spans="1:45" ht="14.25" customHeight="1" x14ac:dyDescent="0.25">
      <c r="A400" t="s">
        <v>744</v>
      </c>
      <c r="B400">
        <v>1</v>
      </c>
      <c r="C400" t="s">
        <v>875</v>
      </c>
      <c r="D400" s="45" t="s">
        <v>370</v>
      </c>
      <c r="E400" s="555" t="s">
        <v>5721</v>
      </c>
      <c r="F400" s="46" t="s">
        <v>67</v>
      </c>
      <c r="G400" s="42" t="s">
        <v>535</v>
      </c>
      <c r="H400" s="46">
        <v>6809</v>
      </c>
      <c r="I400" s="46">
        <v>8</v>
      </c>
      <c r="J400" s="670">
        <v>8</v>
      </c>
      <c r="K400" s="19" t="s">
        <v>800</v>
      </c>
      <c r="L400" s="52" t="s">
        <v>108</v>
      </c>
      <c r="M400" s="81"/>
      <c r="N400" s="28">
        <v>1631</v>
      </c>
      <c r="O400" s="972"/>
      <c r="P400" s="29">
        <v>6</v>
      </c>
      <c r="Q400" s="28"/>
      <c r="R400" s="28">
        <v>41</v>
      </c>
      <c r="S400" s="81">
        <v>88.495999999999995</v>
      </c>
      <c r="T400" s="185">
        <v>43235</v>
      </c>
      <c r="U400" s="326">
        <v>14.7</v>
      </c>
      <c r="V400" s="60">
        <v>0.33</v>
      </c>
      <c r="W400" s="167">
        <v>3</v>
      </c>
      <c r="X400" s="489">
        <f t="shared" si="12"/>
        <v>5.9684610668301659</v>
      </c>
      <c r="Y400" s="502" t="s">
        <v>2216</v>
      </c>
      <c r="Z400" s="494" t="s">
        <v>54</v>
      </c>
      <c r="AA400" s="28" t="s">
        <v>17</v>
      </c>
      <c r="AB400" s="27">
        <v>40</v>
      </c>
      <c r="AC400" s="28" t="s">
        <v>810</v>
      </c>
      <c r="AD400" s="27" t="s">
        <v>54</v>
      </c>
      <c r="AE400" s="28" t="s">
        <v>124</v>
      </c>
      <c r="AF400" s="29" t="s">
        <v>55</v>
      </c>
      <c r="AG400" s="29" t="s">
        <v>55</v>
      </c>
      <c r="AH400" s="27" t="s">
        <v>181</v>
      </c>
      <c r="AI400" s="27" t="s">
        <v>181</v>
      </c>
      <c r="AJ400" s="27" t="s">
        <v>54</v>
      </c>
      <c r="AK400" s="81"/>
      <c r="AL400" s="569"/>
      <c r="AM400" s="28"/>
      <c r="AN400" s="28"/>
      <c r="AO400" s="28">
        <v>2003</v>
      </c>
      <c r="AP400" s="20">
        <v>2021</v>
      </c>
      <c r="AQ400" s="182" t="s">
        <v>2486</v>
      </c>
      <c r="AR400" s="28" t="s">
        <v>809</v>
      </c>
      <c r="AS400" s="20" t="s">
        <v>5723</v>
      </c>
    </row>
    <row r="401" spans="1:45" ht="14.25" customHeight="1" x14ac:dyDescent="0.25">
      <c r="B401">
        <v>1</v>
      </c>
      <c r="C401" t="s">
        <v>875</v>
      </c>
      <c r="D401" s="26" t="s">
        <v>2170</v>
      </c>
      <c r="E401" s="435" t="s">
        <v>2171</v>
      </c>
      <c r="F401" s="27" t="s">
        <v>67</v>
      </c>
      <c r="G401" s="28" t="s">
        <v>2172</v>
      </c>
      <c r="H401" s="27">
        <v>6502</v>
      </c>
      <c r="I401" s="27">
        <v>8</v>
      </c>
      <c r="J401" s="87">
        <v>8</v>
      </c>
      <c r="K401" s="19" t="s">
        <v>800</v>
      </c>
      <c r="L401" s="52" t="s">
        <v>108</v>
      </c>
      <c r="M401" s="81"/>
      <c r="N401" s="28">
        <v>2210</v>
      </c>
      <c r="O401" s="972"/>
      <c r="P401" s="29">
        <v>6</v>
      </c>
      <c r="Q401" s="28"/>
      <c r="R401" s="28">
        <v>2</v>
      </c>
      <c r="S401" s="81">
        <v>156.26</v>
      </c>
      <c r="T401" s="185">
        <v>42512</v>
      </c>
      <c r="U401" s="326">
        <v>14.7</v>
      </c>
      <c r="V401" s="60">
        <v>0.33</v>
      </c>
      <c r="W401" s="167">
        <v>4</v>
      </c>
      <c r="X401" s="489">
        <f t="shared" si="12"/>
        <v>5.8332352941176477</v>
      </c>
      <c r="Y401" s="502" t="s">
        <v>174</v>
      </c>
      <c r="Z401" s="494" t="s">
        <v>54</v>
      </c>
      <c r="AA401" s="28" t="s">
        <v>17</v>
      </c>
      <c r="AB401" s="27">
        <v>26</v>
      </c>
      <c r="AC401" s="28" t="s">
        <v>2914</v>
      </c>
      <c r="AD401" s="27" t="s">
        <v>54</v>
      </c>
      <c r="AE401" s="28" t="s">
        <v>124</v>
      </c>
      <c r="AF401" s="29" t="s">
        <v>55</v>
      </c>
      <c r="AG401" s="29" t="s">
        <v>55</v>
      </c>
      <c r="AH401" s="27" t="s">
        <v>181</v>
      </c>
      <c r="AI401" s="27" t="s">
        <v>181</v>
      </c>
      <c r="AJ401" s="27" t="s">
        <v>54</v>
      </c>
      <c r="AK401" s="81"/>
      <c r="AL401" s="569"/>
      <c r="AM401" s="28">
        <v>26</v>
      </c>
      <c r="AN401" s="28"/>
      <c r="AO401" s="28">
        <v>2005</v>
      </c>
      <c r="AP401" s="20">
        <v>2008</v>
      </c>
      <c r="AQ401" s="142"/>
      <c r="AR401" s="28" t="s">
        <v>2916</v>
      </c>
      <c r="AS401" s="20" t="s">
        <v>2915</v>
      </c>
    </row>
    <row r="402" spans="1:45" ht="15" customHeight="1" x14ac:dyDescent="0.25">
      <c r="A402" t="s">
        <v>744</v>
      </c>
      <c r="B402">
        <v>1</v>
      </c>
      <c r="C402" t="s">
        <v>875</v>
      </c>
      <c r="D402" s="26" t="s">
        <v>574</v>
      </c>
      <c r="E402" s="435" t="s">
        <v>2573</v>
      </c>
      <c r="F402" s="27" t="s">
        <v>57</v>
      </c>
      <c r="G402" s="28" t="s">
        <v>575</v>
      </c>
      <c r="H402" s="27">
        <v>8051</v>
      </c>
      <c r="I402" s="27">
        <v>8</v>
      </c>
      <c r="J402" s="87">
        <v>8</v>
      </c>
      <c r="K402" s="19" t="s">
        <v>800</v>
      </c>
      <c r="L402" s="52" t="s">
        <v>108</v>
      </c>
      <c r="M402" s="81"/>
      <c r="N402" s="28">
        <v>1985</v>
      </c>
      <c r="O402" s="972"/>
      <c r="P402" s="29">
        <v>6</v>
      </c>
      <c r="Q402" s="28">
        <v>1</v>
      </c>
      <c r="R402" s="28"/>
      <c r="S402" s="81">
        <v>127.372</v>
      </c>
      <c r="T402" s="185">
        <v>41691</v>
      </c>
      <c r="U402" s="326">
        <v>14.7</v>
      </c>
      <c r="V402" s="60">
        <v>0.33</v>
      </c>
      <c r="W402" s="167">
        <v>4</v>
      </c>
      <c r="X402" s="489">
        <f t="shared" si="12"/>
        <v>5.2937984886649874</v>
      </c>
      <c r="Y402" s="502" t="s">
        <v>2216</v>
      </c>
      <c r="Z402" s="494"/>
      <c r="AA402" s="28" t="s">
        <v>20</v>
      </c>
      <c r="AB402" s="27">
        <v>74</v>
      </c>
      <c r="AC402" s="28" t="s">
        <v>118</v>
      </c>
      <c r="AD402" s="27" t="s">
        <v>54</v>
      </c>
      <c r="AE402" s="28" t="s">
        <v>124</v>
      </c>
      <c r="AF402" s="29" t="s">
        <v>55</v>
      </c>
      <c r="AG402" s="29" t="s">
        <v>55</v>
      </c>
      <c r="AH402" s="27" t="s">
        <v>181</v>
      </c>
      <c r="AI402" s="27" t="s">
        <v>181</v>
      </c>
      <c r="AJ402" s="27" t="s">
        <v>54</v>
      </c>
      <c r="AK402" s="81"/>
      <c r="AL402" s="569"/>
      <c r="AM402" s="28"/>
      <c r="AN402" s="28"/>
      <c r="AO402" s="28">
        <v>2011</v>
      </c>
      <c r="AP402" s="20">
        <v>2016</v>
      </c>
      <c r="AQ402" s="19"/>
      <c r="AR402" s="28" t="s">
        <v>576</v>
      </c>
      <c r="AS402" s="20"/>
    </row>
    <row r="403" spans="1:45" ht="14.25" customHeight="1" x14ac:dyDescent="0.25">
      <c r="A403" t="s">
        <v>744</v>
      </c>
      <c r="B403">
        <v>1</v>
      </c>
      <c r="C403" t="s">
        <v>875</v>
      </c>
      <c r="D403" s="26" t="s">
        <v>1614</v>
      </c>
      <c r="E403" s="435" t="s">
        <v>2896</v>
      </c>
      <c r="F403" s="27" t="s">
        <v>57</v>
      </c>
      <c r="G403" s="28" t="s">
        <v>1618</v>
      </c>
      <c r="H403" s="27">
        <v>8080</v>
      </c>
      <c r="I403" s="27">
        <v>8</v>
      </c>
      <c r="J403" s="87">
        <v>8</v>
      </c>
      <c r="K403" s="19" t="s">
        <v>800</v>
      </c>
      <c r="L403" s="52" t="s">
        <v>108</v>
      </c>
      <c r="M403" s="81"/>
      <c r="N403" s="28">
        <v>1276</v>
      </c>
      <c r="O403" s="972"/>
      <c r="P403" s="29">
        <v>6</v>
      </c>
      <c r="Q403" s="28"/>
      <c r="R403" s="28"/>
      <c r="S403" s="81">
        <v>183.68799999999999</v>
      </c>
      <c r="T403" s="185">
        <v>42512</v>
      </c>
      <c r="U403" s="326">
        <v>14.7</v>
      </c>
      <c r="V403" s="60">
        <v>0.33</v>
      </c>
      <c r="W403" s="167">
        <v>9</v>
      </c>
      <c r="X403" s="489">
        <f t="shared" si="12"/>
        <v>5.2783908045977013</v>
      </c>
      <c r="Y403" s="502" t="s">
        <v>174</v>
      </c>
      <c r="Z403" s="494"/>
      <c r="AA403" s="28" t="s">
        <v>17</v>
      </c>
      <c r="AB403" s="27">
        <v>4</v>
      </c>
      <c r="AC403" s="28" t="s">
        <v>1615</v>
      </c>
      <c r="AD403" s="27" t="s">
        <v>54</v>
      </c>
      <c r="AE403" s="28" t="s">
        <v>124</v>
      </c>
      <c r="AF403" s="29" t="s">
        <v>55</v>
      </c>
      <c r="AG403" s="29" t="s">
        <v>55</v>
      </c>
      <c r="AH403" s="27" t="s">
        <v>181</v>
      </c>
      <c r="AI403" s="27" t="s">
        <v>181</v>
      </c>
      <c r="AJ403" s="27" t="s">
        <v>54</v>
      </c>
      <c r="AK403" s="81"/>
      <c r="AL403" s="569"/>
      <c r="AM403" s="28"/>
      <c r="AN403" s="28"/>
      <c r="AO403" s="28">
        <v>2002</v>
      </c>
      <c r="AP403" s="20">
        <v>2016</v>
      </c>
      <c r="AQ403" s="37" t="s">
        <v>123</v>
      </c>
      <c r="AR403" s="28" t="s">
        <v>1617</v>
      </c>
      <c r="AS403" s="20" t="s">
        <v>1616</v>
      </c>
    </row>
    <row r="404" spans="1:45" ht="14.25" customHeight="1" x14ac:dyDescent="0.25">
      <c r="A404" t="s">
        <v>746</v>
      </c>
      <c r="B404">
        <v>1</v>
      </c>
      <c r="C404" t="s">
        <v>875</v>
      </c>
      <c r="D404" s="26" t="s">
        <v>287</v>
      </c>
      <c r="E404" s="435" t="s">
        <v>2377</v>
      </c>
      <c r="F404" s="27" t="s">
        <v>296</v>
      </c>
      <c r="G404" s="28" t="s">
        <v>1462</v>
      </c>
      <c r="H404" s="27" t="s">
        <v>12</v>
      </c>
      <c r="I404" s="27">
        <v>8</v>
      </c>
      <c r="J404" s="87">
        <v>8</v>
      </c>
      <c r="K404" s="19" t="s">
        <v>800</v>
      </c>
      <c r="L404" s="52" t="s">
        <v>108</v>
      </c>
      <c r="M404" s="81"/>
      <c r="N404" s="28">
        <v>3428</v>
      </c>
      <c r="O404" s="972"/>
      <c r="P404" s="29">
        <v>6</v>
      </c>
      <c r="Q404" s="28">
        <v>1</v>
      </c>
      <c r="R404" s="28"/>
      <c r="S404" s="81">
        <v>155.304</v>
      </c>
      <c r="T404" s="185">
        <v>41826</v>
      </c>
      <c r="U404" s="326">
        <v>14.7</v>
      </c>
      <c r="V404" s="60">
        <v>0.33</v>
      </c>
      <c r="W404" s="167">
        <v>3</v>
      </c>
      <c r="X404" s="489">
        <f t="shared" si="12"/>
        <v>4.9835005834305717</v>
      </c>
      <c r="Y404" s="502" t="s">
        <v>174</v>
      </c>
      <c r="Z404" s="494"/>
      <c r="AA404" s="28" t="s">
        <v>17</v>
      </c>
      <c r="AB404" s="27">
        <v>28</v>
      </c>
      <c r="AC404" s="28" t="s">
        <v>1311</v>
      </c>
      <c r="AD404" s="27" t="s">
        <v>54</v>
      </c>
      <c r="AE404" s="28"/>
      <c r="AF404" s="29" t="s">
        <v>55</v>
      </c>
      <c r="AG404" s="29"/>
      <c r="AH404" s="27" t="s">
        <v>1213</v>
      </c>
      <c r="AI404" s="27" t="s">
        <v>1213</v>
      </c>
      <c r="AJ404" s="27" t="s">
        <v>54</v>
      </c>
      <c r="AK404" s="81"/>
      <c r="AL404" s="569"/>
      <c r="AM404" s="28"/>
      <c r="AN404" s="28"/>
      <c r="AO404" s="28">
        <v>2010</v>
      </c>
      <c r="AP404" s="20"/>
      <c r="AQ404" s="142"/>
      <c r="AR404" s="28" t="s">
        <v>1463</v>
      </c>
      <c r="AS404" s="20" t="s">
        <v>1146</v>
      </c>
    </row>
    <row r="405" spans="1:45" ht="14.25" customHeight="1" x14ac:dyDescent="0.25">
      <c r="A405" t="s">
        <v>746</v>
      </c>
      <c r="B405">
        <v>1</v>
      </c>
      <c r="C405" t="s">
        <v>875</v>
      </c>
      <c r="D405" s="26" t="s">
        <v>2631</v>
      </c>
      <c r="E405" s="435" t="s">
        <v>2866</v>
      </c>
      <c r="F405" s="27" t="s">
        <v>107</v>
      </c>
      <c r="G405" s="28" t="s">
        <v>258</v>
      </c>
      <c r="H405" s="27">
        <v>8051</v>
      </c>
      <c r="I405" s="27">
        <v>8</v>
      </c>
      <c r="J405" s="87">
        <v>8</v>
      </c>
      <c r="K405" s="19" t="s">
        <v>7</v>
      </c>
      <c r="L405" s="52" t="s">
        <v>258</v>
      </c>
      <c r="M405" s="81" t="s">
        <v>2868</v>
      </c>
      <c r="N405" s="28">
        <v>1800</v>
      </c>
      <c r="O405" s="972"/>
      <c r="P405" s="29">
        <v>6</v>
      </c>
      <c r="Q405" s="28"/>
      <c r="R405" s="28">
        <v>2</v>
      </c>
      <c r="S405" s="81">
        <v>81</v>
      </c>
      <c r="T405" s="185">
        <v>41640</v>
      </c>
      <c r="U405" s="326">
        <v>12.1</v>
      </c>
      <c r="V405" s="60">
        <v>0.33</v>
      </c>
      <c r="W405" s="167">
        <v>3</v>
      </c>
      <c r="X405" s="489">
        <f t="shared" si="12"/>
        <v>4.95</v>
      </c>
      <c r="Y405" s="502" t="s">
        <v>174</v>
      </c>
      <c r="Z405" s="494"/>
      <c r="AA405" s="28" t="s">
        <v>107</v>
      </c>
      <c r="AB405" s="27"/>
      <c r="AC405" s="28"/>
      <c r="AD405" s="27" t="s">
        <v>54</v>
      </c>
      <c r="AE405" s="28" t="s">
        <v>124</v>
      </c>
      <c r="AF405" s="29" t="s">
        <v>55</v>
      </c>
      <c r="AG405" s="29"/>
      <c r="AH405" s="27" t="s">
        <v>181</v>
      </c>
      <c r="AI405" s="27" t="s">
        <v>181</v>
      </c>
      <c r="AJ405" s="27" t="s">
        <v>54</v>
      </c>
      <c r="AK405" s="81"/>
      <c r="AL405" s="569"/>
      <c r="AM405" s="28">
        <v>32</v>
      </c>
      <c r="AN405" s="28"/>
      <c r="AO405" s="28"/>
      <c r="AP405" s="20"/>
      <c r="AQ405" s="182" t="s">
        <v>2361</v>
      </c>
      <c r="AR405" s="84" t="s">
        <v>2632</v>
      </c>
      <c r="AS405" s="20" t="s">
        <v>2634</v>
      </c>
    </row>
    <row r="406" spans="1:45" ht="14.25" customHeight="1" x14ac:dyDescent="0.25">
      <c r="A406" t="s">
        <v>744</v>
      </c>
      <c r="B406">
        <v>1</v>
      </c>
      <c r="C406" t="s">
        <v>875</v>
      </c>
      <c r="D406" s="26" t="s">
        <v>879</v>
      </c>
      <c r="E406" s="435" t="s">
        <v>1038</v>
      </c>
      <c r="F406" s="27" t="s">
        <v>67</v>
      </c>
      <c r="G406" s="28" t="s">
        <v>880</v>
      </c>
      <c r="H406" s="27" t="s">
        <v>881</v>
      </c>
      <c r="I406" s="27">
        <v>8</v>
      </c>
      <c r="J406" s="87">
        <v>8</v>
      </c>
      <c r="K406" s="19" t="s">
        <v>800</v>
      </c>
      <c r="L406" s="52" t="s">
        <v>108</v>
      </c>
      <c r="M406" s="81"/>
      <c r="N406" s="28">
        <v>2190</v>
      </c>
      <c r="O406" s="972"/>
      <c r="P406" s="29">
        <v>6</v>
      </c>
      <c r="Q406" s="28"/>
      <c r="R406" s="28"/>
      <c r="S406" s="81">
        <v>126.759</v>
      </c>
      <c r="T406" s="185">
        <v>41732</v>
      </c>
      <c r="U406" s="326">
        <v>14.7</v>
      </c>
      <c r="V406" s="60">
        <v>0.33</v>
      </c>
      <c r="W406" s="167">
        <v>4</v>
      </c>
      <c r="X406" s="489">
        <f t="shared" si="12"/>
        <v>4.7751678082191784</v>
      </c>
      <c r="Y406" s="502" t="s">
        <v>174</v>
      </c>
      <c r="Z406" s="494"/>
      <c r="AA406" s="28" t="s">
        <v>17</v>
      </c>
      <c r="AB406" s="27">
        <v>1</v>
      </c>
      <c r="AC406" s="28" t="s">
        <v>882</v>
      </c>
      <c r="AD406" s="27" t="s">
        <v>54</v>
      </c>
      <c r="AE406" s="28" t="s">
        <v>124</v>
      </c>
      <c r="AF406" s="29" t="s">
        <v>170</v>
      </c>
      <c r="AG406" s="29" t="s">
        <v>55</v>
      </c>
      <c r="AH406" s="27" t="s">
        <v>181</v>
      </c>
      <c r="AI406" s="27" t="s">
        <v>181</v>
      </c>
      <c r="AJ406" s="27" t="s">
        <v>55</v>
      </c>
      <c r="AK406" s="81">
        <v>53</v>
      </c>
      <c r="AL406" s="569"/>
      <c r="AM406" s="28">
        <v>8</v>
      </c>
      <c r="AN406" s="28">
        <v>2</v>
      </c>
      <c r="AO406" s="28">
        <v>2000</v>
      </c>
      <c r="AP406" s="20"/>
      <c r="AQ406" s="19" t="s">
        <v>323</v>
      </c>
      <c r="AR406" s="28" t="s">
        <v>1039</v>
      </c>
      <c r="AS406" s="127"/>
    </row>
    <row r="407" spans="1:45" ht="14.25" customHeight="1" x14ac:dyDescent="0.25">
      <c r="B407">
        <v>1</v>
      </c>
      <c r="C407" t="s">
        <v>875</v>
      </c>
      <c r="D407" s="26" t="s">
        <v>2079</v>
      </c>
      <c r="E407" s="435" t="s">
        <v>2587</v>
      </c>
      <c r="F407" s="27" t="s">
        <v>67</v>
      </c>
      <c r="G407" s="28" t="s">
        <v>2081</v>
      </c>
      <c r="H407" s="27" t="s">
        <v>568</v>
      </c>
      <c r="I407" s="27">
        <v>8</v>
      </c>
      <c r="J407" s="87">
        <v>8</v>
      </c>
      <c r="K407" s="19" t="s">
        <v>802</v>
      </c>
      <c r="L407" s="52" t="s">
        <v>108</v>
      </c>
      <c r="M407" s="81"/>
      <c r="N407" s="28">
        <v>3495</v>
      </c>
      <c r="O407" s="972"/>
      <c r="P407" s="29" t="s">
        <v>744</v>
      </c>
      <c r="Q407" s="28">
        <v>2</v>
      </c>
      <c r="R407" s="28"/>
      <c r="S407" s="81">
        <v>140.71</v>
      </c>
      <c r="T407" s="185">
        <v>43230</v>
      </c>
      <c r="U407" s="326" t="s">
        <v>3562</v>
      </c>
      <c r="V407" s="60">
        <v>0.33</v>
      </c>
      <c r="W407" s="167">
        <v>3</v>
      </c>
      <c r="X407" s="489">
        <f t="shared" si="12"/>
        <v>4.4286409155937054</v>
      </c>
      <c r="Y407" s="502" t="s">
        <v>2226</v>
      </c>
      <c r="Z407" s="494"/>
      <c r="AA407" s="28" t="s">
        <v>20</v>
      </c>
      <c r="AB407" s="27">
        <v>3</v>
      </c>
      <c r="AC407" s="28" t="s">
        <v>3608</v>
      </c>
      <c r="AD407" s="27" t="s">
        <v>54</v>
      </c>
      <c r="AE407" s="28"/>
      <c r="AF407" s="29"/>
      <c r="AG407" s="29"/>
      <c r="AH407" s="27" t="s">
        <v>182</v>
      </c>
      <c r="AI407" s="27" t="s">
        <v>182</v>
      </c>
      <c r="AJ407" s="27"/>
      <c r="AK407" s="81"/>
      <c r="AL407" s="569"/>
      <c r="AM407" s="28"/>
      <c r="AN407" s="28"/>
      <c r="AO407" s="28">
        <v>2014</v>
      </c>
      <c r="AP407" s="20">
        <v>2014</v>
      </c>
      <c r="AQ407" s="182" t="s">
        <v>2080</v>
      </c>
      <c r="AR407" s="28" t="s">
        <v>2588</v>
      </c>
      <c r="AS407" s="127" t="s">
        <v>2082</v>
      </c>
    </row>
    <row r="408" spans="1:45" ht="14.25" customHeight="1" x14ac:dyDescent="0.25">
      <c r="B408">
        <v>1</v>
      </c>
      <c r="C408" t="s">
        <v>875</v>
      </c>
      <c r="D408" s="26" t="s">
        <v>2083</v>
      </c>
      <c r="E408" s="435" t="s">
        <v>2085</v>
      </c>
      <c r="F408" s="27" t="s">
        <v>85</v>
      </c>
      <c r="G408" s="28" t="s">
        <v>3078</v>
      </c>
      <c r="H408" s="27">
        <v>8051</v>
      </c>
      <c r="I408" s="27">
        <v>8</v>
      </c>
      <c r="J408" s="87">
        <v>8</v>
      </c>
      <c r="K408" s="19" t="s">
        <v>800</v>
      </c>
      <c r="L408" s="52" t="s">
        <v>108</v>
      </c>
      <c r="M408" s="81"/>
      <c r="N408" s="28">
        <v>1991</v>
      </c>
      <c r="O408" s="972"/>
      <c r="P408" s="29">
        <v>6</v>
      </c>
      <c r="Q408" s="28">
        <v>1</v>
      </c>
      <c r="R408" s="28">
        <v>32</v>
      </c>
      <c r="S408" s="81">
        <v>132.857</v>
      </c>
      <c r="T408" s="185">
        <v>43183</v>
      </c>
      <c r="U408" s="326">
        <v>14.7</v>
      </c>
      <c r="V408" s="60">
        <v>0.33</v>
      </c>
      <c r="W408" s="167">
        <v>5</v>
      </c>
      <c r="X408" s="489">
        <f t="shared" si="12"/>
        <v>4.4040994475138122</v>
      </c>
      <c r="Y408" s="502" t="s">
        <v>174</v>
      </c>
      <c r="Z408" s="494" t="s">
        <v>54</v>
      </c>
      <c r="AA408" s="28" t="s">
        <v>20</v>
      </c>
      <c r="AB408" s="27">
        <v>66</v>
      </c>
      <c r="AC408" s="28" t="s">
        <v>2084</v>
      </c>
      <c r="AD408" s="27" t="s">
        <v>54</v>
      </c>
      <c r="AE408" s="28" t="s">
        <v>124</v>
      </c>
      <c r="AF408" s="29" t="s">
        <v>55</v>
      </c>
      <c r="AG408" s="29"/>
      <c r="AH408" s="27" t="s">
        <v>181</v>
      </c>
      <c r="AI408" s="27" t="s">
        <v>181</v>
      </c>
      <c r="AJ408" s="27" t="s">
        <v>54</v>
      </c>
      <c r="AK408" s="81"/>
      <c r="AL408" s="569"/>
      <c r="AM408" s="28"/>
      <c r="AN408" s="28"/>
      <c r="AO408" s="28">
        <v>2000</v>
      </c>
      <c r="AP408" s="20">
        <v>2018</v>
      </c>
      <c r="AQ408" s="142"/>
      <c r="AR408" s="28"/>
      <c r="AS408" s="20"/>
    </row>
    <row r="409" spans="1:45" ht="14.25" customHeight="1" x14ac:dyDescent="0.25">
      <c r="A409" t="s">
        <v>744</v>
      </c>
      <c r="B409">
        <v>1</v>
      </c>
      <c r="C409" t="s">
        <v>875</v>
      </c>
      <c r="D409" s="26" t="s">
        <v>868</v>
      </c>
      <c r="E409" s="435" t="s">
        <v>870</v>
      </c>
      <c r="F409" s="27" t="s">
        <v>107</v>
      </c>
      <c r="G409" s="28" t="s">
        <v>869</v>
      </c>
      <c r="H409" s="27">
        <v>6805</v>
      </c>
      <c r="I409" s="27">
        <v>8</v>
      </c>
      <c r="J409" s="87">
        <v>8</v>
      </c>
      <c r="K409" s="19" t="s">
        <v>871</v>
      </c>
      <c r="L409" s="52" t="s">
        <v>869</v>
      </c>
      <c r="M409" s="81"/>
      <c r="N409" s="28">
        <v>1690</v>
      </c>
      <c r="O409" s="972"/>
      <c r="P409" s="29">
        <v>4</v>
      </c>
      <c r="Q409" s="28"/>
      <c r="R409" s="28"/>
      <c r="S409" s="81">
        <v>83</v>
      </c>
      <c r="T409" s="185"/>
      <c r="U409" s="326"/>
      <c r="V409" s="60">
        <v>0.33</v>
      </c>
      <c r="W409" s="167">
        <v>4</v>
      </c>
      <c r="X409" s="489">
        <f t="shared" si="12"/>
        <v>4.0517751479289945</v>
      </c>
      <c r="Y409" s="502" t="s">
        <v>2226</v>
      </c>
      <c r="Z409" s="494"/>
      <c r="AA409" s="28" t="s">
        <v>107</v>
      </c>
      <c r="AB409" s="27"/>
      <c r="AC409" s="28"/>
      <c r="AD409" s="27" t="s">
        <v>54</v>
      </c>
      <c r="AE409" s="28" t="s">
        <v>124</v>
      </c>
      <c r="AF409" s="29" t="s">
        <v>55</v>
      </c>
      <c r="AG409" s="29" t="s">
        <v>55</v>
      </c>
      <c r="AH409" s="27" t="s">
        <v>181</v>
      </c>
      <c r="AI409" s="27" t="s">
        <v>181</v>
      </c>
      <c r="AJ409" s="27" t="s">
        <v>54</v>
      </c>
      <c r="AK409" s="81"/>
      <c r="AL409" s="569"/>
      <c r="AM409" s="28"/>
      <c r="AN409" s="28"/>
      <c r="AO409" s="28"/>
      <c r="AP409" s="20"/>
      <c r="AQ409" s="37" t="s">
        <v>111</v>
      </c>
      <c r="AR409" s="28"/>
      <c r="AS409" s="137"/>
    </row>
    <row r="410" spans="1:45" ht="14.25" customHeight="1" x14ac:dyDescent="0.25">
      <c r="A410" t="s">
        <v>744</v>
      </c>
      <c r="B410">
        <v>1</v>
      </c>
      <c r="C410" t="s">
        <v>875</v>
      </c>
      <c r="D410" s="26" t="s">
        <v>1364</v>
      </c>
      <c r="E410" s="435" t="s">
        <v>1366</v>
      </c>
      <c r="F410" s="27" t="s">
        <v>67</v>
      </c>
      <c r="G410" s="28" t="s">
        <v>1368</v>
      </c>
      <c r="H410" s="27" t="s">
        <v>559</v>
      </c>
      <c r="I410" s="27">
        <v>8</v>
      </c>
      <c r="J410" s="87">
        <v>8</v>
      </c>
      <c r="K410" s="19" t="s">
        <v>775</v>
      </c>
      <c r="L410" s="52" t="s">
        <v>108</v>
      </c>
      <c r="M410" s="81" t="s">
        <v>1369</v>
      </c>
      <c r="N410" s="28">
        <v>2568</v>
      </c>
      <c r="O410" s="972"/>
      <c r="P410" s="29">
        <v>6</v>
      </c>
      <c r="Q410" s="28"/>
      <c r="R410" s="28">
        <v>15</v>
      </c>
      <c r="S410" s="81">
        <v>93.144999999999996</v>
      </c>
      <c r="T410" s="185">
        <v>41784</v>
      </c>
      <c r="U410" s="326">
        <v>14.7</v>
      </c>
      <c r="V410" s="60">
        <v>0.33</v>
      </c>
      <c r="W410" s="167">
        <v>3</v>
      </c>
      <c r="X410" s="489">
        <f t="shared" ref="X410:X422" si="13">IF(AND(N410&lt;&gt;"",S410&lt;&gt;""),1000*S410*V410/(N410*W410),"")</f>
        <v>3.9898559190031158</v>
      </c>
      <c r="Y410" s="502" t="s">
        <v>174</v>
      </c>
      <c r="Z410" s="494"/>
      <c r="AA410" s="28" t="s">
        <v>17</v>
      </c>
      <c r="AB410" s="27">
        <v>25</v>
      </c>
      <c r="AC410" s="28" t="s">
        <v>1365</v>
      </c>
      <c r="AD410" s="27" t="s">
        <v>54</v>
      </c>
      <c r="AE410" s="28" t="s">
        <v>124</v>
      </c>
      <c r="AF410" s="29" t="s">
        <v>55</v>
      </c>
      <c r="AG410" s="29" t="s">
        <v>55</v>
      </c>
      <c r="AH410" s="27" t="s">
        <v>181</v>
      </c>
      <c r="AI410" s="27" t="s">
        <v>181</v>
      </c>
      <c r="AJ410" s="27" t="s">
        <v>54</v>
      </c>
      <c r="AK410" s="81"/>
      <c r="AL410" s="569"/>
      <c r="AM410" s="28"/>
      <c r="AN410" s="28"/>
      <c r="AO410" s="28">
        <v>2013</v>
      </c>
      <c r="AP410" s="20">
        <v>2014</v>
      </c>
      <c r="AQ410" s="19"/>
      <c r="AR410" s="28" t="s">
        <v>1367</v>
      </c>
      <c r="AS410" s="127"/>
    </row>
    <row r="411" spans="1:45" ht="14.25" customHeight="1" x14ac:dyDescent="0.25">
      <c r="A411" t="s">
        <v>745</v>
      </c>
      <c r="B411">
        <v>1</v>
      </c>
      <c r="C411" t="s">
        <v>875</v>
      </c>
      <c r="D411" s="26" t="s">
        <v>995</v>
      </c>
      <c r="E411" s="435" t="s">
        <v>2619</v>
      </c>
      <c r="F411" s="27" t="s">
        <v>67</v>
      </c>
      <c r="G411" s="28" t="s">
        <v>997</v>
      </c>
      <c r="H411" s="27">
        <v>6801</v>
      </c>
      <c r="I411" s="27">
        <v>8</v>
      </c>
      <c r="J411" s="87">
        <v>8</v>
      </c>
      <c r="K411" s="19" t="s">
        <v>43</v>
      </c>
      <c r="L411" s="52" t="s">
        <v>108</v>
      </c>
      <c r="M411" s="81"/>
      <c r="N411" s="28">
        <v>1507</v>
      </c>
      <c r="O411" s="972"/>
      <c r="P411" s="29">
        <v>4</v>
      </c>
      <c r="Q411" s="28"/>
      <c r="R411" s="28">
        <v>3</v>
      </c>
      <c r="S411" s="81">
        <v>72.552999999999997</v>
      </c>
      <c r="T411" s="185">
        <v>41770</v>
      </c>
      <c r="U411" s="326">
        <v>14.7</v>
      </c>
      <c r="V411" s="60">
        <v>0.33</v>
      </c>
      <c r="W411" s="167">
        <v>4</v>
      </c>
      <c r="X411" s="489">
        <f t="shared" si="13"/>
        <v>3.9718795620437959</v>
      </c>
      <c r="Y411" s="502" t="s">
        <v>2226</v>
      </c>
      <c r="Z411" s="494"/>
      <c r="AA411" s="28" t="s">
        <v>17</v>
      </c>
      <c r="AB411" s="27">
        <v>15</v>
      </c>
      <c r="AC411" s="28" t="s">
        <v>1021</v>
      </c>
      <c r="AD411" s="27" t="s">
        <v>54</v>
      </c>
      <c r="AE411" s="28" t="s">
        <v>124</v>
      </c>
      <c r="AF411" s="29" t="s">
        <v>55</v>
      </c>
      <c r="AG411" s="29" t="s">
        <v>55</v>
      </c>
      <c r="AH411" s="27" t="s">
        <v>181</v>
      </c>
      <c r="AI411" s="27" t="s">
        <v>181</v>
      </c>
      <c r="AJ411" s="27" t="s">
        <v>54</v>
      </c>
      <c r="AK411" s="81"/>
      <c r="AL411" s="569"/>
      <c r="AM411" s="28"/>
      <c r="AN411" s="28"/>
      <c r="AO411" s="28">
        <v>2003</v>
      </c>
      <c r="AP411" s="20">
        <v>2009</v>
      </c>
      <c r="AQ411" s="182" t="s">
        <v>2486</v>
      </c>
      <c r="AR411" s="28" t="s">
        <v>996</v>
      </c>
      <c r="AS411" s="20" t="s">
        <v>998</v>
      </c>
    </row>
    <row r="412" spans="1:45" ht="14.25" customHeight="1" x14ac:dyDescent="0.25">
      <c r="A412" t="s">
        <v>744</v>
      </c>
      <c r="B412">
        <v>1</v>
      </c>
      <c r="C412" t="s">
        <v>875</v>
      </c>
      <c r="D412" s="45" t="s">
        <v>312</v>
      </c>
      <c r="E412" s="555" t="s">
        <v>2292</v>
      </c>
      <c r="F412" s="46" t="s">
        <v>57</v>
      </c>
      <c r="G412" s="42" t="s">
        <v>313</v>
      </c>
      <c r="H412" s="46">
        <v>6502</v>
      </c>
      <c r="I412" s="46">
        <v>8</v>
      </c>
      <c r="J412" s="670">
        <v>8</v>
      </c>
      <c r="K412" s="19" t="s">
        <v>800</v>
      </c>
      <c r="L412" s="52" t="s">
        <v>108</v>
      </c>
      <c r="M412" s="81"/>
      <c r="N412" s="28">
        <v>4942</v>
      </c>
      <c r="O412" s="972"/>
      <c r="P412" s="29">
        <v>6</v>
      </c>
      <c r="Q412" s="28"/>
      <c r="R412" s="28"/>
      <c r="S412" s="81">
        <v>214.27</v>
      </c>
      <c r="T412" s="185">
        <v>41690</v>
      </c>
      <c r="U412" s="326">
        <v>14.7</v>
      </c>
      <c r="V412" s="60">
        <v>0.33</v>
      </c>
      <c r="W412" s="167">
        <v>4</v>
      </c>
      <c r="X412" s="489">
        <f t="shared" si="13"/>
        <v>3.576947592067989</v>
      </c>
      <c r="Y412" s="502" t="s">
        <v>174</v>
      </c>
      <c r="Z412" s="494"/>
      <c r="AA412" s="28" t="s">
        <v>17</v>
      </c>
      <c r="AB412" s="27">
        <v>3</v>
      </c>
      <c r="AC412" s="28" t="s">
        <v>883</v>
      </c>
      <c r="AD412" s="27" t="s">
        <v>54</v>
      </c>
      <c r="AE412" s="28" t="s">
        <v>124</v>
      </c>
      <c r="AF412" s="29" t="s">
        <v>55</v>
      </c>
      <c r="AG412" s="29" t="s">
        <v>55</v>
      </c>
      <c r="AH412" s="27" t="s">
        <v>181</v>
      </c>
      <c r="AI412" s="27" t="s">
        <v>181</v>
      </c>
      <c r="AJ412" s="27" t="s">
        <v>54</v>
      </c>
      <c r="AK412" s="81"/>
      <c r="AL412" s="569"/>
      <c r="AM412" s="28"/>
      <c r="AN412" s="28"/>
      <c r="AO412" s="28">
        <v>2010</v>
      </c>
      <c r="AP412" s="20">
        <v>2010</v>
      </c>
      <c r="AQ412" s="19"/>
      <c r="AR412" s="28" t="s">
        <v>318</v>
      </c>
      <c r="AS412" s="20"/>
    </row>
    <row r="413" spans="1:45" ht="14.25" customHeight="1" x14ac:dyDescent="0.25">
      <c r="A413" t="s">
        <v>744</v>
      </c>
      <c r="B413">
        <v>1</v>
      </c>
      <c r="C413" t="s">
        <v>875</v>
      </c>
      <c r="D413" s="45" t="s">
        <v>990</v>
      </c>
      <c r="E413" s="555" t="s">
        <v>2158</v>
      </c>
      <c r="F413" s="46" t="s">
        <v>67</v>
      </c>
      <c r="G413" s="42" t="s">
        <v>992</v>
      </c>
      <c r="H413" s="46" t="s">
        <v>559</v>
      </c>
      <c r="I413" s="46">
        <v>8</v>
      </c>
      <c r="J413" s="670">
        <v>8</v>
      </c>
      <c r="K413" s="19" t="s">
        <v>993</v>
      </c>
      <c r="L413" s="52" t="s">
        <v>108</v>
      </c>
      <c r="M413" s="81"/>
      <c r="N413" s="28">
        <v>2474</v>
      </c>
      <c r="O413" s="972"/>
      <c r="P413" s="29">
        <v>4</v>
      </c>
      <c r="Q413" s="28">
        <v>2</v>
      </c>
      <c r="R413" s="28">
        <v>19</v>
      </c>
      <c r="S413" s="81">
        <v>77.513000000000005</v>
      </c>
      <c r="T413" s="185">
        <v>41724</v>
      </c>
      <c r="U413" s="326">
        <v>14.7</v>
      </c>
      <c r="V413" s="60">
        <v>0.33</v>
      </c>
      <c r="W413" s="167">
        <v>3</v>
      </c>
      <c r="X413" s="489">
        <f t="shared" si="13"/>
        <v>3.44641471301536</v>
      </c>
      <c r="Y413" s="502" t="s">
        <v>2216</v>
      </c>
      <c r="Z413" s="494" t="s">
        <v>54</v>
      </c>
      <c r="AA413" s="28" t="s">
        <v>17</v>
      </c>
      <c r="AB413" s="27">
        <v>19</v>
      </c>
      <c r="AC413" s="28" t="s">
        <v>991</v>
      </c>
      <c r="AD413" s="27" t="s">
        <v>54</v>
      </c>
      <c r="AE413" s="28" t="s">
        <v>124</v>
      </c>
      <c r="AF413" s="29" t="s">
        <v>55</v>
      </c>
      <c r="AG413" s="29" t="s">
        <v>55</v>
      </c>
      <c r="AH413" s="27" t="s">
        <v>181</v>
      </c>
      <c r="AI413" s="27" t="s">
        <v>181</v>
      </c>
      <c r="AJ413" s="27" t="s">
        <v>54</v>
      </c>
      <c r="AK413" s="81"/>
      <c r="AL413" s="569"/>
      <c r="AM413" s="28"/>
      <c r="AN413" s="28"/>
      <c r="AO413" s="28">
        <v>2008</v>
      </c>
      <c r="AP413" s="554">
        <v>2016</v>
      </c>
      <c r="AQ413" s="142"/>
      <c r="AR413" s="28" t="s">
        <v>994</v>
      </c>
      <c r="AS413" s="20"/>
    </row>
    <row r="414" spans="1:45" ht="14.25" customHeight="1" x14ac:dyDescent="0.25">
      <c r="B414">
        <v>1</v>
      </c>
      <c r="C414" t="s">
        <v>875</v>
      </c>
      <c r="D414" s="26" t="s">
        <v>2625</v>
      </c>
      <c r="E414" s="435"/>
      <c r="F414" s="27" t="s">
        <v>67</v>
      </c>
      <c r="G414" s="28" t="s">
        <v>638</v>
      </c>
      <c r="H414" s="27">
        <v>8051</v>
      </c>
      <c r="I414" s="27">
        <v>8</v>
      </c>
      <c r="J414" s="87">
        <v>8</v>
      </c>
      <c r="K414" s="19" t="s">
        <v>800</v>
      </c>
      <c r="L414" s="52" t="s">
        <v>108</v>
      </c>
      <c r="M414" s="81"/>
      <c r="N414" s="28">
        <v>2690</v>
      </c>
      <c r="O414" s="972"/>
      <c r="P414" s="29">
        <v>6</v>
      </c>
      <c r="Q414" s="28">
        <v>1</v>
      </c>
      <c r="R414" s="28">
        <v>1</v>
      </c>
      <c r="S414" s="81">
        <v>105.26300000000001</v>
      </c>
      <c r="T414" s="185">
        <v>42512</v>
      </c>
      <c r="U414" s="326">
        <v>14.7</v>
      </c>
      <c r="V414" s="60">
        <v>0.33</v>
      </c>
      <c r="W414" s="167">
        <v>4</v>
      </c>
      <c r="X414" s="489">
        <f t="shared" si="13"/>
        <v>3.228326208178439</v>
      </c>
      <c r="Y414" s="502" t="s">
        <v>174</v>
      </c>
      <c r="Z414" s="494"/>
      <c r="AA414" s="28" t="s">
        <v>17</v>
      </c>
      <c r="AB414" s="27">
        <v>9</v>
      </c>
      <c r="AC414" s="28" t="s">
        <v>639</v>
      </c>
      <c r="AD414" s="27" t="s">
        <v>54</v>
      </c>
      <c r="AE414" s="28" t="s">
        <v>124</v>
      </c>
      <c r="AF414" s="29" t="s">
        <v>55</v>
      </c>
      <c r="AG414" s="29"/>
      <c r="AH414" s="27" t="s">
        <v>181</v>
      </c>
      <c r="AI414" s="27" t="s">
        <v>181</v>
      </c>
      <c r="AJ414" s="27" t="s">
        <v>54</v>
      </c>
      <c r="AK414" s="81"/>
      <c r="AL414" s="569"/>
      <c r="AM414" s="28"/>
      <c r="AN414" s="28"/>
      <c r="AO414" s="28">
        <v>1999</v>
      </c>
      <c r="AP414" s="20">
        <v>1999</v>
      </c>
      <c r="AQ414" s="182"/>
      <c r="AR414" s="28" t="s">
        <v>2626</v>
      </c>
      <c r="AS414" s="574" t="s">
        <v>2627</v>
      </c>
    </row>
    <row r="415" spans="1:45" ht="14.25" customHeight="1" x14ac:dyDescent="0.25">
      <c r="A415" t="s">
        <v>744</v>
      </c>
      <c r="B415">
        <v>1</v>
      </c>
      <c r="C415" t="s">
        <v>875</v>
      </c>
      <c r="D415" s="45" t="s">
        <v>625</v>
      </c>
      <c r="E415" s="555" t="s">
        <v>2386</v>
      </c>
      <c r="F415" s="46" t="s">
        <v>57</v>
      </c>
      <c r="G415" s="42" t="s">
        <v>1523</v>
      </c>
      <c r="H415" s="46" t="s">
        <v>1031</v>
      </c>
      <c r="I415" s="46">
        <v>8</v>
      </c>
      <c r="J415" s="670">
        <v>8</v>
      </c>
      <c r="K415" s="19" t="s">
        <v>800</v>
      </c>
      <c r="L415" s="52" t="s">
        <v>108</v>
      </c>
      <c r="M415" s="81"/>
      <c r="N415" s="28">
        <v>3421</v>
      </c>
      <c r="O415" s="972"/>
      <c r="P415" s="29">
        <v>6</v>
      </c>
      <c r="Q415" s="28">
        <v>1</v>
      </c>
      <c r="R415" s="28"/>
      <c r="S415" s="81">
        <v>126.711</v>
      </c>
      <c r="T415" s="185">
        <v>41688</v>
      </c>
      <c r="U415" s="326">
        <v>14.7</v>
      </c>
      <c r="V415" s="60">
        <v>0.16500000000000001</v>
      </c>
      <c r="W415" s="167">
        <v>2</v>
      </c>
      <c r="X415" s="489">
        <f t="shared" si="13"/>
        <v>3.0557315112540198</v>
      </c>
      <c r="Y415" s="502" t="s">
        <v>174</v>
      </c>
      <c r="Z415" s="494"/>
      <c r="AA415" s="28" t="s">
        <v>17</v>
      </c>
      <c r="AB415" s="27">
        <v>23</v>
      </c>
      <c r="AC415" s="28" t="s">
        <v>629</v>
      </c>
      <c r="AD415" s="27" t="s">
        <v>54</v>
      </c>
      <c r="AE415" s="28" t="s">
        <v>124</v>
      </c>
      <c r="AF415" s="29" t="s">
        <v>55</v>
      </c>
      <c r="AG415" s="29" t="s">
        <v>55</v>
      </c>
      <c r="AH415" s="27" t="s">
        <v>129</v>
      </c>
      <c r="AI415" s="27" t="s">
        <v>129</v>
      </c>
      <c r="AJ415" s="27" t="s">
        <v>54</v>
      </c>
      <c r="AK415" s="81"/>
      <c r="AL415" s="569"/>
      <c r="AM415" s="28"/>
      <c r="AN415" s="28"/>
      <c r="AO415" s="28">
        <v>2002</v>
      </c>
      <c r="AP415" s="20">
        <v>2018</v>
      </c>
      <c r="AQ415" s="182" t="s">
        <v>2432</v>
      </c>
      <c r="AR415" s="28" t="s">
        <v>626</v>
      </c>
      <c r="AS415" s="130" t="s">
        <v>3926</v>
      </c>
    </row>
    <row r="416" spans="1:45" ht="14.25" customHeight="1" x14ac:dyDescent="0.25">
      <c r="A416" t="s">
        <v>744</v>
      </c>
      <c r="B416">
        <v>1</v>
      </c>
      <c r="C416" t="s">
        <v>875</v>
      </c>
      <c r="D416" s="26" t="s">
        <v>706</v>
      </c>
      <c r="E416" s="435" t="s">
        <v>2372</v>
      </c>
      <c r="F416" s="27" t="s">
        <v>67</v>
      </c>
      <c r="G416" s="28" t="s">
        <v>710</v>
      </c>
      <c r="H416" s="27">
        <v>8051</v>
      </c>
      <c r="I416" s="27">
        <v>8</v>
      </c>
      <c r="J416" s="87">
        <v>8</v>
      </c>
      <c r="K416" s="19" t="s">
        <v>800</v>
      </c>
      <c r="L416" s="52" t="s">
        <v>108</v>
      </c>
      <c r="M416" s="81"/>
      <c r="N416" s="28">
        <v>3022</v>
      </c>
      <c r="O416" s="972"/>
      <c r="P416" s="29">
        <v>6</v>
      </c>
      <c r="Q416" s="28">
        <v>1</v>
      </c>
      <c r="R416" s="28"/>
      <c r="S416" s="81">
        <v>82.980999999999995</v>
      </c>
      <c r="T416" s="185">
        <v>41687</v>
      </c>
      <c r="U416" s="326">
        <v>14.7</v>
      </c>
      <c r="V416" s="60">
        <v>0.33</v>
      </c>
      <c r="W416" s="167">
        <v>4</v>
      </c>
      <c r="X416" s="489">
        <f t="shared" si="13"/>
        <v>2.2653648246194571</v>
      </c>
      <c r="Y416" s="502" t="s">
        <v>174</v>
      </c>
      <c r="Z416" s="494"/>
      <c r="AA416" s="28" t="s">
        <v>17</v>
      </c>
      <c r="AB416" s="27">
        <v>49</v>
      </c>
      <c r="AC416" s="28" t="s">
        <v>709</v>
      </c>
      <c r="AD416" s="27" t="s">
        <v>54</v>
      </c>
      <c r="AE416" s="28" t="s">
        <v>124</v>
      </c>
      <c r="AF416" s="29" t="s">
        <v>55</v>
      </c>
      <c r="AG416" s="29" t="s">
        <v>55</v>
      </c>
      <c r="AH416" s="27">
        <v>256</v>
      </c>
      <c r="AI416" s="27" t="s">
        <v>181</v>
      </c>
      <c r="AJ416" s="27" t="s">
        <v>54</v>
      </c>
      <c r="AK416" s="81"/>
      <c r="AL416" s="569"/>
      <c r="AM416" s="28"/>
      <c r="AN416" s="28"/>
      <c r="AO416" s="28">
        <v>1999</v>
      </c>
      <c r="AP416" s="20">
        <v>2013</v>
      </c>
      <c r="AQ416" s="182" t="s">
        <v>707</v>
      </c>
      <c r="AR416" s="28" t="s">
        <v>708</v>
      </c>
      <c r="AS416" s="20"/>
    </row>
    <row r="417" spans="1:45" ht="14.25" customHeight="1" x14ac:dyDescent="0.25">
      <c r="A417" t="s">
        <v>174</v>
      </c>
      <c r="B417">
        <v>1</v>
      </c>
      <c r="C417" t="s">
        <v>875</v>
      </c>
      <c r="D417" s="884" t="s">
        <v>1387</v>
      </c>
      <c r="E417" s="555" t="s">
        <v>2359</v>
      </c>
      <c r="F417" s="46" t="s">
        <v>107</v>
      </c>
      <c r="G417" s="42" t="s">
        <v>1385</v>
      </c>
      <c r="H417" s="46" t="s">
        <v>559</v>
      </c>
      <c r="I417" s="46">
        <v>8</v>
      </c>
      <c r="J417" s="670">
        <v>8</v>
      </c>
      <c r="K417" s="19" t="s">
        <v>794</v>
      </c>
      <c r="L417" s="52" t="s">
        <v>1385</v>
      </c>
      <c r="M417" s="81"/>
      <c r="N417" s="28">
        <v>2558</v>
      </c>
      <c r="O417" s="972"/>
      <c r="P417" s="29">
        <v>4</v>
      </c>
      <c r="Q417" s="28"/>
      <c r="R417" s="28"/>
      <c r="S417" s="81">
        <v>50</v>
      </c>
      <c r="T417" s="185"/>
      <c r="U417" s="326"/>
      <c r="V417" s="60">
        <v>0.33</v>
      </c>
      <c r="W417" s="167">
        <v>3</v>
      </c>
      <c r="X417" s="489">
        <f t="shared" si="13"/>
        <v>2.1501172791243159</v>
      </c>
      <c r="Y417" s="502" t="s">
        <v>2342</v>
      </c>
      <c r="Z417" s="494"/>
      <c r="AA417" s="28" t="s">
        <v>107</v>
      </c>
      <c r="AB417" s="27"/>
      <c r="AC417" s="28"/>
      <c r="AD417" s="27" t="s">
        <v>54</v>
      </c>
      <c r="AE417" s="28" t="s">
        <v>124</v>
      </c>
      <c r="AF417" s="29" t="s">
        <v>55</v>
      </c>
      <c r="AG417" s="29" t="s">
        <v>55</v>
      </c>
      <c r="AH417" s="27" t="s">
        <v>181</v>
      </c>
      <c r="AI417" s="27" t="s">
        <v>181</v>
      </c>
      <c r="AJ417" s="27" t="s">
        <v>54</v>
      </c>
      <c r="AK417" s="81"/>
      <c r="AL417" s="569"/>
      <c r="AM417" s="28"/>
      <c r="AN417" s="28"/>
      <c r="AO417" s="28">
        <v>2004</v>
      </c>
      <c r="AP417" s="20">
        <v>2017</v>
      </c>
      <c r="AQ417" s="19" t="s">
        <v>1393</v>
      </c>
      <c r="AR417" s="28" t="s">
        <v>2356</v>
      </c>
      <c r="AS417" s="20" t="s">
        <v>1389</v>
      </c>
    </row>
    <row r="418" spans="1:45" ht="14.25" customHeight="1" x14ac:dyDescent="0.25">
      <c r="A418" t="s">
        <v>744</v>
      </c>
      <c r="B418">
        <v>1</v>
      </c>
      <c r="C418" t="s">
        <v>875</v>
      </c>
      <c r="D418" s="45" t="s">
        <v>285</v>
      </c>
      <c r="E418" s="555" t="s">
        <v>2276</v>
      </c>
      <c r="F418" s="46" t="s">
        <v>96</v>
      </c>
      <c r="G418" s="42" t="s">
        <v>286</v>
      </c>
      <c r="H418" s="46">
        <v>6801</v>
      </c>
      <c r="I418" s="46">
        <v>8</v>
      </c>
      <c r="J418" s="670">
        <v>8</v>
      </c>
      <c r="K418" s="19" t="s">
        <v>775</v>
      </c>
      <c r="L418" s="52" t="s">
        <v>108</v>
      </c>
      <c r="M418" s="81"/>
      <c r="N418" s="28">
        <v>1412</v>
      </c>
      <c r="O418" s="972"/>
      <c r="P418" s="29">
        <v>6</v>
      </c>
      <c r="Q418" s="28">
        <v>1</v>
      </c>
      <c r="R418" s="28">
        <v>3</v>
      </c>
      <c r="S418" s="81">
        <v>31.207000000000001</v>
      </c>
      <c r="T418" s="185">
        <v>41685</v>
      </c>
      <c r="U418" s="326">
        <v>14.7</v>
      </c>
      <c r="V418" s="60">
        <v>0.33</v>
      </c>
      <c r="W418" s="167">
        <v>4</v>
      </c>
      <c r="X418" s="489">
        <f t="shared" si="13"/>
        <v>1.8233551699716717</v>
      </c>
      <c r="Y418" s="502" t="s">
        <v>174</v>
      </c>
      <c r="Z418" s="494"/>
      <c r="AA418" s="28" t="s">
        <v>20</v>
      </c>
      <c r="AB418" s="27">
        <v>6</v>
      </c>
      <c r="AC418" s="28" t="s">
        <v>797</v>
      </c>
      <c r="AD418" s="27"/>
      <c r="AE418" s="28"/>
      <c r="AF418" s="29" t="s">
        <v>55</v>
      </c>
      <c r="AG418" s="29" t="s">
        <v>55</v>
      </c>
      <c r="AH418" s="27" t="s">
        <v>181</v>
      </c>
      <c r="AI418" s="27" t="s">
        <v>181</v>
      </c>
      <c r="AJ418" s="27" t="s">
        <v>54</v>
      </c>
      <c r="AK418" s="81"/>
      <c r="AL418" s="569"/>
      <c r="AM418" s="28"/>
      <c r="AN418" s="28"/>
      <c r="AO418" s="28">
        <v>2014</v>
      </c>
      <c r="AP418" s="20"/>
      <c r="AQ418" s="142"/>
      <c r="AR418" s="28" t="s">
        <v>801</v>
      </c>
      <c r="AS418" s="20"/>
    </row>
    <row r="419" spans="1:45" ht="14.25" customHeight="1" x14ac:dyDescent="0.25">
      <c r="A419" t="s">
        <v>744</v>
      </c>
      <c r="B419">
        <v>1</v>
      </c>
      <c r="C419" t="s">
        <v>875</v>
      </c>
      <c r="D419" s="45" t="s">
        <v>539</v>
      </c>
      <c r="E419" s="555" t="s">
        <v>2485</v>
      </c>
      <c r="F419" s="46" t="s">
        <v>67</v>
      </c>
      <c r="G419" s="42" t="s">
        <v>535</v>
      </c>
      <c r="H419" s="46">
        <v>6801</v>
      </c>
      <c r="I419" s="46">
        <v>8</v>
      </c>
      <c r="J419" s="670">
        <v>8</v>
      </c>
      <c r="K419" s="19" t="s">
        <v>794</v>
      </c>
      <c r="L419" s="52" t="s">
        <v>108</v>
      </c>
      <c r="M419" s="81"/>
      <c r="N419" s="28">
        <v>2235</v>
      </c>
      <c r="O419" s="972"/>
      <c r="P419" s="29">
        <v>4</v>
      </c>
      <c r="Q419" s="28"/>
      <c r="R419" s="28">
        <v>4</v>
      </c>
      <c r="S419" s="81">
        <v>46.323999999999998</v>
      </c>
      <c r="T419" s="185">
        <v>41685</v>
      </c>
      <c r="U419" s="326">
        <v>14.7</v>
      </c>
      <c r="V419" s="60">
        <v>0.33</v>
      </c>
      <c r="W419" s="167">
        <v>4</v>
      </c>
      <c r="X419" s="489">
        <f t="shared" si="13"/>
        <v>1.7099463087248323</v>
      </c>
      <c r="Y419" s="502" t="s">
        <v>174</v>
      </c>
      <c r="Z419" s="494" t="s">
        <v>54</v>
      </c>
      <c r="AA419" s="28" t="s">
        <v>17</v>
      </c>
      <c r="AB419" s="27">
        <v>21</v>
      </c>
      <c r="AC419" s="28" t="s">
        <v>538</v>
      </c>
      <c r="AD419" s="27" t="s">
        <v>54</v>
      </c>
      <c r="AE419" s="28" t="s">
        <v>124</v>
      </c>
      <c r="AF419" s="29" t="s">
        <v>55</v>
      </c>
      <c r="AG419" s="29" t="s">
        <v>55</v>
      </c>
      <c r="AH419" s="27" t="s">
        <v>181</v>
      </c>
      <c r="AI419" s="27" t="s">
        <v>181</v>
      </c>
      <c r="AJ419" s="27" t="s">
        <v>54</v>
      </c>
      <c r="AK419" s="81"/>
      <c r="AL419" s="569"/>
      <c r="AM419" s="28"/>
      <c r="AN419" s="28"/>
      <c r="AO419" s="28">
        <v>2003</v>
      </c>
      <c r="AP419" s="20">
        <v>2009</v>
      </c>
      <c r="AQ419" s="182" t="s">
        <v>2486</v>
      </c>
      <c r="AR419" s="28"/>
      <c r="AS419" s="20"/>
    </row>
    <row r="420" spans="1:45" s="177" customFormat="1" x14ac:dyDescent="0.25">
      <c r="A420" t="s">
        <v>174</v>
      </c>
      <c r="B420">
        <v>1</v>
      </c>
      <c r="C420" t="s">
        <v>875</v>
      </c>
      <c r="D420" s="884" t="s">
        <v>1390</v>
      </c>
      <c r="E420" s="555" t="s">
        <v>2358</v>
      </c>
      <c r="F420" s="46" t="s">
        <v>107</v>
      </c>
      <c r="G420" s="42" t="s">
        <v>1385</v>
      </c>
      <c r="H420" s="46">
        <v>8051</v>
      </c>
      <c r="I420" s="46">
        <v>8</v>
      </c>
      <c r="J420" s="670">
        <v>8</v>
      </c>
      <c r="K420" s="19" t="s">
        <v>794</v>
      </c>
      <c r="L420" s="52" t="s">
        <v>1385</v>
      </c>
      <c r="M420" s="81"/>
      <c r="N420" s="28">
        <v>1890</v>
      </c>
      <c r="O420" s="972"/>
      <c r="P420" s="29">
        <v>4</v>
      </c>
      <c r="Q420" s="28"/>
      <c r="R420" s="28">
        <v>1</v>
      </c>
      <c r="S420" s="81">
        <v>50</v>
      </c>
      <c r="T420" s="185"/>
      <c r="U420" s="326"/>
      <c r="V420" s="60">
        <v>0.33</v>
      </c>
      <c r="W420" s="167">
        <v>6</v>
      </c>
      <c r="X420" s="489">
        <f t="shared" si="13"/>
        <v>1.4550264550264551</v>
      </c>
      <c r="Y420" s="502" t="s">
        <v>2342</v>
      </c>
      <c r="Z420" s="494"/>
      <c r="AA420" s="28" t="s">
        <v>107</v>
      </c>
      <c r="AB420" s="27"/>
      <c r="AC420" s="28"/>
      <c r="AD420" s="27" t="s">
        <v>54</v>
      </c>
      <c r="AE420" s="28" t="s">
        <v>124</v>
      </c>
      <c r="AF420" s="29" t="s">
        <v>55</v>
      </c>
      <c r="AG420" s="29" t="s">
        <v>55</v>
      </c>
      <c r="AH420" s="27" t="s">
        <v>181</v>
      </c>
      <c r="AI420" s="27" t="s">
        <v>181</v>
      </c>
      <c r="AJ420" s="27" t="s">
        <v>54</v>
      </c>
      <c r="AK420" s="81"/>
      <c r="AL420" s="569"/>
      <c r="AM420" s="28"/>
      <c r="AN420" s="28"/>
      <c r="AO420" s="28">
        <v>2004</v>
      </c>
      <c r="AP420" s="20">
        <v>2017</v>
      </c>
      <c r="AQ420" s="19" t="s">
        <v>1395</v>
      </c>
      <c r="AR420" s="28" t="s">
        <v>2356</v>
      </c>
      <c r="AS420" s="20" t="s">
        <v>1389</v>
      </c>
    </row>
    <row r="421" spans="1:45" s="208" customFormat="1" x14ac:dyDescent="0.25">
      <c r="A421"/>
      <c r="B421">
        <v>1</v>
      </c>
      <c r="C421" t="s">
        <v>875</v>
      </c>
      <c r="D421" s="45" t="s">
        <v>2017</v>
      </c>
      <c r="E421" s="555" t="s">
        <v>3127</v>
      </c>
      <c r="F421" s="46" t="s">
        <v>85</v>
      </c>
      <c r="G421" s="42" t="s">
        <v>311</v>
      </c>
      <c r="H421" s="46">
        <v>6809</v>
      </c>
      <c r="I421" s="46">
        <v>8</v>
      </c>
      <c r="J421" s="670">
        <v>8</v>
      </c>
      <c r="K421" s="19" t="s">
        <v>800</v>
      </c>
      <c r="L421" s="52" t="s">
        <v>108</v>
      </c>
      <c r="M421" s="81" t="s">
        <v>3129</v>
      </c>
      <c r="N421" s="28">
        <v>7506</v>
      </c>
      <c r="O421" s="972"/>
      <c r="P421" s="29">
        <v>6</v>
      </c>
      <c r="Q421" s="28">
        <v>1</v>
      </c>
      <c r="R421" s="28">
        <v>2</v>
      </c>
      <c r="S421" s="81">
        <v>106.383</v>
      </c>
      <c r="T421" s="185">
        <v>43184</v>
      </c>
      <c r="U421" s="326">
        <v>14.7</v>
      </c>
      <c r="V421" s="60">
        <v>0.33</v>
      </c>
      <c r="W421" s="167">
        <v>4</v>
      </c>
      <c r="X421" s="489">
        <f t="shared" si="13"/>
        <v>1.1692775779376499</v>
      </c>
      <c r="Y421" s="502" t="s">
        <v>174</v>
      </c>
      <c r="Z421" s="494"/>
      <c r="AA421" s="28" t="s">
        <v>20</v>
      </c>
      <c r="AB421" s="27">
        <v>4</v>
      </c>
      <c r="AC421" s="28" t="s">
        <v>2017</v>
      </c>
      <c r="AD421" s="27" t="s">
        <v>54</v>
      </c>
      <c r="AE421" s="28" t="s">
        <v>124</v>
      </c>
      <c r="AF421" s="29" t="s">
        <v>55</v>
      </c>
      <c r="AG421" s="29" t="s">
        <v>55</v>
      </c>
      <c r="AH421" s="27" t="s">
        <v>133</v>
      </c>
      <c r="AI421" s="27" t="s">
        <v>133</v>
      </c>
      <c r="AJ421" s="27" t="s">
        <v>54</v>
      </c>
      <c r="AK421" s="81"/>
      <c r="AL421" s="569"/>
      <c r="AM421" s="28">
        <v>8</v>
      </c>
      <c r="AN421" s="28"/>
      <c r="AO421" s="28">
        <v>2012</v>
      </c>
      <c r="AP421" s="20">
        <v>2015</v>
      </c>
      <c r="AQ421" s="182" t="s">
        <v>3130</v>
      </c>
      <c r="AR421" s="28" t="s">
        <v>3128</v>
      </c>
      <c r="AS421" s="130" t="s">
        <v>3134</v>
      </c>
    </row>
    <row r="422" spans="1:45" s="208" customFormat="1" x14ac:dyDescent="0.25">
      <c r="A422" t="s">
        <v>744</v>
      </c>
      <c r="B422">
        <v>1</v>
      </c>
      <c r="C422" t="s">
        <v>875</v>
      </c>
      <c r="D422" s="45" t="s">
        <v>230</v>
      </c>
      <c r="E422" s="555" t="s">
        <v>2253</v>
      </c>
      <c r="F422" s="46" t="s">
        <v>67</v>
      </c>
      <c r="G422" s="42" t="s">
        <v>228</v>
      </c>
      <c r="H422" s="46">
        <v>6502</v>
      </c>
      <c r="I422" s="46">
        <v>8</v>
      </c>
      <c r="J422" s="670">
        <v>8</v>
      </c>
      <c r="K422" s="19" t="s">
        <v>775</v>
      </c>
      <c r="L422" s="52" t="s">
        <v>108</v>
      </c>
      <c r="M422" s="81" t="s">
        <v>776</v>
      </c>
      <c r="N422" s="28">
        <v>4794</v>
      </c>
      <c r="O422" s="972"/>
      <c r="P422" s="29">
        <v>6</v>
      </c>
      <c r="Q422" s="28"/>
      <c r="R422" s="28"/>
      <c r="S422" s="81">
        <v>46.962000000000003</v>
      </c>
      <c r="T422" s="185">
        <v>41683</v>
      </c>
      <c r="U422" s="326">
        <v>14.7</v>
      </c>
      <c r="V422" s="60">
        <v>0.33</v>
      </c>
      <c r="W422" s="167">
        <v>4</v>
      </c>
      <c r="X422" s="489">
        <f t="shared" si="13"/>
        <v>0.80816958698372976</v>
      </c>
      <c r="Y422" s="502" t="s">
        <v>174</v>
      </c>
      <c r="Z422" s="494"/>
      <c r="AA422" s="28" t="s">
        <v>17</v>
      </c>
      <c r="AB422" s="27">
        <v>8</v>
      </c>
      <c r="AC422" s="28" t="s">
        <v>229</v>
      </c>
      <c r="AD422" s="27"/>
      <c r="AE422" s="28" t="s">
        <v>124</v>
      </c>
      <c r="AF422" s="29" t="s">
        <v>55</v>
      </c>
      <c r="AG422" s="29" t="s">
        <v>55</v>
      </c>
      <c r="AH422" s="27" t="s">
        <v>181</v>
      </c>
      <c r="AI422" s="27" t="s">
        <v>181</v>
      </c>
      <c r="AJ422" s="27" t="s">
        <v>54</v>
      </c>
      <c r="AK422" s="81"/>
      <c r="AL422" s="569"/>
      <c r="AM422" s="28"/>
      <c r="AN422" s="28"/>
      <c r="AO422" s="28">
        <v>2008</v>
      </c>
      <c r="AP422" s="20">
        <v>2021</v>
      </c>
      <c r="AQ422" s="142"/>
      <c r="AR422" s="28" t="s">
        <v>2254</v>
      </c>
      <c r="AS422" s="20"/>
    </row>
    <row r="423" spans="1:45" ht="7.5" customHeight="1" x14ac:dyDescent="0.25">
      <c r="D423" s="26"/>
      <c r="E423" s="435"/>
      <c r="F423" s="27"/>
      <c r="G423" s="28"/>
      <c r="H423" s="27"/>
      <c r="I423" s="27"/>
      <c r="J423" s="87"/>
      <c r="K423" s="19"/>
      <c r="L423" s="52"/>
      <c r="M423" s="81"/>
      <c r="N423" s="28"/>
      <c r="O423" s="972"/>
      <c r="P423" s="29"/>
      <c r="Q423" s="28"/>
      <c r="R423" s="28"/>
      <c r="S423" s="81"/>
      <c r="T423" s="185"/>
      <c r="U423" s="326"/>
      <c r="V423" s="60"/>
      <c r="W423" s="167"/>
      <c r="X423" s="489"/>
      <c r="Y423" s="502"/>
      <c r="Z423" s="494"/>
      <c r="AA423" s="28"/>
      <c r="AB423" s="27"/>
      <c r="AC423" s="28"/>
      <c r="AD423" s="27"/>
      <c r="AE423" s="28"/>
      <c r="AF423" s="29"/>
      <c r="AG423" s="29"/>
      <c r="AH423" s="27"/>
      <c r="AI423" s="27"/>
      <c r="AJ423" s="27"/>
      <c r="AK423" s="81"/>
      <c r="AL423" s="569"/>
      <c r="AM423" s="28"/>
      <c r="AN423" s="28"/>
      <c r="AO423" s="28"/>
      <c r="AP423" s="20"/>
      <c r="AQ423" s="142"/>
      <c r="AR423" s="28"/>
      <c r="AS423" s="20"/>
    </row>
    <row r="424" spans="1:45" ht="14.25" customHeight="1" x14ac:dyDescent="0.25">
      <c r="A424" t="s">
        <v>746</v>
      </c>
      <c r="B424">
        <v>1</v>
      </c>
      <c r="C424" t="s">
        <v>875</v>
      </c>
      <c r="D424" s="45" t="s">
        <v>1708</v>
      </c>
      <c r="E424" s="555" t="s">
        <v>2293</v>
      </c>
      <c r="F424" s="46" t="s">
        <v>57</v>
      </c>
      <c r="G424" s="42" t="s">
        <v>108</v>
      </c>
      <c r="H424" s="46" t="s">
        <v>12</v>
      </c>
      <c r="I424" s="46">
        <v>4</v>
      </c>
      <c r="J424" s="670">
        <v>9</v>
      </c>
      <c r="K424" s="856" t="s">
        <v>4805</v>
      </c>
      <c r="L424" s="52" t="s">
        <v>108</v>
      </c>
      <c r="M424" s="81" t="s">
        <v>1160</v>
      </c>
      <c r="N424" s="28">
        <v>210</v>
      </c>
      <c r="O424" s="972"/>
      <c r="P424" s="29">
        <v>6</v>
      </c>
      <c r="Q424" s="28"/>
      <c r="R424" s="28">
        <v>0</v>
      </c>
      <c r="S424" s="81">
        <v>396.82499999999999</v>
      </c>
      <c r="T424" s="185">
        <v>44190</v>
      </c>
      <c r="U424" s="326" t="s">
        <v>5298</v>
      </c>
      <c r="V424" s="60">
        <v>0.24</v>
      </c>
      <c r="W424" s="167">
        <v>1</v>
      </c>
      <c r="X424" s="489">
        <f>IF(AND(N424&lt;&gt;"",S424&lt;&gt;""),1000*S424*V424/(N424*W424),"")</f>
        <v>453.51428571428573</v>
      </c>
      <c r="Y424" s="502" t="s">
        <v>2216</v>
      </c>
      <c r="Z424" s="494"/>
      <c r="AA424" s="28" t="s">
        <v>17</v>
      </c>
      <c r="AB424" s="27">
        <v>2</v>
      </c>
      <c r="AC424" s="28" t="s">
        <v>1706</v>
      </c>
      <c r="AD424" s="27" t="s">
        <v>54</v>
      </c>
      <c r="AE424" s="28"/>
      <c r="AF424" s="29" t="s">
        <v>55</v>
      </c>
      <c r="AG424" s="29" t="s">
        <v>54</v>
      </c>
      <c r="AH424" s="27">
        <v>512</v>
      </c>
      <c r="AI424" s="27" t="s">
        <v>205</v>
      </c>
      <c r="AJ424" s="27" t="s">
        <v>55</v>
      </c>
      <c r="AK424" s="81">
        <v>24</v>
      </c>
      <c r="AL424" s="569"/>
      <c r="AM424" s="28"/>
      <c r="AN424" s="28">
        <v>1</v>
      </c>
      <c r="AO424" s="28">
        <v>2016</v>
      </c>
      <c r="AP424" s="20"/>
      <c r="AQ424" s="142"/>
      <c r="AR424" s="28" t="s">
        <v>3339</v>
      </c>
      <c r="AS424" s="20" t="s">
        <v>1707</v>
      </c>
    </row>
    <row r="425" spans="1:45" ht="14.25" customHeight="1" x14ac:dyDescent="0.25">
      <c r="A425" t="s">
        <v>746</v>
      </c>
      <c r="B425">
        <v>1</v>
      </c>
      <c r="C425" t="s">
        <v>875</v>
      </c>
      <c r="D425" s="26" t="s">
        <v>1722</v>
      </c>
      <c r="E425" s="435" t="s">
        <v>2293</v>
      </c>
      <c r="F425" s="27" t="s">
        <v>57</v>
      </c>
      <c r="G425" s="28" t="s">
        <v>108</v>
      </c>
      <c r="H425" s="27" t="s">
        <v>12</v>
      </c>
      <c r="I425" s="27">
        <v>4</v>
      </c>
      <c r="J425" s="87">
        <v>9</v>
      </c>
      <c r="K425" s="19" t="s">
        <v>800</v>
      </c>
      <c r="L425" s="52" t="s">
        <v>108</v>
      </c>
      <c r="M425" s="81" t="s">
        <v>1160</v>
      </c>
      <c r="N425" s="28">
        <v>144</v>
      </c>
      <c r="O425" s="972"/>
      <c r="P425" s="29">
        <v>6</v>
      </c>
      <c r="Q425" s="28"/>
      <c r="R425" s="28">
        <v>1</v>
      </c>
      <c r="S425" s="81">
        <v>195</v>
      </c>
      <c r="T425" s="185">
        <v>42755</v>
      </c>
      <c r="U425" s="326">
        <v>14.5</v>
      </c>
      <c r="V425" s="60">
        <v>0.16</v>
      </c>
      <c r="W425" s="167">
        <v>1</v>
      </c>
      <c r="X425" s="489">
        <f>IF(AND(N425&lt;&gt;"",S425&lt;&gt;""),1000*S425*V425/(N425*W425),"")</f>
        <v>216.66666666666666</v>
      </c>
      <c r="Y425" s="502" t="s">
        <v>2216</v>
      </c>
      <c r="Z425" s="494"/>
      <c r="AA425" s="28" t="s">
        <v>17</v>
      </c>
      <c r="AB425" s="27">
        <v>2</v>
      </c>
      <c r="AC425" s="28" t="s">
        <v>18</v>
      </c>
      <c r="AD425" s="27" t="s">
        <v>54</v>
      </c>
      <c r="AE425" s="28"/>
      <c r="AF425" s="29" t="s">
        <v>55</v>
      </c>
      <c r="AG425" s="29" t="s">
        <v>54</v>
      </c>
      <c r="AH425" s="27">
        <v>32</v>
      </c>
      <c r="AI425" s="27" t="s">
        <v>205</v>
      </c>
      <c r="AJ425" s="27" t="s">
        <v>55</v>
      </c>
      <c r="AK425" s="81">
        <v>24</v>
      </c>
      <c r="AL425" s="569"/>
      <c r="AM425" s="28"/>
      <c r="AN425" s="28">
        <v>1</v>
      </c>
      <c r="AO425" s="28">
        <v>2016</v>
      </c>
      <c r="AP425" s="20"/>
      <c r="AQ425" s="142"/>
      <c r="AR425" s="28" t="s">
        <v>3339</v>
      </c>
      <c r="AS425" s="20"/>
    </row>
    <row r="426" spans="1:45" ht="14.25" customHeight="1" x14ac:dyDescent="0.25">
      <c r="A426" t="s">
        <v>746</v>
      </c>
      <c r="B426">
        <v>1</v>
      </c>
      <c r="C426" t="s">
        <v>875</v>
      </c>
      <c r="D426" s="26" t="s">
        <v>678</v>
      </c>
      <c r="E426" s="28"/>
      <c r="F426" s="27" t="s">
        <v>67</v>
      </c>
      <c r="G426" s="28" t="s">
        <v>681</v>
      </c>
      <c r="H426" s="27" t="s">
        <v>143</v>
      </c>
      <c r="I426" s="27">
        <v>4</v>
      </c>
      <c r="J426" s="87">
        <v>8</v>
      </c>
      <c r="K426" s="19" t="s">
        <v>800</v>
      </c>
      <c r="L426" s="52" t="s">
        <v>108</v>
      </c>
      <c r="M426" s="81"/>
      <c r="N426" s="28">
        <v>723</v>
      </c>
      <c r="O426" s="972"/>
      <c r="P426" s="29">
        <v>6</v>
      </c>
      <c r="Q426" s="28"/>
      <c r="R426" s="28"/>
      <c r="S426" s="81">
        <v>178.25299999999999</v>
      </c>
      <c r="T426" s="185">
        <v>41687</v>
      </c>
      <c r="U426" s="326">
        <v>14.7</v>
      </c>
      <c r="V426" s="60">
        <v>0.33</v>
      </c>
      <c r="W426" s="167">
        <v>1</v>
      </c>
      <c r="X426" s="489">
        <f>IF(AND(N426&lt;&gt;"",S426&lt;&gt;""),1000*S426*V426/(N426*W426),"")</f>
        <v>81.360290456431542</v>
      </c>
      <c r="Y426" s="502" t="s">
        <v>174</v>
      </c>
      <c r="Z426" s="494"/>
      <c r="AA426" s="28" t="s">
        <v>17</v>
      </c>
      <c r="AB426" s="27">
        <v>3</v>
      </c>
      <c r="AC426" s="28" t="s">
        <v>679</v>
      </c>
      <c r="AD426" s="27" t="s">
        <v>54</v>
      </c>
      <c r="AE426" s="28"/>
      <c r="AF426" s="29"/>
      <c r="AG426" s="29"/>
      <c r="AH426" s="27"/>
      <c r="AI426" s="27"/>
      <c r="AJ426" s="27"/>
      <c r="AK426" s="81">
        <v>27</v>
      </c>
      <c r="AL426" s="569"/>
      <c r="AM426" s="28">
        <v>16</v>
      </c>
      <c r="AN426" s="28"/>
      <c r="AO426" s="28">
        <v>2002</v>
      </c>
      <c r="AP426" s="20"/>
      <c r="AQ426" s="37"/>
      <c r="AR426" s="28" t="s">
        <v>680</v>
      </c>
      <c r="AS426" s="20"/>
    </row>
    <row r="427" spans="1:45" x14ac:dyDescent="0.25">
      <c r="B427">
        <v>1</v>
      </c>
      <c r="C427" t="s">
        <v>875</v>
      </c>
      <c r="D427" s="26" t="s">
        <v>90</v>
      </c>
      <c r="E427" s="435" t="s">
        <v>2205</v>
      </c>
      <c r="F427" s="27" t="s">
        <v>85</v>
      </c>
      <c r="G427" s="28" t="s">
        <v>92</v>
      </c>
      <c r="H427" s="27">
        <v>4004</v>
      </c>
      <c r="I427" s="27">
        <v>4</v>
      </c>
      <c r="J427" s="87">
        <v>4</v>
      </c>
      <c r="K427" s="19" t="s">
        <v>800</v>
      </c>
      <c r="L427" s="28" t="s">
        <v>108</v>
      </c>
      <c r="M427" s="81"/>
      <c r="N427" s="28">
        <v>228</v>
      </c>
      <c r="O427" s="972"/>
      <c r="P427" s="29">
        <v>6</v>
      </c>
      <c r="Q427" s="28"/>
      <c r="R427" s="28"/>
      <c r="S427" s="81">
        <v>376.22300000000001</v>
      </c>
      <c r="T427" s="185">
        <v>41725</v>
      </c>
      <c r="U427" s="326">
        <v>14.7</v>
      </c>
      <c r="V427" s="60">
        <v>0.16</v>
      </c>
      <c r="W427" s="167">
        <v>4</v>
      </c>
      <c r="X427" s="489">
        <f>IF(AND(N427&lt;&gt;"",S427&lt;&gt;""),1000*S427*V427/(N427*W427),"")</f>
        <v>66.004035087719302</v>
      </c>
      <c r="Y427" s="502" t="s">
        <v>174</v>
      </c>
      <c r="Z427" s="494"/>
      <c r="AA427" s="28" t="s">
        <v>20</v>
      </c>
      <c r="AB427" s="27">
        <v>7</v>
      </c>
      <c r="AC427" s="28" t="s">
        <v>93</v>
      </c>
      <c r="AD427" s="27"/>
      <c r="AE427" s="28"/>
      <c r="AF427" s="29" t="s">
        <v>55</v>
      </c>
      <c r="AG427" s="29"/>
      <c r="AH427" s="27" t="s">
        <v>83</v>
      </c>
      <c r="AI427" s="27" t="s">
        <v>83</v>
      </c>
      <c r="AJ427" s="27" t="s">
        <v>55</v>
      </c>
      <c r="AK427" s="81"/>
      <c r="AL427" s="569"/>
      <c r="AM427" s="28"/>
      <c r="AN427" s="28"/>
      <c r="AO427" s="28">
        <v>2012</v>
      </c>
      <c r="AP427" s="20">
        <v>2012</v>
      </c>
      <c r="AQ427" s="142"/>
      <c r="AR427" s="28" t="s">
        <v>94</v>
      </c>
      <c r="AS427" s="20" t="s">
        <v>91</v>
      </c>
    </row>
    <row r="428" spans="1:45" ht="14.25" customHeight="1" x14ac:dyDescent="0.25">
      <c r="B428">
        <v>1</v>
      </c>
      <c r="C428" t="s">
        <v>875</v>
      </c>
      <c r="D428" s="26" t="s">
        <v>540</v>
      </c>
      <c r="E428" s="435" t="s">
        <v>2048</v>
      </c>
      <c r="F428" s="27" t="s">
        <v>67</v>
      </c>
      <c r="G428" s="28" t="s">
        <v>542</v>
      </c>
      <c r="H428" s="27" t="s">
        <v>2044</v>
      </c>
      <c r="I428" s="27">
        <v>4</v>
      </c>
      <c r="J428" s="87">
        <v>8</v>
      </c>
      <c r="K428" s="19" t="s">
        <v>2045</v>
      </c>
      <c r="L428" s="52" t="s">
        <v>542</v>
      </c>
      <c r="M428" s="81"/>
      <c r="N428" s="28">
        <v>643</v>
      </c>
      <c r="O428" s="972"/>
      <c r="P428" s="29">
        <v>3</v>
      </c>
      <c r="Q428" s="28"/>
      <c r="R428" s="28">
        <v>2</v>
      </c>
      <c r="S428" s="81">
        <v>60</v>
      </c>
      <c r="T428" s="185"/>
      <c r="U428" s="326"/>
      <c r="V428" s="60">
        <v>0.16</v>
      </c>
      <c r="W428" s="167">
        <v>4</v>
      </c>
      <c r="X428" s="489">
        <f>IF(AND(N428&lt;&gt;"",S428&lt;&gt;""),1000*S428*V428/(N428*W428),"")</f>
        <v>3.7325038880248833</v>
      </c>
      <c r="Y428" s="502" t="s">
        <v>2216</v>
      </c>
      <c r="Z428" s="494"/>
      <c r="AA428" s="28" t="s">
        <v>17</v>
      </c>
      <c r="AB428" s="27">
        <v>36</v>
      </c>
      <c r="AC428" s="28" t="s">
        <v>2046</v>
      </c>
      <c r="AD428" s="27" t="s">
        <v>54</v>
      </c>
      <c r="AE428" s="28" t="s">
        <v>124</v>
      </c>
      <c r="AF428" s="29" t="s">
        <v>55</v>
      </c>
      <c r="AG428" s="29" t="s">
        <v>54</v>
      </c>
      <c r="AH428" s="27">
        <v>64</v>
      </c>
      <c r="AI428" s="27" t="s">
        <v>249</v>
      </c>
      <c r="AJ428" s="27" t="s">
        <v>54</v>
      </c>
      <c r="AK428" s="81"/>
      <c r="AL428" s="569"/>
      <c r="AM428" s="28"/>
      <c r="AN428" s="28"/>
      <c r="AO428" s="28">
        <v>2006</v>
      </c>
      <c r="AP428" s="20">
        <v>2009</v>
      </c>
      <c r="AQ428" s="142"/>
      <c r="AR428" s="28" t="s">
        <v>2047</v>
      </c>
      <c r="AS428" s="20"/>
    </row>
    <row r="429" spans="1:45" ht="7.5" customHeight="1" x14ac:dyDescent="0.25">
      <c r="D429" s="26"/>
      <c r="E429" s="435"/>
      <c r="F429" s="27"/>
      <c r="G429" s="28"/>
      <c r="H429" s="27"/>
      <c r="I429" s="27"/>
      <c r="J429" s="87"/>
      <c r="K429" s="19"/>
      <c r="L429" s="52"/>
      <c r="M429" s="81"/>
      <c r="N429" s="28"/>
      <c r="O429" s="972"/>
      <c r="P429" s="29"/>
      <c r="Q429" s="28"/>
      <c r="R429" s="28"/>
      <c r="S429" s="81"/>
      <c r="T429" s="185"/>
      <c r="U429" s="326"/>
      <c r="V429" s="60"/>
      <c r="W429" s="167"/>
      <c r="X429" s="489"/>
      <c r="Y429" s="502"/>
      <c r="Z429" s="494"/>
      <c r="AA429" s="28"/>
      <c r="AB429" s="27"/>
      <c r="AC429" s="28"/>
      <c r="AD429" s="27"/>
      <c r="AE429" s="28"/>
      <c r="AF429" s="29"/>
      <c r="AG429" s="29"/>
      <c r="AH429" s="27"/>
      <c r="AI429" s="27"/>
      <c r="AJ429" s="27"/>
      <c r="AK429" s="81"/>
      <c r="AL429" s="569"/>
      <c r="AM429" s="28"/>
      <c r="AN429" s="28"/>
      <c r="AO429" s="28"/>
      <c r="AP429" s="20"/>
      <c r="AQ429" s="142"/>
      <c r="AR429" s="28"/>
      <c r="AS429" s="20"/>
    </row>
    <row r="430" spans="1:45" ht="14.25" customHeight="1" x14ac:dyDescent="0.25">
      <c r="C430" t="s">
        <v>4376</v>
      </c>
      <c r="D430" s="26" t="s">
        <v>1123</v>
      </c>
      <c r="E430" s="435" t="s">
        <v>2293</v>
      </c>
      <c r="F430" s="27" t="s">
        <v>67</v>
      </c>
      <c r="G430" s="28" t="s">
        <v>108</v>
      </c>
      <c r="H430" s="27" t="s">
        <v>12</v>
      </c>
      <c r="I430" s="27">
        <v>1</v>
      </c>
      <c r="J430" s="87">
        <v>9</v>
      </c>
      <c r="K430" s="19" t="s">
        <v>30</v>
      </c>
      <c r="L430" s="52" t="s">
        <v>108</v>
      </c>
      <c r="M430" s="81" t="s">
        <v>1160</v>
      </c>
      <c r="N430" s="28">
        <v>63</v>
      </c>
      <c r="O430" s="972"/>
      <c r="P430" s="29">
        <v>6</v>
      </c>
      <c r="Q430" s="28"/>
      <c r="R430" s="28">
        <v>1</v>
      </c>
      <c r="S430" s="81">
        <v>357.91</v>
      </c>
      <c r="T430" s="185">
        <v>41746</v>
      </c>
      <c r="U430" s="326">
        <v>14.5</v>
      </c>
      <c r="V430" s="60">
        <v>0.04</v>
      </c>
      <c r="W430" s="167">
        <v>1</v>
      </c>
      <c r="X430" s="489">
        <f>IF(AND(N430&lt;&gt;"",S430&lt;&gt;""),1000*S430*V430/(N430*W430),"")</f>
        <v>227.24444444444444</v>
      </c>
      <c r="Y430" s="502" t="s">
        <v>1833</v>
      </c>
      <c r="Z430" s="494"/>
      <c r="AA430" s="28" t="s">
        <v>17</v>
      </c>
      <c r="AB430" s="27">
        <v>3</v>
      </c>
      <c r="AC430" s="28" t="s">
        <v>1158</v>
      </c>
      <c r="AD430" s="27" t="s">
        <v>54</v>
      </c>
      <c r="AE430" s="28" t="s">
        <v>158</v>
      </c>
      <c r="AF430" s="29" t="s">
        <v>55</v>
      </c>
      <c r="AG430" s="29" t="s">
        <v>54</v>
      </c>
      <c r="AH430" s="27">
        <v>64</v>
      </c>
      <c r="AI430" s="27" t="s">
        <v>205</v>
      </c>
      <c r="AJ430" s="27" t="s">
        <v>55</v>
      </c>
      <c r="AK430" s="81">
        <v>8</v>
      </c>
      <c r="AL430" s="569"/>
      <c r="AM430" s="28">
        <v>64</v>
      </c>
      <c r="AN430" s="28">
        <v>1</v>
      </c>
      <c r="AO430" s="28">
        <v>2003</v>
      </c>
      <c r="AP430" s="20">
        <v>2009</v>
      </c>
      <c r="AQ430" s="142"/>
      <c r="AR430" s="28" t="s">
        <v>1159</v>
      </c>
      <c r="AS430" s="20"/>
    </row>
    <row r="431" spans="1:45" ht="14.25" customHeight="1" x14ac:dyDescent="0.25">
      <c r="A431" t="s">
        <v>746</v>
      </c>
      <c r="B431">
        <v>1</v>
      </c>
      <c r="C431" t="s">
        <v>875</v>
      </c>
      <c r="D431" s="45" t="s">
        <v>18</v>
      </c>
      <c r="E431" s="555" t="s">
        <v>2293</v>
      </c>
      <c r="F431" s="46" t="s">
        <v>85</v>
      </c>
      <c r="G431" s="42" t="s">
        <v>108</v>
      </c>
      <c r="H431" s="27" t="s">
        <v>12</v>
      </c>
      <c r="I431" s="46">
        <v>1</v>
      </c>
      <c r="J431" s="670">
        <v>9</v>
      </c>
      <c r="K431" s="19" t="s">
        <v>800</v>
      </c>
      <c r="L431" s="52" t="s">
        <v>108</v>
      </c>
      <c r="M431" s="81" t="s">
        <v>1160</v>
      </c>
      <c r="N431" s="28">
        <v>75</v>
      </c>
      <c r="O431" s="972"/>
      <c r="P431" s="29">
        <v>6</v>
      </c>
      <c r="Q431" s="28"/>
      <c r="R431" s="28">
        <v>1</v>
      </c>
      <c r="S431" s="81">
        <v>171</v>
      </c>
      <c r="T431" s="185">
        <v>42738</v>
      </c>
      <c r="U431" s="326">
        <v>14.5</v>
      </c>
      <c r="V431" s="60">
        <v>0.04</v>
      </c>
      <c r="W431" s="167">
        <v>1</v>
      </c>
      <c r="X431" s="489">
        <f>IF(AND(N431&lt;&gt;"",S431&lt;&gt;""),1000*S431*V431/(N431*W431),"")</f>
        <v>91.2</v>
      </c>
      <c r="Y431" s="502" t="s">
        <v>2216</v>
      </c>
      <c r="Z431" s="494"/>
      <c r="AA431" s="28" t="s">
        <v>17</v>
      </c>
      <c r="AB431" s="27">
        <v>2</v>
      </c>
      <c r="AC431" s="28" t="s">
        <v>18</v>
      </c>
      <c r="AD431" s="27" t="s">
        <v>54</v>
      </c>
      <c r="AE431" s="28"/>
      <c r="AF431" s="29" t="s">
        <v>55</v>
      </c>
      <c r="AG431" s="29" t="s">
        <v>54</v>
      </c>
      <c r="AH431" s="27">
        <v>32</v>
      </c>
      <c r="AI431" s="27" t="s">
        <v>205</v>
      </c>
      <c r="AJ431" s="27" t="s">
        <v>55</v>
      </c>
      <c r="AK431" s="81">
        <v>24</v>
      </c>
      <c r="AL431" s="569"/>
      <c r="AM431" s="28"/>
      <c r="AN431" s="28">
        <v>1</v>
      </c>
      <c r="AO431" s="28">
        <v>2016</v>
      </c>
      <c r="AP431" s="20">
        <v>2017</v>
      </c>
      <c r="AQ431" s="96"/>
      <c r="AR431" s="28" t="s">
        <v>1928</v>
      </c>
      <c r="AS431" s="20"/>
    </row>
    <row r="432" spans="1:45" ht="14.25" customHeight="1" x14ac:dyDescent="0.25">
      <c r="A432" t="s">
        <v>746</v>
      </c>
      <c r="B432">
        <v>1</v>
      </c>
      <c r="C432" t="s">
        <v>875</v>
      </c>
      <c r="D432" s="26" t="s">
        <v>1706</v>
      </c>
      <c r="E432" s="435" t="s">
        <v>2293</v>
      </c>
      <c r="F432" s="27" t="s">
        <v>57</v>
      </c>
      <c r="G432" s="28" t="s">
        <v>108</v>
      </c>
      <c r="H432" s="27" t="s">
        <v>12</v>
      </c>
      <c r="I432" s="27">
        <v>1</v>
      </c>
      <c r="J432" s="87">
        <v>9</v>
      </c>
      <c r="K432" s="19" t="s">
        <v>800</v>
      </c>
      <c r="L432" s="52" t="s">
        <v>108</v>
      </c>
      <c r="M432" s="81" t="s">
        <v>1160</v>
      </c>
      <c r="N432" s="28">
        <v>147</v>
      </c>
      <c r="O432" s="972"/>
      <c r="P432" s="29">
        <v>6</v>
      </c>
      <c r="Q432" s="28"/>
      <c r="R432" s="28">
        <v>1</v>
      </c>
      <c r="S432" s="81">
        <v>176.429</v>
      </c>
      <c r="T432" s="185">
        <v>42738</v>
      </c>
      <c r="U432" s="326">
        <v>14.5</v>
      </c>
      <c r="V432" s="60">
        <v>0.06</v>
      </c>
      <c r="W432" s="167">
        <v>1</v>
      </c>
      <c r="X432" s="489">
        <f>IF(AND(N432&lt;&gt;"",S432&lt;&gt;""),1000*S432*V432/(N432*W432),"")</f>
        <v>72.011836734693873</v>
      </c>
      <c r="Y432" s="502" t="s">
        <v>2216</v>
      </c>
      <c r="Z432" s="494"/>
      <c r="AA432" s="28" t="s">
        <v>17</v>
      </c>
      <c r="AB432" s="27">
        <v>2</v>
      </c>
      <c r="AC432" s="28" t="s">
        <v>1706</v>
      </c>
      <c r="AD432" s="27" t="s">
        <v>54</v>
      </c>
      <c r="AE432" s="28"/>
      <c r="AF432" s="29" t="s">
        <v>55</v>
      </c>
      <c r="AG432" s="29" t="s">
        <v>54</v>
      </c>
      <c r="AH432" s="27">
        <v>512</v>
      </c>
      <c r="AI432" s="27" t="s">
        <v>205</v>
      </c>
      <c r="AJ432" s="27" t="s">
        <v>55</v>
      </c>
      <c r="AK432" s="81">
        <v>24</v>
      </c>
      <c r="AL432" s="569"/>
      <c r="AM432" s="28"/>
      <c r="AN432" s="28">
        <v>1</v>
      </c>
      <c r="AO432" s="28">
        <v>2016</v>
      </c>
      <c r="AP432" s="20"/>
      <c r="AQ432" s="96"/>
      <c r="AR432" s="28" t="s">
        <v>1709</v>
      </c>
      <c r="AS432" s="20" t="s">
        <v>1707</v>
      </c>
    </row>
    <row r="433" spans="1:45" ht="15.75" thickBot="1" x14ac:dyDescent="0.3">
      <c r="D433" s="70"/>
      <c r="E433" s="31"/>
      <c r="F433" s="71"/>
      <c r="G433" s="72"/>
      <c r="H433" s="71"/>
      <c r="I433" s="71"/>
      <c r="J433" s="89"/>
      <c r="K433" s="73"/>
      <c r="L433" s="74"/>
      <c r="M433" s="83"/>
      <c r="N433" s="31"/>
      <c r="O433" s="979"/>
      <c r="P433" s="35"/>
      <c r="Q433" s="31"/>
      <c r="R433" s="31"/>
      <c r="S433" s="83"/>
      <c r="T433" s="187"/>
      <c r="U433" s="397"/>
      <c r="V433" s="75"/>
      <c r="W433" s="257"/>
      <c r="X433" s="491"/>
      <c r="Y433" s="506"/>
      <c r="Z433" s="496"/>
      <c r="AA433" s="31"/>
      <c r="AB433" s="71"/>
      <c r="AC433" s="31"/>
      <c r="AD433" s="71"/>
      <c r="AE433" s="31"/>
      <c r="AF433" s="35"/>
      <c r="AG433" s="35"/>
      <c r="AH433" s="71"/>
      <c r="AI433" s="71"/>
      <c r="AJ433" s="71"/>
      <c r="AK433" s="83"/>
      <c r="AL433" s="571"/>
      <c r="AM433" s="31"/>
      <c r="AN433" s="31"/>
      <c r="AO433" s="31"/>
      <c r="AP433" s="38"/>
      <c r="AQ433" s="47"/>
      <c r="AR433" s="31"/>
      <c r="AS433" s="38"/>
    </row>
    <row r="434" spans="1:45" ht="21" x14ac:dyDescent="0.25">
      <c r="A434" s="195">
        <f>COUNTIF(A5:A433,"A")</f>
        <v>112</v>
      </c>
      <c r="B434" s="195">
        <f>COUNTIF(B5:B433,"1")</f>
        <v>368</v>
      </c>
      <c r="C434" s="195"/>
      <c r="D434">
        <f>COUNTIF(A5:A433,"W")</f>
        <v>85</v>
      </c>
      <c r="E434" t="s">
        <v>748</v>
      </c>
      <c r="F434" s="79">
        <f>COUNTIF(F5:F428,"system verilog")</f>
        <v>0</v>
      </c>
      <c r="G434" s="39">
        <f>COUNTIF(G5:G426,"Robert Finch")</f>
        <v>10</v>
      </c>
      <c r="H434" s="39">
        <f>COUNTIF(H5:H433,"risc-v")</f>
        <v>25</v>
      </c>
      <c r="I434" s="40"/>
      <c r="K434" s="39">
        <f>COUNTBLANK(K5:K433)</f>
        <v>14</v>
      </c>
      <c r="L434" s="858" t="s">
        <v>5417</v>
      </c>
      <c r="N434" s="567">
        <f>COUNTA(N5:N433)</f>
        <v>415</v>
      </c>
      <c r="P434" s="196">
        <f>COUNTA(P5:P433)</f>
        <v>413</v>
      </c>
      <c r="S434" s="567">
        <f>COUNTA(S5:S432)</f>
        <v>415</v>
      </c>
      <c r="T434" s="698">
        <f>COUNTA(T5:T432)</f>
        <v>369</v>
      </c>
      <c r="U434" s="79">
        <f>COUNTIF(U5:U432,"v20.1")</f>
        <v>5</v>
      </c>
      <c r="X434" s="144">
        <f>COUNTIF(X5:X432,"")</f>
        <v>13</v>
      </c>
      <c r="Y434" s="680" t="s">
        <v>20</v>
      </c>
      <c r="AA434" s="79">
        <f>COUNTIF(AA5:AA433,"verilog")</f>
        <v>190</v>
      </c>
      <c r="AB434" s="41"/>
      <c r="AC434" s="875" t="s">
        <v>5840</v>
      </c>
      <c r="AE434" s="567">
        <f>COUNTA(AE5:AE432)</f>
        <v>306</v>
      </c>
      <c r="AF434" s="79">
        <f>COUNTIF(AF5:AF433,"Y")</f>
        <v>27</v>
      </c>
      <c r="AH434" s="49"/>
      <c r="AI434" s="41"/>
    </row>
    <row r="435" spans="1:45" x14ac:dyDescent="0.25">
      <c r="A435" s="195">
        <f>COUNTIF(A5:A433,"B")</f>
        <v>7</v>
      </c>
      <c r="D435">
        <f>COUNTIF(A5:A433,"X")</f>
        <v>38</v>
      </c>
      <c r="E435" s="425" t="s">
        <v>747</v>
      </c>
      <c r="F435" s="79">
        <f>COUNTIF(F5:F428,"altera dsgn")</f>
        <v>0</v>
      </c>
      <c r="H435" s="39">
        <f>COUNTA(H5:H432)</f>
        <v>414</v>
      </c>
      <c r="K435" s="39">
        <f>COUNTA(K5:K433)</f>
        <v>415</v>
      </c>
      <c r="L435" s="858" t="s">
        <v>5418</v>
      </c>
      <c r="X435">
        <f>COUNTA(X5:X432)</f>
        <v>415</v>
      </c>
      <c r="Y435" s="680" t="s">
        <v>17</v>
      </c>
      <c r="AA435" s="79">
        <f>COUNTIF(AA5:AA433,"vhdl")</f>
        <v>182</v>
      </c>
      <c r="AC435" s="144" t="s">
        <v>158</v>
      </c>
      <c r="AE435" s="79">
        <f>COUNTIF(AE5:AE433,"asm")</f>
        <v>59</v>
      </c>
      <c r="AF435" t="s">
        <v>821</v>
      </c>
      <c r="AG435"/>
      <c r="AH435"/>
      <c r="AI435"/>
      <c r="AJ435" s="14" t="s">
        <v>823</v>
      </c>
      <c r="AK435" s="550"/>
      <c r="AL435" s="572"/>
      <c r="AM435" s="14"/>
      <c r="AN435" s="14"/>
      <c r="AQ435" s="14" t="s">
        <v>824</v>
      </c>
      <c r="AR435" s="14" t="s">
        <v>864</v>
      </c>
    </row>
    <row r="436" spans="1:45" x14ac:dyDescent="0.25">
      <c r="D436" s="23" t="s">
        <v>48</v>
      </c>
      <c r="F436" s="21"/>
      <c r="K436" s="39">
        <f>COUNTIF(K5:K433,"zu-3e")</f>
        <v>37</v>
      </c>
      <c r="L436" s="858" t="s">
        <v>6197</v>
      </c>
      <c r="P436" s="18"/>
      <c r="Q436" s="85"/>
      <c r="Y436" s="956" t="s">
        <v>3478</v>
      </c>
      <c r="AA436" s="79">
        <f>COUNTIF(AA5:AA433,"system verilog")</f>
        <v>14</v>
      </c>
      <c r="AC436" s="144" t="s">
        <v>65</v>
      </c>
      <c r="AE436" s="79">
        <f>COUNTIF(AE5:AE433,"forth")</f>
        <v>5</v>
      </c>
      <c r="AF436" t="s">
        <v>1398</v>
      </c>
      <c r="AG436"/>
      <c r="AH436"/>
      <c r="AI436"/>
      <c r="AJ436" s="14"/>
      <c r="AK436" s="550"/>
      <c r="AL436" s="572"/>
      <c r="AM436" s="14"/>
      <c r="AN436" s="14"/>
      <c r="AP436" s="14" t="s">
        <v>818</v>
      </c>
      <c r="AQ436" s="14"/>
      <c r="AR436" s="14"/>
    </row>
    <row r="437" spans="1:45" ht="15.75" thickBot="1" x14ac:dyDescent="0.3">
      <c r="D437" s="24" t="s">
        <v>47</v>
      </c>
      <c r="E437" s="7">
        <v>0.04</v>
      </c>
      <c r="G437" s="24" t="s">
        <v>45</v>
      </c>
      <c r="H437" s="730">
        <v>0.67</v>
      </c>
      <c r="K437" s="24" t="s">
        <v>1735</v>
      </c>
      <c r="L437" s="426"/>
      <c r="N437" s="730">
        <v>2</v>
      </c>
      <c r="P437" s="18"/>
      <c r="Q437" s="85"/>
      <c r="Y437" s="956" t="s">
        <v>107</v>
      </c>
      <c r="AA437" s="79">
        <f>COUNTIF(AA5:AA433,"proprietary")</f>
        <v>19</v>
      </c>
      <c r="AC437" s="39"/>
      <c r="AE437"/>
      <c r="AF437"/>
      <c r="AG437"/>
      <c r="AH437"/>
      <c r="AI437"/>
      <c r="AO437" s="39"/>
    </row>
    <row r="438" spans="1:45" x14ac:dyDescent="0.25">
      <c r="D438" s="24" t="s">
        <v>1737</v>
      </c>
      <c r="E438" s="426">
        <v>0.17</v>
      </c>
      <c r="G438" s="24" t="s">
        <v>1733</v>
      </c>
      <c r="H438" s="730">
        <v>0.8</v>
      </c>
      <c r="K438" s="4" t="s">
        <v>738</v>
      </c>
      <c r="P438" s="18"/>
      <c r="Q438" s="85"/>
      <c r="Y438" s="956" t="s">
        <v>2401</v>
      </c>
      <c r="AA438" s="79">
        <f>COUNTIF(AA5:AA433,"scala")</f>
        <v>2</v>
      </c>
      <c r="AC438" s="642">
        <v>75</v>
      </c>
      <c r="AD438" s="630"/>
      <c r="AE438" s="631" t="s">
        <v>2669</v>
      </c>
      <c r="AF438" s="632"/>
      <c r="AG438" s="633"/>
      <c r="AH438" s="14"/>
      <c r="AI438" s="667">
        <v>259</v>
      </c>
      <c r="AJ438" s="699"/>
      <c r="AK438" s="121" t="s">
        <v>3265</v>
      </c>
      <c r="AL438" s="653"/>
      <c r="AM438" s="632"/>
      <c r="AN438" s="654"/>
      <c r="AO438" s="39"/>
      <c r="AQ438" s="39"/>
    </row>
    <row r="439" spans="1:45" x14ac:dyDescent="0.25">
      <c r="D439" s="24" t="s">
        <v>44</v>
      </c>
      <c r="E439" s="426">
        <v>0.33</v>
      </c>
      <c r="G439" s="24" t="s">
        <v>46</v>
      </c>
      <c r="H439" s="730">
        <v>1</v>
      </c>
      <c r="K439" t="s">
        <v>49</v>
      </c>
      <c r="N439" s="18" t="s">
        <v>61</v>
      </c>
      <c r="P439" s="18"/>
      <c r="Q439" s="85"/>
      <c r="AC439" s="808">
        <v>60</v>
      </c>
      <c r="AD439" s="809"/>
      <c r="AE439" s="810" t="s">
        <v>3040</v>
      </c>
      <c r="AF439" s="811"/>
      <c r="AG439" s="812"/>
      <c r="AH439" s="85"/>
      <c r="AI439" s="668">
        <v>277</v>
      </c>
      <c r="AJ439" s="700"/>
      <c r="AK439" s="655" t="s">
        <v>3266</v>
      </c>
      <c r="AL439" s="656"/>
      <c r="AM439" s="657"/>
      <c r="AN439" s="658"/>
      <c r="AO439" s="10"/>
      <c r="AQ439" s="40"/>
    </row>
    <row r="440" spans="1:45" x14ac:dyDescent="0.25">
      <c r="D440" s="24" t="s">
        <v>1738</v>
      </c>
      <c r="E440" s="426">
        <v>0.4</v>
      </c>
      <c r="G440" s="24" t="s">
        <v>1734</v>
      </c>
      <c r="H440" s="730">
        <v>1.5</v>
      </c>
      <c r="K440" t="s">
        <v>50</v>
      </c>
      <c r="N440" s="18" t="s">
        <v>62</v>
      </c>
      <c r="P440" s="18"/>
      <c r="Q440" s="85"/>
      <c r="AC440" s="643">
        <v>25</v>
      </c>
      <c r="AD440" s="634"/>
      <c r="AE440" s="635" t="s">
        <v>2670</v>
      </c>
      <c r="AF440" s="636"/>
      <c r="AG440" s="637"/>
      <c r="AH440" s="85"/>
      <c r="AI440" s="668">
        <v>26</v>
      </c>
      <c r="AJ440" s="700"/>
      <c r="AK440" s="655" t="s">
        <v>3267</v>
      </c>
      <c r="AL440" s="656"/>
      <c r="AM440" s="657"/>
      <c r="AN440" s="659"/>
      <c r="AO440" s="10"/>
      <c r="AQ440" s="40"/>
    </row>
    <row r="441" spans="1:45" x14ac:dyDescent="0.25">
      <c r="D441" s="24" t="s">
        <v>829</v>
      </c>
      <c r="I441" s="90"/>
      <c r="N441" s="85"/>
      <c r="P441" s="18"/>
      <c r="Q441" s="85"/>
      <c r="AC441" s="643">
        <v>8</v>
      </c>
      <c r="AD441" s="634"/>
      <c r="AE441" s="635" t="s">
        <v>3206</v>
      </c>
      <c r="AF441" s="636"/>
      <c r="AG441" s="637"/>
      <c r="AH441" s="85"/>
      <c r="AI441" s="668">
        <v>11</v>
      </c>
      <c r="AJ441" s="700"/>
      <c r="AK441" s="655" t="s">
        <v>3268</v>
      </c>
      <c r="AL441" s="656"/>
      <c r="AM441" s="657"/>
      <c r="AN441" s="659"/>
      <c r="AO441" s="10"/>
      <c r="AQ441" s="40"/>
    </row>
    <row r="442" spans="1:45" ht="15.75" thickBot="1" x14ac:dyDescent="0.3">
      <c r="N442" s="85"/>
      <c r="P442" s="18"/>
      <c r="Q442" s="85"/>
      <c r="AC442" s="643">
        <v>5</v>
      </c>
      <c r="AD442" s="634"/>
      <c r="AE442" s="635" t="s">
        <v>3198</v>
      </c>
      <c r="AF442" s="636"/>
      <c r="AG442" s="637"/>
      <c r="AH442" s="85"/>
      <c r="AI442" s="668">
        <v>7</v>
      </c>
      <c r="AJ442" s="700"/>
      <c r="AK442" s="655" t="s">
        <v>3269</v>
      </c>
      <c r="AL442" s="656"/>
      <c r="AM442" s="657"/>
      <c r="AN442" s="659"/>
      <c r="AO442" s="10"/>
      <c r="AQ442" s="40"/>
    </row>
    <row r="443" spans="1:45" x14ac:dyDescent="0.25">
      <c r="D443" s="117" t="s">
        <v>861</v>
      </c>
      <c r="E443" s="427"/>
      <c r="F443" s="119" t="s">
        <v>860</v>
      </c>
      <c r="G443" s="118"/>
      <c r="H443" s="120"/>
      <c r="I443" s="120"/>
      <c r="J443" s="120"/>
      <c r="K443" s="118"/>
      <c r="L443" s="118"/>
      <c r="M443" s="121"/>
      <c r="N443" s="118"/>
      <c r="O443" s="980"/>
      <c r="P443" s="122"/>
      <c r="Q443" s="118"/>
      <c r="R443" s="118"/>
      <c r="S443" s="121"/>
      <c r="T443" s="188"/>
      <c r="U443" s="118"/>
      <c r="V443" s="123"/>
      <c r="W443" s="169"/>
      <c r="X443" s="169"/>
      <c r="Y443" s="497"/>
      <c r="Z443" s="497"/>
      <c r="AA443" s="124"/>
      <c r="AC443" s="643">
        <v>10</v>
      </c>
      <c r="AD443" s="634"/>
      <c r="AE443" s="635" t="s">
        <v>96</v>
      </c>
      <c r="AF443" s="636"/>
      <c r="AG443" s="637"/>
      <c r="AH443" s="85"/>
      <c r="AI443" s="668">
        <v>3</v>
      </c>
      <c r="AJ443" s="700"/>
      <c r="AK443" s="655" t="s">
        <v>3270</v>
      </c>
      <c r="AL443" s="656"/>
      <c r="AM443" s="657"/>
      <c r="AN443" s="659"/>
      <c r="AO443" s="10"/>
      <c r="AQ443" s="40"/>
    </row>
    <row r="444" spans="1:45" x14ac:dyDescent="0.25">
      <c r="D444" s="110" t="s">
        <v>843</v>
      </c>
      <c r="E444" s="428"/>
      <c r="F444" s="112" t="s">
        <v>844</v>
      </c>
      <c r="G444" s="111"/>
      <c r="H444" s="113"/>
      <c r="I444" s="113"/>
      <c r="J444" s="113"/>
      <c r="K444" s="111"/>
      <c r="L444" s="111"/>
      <c r="M444" s="114"/>
      <c r="N444" s="111"/>
      <c r="O444" s="981"/>
      <c r="P444" s="989"/>
      <c r="Q444" s="111"/>
      <c r="R444" s="111"/>
      <c r="S444" s="114"/>
      <c r="T444" s="189"/>
      <c r="U444" s="111"/>
      <c r="V444" s="115"/>
      <c r="W444" s="170"/>
      <c r="X444" s="170"/>
      <c r="Y444" s="498"/>
      <c r="Z444" s="498"/>
      <c r="AA444" s="116"/>
      <c r="AC444" s="643">
        <v>52</v>
      </c>
      <c r="AD444" s="634"/>
      <c r="AE444" s="635" t="s">
        <v>741</v>
      </c>
      <c r="AF444" s="636"/>
      <c r="AG444" s="637"/>
      <c r="AH444" s="85"/>
      <c r="AI444" s="668">
        <v>35</v>
      </c>
      <c r="AJ444" s="700"/>
      <c r="AK444" s="655" t="s">
        <v>107</v>
      </c>
      <c r="AL444" s="656"/>
      <c r="AM444" s="657"/>
      <c r="AN444" s="659"/>
      <c r="AO444" s="10"/>
      <c r="AQ444" s="40"/>
    </row>
    <row r="445" spans="1:45" x14ac:dyDescent="0.25">
      <c r="D445" s="110" t="s">
        <v>862</v>
      </c>
      <c r="E445" s="428"/>
      <c r="F445" s="112" t="s">
        <v>1106</v>
      </c>
      <c r="G445" s="111"/>
      <c r="H445" s="113"/>
      <c r="I445" s="113"/>
      <c r="J445" s="113"/>
      <c r="K445" s="111"/>
      <c r="L445" s="111"/>
      <c r="M445" s="114"/>
      <c r="N445" s="111"/>
      <c r="O445" s="981"/>
      <c r="P445" s="989"/>
      <c r="Q445" s="111"/>
      <c r="R445" s="111"/>
      <c r="S445" s="114"/>
      <c r="T445" s="189"/>
      <c r="U445" s="111"/>
      <c r="V445" s="115"/>
      <c r="W445" s="170"/>
      <c r="X445" s="170"/>
      <c r="Y445" s="498"/>
      <c r="Z445" s="498"/>
      <c r="AA445" s="116"/>
      <c r="AC445" s="643">
        <v>573</v>
      </c>
      <c r="AD445" s="634"/>
      <c r="AE445" s="635" t="s">
        <v>4666</v>
      </c>
      <c r="AF445" s="636"/>
      <c r="AG445" s="637"/>
      <c r="AH445" s="85"/>
      <c r="AI445" s="668">
        <v>13</v>
      </c>
      <c r="AJ445" s="700"/>
      <c r="AK445" s="655" t="s">
        <v>1359</v>
      </c>
      <c r="AL445" s="656"/>
      <c r="AM445" s="657"/>
      <c r="AN445" s="659"/>
      <c r="AO445" s="11"/>
      <c r="AP445" s="10"/>
      <c r="AR445" s="40"/>
    </row>
    <row r="446" spans="1:45" x14ac:dyDescent="0.25">
      <c r="D446" s="110" t="s">
        <v>4224</v>
      </c>
      <c r="E446" s="428"/>
      <c r="F446" s="112" t="s">
        <v>4378</v>
      </c>
      <c r="G446" s="111"/>
      <c r="H446" s="113"/>
      <c r="I446" s="113"/>
      <c r="J446" s="113"/>
      <c r="K446" s="111"/>
      <c r="L446" s="111"/>
      <c r="M446" s="114"/>
      <c r="N446" s="111"/>
      <c r="O446" s="981"/>
      <c r="P446" s="989"/>
      <c r="Q446" s="111"/>
      <c r="R446" s="111"/>
      <c r="S446" s="114"/>
      <c r="T446" s="189"/>
      <c r="U446" s="111"/>
      <c r="V446" s="115"/>
      <c r="W446" s="170"/>
      <c r="X446" s="170"/>
      <c r="Y446" s="498"/>
      <c r="Z446" s="498"/>
      <c r="AA446" s="116"/>
      <c r="AC446" s="643">
        <f>AC445-AC444</f>
        <v>521</v>
      </c>
      <c r="AD446" s="634"/>
      <c r="AE446" s="635" t="s">
        <v>4667</v>
      </c>
      <c r="AF446" s="636"/>
      <c r="AG446" s="637"/>
      <c r="AH446" s="85"/>
      <c r="AI446" s="668">
        <v>4</v>
      </c>
      <c r="AJ446" s="700"/>
      <c r="AK446" s="655" t="s">
        <v>6196</v>
      </c>
      <c r="AL446" s="656"/>
      <c r="AM446" s="657"/>
      <c r="AN446" s="658"/>
      <c r="AO446" s="11"/>
      <c r="AP446" s="10"/>
      <c r="AR446" s="40"/>
    </row>
    <row r="447" spans="1:45" ht="15.75" thickBot="1" x14ac:dyDescent="0.3">
      <c r="D447" s="91" t="s">
        <v>1810</v>
      </c>
      <c r="E447" s="429"/>
      <c r="F447" s="98" t="s">
        <v>845</v>
      </c>
      <c r="G447" s="96"/>
      <c r="H447" s="99"/>
      <c r="I447" s="99"/>
      <c r="J447" s="99"/>
      <c r="K447" s="96"/>
      <c r="L447" s="96"/>
      <c r="M447" s="100"/>
      <c r="N447" s="96"/>
      <c r="O447" s="982"/>
      <c r="P447" s="101"/>
      <c r="Q447" s="96"/>
      <c r="R447" s="96"/>
      <c r="S447" s="100"/>
      <c r="T447" s="190"/>
      <c r="U447" s="96"/>
      <c r="V447" s="102"/>
      <c r="W447" s="171"/>
      <c r="X447" s="171"/>
      <c r="Y447" s="499"/>
      <c r="Z447" s="499"/>
      <c r="AA447" s="108"/>
      <c r="AC447" s="644">
        <f>SUM(AC438:AC443)-AC439+AC446</f>
        <v>644</v>
      </c>
      <c r="AD447" s="638"/>
      <c r="AE447" s="639" t="s">
        <v>2180</v>
      </c>
      <c r="AF447" s="640"/>
      <c r="AG447" s="641"/>
      <c r="AH447" s="85"/>
      <c r="AI447" s="697">
        <f>SUM(AI438:AI446)</f>
        <v>635</v>
      </c>
      <c r="AJ447" s="701"/>
      <c r="AK447" s="538" t="s">
        <v>2180</v>
      </c>
      <c r="AL447" s="535"/>
      <c r="AM447" s="533"/>
      <c r="AN447" s="660"/>
      <c r="AO447" s="11"/>
      <c r="AP447" s="10"/>
      <c r="AR447" s="40"/>
    </row>
    <row r="448" spans="1:45" x14ac:dyDescent="0.25">
      <c r="D448" s="91" t="s">
        <v>3397</v>
      </c>
      <c r="E448" s="429"/>
      <c r="F448" s="98" t="s">
        <v>3398</v>
      </c>
      <c r="G448" s="96"/>
      <c r="H448" s="99"/>
      <c r="I448" s="99"/>
      <c r="J448" s="99"/>
      <c r="K448" s="96"/>
      <c r="L448" s="96"/>
      <c r="M448" s="100"/>
      <c r="N448" s="96"/>
      <c r="O448" s="982"/>
      <c r="P448" s="101"/>
      <c r="Q448" s="96"/>
      <c r="R448" s="96"/>
      <c r="S448" s="100"/>
      <c r="T448" s="190"/>
      <c r="U448" s="96"/>
      <c r="V448" s="102"/>
      <c r="W448" s="171"/>
      <c r="X448" s="171"/>
      <c r="Y448" s="499"/>
      <c r="Z448" s="499"/>
      <c r="AA448" s="108"/>
      <c r="AC448" s="39"/>
      <c r="AE448" s="85"/>
      <c r="AF448" s="85"/>
      <c r="AG448" s="85"/>
      <c r="AH448"/>
      <c r="AI448" s="85"/>
      <c r="AJ448" s="11"/>
      <c r="AN448" s="11"/>
      <c r="AO448" s="11"/>
      <c r="AP448" s="10"/>
      <c r="AR448" s="40"/>
    </row>
    <row r="449" spans="4:44" x14ac:dyDescent="0.25">
      <c r="D449" s="91" t="s">
        <v>64</v>
      </c>
      <c r="E449" s="429"/>
      <c r="F449" s="98" t="s">
        <v>3485</v>
      </c>
      <c r="G449" s="96"/>
      <c r="H449" s="99"/>
      <c r="I449" s="99"/>
      <c r="J449" s="99"/>
      <c r="K449" s="96"/>
      <c r="L449" s="96"/>
      <c r="M449" s="100"/>
      <c r="N449" s="96"/>
      <c r="O449" s="982"/>
      <c r="P449" s="101"/>
      <c r="Q449" s="96"/>
      <c r="R449" s="96"/>
      <c r="S449" s="100"/>
      <c r="T449" s="190"/>
      <c r="U449" s="96"/>
      <c r="V449" s="102"/>
      <c r="W449" s="171"/>
      <c r="X449" s="171"/>
      <c r="Y449" s="499"/>
      <c r="Z449" s="499"/>
      <c r="AA449" s="108"/>
      <c r="AC449" s="39"/>
      <c r="AE449" s="85"/>
      <c r="AF449" s="85"/>
      <c r="AG449" s="85"/>
      <c r="AH449"/>
      <c r="AI449" s="85" t="s">
        <v>4794</v>
      </c>
      <c r="AJ449" s="11"/>
      <c r="AM449" s="11"/>
      <c r="AN449" s="11"/>
      <c r="AO449" s="11"/>
      <c r="AP449" s="10"/>
      <c r="AR449" s="40"/>
    </row>
    <row r="450" spans="4:44" x14ac:dyDescent="0.25">
      <c r="D450" s="91" t="s">
        <v>23</v>
      </c>
      <c r="E450" s="429"/>
      <c r="F450" s="98" t="s">
        <v>4379</v>
      </c>
      <c r="G450" s="96"/>
      <c r="H450" s="99"/>
      <c r="I450" s="99"/>
      <c r="J450" s="99"/>
      <c r="K450" s="96"/>
      <c r="L450" s="96"/>
      <c r="M450" s="100"/>
      <c r="N450" s="96"/>
      <c r="O450" s="982"/>
      <c r="P450" s="101"/>
      <c r="Q450" s="96"/>
      <c r="R450" s="96"/>
      <c r="S450" s="100"/>
      <c r="T450" s="190"/>
      <c r="U450" s="96"/>
      <c r="V450" s="102"/>
      <c r="W450" s="171"/>
      <c r="X450" s="171"/>
      <c r="Y450" s="499"/>
      <c r="Z450" s="499"/>
      <c r="AA450" s="108"/>
      <c r="AC450" s="39"/>
      <c r="AE450" s="85"/>
      <c r="AF450" s="85"/>
      <c r="AG450" s="85"/>
      <c r="AH450"/>
      <c r="AI450" t="s">
        <v>4793</v>
      </c>
      <c r="AJ450" s="11"/>
      <c r="AM450" s="11"/>
      <c r="AN450" s="11"/>
      <c r="AO450" s="11"/>
      <c r="AP450" s="10"/>
      <c r="AR450" s="40"/>
    </row>
    <row r="451" spans="4:44" x14ac:dyDescent="0.25">
      <c r="D451" s="91" t="s">
        <v>175</v>
      </c>
      <c r="E451" s="429"/>
      <c r="F451" s="98" t="s">
        <v>3487</v>
      </c>
      <c r="G451" s="96"/>
      <c r="H451" s="99"/>
      <c r="I451" s="99"/>
      <c r="J451" s="99"/>
      <c r="K451" s="96"/>
      <c r="L451" s="96"/>
      <c r="M451" s="100"/>
      <c r="N451" s="96"/>
      <c r="O451" s="982"/>
      <c r="P451" s="101"/>
      <c r="Q451" s="96"/>
      <c r="R451" s="96"/>
      <c r="S451" s="100"/>
      <c r="T451" s="190"/>
      <c r="U451" s="96"/>
      <c r="V451" s="102"/>
      <c r="W451" s="171"/>
      <c r="X451" s="171"/>
      <c r="Y451" s="499"/>
      <c r="Z451" s="499"/>
      <c r="AA451" s="108"/>
      <c r="AC451" s="39"/>
      <c r="AE451"/>
      <c r="AF451"/>
      <c r="AG451"/>
      <c r="AH451"/>
      <c r="AI451"/>
      <c r="AJ451"/>
      <c r="AK451" s="666"/>
      <c r="AN451" s="85"/>
      <c r="AO451" s="11"/>
      <c r="AP451" s="10"/>
      <c r="AR451" s="40"/>
    </row>
    <row r="452" spans="4:44" x14ac:dyDescent="0.25">
      <c r="D452" s="91" t="s">
        <v>5</v>
      </c>
      <c r="E452" s="429"/>
      <c r="F452" s="98" t="s">
        <v>3864</v>
      </c>
      <c r="G452" s="96"/>
      <c r="H452" s="99"/>
      <c r="I452" s="99"/>
      <c r="J452" s="99"/>
      <c r="K452" s="96"/>
      <c r="L452" s="96"/>
      <c r="M452" s="100"/>
      <c r="N452" s="96"/>
      <c r="O452" s="982"/>
      <c r="P452" s="101"/>
      <c r="Q452" s="96"/>
      <c r="R452" s="96"/>
      <c r="S452" s="100"/>
      <c r="T452" s="190"/>
      <c r="U452" s="96"/>
      <c r="V452" s="102"/>
      <c r="W452" s="171"/>
      <c r="X452" s="171"/>
      <c r="Y452" s="499"/>
      <c r="Z452" s="499"/>
      <c r="AA452" s="108"/>
      <c r="AC452" s="39"/>
      <c r="AE452" s="40"/>
      <c r="AF452"/>
      <c r="AG452"/>
      <c r="AH452"/>
      <c r="AI452"/>
      <c r="AJ452"/>
      <c r="AO452" s="11"/>
      <c r="AP452" s="10"/>
      <c r="AR452" s="40"/>
    </row>
    <row r="453" spans="4:44" ht="15.75" thickBot="1" x14ac:dyDescent="0.3">
      <c r="D453" s="95" t="s">
        <v>6</v>
      </c>
      <c r="E453" s="430"/>
      <c r="F453" s="103" t="s">
        <v>2126</v>
      </c>
      <c r="G453" s="97"/>
      <c r="H453" s="104"/>
      <c r="I453" s="104"/>
      <c r="J453" s="104"/>
      <c r="K453" s="97"/>
      <c r="L453" s="97"/>
      <c r="M453" s="105"/>
      <c r="N453" s="97"/>
      <c r="O453" s="983"/>
      <c r="P453" s="106"/>
      <c r="Q453" s="97"/>
      <c r="R453" s="97"/>
      <c r="S453" s="105"/>
      <c r="T453" s="191"/>
      <c r="U453" s="97"/>
      <c r="V453" s="107"/>
      <c r="W453" s="172"/>
      <c r="X453" s="172"/>
      <c r="Y453" s="500"/>
      <c r="Z453" s="500"/>
      <c r="AA453" s="109"/>
      <c r="AC453" s="39"/>
      <c r="AE453" s="39"/>
      <c r="AF453"/>
      <c r="AG453"/>
      <c r="AH453" s="85"/>
      <c r="AI453"/>
      <c r="AJ453"/>
      <c r="AO453" s="126"/>
      <c r="AP453" s="10"/>
      <c r="AR453" s="40"/>
    </row>
    <row r="454" spans="4:44" x14ac:dyDescent="0.25">
      <c r="D454" s="507" t="s">
        <v>1</v>
      </c>
      <c r="E454" s="845"/>
      <c r="F454" s="509" t="s">
        <v>1048</v>
      </c>
      <c r="G454" s="846"/>
      <c r="H454" s="990"/>
      <c r="I454" s="990"/>
      <c r="J454" s="990"/>
      <c r="K454" s="510"/>
      <c r="L454" s="510"/>
      <c r="M454" s="511"/>
      <c r="N454" s="510"/>
      <c r="O454" s="984"/>
      <c r="P454" s="512"/>
      <c r="Q454" s="510"/>
      <c r="R454" s="510"/>
      <c r="S454" s="511"/>
      <c r="T454" s="513"/>
      <c r="U454" s="510"/>
      <c r="V454" s="514"/>
      <c r="W454" s="515"/>
      <c r="X454" s="515"/>
      <c r="Y454" s="516"/>
      <c r="Z454" s="516"/>
      <c r="AA454" s="517"/>
      <c r="AC454" s="39"/>
      <c r="AE454" s="40"/>
      <c r="AF454"/>
      <c r="AG454"/>
      <c r="AH454" s="85"/>
      <c r="AI454"/>
      <c r="AJ454"/>
      <c r="AO454" s="126"/>
      <c r="AP454" s="10"/>
      <c r="AR454" s="40"/>
    </row>
    <row r="455" spans="4:44" x14ac:dyDescent="0.25">
      <c r="D455" s="91" t="s">
        <v>742</v>
      </c>
      <c r="E455" s="995"/>
      <c r="F455" s="98" t="s">
        <v>846</v>
      </c>
      <c r="G455" s="993"/>
      <c r="H455" s="99"/>
      <c r="I455" s="99"/>
      <c r="J455" s="99"/>
      <c r="K455" s="96"/>
      <c r="L455" s="96"/>
      <c r="M455" s="100"/>
      <c r="N455" s="96"/>
      <c r="O455" s="982"/>
      <c r="P455" s="101"/>
      <c r="Q455" s="96"/>
      <c r="R455" s="96"/>
      <c r="S455" s="100"/>
      <c r="T455" s="190"/>
      <c r="U455" s="96"/>
      <c r="V455" s="102"/>
      <c r="W455" s="171"/>
      <c r="X455" s="171"/>
      <c r="Y455" s="499"/>
      <c r="Z455" s="499"/>
      <c r="AA455" s="108"/>
      <c r="AC455" s="39"/>
      <c r="AE455" s="40"/>
      <c r="AF455"/>
      <c r="AG455"/>
      <c r="AH455"/>
      <c r="AI455" s="85"/>
      <c r="AJ455"/>
      <c r="AN455" s="11"/>
      <c r="AO455" s="11"/>
      <c r="AP455" s="10"/>
      <c r="AR455" s="40"/>
    </row>
    <row r="456" spans="4:44" x14ac:dyDescent="0.25">
      <c r="D456" s="92" t="s">
        <v>4</v>
      </c>
      <c r="E456" s="995"/>
      <c r="F456" s="98" t="s">
        <v>848</v>
      </c>
      <c r="G456" s="993"/>
      <c r="H456" s="99"/>
      <c r="I456" s="99"/>
      <c r="J456" s="99"/>
      <c r="K456" s="96"/>
      <c r="L456" s="96"/>
      <c r="M456" s="100"/>
      <c r="N456" s="96"/>
      <c r="O456" s="982"/>
      <c r="P456" s="101"/>
      <c r="Q456" s="96"/>
      <c r="R456" s="96"/>
      <c r="S456" s="100"/>
      <c r="T456" s="190"/>
      <c r="U456" s="96"/>
      <c r="V456" s="102"/>
      <c r="W456" s="171"/>
      <c r="X456" s="171"/>
      <c r="Y456" s="499"/>
      <c r="Z456" s="499"/>
      <c r="AA456" s="108"/>
      <c r="AC456" s="39"/>
      <c r="AE456" s="85"/>
      <c r="AF456" s="85"/>
      <c r="AG456" s="85"/>
      <c r="AH456" s="85"/>
      <c r="AI456" s="85"/>
      <c r="AJ456"/>
      <c r="AN456" s="11"/>
      <c r="AO456" s="126"/>
      <c r="AP456" s="10"/>
      <c r="AR456" s="40"/>
    </row>
    <row r="457" spans="4:44" x14ac:dyDescent="0.25">
      <c r="D457" s="91" t="s">
        <v>1149</v>
      </c>
      <c r="E457" s="995"/>
      <c r="F457" s="98" t="s">
        <v>1418</v>
      </c>
      <c r="G457" s="993"/>
      <c r="H457" s="99"/>
      <c r="I457" s="99"/>
      <c r="J457" s="99"/>
      <c r="K457" s="96"/>
      <c r="L457" s="96"/>
      <c r="M457" s="100"/>
      <c r="N457" s="96"/>
      <c r="O457" s="982"/>
      <c r="P457" s="101"/>
      <c r="Q457" s="96"/>
      <c r="R457" s="96"/>
      <c r="S457" s="100"/>
      <c r="T457" s="190"/>
      <c r="U457" s="96"/>
      <c r="V457" s="102"/>
      <c r="W457" s="171"/>
      <c r="X457" s="171"/>
      <c r="Y457" s="499"/>
      <c r="Z457" s="499"/>
      <c r="AA457" s="108"/>
      <c r="AC457" s="39"/>
      <c r="AE457" s="85"/>
      <c r="AF457" s="85"/>
      <c r="AG457" s="85"/>
      <c r="AH457" s="85"/>
      <c r="AI457"/>
      <c r="AJ457"/>
      <c r="AN457" s="85"/>
      <c r="AO457" s="126"/>
      <c r="AP457" s="10"/>
      <c r="AR457" s="40"/>
    </row>
    <row r="458" spans="4:44" x14ac:dyDescent="0.25">
      <c r="D458" s="91" t="s">
        <v>6431</v>
      </c>
      <c r="E458" s="995"/>
      <c r="F458" s="98" t="s">
        <v>6434</v>
      </c>
      <c r="G458" s="993"/>
      <c r="H458" s="99"/>
      <c r="I458" s="99"/>
      <c r="J458" s="99"/>
      <c r="K458" s="96"/>
      <c r="L458" s="96"/>
      <c r="M458" s="100"/>
      <c r="N458" s="96"/>
      <c r="O458" s="982"/>
      <c r="P458" s="101"/>
      <c r="Q458" s="96"/>
      <c r="R458" s="96"/>
      <c r="S458" s="100"/>
      <c r="T458" s="190"/>
      <c r="U458" s="96"/>
      <c r="V458" s="102"/>
      <c r="W458" s="171"/>
      <c r="X458" s="171"/>
      <c r="Y458" s="499"/>
      <c r="Z458" s="499"/>
      <c r="AA458" s="108"/>
      <c r="AC458" s="39"/>
      <c r="AE458" s="85"/>
      <c r="AF458" s="85"/>
      <c r="AG458" s="85"/>
      <c r="AH458" s="85"/>
      <c r="AI458"/>
      <c r="AJ458"/>
      <c r="AN458" s="85"/>
      <c r="AO458" s="126"/>
      <c r="AP458" s="10"/>
      <c r="AR458" s="40"/>
    </row>
    <row r="459" spans="4:44" x14ac:dyDescent="0.25">
      <c r="D459" s="91" t="s">
        <v>772</v>
      </c>
      <c r="E459" s="995"/>
      <c r="F459" s="98" t="s">
        <v>1304</v>
      </c>
      <c r="G459" s="993"/>
      <c r="H459" s="99"/>
      <c r="I459" s="99"/>
      <c r="J459" s="99"/>
      <c r="K459" s="96"/>
      <c r="L459" s="96"/>
      <c r="M459" s="100"/>
      <c r="N459" s="96"/>
      <c r="O459" s="982"/>
      <c r="P459" s="101"/>
      <c r="Q459" s="96"/>
      <c r="R459" s="96"/>
      <c r="S459" s="100"/>
      <c r="T459" s="190"/>
      <c r="U459" s="96"/>
      <c r="V459" s="102"/>
      <c r="W459" s="171"/>
      <c r="X459" s="171"/>
      <c r="Y459" s="499"/>
      <c r="Z459" s="499"/>
      <c r="AA459" s="108"/>
      <c r="AC459" s="39"/>
      <c r="AE459" s="40"/>
      <c r="AF459"/>
      <c r="AG459"/>
      <c r="AH459" s="85"/>
      <c r="AI459" s="85"/>
      <c r="AJ459" s="11"/>
      <c r="AM459" s="11"/>
      <c r="AN459" s="11"/>
      <c r="AO459" s="11"/>
      <c r="AP459" s="10"/>
      <c r="AR459" s="40"/>
    </row>
    <row r="460" spans="4:44" x14ac:dyDescent="0.25">
      <c r="D460" s="93" t="s">
        <v>764</v>
      </c>
      <c r="E460" s="995"/>
      <c r="F460" s="98" t="s">
        <v>1142</v>
      </c>
      <c r="G460" s="993"/>
      <c r="H460" s="99"/>
      <c r="I460" s="99"/>
      <c r="J460" s="99"/>
      <c r="K460" s="96"/>
      <c r="L460" s="96"/>
      <c r="M460" s="100"/>
      <c r="N460" s="96"/>
      <c r="O460" s="982"/>
      <c r="P460" s="101"/>
      <c r="Q460" s="96"/>
      <c r="R460" s="96"/>
      <c r="S460" s="100"/>
      <c r="T460" s="190"/>
      <c r="U460" s="96"/>
      <c r="V460" s="102"/>
      <c r="W460" s="171"/>
      <c r="X460" s="171"/>
      <c r="Y460" s="499"/>
      <c r="Z460" s="499"/>
      <c r="AA460" s="108"/>
      <c r="AC460" s="39"/>
      <c r="AE460" s="85"/>
      <c r="AF460" s="85"/>
      <c r="AG460" s="85"/>
      <c r="AH460" s="85"/>
      <c r="AI460" s="85"/>
      <c r="AJ460" s="11"/>
      <c r="AM460" s="11"/>
      <c r="AN460" s="11"/>
      <c r="AO460" s="126"/>
      <c r="AP460" s="10"/>
      <c r="AR460" s="40"/>
    </row>
    <row r="461" spans="4:44" x14ac:dyDescent="0.25">
      <c r="D461" s="91" t="s">
        <v>839</v>
      </c>
      <c r="E461" s="995"/>
      <c r="F461" s="98" t="s">
        <v>1305</v>
      </c>
      <c r="G461" s="993"/>
      <c r="H461" s="99"/>
      <c r="I461" s="99"/>
      <c r="J461" s="99"/>
      <c r="K461" s="96"/>
      <c r="L461" s="96"/>
      <c r="M461" s="100"/>
      <c r="N461" s="96"/>
      <c r="O461" s="982"/>
      <c r="P461" s="101"/>
      <c r="Q461" s="96"/>
      <c r="R461" s="96"/>
      <c r="S461" s="100"/>
      <c r="T461" s="190"/>
      <c r="U461" s="96"/>
      <c r="V461" s="102"/>
      <c r="W461" s="171"/>
      <c r="X461" s="171"/>
      <c r="Y461" s="499"/>
      <c r="Z461" s="499"/>
      <c r="AA461" s="108"/>
      <c r="AE461" s="85"/>
      <c r="AF461" s="85"/>
      <c r="AG461" s="85"/>
      <c r="AH461" s="85"/>
      <c r="AI461" s="85"/>
      <c r="AJ461" s="11"/>
      <c r="AM461" s="11"/>
      <c r="AN461" s="11"/>
      <c r="AO461" s="126"/>
      <c r="AP461" s="10"/>
      <c r="AR461" s="40"/>
    </row>
    <row r="462" spans="4:44" x14ac:dyDescent="0.25">
      <c r="D462" s="92" t="s">
        <v>2</v>
      </c>
      <c r="E462" s="995"/>
      <c r="F462" s="98" t="s">
        <v>3636</v>
      </c>
      <c r="G462" s="993"/>
      <c r="H462" s="99"/>
      <c r="I462" s="99"/>
      <c r="J462" s="99"/>
      <c r="K462" s="96"/>
      <c r="L462" s="96"/>
      <c r="M462" s="100"/>
      <c r="N462" s="96"/>
      <c r="O462" s="982"/>
      <c r="P462" s="101"/>
      <c r="Q462" s="96"/>
      <c r="R462" s="96"/>
      <c r="S462" s="100"/>
      <c r="T462" s="190"/>
      <c r="U462" s="96"/>
      <c r="V462" s="102"/>
      <c r="W462" s="171"/>
      <c r="X462" s="171"/>
      <c r="Y462" s="499"/>
      <c r="Z462" s="499"/>
      <c r="AA462" s="108"/>
      <c r="AE462" s="85"/>
      <c r="AF462" s="85"/>
      <c r="AG462" s="85"/>
      <c r="AH462"/>
      <c r="AI462" s="85"/>
      <c r="AJ462" s="11"/>
      <c r="AM462" s="11"/>
      <c r="AN462" s="11"/>
      <c r="AO462" s="11"/>
      <c r="AP462" s="10"/>
      <c r="AR462" s="40"/>
    </row>
    <row r="463" spans="4:44" x14ac:dyDescent="0.25">
      <c r="D463" s="92" t="s">
        <v>986</v>
      </c>
      <c r="E463" s="995"/>
      <c r="F463" s="98" t="s">
        <v>988</v>
      </c>
      <c r="G463" s="993"/>
      <c r="H463" s="99"/>
      <c r="I463" s="99"/>
      <c r="J463" s="99"/>
      <c r="K463" s="96"/>
      <c r="L463" s="96"/>
      <c r="M463" s="100"/>
      <c r="N463" s="96"/>
      <c r="O463" s="982"/>
      <c r="P463" s="101"/>
      <c r="Q463" s="96"/>
      <c r="R463" s="96"/>
      <c r="S463" s="100"/>
      <c r="T463" s="190"/>
      <c r="U463" s="96"/>
      <c r="V463" s="102"/>
      <c r="W463" s="171"/>
      <c r="X463" s="171"/>
      <c r="Y463" s="499"/>
      <c r="Z463" s="499"/>
      <c r="AA463" s="108"/>
      <c r="AE463" s="85"/>
      <c r="AF463" s="85"/>
      <c r="AG463" s="85"/>
      <c r="AH463" s="85"/>
      <c r="AI463" s="85"/>
      <c r="AJ463"/>
      <c r="AN463" s="11"/>
      <c r="AO463" s="11"/>
      <c r="AP463" s="10"/>
      <c r="AR463" s="40"/>
    </row>
    <row r="464" spans="4:44" x14ac:dyDescent="0.25">
      <c r="D464" s="91" t="s">
        <v>736</v>
      </c>
      <c r="E464" s="995"/>
      <c r="F464" s="98" t="s">
        <v>1307</v>
      </c>
      <c r="G464" s="993"/>
      <c r="H464" s="99"/>
      <c r="I464" s="99"/>
      <c r="J464" s="99"/>
      <c r="K464" s="96"/>
      <c r="L464" s="96"/>
      <c r="M464" s="100"/>
      <c r="N464" s="96"/>
      <c r="O464" s="982"/>
      <c r="P464" s="101"/>
      <c r="Q464" s="96"/>
      <c r="R464" s="96"/>
      <c r="S464" s="100"/>
      <c r="T464" s="190"/>
      <c r="U464" s="96"/>
      <c r="V464" s="102"/>
      <c r="W464" s="171"/>
      <c r="X464" s="171"/>
      <c r="Y464" s="499"/>
      <c r="Z464" s="499"/>
      <c r="AA464" s="108"/>
      <c r="AE464" s="85"/>
      <c r="AF464" s="85"/>
      <c r="AG464" s="85"/>
      <c r="AH464" s="85"/>
      <c r="AI464"/>
      <c r="AJ464"/>
      <c r="AO464" s="126"/>
      <c r="AP464" s="10"/>
      <c r="AR464" s="40"/>
    </row>
    <row r="465" spans="4:44" x14ac:dyDescent="0.25">
      <c r="D465" s="94" t="s">
        <v>1396</v>
      </c>
      <c r="E465" s="995"/>
      <c r="F465" s="98" t="s">
        <v>1397</v>
      </c>
      <c r="G465" s="993"/>
      <c r="H465" s="99"/>
      <c r="I465" s="99"/>
      <c r="J465" s="99"/>
      <c r="K465" s="96"/>
      <c r="L465" s="96"/>
      <c r="M465" s="100"/>
      <c r="N465" s="96"/>
      <c r="O465" s="982"/>
      <c r="P465" s="101"/>
      <c r="Q465" s="96"/>
      <c r="R465" s="96"/>
      <c r="S465" s="100"/>
      <c r="T465" s="190"/>
      <c r="U465" s="96"/>
      <c r="V465" s="102"/>
      <c r="W465" s="171"/>
      <c r="X465" s="171"/>
      <c r="Y465" s="499"/>
      <c r="Z465" s="499"/>
      <c r="AA465" s="108"/>
      <c r="AE465" s="40"/>
      <c r="AF465"/>
      <c r="AG465"/>
      <c r="AH465" s="85"/>
      <c r="AI465" s="85"/>
      <c r="AJ465" s="11"/>
      <c r="AN465" s="11"/>
      <c r="AO465" s="11"/>
      <c r="AP465" s="10"/>
      <c r="AR465" s="40"/>
    </row>
    <row r="466" spans="4:44" x14ac:dyDescent="0.25">
      <c r="D466" s="519" t="s">
        <v>838</v>
      </c>
      <c r="E466" s="847"/>
      <c r="F466" s="521" t="s">
        <v>1107</v>
      </c>
      <c r="G466" s="848"/>
      <c r="H466" s="994"/>
      <c r="I466" s="994"/>
      <c r="J466" s="994"/>
      <c r="K466" s="522"/>
      <c r="L466" s="522"/>
      <c r="M466" s="523"/>
      <c r="N466" s="522"/>
      <c r="O466" s="985"/>
      <c r="P466" s="524"/>
      <c r="Q466" s="522"/>
      <c r="R466" s="522"/>
      <c r="S466" s="523"/>
      <c r="T466" s="525"/>
      <c r="U466" s="522"/>
      <c r="V466" s="526"/>
      <c r="W466" s="527"/>
      <c r="X466" s="527"/>
      <c r="Y466" s="528"/>
      <c r="Z466" s="528"/>
      <c r="AA466" s="529"/>
      <c r="AE466" s="85"/>
      <c r="AF466" s="85"/>
      <c r="AG466" s="85"/>
      <c r="AH466"/>
      <c r="AI466" s="85"/>
      <c r="AJ466" s="11"/>
      <c r="AN466" s="11"/>
      <c r="AO466" s="11"/>
      <c r="AP466" s="10"/>
      <c r="AR466" s="40"/>
    </row>
    <row r="467" spans="4:44" ht="15.75" thickBot="1" x14ac:dyDescent="0.3">
      <c r="D467" s="530" t="s">
        <v>39</v>
      </c>
      <c r="E467" s="849"/>
      <c r="F467" s="532" t="s">
        <v>849</v>
      </c>
      <c r="G467" s="850"/>
      <c r="H467" s="534"/>
      <c r="I467" s="534"/>
      <c r="J467" s="534"/>
      <c r="K467" s="533"/>
      <c r="L467" s="533"/>
      <c r="M467" s="535"/>
      <c r="N467" s="533"/>
      <c r="O467" s="986"/>
      <c r="P467" s="536"/>
      <c r="Q467" s="533"/>
      <c r="R467" s="533"/>
      <c r="S467" s="535"/>
      <c r="T467" s="537"/>
      <c r="U467" s="533"/>
      <c r="V467" s="538"/>
      <c r="W467" s="539"/>
      <c r="X467" s="539"/>
      <c r="Y467" s="540"/>
      <c r="Z467" s="540"/>
      <c r="AA467" s="541"/>
      <c r="AE467" s="85"/>
      <c r="AF467" s="85"/>
      <c r="AG467" s="85"/>
      <c r="AH467"/>
      <c r="AI467" s="85"/>
      <c r="AJ467" s="11"/>
      <c r="AN467" s="11"/>
      <c r="AO467" s="11"/>
      <c r="AP467" s="10"/>
      <c r="AR467" s="40"/>
    </row>
    <row r="468" spans="4:44" s="208" customFormat="1" x14ac:dyDescent="0.25">
      <c r="D468" s="518" t="s">
        <v>3637</v>
      </c>
      <c r="E468" s="845"/>
      <c r="F468" s="509" t="s">
        <v>2134</v>
      </c>
      <c r="G468" s="846"/>
      <c r="H468" s="990"/>
      <c r="I468" s="990"/>
      <c r="J468" s="990"/>
      <c r="K468" s="510"/>
      <c r="L468" s="510"/>
      <c r="M468" s="511"/>
      <c r="N468" s="510"/>
      <c r="O468" s="984"/>
      <c r="P468" s="512"/>
      <c r="Q468" s="510"/>
      <c r="R468" s="510"/>
      <c r="S468" s="511"/>
      <c r="T468" s="513"/>
      <c r="U468" s="510"/>
      <c r="V468" s="514"/>
      <c r="W468" s="515"/>
      <c r="X468" s="515"/>
      <c r="Y468" s="516"/>
      <c r="Z468" s="516"/>
      <c r="AA468" s="517"/>
      <c r="AB468" s="692"/>
      <c r="AC468"/>
      <c r="AD468" s="39"/>
      <c r="AE468" s="85"/>
      <c r="AF468" s="85"/>
      <c r="AG468" s="85"/>
      <c r="AH468" s="693"/>
      <c r="AJ468" s="126"/>
      <c r="AK468" s="694"/>
      <c r="AL468" s="695"/>
      <c r="AM468" s="126"/>
      <c r="AN468" s="126"/>
      <c r="AO468" s="126"/>
      <c r="AP468" s="694"/>
      <c r="AR468" s="696"/>
    </row>
    <row r="469" spans="4:44" x14ac:dyDescent="0.25">
      <c r="D469" s="92" t="s">
        <v>1998</v>
      </c>
      <c r="E469" s="995"/>
      <c r="F469" s="98" t="s">
        <v>4380</v>
      </c>
      <c r="G469" s="993"/>
      <c r="H469" s="99"/>
      <c r="I469" s="99"/>
      <c r="J469" s="99"/>
      <c r="K469" s="96"/>
      <c r="L469" s="96"/>
      <c r="M469" s="100"/>
      <c r="N469" s="96"/>
      <c r="O469" s="982"/>
      <c r="P469" s="101"/>
      <c r="Q469" s="96"/>
      <c r="R469" s="96"/>
      <c r="S469" s="100"/>
      <c r="T469" s="190"/>
      <c r="U469" s="96"/>
      <c r="V469" s="102"/>
      <c r="W469" s="171"/>
      <c r="X469" s="171"/>
      <c r="Y469" s="499"/>
      <c r="Z469" s="499"/>
      <c r="AA469" s="108"/>
      <c r="AC469" s="208"/>
      <c r="AD469" s="692"/>
      <c r="AE469" s="693"/>
      <c r="AF469" s="208"/>
      <c r="AG469" s="208"/>
      <c r="AH469" s="85"/>
      <c r="AI469" s="85"/>
      <c r="AJ469"/>
      <c r="AN469" s="11"/>
      <c r="AO469" s="11"/>
      <c r="AP469" s="10"/>
      <c r="AR469" s="40"/>
    </row>
    <row r="470" spans="4:44" x14ac:dyDescent="0.25">
      <c r="D470" s="91" t="s">
        <v>16</v>
      </c>
      <c r="E470" s="995"/>
      <c r="F470" s="98" t="s">
        <v>3486</v>
      </c>
      <c r="G470" s="993"/>
      <c r="H470" s="99"/>
      <c r="I470" s="99"/>
      <c r="J470" s="99"/>
      <c r="K470" s="96"/>
      <c r="L470" s="96"/>
      <c r="M470" s="100"/>
      <c r="N470" s="96"/>
      <c r="O470" s="982"/>
      <c r="P470" s="101"/>
      <c r="Q470" s="96"/>
      <c r="R470" s="96"/>
      <c r="S470" s="100"/>
      <c r="T470" s="190"/>
      <c r="U470" s="96"/>
      <c r="V470" s="102"/>
      <c r="W470" s="171"/>
      <c r="X470" s="171"/>
      <c r="Y470" s="499"/>
      <c r="Z470" s="499"/>
      <c r="AA470" s="108"/>
      <c r="AE470" s="85"/>
      <c r="AF470" s="85"/>
      <c r="AG470" s="85"/>
      <c r="AH470"/>
      <c r="AI470" s="85"/>
      <c r="AJ470"/>
      <c r="AN470" s="11"/>
      <c r="AO470" s="11"/>
      <c r="AP470" s="10"/>
      <c r="AR470" s="40"/>
    </row>
    <row r="471" spans="4:44" x14ac:dyDescent="0.25">
      <c r="D471" s="91" t="s">
        <v>69</v>
      </c>
      <c r="E471" s="995"/>
      <c r="F471" s="98" t="s">
        <v>6435</v>
      </c>
      <c r="G471" s="993"/>
      <c r="H471" s="99"/>
      <c r="I471" s="99"/>
      <c r="J471" s="99"/>
      <c r="K471" s="96"/>
      <c r="L471" s="96"/>
      <c r="M471" s="100"/>
      <c r="N471" s="96"/>
      <c r="O471" s="982"/>
      <c r="P471" s="101"/>
      <c r="Q471" s="96"/>
      <c r="R471" s="96"/>
      <c r="S471" s="100"/>
      <c r="T471" s="190"/>
      <c r="U471" s="96"/>
      <c r="V471" s="102"/>
      <c r="W471" s="171"/>
      <c r="X471" s="171"/>
      <c r="Y471" s="499"/>
      <c r="Z471" s="499"/>
      <c r="AA471" s="108"/>
      <c r="AE471" s="85"/>
      <c r="AF471" s="85"/>
      <c r="AG471" s="85"/>
      <c r="AH471" s="85"/>
      <c r="AI471" s="85"/>
      <c r="AJ471"/>
      <c r="AN471" s="11"/>
      <c r="AO471" s="126"/>
      <c r="AP471" s="10"/>
      <c r="AR471" s="40"/>
    </row>
    <row r="472" spans="4:44" x14ac:dyDescent="0.25">
      <c r="D472" s="91" t="s">
        <v>72</v>
      </c>
      <c r="E472" s="995"/>
      <c r="F472" s="98" t="s">
        <v>3633</v>
      </c>
      <c r="G472" s="993"/>
      <c r="H472" s="99"/>
      <c r="I472" s="99"/>
      <c r="J472" s="99"/>
      <c r="K472" s="96"/>
      <c r="L472" s="96"/>
      <c r="M472" s="100"/>
      <c r="N472" s="96"/>
      <c r="O472" s="982"/>
      <c r="P472" s="101"/>
      <c r="Q472" s="96"/>
      <c r="R472" s="96"/>
      <c r="S472" s="100"/>
      <c r="T472" s="190"/>
      <c r="U472" s="96"/>
      <c r="V472" s="102"/>
      <c r="W472" s="171"/>
      <c r="X472" s="171"/>
      <c r="Y472" s="499"/>
      <c r="Z472" s="499"/>
      <c r="AA472" s="108"/>
      <c r="AE472" s="85"/>
      <c r="AF472" s="85"/>
      <c r="AG472" s="85"/>
      <c r="AH472" s="85"/>
      <c r="AI472"/>
      <c r="AJ472"/>
      <c r="AO472" s="126"/>
      <c r="AP472" s="10"/>
      <c r="AR472" s="40"/>
    </row>
    <row r="473" spans="4:44" x14ac:dyDescent="0.25">
      <c r="D473" s="91" t="s">
        <v>80</v>
      </c>
      <c r="E473" s="995"/>
      <c r="F473" s="98" t="s">
        <v>2125</v>
      </c>
      <c r="G473" s="993"/>
      <c r="H473" s="99"/>
      <c r="I473" s="99"/>
      <c r="J473" s="99"/>
      <c r="K473" s="96"/>
      <c r="L473" s="96"/>
      <c r="M473" s="100"/>
      <c r="N473" s="96"/>
      <c r="O473" s="982"/>
      <c r="P473" s="101"/>
      <c r="Q473" s="96"/>
      <c r="R473" s="96"/>
      <c r="S473" s="100"/>
      <c r="T473" s="190"/>
      <c r="U473" s="96"/>
      <c r="V473" s="102"/>
      <c r="W473" s="171"/>
      <c r="X473" s="171"/>
      <c r="Y473" s="499"/>
      <c r="Z473" s="499"/>
      <c r="AA473" s="108"/>
      <c r="AE473" s="40"/>
      <c r="AF473"/>
      <c r="AG473"/>
      <c r="AH473" s="85"/>
      <c r="AI473" s="85"/>
      <c r="AJ473" s="11"/>
      <c r="AM473" s="11"/>
      <c r="AN473" s="11"/>
      <c r="AO473" s="181"/>
      <c r="AP473" s="10"/>
      <c r="AR473" s="40"/>
    </row>
    <row r="474" spans="4:44" x14ac:dyDescent="0.25">
      <c r="D474" s="91" t="s">
        <v>68</v>
      </c>
      <c r="E474" s="995"/>
      <c r="F474" s="98" t="s">
        <v>852</v>
      </c>
      <c r="G474" s="993"/>
      <c r="H474" s="99"/>
      <c r="I474" s="99"/>
      <c r="J474" s="99"/>
      <c r="K474" s="96"/>
      <c r="L474" s="96"/>
      <c r="M474" s="100"/>
      <c r="N474" s="96"/>
      <c r="O474" s="982"/>
      <c r="P474" s="101"/>
      <c r="Q474" s="96"/>
      <c r="R474" s="96"/>
      <c r="S474" s="100"/>
      <c r="T474" s="190"/>
      <c r="U474" s="96"/>
      <c r="V474" s="102"/>
      <c r="W474" s="171"/>
      <c r="X474" s="171"/>
      <c r="Y474" s="499"/>
      <c r="Z474" s="499"/>
      <c r="AA474" s="108"/>
      <c r="AD474" s="36"/>
      <c r="AE474" s="85"/>
      <c r="AF474" s="85"/>
      <c r="AG474" s="85"/>
      <c r="AH474" s="85"/>
      <c r="AI474" s="85"/>
      <c r="AJ474" s="11"/>
      <c r="AM474" s="11"/>
      <c r="AN474" s="11"/>
      <c r="AO474" s="126"/>
      <c r="AP474" s="10"/>
    </row>
    <row r="475" spans="4:44" x14ac:dyDescent="0.25">
      <c r="D475" s="91" t="s">
        <v>74</v>
      </c>
      <c r="E475" s="995"/>
      <c r="F475" s="98" t="s">
        <v>2124</v>
      </c>
      <c r="G475" s="993"/>
      <c r="H475" s="99"/>
      <c r="I475" s="99"/>
      <c r="J475" s="99"/>
      <c r="K475" s="96"/>
      <c r="L475" s="96"/>
      <c r="M475" s="100"/>
      <c r="N475" s="96"/>
      <c r="O475" s="982"/>
      <c r="P475" s="101"/>
      <c r="Q475" s="96"/>
      <c r="R475" s="96"/>
      <c r="S475" s="100"/>
      <c r="T475" s="190"/>
      <c r="U475" s="96"/>
      <c r="V475" s="102"/>
      <c r="W475" s="171"/>
      <c r="X475" s="171"/>
      <c r="Y475" s="499"/>
      <c r="Z475" s="499"/>
      <c r="AA475" s="108"/>
      <c r="AD475" s="36"/>
      <c r="AE475" s="398"/>
      <c r="AF475" s="398"/>
      <c r="AG475" s="85"/>
      <c r="AH475" s="85"/>
      <c r="AI475" s="85"/>
      <c r="AJ475" s="11"/>
      <c r="AM475" s="11"/>
      <c r="AN475" s="11"/>
      <c r="AO475" s="126"/>
      <c r="AP475" s="10"/>
    </row>
    <row r="476" spans="4:44" x14ac:dyDescent="0.25">
      <c r="D476" s="91" t="s">
        <v>2121</v>
      </c>
      <c r="E476" s="995"/>
      <c r="F476" s="98" t="s">
        <v>2123</v>
      </c>
      <c r="G476" s="993"/>
      <c r="H476" s="99"/>
      <c r="I476" s="99"/>
      <c r="J476" s="99"/>
      <c r="K476" s="96"/>
      <c r="L476" s="96"/>
      <c r="M476" s="100"/>
      <c r="N476" s="96"/>
      <c r="O476" s="982"/>
      <c r="P476" s="101"/>
      <c r="Q476" s="96"/>
      <c r="R476" s="96"/>
      <c r="S476" s="100"/>
      <c r="T476" s="190"/>
      <c r="U476" s="96"/>
      <c r="V476" s="102"/>
      <c r="W476" s="171"/>
      <c r="X476" s="171"/>
      <c r="Y476" s="499"/>
      <c r="Z476" s="499"/>
      <c r="AA476" s="108"/>
      <c r="AD476" s="36"/>
      <c r="AE476" s="399"/>
      <c r="AF476" s="398"/>
      <c r="AG476" s="85"/>
      <c r="AH476" s="85"/>
      <c r="AI476" s="85"/>
      <c r="AJ476" s="11"/>
      <c r="AM476" s="11"/>
      <c r="AN476" s="11"/>
      <c r="AO476" s="126"/>
      <c r="AP476" s="10"/>
    </row>
    <row r="477" spans="4:44" x14ac:dyDescent="0.25">
      <c r="D477" s="91" t="s">
        <v>51</v>
      </c>
      <c r="E477" s="995"/>
      <c r="F477" s="98" t="s">
        <v>872</v>
      </c>
      <c r="G477" s="993"/>
      <c r="H477" s="99"/>
      <c r="I477" s="99"/>
      <c r="J477" s="99"/>
      <c r="K477" s="96"/>
      <c r="L477" s="96"/>
      <c r="M477" s="100"/>
      <c r="N477" s="96"/>
      <c r="O477" s="982"/>
      <c r="P477" s="101"/>
      <c r="Q477" s="96"/>
      <c r="R477" s="96"/>
      <c r="S477" s="100"/>
      <c r="T477" s="190"/>
      <c r="U477" s="96"/>
      <c r="V477" s="102"/>
      <c r="W477" s="171"/>
      <c r="X477" s="171"/>
      <c r="Y477" s="499"/>
      <c r="Z477" s="499"/>
      <c r="AA477" s="108"/>
      <c r="AE477" s="398"/>
      <c r="AF477" s="398"/>
      <c r="AG477" s="85"/>
      <c r="AH477" s="85"/>
      <c r="AI477" s="85"/>
      <c r="AJ477" s="11"/>
      <c r="AM477" s="11"/>
      <c r="AN477" s="11"/>
      <c r="AO477" s="126"/>
      <c r="AP477" s="10"/>
    </row>
    <row r="478" spans="4:44" x14ac:dyDescent="0.25">
      <c r="D478" s="91" t="s">
        <v>52</v>
      </c>
      <c r="E478" s="995"/>
      <c r="F478" s="98" t="s">
        <v>873</v>
      </c>
      <c r="G478" s="993"/>
      <c r="H478" s="99"/>
      <c r="I478" s="99"/>
      <c r="J478" s="99"/>
      <c r="K478" s="96"/>
      <c r="L478" s="96"/>
      <c r="M478" s="100"/>
      <c r="N478" s="96"/>
      <c r="O478" s="982"/>
      <c r="P478" s="101"/>
      <c r="Q478" s="96"/>
      <c r="R478" s="96"/>
      <c r="S478" s="100"/>
      <c r="T478" s="190"/>
      <c r="U478" s="96"/>
      <c r="V478" s="102"/>
      <c r="W478" s="171"/>
      <c r="X478" s="171"/>
      <c r="Y478" s="499"/>
      <c r="Z478" s="499"/>
      <c r="AA478" s="108"/>
      <c r="AE478" s="85"/>
      <c r="AF478" s="85"/>
      <c r="AG478" s="85"/>
      <c r="AH478" s="85"/>
      <c r="AI478" s="85"/>
      <c r="AJ478" s="11"/>
      <c r="AM478" s="11"/>
      <c r="AN478" s="11"/>
      <c r="AO478" s="126"/>
      <c r="AP478" s="10"/>
    </row>
    <row r="479" spans="4:44" x14ac:dyDescent="0.25">
      <c r="D479" s="91" t="s">
        <v>53</v>
      </c>
      <c r="E479" s="995"/>
      <c r="F479" s="98" t="s">
        <v>853</v>
      </c>
      <c r="G479" s="993"/>
      <c r="H479" s="99"/>
      <c r="I479" s="99"/>
      <c r="J479" s="99"/>
      <c r="K479" s="96"/>
      <c r="L479" s="96"/>
      <c r="M479" s="100"/>
      <c r="N479" s="96"/>
      <c r="O479" s="982"/>
      <c r="P479" s="101"/>
      <c r="Q479" s="96"/>
      <c r="R479" s="96"/>
      <c r="S479" s="100"/>
      <c r="T479" s="190"/>
      <c r="U479" s="96"/>
      <c r="V479" s="102"/>
      <c r="W479" s="171"/>
      <c r="X479" s="171"/>
      <c r="Y479" s="499"/>
      <c r="Z479" s="499"/>
      <c r="AA479" s="108"/>
      <c r="AE479" s="85"/>
      <c r="AF479" s="85"/>
      <c r="AG479" s="85"/>
      <c r="AH479"/>
      <c r="AI479" s="85"/>
      <c r="AJ479" s="11"/>
      <c r="AM479" s="11"/>
      <c r="AN479" s="11"/>
    </row>
    <row r="480" spans="4:44" x14ac:dyDescent="0.25">
      <c r="D480" s="91" t="s">
        <v>841</v>
      </c>
      <c r="E480" s="995"/>
      <c r="F480" s="98" t="s">
        <v>4381</v>
      </c>
      <c r="G480" s="993"/>
      <c r="H480" s="99"/>
      <c r="I480" s="99"/>
      <c r="J480" s="99"/>
      <c r="K480" s="96"/>
      <c r="L480" s="96"/>
      <c r="M480" s="100"/>
      <c r="N480" s="96"/>
      <c r="O480" s="982"/>
      <c r="P480" s="101"/>
      <c r="Q480" s="96"/>
      <c r="R480" s="96"/>
      <c r="S480" s="100"/>
      <c r="T480" s="190"/>
      <c r="U480" s="96"/>
      <c r="V480" s="102"/>
      <c r="W480" s="171"/>
      <c r="X480" s="171"/>
      <c r="Y480" s="499"/>
      <c r="Z480" s="499"/>
      <c r="AA480" s="108"/>
      <c r="AE480" s="85"/>
      <c r="AF480" s="85"/>
      <c r="AG480" s="85"/>
      <c r="AH480"/>
      <c r="AI480" s="85"/>
      <c r="AJ480" s="11"/>
      <c r="AM480" s="11"/>
      <c r="AN480" s="11"/>
    </row>
    <row r="481" spans="4:40" x14ac:dyDescent="0.25">
      <c r="D481" s="91" t="s">
        <v>3634</v>
      </c>
      <c r="E481" s="995"/>
      <c r="F481" s="98" t="s">
        <v>3396</v>
      </c>
      <c r="G481" s="993"/>
      <c r="H481" s="99"/>
      <c r="I481" s="99"/>
      <c r="J481" s="99"/>
      <c r="K481" s="96"/>
      <c r="L481" s="96"/>
      <c r="M481" s="100"/>
      <c r="N481" s="96"/>
      <c r="O481" s="982"/>
      <c r="P481" s="101"/>
      <c r="Q481" s="96"/>
      <c r="R481" s="96"/>
      <c r="S481" s="100"/>
      <c r="T481" s="190"/>
      <c r="U481" s="96"/>
      <c r="V481" s="102"/>
      <c r="W481" s="171"/>
      <c r="X481" s="171"/>
      <c r="Y481" s="499"/>
      <c r="Z481" s="499"/>
      <c r="AA481" s="108"/>
      <c r="AE481" s="85"/>
      <c r="AF481" s="85"/>
      <c r="AG481" s="85"/>
      <c r="AH481"/>
      <c r="AI481"/>
      <c r="AJ481"/>
      <c r="AN481" s="10"/>
    </row>
    <row r="482" spans="4:40" x14ac:dyDescent="0.25">
      <c r="D482" s="91" t="s">
        <v>840</v>
      </c>
      <c r="E482" s="995"/>
      <c r="F482" s="98" t="s">
        <v>855</v>
      </c>
      <c r="G482" s="993"/>
      <c r="H482" s="99"/>
      <c r="I482" s="99"/>
      <c r="J482" s="99"/>
      <c r="K482" s="96"/>
      <c r="L482" s="96"/>
      <c r="M482" s="100"/>
      <c r="N482" s="96"/>
      <c r="O482" s="982"/>
      <c r="P482" s="101"/>
      <c r="Q482" s="96"/>
      <c r="R482" s="96"/>
      <c r="S482" s="100"/>
      <c r="T482" s="190"/>
      <c r="U482" s="96"/>
      <c r="V482" s="102"/>
      <c r="W482" s="171"/>
      <c r="X482" s="171"/>
      <c r="Y482" s="499"/>
      <c r="Z482" s="499"/>
      <c r="AA482" s="108"/>
      <c r="AE482" s="39"/>
      <c r="AF482"/>
      <c r="AG482"/>
      <c r="AH482"/>
      <c r="AI482"/>
      <c r="AJ482"/>
      <c r="AN482" s="10"/>
    </row>
    <row r="483" spans="4:40" x14ac:dyDescent="0.25">
      <c r="D483" s="91" t="s">
        <v>730</v>
      </c>
      <c r="E483" s="995"/>
      <c r="F483" s="98" t="s">
        <v>856</v>
      </c>
      <c r="G483" s="993"/>
      <c r="H483" s="99"/>
      <c r="I483" s="99"/>
      <c r="J483" s="99"/>
      <c r="K483" s="96"/>
      <c r="L483" s="96"/>
      <c r="M483" s="100"/>
      <c r="N483" s="96"/>
      <c r="O483" s="982"/>
      <c r="P483" s="101"/>
      <c r="Q483" s="96"/>
      <c r="R483" s="96"/>
      <c r="S483" s="100"/>
      <c r="T483" s="190"/>
      <c r="U483" s="96"/>
      <c r="V483" s="102"/>
      <c r="W483" s="171"/>
      <c r="X483" s="171"/>
      <c r="Y483" s="499"/>
      <c r="Z483" s="499"/>
      <c r="AA483" s="108"/>
      <c r="AE483" s="39"/>
      <c r="AF483"/>
      <c r="AG483"/>
      <c r="AH483"/>
      <c r="AI483"/>
      <c r="AJ483"/>
    </row>
    <row r="484" spans="4:40" x14ac:dyDescent="0.25">
      <c r="D484" s="91" t="s">
        <v>75</v>
      </c>
      <c r="E484" s="995"/>
      <c r="F484" s="98" t="s">
        <v>857</v>
      </c>
      <c r="G484" s="993"/>
      <c r="H484" s="99"/>
      <c r="I484" s="99"/>
      <c r="J484" s="99"/>
      <c r="K484" s="96"/>
      <c r="L484" s="96"/>
      <c r="M484" s="100"/>
      <c r="N484" s="96"/>
      <c r="O484" s="982"/>
      <c r="P484" s="101"/>
      <c r="Q484" s="96"/>
      <c r="R484" s="96"/>
      <c r="S484" s="100"/>
      <c r="T484" s="190"/>
      <c r="U484" s="96"/>
      <c r="V484" s="102"/>
      <c r="W484" s="171"/>
      <c r="X484" s="171"/>
      <c r="Y484" s="499"/>
      <c r="Z484" s="499"/>
      <c r="AA484" s="108"/>
      <c r="AE484"/>
      <c r="AF484"/>
      <c r="AG484"/>
      <c r="AH484"/>
      <c r="AI484"/>
      <c r="AJ484"/>
    </row>
    <row r="485" spans="4:40" ht="15.75" thickBot="1" x14ac:dyDescent="0.3">
      <c r="D485" s="95" t="s">
        <v>76</v>
      </c>
      <c r="E485" s="991"/>
      <c r="F485" s="103" t="s">
        <v>3638</v>
      </c>
      <c r="G485" s="992"/>
      <c r="H485" s="104"/>
      <c r="I485" s="104"/>
      <c r="J485" s="104"/>
      <c r="K485" s="97"/>
      <c r="L485" s="97"/>
      <c r="M485" s="105"/>
      <c r="N485" s="97"/>
      <c r="O485" s="983"/>
      <c r="P485" s="106"/>
      <c r="Q485" s="97"/>
      <c r="R485" s="97"/>
      <c r="S485" s="105"/>
      <c r="T485" s="191"/>
      <c r="U485" s="97"/>
      <c r="V485" s="107"/>
      <c r="W485" s="172"/>
      <c r="X485" s="172"/>
      <c r="Y485" s="500"/>
      <c r="Z485" s="500"/>
      <c r="AA485" s="109"/>
      <c r="AE485"/>
      <c r="AF485"/>
      <c r="AG485"/>
      <c r="AH485"/>
      <c r="AI485"/>
      <c r="AJ485"/>
    </row>
    <row r="486" spans="4:40" x14ac:dyDescent="0.25">
      <c r="D486" s="507" t="s">
        <v>2435</v>
      </c>
      <c r="E486" s="845"/>
      <c r="F486" s="509" t="s">
        <v>3635</v>
      </c>
      <c r="G486" s="846"/>
      <c r="H486" s="990"/>
      <c r="I486" s="990"/>
      <c r="J486" s="990"/>
      <c r="K486" s="510"/>
      <c r="L486" s="510"/>
      <c r="M486" s="511"/>
      <c r="N486" s="510"/>
      <c r="O486" s="984"/>
      <c r="P486" s="512"/>
      <c r="Q486" s="510"/>
      <c r="R486" s="510"/>
      <c r="S486" s="511"/>
      <c r="T486" s="513"/>
      <c r="U486" s="510"/>
      <c r="V486" s="514"/>
      <c r="W486" s="515"/>
      <c r="X486" s="515"/>
      <c r="Y486" s="516"/>
      <c r="Z486" s="516"/>
      <c r="AA486" s="517"/>
      <c r="AE486"/>
      <c r="AF486"/>
      <c r="AG486"/>
      <c r="AI486"/>
      <c r="AJ486"/>
    </row>
    <row r="487" spans="4:40" x14ac:dyDescent="0.25">
      <c r="D487" s="91" t="s">
        <v>22</v>
      </c>
      <c r="E487" s="995"/>
      <c r="F487" s="98" t="s">
        <v>874</v>
      </c>
      <c r="G487" s="993"/>
      <c r="H487" s="99"/>
      <c r="I487" s="99"/>
      <c r="J487" s="99"/>
      <c r="K487" s="96"/>
      <c r="L487" s="96"/>
      <c r="M487" s="100"/>
      <c r="N487" s="96"/>
      <c r="O487" s="982"/>
      <c r="P487" s="101"/>
      <c r="Q487" s="96"/>
      <c r="R487" s="96"/>
      <c r="S487" s="100"/>
      <c r="T487" s="190"/>
      <c r="U487" s="96"/>
      <c r="V487" s="102"/>
      <c r="W487" s="171"/>
      <c r="X487" s="171"/>
      <c r="Y487" s="499"/>
      <c r="Z487" s="499"/>
      <c r="AA487" s="108"/>
      <c r="AE487"/>
      <c r="AF487"/>
      <c r="AG487"/>
      <c r="AI487"/>
      <c r="AJ487"/>
    </row>
    <row r="488" spans="4:40" ht="15.75" thickBot="1" x14ac:dyDescent="0.3">
      <c r="D488" s="95" t="s">
        <v>4</v>
      </c>
      <c r="E488" s="991"/>
      <c r="F488" s="103" t="s">
        <v>4382</v>
      </c>
      <c r="G488" s="992"/>
      <c r="H488" s="104"/>
      <c r="I488" s="104"/>
      <c r="J488" s="104"/>
      <c r="K488" s="97"/>
      <c r="L488" s="97"/>
      <c r="M488" s="105"/>
      <c r="N488" s="97"/>
      <c r="O488" s="983"/>
      <c r="P488" s="106"/>
      <c r="Q488" s="97"/>
      <c r="R488" s="97"/>
      <c r="S488" s="105"/>
      <c r="T488" s="191"/>
      <c r="U488" s="97"/>
      <c r="V488" s="107"/>
      <c r="W488" s="172"/>
      <c r="X488" s="172"/>
      <c r="Y488" s="500"/>
      <c r="Z488" s="500"/>
      <c r="AA488" s="109"/>
      <c r="AE488"/>
      <c r="AF488"/>
      <c r="AG488"/>
    </row>
  </sheetData>
  <sortState ref="A5:AS418">
    <sortCondition descending="1" ref="I5:I418"/>
    <sortCondition descending="1" ref="X5:X418"/>
  </sortState>
  <hyperlinks>
    <hyperlink ref="AS235" r:id="rId1"/>
    <hyperlink ref="AQ416" r:id="rId2"/>
    <hyperlink ref="AQ89" r:id="rId3"/>
    <hyperlink ref="AQ262" r:id="rId4"/>
    <hyperlink ref="AJ435" r:id="rId5" display="http://en.wikipedia.org/wiki/Instructions_per_second"/>
    <hyperlink ref="AR435" r:id="rId6"/>
    <hyperlink ref="E409" r:id="rId7"/>
    <hyperlink ref="E225" r:id="rId8"/>
    <hyperlink ref="AQ170" r:id="rId9"/>
    <hyperlink ref="AQ273" r:id="rId10"/>
    <hyperlink ref="AQ268" r:id="rId11"/>
    <hyperlink ref="E140" r:id="rId12"/>
    <hyperlink ref="E73" r:id="rId13"/>
    <hyperlink ref="E20" r:id="rId14"/>
    <hyperlink ref="E404" r:id="rId15"/>
    <hyperlink ref="E123" r:id="rId16"/>
    <hyperlink ref="AQ101" r:id="rId17" display="http://homepages.thm.de/~hg53/eco32"/>
    <hyperlink ref="AQ37" r:id="rId18"/>
    <hyperlink ref="AQ155" r:id="rId19"/>
    <hyperlink ref="AQ231" r:id="rId20"/>
    <hyperlink ref="AS124" r:id="rId21"/>
    <hyperlink ref="E367" r:id="rId22"/>
    <hyperlink ref="E374" r:id="rId23"/>
    <hyperlink ref="AS155" r:id="rId24"/>
    <hyperlink ref="E316" r:id="rId25"/>
    <hyperlink ref="E48" r:id="rId26"/>
    <hyperlink ref="AQ48" r:id="rId27"/>
    <hyperlink ref="E94" r:id="rId28"/>
    <hyperlink ref="E54" r:id="rId29"/>
    <hyperlink ref="E83" r:id="rId30"/>
    <hyperlink ref="E428" r:id="rId31"/>
    <hyperlink ref="E63" r:id="rId32"/>
    <hyperlink ref="E408" r:id="rId33"/>
    <hyperlink ref="E44" r:id="rId34"/>
    <hyperlink ref="E253" r:id="rId35"/>
    <hyperlink ref="E228" r:id="rId36"/>
    <hyperlink ref="E413" r:id="rId37"/>
    <hyperlink ref="E401" r:id="rId38"/>
    <hyperlink ref="AQ373" r:id="rId39"/>
    <hyperlink ref="E255" r:id="rId40"/>
    <hyperlink ref="E427" r:id="rId41"/>
    <hyperlink ref="E293" r:id="rId42"/>
    <hyperlink ref="E388" r:id="rId43"/>
    <hyperlink ref="E78" r:id="rId44"/>
    <hyperlink ref="E86" r:id="rId45"/>
    <hyperlink ref="E193" r:id="rId46"/>
    <hyperlink ref="E157" r:id="rId47"/>
    <hyperlink ref="E259" r:id="rId48"/>
    <hyperlink ref="E352" r:id="rId49"/>
    <hyperlink ref="E349" r:id="rId50"/>
    <hyperlink ref="E348" r:id="rId51"/>
    <hyperlink ref="E289" r:id="rId52"/>
    <hyperlink ref="E345" r:id="rId53"/>
    <hyperlink ref="E392" r:id="rId54"/>
    <hyperlink ref="E422" r:id="rId55"/>
    <hyperlink ref="E301" r:id="rId56"/>
    <hyperlink ref="E199" r:id="rId57"/>
    <hyperlink ref="E340" r:id="rId58"/>
    <hyperlink ref="E319" r:id="rId59"/>
    <hyperlink ref="E80" r:id="rId60"/>
    <hyperlink ref="E418" r:id="rId61"/>
    <hyperlink ref="E75" r:id="rId62"/>
    <hyperlink ref="AR239" r:id="rId63"/>
    <hyperlink ref="E239" r:id="rId64"/>
    <hyperlink ref="E263" r:id="rId65"/>
    <hyperlink ref="E139" r:id="rId66"/>
    <hyperlink ref="E412" r:id="rId67"/>
    <hyperlink ref="E431" r:id="rId68"/>
    <hyperlink ref="E430" r:id="rId69"/>
    <hyperlink ref="E432" r:id="rId70"/>
    <hyperlink ref="E425" r:id="rId71"/>
    <hyperlink ref="E174" r:id="rId72"/>
    <hyperlink ref="E344" r:id="rId73"/>
    <hyperlink ref="E69" r:id="rId74"/>
    <hyperlink ref="E369" r:id="rId75"/>
    <hyperlink ref="E39" r:id="rId76"/>
    <hyperlink ref="E257" r:id="rId77"/>
    <hyperlink ref="E285" r:id="rId78"/>
    <hyperlink ref="E273" r:id="rId79"/>
    <hyperlink ref="E346" r:id="rId80"/>
    <hyperlink ref="E277" r:id="rId81"/>
    <hyperlink ref="E110" r:id="rId82"/>
    <hyperlink ref="E61" r:id="rId83"/>
    <hyperlink ref="AQ61" r:id="rId84"/>
    <hyperlink ref="E126" r:id="rId85"/>
    <hyperlink ref="E132" r:id="rId86"/>
    <hyperlink ref="AQ132" r:id="rId87"/>
    <hyperlink ref="E93" r:id="rId88"/>
    <hyperlink ref="E55" r:id="rId89"/>
    <hyperlink ref="E115" r:id="rId90"/>
    <hyperlink ref="E245" r:id="rId91"/>
    <hyperlink ref="E327" r:id="rId92"/>
    <hyperlink ref="E364" r:id="rId93"/>
    <hyperlink ref="E336" r:id="rId94"/>
    <hyperlink ref="AQ336" r:id="rId95"/>
    <hyperlink ref="E195" r:id="rId96"/>
    <hyperlink ref="E234" r:id="rId97"/>
    <hyperlink ref="AQ234" r:id="rId98"/>
    <hyperlink ref="E268" r:id="rId99"/>
    <hyperlink ref="E375" r:id="rId100"/>
    <hyperlink ref="E372" r:id="rId101"/>
    <hyperlink ref="E133" r:id="rId102"/>
    <hyperlink ref="E420" r:id="rId103"/>
    <hyperlink ref="E417" r:id="rId104"/>
    <hyperlink ref="E65" r:id="rId105"/>
    <hyperlink ref="E81" r:id="rId106"/>
    <hyperlink ref="E20:E22" r:id="rId107" display="https://opencores.org/project,avrtinyx61core"/>
    <hyperlink ref="E235" r:id="rId108"/>
    <hyperlink ref="E312" r:id="rId109"/>
    <hyperlink ref="E232" r:id="rId110"/>
    <hyperlink ref="E19" r:id="rId111"/>
    <hyperlink ref="AQ210" r:id="rId112"/>
    <hyperlink ref="E338" r:id="rId113"/>
    <hyperlink ref="E158" r:id="rId114"/>
    <hyperlink ref="AQ158" r:id="rId115"/>
    <hyperlink ref="E416" r:id="rId116"/>
    <hyperlink ref="E211" r:id="rId117"/>
    <hyperlink ref="E192" r:id="rId118"/>
    <hyperlink ref="E356" r:id="rId119"/>
    <hyperlink ref="E218" r:id="rId120"/>
    <hyperlink ref="E71" r:id="rId121"/>
    <hyperlink ref="E24" r:id="rId122"/>
    <hyperlink ref="E198" r:id="rId123"/>
    <hyperlink ref="E188" r:id="rId124"/>
    <hyperlink ref="E143" r:id="rId125"/>
    <hyperlink ref="E237" r:id="rId126"/>
    <hyperlink ref="E30" r:id="rId127"/>
    <hyperlink ref="E291" r:id="rId128"/>
    <hyperlink ref="E415" r:id="rId129"/>
    <hyperlink ref="E51" r:id="rId130"/>
    <hyperlink ref="E82" r:id="rId131"/>
    <hyperlink ref="E144" r:id="rId132"/>
    <hyperlink ref="AQ138" r:id="rId133"/>
    <hyperlink ref="E138" r:id="rId134"/>
    <hyperlink ref="E64" r:id="rId135"/>
    <hyperlink ref="AQ64" r:id="rId136"/>
    <hyperlink ref="E385" r:id="rId137"/>
    <hyperlink ref="AQ385" r:id="rId138"/>
    <hyperlink ref="E156" r:id="rId139"/>
    <hyperlink ref="E101" r:id="rId140"/>
    <hyperlink ref="AQ415" r:id="rId141"/>
    <hyperlink ref="E299" r:id="rId142"/>
    <hyperlink ref="E220" r:id="rId143"/>
    <hyperlink ref="E370" r:id="rId144"/>
    <hyperlink ref="AQ370" r:id="rId145"/>
    <hyperlink ref="E114" r:id="rId146"/>
    <hyperlink ref="AQ189" r:id="rId147"/>
    <hyperlink ref="E189" r:id="rId148"/>
    <hyperlink ref="E400" r:id="rId149"/>
    <hyperlink ref="E371" r:id="rId150"/>
    <hyperlink ref="E387" r:id="rId151"/>
    <hyperlink ref="E419" r:id="rId152"/>
    <hyperlink ref="AQ371" r:id="rId153"/>
    <hyperlink ref="AQ400" r:id="rId154"/>
    <hyperlink ref="AQ387" r:id="rId155"/>
    <hyperlink ref="AQ419" r:id="rId156"/>
    <hyperlink ref="AQ411" r:id="rId157"/>
    <hyperlink ref="AQ192" r:id="rId158"/>
    <hyperlink ref="AQ356" r:id="rId159"/>
    <hyperlink ref="E209" r:id="rId160"/>
    <hyperlink ref="E384" r:id="rId161"/>
    <hyperlink ref="E406" r:id="rId162"/>
    <hyperlink ref="E175" r:id="rId163"/>
    <hyperlink ref="E184" r:id="rId164"/>
    <hyperlink ref="E28" r:id="rId165"/>
    <hyperlink ref="E58" r:id="rId166"/>
    <hyperlink ref="E40" r:id="rId167"/>
    <hyperlink ref="AQ338" r:id="rId168"/>
    <hyperlink ref="AQ91" r:id="rId169"/>
    <hyperlink ref="E136" r:id="rId170"/>
    <hyperlink ref="E249" r:id="rId171"/>
    <hyperlink ref="E252" r:id="rId172"/>
    <hyperlink ref="E274" r:id="rId173"/>
    <hyperlink ref="E373" r:id="rId174"/>
    <hyperlink ref="E262" r:id="rId175"/>
    <hyperlink ref="E196" r:id="rId176"/>
    <hyperlink ref="E97" r:id="rId177"/>
    <hyperlink ref="E89" r:id="rId178"/>
    <hyperlink ref="E88" r:id="rId179"/>
    <hyperlink ref="AQ88" r:id="rId180"/>
    <hyperlink ref="E17" r:id="rId181"/>
    <hyperlink ref="E410" r:id="rId182"/>
    <hyperlink ref="E168" r:id="rId183"/>
    <hyperlink ref="E159" r:id="rId184"/>
    <hyperlink ref="E281" r:id="rId185"/>
    <hyperlink ref="AQ281" r:id="rId186"/>
    <hyperlink ref="E264" r:id="rId187"/>
    <hyperlink ref="E50" r:id="rId188"/>
    <hyperlink ref="AQ317" r:id="rId189"/>
    <hyperlink ref="E155" r:id="rId190"/>
    <hyperlink ref="AQ407" r:id="rId191"/>
    <hyperlink ref="AQ54" r:id="rId192"/>
    <hyperlink ref="E283" r:id="rId193"/>
    <hyperlink ref="E315" r:id="rId194"/>
    <hyperlink ref="E323" r:id="rId195"/>
    <hyperlink ref="E240" r:id="rId196"/>
    <hyperlink ref="E353" r:id="rId197"/>
    <hyperlink ref="E116" r:id="rId198"/>
    <hyperlink ref="E300" r:id="rId199"/>
    <hyperlink ref="E377" r:id="rId200"/>
    <hyperlink ref="E276" r:id="rId201"/>
    <hyperlink ref="E241" r:id="rId202"/>
    <hyperlink ref="E227" r:id="rId203"/>
    <hyperlink ref="E179" r:id="rId204"/>
    <hyperlink ref="E113" r:id="rId205"/>
    <hyperlink ref="E100" r:id="rId206"/>
    <hyperlink ref="E308" r:id="rId207"/>
    <hyperlink ref="E85" r:id="rId208"/>
    <hyperlink ref="E129" r:id="rId209"/>
    <hyperlink ref="E16" r:id="rId210"/>
    <hyperlink ref="E149" r:id="rId211"/>
    <hyperlink ref="E258" r:id="rId212"/>
    <hyperlink ref="AQ149" r:id="rId213"/>
    <hyperlink ref="AQ421" r:id="rId214"/>
    <hyperlink ref="AQ258" r:id="rId215"/>
    <hyperlink ref="AQ197" r:id="rId216"/>
    <hyperlink ref="AQ103" r:id="rId217"/>
    <hyperlink ref="AQ13" r:id="rId218"/>
    <hyperlink ref="AQ139" r:id="rId219"/>
    <hyperlink ref="E247" r:id="rId220"/>
    <hyperlink ref="E77" r:id="rId221"/>
    <hyperlink ref="E395" r:id="rId222"/>
    <hyperlink ref="E398" r:id="rId223"/>
    <hyperlink ref="E357" r:id="rId224"/>
    <hyperlink ref="E383" r:id="rId225"/>
    <hyperlink ref="E261" r:id="rId226"/>
    <hyperlink ref="E314" r:id="rId227"/>
    <hyperlink ref="E297" r:id="rId228"/>
    <hyperlink ref="E347" r:id="rId229"/>
    <hyperlink ref="E5" r:id="rId230"/>
    <hyperlink ref="E402" r:id="rId231"/>
    <hyperlink ref="E376" r:id="rId232"/>
    <hyperlink ref="E68" r:id="rId233"/>
    <hyperlink ref="E337" r:id="rId234"/>
    <hyperlink ref="E270" r:id="rId235"/>
    <hyperlink ref="E391" r:id="rId236"/>
    <hyperlink ref="AS407" r:id="rId237"/>
    <hyperlink ref="E407" r:id="rId238"/>
    <hyperlink ref="E380" r:id="rId239"/>
    <hyperlink ref="AQ260" r:id="rId240"/>
    <hyperlink ref="E260" r:id="rId241"/>
    <hyperlink ref="E102" r:id="rId242"/>
    <hyperlink ref="E170" r:id="rId243"/>
    <hyperlink ref="AQ131" r:id="rId244"/>
    <hyperlink ref="E131" r:id="rId245"/>
    <hyperlink ref="E378" r:id="rId246"/>
    <hyperlink ref="AQ44" r:id="rId247"/>
    <hyperlink ref="E411" r:id="rId248"/>
    <hyperlink ref="E405" r:id="rId249"/>
    <hyperlink ref="E22" r:id="rId250"/>
    <hyperlink ref="AS329" r:id="rId251"/>
    <hyperlink ref="AQ225" r:id="rId252"/>
    <hyperlink ref="E15" r:id="rId253"/>
    <hyperlink ref="AQ15" r:id="rId254"/>
    <hyperlink ref="E326" r:id="rId255"/>
    <hyperlink ref="AQ326" r:id="rId256"/>
    <hyperlink ref="E296" r:id="rId257"/>
    <hyperlink ref="E365" r:id="rId258"/>
    <hyperlink ref="E8" r:id="rId259"/>
    <hyperlink ref="AQ8" r:id="rId260"/>
    <hyperlink ref="E25" r:id="rId261"/>
    <hyperlink ref="AQ25" r:id="rId262"/>
    <hyperlink ref="AQ65" r:id="rId263"/>
    <hyperlink ref="E397" r:id="rId264"/>
    <hyperlink ref="E182" r:id="rId265"/>
    <hyperlink ref="E37" r:id="rId266"/>
    <hyperlink ref="E92" r:id="rId267"/>
    <hyperlink ref="E271" r:id="rId268"/>
    <hyperlink ref="AQ271" r:id="rId269"/>
    <hyperlink ref="AQ294" r:id="rId270"/>
    <hyperlink ref="E294" r:id="rId271"/>
    <hyperlink ref="E152" r:id="rId272"/>
    <hyperlink ref="AQ152" r:id="rId273"/>
    <hyperlink ref="E267" r:id="rId274"/>
    <hyperlink ref="AQ267" r:id="rId275"/>
    <hyperlink ref="E361" r:id="rId276"/>
    <hyperlink ref="E251" r:id="rId277"/>
    <hyperlink ref="AQ251" r:id="rId278"/>
    <hyperlink ref="E106" r:id="rId279"/>
    <hyperlink ref="AQ389" r:id="rId280"/>
    <hyperlink ref="E389" r:id="rId281"/>
    <hyperlink ref="E236" r:id="rId282"/>
    <hyperlink ref="AQ236" r:id="rId283"/>
    <hyperlink ref="AQ405" r:id="rId284"/>
    <hyperlink ref="AQ111" r:id="rId285"/>
    <hyperlink ref="E111" r:id="rId286"/>
    <hyperlink ref="E229" r:id="rId287"/>
    <hyperlink ref="E180" r:id="rId288"/>
    <hyperlink ref="E34" r:id="rId289"/>
    <hyperlink ref="E215" r:id="rId290"/>
    <hyperlink ref="E403" r:id="rId291"/>
    <hyperlink ref="E204" r:id="rId292"/>
    <hyperlink ref="E226" r:id="rId293"/>
    <hyperlink ref="AQ226" r:id="rId294"/>
    <hyperlink ref="E343" r:id="rId295"/>
    <hyperlink ref="AQ343" r:id="rId296"/>
    <hyperlink ref="E103" r:id="rId297"/>
    <hyperlink ref="E13" r:id="rId298"/>
    <hyperlink ref="E45" r:id="rId299"/>
    <hyperlink ref="E178" r:id="rId300"/>
    <hyperlink ref="E59" r:id="rId301"/>
    <hyperlink ref="E84" r:id="rId302"/>
    <hyperlink ref="AQ84" r:id="rId303"/>
    <hyperlink ref="AQ16" r:id="rId304"/>
    <hyperlink ref="AQ248" r:id="rId305"/>
    <hyperlink ref="E248" r:id="rId306"/>
    <hyperlink ref="E221" r:id="rId307"/>
    <hyperlink ref="E124" r:id="rId308"/>
    <hyperlink ref="AQ376" r:id="rId309"/>
    <hyperlink ref="E191" r:id="rId310"/>
    <hyperlink ref="E95" r:id="rId311"/>
    <hyperlink ref="AQ95" r:id="rId312"/>
    <hyperlink ref="E145" r:id="rId313"/>
    <hyperlink ref="E286" r:id="rId314"/>
    <hyperlink ref="E360" r:id="rId315"/>
    <hyperlink ref="AQ360" r:id="rId316"/>
    <hyperlink ref="E205" r:id="rId317"/>
    <hyperlink ref="E328" r:id="rId318"/>
    <hyperlink ref="AQ205" r:id="rId319"/>
    <hyperlink ref="E335" r:id="rId320"/>
    <hyperlink ref="AQ335" r:id="rId321"/>
    <hyperlink ref="E60" r:id="rId322"/>
    <hyperlink ref="AQ288" r:id="rId323"/>
    <hyperlink ref="E288" r:id="rId324"/>
    <hyperlink ref="E421" r:id="rId325"/>
    <hyperlink ref="AQ254" r:id="rId326"/>
    <hyperlink ref="E254" r:id="rId327"/>
    <hyperlink ref="AQ329" r:id="rId328"/>
    <hyperlink ref="E329" r:id="rId329"/>
    <hyperlink ref="AS159" r:id="rId330"/>
    <hyperlink ref="AQ159" r:id="rId331"/>
    <hyperlink ref="E74" r:id="rId332"/>
    <hyperlink ref="E53" r:id="rId333"/>
    <hyperlink ref="AQ243" r:id="rId334"/>
    <hyperlink ref="E96" r:id="rId335"/>
    <hyperlink ref="E203" r:id="rId336"/>
    <hyperlink ref="E104" r:id="rId337"/>
    <hyperlink ref="AQ75" r:id="rId338"/>
    <hyperlink ref="E242" r:id="rId339"/>
    <hyperlink ref="E109" r:id="rId340"/>
    <hyperlink ref="AQ24" r:id="rId341"/>
    <hyperlink ref="AQ174" r:id="rId342"/>
    <hyperlink ref="AQ73" r:id="rId343"/>
    <hyperlink ref="E127" r:id="rId344"/>
    <hyperlink ref="E128" r:id="rId345"/>
    <hyperlink ref="E305" r:id="rId346"/>
    <hyperlink ref="E320" r:id="rId347"/>
    <hyperlink ref="AQ320" r:id="rId348"/>
    <hyperlink ref="E282" r:id="rId349"/>
    <hyperlink ref="E230" r:id="rId350"/>
    <hyperlink ref="E295" r:id="rId351"/>
    <hyperlink ref="E224" r:id="rId352"/>
    <hyperlink ref="E292" r:id="rId353"/>
    <hyperlink ref="E216" r:id="rId354"/>
    <hyperlink ref="E183" r:id="rId355"/>
    <hyperlink ref="E47" r:id="rId356"/>
    <hyperlink ref="E67" r:id="rId357"/>
    <hyperlink ref="E318" r:id="rId358"/>
    <hyperlink ref="AQ318" r:id="rId359"/>
    <hyperlink ref="E366" r:id="rId360"/>
    <hyperlink ref="AQ366" r:id="rId361"/>
    <hyperlink ref="AQ175" r:id="rId362"/>
    <hyperlink ref="E324" r:id="rId363"/>
    <hyperlink ref="E79" r:id="rId364"/>
    <hyperlink ref="E330" r:id="rId365"/>
    <hyperlink ref="E290" r:id="rId366"/>
    <hyperlink ref="AQ113" r:id="rId367"/>
    <hyperlink ref="AQ127" r:id="rId368"/>
    <hyperlink ref="AQ116" r:id="rId369"/>
    <hyperlink ref="AQ128" r:id="rId370"/>
    <hyperlink ref="AQ78" r:id="rId371"/>
    <hyperlink ref="AQ86" r:id="rId372"/>
    <hyperlink ref="AQ399" r:id="rId373"/>
    <hyperlink ref="E399" r:id="rId374"/>
    <hyperlink ref="AQ228" r:id="rId375"/>
    <hyperlink ref="E26" r:id="rId376"/>
    <hyperlink ref="E90" r:id="rId377"/>
    <hyperlink ref="AQ90" r:id="rId378"/>
    <hyperlink ref="AQ238" r:id="rId379"/>
    <hyperlink ref="E238" r:id="rId380"/>
    <hyperlink ref="AS54" r:id="rId381"/>
    <hyperlink ref="E151" r:id="rId382"/>
    <hyperlink ref="E265" r:id="rId383"/>
    <hyperlink ref="AQ270" r:id="rId384"/>
    <hyperlink ref="E12" r:id="rId385"/>
    <hyperlink ref="AQ12" r:id="rId386"/>
    <hyperlink ref="AS48" r:id="rId387"/>
    <hyperlink ref="E147" r:id="rId388"/>
    <hyperlink ref="E6" r:id="rId389"/>
    <hyperlink ref="AQ6" r:id="rId390"/>
    <hyperlink ref="E134" r:id="rId391"/>
    <hyperlink ref="E223" r:id="rId392"/>
    <hyperlink ref="E125" r:id="rId393"/>
    <hyperlink ref="AQ141" r:id="rId394"/>
    <hyperlink ref="E141" r:id="rId395"/>
    <hyperlink ref="E118" r:id="rId396"/>
    <hyperlink ref="E331" r:id="rId397"/>
    <hyperlink ref="E120" r:id="rId398"/>
    <hyperlink ref="AQ177" r:id="rId399"/>
    <hyperlink ref="E177" r:id="rId400"/>
    <hyperlink ref="E167" r:id="rId401"/>
    <hyperlink ref="AQ167" r:id="rId402"/>
    <hyperlink ref="E244" r:id="rId403"/>
    <hyperlink ref="AQ244" r:id="rId404"/>
    <hyperlink ref="E137" r:id="rId405"/>
    <hyperlink ref="AQ312" r:id="rId406"/>
    <hyperlink ref="AQ130" r:id="rId407"/>
    <hyperlink ref="E130" r:id="rId408"/>
    <hyperlink ref="AS130" r:id="rId409"/>
    <hyperlink ref="E76" r:id="rId410"/>
    <hyperlink ref="E246" r:id="rId411"/>
    <hyperlink ref="E43" r:id="rId412"/>
    <hyperlink ref="E49" r:id="rId413"/>
    <hyperlink ref="AQ49" r:id="rId414"/>
    <hyperlink ref="E153" r:id="rId415"/>
    <hyperlink ref="E9" r:id="rId416"/>
    <hyperlink ref="E362" r:id="rId417"/>
    <hyperlink ref="AQ362" r:id="rId418"/>
    <hyperlink ref="E142" r:id="rId419"/>
    <hyperlink ref="AQ142" r:id="rId420"/>
    <hyperlink ref="E91" r:id="rId421"/>
    <hyperlink ref="E185" r:id="rId422"/>
    <hyperlink ref="E10" r:id="rId423"/>
    <hyperlink ref="AQ10" r:id="rId424"/>
    <hyperlink ref="AS360" r:id="rId425"/>
    <hyperlink ref="E200" r:id="rId426"/>
    <hyperlink ref="E98" r:id="rId427"/>
    <hyperlink ref="E122" r:id="rId428"/>
    <hyperlink ref="E57" r:id="rId429"/>
    <hyperlink ref="AQ57" r:id="rId430"/>
    <hyperlink ref="E351" r:id="rId431"/>
    <hyperlink ref="AQ351" r:id="rId432"/>
    <hyperlink ref="E108" r:id="rId433"/>
    <hyperlink ref="AQ108" r:id="rId434"/>
    <hyperlink ref="E154" r:id="rId435"/>
    <hyperlink ref="AQ154" r:id="rId436"/>
    <hyperlink ref="AQ296" r:id="rId437"/>
    <hyperlink ref="E212" r:id="rId438"/>
    <hyperlink ref="AQ30" r:id="rId439"/>
    <hyperlink ref="E394" r:id="rId440"/>
    <hyperlink ref="E284" r:id="rId441"/>
    <hyperlink ref="AQ241" r:id="rId442"/>
    <hyperlink ref="E339" r:id="rId443"/>
    <hyperlink ref="E99" r:id="rId444"/>
    <hyperlink ref="E304" r:id="rId445"/>
    <hyperlink ref="AQ304" r:id="rId446"/>
    <hyperlink ref="E214" r:id="rId447"/>
    <hyperlink ref="AQ214" r:id="rId448"/>
    <hyperlink ref="E307" r:id="rId449"/>
    <hyperlink ref="AQ307" r:id="rId450"/>
    <hyperlink ref="E201" r:id="rId451"/>
    <hyperlink ref="AQ201" r:id="rId452"/>
    <hyperlink ref="E213" r:id="rId453"/>
    <hyperlink ref="AQ213" r:id="rId454"/>
    <hyperlink ref="E208" r:id="rId455"/>
    <hyperlink ref="AQ208" r:id="rId456"/>
    <hyperlink ref="E38" r:id="rId457"/>
    <hyperlink ref="AQ38" r:id="rId458"/>
    <hyperlink ref="E162" r:id="rId459"/>
    <hyperlink ref="AQ162" r:id="rId460"/>
    <hyperlink ref="AQ146" r:id="rId461"/>
    <hyperlink ref="E146" r:id="rId462"/>
    <hyperlink ref="AQ252" r:id="rId463"/>
    <hyperlink ref="E355" r:id="rId464"/>
    <hyperlink ref="AQ355" r:id="rId465"/>
    <hyperlink ref="E309" r:id="rId466"/>
    <hyperlink ref="AQ309" r:id="rId467"/>
    <hyperlink ref="E250" r:id="rId468"/>
    <hyperlink ref="E363" r:id="rId469"/>
    <hyperlink ref="AQ363" r:id="rId470"/>
    <hyperlink ref="AQ369" r:id="rId471"/>
    <hyperlink ref="E164" r:id="rId472"/>
    <hyperlink ref="E32" r:id="rId473"/>
    <hyperlink ref="E42" r:id="rId474"/>
    <hyperlink ref="E150" r:id="rId475"/>
    <hyperlink ref="AQ183" r:id="rId476"/>
    <hyperlink ref="E117" r:id="rId477"/>
    <hyperlink ref="AQ117" r:id="rId478"/>
    <hyperlink ref="E56" r:id="rId479"/>
    <hyperlink ref="AQ56" r:id="rId480"/>
    <hyperlink ref="E381" r:id="rId481"/>
    <hyperlink ref="E279" r:id="rId482"/>
    <hyperlink ref="E161" r:id="rId483"/>
    <hyperlink ref="E33" r:id="rId484"/>
    <hyperlink ref="E105" r:id="rId485"/>
    <hyperlink ref="E382" r:id="rId486"/>
    <hyperlink ref="E107" r:id="rId487"/>
    <hyperlink ref="AQ107" r:id="rId488"/>
    <hyperlink ref="E190" r:id="rId489"/>
    <hyperlink ref="E206" r:id="rId490"/>
    <hyperlink ref="E66" r:id="rId491"/>
    <hyperlink ref="AQ82" r:id="rId492"/>
    <hyperlink ref="AQ393" r:id="rId493"/>
    <hyperlink ref="E23" r:id="rId494"/>
    <hyperlink ref="AQ23" r:id="rId495"/>
    <hyperlink ref="E313" r:id="rId496"/>
    <hyperlink ref="AQ313" r:id="rId497"/>
    <hyperlink ref="AQ66" r:id="rId498"/>
    <hyperlink ref="AQ60" r:id="rId499"/>
    <hyperlink ref="AQ179" r:id="rId500"/>
    <hyperlink ref="E424" r:id="rId501"/>
    <hyperlink ref="AQ42" r:id="rId502"/>
    <hyperlink ref="E112" r:id="rId503"/>
    <hyperlink ref="AQ184" r:id="rId504"/>
    <hyperlink ref="E386" r:id="rId505"/>
    <hyperlink ref="E31" r:id="rId506"/>
    <hyperlink ref="E27" r:id="rId507"/>
    <hyperlink ref="AQ27" r:id="rId508"/>
    <hyperlink ref="AP436" r:id="rId509"/>
    <hyperlink ref="E87" r:id="rId510"/>
    <hyperlink ref="AQ285" r:id="rId511"/>
    <hyperlink ref="AQ344" r:id="rId512"/>
    <hyperlink ref="AQ209" r:id="rId513"/>
    <hyperlink ref="AQ14" r:id="rId514"/>
    <hyperlink ref="E14" r:id="rId515"/>
    <hyperlink ref="E119" r:id="rId516"/>
    <hyperlink ref="E342" r:id="rId517"/>
    <hyperlink ref="E334" r:id="rId518"/>
    <hyperlink ref="AQ334" r:id="rId519"/>
    <hyperlink ref="E36" r:id="rId520"/>
    <hyperlink ref="E148" r:id="rId521"/>
    <hyperlink ref="AQ148" r:id="rId522"/>
    <hyperlink ref="E52" r:id="rId523"/>
    <hyperlink ref="AQ52" r:id="rId524"/>
    <hyperlink ref="E217" r:id="rId525"/>
    <hyperlink ref="AQ217" r:id="rId526"/>
    <hyperlink ref="E333" r:id="rId527"/>
    <hyperlink ref="AQ333" r:id="rId528"/>
    <hyperlink ref="E72" r:id="rId529"/>
    <hyperlink ref="AQ135" r:id="rId530"/>
    <hyperlink ref="E135" r:id="rId531"/>
    <hyperlink ref="E46" r:id="rId532"/>
    <hyperlink ref="E202" r:id="rId533"/>
    <hyperlink ref="AQ202" r:id="rId534"/>
    <hyperlink ref="E169" r:id="rId535"/>
    <hyperlink ref="E172" r:id="rId536"/>
    <hyperlink ref="E325" r:id="rId537"/>
    <hyperlink ref="AQ325" r:id="rId538"/>
    <hyperlink ref="E306" r:id="rId539"/>
    <hyperlink ref="AQ306" r:id="rId540"/>
    <hyperlink ref="E358" r:id="rId541"/>
    <hyperlink ref="AQ396" r:id="rId542"/>
    <hyperlink ref="E396" r:id="rId543"/>
    <hyperlink ref="E11" r:id="rId544"/>
    <hyperlink ref="E207" r:id="rId545"/>
    <hyperlink ref="AQ207" r:id="rId546"/>
    <hyperlink ref="AQ11" r:id="rId547"/>
    <hyperlink ref="E29" r:id="rId548"/>
    <hyperlink ref="E121" r:id="rId549"/>
    <hyperlink ref="AQ121" r:id="rId550"/>
    <hyperlink ref="E62" r:id="rId551"/>
    <hyperlink ref="AQ62" r:id="rId552"/>
    <hyperlink ref="E256" r:id="rId553"/>
    <hyperlink ref="AQ256" r:id="rId554"/>
    <hyperlink ref="AQ287" r:id="rId555"/>
    <hyperlink ref="E187" r:id="rId556"/>
    <hyperlink ref="E173" r:id="rId557"/>
    <hyperlink ref="E18" r:id="rId558" display="https://opencores.org/project,avrtinyx61core"/>
    <hyperlink ref="E7" r:id="rId559" display="https://opencores.org/project,avrtinyx61core"/>
    <hyperlink ref="E341" r:id="rId560"/>
  </hyperlinks>
  <pageMargins left="0.25" right="0.25" top="0.75" bottom="0.75" header="0.3" footer="0.3"/>
  <pageSetup scale="43" fitToHeight="11" orientation="landscape" r:id="rId56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488"/>
  <sheetViews>
    <sheetView topLeftCell="B1" zoomScale="85" zoomScaleNormal="85" workbookViewId="0">
      <pane ySplit="1" topLeftCell="A131" activePane="bottomLeft" state="frozen"/>
      <selection pane="bottomLeft" activeCell="B22" sqref="A22:XFD22"/>
    </sheetView>
  </sheetViews>
  <sheetFormatPr defaultRowHeight="15" x14ac:dyDescent="0.25"/>
  <cols>
    <col min="1" max="1" width="2.42578125" customWidth="1"/>
    <col min="2" max="3" width="2.140625" customWidth="1"/>
    <col min="4" max="4" width="12.42578125" style="24" customWidth="1"/>
    <col min="5" max="5" width="13.42578125" style="7" customWidth="1"/>
    <col min="6" max="6" width="7.85546875" style="39" customWidth="1"/>
    <col min="7" max="7" width="18.42578125" customWidth="1"/>
    <col min="8" max="8" width="8.42578125" style="39" customWidth="1"/>
    <col min="9" max="9" width="3.5703125" style="39" customWidth="1"/>
    <col min="10" max="10" width="3.7109375" style="39" customWidth="1"/>
    <col min="11" max="11" width="8.28515625" customWidth="1"/>
    <col min="12" max="12" width="5.5703125" customWidth="1"/>
    <col min="13" max="13" width="5.5703125" style="10" customWidth="1"/>
    <col min="14" max="14" width="7" customWidth="1"/>
    <col min="15" max="15" width="5.140625" style="970" bestFit="1" customWidth="1"/>
    <col min="16" max="16" width="3.42578125" style="79" customWidth="1"/>
    <col min="17" max="17" width="3.85546875" customWidth="1"/>
    <col min="18" max="18" width="4.140625" customWidth="1"/>
    <col min="19" max="19" width="5.42578125" style="10" customWidth="1"/>
    <col min="20" max="20" width="3.5703125" style="183" customWidth="1"/>
    <col min="21" max="21" width="5.42578125" customWidth="1"/>
    <col min="22" max="22" width="5.5703125" style="11" bestFit="1" customWidth="1"/>
    <col min="23" max="23" width="5.140625" style="8" customWidth="1"/>
    <col min="24" max="24" width="6.140625" style="8" customWidth="1"/>
    <col min="25" max="25" width="4.5703125" style="492" customWidth="1"/>
    <col min="26" max="26" width="2.7109375" style="492" customWidth="1"/>
    <col min="27" max="27" width="7.140625" customWidth="1"/>
    <col min="28" max="28" width="4.28515625" style="39" customWidth="1"/>
    <col min="29" max="29" width="8.5703125" customWidth="1"/>
    <col min="30" max="30" width="2.28515625" style="39" customWidth="1"/>
    <col min="31" max="31" width="5.140625" style="7" customWidth="1"/>
    <col min="32" max="32" width="3.85546875" style="33" customWidth="1"/>
    <col min="33" max="33" width="2.5703125" style="33" customWidth="1"/>
    <col min="34" max="35" width="4.85546875" style="39" customWidth="1"/>
    <col min="36" max="36" width="4.7109375" style="39" customWidth="1"/>
    <col min="37" max="37" width="4.28515625" style="10" customWidth="1"/>
    <col min="38" max="38" width="4.5703125" style="567" customWidth="1"/>
    <col min="39" max="39" width="4" customWidth="1"/>
    <col min="40" max="40" width="4.28515625" customWidth="1"/>
    <col min="41" max="42" width="5" customWidth="1"/>
    <col min="43" max="43" width="15" customWidth="1"/>
    <col min="44" max="44" width="30.42578125" customWidth="1"/>
    <col min="45" max="45" width="37.42578125" customWidth="1"/>
  </cols>
  <sheetData>
    <row r="1" spans="1:45" s="1" customFormat="1" ht="34.5" customHeight="1" thickBot="1" x14ac:dyDescent="0.3">
      <c r="C1" s="807" t="s">
        <v>4224</v>
      </c>
      <c r="D1" s="622" t="s">
        <v>1810</v>
      </c>
      <c r="E1" s="15" t="s">
        <v>2380</v>
      </c>
      <c r="F1" s="15" t="s">
        <v>64</v>
      </c>
      <c r="G1" s="6" t="s">
        <v>23</v>
      </c>
      <c r="H1" s="2" t="s">
        <v>175</v>
      </c>
      <c r="I1" s="78" t="s">
        <v>6433</v>
      </c>
      <c r="J1" s="78" t="s">
        <v>6432</v>
      </c>
      <c r="K1" s="2" t="s">
        <v>1</v>
      </c>
      <c r="L1" s="2" t="s">
        <v>742</v>
      </c>
      <c r="M1" s="13" t="s">
        <v>3623</v>
      </c>
      <c r="N1" s="2" t="s">
        <v>1149</v>
      </c>
      <c r="O1" s="13" t="s">
        <v>6431</v>
      </c>
      <c r="P1" s="78" t="s">
        <v>772</v>
      </c>
      <c r="Q1" s="78" t="s">
        <v>764</v>
      </c>
      <c r="R1" s="2" t="s">
        <v>944</v>
      </c>
      <c r="S1" s="13" t="s">
        <v>945</v>
      </c>
      <c r="T1" s="706" t="s">
        <v>986</v>
      </c>
      <c r="U1" s="2" t="s">
        <v>736</v>
      </c>
      <c r="V1" s="12" t="s">
        <v>1396</v>
      </c>
      <c r="W1" s="9" t="s">
        <v>838</v>
      </c>
      <c r="X1" s="9" t="s">
        <v>39</v>
      </c>
      <c r="Y1" s="702" t="s">
        <v>3622</v>
      </c>
      <c r="Z1" s="548" t="s">
        <v>1998</v>
      </c>
      <c r="AA1" s="2" t="s">
        <v>16</v>
      </c>
      <c r="AB1" s="15" t="s">
        <v>3571</v>
      </c>
      <c r="AC1" s="15" t="s">
        <v>72</v>
      </c>
      <c r="AD1" s="549" t="s">
        <v>80</v>
      </c>
      <c r="AE1" s="15" t="s">
        <v>68</v>
      </c>
      <c r="AF1" s="15" t="s">
        <v>74</v>
      </c>
      <c r="AG1" s="549" t="s">
        <v>2121</v>
      </c>
      <c r="AH1" s="703" t="s">
        <v>3625</v>
      </c>
      <c r="AI1" s="2" t="s">
        <v>52</v>
      </c>
      <c r="AJ1" s="2" t="s">
        <v>53</v>
      </c>
      <c r="AK1" s="679" t="s">
        <v>841</v>
      </c>
      <c r="AL1" s="13" t="s">
        <v>3624</v>
      </c>
      <c r="AM1" s="2" t="s">
        <v>840</v>
      </c>
      <c r="AN1" s="2" t="s">
        <v>730</v>
      </c>
      <c r="AO1" s="2" t="s">
        <v>75</v>
      </c>
      <c r="AP1" s="2" t="s">
        <v>76</v>
      </c>
      <c r="AQ1" s="2" t="s">
        <v>2435</v>
      </c>
      <c r="AR1" s="6" t="s">
        <v>22</v>
      </c>
      <c r="AS1" s="3" t="s">
        <v>4</v>
      </c>
    </row>
    <row r="2" spans="1:45" ht="18.75" x14ac:dyDescent="0.3">
      <c r="D2" s="22" t="s">
        <v>920</v>
      </c>
      <c r="E2" s="16"/>
      <c r="I2"/>
      <c r="J2" s="162" t="s">
        <v>5715</v>
      </c>
      <c r="AE2" s="16"/>
      <c r="AF2" s="32"/>
      <c r="AG2" s="32"/>
    </row>
    <row r="3" spans="1:45" x14ac:dyDescent="0.25">
      <c r="D3" s="23" t="s">
        <v>729</v>
      </c>
      <c r="F3" s="21"/>
    </row>
    <row r="4" spans="1:45" ht="7.5" customHeight="1" thickBot="1" x14ac:dyDescent="0.3"/>
    <row r="5" spans="1:45" ht="15" customHeight="1" x14ac:dyDescent="0.25">
      <c r="B5">
        <v>1</v>
      </c>
      <c r="C5" t="s">
        <v>875</v>
      </c>
      <c r="D5" s="50" t="s">
        <v>571</v>
      </c>
      <c r="E5" s="573" t="s">
        <v>2572</v>
      </c>
      <c r="F5" s="44" t="s">
        <v>85</v>
      </c>
      <c r="G5" s="30"/>
      <c r="H5" s="44" t="s">
        <v>143</v>
      </c>
      <c r="I5" s="44" t="s">
        <v>572</v>
      </c>
      <c r="J5" s="86">
        <v>12</v>
      </c>
      <c r="K5" s="55" t="s">
        <v>800</v>
      </c>
      <c r="L5" s="56" t="s">
        <v>108</v>
      </c>
      <c r="M5" s="80"/>
      <c r="N5" s="30">
        <v>229</v>
      </c>
      <c r="O5" s="971"/>
      <c r="P5" s="34">
        <v>6</v>
      </c>
      <c r="Q5" s="30">
        <v>1</v>
      </c>
      <c r="R5" s="30"/>
      <c r="S5" s="80">
        <v>149.25399999999999</v>
      </c>
      <c r="T5" s="184">
        <v>43164</v>
      </c>
      <c r="U5" s="394">
        <v>14.7</v>
      </c>
      <c r="V5" s="57">
        <v>0.33</v>
      </c>
      <c r="W5" s="166">
        <v>3</v>
      </c>
      <c r="X5" s="488">
        <f t="shared" ref="X5:X16" si="0">IF(AND(N5&lt;&gt;"",S5&lt;&gt;""),1000*S5*V5/(N5*W5),"")</f>
        <v>71.694061135371172</v>
      </c>
      <c r="Y5" s="501" t="s">
        <v>174</v>
      </c>
      <c r="Z5" s="493"/>
      <c r="AA5" s="30" t="s">
        <v>20</v>
      </c>
      <c r="AB5" s="44">
        <v>10</v>
      </c>
      <c r="AC5" s="30" t="s">
        <v>73</v>
      </c>
      <c r="AD5" s="44"/>
      <c r="AE5" s="30"/>
      <c r="AF5" s="34" t="s">
        <v>55</v>
      </c>
      <c r="AG5" s="34"/>
      <c r="AH5" s="44"/>
      <c r="AI5" s="44"/>
      <c r="AJ5" s="44"/>
      <c r="AK5" s="80"/>
      <c r="AL5" s="568"/>
      <c r="AM5" s="30">
        <v>16</v>
      </c>
      <c r="AN5" s="30"/>
      <c r="AO5" s="30">
        <v>2007</v>
      </c>
      <c r="AP5" s="51">
        <v>2009</v>
      </c>
      <c r="AQ5" s="55"/>
      <c r="AR5" s="30" t="s">
        <v>573</v>
      </c>
      <c r="AS5" s="51"/>
    </row>
    <row r="6" spans="1:45" ht="15" customHeight="1" x14ac:dyDescent="0.25">
      <c r="B6">
        <v>1</v>
      </c>
      <c r="C6" t="s">
        <v>875</v>
      </c>
      <c r="D6" s="26" t="s">
        <v>2524</v>
      </c>
      <c r="E6" s="435" t="s">
        <v>2525</v>
      </c>
      <c r="F6" s="27" t="s">
        <v>67</v>
      </c>
      <c r="G6" s="28" t="s">
        <v>2526</v>
      </c>
      <c r="H6" s="27" t="s">
        <v>143</v>
      </c>
      <c r="I6" s="27">
        <v>128</v>
      </c>
      <c r="J6" s="601">
        <v>16</v>
      </c>
      <c r="K6" s="19" t="s">
        <v>827</v>
      </c>
      <c r="L6" s="52" t="s">
        <v>2526</v>
      </c>
      <c r="M6" s="81"/>
      <c r="N6" s="28">
        <v>32978</v>
      </c>
      <c r="O6" s="972"/>
      <c r="P6" s="29" t="s">
        <v>744</v>
      </c>
      <c r="Q6" s="28">
        <v>72</v>
      </c>
      <c r="R6" s="28">
        <v>112</v>
      </c>
      <c r="S6" s="81">
        <v>192.23</v>
      </c>
      <c r="T6" s="185">
        <v>170913</v>
      </c>
      <c r="U6" s="326" t="s">
        <v>3621</v>
      </c>
      <c r="V6" s="60">
        <v>4</v>
      </c>
      <c r="W6" s="167">
        <v>1</v>
      </c>
      <c r="X6" s="489">
        <f t="shared" si="0"/>
        <v>23.316150160713203</v>
      </c>
      <c r="Y6" s="502" t="s">
        <v>2226</v>
      </c>
      <c r="Z6" s="494"/>
      <c r="AA6" s="28" t="s">
        <v>479</v>
      </c>
      <c r="AB6" s="27">
        <v>27</v>
      </c>
      <c r="AC6" s="28" t="s">
        <v>3614</v>
      </c>
      <c r="AD6" s="27" t="s">
        <v>54</v>
      </c>
      <c r="AE6" s="28" t="s">
        <v>158</v>
      </c>
      <c r="AF6" s="29" t="s">
        <v>54</v>
      </c>
      <c r="AG6" s="29"/>
      <c r="AH6" s="27" t="s">
        <v>133</v>
      </c>
      <c r="AI6" s="27" t="s">
        <v>133</v>
      </c>
      <c r="AJ6" s="27"/>
      <c r="AK6" s="81"/>
      <c r="AL6" s="569"/>
      <c r="AM6" s="28">
        <v>16</v>
      </c>
      <c r="AN6" s="28"/>
      <c r="AO6" s="28">
        <v>2017</v>
      </c>
      <c r="AP6" s="20">
        <v>2017</v>
      </c>
      <c r="AQ6" s="182" t="s">
        <v>3547</v>
      </c>
      <c r="AR6" s="129" t="s">
        <v>3627</v>
      </c>
      <c r="AS6" s="20" t="s">
        <v>3626</v>
      </c>
    </row>
    <row r="7" spans="1:45" ht="15" customHeight="1" x14ac:dyDescent="0.25">
      <c r="A7" t="s">
        <v>746</v>
      </c>
      <c r="B7">
        <v>1</v>
      </c>
      <c r="C7" t="s">
        <v>4376</v>
      </c>
      <c r="D7" s="409" t="s">
        <v>3885</v>
      </c>
      <c r="E7" s="435" t="s">
        <v>3889</v>
      </c>
      <c r="F7" s="412" t="s">
        <v>67</v>
      </c>
      <c r="G7" s="504" t="s">
        <v>3890</v>
      </c>
      <c r="H7" s="412" t="s">
        <v>3892</v>
      </c>
      <c r="I7" s="412">
        <v>64</v>
      </c>
      <c r="J7" s="415">
        <v>32</v>
      </c>
      <c r="K7" s="19" t="s">
        <v>800</v>
      </c>
      <c r="L7" s="52" t="s">
        <v>108</v>
      </c>
      <c r="M7" s="81"/>
      <c r="N7" s="28">
        <v>731</v>
      </c>
      <c r="O7" s="972"/>
      <c r="P7" s="29">
        <v>6</v>
      </c>
      <c r="Q7" s="28"/>
      <c r="R7" s="28">
        <v>2</v>
      </c>
      <c r="S7" s="81">
        <v>153.846</v>
      </c>
      <c r="T7" s="185">
        <v>43294</v>
      </c>
      <c r="U7" s="326">
        <v>14.7</v>
      </c>
      <c r="V7" s="60">
        <v>1</v>
      </c>
      <c r="W7" s="167">
        <v>1</v>
      </c>
      <c r="X7" s="489">
        <f t="shared" si="0"/>
        <v>210.45964432284541</v>
      </c>
      <c r="Y7" s="502" t="s">
        <v>174</v>
      </c>
      <c r="Z7" s="494" t="s">
        <v>745</v>
      </c>
      <c r="AA7" s="28" t="s">
        <v>20</v>
      </c>
      <c r="AB7" s="27">
        <v>2</v>
      </c>
      <c r="AC7" s="28" t="s">
        <v>4236</v>
      </c>
      <c r="AD7" s="27" t="s">
        <v>54</v>
      </c>
      <c r="AE7" s="28" t="s">
        <v>124</v>
      </c>
      <c r="AF7" s="29" t="s">
        <v>55</v>
      </c>
      <c r="AG7" s="29"/>
      <c r="AH7" s="27" t="s">
        <v>133</v>
      </c>
      <c r="AI7" s="27" t="s">
        <v>133</v>
      </c>
      <c r="AJ7" s="27" t="s">
        <v>54</v>
      </c>
      <c r="AK7" s="81">
        <v>10</v>
      </c>
      <c r="AL7" s="569"/>
      <c r="AM7" s="28">
        <v>32</v>
      </c>
      <c r="AN7" s="28"/>
      <c r="AO7" s="28">
        <v>2018</v>
      </c>
      <c r="AP7" s="20">
        <v>2019</v>
      </c>
      <c r="AQ7" s="182"/>
      <c r="AR7" s="28" t="s">
        <v>4235</v>
      </c>
      <c r="AS7" s="130" t="s">
        <v>4238</v>
      </c>
    </row>
    <row r="8" spans="1:45" ht="15" customHeight="1" x14ac:dyDescent="0.25">
      <c r="A8" t="s">
        <v>746</v>
      </c>
      <c r="B8">
        <v>1</v>
      </c>
      <c r="C8" t="s">
        <v>875</v>
      </c>
      <c r="D8" s="591" t="s">
        <v>4357</v>
      </c>
      <c r="E8" s="555" t="s">
        <v>4355</v>
      </c>
      <c r="F8" s="592" t="s">
        <v>741</v>
      </c>
      <c r="G8" s="593" t="s">
        <v>1911</v>
      </c>
      <c r="H8" s="592" t="s">
        <v>1613</v>
      </c>
      <c r="I8" s="592">
        <v>64</v>
      </c>
      <c r="J8" s="618">
        <v>32</v>
      </c>
      <c r="K8" s="19" t="s">
        <v>800</v>
      </c>
      <c r="L8" s="52" t="s">
        <v>108</v>
      </c>
      <c r="M8" s="81" t="s">
        <v>4363</v>
      </c>
      <c r="N8" s="28">
        <v>2455</v>
      </c>
      <c r="O8" s="972"/>
      <c r="P8" s="29">
        <v>6</v>
      </c>
      <c r="Q8" s="28"/>
      <c r="R8" s="28"/>
      <c r="S8" s="81">
        <v>175.43899999999999</v>
      </c>
      <c r="T8" s="185">
        <v>43304</v>
      </c>
      <c r="U8" s="326">
        <v>14.7</v>
      </c>
      <c r="V8" s="60">
        <v>2</v>
      </c>
      <c r="W8" s="167">
        <v>1</v>
      </c>
      <c r="X8" s="489">
        <f t="shared" si="0"/>
        <v>142.92382892057026</v>
      </c>
      <c r="Y8" s="502" t="s">
        <v>174</v>
      </c>
      <c r="Z8" s="494" t="s">
        <v>745</v>
      </c>
      <c r="AA8" s="28" t="s">
        <v>20</v>
      </c>
      <c r="AB8" s="27">
        <v>4</v>
      </c>
      <c r="AC8" s="28" t="s">
        <v>4362</v>
      </c>
      <c r="AD8" s="27" t="s">
        <v>54</v>
      </c>
      <c r="AE8" s="28" t="s">
        <v>124</v>
      </c>
      <c r="AF8" s="29" t="s">
        <v>55</v>
      </c>
      <c r="AG8" s="29" t="s">
        <v>54</v>
      </c>
      <c r="AH8" s="27" t="s">
        <v>4002</v>
      </c>
      <c r="AI8" s="27" t="s">
        <v>4002</v>
      </c>
      <c r="AJ8" s="27" t="s">
        <v>54</v>
      </c>
      <c r="AK8" s="81"/>
      <c r="AL8" s="569"/>
      <c r="AM8" s="28">
        <v>32</v>
      </c>
      <c r="AN8" s="28"/>
      <c r="AO8" s="28">
        <v>2016</v>
      </c>
      <c r="AP8" s="20">
        <v>2017</v>
      </c>
      <c r="AQ8" s="182" t="s">
        <v>4365</v>
      </c>
      <c r="AR8" s="28" t="s">
        <v>4356</v>
      </c>
      <c r="AS8" s="20" t="s">
        <v>4364</v>
      </c>
    </row>
    <row r="9" spans="1:45" ht="15" customHeight="1" x14ac:dyDescent="0.25">
      <c r="B9">
        <v>1</v>
      </c>
      <c r="C9" t="s">
        <v>875</v>
      </c>
      <c r="D9" s="409" t="s">
        <v>3554</v>
      </c>
      <c r="E9" s="435" t="s">
        <v>3402</v>
      </c>
      <c r="F9" s="411" t="s">
        <v>67</v>
      </c>
      <c r="G9" s="504" t="s">
        <v>4225</v>
      </c>
      <c r="H9" s="27" t="s">
        <v>143</v>
      </c>
      <c r="I9" s="412">
        <v>64</v>
      </c>
      <c r="J9" s="415">
        <v>32</v>
      </c>
      <c r="K9" s="19" t="s">
        <v>3243</v>
      </c>
      <c r="L9" s="52" t="s">
        <v>108</v>
      </c>
      <c r="M9" s="81"/>
      <c r="N9" s="28">
        <v>5036</v>
      </c>
      <c r="O9" s="972"/>
      <c r="P9" s="29">
        <v>4</v>
      </c>
      <c r="Q9" s="28"/>
      <c r="R9" s="28">
        <v>21</v>
      </c>
      <c r="S9" s="81">
        <v>65.66</v>
      </c>
      <c r="T9" s="185">
        <v>43229</v>
      </c>
      <c r="U9" s="326" t="s">
        <v>3562</v>
      </c>
      <c r="V9" s="60">
        <v>2</v>
      </c>
      <c r="W9" s="167">
        <v>1</v>
      </c>
      <c r="X9" s="489">
        <f t="shared" si="0"/>
        <v>26.07625099285147</v>
      </c>
      <c r="Y9" s="502" t="s">
        <v>2226</v>
      </c>
      <c r="Z9" s="494"/>
      <c r="AA9" s="28" t="s">
        <v>479</v>
      </c>
      <c r="AB9" s="27">
        <v>13</v>
      </c>
      <c r="AC9" s="28" t="s">
        <v>3435</v>
      </c>
      <c r="AD9" s="27" t="s">
        <v>54</v>
      </c>
      <c r="AE9" s="28" t="s">
        <v>124</v>
      </c>
      <c r="AF9" s="29" t="s">
        <v>54</v>
      </c>
      <c r="AG9" s="29" t="s">
        <v>55</v>
      </c>
      <c r="AH9" s="27"/>
      <c r="AI9" s="27"/>
      <c r="AJ9" s="27" t="s">
        <v>54</v>
      </c>
      <c r="AK9" s="81">
        <v>85</v>
      </c>
      <c r="AL9" s="569">
        <v>6</v>
      </c>
      <c r="AM9" s="28">
        <v>32</v>
      </c>
      <c r="AN9" s="28">
        <v>5</v>
      </c>
      <c r="AO9" s="28">
        <v>2018</v>
      </c>
      <c r="AP9" s="20">
        <v>2018</v>
      </c>
      <c r="AQ9" s="182" t="s">
        <v>3406</v>
      </c>
      <c r="AR9" s="28" t="s">
        <v>3405</v>
      </c>
      <c r="AS9" s="20" t="s">
        <v>3577</v>
      </c>
    </row>
    <row r="10" spans="1:45" s="208" customFormat="1" ht="15" customHeight="1" x14ac:dyDescent="0.25">
      <c r="A10" t="s">
        <v>744</v>
      </c>
      <c r="B10">
        <v>1</v>
      </c>
      <c r="C10" t="s">
        <v>875</v>
      </c>
      <c r="D10" s="26" t="s">
        <v>1829</v>
      </c>
      <c r="E10" s="435" t="s">
        <v>2705</v>
      </c>
      <c r="F10" s="27" t="s">
        <v>56</v>
      </c>
      <c r="G10" s="28" t="s">
        <v>58</v>
      </c>
      <c r="H10" s="27" t="s">
        <v>5967</v>
      </c>
      <c r="I10" s="27">
        <v>64</v>
      </c>
      <c r="J10" s="87">
        <v>32</v>
      </c>
      <c r="K10" s="19" t="s">
        <v>737</v>
      </c>
      <c r="L10" s="52" t="s">
        <v>37</v>
      </c>
      <c r="M10" s="81"/>
      <c r="N10" s="28">
        <v>6000</v>
      </c>
      <c r="O10" s="972"/>
      <c r="P10" s="29" t="s">
        <v>744</v>
      </c>
      <c r="Q10" s="28"/>
      <c r="R10" s="28"/>
      <c r="S10" s="81">
        <v>1500</v>
      </c>
      <c r="T10" s="185"/>
      <c r="U10" s="326"/>
      <c r="V10" s="60">
        <v>2</v>
      </c>
      <c r="W10" s="167">
        <v>0.5</v>
      </c>
      <c r="X10" s="996">
        <f t="shared" si="0"/>
        <v>1000</v>
      </c>
      <c r="Y10" s="502"/>
      <c r="Z10" s="494"/>
      <c r="AA10" s="28" t="s">
        <v>737</v>
      </c>
      <c r="AB10" s="27"/>
      <c r="AC10" s="28"/>
      <c r="AD10" s="27" t="s">
        <v>54</v>
      </c>
      <c r="AE10" s="28" t="s">
        <v>124</v>
      </c>
      <c r="AF10" s="29" t="s">
        <v>54</v>
      </c>
      <c r="AG10" s="29"/>
      <c r="AH10" s="27"/>
      <c r="AI10" s="27"/>
      <c r="AJ10" s="27" t="s">
        <v>54</v>
      </c>
      <c r="AK10" s="81"/>
      <c r="AL10" s="569"/>
      <c r="AM10" s="28"/>
      <c r="AN10" s="28"/>
      <c r="AO10" s="28"/>
      <c r="AP10" s="20"/>
      <c r="AQ10" s="182" t="s">
        <v>2706</v>
      </c>
      <c r="AR10" s="28" t="s">
        <v>42</v>
      </c>
      <c r="AS10" s="20" t="s">
        <v>40</v>
      </c>
    </row>
    <row r="11" spans="1:45" s="208" customFormat="1" ht="15" customHeight="1" x14ac:dyDescent="0.25">
      <c r="A11" t="s">
        <v>746</v>
      </c>
      <c r="B11">
        <v>1</v>
      </c>
      <c r="C11" t="s">
        <v>875</v>
      </c>
      <c r="D11" s="26" t="s">
        <v>1533</v>
      </c>
      <c r="E11" s="435" t="s">
        <v>2907</v>
      </c>
      <c r="F11" s="27" t="s">
        <v>57</v>
      </c>
      <c r="G11" s="28" t="s">
        <v>311</v>
      </c>
      <c r="H11" s="27" t="s">
        <v>143</v>
      </c>
      <c r="I11" s="27">
        <v>64</v>
      </c>
      <c r="J11" s="87">
        <v>32</v>
      </c>
      <c r="K11" s="19" t="s">
        <v>800</v>
      </c>
      <c r="L11" s="52" t="s">
        <v>108</v>
      </c>
      <c r="M11" s="81"/>
      <c r="N11" s="28">
        <v>10404</v>
      </c>
      <c r="O11" s="972"/>
      <c r="P11" s="29">
        <v>6</v>
      </c>
      <c r="Q11" s="28">
        <v>12</v>
      </c>
      <c r="R11" s="28">
        <v>7</v>
      </c>
      <c r="S11" s="81">
        <v>64.935000000000002</v>
      </c>
      <c r="T11" s="185">
        <v>42095</v>
      </c>
      <c r="U11" s="326">
        <v>14.7</v>
      </c>
      <c r="V11" s="60">
        <v>1.5</v>
      </c>
      <c r="W11" s="167">
        <v>1</v>
      </c>
      <c r="X11" s="489">
        <f t="shared" si="0"/>
        <v>9.3620242214532876</v>
      </c>
      <c r="Y11" s="502" t="s">
        <v>174</v>
      </c>
      <c r="Z11" s="494"/>
      <c r="AA11" s="28" t="s">
        <v>20</v>
      </c>
      <c r="AB11" s="27">
        <v>1</v>
      </c>
      <c r="AC11" s="28" t="s">
        <v>1535</v>
      </c>
      <c r="AD11" s="27" t="s">
        <v>54</v>
      </c>
      <c r="AE11" s="28"/>
      <c r="AF11" s="29" t="s">
        <v>55</v>
      </c>
      <c r="AG11" s="29" t="s">
        <v>54</v>
      </c>
      <c r="AH11" s="27"/>
      <c r="AI11" s="27"/>
      <c r="AJ11" s="27"/>
      <c r="AK11" s="81"/>
      <c r="AL11" s="569"/>
      <c r="AM11" s="28"/>
      <c r="AN11" s="28"/>
      <c r="AO11" s="28">
        <v>2015</v>
      </c>
      <c r="AP11" s="20">
        <v>2015</v>
      </c>
      <c r="AQ11" s="182" t="s">
        <v>2558</v>
      </c>
      <c r="AR11" s="28"/>
      <c r="AS11" s="20" t="s">
        <v>1534</v>
      </c>
    </row>
    <row r="12" spans="1:45" s="208" customFormat="1" ht="15" customHeight="1" x14ac:dyDescent="0.25">
      <c r="A12" t="s">
        <v>744</v>
      </c>
      <c r="B12">
        <v>1</v>
      </c>
      <c r="C12" t="s">
        <v>875</v>
      </c>
      <c r="D12" s="26" t="s">
        <v>713</v>
      </c>
      <c r="E12" s="435" t="s">
        <v>2666</v>
      </c>
      <c r="F12" s="27" t="s">
        <v>67</v>
      </c>
      <c r="G12" s="28" t="s">
        <v>714</v>
      </c>
      <c r="H12" s="27" t="s">
        <v>1157</v>
      </c>
      <c r="I12" s="27">
        <v>64</v>
      </c>
      <c r="J12" s="87">
        <v>32</v>
      </c>
      <c r="K12" s="19" t="s">
        <v>802</v>
      </c>
      <c r="L12" s="52" t="s">
        <v>108</v>
      </c>
      <c r="M12" s="81"/>
      <c r="N12" s="28">
        <v>11605</v>
      </c>
      <c r="O12" s="972"/>
      <c r="P12" s="29" t="s">
        <v>744</v>
      </c>
      <c r="Q12" s="28">
        <v>8</v>
      </c>
      <c r="R12" s="28">
        <v>10</v>
      </c>
      <c r="S12" s="81">
        <v>93.923000000000002</v>
      </c>
      <c r="T12" s="185">
        <v>41742</v>
      </c>
      <c r="U12" s="326" t="s">
        <v>1267</v>
      </c>
      <c r="V12" s="60">
        <v>1.5</v>
      </c>
      <c r="W12" s="167">
        <v>4</v>
      </c>
      <c r="X12" s="489">
        <f t="shared" si="0"/>
        <v>3.0349956915122793</v>
      </c>
      <c r="Y12" s="502" t="s">
        <v>2226</v>
      </c>
      <c r="Z12" s="494"/>
      <c r="AA12" s="28" t="s">
        <v>479</v>
      </c>
      <c r="AB12" s="27">
        <v>3</v>
      </c>
      <c r="AC12" s="28" t="s">
        <v>229</v>
      </c>
      <c r="AD12" s="27" t="s">
        <v>54</v>
      </c>
      <c r="AE12" s="28" t="s">
        <v>124</v>
      </c>
      <c r="AF12" s="29" t="s">
        <v>54</v>
      </c>
      <c r="AG12" s="29" t="s">
        <v>54</v>
      </c>
      <c r="AH12" s="27" t="s">
        <v>2668</v>
      </c>
      <c r="AI12" s="27" t="s">
        <v>2668</v>
      </c>
      <c r="AJ12" s="27" t="s">
        <v>54</v>
      </c>
      <c r="AK12" s="81">
        <v>256</v>
      </c>
      <c r="AL12" s="569"/>
      <c r="AM12" s="28">
        <v>288</v>
      </c>
      <c r="AN12" s="28"/>
      <c r="AO12" s="28">
        <v>2006</v>
      </c>
      <c r="AP12" s="20">
        <v>2014</v>
      </c>
      <c r="AQ12" s="182" t="s">
        <v>2667</v>
      </c>
      <c r="AR12" s="28" t="s">
        <v>715</v>
      </c>
      <c r="AS12" s="20" t="s">
        <v>1146</v>
      </c>
    </row>
    <row r="13" spans="1:45" ht="15" customHeight="1" x14ac:dyDescent="0.25">
      <c r="C13" t="s">
        <v>4374</v>
      </c>
      <c r="D13" s="409" t="s">
        <v>3920</v>
      </c>
      <c r="E13" s="435" t="s">
        <v>6078</v>
      </c>
      <c r="F13" s="412"/>
      <c r="G13" s="504" t="s">
        <v>3923</v>
      </c>
      <c r="H13" s="412" t="s">
        <v>5057</v>
      </c>
      <c r="I13" s="412">
        <v>64</v>
      </c>
      <c r="J13" s="415">
        <v>32</v>
      </c>
      <c r="K13" s="19" t="s">
        <v>5300</v>
      </c>
      <c r="L13" s="465" t="s">
        <v>3923</v>
      </c>
      <c r="M13" s="81"/>
      <c r="N13" s="28">
        <v>12026</v>
      </c>
      <c r="O13" s="972"/>
      <c r="P13" s="29">
        <v>6</v>
      </c>
      <c r="Q13" s="28"/>
      <c r="R13" s="28"/>
      <c r="S13" s="81">
        <v>70</v>
      </c>
      <c r="T13" s="185">
        <v>44416</v>
      </c>
      <c r="U13" s="326" t="s">
        <v>5298</v>
      </c>
      <c r="V13" s="60">
        <v>1</v>
      </c>
      <c r="W13" s="167">
        <v>1</v>
      </c>
      <c r="X13" s="489">
        <f t="shared" si="0"/>
        <v>5.8207217694994178</v>
      </c>
      <c r="Y13" s="502" t="s">
        <v>174</v>
      </c>
      <c r="Z13" s="494"/>
      <c r="AA13" s="28" t="s">
        <v>479</v>
      </c>
      <c r="AB13" s="27">
        <v>18</v>
      </c>
      <c r="AC13" s="28" t="s">
        <v>79</v>
      </c>
      <c r="AD13" s="27" t="s">
        <v>54</v>
      </c>
      <c r="AE13" s="28" t="s">
        <v>158</v>
      </c>
      <c r="AF13" s="29" t="s">
        <v>54</v>
      </c>
      <c r="AG13" s="29"/>
      <c r="AH13" s="27" t="s">
        <v>181</v>
      </c>
      <c r="AI13" s="27" t="s">
        <v>465</v>
      </c>
      <c r="AJ13" s="27" t="s">
        <v>54</v>
      </c>
      <c r="AK13" s="81"/>
      <c r="AL13" s="569"/>
      <c r="AM13" s="28">
        <v>64</v>
      </c>
      <c r="AN13" s="28"/>
      <c r="AO13" s="28">
        <v>2016</v>
      </c>
      <c r="AP13" s="20">
        <v>2021</v>
      </c>
      <c r="AQ13" s="182" t="s">
        <v>6077</v>
      </c>
      <c r="AR13" s="28" t="s">
        <v>3925</v>
      </c>
      <c r="AS13" s="20" t="s">
        <v>3924</v>
      </c>
    </row>
    <row r="14" spans="1:45" ht="15" customHeight="1" x14ac:dyDescent="0.25">
      <c r="A14" t="s">
        <v>744</v>
      </c>
      <c r="B14">
        <v>1</v>
      </c>
      <c r="C14" t="s">
        <v>875</v>
      </c>
      <c r="D14" s="26" t="s">
        <v>632</v>
      </c>
      <c r="E14" s="435" t="s">
        <v>636</v>
      </c>
      <c r="F14" s="27" t="s">
        <v>85</v>
      </c>
      <c r="G14" s="28" t="s">
        <v>633</v>
      </c>
      <c r="H14" s="27" t="s">
        <v>5971</v>
      </c>
      <c r="I14" s="27">
        <v>64</v>
      </c>
      <c r="J14" s="87">
        <v>16</v>
      </c>
      <c r="K14" s="19" t="s">
        <v>800</v>
      </c>
      <c r="L14" s="52" t="s">
        <v>108</v>
      </c>
      <c r="M14" s="81"/>
      <c r="N14" s="28">
        <v>13463</v>
      </c>
      <c r="O14" s="972"/>
      <c r="P14" s="29">
        <v>6</v>
      </c>
      <c r="Q14" s="28">
        <v>19</v>
      </c>
      <c r="R14" s="28">
        <v>10</v>
      </c>
      <c r="S14" s="81">
        <v>127.01600000000001</v>
      </c>
      <c r="T14" s="185">
        <v>41725</v>
      </c>
      <c r="U14" s="326">
        <v>14.7</v>
      </c>
      <c r="V14" s="60">
        <v>6</v>
      </c>
      <c r="W14" s="167">
        <v>1</v>
      </c>
      <c r="X14" s="489">
        <f t="shared" si="0"/>
        <v>56.606699844016937</v>
      </c>
      <c r="Y14" s="502" t="s">
        <v>174</v>
      </c>
      <c r="Z14" s="494"/>
      <c r="AA14" s="28" t="s">
        <v>20</v>
      </c>
      <c r="AB14" s="27">
        <v>46</v>
      </c>
      <c r="AC14" s="28" t="s">
        <v>1028</v>
      </c>
      <c r="AD14" s="27" t="s">
        <v>54</v>
      </c>
      <c r="AE14" s="28" t="s">
        <v>124</v>
      </c>
      <c r="AF14" s="29" t="s">
        <v>54</v>
      </c>
      <c r="AG14" s="29" t="s">
        <v>55</v>
      </c>
      <c r="AH14" s="27" t="s">
        <v>462</v>
      </c>
      <c r="AI14" s="27" t="s">
        <v>462</v>
      </c>
      <c r="AJ14" s="27" t="s">
        <v>55</v>
      </c>
      <c r="AK14" s="81">
        <v>128</v>
      </c>
      <c r="AL14" s="569"/>
      <c r="AM14" s="28">
        <v>536</v>
      </c>
      <c r="AN14" s="28"/>
      <c r="AO14" s="28">
        <v>2010</v>
      </c>
      <c r="AP14" s="20">
        <v>2015</v>
      </c>
      <c r="AQ14" s="182" t="s">
        <v>6336</v>
      </c>
      <c r="AR14" s="28" t="s">
        <v>635</v>
      </c>
      <c r="AS14" s="130" t="s">
        <v>3641</v>
      </c>
    </row>
    <row r="15" spans="1:45" s="208" customFormat="1" ht="15" customHeight="1" x14ac:dyDescent="0.25">
      <c r="A15" t="s">
        <v>744</v>
      </c>
      <c r="B15">
        <v>1</v>
      </c>
      <c r="C15" t="s">
        <v>875</v>
      </c>
      <c r="D15" s="26" t="s">
        <v>506</v>
      </c>
      <c r="E15" s="435" t="s">
        <v>2554</v>
      </c>
      <c r="F15" s="27" t="s">
        <v>67</v>
      </c>
      <c r="G15" s="28" t="s">
        <v>507</v>
      </c>
      <c r="H15" s="27" t="s">
        <v>238</v>
      </c>
      <c r="I15" s="27">
        <v>64</v>
      </c>
      <c r="J15" s="87">
        <v>32</v>
      </c>
      <c r="K15" s="19" t="s">
        <v>800</v>
      </c>
      <c r="L15" s="52" t="s">
        <v>108</v>
      </c>
      <c r="M15" s="81"/>
      <c r="N15" s="28">
        <v>52845</v>
      </c>
      <c r="O15" s="972"/>
      <c r="P15" s="29">
        <v>6</v>
      </c>
      <c r="Q15" s="28">
        <v>8</v>
      </c>
      <c r="R15" s="28">
        <v>59</v>
      </c>
      <c r="S15" s="81">
        <v>55.555999999999997</v>
      </c>
      <c r="T15" s="185">
        <v>41764</v>
      </c>
      <c r="U15" s="326" t="s">
        <v>1255</v>
      </c>
      <c r="V15" s="60">
        <v>2</v>
      </c>
      <c r="W15" s="167">
        <v>1</v>
      </c>
      <c r="X15" s="489">
        <f t="shared" si="0"/>
        <v>2.1026019490964138</v>
      </c>
      <c r="Y15" s="502" t="s">
        <v>2216</v>
      </c>
      <c r="Z15" s="494"/>
      <c r="AA15" s="28" t="s">
        <v>20</v>
      </c>
      <c r="AB15" s="27">
        <v>136</v>
      </c>
      <c r="AC15" s="28" t="s">
        <v>509</v>
      </c>
      <c r="AD15" s="27" t="s">
        <v>54</v>
      </c>
      <c r="AE15" s="28" t="s">
        <v>124</v>
      </c>
      <c r="AF15" s="29" t="s">
        <v>54</v>
      </c>
      <c r="AG15" s="29" t="s">
        <v>55</v>
      </c>
      <c r="AH15" s="27" t="s">
        <v>133</v>
      </c>
      <c r="AI15" s="27" t="s">
        <v>133</v>
      </c>
      <c r="AJ15" s="27" t="s">
        <v>54</v>
      </c>
      <c r="AK15" s="81"/>
      <c r="AL15" s="569"/>
      <c r="AM15" s="28">
        <v>32</v>
      </c>
      <c r="AN15" s="28"/>
      <c r="AO15" s="28">
        <v>2007</v>
      </c>
      <c r="AP15" s="20">
        <v>2012</v>
      </c>
      <c r="AQ15" s="182" t="s">
        <v>2949</v>
      </c>
      <c r="AR15" s="28" t="s">
        <v>508</v>
      </c>
      <c r="AS15" s="20" t="s">
        <v>1351</v>
      </c>
    </row>
    <row r="16" spans="1:45" ht="15" customHeight="1" x14ac:dyDescent="0.25">
      <c r="B16">
        <v>1</v>
      </c>
      <c r="C16" t="s">
        <v>875</v>
      </c>
      <c r="D16" s="26" t="s">
        <v>2025</v>
      </c>
      <c r="E16" s="435" t="s">
        <v>2027</v>
      </c>
      <c r="F16" s="27" t="s">
        <v>741</v>
      </c>
      <c r="G16" s="28" t="s">
        <v>2026</v>
      </c>
      <c r="H16" s="27" t="s">
        <v>143</v>
      </c>
      <c r="I16" s="27">
        <v>64</v>
      </c>
      <c r="J16" s="87">
        <v>32</v>
      </c>
      <c r="K16" s="19" t="s">
        <v>800</v>
      </c>
      <c r="L16" s="52" t="s">
        <v>108</v>
      </c>
      <c r="M16" s="81" t="s">
        <v>3162</v>
      </c>
      <c r="N16" s="28">
        <v>135009</v>
      </c>
      <c r="O16" s="972"/>
      <c r="P16" s="29">
        <v>6</v>
      </c>
      <c r="Q16" s="28">
        <v>32</v>
      </c>
      <c r="R16" s="28"/>
      <c r="S16" s="81">
        <v>74.906999999999996</v>
      </c>
      <c r="T16" s="185">
        <v>43185</v>
      </c>
      <c r="U16" s="326">
        <v>14.7</v>
      </c>
      <c r="V16" s="60">
        <v>1</v>
      </c>
      <c r="W16" s="167">
        <v>1</v>
      </c>
      <c r="X16" s="489">
        <f t="shared" si="0"/>
        <v>0.55482967802146521</v>
      </c>
      <c r="Y16" s="502" t="s">
        <v>174</v>
      </c>
      <c r="Z16" s="494"/>
      <c r="AA16" s="28" t="s">
        <v>20</v>
      </c>
      <c r="AB16" s="27">
        <v>28</v>
      </c>
      <c r="AC16" s="28" t="s">
        <v>3147</v>
      </c>
      <c r="AD16" s="27"/>
      <c r="AE16" s="28"/>
      <c r="AF16" s="29" t="s">
        <v>55</v>
      </c>
      <c r="AG16" s="29" t="s">
        <v>54</v>
      </c>
      <c r="AH16" s="27"/>
      <c r="AI16" s="27"/>
      <c r="AJ16" s="27" t="s">
        <v>54</v>
      </c>
      <c r="AK16" s="81">
        <v>137</v>
      </c>
      <c r="AL16" s="569"/>
      <c r="AM16" s="28">
        <v>32</v>
      </c>
      <c r="AN16" s="629" t="s">
        <v>3148</v>
      </c>
      <c r="AO16" s="28">
        <v>2012</v>
      </c>
      <c r="AP16" s="20">
        <v>2012</v>
      </c>
      <c r="AQ16" s="182" t="s">
        <v>3149</v>
      </c>
      <c r="AR16" s="28" t="s">
        <v>3151</v>
      </c>
      <c r="AS16" s="20" t="s">
        <v>3146</v>
      </c>
    </row>
    <row r="17" spans="1:45" ht="7.5" customHeight="1" x14ac:dyDescent="0.25">
      <c r="D17" s="26"/>
      <c r="E17" s="435"/>
      <c r="F17" s="27"/>
      <c r="G17" s="28"/>
      <c r="H17" s="27"/>
      <c r="I17" s="27"/>
      <c r="J17" s="87"/>
      <c r="K17" s="19"/>
      <c r="L17" s="52"/>
      <c r="M17" s="81"/>
      <c r="N17" s="28"/>
      <c r="O17" s="972"/>
      <c r="P17" s="29"/>
      <c r="Q17" s="28"/>
      <c r="R17" s="28"/>
      <c r="S17" s="81"/>
      <c r="T17" s="185"/>
      <c r="U17" s="326"/>
      <c r="V17" s="60"/>
      <c r="W17" s="167"/>
      <c r="X17" s="489"/>
      <c r="Y17" s="502"/>
      <c r="Z17" s="494"/>
      <c r="AA17" s="28"/>
      <c r="AB17" s="27"/>
      <c r="AC17" s="28"/>
      <c r="AD17" s="27"/>
      <c r="AE17" s="28"/>
      <c r="AF17" s="29"/>
      <c r="AG17" s="29"/>
      <c r="AH17" s="27"/>
      <c r="AI17" s="27"/>
      <c r="AJ17" s="27"/>
      <c r="AK17" s="81"/>
      <c r="AL17" s="569"/>
      <c r="AM17" s="28"/>
      <c r="AN17" s="28"/>
      <c r="AO17" s="28"/>
      <c r="AP17" s="20"/>
      <c r="AQ17" s="142"/>
      <c r="AR17" s="28"/>
      <c r="AS17" s="20"/>
    </row>
    <row r="18" spans="1:45" s="208" customFormat="1" ht="15" customHeight="1" x14ac:dyDescent="0.25">
      <c r="A18"/>
      <c r="B18">
        <v>1</v>
      </c>
      <c r="C18" t="s">
        <v>875</v>
      </c>
      <c r="D18" s="26" t="s">
        <v>1439</v>
      </c>
      <c r="E18" s="435" t="s">
        <v>2365</v>
      </c>
      <c r="F18" s="27" t="s">
        <v>67</v>
      </c>
      <c r="G18" s="28" t="s">
        <v>1442</v>
      </c>
      <c r="H18" s="27" t="s">
        <v>12</v>
      </c>
      <c r="I18" s="27">
        <v>56</v>
      </c>
      <c r="J18" s="87">
        <v>10</v>
      </c>
      <c r="K18" s="19" t="s">
        <v>800</v>
      </c>
      <c r="L18" s="52" t="s">
        <v>108</v>
      </c>
      <c r="M18" s="81"/>
      <c r="N18" s="28">
        <v>1750</v>
      </c>
      <c r="O18" s="972"/>
      <c r="P18" s="29">
        <v>6</v>
      </c>
      <c r="Q18" s="28"/>
      <c r="R18" s="28">
        <v>3</v>
      </c>
      <c r="S18" s="81">
        <v>233.1</v>
      </c>
      <c r="T18" s="185">
        <v>41825</v>
      </c>
      <c r="U18" s="326">
        <v>14.7</v>
      </c>
      <c r="V18" s="60">
        <v>0.16700000000000001</v>
      </c>
      <c r="W18" s="167">
        <v>10</v>
      </c>
      <c r="X18" s="489">
        <f>IF(AND(N18&lt;&gt;"",S18&lt;&gt;""),1000*S18*V18/(N18*W18),"")</f>
        <v>2.2244400000000004</v>
      </c>
      <c r="Y18" s="502" t="s">
        <v>174</v>
      </c>
      <c r="Z18" s="494"/>
      <c r="AA18" s="28" t="s">
        <v>17</v>
      </c>
      <c r="AB18" s="27">
        <v>15</v>
      </c>
      <c r="AC18" s="28" t="s">
        <v>1441</v>
      </c>
      <c r="AD18" s="27" t="s">
        <v>54</v>
      </c>
      <c r="AE18" s="28"/>
      <c r="AF18" s="29" t="s">
        <v>55</v>
      </c>
      <c r="AG18" s="29"/>
      <c r="AH18" s="27">
        <v>30</v>
      </c>
      <c r="AI18" s="27" t="s">
        <v>83</v>
      </c>
      <c r="AJ18" s="27" t="s">
        <v>55</v>
      </c>
      <c r="AK18" s="81">
        <v>40</v>
      </c>
      <c r="AL18" s="569"/>
      <c r="AM18" s="28">
        <v>7</v>
      </c>
      <c r="AN18" s="28"/>
      <c r="AO18" s="28">
        <v>2012</v>
      </c>
      <c r="AP18" s="20"/>
      <c r="AQ18" s="19"/>
      <c r="AR18" s="28" t="s">
        <v>1440</v>
      </c>
      <c r="AS18" s="20" t="s">
        <v>1443</v>
      </c>
    </row>
    <row r="19" spans="1:45" ht="7.5" customHeight="1" x14ac:dyDescent="0.25">
      <c r="D19" s="26"/>
      <c r="E19" s="435"/>
      <c r="F19" s="27"/>
      <c r="G19" s="28"/>
      <c r="H19" s="27"/>
      <c r="I19" s="27"/>
      <c r="J19" s="87"/>
      <c r="K19" s="19"/>
      <c r="L19" s="52"/>
      <c r="M19" s="81"/>
      <c r="N19" s="28"/>
      <c r="O19" s="972"/>
      <c r="P19" s="29"/>
      <c r="Q19" s="28"/>
      <c r="R19" s="28"/>
      <c r="S19" s="81"/>
      <c r="T19" s="185"/>
      <c r="U19" s="326"/>
      <c r="V19" s="60"/>
      <c r="W19" s="167"/>
      <c r="X19" s="489"/>
      <c r="Y19" s="502"/>
      <c r="Z19" s="494"/>
      <c r="AA19" s="28"/>
      <c r="AB19" s="27"/>
      <c r="AC19" s="28"/>
      <c r="AD19" s="27"/>
      <c r="AE19" s="28"/>
      <c r="AF19" s="29"/>
      <c r="AG19" s="29"/>
      <c r="AH19" s="27"/>
      <c r="AI19" s="27"/>
      <c r="AJ19" s="27"/>
      <c r="AK19" s="81"/>
      <c r="AL19" s="569"/>
      <c r="AM19" s="28"/>
      <c r="AN19" s="28"/>
      <c r="AO19" s="28"/>
      <c r="AP19" s="20"/>
      <c r="AQ19" s="142"/>
      <c r="AR19" s="28"/>
      <c r="AS19" s="20"/>
    </row>
    <row r="20" spans="1:45" ht="15" customHeight="1" x14ac:dyDescent="0.25">
      <c r="B20">
        <v>1</v>
      </c>
      <c r="C20" t="s">
        <v>875</v>
      </c>
      <c r="D20" s="26" t="s">
        <v>1444</v>
      </c>
      <c r="E20" s="435" t="s">
        <v>1449</v>
      </c>
      <c r="F20" s="27" t="s">
        <v>85</v>
      </c>
      <c r="G20" s="28" t="s">
        <v>1447</v>
      </c>
      <c r="H20" s="27" t="s">
        <v>1445</v>
      </c>
      <c r="I20" s="27">
        <v>36</v>
      </c>
      <c r="J20" s="87">
        <v>36</v>
      </c>
      <c r="K20" s="19" t="s">
        <v>1446</v>
      </c>
      <c r="L20" s="52" t="s">
        <v>1447</v>
      </c>
      <c r="M20" s="81"/>
      <c r="N20" s="28">
        <v>4427</v>
      </c>
      <c r="O20" s="972"/>
      <c r="P20" s="29">
        <v>6</v>
      </c>
      <c r="Q20" s="28"/>
      <c r="R20" s="28">
        <v>15</v>
      </c>
      <c r="S20" s="81">
        <v>50</v>
      </c>
      <c r="T20" s="185">
        <v>41644</v>
      </c>
      <c r="U20" s="326">
        <v>14.7</v>
      </c>
      <c r="V20" s="60">
        <v>1</v>
      </c>
      <c r="W20" s="167">
        <v>2</v>
      </c>
      <c r="X20" s="489">
        <f>IF(AND(N20&lt;&gt;"",S20&lt;&gt;""),1000*S20*V20/(N20*W20),"")</f>
        <v>5.6471651231081994</v>
      </c>
      <c r="Y20" s="502" t="s">
        <v>174</v>
      </c>
      <c r="Z20" s="494"/>
      <c r="AA20" s="28" t="s">
        <v>20</v>
      </c>
      <c r="AB20" s="27">
        <v>39</v>
      </c>
      <c r="AC20" s="28" t="s">
        <v>1448</v>
      </c>
      <c r="AD20" s="27" t="s">
        <v>54</v>
      </c>
      <c r="AE20" s="28" t="s">
        <v>124</v>
      </c>
      <c r="AF20" s="29" t="s">
        <v>54</v>
      </c>
      <c r="AG20" s="29" t="s">
        <v>55</v>
      </c>
      <c r="AH20" s="27"/>
      <c r="AI20" s="27"/>
      <c r="AJ20" s="27" t="s">
        <v>55</v>
      </c>
      <c r="AK20" s="81"/>
      <c r="AL20" s="569"/>
      <c r="AM20" s="28"/>
      <c r="AN20" s="28"/>
      <c r="AO20" s="28">
        <v>2011</v>
      </c>
      <c r="AP20" s="20">
        <v>2014</v>
      </c>
      <c r="AQ20" s="142"/>
      <c r="AR20" s="28" t="s">
        <v>1451</v>
      </c>
      <c r="AS20" s="20" t="s">
        <v>1450</v>
      </c>
    </row>
    <row r="21" spans="1:45" ht="7.5" customHeight="1" x14ac:dyDescent="0.25">
      <c r="D21" s="26"/>
      <c r="E21" s="435"/>
      <c r="F21" s="27"/>
      <c r="G21" s="28"/>
      <c r="H21" s="27"/>
      <c r="I21" s="27"/>
      <c r="J21" s="87"/>
      <c r="K21" s="19"/>
      <c r="L21" s="52"/>
      <c r="M21" s="81"/>
      <c r="N21" s="28"/>
      <c r="O21" s="972"/>
      <c r="P21" s="29"/>
      <c r="Q21" s="28"/>
      <c r="R21" s="28"/>
      <c r="S21" s="81"/>
      <c r="T21" s="185"/>
      <c r="U21" s="326"/>
      <c r="V21" s="60"/>
      <c r="W21" s="167"/>
      <c r="X21" s="489"/>
      <c r="Y21" s="502"/>
      <c r="Z21" s="494"/>
      <c r="AA21" s="28"/>
      <c r="AB21" s="27"/>
      <c r="AC21" s="28"/>
      <c r="AD21" s="27"/>
      <c r="AE21" s="28"/>
      <c r="AF21" s="29"/>
      <c r="AG21" s="29"/>
      <c r="AH21" s="27"/>
      <c r="AI21" s="27"/>
      <c r="AJ21" s="27"/>
      <c r="AK21" s="81"/>
      <c r="AL21" s="569"/>
      <c r="AM21" s="28"/>
      <c r="AN21" s="28"/>
      <c r="AO21" s="28"/>
      <c r="AP21" s="20"/>
      <c r="AQ21" s="142"/>
      <c r="AR21" s="28"/>
      <c r="AS21" s="20"/>
    </row>
    <row r="22" spans="1:45" ht="15" customHeight="1" x14ac:dyDescent="0.25">
      <c r="B22">
        <v>1</v>
      </c>
      <c r="C22" t="s">
        <v>875</v>
      </c>
      <c r="D22" s="26" t="s">
        <v>2457</v>
      </c>
      <c r="E22" s="435" t="s">
        <v>2460</v>
      </c>
      <c r="F22" s="27" t="s">
        <v>67</v>
      </c>
      <c r="G22" s="28" t="s">
        <v>2458</v>
      </c>
      <c r="H22" s="27" t="s">
        <v>143</v>
      </c>
      <c r="I22" s="27">
        <v>32</v>
      </c>
      <c r="J22" s="87">
        <v>32</v>
      </c>
      <c r="K22" s="19" t="s">
        <v>2461</v>
      </c>
      <c r="L22" s="52" t="s">
        <v>2458</v>
      </c>
      <c r="M22" s="81"/>
      <c r="N22" s="28">
        <v>207</v>
      </c>
      <c r="O22" s="972"/>
      <c r="P22" s="29" t="s">
        <v>744</v>
      </c>
      <c r="Q22" s="28"/>
      <c r="R22" s="64" t="s">
        <v>3256</v>
      </c>
      <c r="S22" s="81">
        <v>126.17</v>
      </c>
      <c r="T22" s="185">
        <v>40049</v>
      </c>
      <c r="U22" s="326" t="s">
        <v>3257</v>
      </c>
      <c r="V22" s="60">
        <v>1</v>
      </c>
      <c r="W22" s="167">
        <v>16</v>
      </c>
      <c r="X22" s="489">
        <f t="shared" ref="X22:X53" si="1">IF(AND(N22&lt;&gt;"",S22&lt;&gt;""),1000*S22*V22/(N22*W22),"")</f>
        <v>38.094806763285021</v>
      </c>
      <c r="Y22" s="502" t="s">
        <v>2226</v>
      </c>
      <c r="Z22" s="494"/>
      <c r="AA22" s="28" t="s">
        <v>20</v>
      </c>
      <c r="AB22" s="27"/>
      <c r="AC22" s="28"/>
      <c r="AD22" s="27"/>
      <c r="AE22" s="28"/>
      <c r="AF22" s="29"/>
      <c r="AG22" s="29"/>
      <c r="AH22" s="27"/>
      <c r="AI22" s="27"/>
      <c r="AJ22" s="27"/>
      <c r="AK22" s="81"/>
      <c r="AL22" s="569"/>
      <c r="AM22" s="28"/>
      <c r="AN22" s="28"/>
      <c r="AO22" s="28">
        <v>2005</v>
      </c>
      <c r="AP22" s="20">
        <v>2009</v>
      </c>
      <c r="AQ22" s="19"/>
      <c r="AR22" s="28" t="s">
        <v>2462</v>
      </c>
      <c r="AS22" s="20" t="s">
        <v>2459</v>
      </c>
    </row>
    <row r="23" spans="1:45" s="208" customFormat="1" ht="15" customHeight="1" x14ac:dyDescent="0.25">
      <c r="A23"/>
      <c r="B23">
        <v>1</v>
      </c>
      <c r="C23" t="s">
        <v>875</v>
      </c>
      <c r="D23" s="26" t="s">
        <v>2643</v>
      </c>
      <c r="E23" s="435" t="s">
        <v>2642</v>
      </c>
      <c r="F23" s="27" t="s">
        <v>67</v>
      </c>
      <c r="G23" s="28" t="s">
        <v>2641</v>
      </c>
      <c r="H23" s="27" t="s">
        <v>136</v>
      </c>
      <c r="I23" s="27">
        <v>32</v>
      </c>
      <c r="J23" s="87">
        <v>32</v>
      </c>
      <c r="K23" s="19" t="s">
        <v>800</v>
      </c>
      <c r="L23" s="52" t="s">
        <v>108</v>
      </c>
      <c r="M23" s="81"/>
      <c r="N23" s="28">
        <v>244</v>
      </c>
      <c r="O23" s="972"/>
      <c r="P23" s="29">
        <v>6</v>
      </c>
      <c r="Q23" s="28"/>
      <c r="R23" s="28">
        <v>2</v>
      </c>
      <c r="S23" s="81">
        <v>319.18299999999999</v>
      </c>
      <c r="T23" s="185">
        <v>43175</v>
      </c>
      <c r="U23" s="326">
        <v>14.7</v>
      </c>
      <c r="V23" s="60">
        <v>1</v>
      </c>
      <c r="W23" s="167">
        <v>1</v>
      </c>
      <c r="X23" s="996">
        <f t="shared" si="1"/>
        <v>1308.127049180328</v>
      </c>
      <c r="Y23" s="502" t="s">
        <v>174</v>
      </c>
      <c r="Z23" s="494" t="s">
        <v>745</v>
      </c>
      <c r="AA23" s="28" t="s">
        <v>17</v>
      </c>
      <c r="AB23" s="27">
        <v>34</v>
      </c>
      <c r="AC23" s="28" t="s">
        <v>3836</v>
      </c>
      <c r="AD23" s="27" t="s">
        <v>54</v>
      </c>
      <c r="AE23" s="28" t="s">
        <v>124</v>
      </c>
      <c r="AF23" s="29" t="s">
        <v>55</v>
      </c>
      <c r="AG23" s="29"/>
      <c r="AH23" s="27" t="s">
        <v>133</v>
      </c>
      <c r="AI23" s="27" t="s">
        <v>133</v>
      </c>
      <c r="AJ23" s="27" t="s">
        <v>54</v>
      </c>
      <c r="AK23" s="81"/>
      <c r="AL23" s="569"/>
      <c r="AM23" s="28">
        <v>32</v>
      </c>
      <c r="AN23" s="28"/>
      <c r="AO23" s="28">
        <v>2010</v>
      </c>
      <c r="AP23" s="20">
        <v>2012</v>
      </c>
      <c r="AQ23" s="142"/>
      <c r="AR23" s="28" t="s">
        <v>2974</v>
      </c>
      <c r="AS23" s="20" t="s">
        <v>3837</v>
      </c>
    </row>
    <row r="24" spans="1:45" ht="15" customHeight="1" x14ac:dyDescent="0.25">
      <c r="A24" t="s">
        <v>746</v>
      </c>
      <c r="B24">
        <v>1</v>
      </c>
      <c r="C24" t="s">
        <v>875</v>
      </c>
      <c r="D24" s="26" t="s">
        <v>3190</v>
      </c>
      <c r="E24" s="435" t="s">
        <v>1717</v>
      </c>
      <c r="F24" s="27" t="s">
        <v>57</v>
      </c>
      <c r="G24" s="28" t="s">
        <v>654</v>
      </c>
      <c r="H24" s="412" t="s">
        <v>1613</v>
      </c>
      <c r="I24" s="27">
        <v>32</v>
      </c>
      <c r="J24" s="87">
        <v>32</v>
      </c>
      <c r="K24" s="19" t="s">
        <v>1720</v>
      </c>
      <c r="L24" s="52" t="s">
        <v>654</v>
      </c>
      <c r="M24" s="81"/>
      <c r="N24" s="28">
        <v>320</v>
      </c>
      <c r="O24" s="972"/>
      <c r="P24" s="29">
        <v>6</v>
      </c>
      <c r="Q24" s="28"/>
      <c r="R24" s="28">
        <v>1</v>
      </c>
      <c r="S24" s="81">
        <v>375</v>
      </c>
      <c r="T24" s="185">
        <v>42747</v>
      </c>
      <c r="U24" s="326" t="s">
        <v>1721</v>
      </c>
      <c r="V24" s="60">
        <v>1</v>
      </c>
      <c r="W24" s="167">
        <v>1</v>
      </c>
      <c r="X24" s="996">
        <f t="shared" si="1"/>
        <v>1171.875</v>
      </c>
      <c r="Y24" s="502" t="s">
        <v>174</v>
      </c>
      <c r="Z24" s="494"/>
      <c r="AA24" s="28" t="s">
        <v>107</v>
      </c>
      <c r="AB24" s="27"/>
      <c r="AC24" s="28"/>
      <c r="AD24" s="27" t="s">
        <v>54</v>
      </c>
      <c r="AE24" s="28" t="s">
        <v>124</v>
      </c>
      <c r="AF24" s="29" t="s">
        <v>55</v>
      </c>
      <c r="AG24" s="29"/>
      <c r="AH24" s="27" t="s">
        <v>133</v>
      </c>
      <c r="AI24" s="27" t="s">
        <v>133</v>
      </c>
      <c r="AJ24" s="27" t="s">
        <v>54</v>
      </c>
      <c r="AK24" s="81">
        <v>45</v>
      </c>
      <c r="AL24" s="569"/>
      <c r="AM24" s="28">
        <v>32</v>
      </c>
      <c r="AN24" s="28">
        <v>3</v>
      </c>
      <c r="AO24" s="28">
        <v>2015</v>
      </c>
      <c r="AP24" s="20">
        <v>2018</v>
      </c>
      <c r="AQ24" s="182" t="s">
        <v>3263</v>
      </c>
      <c r="AR24" s="28" t="s">
        <v>4394</v>
      </c>
      <c r="AS24" s="20" t="s">
        <v>1718</v>
      </c>
    </row>
    <row r="25" spans="1:45" ht="15" customHeight="1" x14ac:dyDescent="0.25">
      <c r="B25">
        <v>1</v>
      </c>
      <c r="C25" t="s">
        <v>4376</v>
      </c>
      <c r="D25" s="26" t="s">
        <v>4085</v>
      </c>
      <c r="E25" s="435" t="s">
        <v>4089</v>
      </c>
      <c r="F25" s="27" t="s">
        <v>85</v>
      </c>
      <c r="G25" s="28" t="s">
        <v>4088</v>
      </c>
      <c r="H25" s="27" t="s">
        <v>143</v>
      </c>
      <c r="I25" s="27">
        <v>32</v>
      </c>
      <c r="J25" s="87">
        <v>32</v>
      </c>
      <c r="K25" s="19" t="s">
        <v>800</v>
      </c>
      <c r="L25" s="52" t="s">
        <v>108</v>
      </c>
      <c r="M25" s="81" t="s">
        <v>4087</v>
      </c>
      <c r="N25" s="28">
        <v>396</v>
      </c>
      <c r="O25" s="972"/>
      <c r="P25" s="29">
        <v>6</v>
      </c>
      <c r="Q25" s="28"/>
      <c r="R25" s="28">
        <v>1</v>
      </c>
      <c r="S25" s="81">
        <v>123.45699999999999</v>
      </c>
      <c r="T25" s="185">
        <v>43288</v>
      </c>
      <c r="U25" s="326">
        <v>14.7</v>
      </c>
      <c r="V25" s="60">
        <v>1</v>
      </c>
      <c r="W25" s="167">
        <v>4</v>
      </c>
      <c r="X25" s="489">
        <f t="shared" si="1"/>
        <v>77.940025252525245</v>
      </c>
      <c r="Y25" s="502" t="s">
        <v>174</v>
      </c>
      <c r="Z25" s="494"/>
      <c r="AA25" s="28" t="s">
        <v>20</v>
      </c>
      <c r="AB25" s="27">
        <v>4</v>
      </c>
      <c r="AC25" s="28" t="s">
        <v>4086</v>
      </c>
      <c r="AD25" s="27"/>
      <c r="AE25" s="28"/>
      <c r="AF25" s="29" t="s">
        <v>55</v>
      </c>
      <c r="AG25" s="29"/>
      <c r="AH25" s="27" t="s">
        <v>718</v>
      </c>
      <c r="AI25" s="27" t="s">
        <v>718</v>
      </c>
      <c r="AJ25" s="27" t="s">
        <v>55</v>
      </c>
      <c r="AK25" s="81">
        <v>11</v>
      </c>
      <c r="AL25" s="569"/>
      <c r="AM25" s="28">
        <v>4</v>
      </c>
      <c r="AN25" s="28"/>
      <c r="AO25" s="28">
        <v>2013</v>
      </c>
      <c r="AP25" s="20">
        <v>2013</v>
      </c>
      <c r="AQ25" s="182"/>
      <c r="AR25" s="28" t="s">
        <v>4090</v>
      </c>
      <c r="AS25" s="20" t="s">
        <v>4095</v>
      </c>
    </row>
    <row r="26" spans="1:45" ht="15" customHeight="1" x14ac:dyDescent="0.25">
      <c r="B26">
        <v>1</v>
      </c>
      <c r="C26" t="s">
        <v>875</v>
      </c>
      <c r="D26" s="26" t="s">
        <v>231</v>
      </c>
      <c r="E26" s="435" t="s">
        <v>2250</v>
      </c>
      <c r="F26" s="27" t="s">
        <v>67</v>
      </c>
      <c r="G26" s="28" t="s">
        <v>232</v>
      </c>
      <c r="H26" s="27" t="s">
        <v>143</v>
      </c>
      <c r="I26" s="27">
        <v>32</v>
      </c>
      <c r="J26" s="87">
        <v>16</v>
      </c>
      <c r="K26" s="19" t="s">
        <v>800</v>
      </c>
      <c r="L26" s="52" t="s">
        <v>108</v>
      </c>
      <c r="M26" s="81"/>
      <c r="N26" s="28">
        <v>474</v>
      </c>
      <c r="O26" s="972"/>
      <c r="P26" s="29">
        <v>6</v>
      </c>
      <c r="Q26" s="28"/>
      <c r="R26" s="28"/>
      <c r="S26" s="81">
        <v>192.30799999999999</v>
      </c>
      <c r="T26" s="185">
        <v>43172</v>
      </c>
      <c r="U26" s="326">
        <v>14.7</v>
      </c>
      <c r="V26" s="60">
        <v>0.67</v>
      </c>
      <c r="W26" s="167">
        <v>1</v>
      </c>
      <c r="X26" s="721">
        <f t="shared" si="1"/>
        <v>271.82776371308017</v>
      </c>
      <c r="Y26" s="725" t="s">
        <v>2216</v>
      </c>
      <c r="Z26" s="494"/>
      <c r="AA26" s="28" t="s">
        <v>17</v>
      </c>
      <c r="AB26" s="27">
        <v>14</v>
      </c>
      <c r="AC26" s="28" t="s">
        <v>73</v>
      </c>
      <c r="AD26" s="27" t="s">
        <v>54</v>
      </c>
      <c r="AE26" s="28" t="s">
        <v>158</v>
      </c>
      <c r="AF26" s="29" t="s">
        <v>55</v>
      </c>
      <c r="AG26" s="29" t="s">
        <v>55</v>
      </c>
      <c r="AH26" s="27"/>
      <c r="AI26" s="27"/>
      <c r="AJ26" s="27"/>
      <c r="AK26" s="81"/>
      <c r="AL26" s="569"/>
      <c r="AM26" s="28"/>
      <c r="AN26" s="28"/>
      <c r="AO26" s="28">
        <v>2003</v>
      </c>
      <c r="AP26" s="20">
        <v>2009</v>
      </c>
      <c r="AQ26" s="182"/>
      <c r="AR26" s="28" t="s">
        <v>2882</v>
      </c>
      <c r="AS26" s="20" t="s">
        <v>2881</v>
      </c>
    </row>
    <row r="27" spans="1:45" ht="15" customHeight="1" x14ac:dyDescent="0.25">
      <c r="B27">
        <v>1</v>
      </c>
      <c r="C27" t="s">
        <v>875</v>
      </c>
      <c r="D27" s="26" t="s">
        <v>2014</v>
      </c>
      <c r="E27" s="435" t="s">
        <v>2385</v>
      </c>
      <c r="F27" s="27" t="s">
        <v>57</v>
      </c>
      <c r="G27" s="28" t="s">
        <v>4699</v>
      </c>
      <c r="H27" s="412" t="s">
        <v>1613</v>
      </c>
      <c r="I27" s="27">
        <v>32</v>
      </c>
      <c r="J27" s="87">
        <v>32</v>
      </c>
      <c r="K27" s="19" t="s">
        <v>1804</v>
      </c>
      <c r="L27" s="52" t="s">
        <v>1806</v>
      </c>
      <c r="M27" s="81"/>
      <c r="N27" s="28">
        <v>481</v>
      </c>
      <c r="O27" s="972"/>
      <c r="P27" s="29">
        <v>6</v>
      </c>
      <c r="Q27" s="28"/>
      <c r="R27" s="28"/>
      <c r="S27" s="81">
        <v>346</v>
      </c>
      <c r="T27" s="185"/>
      <c r="U27" s="326"/>
      <c r="V27" s="60">
        <v>0.52</v>
      </c>
      <c r="W27" s="167">
        <v>1</v>
      </c>
      <c r="X27" s="721">
        <f t="shared" si="1"/>
        <v>374.05405405405406</v>
      </c>
      <c r="Y27" s="725" t="s">
        <v>174</v>
      </c>
      <c r="Z27" s="494"/>
      <c r="AA27" s="28" t="s">
        <v>2401</v>
      </c>
      <c r="AB27" s="27"/>
      <c r="AC27" s="28" t="s">
        <v>1805</v>
      </c>
      <c r="AD27" s="27" t="s">
        <v>54</v>
      </c>
      <c r="AE27" s="28" t="s">
        <v>124</v>
      </c>
      <c r="AF27" s="29"/>
      <c r="AG27" s="29"/>
      <c r="AH27" s="27" t="s">
        <v>462</v>
      </c>
      <c r="AI27" s="27" t="s">
        <v>462</v>
      </c>
      <c r="AJ27" s="27" t="s">
        <v>54</v>
      </c>
      <c r="AK27" s="81"/>
      <c r="AL27" s="569"/>
      <c r="AM27" s="28"/>
      <c r="AN27" s="28"/>
      <c r="AO27" s="28"/>
      <c r="AP27" s="20">
        <v>2018</v>
      </c>
      <c r="AQ27" s="182" t="s">
        <v>4695</v>
      </c>
      <c r="AR27" s="28" t="s">
        <v>3197</v>
      </c>
      <c r="AS27" s="20" t="s">
        <v>3477</v>
      </c>
    </row>
    <row r="28" spans="1:45" ht="15" customHeight="1" x14ac:dyDescent="0.25">
      <c r="D28" s="409" t="s">
        <v>5798</v>
      </c>
      <c r="E28" s="435" t="s">
        <v>5799</v>
      </c>
      <c r="F28" s="412"/>
      <c r="G28" s="504" t="s">
        <v>5800</v>
      </c>
      <c r="H28" s="412" t="s">
        <v>1613</v>
      </c>
      <c r="I28" s="412">
        <v>32</v>
      </c>
      <c r="J28" s="415">
        <v>32</v>
      </c>
      <c r="K28" s="19" t="s">
        <v>800</v>
      </c>
      <c r="L28" s="465" t="s">
        <v>5800</v>
      </c>
      <c r="M28" s="81"/>
      <c r="N28" s="28">
        <v>545</v>
      </c>
      <c r="O28" s="972"/>
      <c r="P28" s="29">
        <v>6</v>
      </c>
      <c r="Q28" s="28"/>
      <c r="R28" s="28"/>
      <c r="S28" s="81">
        <v>200</v>
      </c>
      <c r="T28" s="185">
        <v>44249</v>
      </c>
      <c r="U28" s="326"/>
      <c r="V28" s="60">
        <v>1</v>
      </c>
      <c r="W28" s="167">
        <v>1</v>
      </c>
      <c r="X28" s="721">
        <f t="shared" si="1"/>
        <v>366.97247706422019</v>
      </c>
      <c r="Y28" s="725" t="s">
        <v>5802</v>
      </c>
      <c r="Z28" s="494"/>
      <c r="AA28" s="28" t="s">
        <v>20</v>
      </c>
      <c r="AB28" s="27">
        <v>4</v>
      </c>
      <c r="AC28" s="28" t="s">
        <v>3147</v>
      </c>
      <c r="AD28" s="27" t="s">
        <v>54</v>
      </c>
      <c r="AE28" s="28" t="s">
        <v>124</v>
      </c>
      <c r="AF28" s="29" t="s">
        <v>55</v>
      </c>
      <c r="AG28" s="29"/>
      <c r="AH28" s="27" t="s">
        <v>133</v>
      </c>
      <c r="AI28" s="27" t="s">
        <v>133</v>
      </c>
      <c r="AJ28" s="27" t="s">
        <v>54</v>
      </c>
      <c r="AK28" s="81"/>
      <c r="AL28" s="569"/>
      <c r="AM28" s="28">
        <v>32</v>
      </c>
      <c r="AN28" s="28">
        <v>5</v>
      </c>
      <c r="AO28" s="28"/>
      <c r="AP28" s="20">
        <v>2021</v>
      </c>
      <c r="AQ28" s="182"/>
      <c r="AR28" s="28" t="s">
        <v>5803</v>
      </c>
      <c r="AS28" s="20" t="s">
        <v>5804</v>
      </c>
    </row>
    <row r="29" spans="1:45" ht="15" customHeight="1" x14ac:dyDescent="0.25">
      <c r="A29" t="s">
        <v>744</v>
      </c>
      <c r="B29">
        <v>1</v>
      </c>
      <c r="C29" t="s">
        <v>875</v>
      </c>
      <c r="D29" s="26" t="s">
        <v>131</v>
      </c>
      <c r="E29" s="435" t="s">
        <v>2375</v>
      </c>
      <c r="F29" s="27" t="s">
        <v>107</v>
      </c>
      <c r="G29" s="28" t="s">
        <v>37</v>
      </c>
      <c r="H29" s="27" t="s">
        <v>136</v>
      </c>
      <c r="I29" s="27">
        <v>32</v>
      </c>
      <c r="J29" s="87">
        <v>32</v>
      </c>
      <c r="K29" s="19" t="s">
        <v>5975</v>
      </c>
      <c r="L29" s="52" t="s">
        <v>37</v>
      </c>
      <c r="M29" s="81"/>
      <c r="N29" s="28">
        <v>563</v>
      </c>
      <c r="O29" s="972"/>
      <c r="P29" s="29">
        <v>6</v>
      </c>
      <c r="Q29" s="28"/>
      <c r="R29" s="28">
        <v>1</v>
      </c>
      <c r="S29" s="81">
        <v>682</v>
      </c>
      <c r="T29" s="185">
        <v>43768</v>
      </c>
      <c r="U29" s="326"/>
      <c r="V29" s="60">
        <v>1.03</v>
      </c>
      <c r="W29" s="167">
        <v>1</v>
      </c>
      <c r="X29" s="1026">
        <f t="shared" si="1"/>
        <v>1247.708703374778</v>
      </c>
      <c r="Y29" s="725" t="s">
        <v>174</v>
      </c>
      <c r="Z29" s="494"/>
      <c r="AA29" s="28" t="s">
        <v>107</v>
      </c>
      <c r="AB29" s="27"/>
      <c r="AC29" s="28"/>
      <c r="AD29" s="27" t="s">
        <v>54</v>
      </c>
      <c r="AE29" s="28" t="s">
        <v>124</v>
      </c>
      <c r="AF29" s="29" t="s">
        <v>202</v>
      </c>
      <c r="AG29" s="29"/>
      <c r="AH29" s="27" t="s">
        <v>133</v>
      </c>
      <c r="AI29" s="27" t="s">
        <v>133</v>
      </c>
      <c r="AJ29" s="27" t="s">
        <v>54</v>
      </c>
      <c r="AK29" s="81">
        <v>86</v>
      </c>
      <c r="AL29" s="569"/>
      <c r="AM29" s="28">
        <v>32</v>
      </c>
      <c r="AN29" s="28">
        <v>3</v>
      </c>
      <c r="AO29" s="28">
        <v>2002</v>
      </c>
      <c r="AP29" s="20"/>
      <c r="AQ29" s="182" t="s">
        <v>5456</v>
      </c>
      <c r="AR29" s="28" t="s">
        <v>1116</v>
      </c>
      <c r="AS29" s="20" t="s">
        <v>206</v>
      </c>
    </row>
    <row r="30" spans="1:45" ht="15" customHeight="1" x14ac:dyDescent="0.25">
      <c r="B30">
        <v>1</v>
      </c>
      <c r="C30" t="s">
        <v>875</v>
      </c>
      <c r="D30" s="26" t="s">
        <v>3017</v>
      </c>
      <c r="E30" s="435" t="s">
        <v>3018</v>
      </c>
      <c r="F30" s="27" t="s">
        <v>85</v>
      </c>
      <c r="G30" s="28" t="s">
        <v>3020</v>
      </c>
      <c r="H30" s="27" t="s">
        <v>33</v>
      </c>
      <c r="I30" s="27">
        <v>32</v>
      </c>
      <c r="J30" s="87">
        <v>32</v>
      </c>
      <c r="K30" s="19" t="s">
        <v>800</v>
      </c>
      <c r="L30" s="52" t="s">
        <v>108</v>
      </c>
      <c r="M30" s="81" t="s">
        <v>3580</v>
      </c>
      <c r="N30" s="28">
        <v>596</v>
      </c>
      <c r="O30" s="972"/>
      <c r="P30" s="29">
        <v>6</v>
      </c>
      <c r="Q30" s="28"/>
      <c r="R30" s="28">
        <v>1</v>
      </c>
      <c r="S30" s="81">
        <v>243.90199999999999</v>
      </c>
      <c r="T30" s="185">
        <v>43228</v>
      </c>
      <c r="U30" s="326">
        <v>14.7</v>
      </c>
      <c r="V30" s="60">
        <v>1</v>
      </c>
      <c r="W30" s="167">
        <v>1</v>
      </c>
      <c r="X30" s="721">
        <f t="shared" si="1"/>
        <v>409.23154362416108</v>
      </c>
      <c r="Y30" s="725" t="s">
        <v>174</v>
      </c>
      <c r="Z30" s="494"/>
      <c r="AA30" s="28" t="s">
        <v>20</v>
      </c>
      <c r="AB30" s="27">
        <v>15</v>
      </c>
      <c r="AC30" s="28" t="s">
        <v>73</v>
      </c>
      <c r="AD30" s="27" t="s">
        <v>54</v>
      </c>
      <c r="AE30" s="28" t="s">
        <v>124</v>
      </c>
      <c r="AF30" s="29" t="s">
        <v>55</v>
      </c>
      <c r="AG30" s="29"/>
      <c r="AH30" s="27" t="s">
        <v>133</v>
      </c>
      <c r="AI30" s="27" t="s">
        <v>133</v>
      </c>
      <c r="AJ30" s="27" t="s">
        <v>54</v>
      </c>
      <c r="AK30" s="81"/>
      <c r="AL30" s="569"/>
      <c r="AM30" s="28">
        <v>32</v>
      </c>
      <c r="AN30" s="28">
        <v>5</v>
      </c>
      <c r="AO30" s="28">
        <v>2017</v>
      </c>
      <c r="AP30" s="20">
        <v>2017</v>
      </c>
      <c r="AQ30" s="19"/>
      <c r="AR30" s="28" t="s">
        <v>3489</v>
      </c>
      <c r="AS30" s="20" t="s">
        <v>3581</v>
      </c>
    </row>
    <row r="31" spans="1:45" ht="15" customHeight="1" x14ac:dyDescent="0.25">
      <c r="D31" s="409" t="s">
        <v>5870</v>
      </c>
      <c r="E31" s="435" t="s">
        <v>5871</v>
      </c>
      <c r="F31" s="412"/>
      <c r="G31" s="504" t="s">
        <v>5873</v>
      </c>
      <c r="H31" s="27" t="s">
        <v>35</v>
      </c>
      <c r="I31" s="412">
        <v>32</v>
      </c>
      <c r="J31" s="415">
        <v>32</v>
      </c>
      <c r="K31" s="19" t="s">
        <v>3570</v>
      </c>
      <c r="L31" s="465" t="s">
        <v>5873</v>
      </c>
      <c r="M31" s="81" t="s">
        <v>5875</v>
      </c>
      <c r="N31" s="28">
        <v>613</v>
      </c>
      <c r="O31" s="972"/>
      <c r="P31" s="29">
        <v>4</v>
      </c>
      <c r="Q31" s="28"/>
      <c r="R31" s="28">
        <v>1</v>
      </c>
      <c r="S31" s="81">
        <v>180.4</v>
      </c>
      <c r="T31" s="185"/>
      <c r="U31" s="326" t="s">
        <v>3621</v>
      </c>
      <c r="V31" s="60">
        <v>1</v>
      </c>
      <c r="W31" s="167">
        <v>5</v>
      </c>
      <c r="X31" s="721">
        <f t="shared" si="1"/>
        <v>58.858075040783035</v>
      </c>
      <c r="Y31" s="725"/>
      <c r="Z31" s="494"/>
      <c r="AA31" s="28" t="s">
        <v>17</v>
      </c>
      <c r="AB31" s="27">
        <v>13</v>
      </c>
      <c r="AC31" s="28" t="s">
        <v>5874</v>
      </c>
      <c r="AD31" s="27" t="s">
        <v>54</v>
      </c>
      <c r="AE31" s="28" t="s">
        <v>124</v>
      </c>
      <c r="AF31" s="29" t="s">
        <v>202</v>
      </c>
      <c r="AG31" s="29"/>
      <c r="AH31" s="27" t="s">
        <v>133</v>
      </c>
      <c r="AI31" s="27" t="s">
        <v>133</v>
      </c>
      <c r="AJ31" s="27" t="s">
        <v>54</v>
      </c>
      <c r="AK31" s="81"/>
      <c r="AL31" s="569"/>
      <c r="AM31" s="28">
        <v>32</v>
      </c>
      <c r="AN31" s="28"/>
      <c r="AO31" s="28"/>
      <c r="AP31" s="20">
        <v>2019</v>
      </c>
      <c r="AQ31" s="182"/>
      <c r="AR31" s="28" t="s">
        <v>5872</v>
      </c>
      <c r="AS31" s="130" t="s">
        <v>5558</v>
      </c>
    </row>
    <row r="32" spans="1:45" s="208" customFormat="1" ht="15" customHeight="1" x14ac:dyDescent="0.25">
      <c r="A32"/>
      <c r="B32"/>
      <c r="C32"/>
      <c r="D32" s="591" t="s">
        <v>5818</v>
      </c>
      <c r="E32" s="555" t="s">
        <v>5819</v>
      </c>
      <c r="F32" s="46" t="s">
        <v>67</v>
      </c>
      <c r="G32" s="593" t="s">
        <v>5820</v>
      </c>
      <c r="H32" s="46" t="s">
        <v>1052</v>
      </c>
      <c r="I32" s="592">
        <v>32</v>
      </c>
      <c r="J32" s="618">
        <v>8</v>
      </c>
      <c r="K32" s="856" t="s">
        <v>6197</v>
      </c>
      <c r="L32" s="52" t="s">
        <v>108</v>
      </c>
      <c r="M32" s="81" t="s">
        <v>6199</v>
      </c>
      <c r="N32" s="28">
        <v>622</v>
      </c>
      <c r="O32" s="972">
        <v>357</v>
      </c>
      <c r="P32" s="29">
        <v>6</v>
      </c>
      <c r="Q32" s="28"/>
      <c r="R32" s="28"/>
      <c r="S32" s="81">
        <v>250</v>
      </c>
      <c r="T32" s="185">
        <v>44490</v>
      </c>
      <c r="U32" s="326" t="s">
        <v>5998</v>
      </c>
      <c r="V32" s="60">
        <v>1</v>
      </c>
      <c r="W32" s="167">
        <v>1</v>
      </c>
      <c r="X32" s="721">
        <f t="shared" si="1"/>
        <v>401.92926045016077</v>
      </c>
      <c r="Y32" s="725"/>
      <c r="Z32" s="494"/>
      <c r="AA32" s="28" t="s">
        <v>17</v>
      </c>
      <c r="AB32" s="27">
        <v>8</v>
      </c>
      <c r="AC32" s="28" t="s">
        <v>386</v>
      </c>
      <c r="AD32" s="27"/>
      <c r="AE32" s="28"/>
      <c r="AF32" s="29"/>
      <c r="AG32" s="29"/>
      <c r="AH32" s="27"/>
      <c r="AI32" s="27"/>
      <c r="AJ32" s="27"/>
      <c r="AK32" s="81"/>
      <c r="AL32" s="569"/>
      <c r="AM32" s="28"/>
      <c r="AN32" s="28"/>
      <c r="AO32" s="28"/>
      <c r="AP32" s="20"/>
      <c r="AQ32" s="182" t="s">
        <v>5822</v>
      </c>
      <c r="AR32" s="28" t="s">
        <v>5821</v>
      </c>
      <c r="AS32" s="20" t="s">
        <v>6209</v>
      </c>
    </row>
    <row r="33" spans="1:45" ht="15" customHeight="1" x14ac:dyDescent="0.25">
      <c r="A33" t="s">
        <v>746</v>
      </c>
      <c r="B33">
        <v>1</v>
      </c>
      <c r="C33" t="s">
        <v>875</v>
      </c>
      <c r="D33" s="409" t="s">
        <v>4853</v>
      </c>
      <c r="E33" s="435" t="s">
        <v>4825</v>
      </c>
      <c r="F33" s="27" t="s">
        <v>67</v>
      </c>
      <c r="G33" s="504" t="s">
        <v>4827</v>
      </c>
      <c r="H33" s="27" t="s">
        <v>143</v>
      </c>
      <c r="I33" s="412">
        <v>32</v>
      </c>
      <c r="J33" s="415">
        <v>16</v>
      </c>
      <c r="K33" s="19" t="s">
        <v>800</v>
      </c>
      <c r="L33" s="28" t="s">
        <v>108</v>
      </c>
      <c r="M33" s="81"/>
      <c r="N33" s="28">
        <v>624</v>
      </c>
      <c r="O33" s="972"/>
      <c r="P33" s="29">
        <v>6</v>
      </c>
      <c r="Q33" s="28"/>
      <c r="R33" s="28"/>
      <c r="S33" s="81">
        <v>303.02999999999997</v>
      </c>
      <c r="T33" s="185">
        <v>43532</v>
      </c>
      <c r="U33" s="326">
        <v>14.7</v>
      </c>
      <c r="V33" s="60">
        <v>1</v>
      </c>
      <c r="W33" s="167">
        <v>2</v>
      </c>
      <c r="X33" s="721">
        <f t="shared" si="1"/>
        <v>242.8125</v>
      </c>
      <c r="Y33" s="725" t="s">
        <v>174</v>
      </c>
      <c r="Z33" s="494"/>
      <c r="AA33" s="28" t="s">
        <v>20</v>
      </c>
      <c r="AB33" s="27">
        <v>2</v>
      </c>
      <c r="AC33" s="28" t="s">
        <v>4840</v>
      </c>
      <c r="AD33" s="27" t="s">
        <v>54</v>
      </c>
      <c r="AE33" s="28" t="s">
        <v>158</v>
      </c>
      <c r="AF33" s="29" t="s">
        <v>55</v>
      </c>
      <c r="AG33" s="29" t="s">
        <v>55</v>
      </c>
      <c r="AH33" s="27" t="s">
        <v>129</v>
      </c>
      <c r="AI33" s="27" t="s">
        <v>129</v>
      </c>
      <c r="AJ33" s="27" t="s">
        <v>55</v>
      </c>
      <c r="AK33" s="81">
        <v>32</v>
      </c>
      <c r="AL33" s="27">
        <v>5</v>
      </c>
      <c r="AM33" s="28">
        <v>16</v>
      </c>
      <c r="AN33" s="28"/>
      <c r="AO33" s="28">
        <v>2017</v>
      </c>
      <c r="AP33" s="20">
        <v>2019</v>
      </c>
      <c r="AQ33" s="182" t="s">
        <v>4828</v>
      </c>
      <c r="AR33" s="28" t="s">
        <v>4841</v>
      </c>
      <c r="AS33" s="20" t="s">
        <v>4829</v>
      </c>
    </row>
    <row r="34" spans="1:45" ht="15" customHeight="1" x14ac:dyDescent="0.25">
      <c r="A34" t="s">
        <v>746</v>
      </c>
      <c r="B34">
        <v>1</v>
      </c>
      <c r="C34" t="s">
        <v>875</v>
      </c>
      <c r="D34" s="26" t="s">
        <v>1601</v>
      </c>
      <c r="E34" s="435" t="s">
        <v>1603</v>
      </c>
      <c r="F34" s="27" t="s">
        <v>57</v>
      </c>
      <c r="G34" s="28" t="s">
        <v>1605</v>
      </c>
      <c r="H34" s="412" t="s">
        <v>1613</v>
      </c>
      <c r="I34" s="27">
        <v>32</v>
      </c>
      <c r="J34" s="87">
        <v>32</v>
      </c>
      <c r="K34" s="19" t="s">
        <v>5200</v>
      </c>
      <c r="L34" s="52" t="s">
        <v>1605</v>
      </c>
      <c r="M34" s="81" t="s">
        <v>1700</v>
      </c>
      <c r="N34" s="28">
        <v>761</v>
      </c>
      <c r="O34" s="972"/>
      <c r="P34" s="29">
        <v>6</v>
      </c>
      <c r="Q34" s="28"/>
      <c r="R34" s="28"/>
      <c r="S34" s="81">
        <v>769</v>
      </c>
      <c r="T34" s="185">
        <v>42667</v>
      </c>
      <c r="U34" s="326" t="s">
        <v>1698</v>
      </c>
      <c r="V34" s="60">
        <v>1</v>
      </c>
      <c r="W34" s="167">
        <v>3</v>
      </c>
      <c r="X34" s="721">
        <f t="shared" si="1"/>
        <v>336.83749452474814</v>
      </c>
      <c r="Y34" s="725" t="s">
        <v>174</v>
      </c>
      <c r="Z34" s="494" t="s">
        <v>54</v>
      </c>
      <c r="AA34" s="28" t="s">
        <v>20</v>
      </c>
      <c r="AB34" s="27">
        <v>1</v>
      </c>
      <c r="AC34" s="28" t="s">
        <v>1602</v>
      </c>
      <c r="AD34" s="27" t="s">
        <v>54</v>
      </c>
      <c r="AE34" s="28" t="s">
        <v>124</v>
      </c>
      <c r="AF34" s="29" t="s">
        <v>55</v>
      </c>
      <c r="AG34" s="29"/>
      <c r="AH34" s="27" t="s">
        <v>133</v>
      </c>
      <c r="AI34" s="27" t="s">
        <v>133</v>
      </c>
      <c r="AJ34" s="27" t="s">
        <v>54</v>
      </c>
      <c r="AK34" s="81"/>
      <c r="AL34" s="569"/>
      <c r="AM34" s="28">
        <v>32</v>
      </c>
      <c r="AN34" s="28"/>
      <c r="AO34" s="28">
        <v>2016</v>
      </c>
      <c r="AP34" s="20">
        <v>2020</v>
      </c>
      <c r="AQ34" s="142"/>
      <c r="AR34" s="28" t="s">
        <v>5037</v>
      </c>
      <c r="AS34" s="20" t="s">
        <v>1699</v>
      </c>
    </row>
    <row r="35" spans="1:45" ht="15" customHeight="1" x14ac:dyDescent="0.25">
      <c r="B35">
        <v>1</v>
      </c>
      <c r="C35" t="s">
        <v>875</v>
      </c>
      <c r="D35" s="45" t="s">
        <v>1501</v>
      </c>
      <c r="E35" s="555" t="s">
        <v>2733</v>
      </c>
      <c r="F35" s="46" t="s">
        <v>85</v>
      </c>
      <c r="G35" s="42" t="s">
        <v>1505</v>
      </c>
      <c r="H35" s="46" t="s">
        <v>143</v>
      </c>
      <c r="I35" s="46">
        <v>32</v>
      </c>
      <c r="J35" s="670">
        <v>16</v>
      </c>
      <c r="K35" s="19" t="s">
        <v>800</v>
      </c>
      <c r="L35" s="52" t="s">
        <v>108</v>
      </c>
      <c r="M35" s="81"/>
      <c r="N35" s="28">
        <v>793</v>
      </c>
      <c r="O35" s="972"/>
      <c r="P35" s="29">
        <v>6</v>
      </c>
      <c r="Q35" s="28"/>
      <c r="R35" s="28">
        <v>2</v>
      </c>
      <c r="S35" s="81">
        <v>193.274</v>
      </c>
      <c r="T35" s="185">
        <v>41885</v>
      </c>
      <c r="U35" s="326">
        <v>14.7</v>
      </c>
      <c r="V35" s="60">
        <v>1</v>
      </c>
      <c r="W35" s="167">
        <v>1</v>
      </c>
      <c r="X35" s="721">
        <f t="shared" si="1"/>
        <v>243.72509457755359</v>
      </c>
      <c r="Y35" s="725" t="s">
        <v>174</v>
      </c>
      <c r="Z35" s="494"/>
      <c r="AA35" s="28" t="s">
        <v>17</v>
      </c>
      <c r="AB35" s="27">
        <v>49</v>
      </c>
      <c r="AC35" s="28" t="s">
        <v>1502</v>
      </c>
      <c r="AD35" s="27" t="s">
        <v>149</v>
      </c>
      <c r="AE35" s="28" t="s">
        <v>124</v>
      </c>
      <c r="AF35" s="29" t="s">
        <v>55</v>
      </c>
      <c r="AG35" s="29" t="s">
        <v>54</v>
      </c>
      <c r="AH35" s="27" t="s">
        <v>133</v>
      </c>
      <c r="AI35" s="27" t="s">
        <v>133</v>
      </c>
      <c r="AJ35" s="27"/>
      <c r="AK35" s="81"/>
      <c r="AL35" s="569"/>
      <c r="AM35" s="28">
        <v>16</v>
      </c>
      <c r="AN35" s="28">
        <v>5</v>
      </c>
      <c r="AO35" s="28">
        <v>2014</v>
      </c>
      <c r="AP35" s="20"/>
      <c r="AQ35" s="726" t="s">
        <v>1503</v>
      </c>
      <c r="AR35" s="28" t="s">
        <v>1504</v>
      </c>
      <c r="AS35" s="20" t="s">
        <v>1506</v>
      </c>
    </row>
    <row r="36" spans="1:45" ht="15" customHeight="1" x14ac:dyDescent="0.25">
      <c r="D36" s="708" t="s">
        <v>5262</v>
      </c>
      <c r="E36" s="555" t="s">
        <v>5263</v>
      </c>
      <c r="F36" s="592" t="s">
        <v>67</v>
      </c>
      <c r="G36" s="42" t="s">
        <v>173</v>
      </c>
      <c r="H36" s="592" t="s">
        <v>1613</v>
      </c>
      <c r="I36" s="592">
        <v>32</v>
      </c>
      <c r="J36" s="618">
        <v>32</v>
      </c>
      <c r="K36" s="19" t="s">
        <v>5264</v>
      </c>
      <c r="L36" s="52" t="s">
        <v>173</v>
      </c>
      <c r="M36" s="81" t="s">
        <v>5270</v>
      </c>
      <c r="N36" s="28">
        <v>848</v>
      </c>
      <c r="O36" s="972"/>
      <c r="P36" s="29">
        <v>4</v>
      </c>
      <c r="Q36" s="28"/>
      <c r="R36" s="28"/>
      <c r="S36" s="81">
        <v>111</v>
      </c>
      <c r="T36" s="185">
        <v>44005</v>
      </c>
      <c r="U36" s="326" t="s">
        <v>5265</v>
      </c>
      <c r="V36" s="60">
        <v>1</v>
      </c>
      <c r="W36" s="167">
        <v>4</v>
      </c>
      <c r="X36" s="721">
        <f t="shared" si="1"/>
        <v>32.724056603773583</v>
      </c>
      <c r="Y36" s="725" t="s">
        <v>4656</v>
      </c>
      <c r="Z36" s="494" t="s">
        <v>54</v>
      </c>
      <c r="AA36" s="28" t="s">
        <v>17</v>
      </c>
      <c r="AB36" s="27">
        <v>25</v>
      </c>
      <c r="AC36" s="28" t="s">
        <v>5268</v>
      </c>
      <c r="AD36" s="27" t="s">
        <v>54</v>
      </c>
      <c r="AE36" s="28" t="s">
        <v>124</v>
      </c>
      <c r="AF36" s="29" t="s">
        <v>55</v>
      </c>
      <c r="AG36" s="29"/>
      <c r="AH36" s="27" t="s">
        <v>133</v>
      </c>
      <c r="AI36" s="27" t="s">
        <v>133</v>
      </c>
      <c r="AJ36" s="27" t="s">
        <v>54</v>
      </c>
      <c r="AK36" s="81"/>
      <c r="AL36" s="569"/>
      <c r="AM36" s="28">
        <v>32</v>
      </c>
      <c r="AN36" s="28"/>
      <c r="AO36" s="28">
        <v>2020</v>
      </c>
      <c r="AP36" s="20">
        <v>2021</v>
      </c>
      <c r="AQ36" s="726" t="s">
        <v>5269</v>
      </c>
      <c r="AR36" s="871" t="s">
        <v>5708</v>
      </c>
      <c r="AS36" s="873" t="s">
        <v>5266</v>
      </c>
    </row>
    <row r="37" spans="1:45" ht="15" customHeight="1" x14ac:dyDescent="0.25">
      <c r="A37" s="177"/>
      <c r="B37" s="177">
        <v>1</v>
      </c>
      <c r="C37" t="s">
        <v>4376</v>
      </c>
      <c r="D37" s="591" t="s">
        <v>2064</v>
      </c>
      <c r="E37" s="555" t="s">
        <v>2065</v>
      </c>
      <c r="F37" s="592" t="s">
        <v>67</v>
      </c>
      <c r="G37" s="593" t="s">
        <v>106</v>
      </c>
      <c r="H37" s="46" t="s">
        <v>143</v>
      </c>
      <c r="I37" s="592">
        <v>32</v>
      </c>
      <c r="J37" s="618">
        <v>32</v>
      </c>
      <c r="K37" s="19" t="s">
        <v>800</v>
      </c>
      <c r="L37" s="52" t="s">
        <v>108</v>
      </c>
      <c r="M37" s="81"/>
      <c r="N37" s="28">
        <v>874</v>
      </c>
      <c r="O37" s="977"/>
      <c r="P37" s="29">
        <v>6</v>
      </c>
      <c r="Q37" s="28"/>
      <c r="R37" s="28"/>
      <c r="S37" s="81">
        <v>188.679</v>
      </c>
      <c r="T37" s="185">
        <v>43164</v>
      </c>
      <c r="U37" s="326">
        <v>14.7</v>
      </c>
      <c r="V37" s="60">
        <v>1</v>
      </c>
      <c r="W37" s="167">
        <v>2</v>
      </c>
      <c r="X37" s="721">
        <f t="shared" si="1"/>
        <v>107.93993135011442</v>
      </c>
      <c r="Y37" s="1040" t="s">
        <v>174</v>
      </c>
      <c r="Z37" s="466"/>
      <c r="AA37" s="504" t="s">
        <v>17</v>
      </c>
      <c r="AB37" s="412">
        <v>6</v>
      </c>
      <c r="AC37" s="504" t="s">
        <v>2766</v>
      </c>
      <c r="AD37" s="412"/>
      <c r="AE37" s="504"/>
      <c r="AF37" s="411"/>
      <c r="AG37" s="411"/>
      <c r="AH37" s="412" t="s">
        <v>181</v>
      </c>
      <c r="AI37" s="412" t="s">
        <v>181</v>
      </c>
      <c r="AJ37" s="412"/>
      <c r="AK37" s="546">
        <v>14</v>
      </c>
      <c r="AL37" s="570"/>
      <c r="AM37" s="504">
        <v>8</v>
      </c>
      <c r="AN37" s="504"/>
      <c r="AO37" s="504">
        <v>2004</v>
      </c>
      <c r="AP37" s="505">
        <v>2007</v>
      </c>
      <c r="AQ37" s="423"/>
      <c r="AR37" s="504" t="s">
        <v>2066</v>
      </c>
      <c r="AS37" s="505" t="s">
        <v>2767</v>
      </c>
    </row>
    <row r="38" spans="1:45" ht="15" customHeight="1" x14ac:dyDescent="0.25">
      <c r="B38">
        <v>1</v>
      </c>
      <c r="C38" t="s">
        <v>4376</v>
      </c>
      <c r="D38" s="591" t="s">
        <v>4815</v>
      </c>
      <c r="E38" s="555" t="s">
        <v>4816</v>
      </c>
      <c r="F38" s="673" t="s">
        <v>85</v>
      </c>
      <c r="G38" s="593" t="s">
        <v>4817</v>
      </c>
      <c r="H38" s="46" t="s">
        <v>143</v>
      </c>
      <c r="I38" s="592">
        <v>32</v>
      </c>
      <c r="J38" s="618">
        <v>32</v>
      </c>
      <c r="K38" s="19" t="s">
        <v>800</v>
      </c>
      <c r="L38" s="28" t="s">
        <v>108</v>
      </c>
      <c r="M38" s="81" t="s">
        <v>4858</v>
      </c>
      <c r="N38" s="28">
        <v>897</v>
      </c>
      <c r="O38" s="972"/>
      <c r="P38" s="29">
        <v>6</v>
      </c>
      <c r="Q38" s="28"/>
      <c r="R38" s="28"/>
      <c r="S38" s="81">
        <v>126.58199999999999</v>
      </c>
      <c r="T38" s="185">
        <v>43532</v>
      </c>
      <c r="U38" s="326">
        <v>14.7</v>
      </c>
      <c r="V38" s="60">
        <v>1</v>
      </c>
      <c r="W38" s="167">
        <v>3</v>
      </c>
      <c r="X38" s="721">
        <f t="shared" si="1"/>
        <v>47.039018952062428</v>
      </c>
      <c r="Y38" s="502" t="s">
        <v>174</v>
      </c>
      <c r="Z38" s="494"/>
      <c r="AA38" s="28" t="s">
        <v>17</v>
      </c>
      <c r="AB38" s="27">
        <v>8</v>
      </c>
      <c r="AC38" s="28" t="s">
        <v>4818</v>
      </c>
      <c r="AD38" s="27"/>
      <c r="AE38" s="28"/>
      <c r="AF38" s="29" t="s">
        <v>55</v>
      </c>
      <c r="AG38" s="29"/>
      <c r="AH38" s="27">
        <v>32</v>
      </c>
      <c r="AI38" s="27">
        <v>32</v>
      </c>
      <c r="AJ38" s="27" t="s">
        <v>55</v>
      </c>
      <c r="AK38" s="81">
        <v>20</v>
      </c>
      <c r="AL38" s="569"/>
      <c r="AM38" s="28">
        <v>32</v>
      </c>
      <c r="AN38" s="28"/>
      <c r="AO38" s="28">
        <v>2018</v>
      </c>
      <c r="AP38" s="20">
        <v>2018</v>
      </c>
      <c r="AQ38" s="726"/>
      <c r="AR38" s="28" t="s">
        <v>4819</v>
      </c>
      <c r="AS38" s="20" t="s">
        <v>4857</v>
      </c>
    </row>
    <row r="39" spans="1:45" ht="15" customHeight="1" x14ac:dyDescent="0.25">
      <c r="B39">
        <v>1</v>
      </c>
      <c r="C39" t="s">
        <v>4376</v>
      </c>
      <c r="D39" s="45" t="s">
        <v>1642</v>
      </c>
      <c r="E39" s="555" t="s">
        <v>2491</v>
      </c>
      <c r="F39" s="46" t="s">
        <v>67</v>
      </c>
      <c r="G39" s="42" t="s">
        <v>355</v>
      </c>
      <c r="H39" s="46" t="s">
        <v>65</v>
      </c>
      <c r="I39" s="46">
        <v>32</v>
      </c>
      <c r="J39" s="670">
        <v>16</v>
      </c>
      <c r="K39" s="19" t="s">
        <v>800</v>
      </c>
      <c r="L39" s="28" t="s">
        <v>108</v>
      </c>
      <c r="M39" s="81" t="s">
        <v>1554</v>
      </c>
      <c r="N39" s="28">
        <v>930</v>
      </c>
      <c r="O39" s="972"/>
      <c r="P39" s="29">
        <v>6</v>
      </c>
      <c r="Q39" s="28"/>
      <c r="R39" s="28"/>
      <c r="S39" s="81">
        <v>357.52600000000001</v>
      </c>
      <c r="T39" s="185">
        <v>42268</v>
      </c>
      <c r="U39" s="326">
        <v>14.7</v>
      </c>
      <c r="V39" s="60">
        <v>1</v>
      </c>
      <c r="W39" s="167">
        <v>1</v>
      </c>
      <c r="X39" s="721">
        <f t="shared" si="1"/>
        <v>384.43655913978495</v>
      </c>
      <c r="Y39" s="725" t="s">
        <v>174</v>
      </c>
      <c r="Z39" s="494"/>
      <c r="AA39" s="28" t="s">
        <v>20</v>
      </c>
      <c r="AB39" s="27">
        <v>3</v>
      </c>
      <c r="AC39" s="28" t="s">
        <v>356</v>
      </c>
      <c r="AD39" s="27" t="s">
        <v>54</v>
      </c>
      <c r="AE39" s="28" t="s">
        <v>65</v>
      </c>
      <c r="AF39" s="29" t="s">
        <v>55</v>
      </c>
      <c r="AG39" s="29"/>
      <c r="AH39" s="27" t="s">
        <v>181</v>
      </c>
      <c r="AI39" s="27" t="s">
        <v>181</v>
      </c>
      <c r="AJ39" s="27"/>
      <c r="AK39" s="81">
        <v>20</v>
      </c>
      <c r="AL39" s="569"/>
      <c r="AM39" s="28"/>
      <c r="AN39" s="28">
        <v>2</v>
      </c>
      <c r="AO39" s="28">
        <v>2006</v>
      </c>
      <c r="AP39" s="20">
        <v>2017</v>
      </c>
      <c r="AQ39" s="52"/>
      <c r="AR39" s="28" t="s">
        <v>38</v>
      </c>
      <c r="AS39" s="20" t="s">
        <v>1641</v>
      </c>
    </row>
    <row r="40" spans="1:45" ht="15" customHeight="1" x14ac:dyDescent="0.25">
      <c r="A40" t="s">
        <v>744</v>
      </c>
      <c r="B40">
        <v>1</v>
      </c>
      <c r="C40" t="s">
        <v>875</v>
      </c>
      <c r="D40" s="45" t="s">
        <v>358</v>
      </c>
      <c r="E40" s="555" t="s">
        <v>2304</v>
      </c>
      <c r="F40" s="46" t="s">
        <v>57</v>
      </c>
      <c r="G40" s="42" t="s">
        <v>360</v>
      </c>
      <c r="H40" s="46" t="s">
        <v>136</v>
      </c>
      <c r="I40" s="46">
        <v>32</v>
      </c>
      <c r="J40" s="670">
        <v>32</v>
      </c>
      <c r="K40" s="19" t="s">
        <v>800</v>
      </c>
      <c r="L40" s="52" t="s">
        <v>108</v>
      </c>
      <c r="M40" s="81"/>
      <c r="N40" s="28">
        <v>941</v>
      </c>
      <c r="O40" s="972"/>
      <c r="P40" s="29">
        <v>6</v>
      </c>
      <c r="Q40" s="28"/>
      <c r="R40" s="28">
        <v>2</v>
      </c>
      <c r="S40" s="81">
        <v>226.655</v>
      </c>
      <c r="T40" s="185">
        <v>41786</v>
      </c>
      <c r="U40" s="326">
        <v>14.7</v>
      </c>
      <c r="V40" s="60">
        <v>1</v>
      </c>
      <c r="W40" s="167">
        <v>1</v>
      </c>
      <c r="X40" s="721">
        <f t="shared" si="1"/>
        <v>240.86609989373008</v>
      </c>
      <c r="Y40" s="725" t="s">
        <v>2216</v>
      </c>
      <c r="Z40" s="494"/>
      <c r="AA40" s="28" t="s">
        <v>17</v>
      </c>
      <c r="AB40" s="27">
        <v>18</v>
      </c>
      <c r="AC40" s="28" t="s">
        <v>1372</v>
      </c>
      <c r="AD40" s="27" t="s">
        <v>54</v>
      </c>
      <c r="AE40" s="28" t="s">
        <v>124</v>
      </c>
      <c r="AF40" s="29" t="s">
        <v>55</v>
      </c>
      <c r="AG40" s="29"/>
      <c r="AH40" s="27" t="s">
        <v>133</v>
      </c>
      <c r="AI40" s="27" t="s">
        <v>133</v>
      </c>
      <c r="AJ40" s="27" t="s">
        <v>54</v>
      </c>
      <c r="AK40" s="81">
        <v>86</v>
      </c>
      <c r="AL40" s="569"/>
      <c r="AM40" s="28">
        <v>32</v>
      </c>
      <c r="AN40" s="28"/>
      <c r="AO40" s="28">
        <v>2009</v>
      </c>
      <c r="AP40" s="20">
        <v>2017</v>
      </c>
      <c r="AQ40" s="423"/>
      <c r="AR40" s="28" t="s">
        <v>359</v>
      </c>
      <c r="AS40" s="20" t="s">
        <v>1374</v>
      </c>
    </row>
    <row r="41" spans="1:45" ht="15" customHeight="1" x14ac:dyDescent="0.25">
      <c r="A41" t="s">
        <v>746</v>
      </c>
      <c r="B41">
        <v>1</v>
      </c>
      <c r="C41" t="s">
        <v>875</v>
      </c>
      <c r="D41" s="26" t="s">
        <v>1580</v>
      </c>
      <c r="E41" s="435" t="s">
        <v>2298</v>
      </c>
      <c r="F41" s="27" t="s">
        <v>57</v>
      </c>
      <c r="G41" s="129" t="s">
        <v>1581</v>
      </c>
      <c r="H41" s="27" t="s">
        <v>143</v>
      </c>
      <c r="I41" s="27">
        <v>32</v>
      </c>
      <c r="J41" s="87">
        <v>32</v>
      </c>
      <c r="K41" s="856" t="s">
        <v>6197</v>
      </c>
      <c r="L41" s="52" t="s">
        <v>108</v>
      </c>
      <c r="M41" s="81"/>
      <c r="N41" s="28">
        <v>948</v>
      </c>
      <c r="O41" s="972"/>
      <c r="P41" s="29">
        <v>6</v>
      </c>
      <c r="Q41" s="28">
        <v>4</v>
      </c>
      <c r="R41" s="28">
        <v>2</v>
      </c>
      <c r="S41" s="81">
        <v>250</v>
      </c>
      <c r="T41" s="185">
        <v>44490</v>
      </c>
      <c r="U41" s="326" t="s">
        <v>5998</v>
      </c>
      <c r="V41" s="60">
        <v>1</v>
      </c>
      <c r="W41" s="167">
        <v>2</v>
      </c>
      <c r="X41" s="721">
        <f t="shared" si="1"/>
        <v>131.85654008438817</v>
      </c>
      <c r="Y41" s="725" t="s">
        <v>2299</v>
      </c>
      <c r="Z41" s="494"/>
      <c r="AA41" s="28" t="s">
        <v>17</v>
      </c>
      <c r="AB41" s="27">
        <v>20</v>
      </c>
      <c r="AC41" s="28" t="s">
        <v>1586</v>
      </c>
      <c r="AD41" s="27" t="s">
        <v>54</v>
      </c>
      <c r="AE41" s="28" t="s">
        <v>158</v>
      </c>
      <c r="AF41" s="29" t="s">
        <v>55</v>
      </c>
      <c r="AG41" s="29" t="s">
        <v>55</v>
      </c>
      <c r="AH41" s="27" t="s">
        <v>133</v>
      </c>
      <c r="AI41" s="27" t="s">
        <v>133</v>
      </c>
      <c r="AJ41" s="27" t="s">
        <v>54</v>
      </c>
      <c r="AK41" s="81">
        <v>30</v>
      </c>
      <c r="AL41" s="569"/>
      <c r="AM41" s="28">
        <v>256</v>
      </c>
      <c r="AN41" s="28">
        <v>3</v>
      </c>
      <c r="AO41" s="28">
        <v>2016</v>
      </c>
      <c r="AP41" s="20">
        <v>2021</v>
      </c>
      <c r="AQ41" s="182" t="s">
        <v>4586</v>
      </c>
      <c r="AR41" s="28" t="s">
        <v>1583</v>
      </c>
      <c r="AS41" s="20" t="s">
        <v>1647</v>
      </c>
    </row>
    <row r="42" spans="1:45" ht="15" customHeight="1" x14ac:dyDescent="0.25">
      <c r="A42" t="s">
        <v>744</v>
      </c>
      <c r="B42">
        <v>1</v>
      </c>
      <c r="C42" t="s">
        <v>875</v>
      </c>
      <c r="D42" s="26" t="s">
        <v>130</v>
      </c>
      <c r="E42" s="435" t="s">
        <v>2220</v>
      </c>
      <c r="F42" s="27" t="s">
        <v>57</v>
      </c>
      <c r="G42" s="28" t="s">
        <v>126</v>
      </c>
      <c r="H42" s="27" t="s">
        <v>136</v>
      </c>
      <c r="I42" s="27">
        <v>32</v>
      </c>
      <c r="J42" s="87">
        <v>32</v>
      </c>
      <c r="K42" s="856" t="s">
        <v>6197</v>
      </c>
      <c r="L42" s="52" t="s">
        <v>108</v>
      </c>
      <c r="M42" s="81" t="s">
        <v>6199</v>
      </c>
      <c r="N42" s="28">
        <v>997</v>
      </c>
      <c r="O42" s="972">
        <v>434</v>
      </c>
      <c r="P42" s="29">
        <v>6</v>
      </c>
      <c r="Q42" s="28">
        <v>3</v>
      </c>
      <c r="R42" s="28"/>
      <c r="S42" s="81">
        <v>250</v>
      </c>
      <c r="T42" s="185">
        <v>44489</v>
      </c>
      <c r="U42" s="326" t="s">
        <v>5998</v>
      </c>
      <c r="V42" s="60">
        <v>1</v>
      </c>
      <c r="W42" s="167">
        <v>1</v>
      </c>
      <c r="X42" s="721">
        <f t="shared" si="1"/>
        <v>250.75225677031094</v>
      </c>
      <c r="Y42" s="725" t="s">
        <v>1833</v>
      </c>
      <c r="Z42" s="494"/>
      <c r="AA42" s="28" t="s">
        <v>20</v>
      </c>
      <c r="AB42" s="27">
        <v>7</v>
      </c>
      <c r="AC42" s="28" t="s">
        <v>132</v>
      </c>
      <c r="AD42" s="27" t="s">
        <v>54</v>
      </c>
      <c r="AE42" s="28" t="s">
        <v>124</v>
      </c>
      <c r="AF42" s="29" t="s">
        <v>55</v>
      </c>
      <c r="AG42" s="29"/>
      <c r="AH42" s="27" t="s">
        <v>133</v>
      </c>
      <c r="AI42" s="27" t="s">
        <v>133</v>
      </c>
      <c r="AJ42" s="27" t="s">
        <v>54</v>
      </c>
      <c r="AK42" s="81"/>
      <c r="AL42" s="569"/>
      <c r="AM42" s="28"/>
      <c r="AN42" s="28"/>
      <c r="AO42" s="28">
        <v>2004</v>
      </c>
      <c r="AP42" s="20">
        <v>2009</v>
      </c>
      <c r="AQ42" s="142"/>
      <c r="AR42" s="28" t="s">
        <v>135</v>
      </c>
      <c r="AS42" s="20"/>
    </row>
    <row r="43" spans="1:45" ht="15" customHeight="1" x14ac:dyDescent="0.25">
      <c r="D43" s="409" t="s">
        <v>5203</v>
      </c>
      <c r="E43" s="435" t="s">
        <v>4555</v>
      </c>
      <c r="F43" s="412" t="s">
        <v>57</v>
      </c>
      <c r="G43" s="504" t="s">
        <v>4556</v>
      </c>
      <c r="H43" s="412" t="s">
        <v>1613</v>
      </c>
      <c r="I43" s="412">
        <v>32</v>
      </c>
      <c r="J43" s="415">
        <v>32</v>
      </c>
      <c r="K43" s="19" t="s">
        <v>800</v>
      </c>
      <c r="L43" s="465" t="s">
        <v>4556</v>
      </c>
      <c r="M43" s="81"/>
      <c r="N43" s="28">
        <v>1000</v>
      </c>
      <c r="O43" s="972"/>
      <c r="P43" s="29">
        <v>6</v>
      </c>
      <c r="Q43" s="28"/>
      <c r="R43" s="28"/>
      <c r="S43" s="81">
        <v>220</v>
      </c>
      <c r="T43" s="185">
        <v>44228</v>
      </c>
      <c r="U43" s="59" t="s">
        <v>5298</v>
      </c>
      <c r="V43" s="60">
        <v>1</v>
      </c>
      <c r="W43" s="167">
        <v>1</v>
      </c>
      <c r="X43" s="721">
        <f t="shared" si="1"/>
        <v>220</v>
      </c>
      <c r="Y43" s="725"/>
      <c r="Z43" s="494"/>
      <c r="AA43" s="28" t="s">
        <v>20</v>
      </c>
      <c r="AB43" s="27">
        <v>4</v>
      </c>
      <c r="AC43" s="28" t="s">
        <v>4554</v>
      </c>
      <c r="AD43" s="27" t="s">
        <v>54</v>
      </c>
      <c r="AE43" s="28" t="s">
        <v>124</v>
      </c>
      <c r="AF43" s="29" t="s">
        <v>55</v>
      </c>
      <c r="AG43" s="29"/>
      <c r="AH43" s="27" t="s">
        <v>133</v>
      </c>
      <c r="AI43" s="27" t="s">
        <v>133</v>
      </c>
      <c r="AJ43" s="27" t="s">
        <v>54</v>
      </c>
      <c r="AK43" s="81">
        <v>45</v>
      </c>
      <c r="AL43" s="569"/>
      <c r="AM43" s="28">
        <v>32</v>
      </c>
      <c r="AN43" s="28"/>
      <c r="AO43" s="28">
        <v>2018</v>
      </c>
      <c r="AP43" s="20">
        <v>2021</v>
      </c>
      <c r="AQ43" s="182" t="s">
        <v>5716</v>
      </c>
      <c r="AR43" s="28" t="s">
        <v>4572</v>
      </c>
      <c r="AS43" s="20" t="s">
        <v>5403</v>
      </c>
    </row>
    <row r="44" spans="1:45" ht="15" customHeight="1" x14ac:dyDescent="0.25">
      <c r="A44" t="s">
        <v>744</v>
      </c>
      <c r="B44">
        <v>1</v>
      </c>
      <c r="C44" t="s">
        <v>875</v>
      </c>
      <c r="D44" s="26" t="s">
        <v>734</v>
      </c>
      <c r="E44" s="28"/>
      <c r="F44" s="27" t="s">
        <v>107</v>
      </c>
      <c r="G44" s="28" t="s">
        <v>34</v>
      </c>
      <c r="H44" s="27" t="s">
        <v>35</v>
      </c>
      <c r="I44" s="27">
        <v>32</v>
      </c>
      <c r="J44" s="87">
        <v>32</v>
      </c>
      <c r="K44" s="19" t="s">
        <v>1567</v>
      </c>
      <c r="L44" s="28" t="s">
        <v>34</v>
      </c>
      <c r="M44" s="81" t="s">
        <v>1653</v>
      </c>
      <c r="N44" s="28">
        <v>1020</v>
      </c>
      <c r="O44" s="972"/>
      <c r="P44" s="29" t="s">
        <v>744</v>
      </c>
      <c r="Q44" s="28"/>
      <c r="R44" s="28"/>
      <c r="S44" s="81">
        <v>290</v>
      </c>
      <c r="T44" s="185">
        <v>41579</v>
      </c>
      <c r="U44" s="326" t="s">
        <v>1267</v>
      </c>
      <c r="V44" s="60">
        <v>0.9</v>
      </c>
      <c r="W44" s="167">
        <v>1</v>
      </c>
      <c r="X44" s="489">
        <f t="shared" si="1"/>
        <v>255.88235294117646</v>
      </c>
      <c r="Y44" s="502" t="s">
        <v>2226</v>
      </c>
      <c r="Z44" s="494"/>
      <c r="AA44" s="28" t="s">
        <v>107</v>
      </c>
      <c r="AB44" s="27"/>
      <c r="AC44" s="28"/>
      <c r="AD44" s="27" t="s">
        <v>54</v>
      </c>
      <c r="AE44" s="28" t="s">
        <v>124</v>
      </c>
      <c r="AF44" s="29" t="s">
        <v>202</v>
      </c>
      <c r="AG44" s="29"/>
      <c r="AH44" s="27" t="s">
        <v>133</v>
      </c>
      <c r="AI44" s="27" t="s">
        <v>133</v>
      </c>
      <c r="AJ44" s="27" t="s">
        <v>54</v>
      </c>
      <c r="AK44" s="81"/>
      <c r="AL44" s="569"/>
      <c r="AM44" s="28">
        <v>32</v>
      </c>
      <c r="AN44" s="28"/>
      <c r="AO44" s="28">
        <v>2004</v>
      </c>
      <c r="AP44" s="20"/>
      <c r="AQ44" s="37"/>
      <c r="AR44" s="28" t="s">
        <v>735</v>
      </c>
      <c r="AS44" s="20" t="s">
        <v>1676</v>
      </c>
    </row>
    <row r="45" spans="1:45" ht="15" customHeight="1" x14ac:dyDescent="0.25">
      <c r="B45">
        <v>1</v>
      </c>
      <c r="C45" t="s">
        <v>875</v>
      </c>
      <c r="D45" s="26" t="s">
        <v>1787</v>
      </c>
      <c r="E45" s="435" t="s">
        <v>1788</v>
      </c>
      <c r="F45" s="27" t="s">
        <v>57</v>
      </c>
      <c r="G45" s="28" t="s">
        <v>3594</v>
      </c>
      <c r="H45" s="27" t="s">
        <v>3282</v>
      </c>
      <c r="I45" s="27">
        <v>32</v>
      </c>
      <c r="J45" s="87">
        <v>32</v>
      </c>
      <c r="K45" s="19" t="s">
        <v>968</v>
      </c>
      <c r="L45" s="52" t="s">
        <v>1808</v>
      </c>
      <c r="M45" s="81"/>
      <c r="N45" s="28">
        <v>1048</v>
      </c>
      <c r="O45" s="972"/>
      <c r="P45" s="29">
        <v>6</v>
      </c>
      <c r="Q45" s="28">
        <v>4</v>
      </c>
      <c r="R45" s="28">
        <v>33</v>
      </c>
      <c r="S45" s="81">
        <v>185</v>
      </c>
      <c r="T45" s="185">
        <v>43111</v>
      </c>
      <c r="U45" s="326">
        <v>14.7</v>
      </c>
      <c r="V45" s="60">
        <v>1</v>
      </c>
      <c r="W45" s="167">
        <v>1</v>
      </c>
      <c r="X45" s="489">
        <f t="shared" si="1"/>
        <v>176.52671755725191</v>
      </c>
      <c r="Y45" s="502" t="s">
        <v>174</v>
      </c>
      <c r="Z45" s="494"/>
      <c r="AA45" s="28" t="s">
        <v>17</v>
      </c>
      <c r="AB45" s="27">
        <v>50</v>
      </c>
      <c r="AC45" s="28"/>
      <c r="AD45" s="27" t="s">
        <v>54</v>
      </c>
      <c r="AE45" s="28" t="s">
        <v>124</v>
      </c>
      <c r="AF45" s="29" t="s">
        <v>55</v>
      </c>
      <c r="AG45" s="29" t="s">
        <v>54</v>
      </c>
      <c r="AH45" s="27" t="s">
        <v>133</v>
      </c>
      <c r="AI45" s="27" t="s">
        <v>133</v>
      </c>
      <c r="AJ45" s="27" t="s">
        <v>54</v>
      </c>
      <c r="AK45" s="81">
        <v>30</v>
      </c>
      <c r="AL45" s="569"/>
      <c r="AM45" s="28">
        <v>32</v>
      </c>
      <c r="AN45" s="28">
        <v>5</v>
      </c>
      <c r="AO45" s="28">
        <v>2014</v>
      </c>
      <c r="AP45" s="20">
        <v>2019</v>
      </c>
      <c r="AQ45" s="182" t="s">
        <v>1789</v>
      </c>
      <c r="AR45" s="28" t="s">
        <v>1809</v>
      </c>
      <c r="AS45" s="127" t="s">
        <v>3593</v>
      </c>
    </row>
    <row r="46" spans="1:45" ht="15" customHeight="1" x14ac:dyDescent="0.25">
      <c r="C46" t="s">
        <v>875</v>
      </c>
      <c r="D46" s="26" t="s">
        <v>1509</v>
      </c>
      <c r="E46" s="435" t="s">
        <v>2510</v>
      </c>
      <c r="F46" s="27" t="s">
        <v>85</v>
      </c>
      <c r="G46" s="28" t="s">
        <v>1512</v>
      </c>
      <c r="H46" s="27" t="s">
        <v>33</v>
      </c>
      <c r="I46" s="27">
        <v>32</v>
      </c>
      <c r="J46" s="87">
        <v>16</v>
      </c>
      <c r="K46" s="19" t="s">
        <v>800</v>
      </c>
      <c r="L46" s="52" t="s">
        <v>108</v>
      </c>
      <c r="M46" s="81"/>
      <c r="N46" s="28">
        <v>1050</v>
      </c>
      <c r="O46" s="972"/>
      <c r="P46" s="29">
        <v>6</v>
      </c>
      <c r="Q46" s="28">
        <v>1</v>
      </c>
      <c r="R46" s="28"/>
      <c r="S46" s="81">
        <v>141.82400000000001</v>
      </c>
      <c r="T46" s="185">
        <v>41957</v>
      </c>
      <c r="U46" s="326">
        <v>14.7</v>
      </c>
      <c r="V46" s="60">
        <v>1</v>
      </c>
      <c r="W46" s="167">
        <v>1</v>
      </c>
      <c r="X46" s="489">
        <f t="shared" si="1"/>
        <v>135.0704761904762</v>
      </c>
      <c r="Y46" s="502" t="s">
        <v>174</v>
      </c>
      <c r="Z46" s="494" t="s">
        <v>745</v>
      </c>
      <c r="AA46" s="28" t="s">
        <v>17</v>
      </c>
      <c r="AB46" s="27">
        <v>2</v>
      </c>
      <c r="AC46" s="28" t="s">
        <v>1510</v>
      </c>
      <c r="AD46" s="27" t="s">
        <v>54</v>
      </c>
      <c r="AE46" s="28" t="s">
        <v>124</v>
      </c>
      <c r="AF46" s="29" t="s">
        <v>55</v>
      </c>
      <c r="AG46" s="29" t="s">
        <v>55</v>
      </c>
      <c r="AH46" s="27" t="s">
        <v>133</v>
      </c>
      <c r="AI46" s="27" t="s">
        <v>133</v>
      </c>
      <c r="AJ46" s="27" t="s">
        <v>54</v>
      </c>
      <c r="AK46" s="81">
        <v>26</v>
      </c>
      <c r="AL46" s="569"/>
      <c r="AM46" s="28">
        <v>16</v>
      </c>
      <c r="AN46" s="28"/>
      <c r="AO46" s="28">
        <v>2014</v>
      </c>
      <c r="AP46" s="20">
        <v>2015</v>
      </c>
      <c r="AQ46" s="19"/>
      <c r="AR46" s="28" t="s">
        <v>4319</v>
      </c>
      <c r="AS46" s="20"/>
    </row>
    <row r="47" spans="1:45" ht="15" customHeight="1" x14ac:dyDescent="0.25">
      <c r="D47" s="409" t="s">
        <v>4649</v>
      </c>
      <c r="E47" s="435" t="s">
        <v>4650</v>
      </c>
      <c r="F47" s="412" t="s">
        <v>1812</v>
      </c>
      <c r="G47" s="504" t="s">
        <v>4651</v>
      </c>
      <c r="H47" s="412" t="s">
        <v>1613</v>
      </c>
      <c r="I47" s="412">
        <v>32</v>
      </c>
      <c r="J47" s="415">
        <v>32</v>
      </c>
      <c r="K47" s="19" t="s">
        <v>4655</v>
      </c>
      <c r="L47" s="465" t="s">
        <v>4651</v>
      </c>
      <c r="M47" s="81"/>
      <c r="N47" s="28">
        <v>1060</v>
      </c>
      <c r="O47" s="972"/>
      <c r="P47" s="29">
        <v>4</v>
      </c>
      <c r="Q47" s="28"/>
      <c r="R47" s="28"/>
      <c r="S47" s="81">
        <v>20</v>
      </c>
      <c r="T47" s="185">
        <v>43430</v>
      </c>
      <c r="U47" s="326"/>
      <c r="V47" s="60">
        <v>1</v>
      </c>
      <c r="W47" s="167">
        <v>6.7</v>
      </c>
      <c r="X47" s="489">
        <f t="shared" si="1"/>
        <v>2.8161081385525204</v>
      </c>
      <c r="Y47" s="502" t="s">
        <v>4656</v>
      </c>
      <c r="Z47" s="494"/>
      <c r="AA47" s="28" t="s">
        <v>479</v>
      </c>
      <c r="AB47" s="27">
        <v>8</v>
      </c>
      <c r="AC47" s="28" t="s">
        <v>4660</v>
      </c>
      <c r="AD47" s="27" t="s">
        <v>54</v>
      </c>
      <c r="AE47" s="28" t="s">
        <v>124</v>
      </c>
      <c r="AF47" s="29" t="s">
        <v>55</v>
      </c>
      <c r="AG47" s="29"/>
      <c r="AH47" s="27" t="s">
        <v>133</v>
      </c>
      <c r="AI47" s="27" t="s">
        <v>133</v>
      </c>
      <c r="AJ47" s="27" t="s">
        <v>54</v>
      </c>
      <c r="AK47" s="81">
        <v>45</v>
      </c>
      <c r="AL47" s="569"/>
      <c r="AM47" s="28">
        <v>32</v>
      </c>
      <c r="AN47" s="28"/>
      <c r="AO47" s="28">
        <v>2018</v>
      </c>
      <c r="AP47" s="20">
        <v>2018</v>
      </c>
      <c r="AQ47" s="182" t="s">
        <v>4654</v>
      </c>
      <c r="AR47" s="28" t="s">
        <v>4659</v>
      </c>
      <c r="AS47" s="20" t="s">
        <v>4658</v>
      </c>
    </row>
    <row r="48" spans="1:45" ht="15" customHeight="1" x14ac:dyDescent="0.25">
      <c r="A48" t="s">
        <v>746</v>
      </c>
      <c r="B48">
        <v>1</v>
      </c>
      <c r="C48" t="s">
        <v>875</v>
      </c>
      <c r="D48" s="26" t="s">
        <v>32</v>
      </c>
      <c r="E48" s="435" t="s">
        <v>2382</v>
      </c>
      <c r="F48" s="27" t="s">
        <v>67</v>
      </c>
      <c r="G48" s="28" t="s">
        <v>604</v>
      </c>
      <c r="H48" s="27" t="s">
        <v>65</v>
      </c>
      <c r="I48" s="27">
        <v>32</v>
      </c>
      <c r="J48" s="87">
        <v>8</v>
      </c>
      <c r="K48" s="19" t="s">
        <v>800</v>
      </c>
      <c r="L48" s="52" t="s">
        <v>108</v>
      </c>
      <c r="M48" s="81"/>
      <c r="N48" s="28">
        <v>1073</v>
      </c>
      <c r="O48" s="972"/>
      <c r="P48" s="29">
        <v>6</v>
      </c>
      <c r="Q48" s="28">
        <v>3</v>
      </c>
      <c r="R48" s="28"/>
      <c r="S48" s="81">
        <v>282.88499999999999</v>
      </c>
      <c r="T48" s="185">
        <v>42139</v>
      </c>
      <c r="U48" s="326">
        <v>14.7</v>
      </c>
      <c r="V48" s="60">
        <v>1</v>
      </c>
      <c r="W48" s="167">
        <v>4</v>
      </c>
      <c r="X48" s="489">
        <f t="shared" si="1"/>
        <v>65.909832246039144</v>
      </c>
      <c r="Y48" s="502" t="s">
        <v>174</v>
      </c>
      <c r="Z48" s="494"/>
      <c r="AA48" s="28" t="s">
        <v>17</v>
      </c>
      <c r="AB48" s="27">
        <v>23</v>
      </c>
      <c r="AC48" s="28" t="s">
        <v>605</v>
      </c>
      <c r="AD48" s="27" t="s">
        <v>54</v>
      </c>
      <c r="AE48" s="28" t="s">
        <v>124</v>
      </c>
      <c r="AF48" s="29" t="s">
        <v>55</v>
      </c>
      <c r="AG48" s="29"/>
      <c r="AH48" s="27" t="s">
        <v>133</v>
      </c>
      <c r="AI48" s="27" t="s">
        <v>133</v>
      </c>
      <c r="AJ48" s="27" t="s">
        <v>54</v>
      </c>
      <c r="AK48" s="81">
        <v>37</v>
      </c>
      <c r="AL48" s="569"/>
      <c r="AM48" s="28"/>
      <c r="AN48" s="28"/>
      <c r="AO48" s="28">
        <v>2008</v>
      </c>
      <c r="AP48" s="20">
        <v>2009</v>
      </c>
      <c r="AQ48" s="142"/>
      <c r="AR48" s="28" t="s">
        <v>767</v>
      </c>
      <c r="AS48" s="20" t="s">
        <v>603</v>
      </c>
    </row>
    <row r="49" spans="1:45" ht="15" customHeight="1" x14ac:dyDescent="0.25">
      <c r="B49">
        <v>1</v>
      </c>
      <c r="C49" t="s">
        <v>875</v>
      </c>
      <c r="D49" s="45" t="s">
        <v>2089</v>
      </c>
      <c r="E49" s="435" t="s">
        <v>2106</v>
      </c>
      <c r="F49" s="27" t="s">
        <v>296</v>
      </c>
      <c r="G49" s="28" t="s">
        <v>2105</v>
      </c>
      <c r="H49" s="27" t="s">
        <v>136</v>
      </c>
      <c r="I49" s="27">
        <v>32</v>
      </c>
      <c r="J49" s="87">
        <v>32</v>
      </c>
      <c r="K49" s="856" t="s">
        <v>6197</v>
      </c>
      <c r="L49" s="52" t="s">
        <v>108</v>
      </c>
      <c r="M49" s="81" t="s">
        <v>6199</v>
      </c>
      <c r="N49" s="28">
        <v>1079</v>
      </c>
      <c r="O49" s="972"/>
      <c r="P49" s="29">
        <v>6</v>
      </c>
      <c r="Q49" s="28">
        <v>3</v>
      </c>
      <c r="R49" s="28">
        <v>1</v>
      </c>
      <c r="S49" s="81">
        <v>333.33300000000003</v>
      </c>
      <c r="T49" s="185">
        <v>44494</v>
      </c>
      <c r="U49" s="326" t="s">
        <v>5998</v>
      </c>
      <c r="V49" s="60">
        <v>1</v>
      </c>
      <c r="W49" s="167">
        <v>1</v>
      </c>
      <c r="X49" s="489">
        <f t="shared" si="1"/>
        <v>308.92771084337352</v>
      </c>
      <c r="Y49" s="502" t="s">
        <v>174</v>
      </c>
      <c r="Z49" s="494" t="s">
        <v>54</v>
      </c>
      <c r="AA49" s="28" t="s">
        <v>20</v>
      </c>
      <c r="AB49" s="27">
        <v>90</v>
      </c>
      <c r="AC49" s="28" t="s">
        <v>5319</v>
      </c>
      <c r="AD49" s="27" t="s">
        <v>54</v>
      </c>
      <c r="AE49" s="28" t="s">
        <v>124</v>
      </c>
      <c r="AF49" s="29" t="s">
        <v>55</v>
      </c>
      <c r="AG49" s="29"/>
      <c r="AH49" s="27" t="s">
        <v>133</v>
      </c>
      <c r="AI49" s="27" t="s">
        <v>133</v>
      </c>
      <c r="AJ49" s="27" t="s">
        <v>54</v>
      </c>
      <c r="AK49" s="81"/>
      <c r="AL49" s="569"/>
      <c r="AM49" s="28"/>
      <c r="AN49" s="28"/>
      <c r="AO49" s="28">
        <v>2014</v>
      </c>
      <c r="AP49" s="20">
        <v>2019</v>
      </c>
      <c r="AQ49" s="142"/>
      <c r="AR49" s="28" t="s">
        <v>5321</v>
      </c>
      <c r="AS49" s="20" t="s">
        <v>5320</v>
      </c>
    </row>
    <row r="50" spans="1:45" ht="15" customHeight="1" x14ac:dyDescent="0.25">
      <c r="A50" t="s">
        <v>746</v>
      </c>
      <c r="B50">
        <v>1</v>
      </c>
      <c r="C50" t="s">
        <v>875</v>
      </c>
      <c r="D50" s="26" t="s">
        <v>1607</v>
      </c>
      <c r="E50" s="435" t="s">
        <v>1612</v>
      </c>
      <c r="F50" s="27" t="s">
        <v>57</v>
      </c>
      <c r="G50" s="28" t="s">
        <v>1609</v>
      </c>
      <c r="H50" s="412" t="s">
        <v>1613</v>
      </c>
      <c r="I50" s="27">
        <v>32</v>
      </c>
      <c r="J50" s="87">
        <v>32</v>
      </c>
      <c r="K50" s="19" t="s">
        <v>827</v>
      </c>
      <c r="L50" s="52" t="s">
        <v>1610</v>
      </c>
      <c r="M50" s="81"/>
      <c r="N50" s="28">
        <v>1082</v>
      </c>
      <c r="O50" s="972"/>
      <c r="P50" s="29" t="s">
        <v>744</v>
      </c>
      <c r="Q50" s="28"/>
      <c r="R50" s="326" t="s">
        <v>170</v>
      </c>
      <c r="S50" s="81">
        <v>244</v>
      </c>
      <c r="T50" s="185">
        <v>41688</v>
      </c>
      <c r="U50" s="326">
        <v>14.7</v>
      </c>
      <c r="V50" s="60">
        <v>0.98</v>
      </c>
      <c r="W50" s="167">
        <v>1</v>
      </c>
      <c r="X50" s="489">
        <f t="shared" si="1"/>
        <v>220.9981515711645</v>
      </c>
      <c r="Y50" s="502" t="s">
        <v>2226</v>
      </c>
      <c r="Z50" s="494"/>
      <c r="AA50" s="28" t="s">
        <v>17</v>
      </c>
      <c r="AB50" s="27">
        <v>13</v>
      </c>
      <c r="AC50" s="28" t="s">
        <v>1608</v>
      </c>
      <c r="AD50" s="27" t="s">
        <v>54</v>
      </c>
      <c r="AE50" s="28" t="s">
        <v>124</v>
      </c>
      <c r="AF50" s="29" t="s">
        <v>55</v>
      </c>
      <c r="AG50" s="29"/>
      <c r="AH50" s="27" t="s">
        <v>133</v>
      </c>
      <c r="AI50" s="27" t="s">
        <v>133</v>
      </c>
      <c r="AJ50" s="27" t="s">
        <v>54</v>
      </c>
      <c r="AK50" s="81"/>
      <c r="AL50" s="569"/>
      <c r="AM50" s="28">
        <v>32</v>
      </c>
      <c r="AN50" s="28"/>
      <c r="AO50" s="28">
        <v>2016</v>
      </c>
      <c r="AP50" s="20"/>
      <c r="AQ50" s="142"/>
      <c r="AR50" s="28" t="s">
        <v>1604</v>
      </c>
      <c r="AS50" s="20" t="s">
        <v>1611</v>
      </c>
    </row>
    <row r="51" spans="1:45" ht="15" customHeight="1" x14ac:dyDescent="0.25">
      <c r="B51">
        <v>1</v>
      </c>
      <c r="C51" t="s">
        <v>875</v>
      </c>
      <c r="D51" s="26" t="s">
        <v>3728</v>
      </c>
      <c r="E51" s="435" t="s">
        <v>3729</v>
      </c>
      <c r="F51" s="29" t="s">
        <v>2800</v>
      </c>
      <c r="G51" s="28" t="s">
        <v>3730</v>
      </c>
      <c r="H51" s="27" t="s">
        <v>33</v>
      </c>
      <c r="I51" s="27">
        <v>32</v>
      </c>
      <c r="J51" s="87">
        <v>32</v>
      </c>
      <c r="K51" s="19" t="s">
        <v>800</v>
      </c>
      <c r="L51" s="52" t="s">
        <v>108</v>
      </c>
      <c r="M51" s="81"/>
      <c r="N51" s="28">
        <v>1100</v>
      </c>
      <c r="O51" s="972"/>
      <c r="P51" s="29">
        <v>6</v>
      </c>
      <c r="Q51" s="28"/>
      <c r="R51" s="28"/>
      <c r="S51" s="81">
        <v>238.095</v>
      </c>
      <c r="T51" s="185">
        <v>43288</v>
      </c>
      <c r="U51" s="326">
        <v>14.7</v>
      </c>
      <c r="V51" s="60">
        <v>1</v>
      </c>
      <c r="W51" s="167">
        <v>1</v>
      </c>
      <c r="X51" s="489">
        <f t="shared" si="1"/>
        <v>216.45</v>
      </c>
      <c r="Y51" s="502"/>
      <c r="Z51" s="494" t="s">
        <v>745</v>
      </c>
      <c r="AA51" s="28" t="s">
        <v>17</v>
      </c>
      <c r="AB51" s="27">
        <v>39</v>
      </c>
      <c r="AC51" s="28" t="s">
        <v>4140</v>
      </c>
      <c r="AD51" s="27" t="s">
        <v>54</v>
      </c>
      <c r="AE51" s="28" t="s">
        <v>124</v>
      </c>
      <c r="AF51" s="29" t="s">
        <v>55</v>
      </c>
      <c r="AG51" s="29"/>
      <c r="AH51" s="27" t="s">
        <v>133</v>
      </c>
      <c r="AI51" s="27" t="s">
        <v>133</v>
      </c>
      <c r="AJ51" s="27"/>
      <c r="AK51" s="81"/>
      <c r="AL51" s="569"/>
      <c r="AM51" s="28">
        <v>32</v>
      </c>
      <c r="AN51" s="28"/>
      <c r="AO51" s="28">
        <v>2007</v>
      </c>
      <c r="AP51" s="20">
        <v>2007</v>
      </c>
      <c r="AQ51" s="182"/>
      <c r="AR51" s="28" t="s">
        <v>3731</v>
      </c>
      <c r="AS51" s="20" t="s">
        <v>4141</v>
      </c>
    </row>
    <row r="52" spans="1:45" ht="15" customHeight="1" x14ac:dyDescent="0.25">
      <c r="A52" t="s">
        <v>174</v>
      </c>
      <c r="B52">
        <v>1</v>
      </c>
      <c r="C52" t="s">
        <v>875</v>
      </c>
      <c r="D52" s="26" t="s">
        <v>647</v>
      </c>
      <c r="E52" s="435" t="s">
        <v>2550</v>
      </c>
      <c r="F52" s="27" t="s">
        <v>57</v>
      </c>
      <c r="G52" s="28" t="s">
        <v>648</v>
      </c>
      <c r="H52" s="27" t="s">
        <v>143</v>
      </c>
      <c r="I52" s="27">
        <v>32</v>
      </c>
      <c r="J52" s="87">
        <v>32</v>
      </c>
      <c r="K52" s="19" t="s">
        <v>800</v>
      </c>
      <c r="L52" s="52" t="s">
        <v>108</v>
      </c>
      <c r="M52" s="81"/>
      <c r="N52" s="28">
        <v>1186</v>
      </c>
      <c r="O52" s="972"/>
      <c r="P52" s="29">
        <v>6</v>
      </c>
      <c r="Q52" s="28">
        <v>4</v>
      </c>
      <c r="R52" s="28">
        <v>6</v>
      </c>
      <c r="S52" s="81">
        <v>109.529</v>
      </c>
      <c r="T52" s="185">
        <v>41688</v>
      </c>
      <c r="U52" s="326">
        <v>14.7</v>
      </c>
      <c r="V52" s="60">
        <v>0.67</v>
      </c>
      <c r="W52" s="167">
        <v>1</v>
      </c>
      <c r="X52" s="489">
        <f t="shared" si="1"/>
        <v>61.875573355817885</v>
      </c>
      <c r="Y52" s="502" t="s">
        <v>174</v>
      </c>
      <c r="Z52" s="494"/>
      <c r="AA52" s="28" t="s">
        <v>20</v>
      </c>
      <c r="AB52" s="27">
        <v>8</v>
      </c>
      <c r="AC52" s="28" t="s">
        <v>649</v>
      </c>
      <c r="AD52" s="27" t="s">
        <v>54</v>
      </c>
      <c r="AE52" s="28" t="s">
        <v>124</v>
      </c>
      <c r="AF52" s="29" t="s">
        <v>55</v>
      </c>
      <c r="AG52" s="29"/>
      <c r="AH52" s="27" t="s">
        <v>133</v>
      </c>
      <c r="AI52" s="27" t="s">
        <v>133</v>
      </c>
      <c r="AJ52" s="27"/>
      <c r="AK52" s="81"/>
      <c r="AL52" s="569"/>
      <c r="AM52" s="28"/>
      <c r="AN52" s="28"/>
      <c r="AO52" s="28">
        <v>2011</v>
      </c>
      <c r="AP52" s="20"/>
      <c r="AQ52" s="37"/>
      <c r="AR52" s="28" t="s">
        <v>650</v>
      </c>
      <c r="AS52" s="20"/>
    </row>
    <row r="53" spans="1:45" ht="15" customHeight="1" x14ac:dyDescent="0.25">
      <c r="A53" t="s">
        <v>744</v>
      </c>
      <c r="B53">
        <v>1</v>
      </c>
      <c r="C53" t="s">
        <v>875</v>
      </c>
      <c r="D53" s="26" t="s">
        <v>1009</v>
      </c>
      <c r="E53" s="435" t="s">
        <v>2107</v>
      </c>
      <c r="F53" s="27" t="s">
        <v>57</v>
      </c>
      <c r="G53" s="28" t="s">
        <v>1010</v>
      </c>
      <c r="H53" s="27" t="s">
        <v>136</v>
      </c>
      <c r="I53" s="27">
        <v>32</v>
      </c>
      <c r="J53" s="87">
        <v>32</v>
      </c>
      <c r="K53" s="19" t="s">
        <v>800</v>
      </c>
      <c r="L53" s="52" t="s">
        <v>108</v>
      </c>
      <c r="M53" s="81"/>
      <c r="N53" s="28">
        <v>1201</v>
      </c>
      <c r="O53" s="972"/>
      <c r="P53" s="29">
        <v>6</v>
      </c>
      <c r="Q53" s="28">
        <v>3</v>
      </c>
      <c r="R53" s="28">
        <v>2</v>
      </c>
      <c r="S53" s="81">
        <v>104.932</v>
      </c>
      <c r="T53" s="185">
        <v>41733</v>
      </c>
      <c r="U53" s="326">
        <v>14.7</v>
      </c>
      <c r="V53" s="60">
        <v>1</v>
      </c>
      <c r="W53" s="167">
        <v>1</v>
      </c>
      <c r="X53" s="489">
        <f t="shared" si="1"/>
        <v>87.370524562864276</v>
      </c>
      <c r="Y53" s="502" t="s">
        <v>174</v>
      </c>
      <c r="Z53" s="494" t="s">
        <v>54</v>
      </c>
      <c r="AA53" s="28" t="s">
        <v>20</v>
      </c>
      <c r="AB53" s="27">
        <v>27</v>
      </c>
      <c r="AC53" s="28" t="s">
        <v>1011</v>
      </c>
      <c r="AD53" s="27" t="s">
        <v>54</v>
      </c>
      <c r="AE53" s="28" t="s">
        <v>124</v>
      </c>
      <c r="AF53" s="29" t="s">
        <v>55</v>
      </c>
      <c r="AG53" s="29" t="s">
        <v>55</v>
      </c>
      <c r="AH53" s="27" t="s">
        <v>133</v>
      </c>
      <c r="AI53" s="27" t="s">
        <v>133</v>
      </c>
      <c r="AJ53" s="27" t="s">
        <v>54</v>
      </c>
      <c r="AK53" s="81"/>
      <c r="AL53" s="569"/>
      <c r="AM53" s="28">
        <v>32</v>
      </c>
      <c r="AN53" s="28"/>
      <c r="AO53" s="28">
        <v>2007</v>
      </c>
      <c r="AP53" s="20">
        <v>2012</v>
      </c>
      <c r="AQ53" s="182"/>
      <c r="AR53" s="28" t="s">
        <v>440</v>
      </c>
      <c r="AS53" s="20" t="s">
        <v>1012</v>
      </c>
    </row>
    <row r="54" spans="1:45" ht="15" customHeight="1" x14ac:dyDescent="0.25">
      <c r="B54">
        <v>1</v>
      </c>
      <c r="C54" t="s">
        <v>875</v>
      </c>
      <c r="D54" s="45" t="s">
        <v>1838</v>
      </c>
      <c r="E54" s="555" t="s">
        <v>2092</v>
      </c>
      <c r="F54" s="46" t="s">
        <v>57</v>
      </c>
      <c r="G54" s="42" t="s">
        <v>2871</v>
      </c>
      <c r="H54" s="46" t="s">
        <v>58</v>
      </c>
      <c r="I54" s="46">
        <v>32</v>
      </c>
      <c r="J54" s="670">
        <v>16</v>
      </c>
      <c r="K54" s="19" t="s">
        <v>800</v>
      </c>
      <c r="L54" s="52" t="s">
        <v>108</v>
      </c>
      <c r="M54" s="81"/>
      <c r="N54" s="28">
        <v>1239</v>
      </c>
      <c r="O54" s="972"/>
      <c r="P54" s="29">
        <v>6</v>
      </c>
      <c r="Q54" s="28"/>
      <c r="R54" s="28">
        <v>3</v>
      </c>
      <c r="S54" s="81">
        <v>250</v>
      </c>
      <c r="T54" s="185">
        <v>43172</v>
      </c>
      <c r="U54" s="326">
        <v>14.7</v>
      </c>
      <c r="V54" s="60">
        <v>1</v>
      </c>
      <c r="W54" s="167">
        <v>1</v>
      </c>
      <c r="X54" s="489">
        <f t="shared" ref="X54:X85" si="2">IF(AND(N54&lt;&gt;"",S54&lt;&gt;""),1000*S54*V54/(N54*W54),"")</f>
        <v>201.77562550443906</v>
      </c>
      <c r="Y54" s="502" t="s">
        <v>174</v>
      </c>
      <c r="Z54" s="494" t="s">
        <v>54</v>
      </c>
      <c r="AA54" s="28" t="s">
        <v>17</v>
      </c>
      <c r="AB54" s="27">
        <v>151</v>
      </c>
      <c r="AC54" s="28" t="s">
        <v>2872</v>
      </c>
      <c r="AD54" s="27" t="s">
        <v>54</v>
      </c>
      <c r="AE54" s="28" t="s">
        <v>124</v>
      </c>
      <c r="AF54" s="29" t="s">
        <v>55</v>
      </c>
      <c r="AG54" s="29"/>
      <c r="AH54" s="27" t="s">
        <v>799</v>
      </c>
      <c r="AI54" s="27" t="s">
        <v>799</v>
      </c>
      <c r="AJ54" s="27"/>
      <c r="AK54" s="81"/>
      <c r="AL54" s="569"/>
      <c r="AM54" s="28">
        <v>16</v>
      </c>
      <c r="AN54" s="28"/>
      <c r="AO54" s="28">
        <v>2004</v>
      </c>
      <c r="AP54" s="20">
        <v>2009</v>
      </c>
      <c r="AQ54" s="182" t="s">
        <v>2618</v>
      </c>
      <c r="AR54" s="28" t="s">
        <v>2873</v>
      </c>
      <c r="AS54" s="20" t="s">
        <v>2874</v>
      </c>
    </row>
    <row r="55" spans="1:45" ht="15" customHeight="1" x14ac:dyDescent="0.25">
      <c r="D55" s="409" t="s">
        <v>5341</v>
      </c>
      <c r="E55" s="435" t="s">
        <v>5342</v>
      </c>
      <c r="F55" s="412"/>
      <c r="G55" s="28" t="s">
        <v>5343</v>
      </c>
      <c r="H55" s="412" t="s">
        <v>12</v>
      </c>
      <c r="I55" s="412">
        <v>32</v>
      </c>
      <c r="J55" s="415">
        <v>8</v>
      </c>
      <c r="K55" s="19" t="s">
        <v>3243</v>
      </c>
      <c r="L55" s="52" t="s">
        <v>5343</v>
      </c>
      <c r="M55" s="81" t="s">
        <v>5594</v>
      </c>
      <c r="N55" s="28">
        <v>1300</v>
      </c>
      <c r="O55" s="972"/>
      <c r="P55" s="29">
        <v>4</v>
      </c>
      <c r="Q55" s="28"/>
      <c r="R55" s="28"/>
      <c r="S55" s="81">
        <v>133</v>
      </c>
      <c r="T55" s="185"/>
      <c r="U55" s="326"/>
      <c r="V55" s="60">
        <v>1</v>
      </c>
      <c r="W55" s="167">
        <v>1</v>
      </c>
      <c r="X55" s="489">
        <f t="shared" si="2"/>
        <v>102.30769230769231</v>
      </c>
      <c r="Y55" s="502"/>
      <c r="Z55" s="494"/>
      <c r="AA55" s="28" t="s">
        <v>17</v>
      </c>
      <c r="AB55" s="27">
        <v>17</v>
      </c>
      <c r="AC55" s="28" t="s">
        <v>5344</v>
      </c>
      <c r="AD55" s="27" t="s">
        <v>54</v>
      </c>
      <c r="AE55" s="28" t="s">
        <v>124</v>
      </c>
      <c r="AF55" s="29" t="s">
        <v>55</v>
      </c>
      <c r="AG55" s="29"/>
      <c r="AH55" s="27" t="s">
        <v>5346</v>
      </c>
      <c r="AI55" s="27" t="s">
        <v>5346</v>
      </c>
      <c r="AJ55" s="27" t="s">
        <v>54</v>
      </c>
      <c r="AK55" s="81">
        <v>28</v>
      </c>
      <c r="AL55" s="569"/>
      <c r="AM55" s="28">
        <v>8</v>
      </c>
      <c r="AN55" s="28"/>
      <c r="AO55" s="28">
        <v>2019</v>
      </c>
      <c r="AP55" s="20">
        <v>2021</v>
      </c>
      <c r="AQ55" s="182" t="s">
        <v>5593</v>
      </c>
      <c r="AR55" s="28" t="s">
        <v>5345</v>
      </c>
      <c r="AS55" s="20" t="s">
        <v>5592</v>
      </c>
    </row>
    <row r="56" spans="1:45" ht="15" customHeight="1" x14ac:dyDescent="0.25">
      <c r="A56" t="s">
        <v>174</v>
      </c>
      <c r="B56">
        <v>1</v>
      </c>
      <c r="C56" t="s">
        <v>875</v>
      </c>
      <c r="D56" s="45" t="s">
        <v>672</v>
      </c>
      <c r="E56" s="555" t="s">
        <v>2926</v>
      </c>
      <c r="F56" s="46" t="s">
        <v>67</v>
      </c>
      <c r="G56" s="42" t="s">
        <v>673</v>
      </c>
      <c r="H56" s="46" t="s">
        <v>143</v>
      </c>
      <c r="I56" s="46">
        <v>32</v>
      </c>
      <c r="J56" s="670">
        <v>32</v>
      </c>
      <c r="K56" s="19" t="s">
        <v>800</v>
      </c>
      <c r="L56" s="52" t="s">
        <v>108</v>
      </c>
      <c r="M56" s="81"/>
      <c r="N56" s="28">
        <v>1396</v>
      </c>
      <c r="O56" s="972"/>
      <c r="P56" s="29">
        <v>6</v>
      </c>
      <c r="Q56" s="28"/>
      <c r="R56" s="28"/>
      <c r="S56" s="81">
        <v>158.72999999999999</v>
      </c>
      <c r="T56" s="185">
        <v>43173</v>
      </c>
      <c r="U56" s="326">
        <v>14.7</v>
      </c>
      <c r="V56" s="60">
        <v>1</v>
      </c>
      <c r="W56" s="167">
        <v>1</v>
      </c>
      <c r="X56" s="489">
        <f t="shared" si="2"/>
        <v>113.70343839541547</v>
      </c>
      <c r="Y56" s="502" t="s">
        <v>174</v>
      </c>
      <c r="Z56" s="494"/>
      <c r="AA56" s="28" t="s">
        <v>17</v>
      </c>
      <c r="AB56" s="27">
        <v>17</v>
      </c>
      <c r="AC56" s="28" t="s">
        <v>2927</v>
      </c>
      <c r="AD56" s="27" t="s">
        <v>54</v>
      </c>
      <c r="AE56" s="28"/>
      <c r="AF56" s="29" t="s">
        <v>55</v>
      </c>
      <c r="AG56" s="29" t="s">
        <v>54</v>
      </c>
      <c r="AH56" s="27" t="s">
        <v>182</v>
      </c>
      <c r="AI56" s="27" t="s">
        <v>182</v>
      </c>
      <c r="AJ56" s="27"/>
      <c r="AK56" s="81"/>
      <c r="AL56" s="569"/>
      <c r="AM56" s="28">
        <v>32</v>
      </c>
      <c r="AN56" s="28">
        <v>5</v>
      </c>
      <c r="AO56" s="28">
        <v>2002</v>
      </c>
      <c r="AP56" s="20">
        <v>2014</v>
      </c>
      <c r="AQ56" s="37"/>
      <c r="AR56" s="28" t="s">
        <v>1027</v>
      </c>
      <c r="AS56" s="20" t="s">
        <v>2928</v>
      </c>
    </row>
    <row r="57" spans="1:45" ht="15" customHeight="1" x14ac:dyDescent="0.25">
      <c r="A57" t="s">
        <v>746</v>
      </c>
      <c r="B57">
        <v>1</v>
      </c>
      <c r="C57" t="s">
        <v>875</v>
      </c>
      <c r="D57" s="26" t="s">
        <v>215</v>
      </c>
      <c r="E57" s="435" t="s">
        <v>2918</v>
      </c>
      <c r="F57" s="27" t="s">
        <v>67</v>
      </c>
      <c r="G57" s="28" t="s">
        <v>216</v>
      </c>
      <c r="H57" s="27" t="s">
        <v>1052</v>
      </c>
      <c r="I57" s="27">
        <v>32</v>
      </c>
      <c r="J57" s="87">
        <v>16</v>
      </c>
      <c r="K57" s="19" t="s">
        <v>802</v>
      </c>
      <c r="L57" s="52" t="s">
        <v>108</v>
      </c>
      <c r="M57" s="81"/>
      <c r="N57" s="28">
        <v>1420</v>
      </c>
      <c r="O57" s="972"/>
      <c r="P57" s="29" t="s">
        <v>744</v>
      </c>
      <c r="Q57" s="28">
        <v>8</v>
      </c>
      <c r="R57" s="28">
        <v>24</v>
      </c>
      <c r="S57" s="81">
        <v>283.20600000000002</v>
      </c>
      <c r="T57" s="185">
        <v>41800</v>
      </c>
      <c r="U57" s="326" t="s">
        <v>1267</v>
      </c>
      <c r="V57" s="60">
        <v>1</v>
      </c>
      <c r="W57" s="167">
        <v>1</v>
      </c>
      <c r="X57" s="489">
        <f t="shared" si="2"/>
        <v>199.44084507042254</v>
      </c>
      <c r="Y57" s="502" t="s">
        <v>1833</v>
      </c>
      <c r="Z57" s="494"/>
      <c r="AA57" s="28" t="s">
        <v>20</v>
      </c>
      <c r="AB57" s="27"/>
      <c r="AC57" s="28" t="s">
        <v>1228</v>
      </c>
      <c r="AD57" s="27" t="s">
        <v>54</v>
      </c>
      <c r="AE57" s="28"/>
      <c r="AF57" s="29" t="s">
        <v>55</v>
      </c>
      <c r="AG57" s="29"/>
      <c r="AH57" s="27"/>
      <c r="AI57" s="27"/>
      <c r="AJ57" s="27" t="s">
        <v>55</v>
      </c>
      <c r="AK57" s="81">
        <v>40</v>
      </c>
      <c r="AL57" s="569"/>
      <c r="AM57" s="28">
        <v>10</v>
      </c>
      <c r="AN57" s="28">
        <v>8</v>
      </c>
      <c r="AO57" s="28">
        <v>2013</v>
      </c>
      <c r="AP57" s="20">
        <v>2015</v>
      </c>
      <c r="AQ57" s="142"/>
      <c r="AR57" s="28" t="s">
        <v>1229</v>
      </c>
      <c r="AS57" s="20"/>
    </row>
    <row r="58" spans="1:45" ht="15" customHeight="1" x14ac:dyDescent="0.25">
      <c r="A58" t="s">
        <v>744</v>
      </c>
      <c r="B58">
        <v>1</v>
      </c>
      <c r="C58" t="s">
        <v>875</v>
      </c>
      <c r="D58" s="409" t="s">
        <v>4554</v>
      </c>
      <c r="E58" s="435" t="s">
        <v>4555</v>
      </c>
      <c r="F58" s="411" t="s">
        <v>85</v>
      </c>
      <c r="G58" s="504" t="s">
        <v>4556</v>
      </c>
      <c r="H58" s="412" t="s">
        <v>1613</v>
      </c>
      <c r="I58" s="412">
        <v>32</v>
      </c>
      <c r="J58" s="415">
        <v>32</v>
      </c>
      <c r="K58" s="19" t="s">
        <v>800</v>
      </c>
      <c r="L58" s="52" t="s">
        <v>108</v>
      </c>
      <c r="M58" s="81"/>
      <c r="N58" s="28">
        <v>1422</v>
      </c>
      <c r="O58" s="972"/>
      <c r="P58" s="29">
        <v>6</v>
      </c>
      <c r="Q58" s="28"/>
      <c r="R58" s="28">
        <v>1</v>
      </c>
      <c r="S58" s="81">
        <v>166.667</v>
      </c>
      <c r="T58" s="185">
        <v>43354</v>
      </c>
      <c r="U58" s="326">
        <v>14.7</v>
      </c>
      <c r="V58" s="60">
        <v>1</v>
      </c>
      <c r="W58" s="167">
        <v>1</v>
      </c>
      <c r="X58" s="489">
        <f t="shared" si="2"/>
        <v>117.20604781997187</v>
      </c>
      <c r="Y58" s="502" t="s">
        <v>174</v>
      </c>
      <c r="Z58" s="494"/>
      <c r="AA58" s="28" t="s">
        <v>20</v>
      </c>
      <c r="AB58" s="27">
        <v>2</v>
      </c>
      <c r="AC58" s="28" t="s">
        <v>4571</v>
      </c>
      <c r="AD58" s="27" t="s">
        <v>54</v>
      </c>
      <c r="AE58" s="28" t="s">
        <v>124</v>
      </c>
      <c r="AF58" s="29" t="s">
        <v>55</v>
      </c>
      <c r="AG58" s="29"/>
      <c r="AH58" s="27" t="s">
        <v>133</v>
      </c>
      <c r="AI58" s="27" t="s">
        <v>133</v>
      </c>
      <c r="AJ58" s="27" t="s">
        <v>54</v>
      </c>
      <c r="AK58" s="81"/>
      <c r="AL58" s="569"/>
      <c r="AM58" s="28">
        <v>32</v>
      </c>
      <c r="AN58" s="28">
        <v>2</v>
      </c>
      <c r="AO58" s="28">
        <v>2018</v>
      </c>
      <c r="AP58" s="20">
        <v>2018</v>
      </c>
      <c r="AQ58" s="182" t="s">
        <v>4558</v>
      </c>
      <c r="AR58" s="28" t="s">
        <v>4572</v>
      </c>
      <c r="AS58" s="20" t="s">
        <v>4559</v>
      </c>
    </row>
    <row r="59" spans="1:45" ht="15" customHeight="1" x14ac:dyDescent="0.25">
      <c r="A59" t="s">
        <v>744</v>
      </c>
      <c r="B59">
        <v>1</v>
      </c>
      <c r="C59" t="s">
        <v>875</v>
      </c>
      <c r="D59" s="45" t="s">
        <v>381</v>
      </c>
      <c r="E59" s="555" t="s">
        <v>2331</v>
      </c>
      <c r="F59" s="46" t="s">
        <v>67</v>
      </c>
      <c r="G59" s="42" t="s">
        <v>382</v>
      </c>
      <c r="H59" s="46" t="s">
        <v>33</v>
      </c>
      <c r="I59" s="46">
        <v>32</v>
      </c>
      <c r="J59" s="670">
        <v>32</v>
      </c>
      <c r="K59" s="19" t="s">
        <v>800</v>
      </c>
      <c r="L59" s="52" t="s">
        <v>108</v>
      </c>
      <c r="M59" s="81"/>
      <c r="N59" s="28">
        <v>1432</v>
      </c>
      <c r="O59" s="972"/>
      <c r="P59" s="29">
        <v>6</v>
      </c>
      <c r="Q59" s="28"/>
      <c r="R59" s="28">
        <v>1</v>
      </c>
      <c r="S59" s="81">
        <v>170.59</v>
      </c>
      <c r="T59" s="185">
        <v>41687</v>
      </c>
      <c r="U59" s="326">
        <v>14.7</v>
      </c>
      <c r="V59" s="60">
        <v>1</v>
      </c>
      <c r="W59" s="167">
        <v>1</v>
      </c>
      <c r="X59" s="489">
        <f t="shared" si="2"/>
        <v>119.12709497206704</v>
      </c>
      <c r="Y59" s="502" t="s">
        <v>2216</v>
      </c>
      <c r="Z59" s="494"/>
      <c r="AA59" s="28" t="s">
        <v>20</v>
      </c>
      <c r="AB59" s="27">
        <v>10</v>
      </c>
      <c r="AC59" s="28" t="s">
        <v>383</v>
      </c>
      <c r="AD59" s="27" t="s">
        <v>54</v>
      </c>
      <c r="AE59" s="28" t="s">
        <v>124</v>
      </c>
      <c r="AF59" s="29" t="s">
        <v>55</v>
      </c>
      <c r="AG59" s="29"/>
      <c r="AH59" s="27" t="s">
        <v>133</v>
      </c>
      <c r="AI59" s="27" t="s">
        <v>133</v>
      </c>
      <c r="AJ59" s="27" t="s">
        <v>54</v>
      </c>
      <c r="AK59" s="81"/>
      <c r="AL59" s="569"/>
      <c r="AM59" s="28">
        <v>32</v>
      </c>
      <c r="AN59" s="28">
        <v>5</v>
      </c>
      <c r="AO59" s="28">
        <v>2007</v>
      </c>
      <c r="AP59" s="20">
        <v>2014</v>
      </c>
      <c r="AQ59" s="19"/>
      <c r="AR59" s="28" t="s">
        <v>2332</v>
      </c>
      <c r="AS59" s="20"/>
    </row>
    <row r="60" spans="1:45" ht="15" customHeight="1" x14ac:dyDescent="0.25">
      <c r="B60">
        <v>1</v>
      </c>
      <c r="C60" t="s">
        <v>875</v>
      </c>
      <c r="D60" s="45" t="s">
        <v>1834</v>
      </c>
      <c r="E60" s="555" t="s">
        <v>3248</v>
      </c>
      <c r="F60" s="46" t="s">
        <v>67</v>
      </c>
      <c r="G60" s="42" t="s">
        <v>3250</v>
      </c>
      <c r="H60" s="46" t="s">
        <v>143</v>
      </c>
      <c r="I60" s="46">
        <v>32</v>
      </c>
      <c r="J60" s="670">
        <v>32</v>
      </c>
      <c r="K60" s="19" t="s">
        <v>802</v>
      </c>
      <c r="L60" s="52" t="s">
        <v>108</v>
      </c>
      <c r="M60" s="81"/>
      <c r="N60" s="28">
        <v>1439</v>
      </c>
      <c r="O60" s="972"/>
      <c r="P60" s="29" t="s">
        <v>744</v>
      </c>
      <c r="Q60" s="28"/>
      <c r="R60" s="28">
        <v>2</v>
      </c>
      <c r="S60" s="81">
        <v>57.86</v>
      </c>
      <c r="T60" s="185">
        <v>43228</v>
      </c>
      <c r="U60" s="326" t="s">
        <v>3562</v>
      </c>
      <c r="V60" s="60">
        <v>1</v>
      </c>
      <c r="W60" s="167">
        <v>1</v>
      </c>
      <c r="X60" s="489">
        <f t="shared" si="2"/>
        <v>40.20847810979847</v>
      </c>
      <c r="Y60" s="502" t="s">
        <v>2226</v>
      </c>
      <c r="Z60" s="494"/>
      <c r="AA60" s="28" t="s">
        <v>20</v>
      </c>
      <c r="AB60" s="27">
        <v>26</v>
      </c>
      <c r="AC60" s="28" t="s">
        <v>3247</v>
      </c>
      <c r="AD60" s="27"/>
      <c r="AE60" s="28"/>
      <c r="AF60" s="29" t="s">
        <v>55</v>
      </c>
      <c r="AG60" s="29"/>
      <c r="AH60" s="27" t="s">
        <v>133</v>
      </c>
      <c r="AI60" s="27" t="s">
        <v>133</v>
      </c>
      <c r="AJ60" s="27"/>
      <c r="AK60" s="81"/>
      <c r="AL60" s="569"/>
      <c r="AM60" s="28">
        <v>32</v>
      </c>
      <c r="AN60" s="28"/>
      <c r="AO60" s="28">
        <v>2016</v>
      </c>
      <c r="AP60" s="20">
        <v>2016</v>
      </c>
      <c r="AQ60" s="62"/>
      <c r="AR60" s="28" t="s">
        <v>3252</v>
      </c>
      <c r="AS60" s="20"/>
    </row>
    <row r="61" spans="1:45" ht="15" customHeight="1" x14ac:dyDescent="0.25">
      <c r="B61">
        <v>1</v>
      </c>
      <c r="C61" t="s">
        <v>875</v>
      </c>
      <c r="D61" s="26" t="s">
        <v>2001</v>
      </c>
      <c r="E61" s="435" t="s">
        <v>3123</v>
      </c>
      <c r="F61" s="27" t="s">
        <v>67</v>
      </c>
      <c r="G61" s="28" t="s">
        <v>2002</v>
      </c>
      <c r="H61" s="27" t="s">
        <v>143</v>
      </c>
      <c r="I61" s="27">
        <v>32</v>
      </c>
      <c r="J61" s="87">
        <v>32</v>
      </c>
      <c r="K61" s="19" t="s">
        <v>800</v>
      </c>
      <c r="L61" s="52" t="s">
        <v>108</v>
      </c>
      <c r="M61" s="81"/>
      <c r="N61" s="28">
        <v>1445</v>
      </c>
      <c r="O61" s="972"/>
      <c r="P61" s="29">
        <v>6</v>
      </c>
      <c r="Q61" s="28"/>
      <c r="R61" s="28">
        <v>6</v>
      </c>
      <c r="S61" s="81">
        <v>161.29</v>
      </c>
      <c r="T61" s="185">
        <v>43184</v>
      </c>
      <c r="U61" s="326">
        <v>14.7</v>
      </c>
      <c r="V61" s="60">
        <v>1</v>
      </c>
      <c r="W61" s="167">
        <v>1</v>
      </c>
      <c r="X61" s="489">
        <f t="shared" si="2"/>
        <v>111.61937716262976</v>
      </c>
      <c r="Y61" s="502" t="s">
        <v>174</v>
      </c>
      <c r="Z61" s="494"/>
      <c r="AA61" s="28" t="s">
        <v>20</v>
      </c>
      <c r="AB61" s="27">
        <v>22</v>
      </c>
      <c r="AC61" s="28" t="s">
        <v>2003</v>
      </c>
      <c r="AD61" s="27" t="s">
        <v>54</v>
      </c>
      <c r="AE61" s="28" t="s">
        <v>124</v>
      </c>
      <c r="AF61" s="29" t="s">
        <v>55</v>
      </c>
      <c r="AG61" s="29"/>
      <c r="AH61" s="27" t="s">
        <v>133</v>
      </c>
      <c r="AI61" s="27" t="s">
        <v>133</v>
      </c>
      <c r="AJ61" s="27" t="s">
        <v>54</v>
      </c>
      <c r="AK61" s="81">
        <v>21</v>
      </c>
      <c r="AL61" s="569"/>
      <c r="AM61" s="28">
        <v>32</v>
      </c>
      <c r="AN61" s="28"/>
      <c r="AO61" s="28">
        <v>2008</v>
      </c>
      <c r="AP61" s="20">
        <v>2019</v>
      </c>
      <c r="AQ61" s="182" t="s">
        <v>5642</v>
      </c>
      <c r="AR61" s="28" t="s">
        <v>5643</v>
      </c>
      <c r="AS61" s="20" t="s">
        <v>6080</v>
      </c>
    </row>
    <row r="62" spans="1:45" ht="15" customHeight="1" x14ac:dyDescent="0.25">
      <c r="A62" t="s">
        <v>744</v>
      </c>
      <c r="B62">
        <v>1</v>
      </c>
      <c r="C62" t="s">
        <v>875</v>
      </c>
      <c r="D62" s="26" t="s">
        <v>1597</v>
      </c>
      <c r="E62" s="435" t="s">
        <v>2277</v>
      </c>
      <c r="F62" s="27" t="s">
        <v>67</v>
      </c>
      <c r="G62" s="28" t="s">
        <v>1598</v>
      </c>
      <c r="H62" s="27" t="s">
        <v>33</v>
      </c>
      <c r="I62" s="27">
        <v>32</v>
      </c>
      <c r="J62" s="87">
        <v>32</v>
      </c>
      <c r="K62" s="19" t="s">
        <v>800</v>
      </c>
      <c r="L62" s="52" t="s">
        <v>108</v>
      </c>
      <c r="M62" s="81"/>
      <c r="N62" s="28">
        <v>1446</v>
      </c>
      <c r="O62" s="972"/>
      <c r="P62" s="29">
        <v>6</v>
      </c>
      <c r="Q62" s="28"/>
      <c r="R62" s="28">
        <v>4</v>
      </c>
      <c r="S62" s="81">
        <v>114.56100000000001</v>
      </c>
      <c r="T62" s="185">
        <v>42488</v>
      </c>
      <c r="U62" s="326">
        <v>14.7</v>
      </c>
      <c r="V62" s="60">
        <v>1</v>
      </c>
      <c r="W62" s="167">
        <v>1</v>
      </c>
      <c r="X62" s="489">
        <f t="shared" si="2"/>
        <v>79.226141078838168</v>
      </c>
      <c r="Y62" s="502" t="s">
        <v>174</v>
      </c>
      <c r="Z62" s="494"/>
      <c r="AA62" s="28" t="s">
        <v>17</v>
      </c>
      <c r="AB62" s="27">
        <v>9</v>
      </c>
      <c r="AC62" s="28" t="s">
        <v>1599</v>
      </c>
      <c r="AD62" s="27"/>
      <c r="AE62" s="28" t="s">
        <v>124</v>
      </c>
      <c r="AF62" s="29" t="s">
        <v>55</v>
      </c>
      <c r="AG62" s="29" t="s">
        <v>55</v>
      </c>
      <c r="AH62" s="27" t="s">
        <v>133</v>
      </c>
      <c r="AI62" s="27" t="s">
        <v>133</v>
      </c>
      <c r="AJ62" s="27" t="s">
        <v>54</v>
      </c>
      <c r="AK62" s="81">
        <v>41</v>
      </c>
      <c r="AL62" s="569"/>
      <c r="AM62" s="28">
        <v>32</v>
      </c>
      <c r="AN62" s="28"/>
      <c r="AO62" s="28">
        <v>2016</v>
      </c>
      <c r="AP62" s="20"/>
      <c r="AQ62" s="182" t="s">
        <v>2278</v>
      </c>
      <c r="AR62" s="28" t="s">
        <v>1600</v>
      </c>
      <c r="AS62" s="127"/>
    </row>
    <row r="63" spans="1:45" ht="15" customHeight="1" x14ac:dyDescent="0.25">
      <c r="D63" s="409" t="s">
        <v>5753</v>
      </c>
      <c r="E63" s="435" t="s">
        <v>5754</v>
      </c>
      <c r="F63" s="412" t="s">
        <v>67</v>
      </c>
      <c r="G63" s="504" t="s">
        <v>5758</v>
      </c>
      <c r="H63" s="412" t="s">
        <v>1613</v>
      </c>
      <c r="I63" s="412">
        <v>32</v>
      </c>
      <c r="J63" s="415">
        <v>32</v>
      </c>
      <c r="K63" s="19" t="s">
        <v>5759</v>
      </c>
      <c r="L63" s="52" t="s">
        <v>694</v>
      </c>
      <c r="M63" s="81"/>
      <c r="N63" s="28">
        <v>1507</v>
      </c>
      <c r="O63" s="972"/>
      <c r="P63" s="29">
        <v>4</v>
      </c>
      <c r="Q63" s="28"/>
      <c r="R63" s="28">
        <v>4</v>
      </c>
      <c r="S63" s="81">
        <v>60</v>
      </c>
      <c r="T63" s="185">
        <v>44250</v>
      </c>
      <c r="U63" s="326"/>
      <c r="V63" s="60">
        <v>1</v>
      </c>
      <c r="W63" s="167">
        <v>1</v>
      </c>
      <c r="X63" s="489">
        <f t="shared" si="2"/>
        <v>39.814200398142006</v>
      </c>
      <c r="Y63" s="502" t="s">
        <v>4698</v>
      </c>
      <c r="Z63" s="494" t="s">
        <v>54</v>
      </c>
      <c r="AA63" s="28"/>
      <c r="AB63" s="27"/>
      <c r="AC63" s="28"/>
      <c r="AD63" s="27" t="s">
        <v>54</v>
      </c>
      <c r="AE63" s="28" t="s">
        <v>124</v>
      </c>
      <c r="AF63" s="29" t="s">
        <v>55</v>
      </c>
      <c r="AG63" s="29"/>
      <c r="AH63" s="27" t="s">
        <v>133</v>
      </c>
      <c r="AI63" s="27" t="s">
        <v>133</v>
      </c>
      <c r="AJ63" s="27" t="s">
        <v>54</v>
      </c>
      <c r="AK63" s="81"/>
      <c r="AL63" s="569"/>
      <c r="AM63" s="28">
        <v>32</v>
      </c>
      <c r="AN63" s="28">
        <v>5</v>
      </c>
      <c r="AO63" s="28"/>
      <c r="AP63" s="20">
        <v>2021</v>
      </c>
      <c r="AQ63" s="182"/>
      <c r="AR63" s="28" t="s">
        <v>5757</v>
      </c>
      <c r="AS63" s="20"/>
    </row>
    <row r="64" spans="1:45" ht="15" customHeight="1" x14ac:dyDescent="0.25">
      <c r="D64" s="409" t="s">
        <v>6346</v>
      </c>
      <c r="E64" s="435" t="s">
        <v>6347</v>
      </c>
      <c r="F64" s="412" t="s">
        <v>107</v>
      </c>
      <c r="G64" s="504" t="s">
        <v>6348</v>
      </c>
      <c r="H64" s="412" t="s">
        <v>1613</v>
      </c>
      <c r="I64" s="412">
        <v>32</v>
      </c>
      <c r="J64" s="415">
        <v>32</v>
      </c>
      <c r="K64" s="19" t="s">
        <v>6349</v>
      </c>
      <c r="L64" s="52" t="s">
        <v>6350</v>
      </c>
      <c r="M64" s="81" t="s">
        <v>6353</v>
      </c>
      <c r="N64" s="28">
        <v>1509</v>
      </c>
      <c r="O64" s="972"/>
      <c r="P64" s="29" t="s">
        <v>744</v>
      </c>
      <c r="Q64" s="28"/>
      <c r="R64" s="28">
        <v>2</v>
      </c>
      <c r="S64" s="81">
        <v>566.25</v>
      </c>
      <c r="T64" s="185">
        <v>44473</v>
      </c>
      <c r="U64" s="326" t="s">
        <v>6354</v>
      </c>
      <c r="V64" s="60">
        <v>1</v>
      </c>
      <c r="W64" s="167">
        <v>1</v>
      </c>
      <c r="X64" s="489">
        <f t="shared" si="2"/>
        <v>375.24850894632209</v>
      </c>
      <c r="Y64" s="502" t="s">
        <v>2226</v>
      </c>
      <c r="Z64" s="494"/>
      <c r="AA64" s="28" t="s">
        <v>107</v>
      </c>
      <c r="AB64" s="27"/>
      <c r="AC64" s="28"/>
      <c r="AD64" s="27" t="s">
        <v>54</v>
      </c>
      <c r="AE64" s="28" t="s">
        <v>124</v>
      </c>
      <c r="AF64" s="29" t="s">
        <v>55</v>
      </c>
      <c r="AG64" s="29"/>
      <c r="AH64" s="27" t="s">
        <v>133</v>
      </c>
      <c r="AI64" s="27" t="s">
        <v>133</v>
      </c>
      <c r="AJ64" s="27" t="s">
        <v>54</v>
      </c>
      <c r="AK64" s="81"/>
      <c r="AL64" s="569"/>
      <c r="AM64" s="28">
        <v>32</v>
      </c>
      <c r="AN64" s="28">
        <v>5</v>
      </c>
      <c r="AO64" s="28"/>
      <c r="AP64" s="20">
        <v>2021</v>
      </c>
      <c r="AQ64" s="182"/>
      <c r="AR64" s="965" t="s">
        <v>6356</v>
      </c>
      <c r="AS64" s="966" t="s">
        <v>6355</v>
      </c>
    </row>
    <row r="65" spans="1:45" ht="15" customHeight="1" x14ac:dyDescent="0.25">
      <c r="A65" t="s">
        <v>744</v>
      </c>
      <c r="B65">
        <v>1</v>
      </c>
      <c r="C65" t="s">
        <v>875</v>
      </c>
      <c r="D65" s="26" t="s">
        <v>295</v>
      </c>
      <c r="E65" s="435" t="s">
        <v>2286</v>
      </c>
      <c r="F65" s="27" t="s">
        <v>296</v>
      </c>
      <c r="G65" s="28" t="s">
        <v>297</v>
      </c>
      <c r="H65" s="27" t="s">
        <v>33</v>
      </c>
      <c r="I65" s="27">
        <v>32</v>
      </c>
      <c r="J65" s="87">
        <v>32</v>
      </c>
      <c r="K65" s="19" t="s">
        <v>800</v>
      </c>
      <c r="L65" s="52" t="s">
        <v>108</v>
      </c>
      <c r="M65" s="81"/>
      <c r="N65" s="28">
        <v>1533</v>
      </c>
      <c r="O65" s="972"/>
      <c r="P65" s="29">
        <v>6</v>
      </c>
      <c r="Q65" s="28"/>
      <c r="R65" s="28"/>
      <c r="S65" s="81">
        <v>162.54900000000001</v>
      </c>
      <c r="T65" s="185">
        <v>41687</v>
      </c>
      <c r="U65" s="326">
        <v>14.7</v>
      </c>
      <c r="V65" s="60">
        <v>1</v>
      </c>
      <c r="W65" s="167">
        <v>1</v>
      </c>
      <c r="X65" s="489">
        <f t="shared" si="2"/>
        <v>106.03326810176125</v>
      </c>
      <c r="Y65" s="502" t="s">
        <v>2216</v>
      </c>
      <c r="Z65" s="494"/>
      <c r="AA65" s="28" t="s">
        <v>17</v>
      </c>
      <c r="AB65" s="27">
        <v>12</v>
      </c>
      <c r="AC65" s="28" t="s">
        <v>298</v>
      </c>
      <c r="AD65" s="27" t="s">
        <v>54</v>
      </c>
      <c r="AE65" s="28" t="s">
        <v>124</v>
      </c>
      <c r="AF65" s="29" t="s">
        <v>55</v>
      </c>
      <c r="AG65" s="29"/>
      <c r="AH65" s="27" t="s">
        <v>133</v>
      </c>
      <c r="AI65" s="27" t="s">
        <v>133</v>
      </c>
      <c r="AJ65" s="27" t="s">
        <v>54</v>
      </c>
      <c r="AK65" s="81"/>
      <c r="AL65" s="569"/>
      <c r="AM65" s="28">
        <v>32</v>
      </c>
      <c r="AN65" s="28"/>
      <c r="AO65" s="28">
        <v>2011</v>
      </c>
      <c r="AP65" s="20">
        <v>2018</v>
      </c>
      <c r="AQ65" s="182" t="s">
        <v>2288</v>
      </c>
      <c r="AR65" s="28" t="s">
        <v>2287</v>
      </c>
      <c r="AS65" s="130" t="s">
        <v>2924</v>
      </c>
    </row>
    <row r="66" spans="1:45" ht="15" customHeight="1" x14ac:dyDescent="0.25">
      <c r="B66">
        <v>1</v>
      </c>
      <c r="C66" t="s">
        <v>875</v>
      </c>
      <c r="D66" s="26" t="s">
        <v>2012</v>
      </c>
      <c r="E66" s="435" t="s">
        <v>3142</v>
      </c>
      <c r="F66" s="27" t="s">
        <v>67</v>
      </c>
      <c r="G66" s="28" t="s">
        <v>2409</v>
      </c>
      <c r="H66" s="412" t="s">
        <v>1613</v>
      </c>
      <c r="I66" s="27">
        <v>32</v>
      </c>
      <c r="J66" s="87">
        <v>32</v>
      </c>
      <c r="K66" s="19" t="s">
        <v>2408</v>
      </c>
      <c r="L66" s="52"/>
      <c r="M66" s="81"/>
      <c r="N66" s="28">
        <v>1551</v>
      </c>
      <c r="O66" s="972"/>
      <c r="P66" s="29"/>
      <c r="Q66" s="28"/>
      <c r="R66" s="28">
        <v>1</v>
      </c>
      <c r="S66" s="81">
        <v>123</v>
      </c>
      <c r="T66" s="185"/>
      <c r="U66" s="326"/>
      <c r="V66" s="60">
        <v>1</v>
      </c>
      <c r="W66" s="167">
        <v>1</v>
      </c>
      <c r="X66" s="489">
        <f t="shared" si="2"/>
        <v>79.303675048355899</v>
      </c>
      <c r="Y66" s="502" t="s">
        <v>174</v>
      </c>
      <c r="Z66" s="494"/>
      <c r="AA66" s="28" t="s">
        <v>479</v>
      </c>
      <c r="AB66" s="27">
        <v>46</v>
      </c>
      <c r="AC66" s="28"/>
      <c r="AD66" s="27" t="s">
        <v>54</v>
      </c>
      <c r="AE66" s="28" t="s">
        <v>124</v>
      </c>
      <c r="AF66" s="29" t="s">
        <v>55</v>
      </c>
      <c r="AG66" s="29"/>
      <c r="AH66" s="27" t="s">
        <v>133</v>
      </c>
      <c r="AI66" s="27" t="s">
        <v>133</v>
      </c>
      <c r="AJ66" s="27" t="s">
        <v>54</v>
      </c>
      <c r="AK66" s="81"/>
      <c r="AL66" s="569"/>
      <c r="AM66" s="28">
        <v>32</v>
      </c>
      <c r="AN66" s="28"/>
      <c r="AO66" s="28">
        <v>2017</v>
      </c>
      <c r="AP66" s="20"/>
      <c r="AQ66" s="182"/>
      <c r="AR66" s="28" t="s">
        <v>2400</v>
      </c>
      <c r="AS66" s="20" t="s">
        <v>2407</v>
      </c>
    </row>
    <row r="67" spans="1:45" ht="15" customHeight="1" x14ac:dyDescent="0.25">
      <c r="B67">
        <v>1</v>
      </c>
      <c r="C67" t="s">
        <v>875</v>
      </c>
      <c r="D67" s="45" t="s">
        <v>2502</v>
      </c>
      <c r="E67" s="555" t="s">
        <v>2503</v>
      </c>
      <c r="F67" s="46" t="s">
        <v>67</v>
      </c>
      <c r="G67" s="42" t="s">
        <v>789</v>
      </c>
      <c r="H67" s="46" t="s">
        <v>136</v>
      </c>
      <c r="I67" s="46">
        <v>32</v>
      </c>
      <c r="J67" s="670">
        <v>32</v>
      </c>
      <c r="K67" s="19" t="s">
        <v>778</v>
      </c>
      <c r="L67" s="52" t="s">
        <v>789</v>
      </c>
      <c r="M67" s="81"/>
      <c r="N67" s="28">
        <v>1563</v>
      </c>
      <c r="O67" s="972"/>
      <c r="P67" s="29">
        <v>4</v>
      </c>
      <c r="Q67" s="28"/>
      <c r="R67" s="28"/>
      <c r="S67" s="81">
        <v>90.933999999999997</v>
      </c>
      <c r="T67" s="185"/>
      <c r="U67" s="326" t="s">
        <v>1270</v>
      </c>
      <c r="V67" s="60">
        <v>1</v>
      </c>
      <c r="W67" s="167">
        <v>1</v>
      </c>
      <c r="X67" s="489">
        <f t="shared" si="2"/>
        <v>58.179142674344213</v>
      </c>
      <c r="Y67" s="502" t="s">
        <v>174</v>
      </c>
      <c r="Z67" s="494" t="s">
        <v>54</v>
      </c>
      <c r="AA67" s="28" t="s">
        <v>17</v>
      </c>
      <c r="AB67" s="27">
        <v>26</v>
      </c>
      <c r="AC67" s="28" t="s">
        <v>214</v>
      </c>
      <c r="AD67" s="27"/>
      <c r="AE67" s="28" t="s">
        <v>124</v>
      </c>
      <c r="AF67" s="29"/>
      <c r="AG67" s="29"/>
      <c r="AH67" s="27" t="s">
        <v>133</v>
      </c>
      <c r="AI67" s="27" t="s">
        <v>133</v>
      </c>
      <c r="AJ67" s="27" t="s">
        <v>54</v>
      </c>
      <c r="AK67" s="81">
        <v>86</v>
      </c>
      <c r="AL67" s="569"/>
      <c r="AM67" s="28">
        <v>32</v>
      </c>
      <c r="AN67" s="28">
        <v>5</v>
      </c>
      <c r="AO67" s="28">
        <v>2010</v>
      </c>
      <c r="AP67" s="20">
        <v>2012</v>
      </c>
      <c r="AQ67" s="182" t="s">
        <v>2501</v>
      </c>
      <c r="AR67" s="28" t="s">
        <v>2504</v>
      </c>
      <c r="AS67" s="20" t="s">
        <v>2505</v>
      </c>
    </row>
    <row r="68" spans="1:45" ht="15" customHeight="1" x14ac:dyDescent="0.25">
      <c r="A68" t="s">
        <v>744</v>
      </c>
      <c r="B68">
        <v>1</v>
      </c>
      <c r="C68" t="s">
        <v>875</v>
      </c>
      <c r="D68" s="26" t="s">
        <v>213</v>
      </c>
      <c r="E68" s="435" t="s">
        <v>2500</v>
      </c>
      <c r="F68" s="27" t="s">
        <v>57</v>
      </c>
      <c r="G68" s="28" t="s">
        <v>789</v>
      </c>
      <c r="H68" s="27" t="s">
        <v>136</v>
      </c>
      <c r="I68" s="27">
        <v>32</v>
      </c>
      <c r="J68" s="87">
        <v>32</v>
      </c>
      <c r="K68" s="19" t="s">
        <v>778</v>
      </c>
      <c r="L68" s="52" t="s">
        <v>789</v>
      </c>
      <c r="M68" s="81"/>
      <c r="N68" s="28">
        <v>1563</v>
      </c>
      <c r="O68" s="972"/>
      <c r="P68" s="29">
        <v>4</v>
      </c>
      <c r="Q68" s="28"/>
      <c r="R68" s="28"/>
      <c r="S68" s="81">
        <v>90.933999999999997</v>
      </c>
      <c r="T68" s="185"/>
      <c r="U68" s="326" t="s">
        <v>1270</v>
      </c>
      <c r="V68" s="60">
        <v>1</v>
      </c>
      <c r="W68" s="167">
        <v>1</v>
      </c>
      <c r="X68" s="489">
        <f t="shared" si="2"/>
        <v>58.179142674344213</v>
      </c>
      <c r="Y68" s="502" t="s">
        <v>174</v>
      </c>
      <c r="Z68" s="494"/>
      <c r="AA68" s="28" t="s">
        <v>17</v>
      </c>
      <c r="AB68" s="27">
        <v>26</v>
      </c>
      <c r="AC68" s="28" t="s">
        <v>214</v>
      </c>
      <c r="AD68" s="27"/>
      <c r="AE68" s="28" t="s">
        <v>124</v>
      </c>
      <c r="AF68" s="29"/>
      <c r="AG68" s="29"/>
      <c r="AH68" s="27" t="s">
        <v>133</v>
      </c>
      <c r="AI68" s="27" t="s">
        <v>133</v>
      </c>
      <c r="AJ68" s="27" t="s">
        <v>54</v>
      </c>
      <c r="AK68" s="81">
        <v>86</v>
      </c>
      <c r="AL68" s="569"/>
      <c r="AM68" s="28">
        <v>32</v>
      </c>
      <c r="AN68" s="28">
        <v>5</v>
      </c>
      <c r="AO68" s="28">
        <v>2010</v>
      </c>
      <c r="AP68" s="20">
        <v>2012</v>
      </c>
      <c r="AQ68" s="182" t="s">
        <v>2501</v>
      </c>
      <c r="AR68" s="28"/>
      <c r="AS68" s="20"/>
    </row>
    <row r="69" spans="1:45" ht="15" customHeight="1" x14ac:dyDescent="0.25">
      <c r="B69">
        <v>1</v>
      </c>
      <c r="C69" t="s">
        <v>4376</v>
      </c>
      <c r="D69" s="26" t="s">
        <v>1644</v>
      </c>
      <c r="E69" s="435" t="s">
        <v>2491</v>
      </c>
      <c r="F69" s="27" t="s">
        <v>67</v>
      </c>
      <c r="G69" s="28" t="s">
        <v>355</v>
      </c>
      <c r="H69" s="27" t="s">
        <v>65</v>
      </c>
      <c r="I69" s="27">
        <v>32</v>
      </c>
      <c r="J69" s="87">
        <v>16</v>
      </c>
      <c r="K69" s="19" t="s">
        <v>800</v>
      </c>
      <c r="L69" s="52" t="s">
        <v>108</v>
      </c>
      <c r="M69" s="81" t="s">
        <v>1554</v>
      </c>
      <c r="N69" s="28">
        <v>1588</v>
      </c>
      <c r="O69" s="972"/>
      <c r="P69" s="29">
        <v>6</v>
      </c>
      <c r="Q69" s="28"/>
      <c r="R69" s="28"/>
      <c r="S69" s="81">
        <v>354.73599999999999</v>
      </c>
      <c r="T69" s="185">
        <v>42267</v>
      </c>
      <c r="U69" s="326">
        <v>14.7</v>
      </c>
      <c r="V69" s="60">
        <v>1</v>
      </c>
      <c r="W69" s="167">
        <v>1</v>
      </c>
      <c r="X69" s="489">
        <f t="shared" si="2"/>
        <v>223.38539042821159</v>
      </c>
      <c r="Y69" s="502" t="s">
        <v>174</v>
      </c>
      <c r="Z69" s="494"/>
      <c r="AA69" s="28" t="s">
        <v>20</v>
      </c>
      <c r="AB69" s="27">
        <v>3</v>
      </c>
      <c r="AC69" s="28" t="s">
        <v>356</v>
      </c>
      <c r="AD69" s="27" t="s">
        <v>54</v>
      </c>
      <c r="AE69" s="28" t="s">
        <v>65</v>
      </c>
      <c r="AF69" s="29" t="s">
        <v>55</v>
      </c>
      <c r="AG69" s="29"/>
      <c r="AH69" s="27" t="s">
        <v>181</v>
      </c>
      <c r="AI69" s="27" t="s">
        <v>181</v>
      </c>
      <c r="AJ69" s="27"/>
      <c r="AK69" s="81">
        <v>20</v>
      </c>
      <c r="AL69" s="569"/>
      <c r="AM69" s="28"/>
      <c r="AN69" s="28">
        <v>2</v>
      </c>
      <c r="AO69" s="28">
        <v>2006</v>
      </c>
      <c r="AP69" s="20">
        <v>2017</v>
      </c>
      <c r="AQ69" s="19"/>
      <c r="AR69" s="28" t="s">
        <v>38</v>
      </c>
      <c r="AS69" s="20" t="s">
        <v>1645</v>
      </c>
    </row>
    <row r="70" spans="1:45" ht="15" customHeight="1" x14ac:dyDescent="0.25">
      <c r="B70">
        <v>1</v>
      </c>
      <c r="C70" t="s">
        <v>875</v>
      </c>
      <c r="D70" s="26" t="s">
        <v>2652</v>
      </c>
      <c r="E70" s="435" t="s">
        <v>3143</v>
      </c>
      <c r="F70" s="27" t="s">
        <v>67</v>
      </c>
      <c r="G70" s="28" t="s">
        <v>2653</v>
      </c>
      <c r="H70" s="27" t="s">
        <v>143</v>
      </c>
      <c r="I70" s="27">
        <v>32</v>
      </c>
      <c r="J70" s="87">
        <v>32</v>
      </c>
      <c r="K70" s="19" t="s">
        <v>800</v>
      </c>
      <c r="L70" s="52" t="s">
        <v>108</v>
      </c>
      <c r="M70" s="81"/>
      <c r="N70" s="28">
        <v>1604</v>
      </c>
      <c r="O70" s="972"/>
      <c r="P70" s="29">
        <v>6</v>
      </c>
      <c r="Q70" s="28"/>
      <c r="R70" s="28"/>
      <c r="S70" s="81">
        <v>208.333</v>
      </c>
      <c r="T70" s="185">
        <v>43185</v>
      </c>
      <c r="U70" s="326">
        <v>14.7</v>
      </c>
      <c r="V70" s="60">
        <v>1</v>
      </c>
      <c r="W70" s="167">
        <v>1</v>
      </c>
      <c r="X70" s="489">
        <f t="shared" si="2"/>
        <v>129.88341645885288</v>
      </c>
      <c r="Y70" s="502" t="s">
        <v>174</v>
      </c>
      <c r="Z70" s="494"/>
      <c r="AA70" s="28" t="s">
        <v>17</v>
      </c>
      <c r="AB70" s="27">
        <v>13</v>
      </c>
      <c r="AC70" s="28" t="s">
        <v>2654</v>
      </c>
      <c r="AD70" s="27"/>
      <c r="AE70" s="28"/>
      <c r="AF70" s="29"/>
      <c r="AG70" s="29" t="s">
        <v>54</v>
      </c>
      <c r="AH70" s="27" t="s">
        <v>133</v>
      </c>
      <c r="AI70" s="27" t="s">
        <v>133</v>
      </c>
      <c r="AJ70" s="27"/>
      <c r="AK70" s="81"/>
      <c r="AL70" s="569"/>
      <c r="AM70" s="28">
        <v>32</v>
      </c>
      <c r="AN70" s="28"/>
      <c r="AO70" s="28">
        <v>2000</v>
      </c>
      <c r="AP70" s="20">
        <v>2000</v>
      </c>
      <c r="AQ70" s="19"/>
      <c r="AR70" s="28" t="s">
        <v>3144</v>
      </c>
      <c r="AS70" s="20" t="s">
        <v>3145</v>
      </c>
    </row>
    <row r="71" spans="1:45" ht="15" customHeight="1" x14ac:dyDescent="0.25">
      <c r="C71" t="s">
        <v>875</v>
      </c>
      <c r="D71" s="26" t="s">
        <v>3778</v>
      </c>
      <c r="E71" s="435" t="s">
        <v>4166</v>
      </c>
      <c r="F71" s="29"/>
      <c r="G71" s="28" t="s">
        <v>4165</v>
      </c>
      <c r="H71" s="27" t="s">
        <v>668</v>
      </c>
      <c r="I71" s="27">
        <v>32</v>
      </c>
      <c r="J71" s="87">
        <v>128</v>
      </c>
      <c r="K71" s="19" t="s">
        <v>800</v>
      </c>
      <c r="L71" s="52" t="s">
        <v>108</v>
      </c>
      <c r="M71" s="81" t="s">
        <v>4167</v>
      </c>
      <c r="N71" s="28">
        <v>1660</v>
      </c>
      <c r="O71" s="972"/>
      <c r="P71" s="29">
        <v>6</v>
      </c>
      <c r="Q71" s="28"/>
      <c r="R71" s="28">
        <v>1</v>
      </c>
      <c r="S71" s="81">
        <v>232.55799999999999</v>
      </c>
      <c r="T71" s="185">
        <v>43288</v>
      </c>
      <c r="U71" s="326">
        <v>14.7</v>
      </c>
      <c r="V71" s="60">
        <v>1</v>
      </c>
      <c r="W71" s="167">
        <v>1</v>
      </c>
      <c r="X71" s="489">
        <f t="shared" si="2"/>
        <v>140.09518072289157</v>
      </c>
      <c r="Y71" s="502"/>
      <c r="Z71" s="494"/>
      <c r="AA71" s="28" t="s">
        <v>17</v>
      </c>
      <c r="AB71" s="27">
        <v>26</v>
      </c>
      <c r="AC71" s="28" t="s">
        <v>2630</v>
      </c>
      <c r="AD71" s="27" t="s">
        <v>54</v>
      </c>
      <c r="AE71" s="28" t="s">
        <v>124</v>
      </c>
      <c r="AF71" s="29" t="s">
        <v>55</v>
      </c>
      <c r="AG71" s="29"/>
      <c r="AH71" s="27"/>
      <c r="AI71" s="27"/>
      <c r="AJ71" s="27"/>
      <c r="AK71" s="81">
        <v>73</v>
      </c>
      <c r="AL71" s="569"/>
      <c r="AM71" s="28">
        <v>32</v>
      </c>
      <c r="AN71" s="28">
        <v>4</v>
      </c>
      <c r="AO71" s="28">
        <v>2005</v>
      </c>
      <c r="AP71" s="20">
        <v>2015</v>
      </c>
      <c r="AQ71" s="182" t="s">
        <v>4164</v>
      </c>
      <c r="AR71" s="28" t="s">
        <v>4168</v>
      </c>
      <c r="AS71" s="20" t="s">
        <v>4169</v>
      </c>
    </row>
    <row r="72" spans="1:45" ht="15" customHeight="1" x14ac:dyDescent="0.25">
      <c r="A72" t="s">
        <v>746</v>
      </c>
      <c r="B72">
        <v>1</v>
      </c>
      <c r="C72" t="s">
        <v>875</v>
      </c>
      <c r="D72" s="45" t="s">
        <v>1674</v>
      </c>
      <c r="E72" s="555" t="s">
        <v>2383</v>
      </c>
      <c r="F72" s="46" t="s">
        <v>67</v>
      </c>
      <c r="G72" s="42" t="s">
        <v>1675</v>
      </c>
      <c r="H72" s="46" t="s">
        <v>143</v>
      </c>
      <c r="I72" s="46">
        <v>32</v>
      </c>
      <c r="J72" s="670">
        <v>32</v>
      </c>
      <c r="K72" s="19" t="s">
        <v>800</v>
      </c>
      <c r="L72" s="52" t="s">
        <v>108</v>
      </c>
      <c r="M72" s="81"/>
      <c r="N72" s="28">
        <v>1687</v>
      </c>
      <c r="O72" s="972"/>
      <c r="P72" s="29">
        <v>6</v>
      </c>
      <c r="Q72" s="28"/>
      <c r="R72" s="28">
        <v>2</v>
      </c>
      <c r="S72" s="81">
        <v>217.53299999999999</v>
      </c>
      <c r="T72" s="185">
        <v>42212</v>
      </c>
      <c r="U72" s="326">
        <v>14.7</v>
      </c>
      <c r="V72" s="60">
        <v>1</v>
      </c>
      <c r="W72" s="167">
        <v>1</v>
      </c>
      <c r="X72" s="489">
        <f t="shared" si="2"/>
        <v>128.94665085951394</v>
      </c>
      <c r="Y72" s="502" t="s">
        <v>174</v>
      </c>
      <c r="Z72" s="494"/>
      <c r="AA72" s="28" t="s">
        <v>20</v>
      </c>
      <c r="AB72" s="27">
        <v>7</v>
      </c>
      <c r="AC72" s="28" t="s">
        <v>1674</v>
      </c>
      <c r="AD72" s="27" t="s">
        <v>54</v>
      </c>
      <c r="AE72" s="28"/>
      <c r="AF72" s="29" t="s">
        <v>55</v>
      </c>
      <c r="AG72" s="29" t="s">
        <v>55</v>
      </c>
      <c r="AH72" s="27" t="s">
        <v>133</v>
      </c>
      <c r="AI72" s="27" t="s">
        <v>133</v>
      </c>
      <c r="AJ72" s="27" t="s">
        <v>54</v>
      </c>
      <c r="AK72" s="81">
        <v>35</v>
      </c>
      <c r="AL72" s="569"/>
      <c r="AM72" s="28">
        <v>16</v>
      </c>
      <c r="AN72" s="28">
        <v>5</v>
      </c>
      <c r="AO72" s="28">
        <v>2015</v>
      </c>
      <c r="AP72" s="20">
        <v>2021</v>
      </c>
      <c r="AQ72" s="579" t="s">
        <v>1807</v>
      </c>
      <c r="AR72" s="28" t="s">
        <v>2115</v>
      </c>
      <c r="AS72" s="127" t="s">
        <v>3880</v>
      </c>
    </row>
    <row r="73" spans="1:45" ht="15" customHeight="1" x14ac:dyDescent="0.25">
      <c r="B73">
        <v>1</v>
      </c>
      <c r="C73" t="s">
        <v>875</v>
      </c>
      <c r="D73" s="45" t="s">
        <v>1850</v>
      </c>
      <c r="E73" s="555" t="s">
        <v>2911</v>
      </c>
      <c r="F73" s="46" t="s">
        <v>67</v>
      </c>
      <c r="G73" s="42" t="s">
        <v>1852</v>
      </c>
      <c r="H73" s="46" t="s">
        <v>65</v>
      </c>
      <c r="I73" s="46">
        <v>32</v>
      </c>
      <c r="J73" s="670">
        <v>6</v>
      </c>
      <c r="K73" s="19" t="s">
        <v>800</v>
      </c>
      <c r="L73" s="52" t="s">
        <v>108</v>
      </c>
      <c r="M73" s="81" t="s">
        <v>2909</v>
      </c>
      <c r="N73" s="28">
        <v>1719</v>
      </c>
      <c r="O73" s="972"/>
      <c r="P73" s="29">
        <v>6</v>
      </c>
      <c r="Q73" s="28">
        <v>4</v>
      </c>
      <c r="R73" s="28">
        <v>4</v>
      </c>
      <c r="S73" s="81">
        <v>172.41399999999999</v>
      </c>
      <c r="T73" s="185">
        <v>42512</v>
      </c>
      <c r="U73" s="326">
        <v>14.7</v>
      </c>
      <c r="V73" s="60">
        <v>1</v>
      </c>
      <c r="W73" s="167">
        <v>1</v>
      </c>
      <c r="X73" s="489">
        <f t="shared" si="2"/>
        <v>100.29901105293776</v>
      </c>
      <c r="Y73" s="502" t="s">
        <v>174</v>
      </c>
      <c r="Z73" s="494"/>
      <c r="AA73" s="28" t="s">
        <v>17</v>
      </c>
      <c r="AB73" s="27">
        <v>1</v>
      </c>
      <c r="AC73" s="28" t="s">
        <v>1851</v>
      </c>
      <c r="AD73" s="27" t="s">
        <v>55</v>
      </c>
      <c r="AE73" s="28"/>
      <c r="AF73" s="29" t="s">
        <v>55</v>
      </c>
      <c r="AG73" s="29" t="s">
        <v>54</v>
      </c>
      <c r="AH73" s="27" t="s">
        <v>249</v>
      </c>
      <c r="AI73" s="27" t="s">
        <v>365</v>
      </c>
      <c r="AJ73" s="27"/>
      <c r="AK73" s="81"/>
      <c r="AL73" s="569"/>
      <c r="AM73" s="28"/>
      <c r="AN73" s="28"/>
      <c r="AO73" s="28">
        <v>2013</v>
      </c>
      <c r="AP73" s="20">
        <v>2013</v>
      </c>
      <c r="AQ73" s="579"/>
      <c r="AR73" s="28" t="s">
        <v>2910</v>
      </c>
      <c r="AS73" s="20"/>
    </row>
    <row r="74" spans="1:45" ht="15" customHeight="1" x14ac:dyDescent="0.25">
      <c r="D74" s="591" t="s">
        <v>5271</v>
      </c>
      <c r="E74" s="555" t="s">
        <v>5272</v>
      </c>
      <c r="F74" s="592"/>
      <c r="G74" s="42" t="s">
        <v>5273</v>
      </c>
      <c r="H74" s="592" t="s">
        <v>1613</v>
      </c>
      <c r="I74" s="592">
        <v>32</v>
      </c>
      <c r="J74" s="618">
        <v>32</v>
      </c>
      <c r="K74" s="856" t="s">
        <v>4805</v>
      </c>
      <c r="L74" s="52" t="s">
        <v>108</v>
      </c>
      <c r="M74" s="81"/>
      <c r="N74" s="28">
        <v>1775</v>
      </c>
      <c r="O74" s="972"/>
      <c r="P74" s="29">
        <v>6</v>
      </c>
      <c r="Q74" s="28"/>
      <c r="R74" s="28"/>
      <c r="S74" s="81">
        <v>208.333</v>
      </c>
      <c r="T74" s="185">
        <v>44008</v>
      </c>
      <c r="U74" s="326" t="s">
        <v>5278</v>
      </c>
      <c r="V74" s="60">
        <v>1</v>
      </c>
      <c r="W74" s="167">
        <v>1</v>
      </c>
      <c r="X74" s="489">
        <f t="shared" si="2"/>
        <v>117.37070422535211</v>
      </c>
      <c r="Y74" s="502"/>
      <c r="Z74" s="494"/>
      <c r="AA74" s="28" t="s">
        <v>20</v>
      </c>
      <c r="AB74" s="27">
        <v>21</v>
      </c>
      <c r="AC74" s="28" t="s">
        <v>5275</v>
      </c>
      <c r="AD74" s="27" t="s">
        <v>54</v>
      </c>
      <c r="AE74" s="28" t="s">
        <v>124</v>
      </c>
      <c r="AF74" s="29" t="s">
        <v>55</v>
      </c>
      <c r="AG74" s="29"/>
      <c r="AH74" s="27" t="s">
        <v>133</v>
      </c>
      <c r="AI74" s="27" t="s">
        <v>133</v>
      </c>
      <c r="AJ74" s="27" t="s">
        <v>54</v>
      </c>
      <c r="AK74" s="81"/>
      <c r="AL74" s="569"/>
      <c r="AM74" s="28">
        <v>32</v>
      </c>
      <c r="AN74" s="28">
        <v>3</v>
      </c>
      <c r="AO74" s="28"/>
      <c r="AP74" s="20">
        <v>2020</v>
      </c>
      <c r="AQ74" s="579" t="s">
        <v>5276</v>
      </c>
      <c r="AR74" s="28" t="s">
        <v>5277</v>
      </c>
      <c r="AS74" s="20" t="s">
        <v>5274</v>
      </c>
    </row>
    <row r="75" spans="1:45" ht="15" customHeight="1" x14ac:dyDescent="0.25">
      <c r="A75" t="s">
        <v>746</v>
      </c>
      <c r="B75">
        <v>1</v>
      </c>
      <c r="C75" t="s">
        <v>875</v>
      </c>
      <c r="D75" s="26" t="s">
        <v>2633</v>
      </c>
      <c r="E75" s="435" t="s">
        <v>2867</v>
      </c>
      <c r="F75" s="27" t="s">
        <v>107</v>
      </c>
      <c r="G75" s="28" t="s">
        <v>258</v>
      </c>
      <c r="H75" s="27" t="s">
        <v>143</v>
      </c>
      <c r="I75" s="27">
        <v>32</v>
      </c>
      <c r="J75" s="87">
        <v>16</v>
      </c>
      <c r="K75" s="19" t="s">
        <v>9</v>
      </c>
      <c r="L75" s="52" t="s">
        <v>258</v>
      </c>
      <c r="M75" s="81"/>
      <c r="N75" s="28">
        <v>1800</v>
      </c>
      <c r="O75" s="972"/>
      <c r="P75" s="29">
        <v>6</v>
      </c>
      <c r="Q75" s="28"/>
      <c r="R75" s="28">
        <v>32</v>
      </c>
      <c r="S75" s="81">
        <v>72</v>
      </c>
      <c r="T75" s="185"/>
      <c r="U75" s="326"/>
      <c r="V75" s="60">
        <v>1</v>
      </c>
      <c r="W75" s="167">
        <v>1</v>
      </c>
      <c r="X75" s="489">
        <f t="shared" si="2"/>
        <v>40</v>
      </c>
      <c r="Y75" s="502" t="s">
        <v>174</v>
      </c>
      <c r="Z75" s="494"/>
      <c r="AA75" s="28" t="s">
        <v>107</v>
      </c>
      <c r="AB75" s="27"/>
      <c r="AC75" s="28"/>
      <c r="AD75" s="27" t="s">
        <v>54</v>
      </c>
      <c r="AE75" s="28" t="s">
        <v>124</v>
      </c>
      <c r="AF75" s="29"/>
      <c r="AG75" s="29"/>
      <c r="AH75" s="27" t="s">
        <v>133</v>
      </c>
      <c r="AI75" s="27" t="s">
        <v>133</v>
      </c>
      <c r="AJ75" s="27"/>
      <c r="AK75" s="81"/>
      <c r="AL75" s="569"/>
      <c r="AM75" s="28">
        <v>32</v>
      </c>
      <c r="AN75" s="28"/>
      <c r="AO75" s="28"/>
      <c r="AP75" s="20"/>
      <c r="AQ75" s="579" t="s">
        <v>2361</v>
      </c>
      <c r="AR75" s="84" t="s">
        <v>2632</v>
      </c>
      <c r="AS75" s="20" t="s">
        <v>2634</v>
      </c>
    </row>
    <row r="76" spans="1:45" ht="15" customHeight="1" x14ac:dyDescent="0.25">
      <c r="D76" s="409" t="s">
        <v>5823</v>
      </c>
      <c r="E76" s="435" t="s">
        <v>5782</v>
      </c>
      <c r="F76" s="412"/>
      <c r="G76" s="504" t="s">
        <v>5779</v>
      </c>
      <c r="H76" s="27" t="s">
        <v>5970</v>
      </c>
      <c r="I76" s="412">
        <v>32</v>
      </c>
      <c r="J76" s="415">
        <v>32</v>
      </c>
      <c r="K76" s="856" t="s">
        <v>6197</v>
      </c>
      <c r="L76" s="52" t="s">
        <v>108</v>
      </c>
      <c r="M76" s="81" t="s">
        <v>6199</v>
      </c>
      <c r="N76" s="28">
        <v>1807</v>
      </c>
      <c r="O76" s="972">
        <v>736</v>
      </c>
      <c r="P76" s="29">
        <v>6</v>
      </c>
      <c r="Q76" s="28"/>
      <c r="R76" s="28"/>
      <c r="S76" s="81">
        <v>357.14299999999997</v>
      </c>
      <c r="T76" s="185">
        <v>44495</v>
      </c>
      <c r="U76" s="326" t="s">
        <v>5998</v>
      </c>
      <c r="V76" s="60">
        <v>1</v>
      </c>
      <c r="W76" s="167">
        <v>1</v>
      </c>
      <c r="X76" s="489">
        <f t="shared" si="2"/>
        <v>197.64416159380187</v>
      </c>
      <c r="Y76" s="502"/>
      <c r="Z76" s="494"/>
      <c r="AA76" s="28" t="s">
        <v>20</v>
      </c>
      <c r="AB76" s="27">
        <v>4</v>
      </c>
      <c r="AC76" s="28" t="s">
        <v>6238</v>
      </c>
      <c r="AD76" s="27" t="s">
        <v>54</v>
      </c>
      <c r="AE76" s="28" t="s">
        <v>124</v>
      </c>
      <c r="AF76" s="29" t="s">
        <v>54</v>
      </c>
      <c r="AG76" s="29"/>
      <c r="AH76" s="27" t="s">
        <v>133</v>
      </c>
      <c r="AI76" s="27" t="s">
        <v>133</v>
      </c>
      <c r="AJ76" s="27" t="s">
        <v>54</v>
      </c>
      <c r="AK76" s="81"/>
      <c r="AL76" s="569"/>
      <c r="AM76" s="28"/>
      <c r="AN76" s="28"/>
      <c r="AO76" s="28"/>
      <c r="AP76" s="20">
        <v>2020</v>
      </c>
      <c r="AQ76" s="579"/>
      <c r="AR76" s="28" t="s">
        <v>5784</v>
      </c>
      <c r="AS76" s="20" t="s">
        <v>6241</v>
      </c>
    </row>
    <row r="77" spans="1:45" ht="15" customHeight="1" x14ac:dyDescent="0.25">
      <c r="A77" t="s">
        <v>744</v>
      </c>
      <c r="B77">
        <v>1</v>
      </c>
      <c r="C77" t="s">
        <v>875</v>
      </c>
      <c r="D77" s="26" t="s">
        <v>1564</v>
      </c>
      <c r="E77" s="435" t="s">
        <v>1566</v>
      </c>
      <c r="F77" s="27" t="s">
        <v>107</v>
      </c>
      <c r="G77" s="28" t="s">
        <v>58</v>
      </c>
      <c r="H77" s="27" t="s">
        <v>1565</v>
      </c>
      <c r="I77" s="27">
        <v>32</v>
      </c>
      <c r="J77" s="87">
        <v>16</v>
      </c>
      <c r="K77" s="19" t="s">
        <v>19</v>
      </c>
      <c r="L77" s="52" t="s">
        <v>58</v>
      </c>
      <c r="M77" s="81" t="s">
        <v>1568</v>
      </c>
      <c r="N77" s="28">
        <v>1900</v>
      </c>
      <c r="O77" s="972"/>
      <c r="P77" s="29">
        <v>6</v>
      </c>
      <c r="Q77" s="28"/>
      <c r="R77" s="28"/>
      <c r="S77" s="81">
        <v>200</v>
      </c>
      <c r="T77" s="185"/>
      <c r="U77" s="326"/>
      <c r="V77" s="60">
        <v>1</v>
      </c>
      <c r="W77" s="167">
        <v>1</v>
      </c>
      <c r="X77" s="489">
        <f t="shared" si="2"/>
        <v>105.26315789473684</v>
      </c>
      <c r="Y77" s="502" t="s">
        <v>2299</v>
      </c>
      <c r="Z77" s="494"/>
      <c r="AA77" s="28" t="s">
        <v>107</v>
      </c>
      <c r="AB77" s="27"/>
      <c r="AC77" s="28"/>
      <c r="AD77" s="27" t="s">
        <v>54</v>
      </c>
      <c r="AE77" s="28" t="s">
        <v>124</v>
      </c>
      <c r="AF77" s="29" t="s">
        <v>55</v>
      </c>
      <c r="AG77" s="29"/>
      <c r="AH77" s="27" t="s">
        <v>133</v>
      </c>
      <c r="AI77" s="27" t="s">
        <v>133</v>
      </c>
      <c r="AJ77" s="27" t="s">
        <v>54</v>
      </c>
      <c r="AK77" s="81"/>
      <c r="AL77" s="569"/>
      <c r="AM77" s="28">
        <v>16</v>
      </c>
      <c r="AN77" s="28">
        <v>3</v>
      </c>
      <c r="AO77" s="28">
        <v>2007</v>
      </c>
      <c r="AP77" s="20"/>
      <c r="AQ77" s="579" t="s">
        <v>2711</v>
      </c>
      <c r="AR77" s="28" t="s">
        <v>2713</v>
      </c>
      <c r="AS77" s="20" t="s">
        <v>2714</v>
      </c>
    </row>
    <row r="78" spans="1:45" ht="15" customHeight="1" x14ac:dyDescent="0.25">
      <c r="A78" t="s">
        <v>744</v>
      </c>
      <c r="B78">
        <v>1</v>
      </c>
      <c r="C78" t="s">
        <v>875</v>
      </c>
      <c r="D78" s="26" t="s">
        <v>1798</v>
      </c>
      <c r="E78" s="435" t="s">
        <v>2430</v>
      </c>
      <c r="F78" s="27" t="s">
        <v>67</v>
      </c>
      <c r="G78" s="28" t="s">
        <v>1799</v>
      </c>
      <c r="H78" s="27">
        <v>68000</v>
      </c>
      <c r="I78" s="27">
        <v>32</v>
      </c>
      <c r="J78" s="87">
        <v>16</v>
      </c>
      <c r="K78" s="19" t="s">
        <v>791</v>
      </c>
      <c r="L78" s="52" t="s">
        <v>1799</v>
      </c>
      <c r="M78" s="81" t="s">
        <v>1802</v>
      </c>
      <c r="N78" s="28">
        <v>1900</v>
      </c>
      <c r="O78" s="972"/>
      <c r="P78" s="29">
        <v>4</v>
      </c>
      <c r="Q78" s="28"/>
      <c r="R78" s="28">
        <v>4</v>
      </c>
      <c r="S78" s="81">
        <v>180</v>
      </c>
      <c r="T78" s="185"/>
      <c r="U78" s="326"/>
      <c r="V78" s="60">
        <v>1</v>
      </c>
      <c r="W78" s="167">
        <v>6</v>
      </c>
      <c r="X78" s="489">
        <f t="shared" si="2"/>
        <v>15.789473684210526</v>
      </c>
      <c r="Y78" s="502" t="s">
        <v>2226</v>
      </c>
      <c r="Z78" s="494"/>
      <c r="AA78" s="28" t="s">
        <v>20</v>
      </c>
      <c r="AB78" s="27">
        <v>1</v>
      </c>
      <c r="AC78" s="28" t="s">
        <v>1800</v>
      </c>
      <c r="AD78" s="27" t="s">
        <v>54</v>
      </c>
      <c r="AE78" s="28" t="s">
        <v>124</v>
      </c>
      <c r="AF78" s="29" t="s">
        <v>55</v>
      </c>
      <c r="AG78" s="29"/>
      <c r="AH78" s="27" t="s">
        <v>133</v>
      </c>
      <c r="AI78" s="27" t="s">
        <v>133</v>
      </c>
      <c r="AJ78" s="27" t="s">
        <v>54</v>
      </c>
      <c r="AK78" s="81"/>
      <c r="AL78" s="569"/>
      <c r="AM78" s="28">
        <v>16</v>
      </c>
      <c r="AN78" s="28"/>
      <c r="AO78" s="28">
        <v>2009</v>
      </c>
      <c r="AP78" s="20">
        <v>2014</v>
      </c>
      <c r="AQ78" s="579"/>
      <c r="AR78" s="28" t="s">
        <v>562</v>
      </c>
      <c r="AS78" s="20" t="s">
        <v>1801</v>
      </c>
    </row>
    <row r="79" spans="1:45" ht="15" customHeight="1" x14ac:dyDescent="0.25">
      <c r="A79" t="s">
        <v>746</v>
      </c>
      <c r="B79">
        <v>1</v>
      </c>
      <c r="C79" t="s">
        <v>875</v>
      </c>
      <c r="D79" s="26" t="s">
        <v>1145</v>
      </c>
      <c r="E79" s="435" t="s">
        <v>2222</v>
      </c>
      <c r="F79" s="27" t="s">
        <v>67</v>
      </c>
      <c r="G79" s="28" t="s">
        <v>142</v>
      </c>
      <c r="H79" s="27" t="s">
        <v>445</v>
      </c>
      <c r="I79" s="27">
        <v>32</v>
      </c>
      <c r="J79" s="87">
        <v>32</v>
      </c>
      <c r="K79" s="19" t="s">
        <v>800</v>
      </c>
      <c r="L79" s="52" t="s">
        <v>108</v>
      </c>
      <c r="M79" s="81"/>
      <c r="N79" s="28">
        <v>1928</v>
      </c>
      <c r="O79" s="972"/>
      <c r="P79" s="29">
        <v>6</v>
      </c>
      <c r="Q79" s="28"/>
      <c r="R79" s="28"/>
      <c r="S79" s="81">
        <v>236.351</v>
      </c>
      <c r="T79" s="185">
        <v>41770</v>
      </c>
      <c r="U79" s="326">
        <v>14.7</v>
      </c>
      <c r="V79" s="60">
        <v>1</v>
      </c>
      <c r="W79" s="167">
        <v>2</v>
      </c>
      <c r="X79" s="489">
        <f t="shared" si="2"/>
        <v>61.294346473029044</v>
      </c>
      <c r="Y79" s="502" t="s">
        <v>1833</v>
      </c>
      <c r="Z79" s="494"/>
      <c r="AA79" s="28" t="s">
        <v>20</v>
      </c>
      <c r="AB79" s="27">
        <v>7</v>
      </c>
      <c r="AC79" s="28" t="s">
        <v>140</v>
      </c>
      <c r="AD79" s="27" t="s">
        <v>54</v>
      </c>
      <c r="AE79" s="28" t="s">
        <v>124</v>
      </c>
      <c r="AF79" s="29" t="s">
        <v>55</v>
      </c>
      <c r="AG79" s="29" t="s">
        <v>54</v>
      </c>
      <c r="AH79" s="27" t="s">
        <v>133</v>
      </c>
      <c r="AI79" s="27" t="s">
        <v>133</v>
      </c>
      <c r="AJ79" s="27" t="s">
        <v>54</v>
      </c>
      <c r="AK79" s="81"/>
      <c r="AL79" s="569"/>
      <c r="AM79" s="28"/>
      <c r="AN79" s="28"/>
      <c r="AO79" s="28">
        <v>2012</v>
      </c>
      <c r="AP79" s="20">
        <v>2014</v>
      </c>
      <c r="AQ79" s="182" t="s">
        <v>3294</v>
      </c>
      <c r="AR79" s="28" t="s">
        <v>1226</v>
      </c>
      <c r="AS79" s="20" t="s">
        <v>1287</v>
      </c>
    </row>
    <row r="80" spans="1:45" ht="15" customHeight="1" x14ac:dyDescent="0.25">
      <c r="A80" t="s">
        <v>746</v>
      </c>
      <c r="B80">
        <v>1</v>
      </c>
      <c r="C80" t="s">
        <v>875</v>
      </c>
      <c r="D80" s="26" t="s">
        <v>651</v>
      </c>
      <c r="E80" s="435" t="s">
        <v>2387</v>
      </c>
      <c r="F80" s="27" t="s">
        <v>57</v>
      </c>
      <c r="G80" s="28" t="s">
        <v>648</v>
      </c>
      <c r="H80" s="27" t="s">
        <v>143</v>
      </c>
      <c r="I80" s="27">
        <v>32</v>
      </c>
      <c r="J80" s="87">
        <v>32</v>
      </c>
      <c r="K80" s="19" t="s">
        <v>6197</v>
      </c>
      <c r="L80" s="52" t="s">
        <v>108</v>
      </c>
      <c r="M80" s="81"/>
      <c r="N80" s="28">
        <v>1936</v>
      </c>
      <c r="O80" s="972">
        <v>392</v>
      </c>
      <c r="P80" s="29">
        <v>6</v>
      </c>
      <c r="Q80" s="28">
        <v>4</v>
      </c>
      <c r="R80" s="28"/>
      <c r="S80" s="81">
        <v>212.76599999999999</v>
      </c>
      <c r="T80" s="185">
        <v>44543</v>
      </c>
      <c r="U80" s="326" t="s">
        <v>5998</v>
      </c>
      <c r="V80" s="60">
        <v>1</v>
      </c>
      <c r="W80" s="167">
        <v>1</v>
      </c>
      <c r="X80" s="489">
        <f t="shared" si="2"/>
        <v>109.89979338842976</v>
      </c>
      <c r="Y80" s="502" t="s">
        <v>1833</v>
      </c>
      <c r="Z80" s="494"/>
      <c r="AA80" s="28" t="s">
        <v>20</v>
      </c>
      <c r="AB80" s="27">
        <v>8</v>
      </c>
      <c r="AC80" s="28" t="s">
        <v>977</v>
      </c>
      <c r="AD80" s="27" t="s">
        <v>54</v>
      </c>
      <c r="AE80" s="28" t="s">
        <v>124</v>
      </c>
      <c r="AF80" s="29" t="s">
        <v>54</v>
      </c>
      <c r="AG80" s="29"/>
      <c r="AH80" s="27" t="s">
        <v>133</v>
      </c>
      <c r="AI80" s="27" t="s">
        <v>133</v>
      </c>
      <c r="AJ80" s="27"/>
      <c r="AK80" s="81"/>
      <c r="AL80" s="569"/>
      <c r="AM80" s="28">
        <v>16</v>
      </c>
      <c r="AN80" s="28"/>
      <c r="AO80" s="28">
        <v>2013</v>
      </c>
      <c r="AP80" s="20">
        <v>2017</v>
      </c>
      <c r="AQ80" s="579" t="s">
        <v>3408</v>
      </c>
      <c r="AR80" s="28" t="s">
        <v>3409</v>
      </c>
      <c r="AS80" s="20" t="s">
        <v>3407</v>
      </c>
    </row>
    <row r="81" spans="1:45" ht="15" customHeight="1" x14ac:dyDescent="0.25">
      <c r="A81" t="s">
        <v>744</v>
      </c>
      <c r="B81">
        <v>1</v>
      </c>
      <c r="C81" t="s">
        <v>875</v>
      </c>
      <c r="D81" s="26" t="s">
        <v>384</v>
      </c>
      <c r="E81" s="435" t="s">
        <v>2333</v>
      </c>
      <c r="F81" s="27" t="s">
        <v>67</v>
      </c>
      <c r="G81" s="28" t="s">
        <v>385</v>
      </c>
      <c r="H81" s="27" t="s">
        <v>33</v>
      </c>
      <c r="I81" s="27">
        <v>32</v>
      </c>
      <c r="J81" s="87">
        <v>32</v>
      </c>
      <c r="K81" s="19" t="s">
        <v>800</v>
      </c>
      <c r="L81" s="28" t="s">
        <v>108</v>
      </c>
      <c r="M81" s="81"/>
      <c r="N81" s="28">
        <v>1971</v>
      </c>
      <c r="O81" s="972"/>
      <c r="P81" s="29">
        <v>6</v>
      </c>
      <c r="Q81" s="28">
        <v>4</v>
      </c>
      <c r="R81" s="28">
        <v>6</v>
      </c>
      <c r="S81" s="81">
        <v>71.429000000000002</v>
      </c>
      <c r="T81" s="185">
        <v>41687</v>
      </c>
      <c r="U81" s="326">
        <v>14.7</v>
      </c>
      <c r="V81" s="60">
        <v>1</v>
      </c>
      <c r="W81" s="167">
        <v>1</v>
      </c>
      <c r="X81" s="489">
        <f t="shared" si="2"/>
        <v>36.239979705733127</v>
      </c>
      <c r="Y81" s="502" t="s">
        <v>174</v>
      </c>
      <c r="Z81" s="494"/>
      <c r="AA81" s="28" t="s">
        <v>17</v>
      </c>
      <c r="AB81" s="27">
        <v>35</v>
      </c>
      <c r="AC81" s="28" t="s">
        <v>387</v>
      </c>
      <c r="AD81" s="27" t="s">
        <v>54</v>
      </c>
      <c r="AE81" s="28" t="s">
        <v>124</v>
      </c>
      <c r="AF81" s="29" t="s">
        <v>55</v>
      </c>
      <c r="AG81" s="29"/>
      <c r="AH81" s="27" t="s">
        <v>133</v>
      </c>
      <c r="AI81" s="27" t="s">
        <v>133</v>
      </c>
      <c r="AJ81" s="27" t="s">
        <v>54</v>
      </c>
      <c r="AK81" s="81"/>
      <c r="AL81" s="569"/>
      <c r="AM81" s="28">
        <v>32</v>
      </c>
      <c r="AN81" s="28">
        <v>5</v>
      </c>
      <c r="AO81" s="28">
        <v>2012</v>
      </c>
      <c r="AP81" s="20">
        <v>2016</v>
      </c>
      <c r="AQ81" s="19"/>
      <c r="AR81" s="28" t="s">
        <v>2334</v>
      </c>
      <c r="AS81" s="20" t="s">
        <v>825</v>
      </c>
    </row>
    <row r="82" spans="1:45" ht="15" customHeight="1" x14ac:dyDescent="0.25">
      <c r="B82">
        <v>1</v>
      </c>
      <c r="C82" t="s">
        <v>875</v>
      </c>
      <c r="D82" s="45" t="s">
        <v>1903</v>
      </c>
      <c r="E82" s="555" t="s">
        <v>3389</v>
      </c>
      <c r="F82" s="46" t="s">
        <v>107</v>
      </c>
      <c r="G82" s="42" t="s">
        <v>1902</v>
      </c>
      <c r="H82" s="46" t="s">
        <v>65</v>
      </c>
      <c r="I82" s="46">
        <v>32</v>
      </c>
      <c r="J82" s="670">
        <v>8</v>
      </c>
      <c r="K82" s="19" t="s">
        <v>7</v>
      </c>
      <c r="L82" s="52" t="s">
        <v>1902</v>
      </c>
      <c r="M82" s="81"/>
      <c r="N82" s="28">
        <v>1977</v>
      </c>
      <c r="O82" s="972"/>
      <c r="P82" s="29">
        <v>6</v>
      </c>
      <c r="Q82" s="28"/>
      <c r="R82" s="28"/>
      <c r="S82" s="81">
        <v>150</v>
      </c>
      <c r="T82" s="185"/>
      <c r="U82" s="326"/>
      <c r="V82" s="60">
        <v>1</v>
      </c>
      <c r="W82" s="167">
        <v>1</v>
      </c>
      <c r="X82" s="489">
        <f t="shared" si="2"/>
        <v>75.872534142640362</v>
      </c>
      <c r="Y82" s="502" t="s">
        <v>174</v>
      </c>
      <c r="Z82" s="494"/>
      <c r="AA82" s="28" t="s">
        <v>107</v>
      </c>
      <c r="AB82" s="27"/>
      <c r="AC82" s="28"/>
      <c r="AD82" s="27"/>
      <c r="AE82" s="28"/>
      <c r="AF82" s="29"/>
      <c r="AG82" s="29"/>
      <c r="AH82" s="27"/>
      <c r="AI82" s="27"/>
      <c r="AJ82" s="27"/>
      <c r="AK82" s="81"/>
      <c r="AL82" s="569"/>
      <c r="AM82" s="28"/>
      <c r="AN82" s="28"/>
      <c r="AO82" s="28"/>
      <c r="AP82" s="20">
        <v>2010</v>
      </c>
      <c r="AQ82" s="429"/>
      <c r="AR82" s="28" t="s">
        <v>2021</v>
      </c>
      <c r="AS82" s="20"/>
    </row>
    <row r="83" spans="1:45" ht="15" customHeight="1" x14ac:dyDescent="0.25">
      <c r="A83" t="s">
        <v>744</v>
      </c>
      <c r="B83">
        <v>1</v>
      </c>
      <c r="C83" t="s">
        <v>875</v>
      </c>
      <c r="D83" s="26" t="s">
        <v>374</v>
      </c>
      <c r="E83" s="435" t="s">
        <v>2321</v>
      </c>
      <c r="F83" s="27" t="s">
        <v>67</v>
      </c>
      <c r="G83" s="28" t="s">
        <v>385</v>
      </c>
      <c r="H83" s="27" t="s">
        <v>33</v>
      </c>
      <c r="I83" s="27">
        <v>32</v>
      </c>
      <c r="J83" s="87">
        <v>32</v>
      </c>
      <c r="K83" s="19" t="s">
        <v>800</v>
      </c>
      <c r="L83" s="52" t="s">
        <v>108</v>
      </c>
      <c r="M83" s="81"/>
      <c r="N83" s="28">
        <v>2017</v>
      </c>
      <c r="O83" s="972"/>
      <c r="P83" s="29">
        <v>6</v>
      </c>
      <c r="Q83" s="28">
        <v>4</v>
      </c>
      <c r="R83" s="28">
        <v>6</v>
      </c>
      <c r="S83" s="81">
        <v>45.454999999999998</v>
      </c>
      <c r="T83" s="185">
        <v>43150</v>
      </c>
      <c r="U83" s="326">
        <v>14.7</v>
      </c>
      <c r="V83" s="60">
        <v>1</v>
      </c>
      <c r="W83" s="167">
        <v>1</v>
      </c>
      <c r="X83" s="489">
        <f t="shared" si="2"/>
        <v>22.535944471988103</v>
      </c>
      <c r="Y83" s="502" t="s">
        <v>174</v>
      </c>
      <c r="Z83" s="494"/>
      <c r="AA83" s="28" t="s">
        <v>17</v>
      </c>
      <c r="AB83" s="27">
        <v>40</v>
      </c>
      <c r="AC83" s="28" t="s">
        <v>1950</v>
      </c>
      <c r="AD83" s="27" t="s">
        <v>54</v>
      </c>
      <c r="AE83" s="28" t="s">
        <v>124</v>
      </c>
      <c r="AF83" s="29" t="s">
        <v>55</v>
      </c>
      <c r="AG83" s="29"/>
      <c r="AH83" s="27" t="s">
        <v>133</v>
      </c>
      <c r="AI83" s="27" t="s">
        <v>133</v>
      </c>
      <c r="AJ83" s="27" t="s">
        <v>54</v>
      </c>
      <c r="AK83" s="81"/>
      <c r="AL83" s="569"/>
      <c r="AM83" s="28">
        <v>32</v>
      </c>
      <c r="AN83" s="28">
        <v>5</v>
      </c>
      <c r="AO83" s="28">
        <v>2013</v>
      </c>
      <c r="AP83" s="20">
        <v>2013</v>
      </c>
      <c r="AQ83" s="429"/>
      <c r="AR83" s="28" t="s">
        <v>375</v>
      </c>
      <c r="AS83" s="20" t="s">
        <v>2322</v>
      </c>
    </row>
    <row r="84" spans="1:45" ht="15" customHeight="1" x14ac:dyDescent="0.25">
      <c r="A84" t="s">
        <v>744</v>
      </c>
      <c r="B84">
        <v>1</v>
      </c>
      <c r="C84" t="s">
        <v>875</v>
      </c>
      <c r="D84" s="26" t="s">
        <v>329</v>
      </c>
      <c r="E84" s="435" t="s">
        <v>2300</v>
      </c>
      <c r="F84" s="27" t="s">
        <v>57</v>
      </c>
      <c r="G84" s="28" t="s">
        <v>331</v>
      </c>
      <c r="H84" s="27" t="s">
        <v>332</v>
      </c>
      <c r="I84" s="27">
        <v>32</v>
      </c>
      <c r="J84" s="87">
        <v>32</v>
      </c>
      <c r="K84" s="19" t="s">
        <v>802</v>
      </c>
      <c r="L84" s="28" t="s">
        <v>108</v>
      </c>
      <c r="M84" s="81"/>
      <c r="N84" s="28">
        <v>2101</v>
      </c>
      <c r="O84" s="972"/>
      <c r="P84" s="29" t="s">
        <v>744</v>
      </c>
      <c r="Q84" s="28"/>
      <c r="R84" s="28"/>
      <c r="S84" s="81">
        <v>190.404</v>
      </c>
      <c r="T84" s="185">
        <v>41786</v>
      </c>
      <c r="U84" s="326" t="s">
        <v>1267</v>
      </c>
      <c r="V84" s="60">
        <v>1</v>
      </c>
      <c r="W84" s="167">
        <v>1</v>
      </c>
      <c r="X84" s="489">
        <f t="shared" si="2"/>
        <v>90.625416468348405</v>
      </c>
      <c r="Y84" s="502" t="s">
        <v>2216</v>
      </c>
      <c r="Z84" s="494"/>
      <c r="AA84" s="28" t="s">
        <v>20</v>
      </c>
      <c r="AB84" s="27">
        <v>9</v>
      </c>
      <c r="AC84" s="28" t="s">
        <v>329</v>
      </c>
      <c r="AD84" s="27"/>
      <c r="AE84" s="28" t="s">
        <v>124</v>
      </c>
      <c r="AF84" s="29" t="s">
        <v>55</v>
      </c>
      <c r="AG84" s="29"/>
      <c r="AH84" s="27" t="s">
        <v>133</v>
      </c>
      <c r="AI84" s="27" t="s">
        <v>133</v>
      </c>
      <c r="AJ84" s="27" t="s">
        <v>54</v>
      </c>
      <c r="AK84" s="81"/>
      <c r="AL84" s="569"/>
      <c r="AM84" s="28">
        <v>32</v>
      </c>
      <c r="AN84" s="28"/>
      <c r="AO84" s="28">
        <v>2007</v>
      </c>
      <c r="AP84" s="20">
        <v>2012</v>
      </c>
      <c r="AQ84" s="96"/>
      <c r="AR84" s="28" t="s">
        <v>333</v>
      </c>
      <c r="AS84" s="20"/>
    </row>
    <row r="85" spans="1:45" ht="15" customHeight="1" x14ac:dyDescent="0.25">
      <c r="A85" t="s">
        <v>746</v>
      </c>
      <c r="B85">
        <v>1</v>
      </c>
      <c r="C85" t="s">
        <v>875</v>
      </c>
      <c r="D85" s="26" t="s">
        <v>1791</v>
      </c>
      <c r="E85" s="435" t="s">
        <v>1422</v>
      </c>
      <c r="F85" s="27" t="s">
        <v>57</v>
      </c>
      <c r="G85" s="28" t="s">
        <v>414</v>
      </c>
      <c r="H85" s="27" t="s">
        <v>143</v>
      </c>
      <c r="I85" s="27">
        <v>32</v>
      </c>
      <c r="J85" s="87">
        <v>32</v>
      </c>
      <c r="K85" s="19" t="s">
        <v>800</v>
      </c>
      <c r="L85" s="52" t="s">
        <v>108</v>
      </c>
      <c r="M85" s="81"/>
      <c r="N85" s="28">
        <v>2103</v>
      </c>
      <c r="O85" s="972"/>
      <c r="P85" s="29">
        <v>6</v>
      </c>
      <c r="Q85" s="28"/>
      <c r="R85" s="28">
        <v>1</v>
      </c>
      <c r="S85" s="81">
        <v>104.123</v>
      </c>
      <c r="T85" s="185">
        <v>42889</v>
      </c>
      <c r="U85" s="487">
        <v>14.7</v>
      </c>
      <c r="V85" s="60">
        <v>1</v>
      </c>
      <c r="W85" s="167">
        <v>1</v>
      </c>
      <c r="X85" s="489">
        <f t="shared" si="2"/>
        <v>49.511650023775559</v>
      </c>
      <c r="Y85" s="502" t="s">
        <v>174</v>
      </c>
      <c r="Z85" s="494"/>
      <c r="AA85" s="28" t="s">
        <v>20</v>
      </c>
      <c r="AB85" s="27">
        <v>16</v>
      </c>
      <c r="AC85" s="28" t="s">
        <v>651</v>
      </c>
      <c r="AD85" s="27" t="s">
        <v>54</v>
      </c>
      <c r="AE85" s="28" t="s">
        <v>124</v>
      </c>
      <c r="AF85" s="29" t="s">
        <v>54</v>
      </c>
      <c r="AG85" s="29"/>
      <c r="AH85" s="27" t="s">
        <v>133</v>
      </c>
      <c r="AI85" s="27" t="s">
        <v>133</v>
      </c>
      <c r="AJ85" s="27"/>
      <c r="AK85" s="81"/>
      <c r="AL85" s="569"/>
      <c r="AM85" s="28">
        <v>16</v>
      </c>
      <c r="AN85" s="28"/>
      <c r="AO85" s="28">
        <v>2013</v>
      </c>
      <c r="AP85" s="20">
        <v>2017</v>
      </c>
      <c r="AQ85" s="142"/>
      <c r="AR85" s="28" t="s">
        <v>652</v>
      </c>
      <c r="AS85" s="20" t="s">
        <v>1792</v>
      </c>
    </row>
    <row r="86" spans="1:45" ht="15" customHeight="1" x14ac:dyDescent="0.25">
      <c r="A86" t="s">
        <v>746</v>
      </c>
      <c r="B86">
        <v>1</v>
      </c>
      <c r="C86" t="s">
        <v>875</v>
      </c>
      <c r="D86" s="26" t="s">
        <v>1486</v>
      </c>
      <c r="E86" s="435" t="s">
        <v>1489</v>
      </c>
      <c r="F86" s="27" t="s">
        <v>57</v>
      </c>
      <c r="G86" s="28" t="s">
        <v>714</v>
      </c>
      <c r="H86" s="412" t="s">
        <v>1613</v>
      </c>
      <c r="I86" s="27">
        <v>32</v>
      </c>
      <c r="J86" s="87">
        <v>32</v>
      </c>
      <c r="K86" s="19" t="s">
        <v>800</v>
      </c>
      <c r="L86" s="52" t="s">
        <v>108</v>
      </c>
      <c r="M86" s="81"/>
      <c r="N86" s="28">
        <v>2152</v>
      </c>
      <c r="O86" s="972"/>
      <c r="P86" s="29">
        <v>6</v>
      </c>
      <c r="Q86" s="28"/>
      <c r="R86" s="28">
        <v>17</v>
      </c>
      <c r="S86" s="81">
        <v>121.95099999999999</v>
      </c>
      <c r="T86" s="185">
        <v>43218</v>
      </c>
      <c r="U86" s="326">
        <v>14.7</v>
      </c>
      <c r="V86" s="60">
        <v>1</v>
      </c>
      <c r="W86" s="167">
        <v>2</v>
      </c>
      <c r="X86" s="489">
        <f t="shared" ref="X86:X117" si="3">IF(AND(N86&lt;&gt;"",S86&lt;&gt;""),1000*S86*V86/(N86*W86),"")</f>
        <v>28.334340148698885</v>
      </c>
      <c r="Y86" s="502" t="s">
        <v>174</v>
      </c>
      <c r="Z86" s="494"/>
      <c r="AA86" s="28" t="s">
        <v>20</v>
      </c>
      <c r="AB86" s="27">
        <v>3</v>
      </c>
      <c r="AC86" s="28" t="s">
        <v>3508</v>
      </c>
      <c r="AD86" s="27" t="s">
        <v>54</v>
      </c>
      <c r="AE86" s="28" t="s">
        <v>124</v>
      </c>
      <c r="AF86" s="29" t="s">
        <v>55</v>
      </c>
      <c r="AG86" s="29" t="s">
        <v>55</v>
      </c>
      <c r="AH86" s="27" t="s">
        <v>133</v>
      </c>
      <c r="AI86" s="27" t="s">
        <v>133</v>
      </c>
      <c r="AJ86" s="27"/>
      <c r="AK86" s="81"/>
      <c r="AL86" s="569"/>
      <c r="AM86" s="28">
        <v>32</v>
      </c>
      <c r="AN86" s="28">
        <v>3</v>
      </c>
      <c r="AO86" s="28"/>
      <c r="AP86" s="20">
        <v>2016</v>
      </c>
      <c r="AQ86" s="142"/>
      <c r="AR86" s="28" t="s">
        <v>1488</v>
      </c>
      <c r="AS86" s="20" t="s">
        <v>1487</v>
      </c>
    </row>
    <row r="87" spans="1:45" ht="15" customHeight="1" x14ac:dyDescent="0.25">
      <c r="A87" t="s">
        <v>746</v>
      </c>
      <c r="B87">
        <v>1</v>
      </c>
      <c r="C87" t="s">
        <v>875</v>
      </c>
      <c r="D87" s="45" t="s">
        <v>3802</v>
      </c>
      <c r="E87" s="555" t="s">
        <v>2369</v>
      </c>
      <c r="F87" s="46" t="s">
        <v>67</v>
      </c>
      <c r="G87" s="42" t="s">
        <v>690</v>
      </c>
      <c r="H87" s="46" t="s">
        <v>4311</v>
      </c>
      <c r="I87" s="46">
        <v>32</v>
      </c>
      <c r="J87" s="670">
        <v>32</v>
      </c>
      <c r="K87" s="19" t="s">
        <v>1241</v>
      </c>
      <c r="L87" s="52" t="s">
        <v>108</v>
      </c>
      <c r="M87" s="81"/>
      <c r="N87" s="28">
        <v>2166</v>
      </c>
      <c r="O87" s="972"/>
      <c r="P87" s="29" t="s">
        <v>744</v>
      </c>
      <c r="Q87" s="28">
        <v>4</v>
      </c>
      <c r="R87" s="28">
        <v>30</v>
      </c>
      <c r="S87" s="81">
        <v>149.03100000000001</v>
      </c>
      <c r="T87" s="185">
        <v>41762</v>
      </c>
      <c r="U87" s="27" t="s">
        <v>1267</v>
      </c>
      <c r="V87" s="60">
        <v>0.8</v>
      </c>
      <c r="W87" s="167">
        <v>1</v>
      </c>
      <c r="X87" s="489">
        <f t="shared" si="3"/>
        <v>55.043767313019394</v>
      </c>
      <c r="Y87" s="502" t="s">
        <v>3284</v>
      </c>
      <c r="Z87" s="494"/>
      <c r="AA87" s="28" t="s">
        <v>20</v>
      </c>
      <c r="AB87" s="27">
        <v>24</v>
      </c>
      <c r="AC87" s="28" t="s">
        <v>691</v>
      </c>
      <c r="AD87" s="27" t="s">
        <v>54</v>
      </c>
      <c r="AE87" s="28" t="s">
        <v>124</v>
      </c>
      <c r="AF87" s="29" t="s">
        <v>55</v>
      </c>
      <c r="AG87" s="29" t="s">
        <v>54</v>
      </c>
      <c r="AH87" s="27" t="s">
        <v>133</v>
      </c>
      <c r="AI87" s="27" t="s">
        <v>133</v>
      </c>
      <c r="AJ87" s="27" t="s">
        <v>54</v>
      </c>
      <c r="AK87" s="81"/>
      <c r="AL87" s="569"/>
      <c r="AM87" s="28">
        <v>32</v>
      </c>
      <c r="AN87" s="28">
        <v>6</v>
      </c>
      <c r="AO87" s="28">
        <v>2006</v>
      </c>
      <c r="AP87" s="20">
        <v>2017</v>
      </c>
      <c r="AQ87" s="182" t="s">
        <v>2368</v>
      </c>
      <c r="AR87" s="68" t="s">
        <v>692</v>
      </c>
      <c r="AS87" s="130" t="s">
        <v>4889</v>
      </c>
    </row>
    <row r="88" spans="1:45" ht="15" customHeight="1" x14ac:dyDescent="0.25">
      <c r="A88" t="s">
        <v>746</v>
      </c>
      <c r="B88">
        <v>1</v>
      </c>
      <c r="C88" t="s">
        <v>875</v>
      </c>
      <c r="D88" s="45" t="s">
        <v>1479</v>
      </c>
      <c r="E88" s="555" t="s">
        <v>2552</v>
      </c>
      <c r="F88" s="46" t="s">
        <v>57</v>
      </c>
      <c r="G88" s="42" t="s">
        <v>1480</v>
      </c>
      <c r="H88" s="46" t="s">
        <v>143</v>
      </c>
      <c r="I88" s="46">
        <v>32</v>
      </c>
      <c r="J88" s="670">
        <v>32</v>
      </c>
      <c r="K88" s="19" t="s">
        <v>800</v>
      </c>
      <c r="L88" s="52" t="s">
        <v>108</v>
      </c>
      <c r="M88" s="81" t="s">
        <v>1481</v>
      </c>
      <c r="N88" s="28">
        <v>2167</v>
      </c>
      <c r="O88" s="972"/>
      <c r="P88" s="29">
        <v>6</v>
      </c>
      <c r="Q88" s="28"/>
      <c r="R88" s="28">
        <v>1</v>
      </c>
      <c r="S88" s="81">
        <v>145.07499999999999</v>
      </c>
      <c r="T88" s="185">
        <v>41855</v>
      </c>
      <c r="U88" s="326">
        <v>14.7</v>
      </c>
      <c r="V88" s="60">
        <v>1</v>
      </c>
      <c r="W88" s="167">
        <v>3</v>
      </c>
      <c r="X88" s="489">
        <f t="shared" si="3"/>
        <v>22.315797569604676</v>
      </c>
      <c r="Y88" s="502" t="s">
        <v>174</v>
      </c>
      <c r="Z88" s="494"/>
      <c r="AA88" s="28" t="s">
        <v>17</v>
      </c>
      <c r="AB88" s="27">
        <v>12</v>
      </c>
      <c r="AC88" s="28" t="s">
        <v>1479</v>
      </c>
      <c r="AD88" s="27" t="s">
        <v>54</v>
      </c>
      <c r="AE88" s="28" t="s">
        <v>124</v>
      </c>
      <c r="AF88" s="29" t="s">
        <v>55</v>
      </c>
      <c r="AG88" s="29" t="s">
        <v>54</v>
      </c>
      <c r="AH88" s="27" t="s">
        <v>133</v>
      </c>
      <c r="AI88" s="27" t="s">
        <v>133</v>
      </c>
      <c r="AJ88" s="27" t="s">
        <v>54</v>
      </c>
      <c r="AK88" s="81"/>
      <c r="AL88" s="569"/>
      <c r="AM88" s="28">
        <v>16</v>
      </c>
      <c r="AN88" s="28"/>
      <c r="AO88" s="28">
        <v>2014</v>
      </c>
      <c r="AP88" s="20"/>
      <c r="AQ88" s="19"/>
      <c r="AR88" s="53" t="s">
        <v>2553</v>
      </c>
      <c r="AS88" s="20"/>
    </row>
    <row r="89" spans="1:45" ht="15" customHeight="1" x14ac:dyDescent="0.25">
      <c r="A89" t="s">
        <v>746</v>
      </c>
      <c r="B89">
        <v>1</v>
      </c>
      <c r="C89" t="s">
        <v>875</v>
      </c>
      <c r="D89" s="45" t="s">
        <v>207</v>
      </c>
      <c r="E89" s="555" t="s">
        <v>2664</v>
      </c>
      <c r="F89" s="46" t="s">
        <v>107</v>
      </c>
      <c r="G89" s="42" t="s">
        <v>773</v>
      </c>
      <c r="H89" s="46" t="s">
        <v>774</v>
      </c>
      <c r="I89" s="46">
        <v>32</v>
      </c>
      <c r="J89" s="670">
        <v>16</v>
      </c>
      <c r="K89" s="19" t="s">
        <v>14</v>
      </c>
      <c r="L89" s="52" t="s">
        <v>207</v>
      </c>
      <c r="M89" s="81"/>
      <c r="N89" s="28">
        <v>2200</v>
      </c>
      <c r="O89" s="972"/>
      <c r="P89" s="29" t="s">
        <v>744</v>
      </c>
      <c r="Q89" s="28"/>
      <c r="R89" s="28"/>
      <c r="S89" s="81">
        <v>200</v>
      </c>
      <c r="T89" s="185"/>
      <c r="U89" s="326"/>
      <c r="V89" s="60">
        <v>2</v>
      </c>
      <c r="W89" s="167">
        <v>1</v>
      </c>
      <c r="X89" s="489">
        <f t="shared" si="3"/>
        <v>181.81818181818181</v>
      </c>
      <c r="Y89" s="502" t="s">
        <v>2216</v>
      </c>
      <c r="Z89" s="494"/>
      <c r="AA89" s="28" t="s">
        <v>20</v>
      </c>
      <c r="AB89" s="27"/>
      <c r="AC89" s="27" t="s">
        <v>4682</v>
      </c>
      <c r="AD89" s="27" t="s">
        <v>54</v>
      </c>
      <c r="AE89" s="28" t="s">
        <v>124</v>
      </c>
      <c r="AF89" s="29"/>
      <c r="AG89" s="29"/>
      <c r="AH89" s="27" t="s">
        <v>133</v>
      </c>
      <c r="AI89" s="27" t="s">
        <v>133</v>
      </c>
      <c r="AJ89" s="27" t="s">
        <v>54</v>
      </c>
      <c r="AK89" s="81">
        <v>104</v>
      </c>
      <c r="AL89" s="569">
        <v>10</v>
      </c>
      <c r="AM89" s="28">
        <v>16</v>
      </c>
      <c r="AN89" s="28">
        <v>5</v>
      </c>
      <c r="AO89" s="28">
        <v>2001</v>
      </c>
      <c r="AP89" s="20">
        <v>2016</v>
      </c>
      <c r="AQ89" s="182"/>
      <c r="AR89" s="68" t="s">
        <v>783</v>
      </c>
      <c r="AS89" s="20" t="s">
        <v>4683</v>
      </c>
    </row>
    <row r="90" spans="1:45" ht="15" customHeight="1" x14ac:dyDescent="0.25">
      <c r="A90" t="s">
        <v>744</v>
      </c>
      <c r="B90">
        <v>1</v>
      </c>
      <c r="C90" t="s">
        <v>875</v>
      </c>
      <c r="D90" s="45" t="s">
        <v>529</v>
      </c>
      <c r="E90" s="555" t="s">
        <v>2561</v>
      </c>
      <c r="F90" s="46" t="s">
        <v>57</v>
      </c>
      <c r="G90" s="42" t="s">
        <v>173</v>
      </c>
      <c r="H90" s="46" t="s">
        <v>153</v>
      </c>
      <c r="I90" s="46">
        <v>32</v>
      </c>
      <c r="J90" s="670">
        <v>32</v>
      </c>
      <c r="K90" s="19" t="s">
        <v>800</v>
      </c>
      <c r="L90" s="52" t="s">
        <v>108</v>
      </c>
      <c r="M90" s="81"/>
      <c r="N90" s="28">
        <v>2312</v>
      </c>
      <c r="O90" s="972"/>
      <c r="P90" s="29">
        <v>6</v>
      </c>
      <c r="Q90" s="28">
        <v>3</v>
      </c>
      <c r="R90" s="28"/>
      <c r="S90" s="81">
        <v>178.98699999999999</v>
      </c>
      <c r="T90" s="185">
        <v>41690</v>
      </c>
      <c r="U90" s="326">
        <v>14.7</v>
      </c>
      <c r="V90" s="60">
        <v>1</v>
      </c>
      <c r="W90" s="167">
        <v>1</v>
      </c>
      <c r="X90" s="489">
        <f t="shared" si="3"/>
        <v>77.416522491349482</v>
      </c>
      <c r="Y90" s="502" t="s">
        <v>2216</v>
      </c>
      <c r="Z90" s="494"/>
      <c r="AA90" s="28" t="s">
        <v>17</v>
      </c>
      <c r="AB90" s="27">
        <v>16</v>
      </c>
      <c r="AC90" s="28" t="s">
        <v>229</v>
      </c>
      <c r="AD90" s="27" t="s">
        <v>54</v>
      </c>
      <c r="AE90" s="28" t="s">
        <v>124</v>
      </c>
      <c r="AF90" s="29" t="s">
        <v>55</v>
      </c>
      <c r="AG90" s="29"/>
      <c r="AH90" s="27" t="s">
        <v>133</v>
      </c>
      <c r="AI90" s="27" t="s">
        <v>133</v>
      </c>
      <c r="AJ90" s="27" t="s">
        <v>54</v>
      </c>
      <c r="AK90" s="81"/>
      <c r="AL90" s="569"/>
      <c r="AM90" s="28">
        <v>32</v>
      </c>
      <c r="AN90" s="28">
        <v>8</v>
      </c>
      <c r="AO90" s="28">
        <v>2011</v>
      </c>
      <c r="AP90" s="20">
        <v>2014</v>
      </c>
      <c r="AQ90" s="19"/>
      <c r="AR90" s="28" t="s">
        <v>530</v>
      </c>
      <c r="AS90" s="20" t="s">
        <v>895</v>
      </c>
    </row>
    <row r="91" spans="1:45" ht="15" customHeight="1" x14ac:dyDescent="0.25">
      <c r="A91" t="s">
        <v>174</v>
      </c>
      <c r="B91">
        <v>1</v>
      </c>
      <c r="C91" t="s">
        <v>875</v>
      </c>
      <c r="D91" s="45" t="s">
        <v>372</v>
      </c>
      <c r="E91" s="555" t="s">
        <v>2431</v>
      </c>
      <c r="F91" s="46" t="s">
        <v>67</v>
      </c>
      <c r="G91" s="42" t="s">
        <v>373</v>
      </c>
      <c r="H91" s="46" t="s">
        <v>143</v>
      </c>
      <c r="I91" s="46">
        <v>32</v>
      </c>
      <c r="J91" s="670">
        <v>32</v>
      </c>
      <c r="K91" s="19" t="s">
        <v>800</v>
      </c>
      <c r="L91" s="52" t="s">
        <v>108</v>
      </c>
      <c r="M91" s="81"/>
      <c r="N91" s="28">
        <v>2339</v>
      </c>
      <c r="O91" s="972"/>
      <c r="P91" s="29">
        <v>6</v>
      </c>
      <c r="Q91" s="28"/>
      <c r="R91" s="28">
        <v>1</v>
      </c>
      <c r="S91" s="81">
        <v>159.744</v>
      </c>
      <c r="T91" s="185">
        <v>41882</v>
      </c>
      <c r="U91" s="326">
        <v>14.7</v>
      </c>
      <c r="V91" s="60">
        <v>1</v>
      </c>
      <c r="W91" s="167">
        <v>1.5</v>
      </c>
      <c r="X91" s="489">
        <f t="shared" si="3"/>
        <v>45.530568619067978</v>
      </c>
      <c r="Y91" s="502" t="s">
        <v>1833</v>
      </c>
      <c r="Z91" s="494" t="s">
        <v>54</v>
      </c>
      <c r="AA91" s="28" t="s">
        <v>20</v>
      </c>
      <c r="AB91" s="27">
        <v>14</v>
      </c>
      <c r="AC91" s="28" t="s">
        <v>73</v>
      </c>
      <c r="AD91" s="27" t="s">
        <v>54</v>
      </c>
      <c r="AE91" s="28" t="s">
        <v>124</v>
      </c>
      <c r="AF91" s="29" t="s">
        <v>55</v>
      </c>
      <c r="AG91" s="29"/>
      <c r="AH91" s="27" t="s">
        <v>798</v>
      </c>
      <c r="AI91" s="27" t="s">
        <v>799</v>
      </c>
      <c r="AJ91" s="27" t="s">
        <v>54</v>
      </c>
      <c r="AK91" s="81">
        <v>61</v>
      </c>
      <c r="AL91" s="569"/>
      <c r="AM91" s="28">
        <v>32</v>
      </c>
      <c r="AN91" s="28"/>
      <c r="AO91" s="28">
        <v>2003</v>
      </c>
      <c r="AP91" s="20">
        <v>2014</v>
      </c>
      <c r="AQ91" s="182" t="s">
        <v>1475</v>
      </c>
      <c r="AR91" s="28" t="s">
        <v>1029</v>
      </c>
      <c r="AS91" s="20"/>
    </row>
    <row r="92" spans="1:45" ht="15" customHeight="1" x14ac:dyDescent="0.25">
      <c r="D92" s="409" t="s">
        <v>6224</v>
      </c>
      <c r="E92" s="435" t="s">
        <v>5107</v>
      </c>
      <c r="F92" s="608"/>
      <c r="G92" s="504" t="s">
        <v>5108</v>
      </c>
      <c r="H92" s="412" t="s">
        <v>3200</v>
      </c>
      <c r="I92" s="412">
        <v>32</v>
      </c>
      <c r="J92" s="415">
        <v>32</v>
      </c>
      <c r="K92" s="856" t="s">
        <v>6197</v>
      </c>
      <c r="L92" s="52" t="s">
        <v>108</v>
      </c>
      <c r="M92" s="81" t="s">
        <v>6242</v>
      </c>
      <c r="N92" s="28">
        <v>2360</v>
      </c>
      <c r="O92" s="972">
        <v>4815</v>
      </c>
      <c r="P92" s="29">
        <v>6</v>
      </c>
      <c r="Q92" s="28"/>
      <c r="R92" s="28"/>
      <c r="S92" s="81">
        <v>200</v>
      </c>
      <c r="T92" s="185">
        <v>44495</v>
      </c>
      <c r="U92" s="326" t="s">
        <v>5998</v>
      </c>
      <c r="V92" s="60">
        <v>1</v>
      </c>
      <c r="W92" s="167">
        <v>1</v>
      </c>
      <c r="X92" s="489">
        <f t="shared" si="3"/>
        <v>84.745762711864401</v>
      </c>
      <c r="Y92" s="502"/>
      <c r="Z92" s="494"/>
      <c r="AA92" s="28" t="s">
        <v>479</v>
      </c>
      <c r="AB92" s="27">
        <v>6</v>
      </c>
      <c r="AC92" s="28" t="s">
        <v>6231</v>
      </c>
      <c r="AD92" s="27" t="s">
        <v>54</v>
      </c>
      <c r="AE92" s="28" t="s">
        <v>124</v>
      </c>
      <c r="AF92" s="29" t="s">
        <v>54</v>
      </c>
      <c r="AG92" s="29"/>
      <c r="AH92" s="27" t="s">
        <v>133</v>
      </c>
      <c r="AI92" s="27" t="s">
        <v>133</v>
      </c>
      <c r="AJ92" s="27" t="s">
        <v>54</v>
      </c>
      <c r="AK92" s="81"/>
      <c r="AL92" s="569"/>
      <c r="AM92" s="28">
        <v>16</v>
      </c>
      <c r="AN92" s="28"/>
      <c r="AO92" s="28"/>
      <c r="AP92" s="20">
        <v>2019</v>
      </c>
      <c r="AQ92" s="142"/>
      <c r="AR92" s="28" t="s">
        <v>5109</v>
      </c>
      <c r="AS92" s="20" t="s">
        <v>6225</v>
      </c>
    </row>
    <row r="93" spans="1:45" ht="15" customHeight="1" x14ac:dyDescent="0.25">
      <c r="D93" s="409" t="s">
        <v>6145</v>
      </c>
      <c r="E93" s="435" t="s">
        <v>6144</v>
      </c>
      <c r="F93" s="412" t="s">
        <v>6149</v>
      </c>
      <c r="G93" s="504" t="s">
        <v>6139</v>
      </c>
      <c r="H93" s="412" t="s">
        <v>1613</v>
      </c>
      <c r="I93" s="412">
        <v>32</v>
      </c>
      <c r="J93" s="415">
        <v>32</v>
      </c>
      <c r="K93" s="19" t="s">
        <v>1804</v>
      </c>
      <c r="L93" s="465" t="s">
        <v>6139</v>
      </c>
      <c r="M93" s="81"/>
      <c r="N93" s="28">
        <v>2422</v>
      </c>
      <c r="O93" s="972"/>
      <c r="P93" s="29">
        <v>6</v>
      </c>
      <c r="Q93" s="28"/>
      <c r="R93" s="28"/>
      <c r="S93" s="81">
        <v>150</v>
      </c>
      <c r="T93" s="185"/>
      <c r="U93" s="326"/>
      <c r="V93" s="60">
        <v>1</v>
      </c>
      <c r="W93" s="167">
        <v>2</v>
      </c>
      <c r="X93" s="489">
        <f t="shared" si="3"/>
        <v>30.96614368290669</v>
      </c>
      <c r="Y93" s="502"/>
      <c r="Z93" s="494"/>
      <c r="AA93" s="28" t="s">
        <v>20</v>
      </c>
      <c r="AB93" s="27">
        <v>26</v>
      </c>
      <c r="AC93" s="28" t="s">
        <v>6148</v>
      </c>
      <c r="AD93" s="27" t="s">
        <v>54</v>
      </c>
      <c r="AE93" s="28" t="s">
        <v>124</v>
      </c>
      <c r="AF93" s="29" t="s">
        <v>55</v>
      </c>
      <c r="AG93" s="29"/>
      <c r="AH93" s="27" t="s">
        <v>133</v>
      </c>
      <c r="AI93" s="27" t="s">
        <v>133</v>
      </c>
      <c r="AJ93" s="27" t="s">
        <v>54</v>
      </c>
      <c r="AK93" s="81"/>
      <c r="AL93" s="569"/>
      <c r="AM93" s="28">
        <v>32</v>
      </c>
      <c r="AN93" s="28">
        <v>5</v>
      </c>
      <c r="AO93" s="28"/>
      <c r="AP93" s="20">
        <v>2019</v>
      </c>
      <c r="AQ93" s="182"/>
      <c r="AR93" s="28" t="s">
        <v>6146</v>
      </c>
      <c r="AS93" s="20"/>
    </row>
    <row r="94" spans="1:45" ht="15" customHeight="1" x14ac:dyDescent="0.25">
      <c r="A94" t="s">
        <v>746</v>
      </c>
      <c r="B94">
        <v>1</v>
      </c>
      <c r="C94" t="s">
        <v>875</v>
      </c>
      <c r="D94" s="854" t="s">
        <v>1386</v>
      </c>
      <c r="E94" s="435" t="s">
        <v>2357</v>
      </c>
      <c r="F94" s="27" t="s">
        <v>107</v>
      </c>
      <c r="G94" s="28" t="s">
        <v>1385</v>
      </c>
      <c r="H94" s="27" t="s">
        <v>143</v>
      </c>
      <c r="I94" s="27">
        <v>32</v>
      </c>
      <c r="J94" s="87">
        <v>32</v>
      </c>
      <c r="K94" s="19" t="s">
        <v>794</v>
      </c>
      <c r="L94" s="52" t="s">
        <v>1385</v>
      </c>
      <c r="M94" s="81"/>
      <c r="N94" s="28">
        <v>2426</v>
      </c>
      <c r="O94" s="972"/>
      <c r="P94" s="29">
        <v>4</v>
      </c>
      <c r="Q94" s="28"/>
      <c r="R94" s="28">
        <v>4</v>
      </c>
      <c r="S94" s="81">
        <v>50</v>
      </c>
      <c r="T94" s="185"/>
      <c r="U94" s="326"/>
      <c r="V94" s="60">
        <v>1</v>
      </c>
      <c r="W94" s="167">
        <v>1</v>
      </c>
      <c r="X94" s="489">
        <f t="shared" si="3"/>
        <v>20.610057708161584</v>
      </c>
      <c r="Y94" s="502" t="s">
        <v>2342</v>
      </c>
      <c r="Z94" s="494"/>
      <c r="AA94" s="28" t="s">
        <v>107</v>
      </c>
      <c r="AB94" s="27"/>
      <c r="AC94" s="28"/>
      <c r="AD94" s="27" t="s">
        <v>54</v>
      </c>
      <c r="AE94" s="28" t="s">
        <v>124</v>
      </c>
      <c r="AF94" s="29" t="s">
        <v>55</v>
      </c>
      <c r="AG94" s="29" t="s">
        <v>55</v>
      </c>
      <c r="AH94" s="27" t="s">
        <v>133</v>
      </c>
      <c r="AI94" s="27" t="s">
        <v>133</v>
      </c>
      <c r="AJ94" s="27" t="s">
        <v>54</v>
      </c>
      <c r="AK94" s="81"/>
      <c r="AL94" s="569"/>
      <c r="AM94" s="28"/>
      <c r="AN94" s="28"/>
      <c r="AO94" s="28">
        <v>2004</v>
      </c>
      <c r="AP94" s="20">
        <v>2017</v>
      </c>
      <c r="AQ94" s="19" t="s">
        <v>1394</v>
      </c>
      <c r="AR94" s="28" t="s">
        <v>2356</v>
      </c>
      <c r="AS94" s="20" t="s">
        <v>1391</v>
      </c>
    </row>
    <row r="95" spans="1:45" ht="15" customHeight="1" x14ac:dyDescent="0.25">
      <c r="A95" t="s">
        <v>744</v>
      </c>
      <c r="B95">
        <v>1</v>
      </c>
      <c r="C95" t="s">
        <v>875</v>
      </c>
      <c r="D95" s="26" t="s">
        <v>471</v>
      </c>
      <c r="E95" s="435" t="s">
        <v>2541</v>
      </c>
      <c r="F95" s="27" t="s">
        <v>67</v>
      </c>
      <c r="G95" s="28" t="s">
        <v>472</v>
      </c>
      <c r="H95" s="27" t="s">
        <v>33</v>
      </c>
      <c r="I95" s="27">
        <v>32</v>
      </c>
      <c r="J95" s="87">
        <v>32</v>
      </c>
      <c r="K95" s="19" t="s">
        <v>800</v>
      </c>
      <c r="L95" s="52" t="s">
        <v>108</v>
      </c>
      <c r="M95" s="81"/>
      <c r="N95" s="28">
        <v>2462</v>
      </c>
      <c r="O95" s="972"/>
      <c r="P95" s="29">
        <v>6</v>
      </c>
      <c r="Q95" s="28"/>
      <c r="R95" s="28">
        <v>3</v>
      </c>
      <c r="S95" s="81">
        <v>97.257000000000005</v>
      </c>
      <c r="T95" s="185">
        <v>41687</v>
      </c>
      <c r="U95" s="326">
        <v>14.7</v>
      </c>
      <c r="V95" s="60">
        <v>1</v>
      </c>
      <c r="W95" s="167">
        <v>1</v>
      </c>
      <c r="X95" s="489">
        <f t="shared" si="3"/>
        <v>39.503249390739235</v>
      </c>
      <c r="Y95" s="502" t="s">
        <v>174</v>
      </c>
      <c r="Z95" s="494"/>
      <c r="AA95" s="28" t="s">
        <v>17</v>
      </c>
      <c r="AB95" s="27">
        <v>22</v>
      </c>
      <c r="AC95" s="28" t="s">
        <v>471</v>
      </c>
      <c r="AD95" s="27" t="s">
        <v>54</v>
      </c>
      <c r="AE95" s="28" t="s">
        <v>124</v>
      </c>
      <c r="AF95" s="29" t="s">
        <v>55</v>
      </c>
      <c r="AG95" s="29"/>
      <c r="AH95" s="27" t="s">
        <v>133</v>
      </c>
      <c r="AI95" s="27" t="s">
        <v>133</v>
      </c>
      <c r="AJ95" s="27" t="s">
        <v>54</v>
      </c>
      <c r="AK95" s="81"/>
      <c r="AL95" s="569"/>
      <c r="AM95" s="28">
        <v>32</v>
      </c>
      <c r="AN95" s="28"/>
      <c r="AO95" s="28">
        <v>2001</v>
      </c>
      <c r="AP95" s="20">
        <v>2016</v>
      </c>
      <c r="AQ95" s="182" t="s">
        <v>3400</v>
      </c>
      <c r="AR95" s="28" t="s">
        <v>473</v>
      </c>
      <c r="AS95" s="20"/>
    </row>
    <row r="96" spans="1:45" ht="15" customHeight="1" x14ac:dyDescent="0.25">
      <c r="B96">
        <v>1</v>
      </c>
      <c r="C96" t="s">
        <v>875</v>
      </c>
      <c r="D96" s="26" t="s">
        <v>2433</v>
      </c>
      <c r="E96" s="435" t="s">
        <v>2434</v>
      </c>
      <c r="F96" s="27" t="s">
        <v>57</v>
      </c>
      <c r="G96" s="28" t="s">
        <v>1538</v>
      </c>
      <c r="H96" s="412" t="s">
        <v>1613</v>
      </c>
      <c r="I96" s="27">
        <v>32</v>
      </c>
      <c r="J96" s="87">
        <v>32</v>
      </c>
      <c r="K96" s="19" t="s">
        <v>800</v>
      </c>
      <c r="L96" s="52" t="s">
        <v>108</v>
      </c>
      <c r="M96" s="81"/>
      <c r="N96" s="28">
        <v>2467</v>
      </c>
      <c r="O96" s="972"/>
      <c r="P96" s="29">
        <v>6</v>
      </c>
      <c r="Q96" s="28"/>
      <c r="R96" s="28"/>
      <c r="S96" s="81">
        <v>116.279</v>
      </c>
      <c r="T96" s="185">
        <v>43333</v>
      </c>
      <c r="U96" s="326">
        <v>14.7</v>
      </c>
      <c r="V96" s="60">
        <v>1</v>
      </c>
      <c r="W96" s="167">
        <v>1</v>
      </c>
      <c r="X96" s="489">
        <f t="shared" si="3"/>
        <v>47.133765707336849</v>
      </c>
      <c r="Y96" s="502" t="s">
        <v>174</v>
      </c>
      <c r="Z96" s="494" t="s">
        <v>745</v>
      </c>
      <c r="AA96" s="28" t="s">
        <v>17</v>
      </c>
      <c r="AB96" s="27">
        <v>24</v>
      </c>
      <c r="AC96" s="28" t="s">
        <v>1537</v>
      </c>
      <c r="AD96" s="27" t="s">
        <v>54</v>
      </c>
      <c r="AE96" s="28" t="s">
        <v>124</v>
      </c>
      <c r="AF96" s="29" t="s">
        <v>55</v>
      </c>
      <c r="AG96" s="29" t="s">
        <v>55</v>
      </c>
      <c r="AH96" s="27" t="s">
        <v>133</v>
      </c>
      <c r="AI96" s="27" t="s">
        <v>133</v>
      </c>
      <c r="AJ96" s="27" t="s">
        <v>54</v>
      </c>
      <c r="AK96" s="81">
        <v>30</v>
      </c>
      <c r="AL96" s="569"/>
      <c r="AM96" s="28">
        <v>32</v>
      </c>
      <c r="AN96" s="28"/>
      <c r="AO96" s="28">
        <v>2014</v>
      </c>
      <c r="AP96" s="20">
        <v>2020</v>
      </c>
      <c r="AQ96" s="142"/>
      <c r="AR96" s="28" t="s">
        <v>1540</v>
      </c>
      <c r="AS96" s="20" t="s">
        <v>1539</v>
      </c>
    </row>
    <row r="97" spans="1:45" ht="15" customHeight="1" x14ac:dyDescent="0.25">
      <c r="A97" t="s">
        <v>744</v>
      </c>
      <c r="B97">
        <v>1</v>
      </c>
      <c r="C97" t="s">
        <v>875</v>
      </c>
      <c r="D97" s="26" t="s">
        <v>581</v>
      </c>
      <c r="E97" s="435" t="s">
        <v>2575</v>
      </c>
      <c r="F97" s="27" t="s">
        <v>67</v>
      </c>
      <c r="G97" s="28" t="s">
        <v>582</v>
      </c>
      <c r="H97" s="27" t="s">
        <v>33</v>
      </c>
      <c r="I97" s="27">
        <v>32</v>
      </c>
      <c r="J97" s="87">
        <v>32</v>
      </c>
      <c r="K97" s="19" t="s">
        <v>800</v>
      </c>
      <c r="L97" s="52" t="s">
        <v>108</v>
      </c>
      <c r="M97" s="81"/>
      <c r="N97" s="28">
        <v>2469</v>
      </c>
      <c r="O97" s="972"/>
      <c r="P97" s="29">
        <v>6</v>
      </c>
      <c r="Q97" s="28"/>
      <c r="R97" s="28">
        <v>1</v>
      </c>
      <c r="S97" s="81">
        <v>230.84</v>
      </c>
      <c r="T97" s="185">
        <v>41687</v>
      </c>
      <c r="U97" s="326">
        <v>14.7</v>
      </c>
      <c r="V97" s="60">
        <v>1</v>
      </c>
      <c r="W97" s="167">
        <v>1</v>
      </c>
      <c r="X97" s="489">
        <f t="shared" si="3"/>
        <v>93.495342243823416</v>
      </c>
      <c r="Y97" s="502" t="s">
        <v>174</v>
      </c>
      <c r="Z97" s="494"/>
      <c r="AA97" s="28" t="s">
        <v>20</v>
      </c>
      <c r="AB97" s="27">
        <v>25</v>
      </c>
      <c r="AC97" s="28" t="s">
        <v>581</v>
      </c>
      <c r="AD97" s="27" t="s">
        <v>54</v>
      </c>
      <c r="AE97" s="28" t="s">
        <v>124</v>
      </c>
      <c r="AF97" s="29" t="s">
        <v>55</v>
      </c>
      <c r="AG97" s="29"/>
      <c r="AH97" s="27" t="s">
        <v>133</v>
      </c>
      <c r="AI97" s="27" t="s">
        <v>133</v>
      </c>
      <c r="AJ97" s="27" t="s">
        <v>54</v>
      </c>
      <c r="AK97" s="81"/>
      <c r="AL97" s="569"/>
      <c r="AM97" s="28">
        <v>32</v>
      </c>
      <c r="AN97" s="28">
        <v>6</v>
      </c>
      <c r="AO97" s="28">
        <v>2005</v>
      </c>
      <c r="AP97" s="20">
        <v>2010</v>
      </c>
      <c r="AQ97" s="19"/>
      <c r="AR97" s="28" t="s">
        <v>583</v>
      </c>
      <c r="AS97" s="20"/>
    </row>
    <row r="98" spans="1:45" ht="15" customHeight="1" x14ac:dyDescent="0.25">
      <c r="A98" t="s">
        <v>746</v>
      </c>
      <c r="B98">
        <v>1</v>
      </c>
      <c r="C98" t="s">
        <v>875</v>
      </c>
      <c r="D98" s="26" t="s">
        <v>140</v>
      </c>
      <c r="E98" s="435" t="s">
        <v>2222</v>
      </c>
      <c r="F98" s="27" t="s">
        <v>67</v>
      </c>
      <c r="G98" s="28" t="s">
        <v>142</v>
      </c>
      <c r="H98" s="27" t="s">
        <v>445</v>
      </c>
      <c r="I98" s="27">
        <v>32</v>
      </c>
      <c r="J98" s="87">
        <v>32</v>
      </c>
      <c r="K98" s="19" t="s">
        <v>800</v>
      </c>
      <c r="L98" s="52" t="s">
        <v>108</v>
      </c>
      <c r="M98" s="81"/>
      <c r="N98" s="28">
        <v>2505</v>
      </c>
      <c r="O98" s="972"/>
      <c r="P98" s="29">
        <v>6</v>
      </c>
      <c r="Q98" s="28"/>
      <c r="R98" s="28">
        <v>5</v>
      </c>
      <c r="S98" s="81">
        <v>192.30799999999999</v>
      </c>
      <c r="T98" s="185">
        <v>41818</v>
      </c>
      <c r="U98" s="326">
        <v>14.7</v>
      </c>
      <c r="V98" s="60">
        <v>1</v>
      </c>
      <c r="W98" s="167">
        <v>1</v>
      </c>
      <c r="X98" s="489">
        <f t="shared" si="3"/>
        <v>76.769660678642708</v>
      </c>
      <c r="Y98" s="502" t="s">
        <v>1833</v>
      </c>
      <c r="Z98" s="494"/>
      <c r="AA98" s="28" t="s">
        <v>20</v>
      </c>
      <c r="AB98" s="27">
        <v>16</v>
      </c>
      <c r="AC98" s="28" t="s">
        <v>140</v>
      </c>
      <c r="AD98" s="27" t="s">
        <v>54</v>
      </c>
      <c r="AE98" s="28" t="s">
        <v>124</v>
      </c>
      <c r="AF98" s="29" t="s">
        <v>55</v>
      </c>
      <c r="AG98" s="29" t="s">
        <v>54</v>
      </c>
      <c r="AH98" s="27" t="s">
        <v>133</v>
      </c>
      <c r="AI98" s="27" t="s">
        <v>133</v>
      </c>
      <c r="AJ98" s="27" t="s">
        <v>54</v>
      </c>
      <c r="AK98" s="81"/>
      <c r="AL98" s="569"/>
      <c r="AM98" s="28"/>
      <c r="AN98" s="28"/>
      <c r="AO98" s="28">
        <v>2012</v>
      </c>
      <c r="AP98" s="20">
        <v>2015</v>
      </c>
      <c r="AQ98" s="182" t="s">
        <v>3294</v>
      </c>
      <c r="AR98" s="28" t="s">
        <v>144</v>
      </c>
      <c r="AS98" s="20" t="s">
        <v>1287</v>
      </c>
    </row>
    <row r="99" spans="1:45" ht="15" customHeight="1" x14ac:dyDescent="0.25">
      <c r="A99" t="s">
        <v>746</v>
      </c>
      <c r="B99">
        <v>1</v>
      </c>
      <c r="C99" t="s">
        <v>875</v>
      </c>
      <c r="D99" s="26" t="s">
        <v>1300</v>
      </c>
      <c r="E99" s="435" t="s">
        <v>1301</v>
      </c>
      <c r="F99" s="27" t="s">
        <v>85</v>
      </c>
      <c r="G99" s="28" t="s">
        <v>1302</v>
      </c>
      <c r="H99" s="27" t="s">
        <v>65</v>
      </c>
      <c r="I99" s="27">
        <v>32</v>
      </c>
      <c r="J99" s="87">
        <v>8</v>
      </c>
      <c r="K99" s="19" t="s">
        <v>1409</v>
      </c>
      <c r="L99" s="52" t="s">
        <v>108</v>
      </c>
      <c r="M99" s="81"/>
      <c r="N99" s="28">
        <v>2547</v>
      </c>
      <c r="O99" s="972"/>
      <c r="P99" s="29">
        <v>6</v>
      </c>
      <c r="Q99" s="28">
        <v>4</v>
      </c>
      <c r="R99" s="28">
        <v>12</v>
      </c>
      <c r="S99" s="81">
        <v>125.676</v>
      </c>
      <c r="T99" s="185">
        <v>41791</v>
      </c>
      <c r="U99" s="326">
        <v>14.7</v>
      </c>
      <c r="V99" s="60">
        <v>1</v>
      </c>
      <c r="W99" s="167">
        <v>4</v>
      </c>
      <c r="X99" s="489">
        <f t="shared" si="3"/>
        <v>12.335689045936396</v>
      </c>
      <c r="Y99" s="502" t="s">
        <v>174</v>
      </c>
      <c r="Z99" s="494" t="s">
        <v>54</v>
      </c>
      <c r="AA99" s="28" t="s">
        <v>17</v>
      </c>
      <c r="AB99" s="27"/>
      <c r="AC99" s="28" t="s">
        <v>1407</v>
      </c>
      <c r="AD99" s="27" t="s">
        <v>54</v>
      </c>
      <c r="AE99" s="28" t="s">
        <v>124</v>
      </c>
      <c r="AF99" s="29" t="s">
        <v>55</v>
      </c>
      <c r="AG99" s="29"/>
      <c r="AH99" s="27" t="s">
        <v>133</v>
      </c>
      <c r="AI99" s="27" t="s">
        <v>133</v>
      </c>
      <c r="AJ99" s="27" t="s">
        <v>54</v>
      </c>
      <c r="AK99" s="81">
        <v>37</v>
      </c>
      <c r="AL99" s="569"/>
      <c r="AM99" s="28"/>
      <c r="AN99" s="28"/>
      <c r="AO99" s="28">
        <v>2008</v>
      </c>
      <c r="AP99" s="20">
        <v>2012</v>
      </c>
      <c r="AQ99" s="142"/>
      <c r="AR99" s="28" t="s">
        <v>1303</v>
      </c>
      <c r="AS99" s="20" t="s">
        <v>1408</v>
      </c>
    </row>
    <row r="100" spans="1:45" ht="15" customHeight="1" x14ac:dyDescent="0.25">
      <c r="B100">
        <v>1</v>
      </c>
      <c r="C100" t="s">
        <v>875</v>
      </c>
      <c r="D100" s="26" t="s">
        <v>2054</v>
      </c>
      <c r="E100" s="435" t="s">
        <v>2055</v>
      </c>
      <c r="F100" s="27" t="s">
        <v>67</v>
      </c>
      <c r="G100" s="28"/>
      <c r="H100" s="27" t="s">
        <v>238</v>
      </c>
      <c r="I100" s="27">
        <v>32</v>
      </c>
      <c r="J100" s="87">
        <v>32</v>
      </c>
      <c r="K100" s="19" t="s">
        <v>800</v>
      </c>
      <c r="L100" s="52" t="s">
        <v>108</v>
      </c>
      <c r="M100" s="81"/>
      <c r="N100" s="28">
        <v>2579</v>
      </c>
      <c r="O100" s="972"/>
      <c r="P100" s="29">
        <v>6</v>
      </c>
      <c r="Q100" s="28"/>
      <c r="R100" s="28">
        <v>32</v>
      </c>
      <c r="S100" s="81">
        <v>111.111</v>
      </c>
      <c r="T100" s="185">
        <v>43185</v>
      </c>
      <c r="U100" s="326">
        <v>14.7</v>
      </c>
      <c r="V100" s="60">
        <v>1</v>
      </c>
      <c r="W100" s="167">
        <v>1</v>
      </c>
      <c r="X100" s="489">
        <f t="shared" si="3"/>
        <v>43.082977898410235</v>
      </c>
      <c r="Y100" s="502" t="s">
        <v>174</v>
      </c>
      <c r="Z100" s="494"/>
      <c r="AA100" s="28" t="s">
        <v>17</v>
      </c>
      <c r="AB100" s="27">
        <v>48</v>
      </c>
      <c r="AC100" s="28" t="s">
        <v>3164</v>
      </c>
      <c r="AD100" s="27"/>
      <c r="AE100" s="28"/>
      <c r="AF100" s="29" t="s">
        <v>54</v>
      </c>
      <c r="AG100" s="29" t="s">
        <v>55</v>
      </c>
      <c r="AH100" s="27" t="s">
        <v>133</v>
      </c>
      <c r="AI100" s="27" t="s">
        <v>133</v>
      </c>
      <c r="AJ100" s="27" t="s">
        <v>54</v>
      </c>
      <c r="AK100" s="81"/>
      <c r="AL100" s="569"/>
      <c r="AM100" s="28">
        <v>64</v>
      </c>
      <c r="AN100" s="28"/>
      <c r="AO100" s="28">
        <v>2013</v>
      </c>
      <c r="AP100" s="20">
        <v>2015</v>
      </c>
      <c r="AQ100" s="37"/>
      <c r="AR100" s="28" t="s">
        <v>3167</v>
      </c>
      <c r="AS100" s="130" t="s">
        <v>3165</v>
      </c>
    </row>
    <row r="101" spans="1:45" ht="15" customHeight="1" x14ac:dyDescent="0.25">
      <c r="A101" t="s">
        <v>746</v>
      </c>
      <c r="B101">
        <v>1</v>
      </c>
      <c r="C101" t="s">
        <v>4376</v>
      </c>
      <c r="D101" s="26" t="s">
        <v>1553</v>
      </c>
      <c r="E101" s="435" t="s">
        <v>2491</v>
      </c>
      <c r="F101" s="27" t="s">
        <v>67</v>
      </c>
      <c r="G101" s="28" t="s">
        <v>355</v>
      </c>
      <c r="H101" s="27" t="s">
        <v>65</v>
      </c>
      <c r="I101" s="27">
        <v>32</v>
      </c>
      <c r="J101" s="87">
        <v>16</v>
      </c>
      <c r="K101" s="19" t="s">
        <v>800</v>
      </c>
      <c r="L101" s="52" t="s">
        <v>108</v>
      </c>
      <c r="M101" s="81" t="s">
        <v>1554</v>
      </c>
      <c r="N101" s="28">
        <v>2612</v>
      </c>
      <c r="O101" s="972"/>
      <c r="P101" s="29">
        <v>6</v>
      </c>
      <c r="Q101" s="28"/>
      <c r="R101" s="28"/>
      <c r="S101" s="81">
        <v>301.56799999999998</v>
      </c>
      <c r="T101" s="185">
        <v>42267</v>
      </c>
      <c r="U101" s="326">
        <v>14.7</v>
      </c>
      <c r="V101" s="60">
        <v>1</v>
      </c>
      <c r="W101" s="167">
        <v>1</v>
      </c>
      <c r="X101" s="489">
        <f t="shared" si="3"/>
        <v>115.45482388973966</v>
      </c>
      <c r="Y101" s="502" t="s">
        <v>174</v>
      </c>
      <c r="Z101" s="494"/>
      <c r="AA101" s="28" t="s">
        <v>20</v>
      </c>
      <c r="AB101" s="27">
        <v>3</v>
      </c>
      <c r="AC101" s="28" t="s">
        <v>356</v>
      </c>
      <c r="AD101" s="27" t="s">
        <v>54</v>
      </c>
      <c r="AE101" s="28" t="s">
        <v>65</v>
      </c>
      <c r="AF101" s="29" t="s">
        <v>55</v>
      </c>
      <c r="AG101" s="29"/>
      <c r="AH101" s="27" t="s">
        <v>181</v>
      </c>
      <c r="AI101" s="27" t="s">
        <v>181</v>
      </c>
      <c r="AJ101" s="27"/>
      <c r="AK101" s="81">
        <v>20</v>
      </c>
      <c r="AL101" s="569"/>
      <c r="AM101" s="28"/>
      <c r="AN101" s="28">
        <v>2</v>
      </c>
      <c r="AO101" s="28">
        <v>2006</v>
      </c>
      <c r="AP101" s="20">
        <v>2017</v>
      </c>
      <c r="AQ101" s="19"/>
      <c r="AR101" s="28" t="s">
        <v>38</v>
      </c>
      <c r="AS101" s="20" t="s">
        <v>1643</v>
      </c>
    </row>
    <row r="102" spans="1:45" ht="15" customHeight="1" x14ac:dyDescent="0.25">
      <c r="C102" t="s">
        <v>875</v>
      </c>
      <c r="D102" s="45" t="s">
        <v>2006</v>
      </c>
      <c r="E102" s="555" t="s">
        <v>2395</v>
      </c>
      <c r="F102" s="46" t="s">
        <v>67</v>
      </c>
      <c r="G102" s="42" t="s">
        <v>4277</v>
      </c>
      <c r="H102" s="592" t="s">
        <v>1613</v>
      </c>
      <c r="I102" s="46">
        <v>32</v>
      </c>
      <c r="J102" s="670">
        <v>32</v>
      </c>
      <c r="K102" s="19" t="s">
        <v>802</v>
      </c>
      <c r="L102" s="52" t="s">
        <v>108</v>
      </c>
      <c r="M102" s="81" t="s">
        <v>4279</v>
      </c>
      <c r="N102" s="28">
        <v>2616</v>
      </c>
      <c r="O102" s="972"/>
      <c r="P102" s="29" t="s">
        <v>744</v>
      </c>
      <c r="Q102" s="28"/>
      <c r="R102" s="28"/>
      <c r="S102" s="81">
        <v>178.44</v>
      </c>
      <c r="T102" s="185">
        <v>43296</v>
      </c>
      <c r="U102" s="326" t="s">
        <v>3562</v>
      </c>
      <c r="V102" s="60">
        <v>1</v>
      </c>
      <c r="W102" s="167">
        <v>1</v>
      </c>
      <c r="X102" s="489">
        <f t="shared" si="3"/>
        <v>68.211009174311926</v>
      </c>
      <c r="Y102" s="502" t="s">
        <v>2226</v>
      </c>
      <c r="Z102" s="494" t="s">
        <v>745</v>
      </c>
      <c r="AA102" s="28" t="s">
        <v>479</v>
      </c>
      <c r="AB102" s="27">
        <v>7</v>
      </c>
      <c r="AC102" s="28" t="s">
        <v>4278</v>
      </c>
      <c r="AD102" s="27" t="s">
        <v>54</v>
      </c>
      <c r="AE102" s="28" t="s">
        <v>124</v>
      </c>
      <c r="AF102" s="29" t="s">
        <v>55</v>
      </c>
      <c r="AG102" s="29"/>
      <c r="AH102" s="27" t="s">
        <v>133</v>
      </c>
      <c r="AI102" s="27" t="s">
        <v>133</v>
      </c>
      <c r="AJ102" s="27" t="s">
        <v>54</v>
      </c>
      <c r="AK102" s="81"/>
      <c r="AL102" s="569"/>
      <c r="AM102" s="28">
        <v>32</v>
      </c>
      <c r="AN102" s="28">
        <v>6</v>
      </c>
      <c r="AO102" s="28">
        <v>2016</v>
      </c>
      <c r="AP102" s="20">
        <v>2017</v>
      </c>
      <c r="AQ102" s="182" t="s">
        <v>5381</v>
      </c>
      <c r="AR102" s="28" t="s">
        <v>3189</v>
      </c>
      <c r="AS102" s="20" t="s">
        <v>4280</v>
      </c>
    </row>
    <row r="103" spans="1:45" ht="15" customHeight="1" x14ac:dyDescent="0.25">
      <c r="A103" t="s">
        <v>746</v>
      </c>
      <c r="B103">
        <v>1</v>
      </c>
      <c r="C103" t="s">
        <v>875</v>
      </c>
      <c r="D103" s="26" t="s">
        <v>1230</v>
      </c>
      <c r="E103" s="435" t="s">
        <v>3301</v>
      </c>
      <c r="F103" s="27" t="s">
        <v>67</v>
      </c>
      <c r="G103" s="28" t="s">
        <v>1424</v>
      </c>
      <c r="H103" s="27" t="s">
        <v>445</v>
      </c>
      <c r="I103" s="27">
        <v>32</v>
      </c>
      <c r="J103" s="87">
        <v>32</v>
      </c>
      <c r="K103" s="19" t="s">
        <v>800</v>
      </c>
      <c r="L103" s="52" t="s">
        <v>108</v>
      </c>
      <c r="M103" s="81"/>
      <c r="N103" s="28">
        <v>2718</v>
      </c>
      <c r="O103" s="972"/>
      <c r="P103" s="29">
        <v>6</v>
      </c>
      <c r="Q103" s="28">
        <v>3</v>
      </c>
      <c r="R103" s="28">
        <v>3</v>
      </c>
      <c r="S103" s="81">
        <v>217.39099999999999</v>
      </c>
      <c r="T103" s="185">
        <v>43194</v>
      </c>
      <c r="U103" s="326">
        <v>14.7</v>
      </c>
      <c r="V103" s="60">
        <v>1</v>
      </c>
      <c r="W103" s="167">
        <v>1</v>
      </c>
      <c r="X103" s="489">
        <f t="shared" si="3"/>
        <v>79.981972038263436</v>
      </c>
      <c r="Y103" s="502" t="s">
        <v>174</v>
      </c>
      <c r="Z103" s="494"/>
      <c r="AA103" s="28" t="s">
        <v>20</v>
      </c>
      <c r="AB103" s="27">
        <v>48</v>
      </c>
      <c r="AC103" s="28" t="s">
        <v>1230</v>
      </c>
      <c r="AD103" s="27" t="s">
        <v>54</v>
      </c>
      <c r="AE103" s="28" t="s">
        <v>124</v>
      </c>
      <c r="AF103" s="29" t="s">
        <v>55</v>
      </c>
      <c r="AG103" s="29"/>
      <c r="AH103" s="27" t="s">
        <v>133</v>
      </c>
      <c r="AI103" s="27" t="s">
        <v>133</v>
      </c>
      <c r="AJ103" s="27" t="s">
        <v>54</v>
      </c>
      <c r="AK103" s="81"/>
      <c r="AL103" s="569"/>
      <c r="AM103" s="28">
        <v>32</v>
      </c>
      <c r="AN103" s="28"/>
      <c r="AO103" s="28">
        <v>2012</v>
      </c>
      <c r="AP103" s="20">
        <v>2021</v>
      </c>
      <c r="AQ103" s="182" t="s">
        <v>3306</v>
      </c>
      <c r="AR103" s="28" t="s">
        <v>3302</v>
      </c>
      <c r="AS103" s="20" t="s">
        <v>3303</v>
      </c>
    </row>
    <row r="104" spans="1:45" ht="15" customHeight="1" x14ac:dyDescent="0.25">
      <c r="A104" t="s">
        <v>744</v>
      </c>
      <c r="B104">
        <v>1</v>
      </c>
      <c r="C104" t="s">
        <v>875</v>
      </c>
      <c r="D104" s="26" t="s">
        <v>1627</v>
      </c>
      <c r="E104" s="28"/>
      <c r="F104" s="27" t="s">
        <v>67</v>
      </c>
      <c r="G104" s="28" t="s">
        <v>1628</v>
      </c>
      <c r="H104" s="27" t="s">
        <v>33</v>
      </c>
      <c r="I104" s="27">
        <v>32</v>
      </c>
      <c r="J104" s="87">
        <v>32</v>
      </c>
      <c r="K104" s="19" t="s">
        <v>800</v>
      </c>
      <c r="L104" s="52" t="s">
        <v>108</v>
      </c>
      <c r="M104" s="81"/>
      <c r="N104" s="28">
        <v>2760</v>
      </c>
      <c r="O104" s="972"/>
      <c r="P104" s="29">
        <v>6</v>
      </c>
      <c r="Q104" s="28">
        <v>4</v>
      </c>
      <c r="R104" s="28">
        <v>5</v>
      </c>
      <c r="S104" s="81">
        <v>244.798</v>
      </c>
      <c r="T104" s="185">
        <v>42209</v>
      </c>
      <c r="U104" s="326">
        <v>14.7</v>
      </c>
      <c r="V104" s="60">
        <v>1</v>
      </c>
      <c r="W104" s="167">
        <v>1</v>
      </c>
      <c r="X104" s="489">
        <f t="shared" si="3"/>
        <v>88.694927536231887</v>
      </c>
      <c r="Y104" s="502" t="s">
        <v>174</v>
      </c>
      <c r="Z104" s="494"/>
      <c r="AA104" s="28" t="s">
        <v>17</v>
      </c>
      <c r="AB104" s="27">
        <v>22</v>
      </c>
      <c r="AC104" s="28" t="s">
        <v>1630</v>
      </c>
      <c r="AD104" s="27" t="s">
        <v>54</v>
      </c>
      <c r="AE104" s="28" t="s">
        <v>124</v>
      </c>
      <c r="AF104" s="29" t="s">
        <v>55</v>
      </c>
      <c r="AG104" s="29" t="s">
        <v>55</v>
      </c>
      <c r="AH104" s="27" t="s">
        <v>133</v>
      </c>
      <c r="AI104" s="27" t="s">
        <v>133</v>
      </c>
      <c r="AJ104" s="27"/>
      <c r="AK104" s="81"/>
      <c r="AL104" s="569"/>
      <c r="AM104" s="28">
        <v>32</v>
      </c>
      <c r="AN104" s="28">
        <v>5</v>
      </c>
      <c r="AO104" s="28">
        <v>2013</v>
      </c>
      <c r="AP104" s="20"/>
      <c r="AQ104" s="19" t="s">
        <v>1632</v>
      </c>
      <c r="AR104" s="28" t="s">
        <v>1629</v>
      </c>
      <c r="AS104" s="20" t="s">
        <v>1631</v>
      </c>
    </row>
    <row r="105" spans="1:45" ht="15" customHeight="1" x14ac:dyDescent="0.25">
      <c r="B105">
        <v>1</v>
      </c>
      <c r="C105" t="s">
        <v>875</v>
      </c>
      <c r="D105" s="26" t="s">
        <v>2086</v>
      </c>
      <c r="E105" s="435" t="s">
        <v>2091</v>
      </c>
      <c r="F105" s="27" t="s">
        <v>67</v>
      </c>
      <c r="G105" s="28" t="s">
        <v>1675</v>
      </c>
      <c r="H105" s="27" t="s">
        <v>143</v>
      </c>
      <c r="I105" s="27">
        <v>32</v>
      </c>
      <c r="J105" s="87">
        <v>32</v>
      </c>
      <c r="K105" s="19" t="s">
        <v>775</v>
      </c>
      <c r="L105" s="52" t="s">
        <v>108</v>
      </c>
      <c r="M105" s="81" t="s">
        <v>3150</v>
      </c>
      <c r="N105" s="28">
        <v>2820</v>
      </c>
      <c r="O105" s="972"/>
      <c r="P105" s="29">
        <v>6</v>
      </c>
      <c r="Q105" s="28">
        <v>1</v>
      </c>
      <c r="R105" s="28">
        <v>10</v>
      </c>
      <c r="S105" s="81">
        <v>133.333</v>
      </c>
      <c r="T105" s="185">
        <v>43185</v>
      </c>
      <c r="U105" s="326">
        <v>14.7</v>
      </c>
      <c r="V105" s="60">
        <v>1</v>
      </c>
      <c r="W105" s="167">
        <v>1</v>
      </c>
      <c r="X105" s="489">
        <f t="shared" si="3"/>
        <v>47.281205673758862</v>
      </c>
      <c r="Y105" s="502" t="s">
        <v>174</v>
      </c>
      <c r="Z105" s="494" t="s">
        <v>54</v>
      </c>
      <c r="AA105" s="28" t="s">
        <v>20</v>
      </c>
      <c r="AB105" s="27">
        <v>31</v>
      </c>
      <c r="AC105" s="28" t="s">
        <v>2077</v>
      </c>
      <c r="AD105" s="27"/>
      <c r="AE105" s="28"/>
      <c r="AF105" s="29" t="s">
        <v>55</v>
      </c>
      <c r="AG105" s="29" t="s">
        <v>55</v>
      </c>
      <c r="AH105" s="27" t="s">
        <v>133</v>
      </c>
      <c r="AI105" s="27" t="s">
        <v>133</v>
      </c>
      <c r="AJ105" s="27" t="s">
        <v>55</v>
      </c>
      <c r="AK105" s="81">
        <v>20</v>
      </c>
      <c r="AL105" s="569"/>
      <c r="AM105" s="28">
        <v>16</v>
      </c>
      <c r="AN105" s="28">
        <v>5</v>
      </c>
      <c r="AO105" s="28">
        <v>2015</v>
      </c>
      <c r="AP105" s="20"/>
      <c r="AQ105" s="182"/>
      <c r="AR105" s="28"/>
      <c r="AS105" s="20" t="s">
        <v>2090</v>
      </c>
    </row>
    <row r="106" spans="1:45" ht="15" customHeight="1" x14ac:dyDescent="0.25">
      <c r="D106" s="409" t="s">
        <v>6154</v>
      </c>
      <c r="E106" s="435" t="s">
        <v>6155</v>
      </c>
      <c r="F106" s="412"/>
      <c r="G106" s="504" t="s">
        <v>6153</v>
      </c>
      <c r="H106" s="412" t="s">
        <v>5970</v>
      </c>
      <c r="I106" s="412">
        <v>32</v>
      </c>
      <c r="J106" s="415">
        <v>32</v>
      </c>
      <c r="K106" s="856" t="s">
        <v>6235</v>
      </c>
      <c r="L106" s="465" t="s">
        <v>6153</v>
      </c>
      <c r="M106" s="81"/>
      <c r="N106" s="28">
        <v>2860</v>
      </c>
      <c r="O106" s="972"/>
      <c r="P106" s="29">
        <v>4</v>
      </c>
      <c r="Q106" s="28"/>
      <c r="R106" s="28"/>
      <c r="S106" s="81">
        <v>50</v>
      </c>
      <c r="T106" s="185">
        <v>43601</v>
      </c>
      <c r="U106" s="326" t="s">
        <v>3562</v>
      </c>
      <c r="V106" s="60">
        <v>1</v>
      </c>
      <c r="W106" s="167">
        <v>1</v>
      </c>
      <c r="X106" s="489">
        <f t="shared" si="3"/>
        <v>17.482517482517483</v>
      </c>
      <c r="Y106" s="502" t="s">
        <v>744</v>
      </c>
      <c r="Z106" s="494"/>
      <c r="AA106" s="28" t="s">
        <v>17</v>
      </c>
      <c r="AB106" s="27">
        <v>18</v>
      </c>
      <c r="AC106" s="28"/>
      <c r="AD106" s="27" t="s">
        <v>54</v>
      </c>
      <c r="AE106" s="28" t="s">
        <v>124</v>
      </c>
      <c r="AF106" s="29" t="s">
        <v>55</v>
      </c>
      <c r="AG106" s="29"/>
      <c r="AH106" s="27" t="s">
        <v>133</v>
      </c>
      <c r="AI106" s="27" t="s">
        <v>133</v>
      </c>
      <c r="AJ106" s="27" t="s">
        <v>54</v>
      </c>
      <c r="AK106" s="81"/>
      <c r="AL106" s="569"/>
      <c r="AM106" s="28">
        <v>16</v>
      </c>
      <c r="AN106" s="28"/>
      <c r="AO106" s="28"/>
      <c r="AP106" s="20">
        <v>2020</v>
      </c>
      <c r="AQ106" s="182" t="s">
        <v>6158</v>
      </c>
      <c r="AR106" s="28" t="s">
        <v>6157</v>
      </c>
      <c r="AS106" s="20" t="s">
        <v>6237</v>
      </c>
    </row>
    <row r="107" spans="1:45" ht="15" customHeight="1" x14ac:dyDescent="0.25">
      <c r="A107" t="s">
        <v>746</v>
      </c>
      <c r="B107">
        <v>1</v>
      </c>
      <c r="C107" t="s">
        <v>875</v>
      </c>
      <c r="D107" s="409" t="s">
        <v>3869</v>
      </c>
      <c r="E107" s="435" t="s">
        <v>3870</v>
      </c>
      <c r="F107" s="412" t="s">
        <v>67</v>
      </c>
      <c r="G107" s="504" t="s">
        <v>3871</v>
      </c>
      <c r="H107" s="27" t="s">
        <v>168</v>
      </c>
      <c r="I107" s="412">
        <v>32</v>
      </c>
      <c r="J107" s="415">
        <v>32</v>
      </c>
      <c r="K107" s="19" t="s">
        <v>800</v>
      </c>
      <c r="L107" s="52" t="s">
        <v>108</v>
      </c>
      <c r="M107" s="81"/>
      <c r="N107" s="28">
        <v>2915</v>
      </c>
      <c r="O107" s="972"/>
      <c r="P107" s="29">
        <v>6</v>
      </c>
      <c r="Q107" s="28"/>
      <c r="R107" s="28"/>
      <c r="S107" s="81">
        <v>90.090999999999994</v>
      </c>
      <c r="T107" s="185">
        <v>43294</v>
      </c>
      <c r="U107" s="326">
        <v>14.7</v>
      </c>
      <c r="V107" s="60">
        <v>1</v>
      </c>
      <c r="W107" s="167">
        <v>1</v>
      </c>
      <c r="X107" s="489">
        <f t="shared" si="3"/>
        <v>30.906003430531733</v>
      </c>
      <c r="Y107" s="502" t="s">
        <v>174</v>
      </c>
      <c r="Z107" s="494"/>
      <c r="AA107" s="28" t="s">
        <v>17</v>
      </c>
      <c r="AB107" s="27">
        <v>32</v>
      </c>
      <c r="AC107" s="28" t="s">
        <v>4230</v>
      </c>
      <c r="AD107" s="27" t="s">
        <v>54</v>
      </c>
      <c r="AE107" s="28" t="s">
        <v>124</v>
      </c>
      <c r="AF107" s="29" t="s">
        <v>55</v>
      </c>
      <c r="AG107" s="29"/>
      <c r="AH107" s="27" t="s">
        <v>133</v>
      </c>
      <c r="AI107" s="27" t="s">
        <v>133</v>
      </c>
      <c r="AJ107" s="27"/>
      <c r="AK107" s="81"/>
      <c r="AL107" s="569"/>
      <c r="AM107" s="28">
        <v>32</v>
      </c>
      <c r="AN107" s="28">
        <v>5</v>
      </c>
      <c r="AO107" s="28">
        <v>2017</v>
      </c>
      <c r="AP107" s="20">
        <v>2017</v>
      </c>
      <c r="AQ107" s="19"/>
      <c r="AR107" s="795" t="s">
        <v>3872</v>
      </c>
      <c r="AS107" s="20"/>
    </row>
    <row r="108" spans="1:45" ht="15" customHeight="1" x14ac:dyDescent="0.25">
      <c r="A108" t="s">
        <v>744</v>
      </c>
      <c r="B108">
        <v>1</v>
      </c>
      <c r="C108" t="s">
        <v>875</v>
      </c>
      <c r="D108" s="560" t="s">
        <v>2946</v>
      </c>
      <c r="E108" s="435" t="s">
        <v>2947</v>
      </c>
      <c r="F108" s="27" t="s">
        <v>67</v>
      </c>
      <c r="G108" s="28" t="s">
        <v>676</v>
      </c>
      <c r="H108" s="27" t="s">
        <v>238</v>
      </c>
      <c r="I108" s="27">
        <v>32</v>
      </c>
      <c r="J108" s="87">
        <v>32</v>
      </c>
      <c r="K108" s="19" t="s">
        <v>800</v>
      </c>
      <c r="L108" s="52" t="s">
        <v>2945</v>
      </c>
      <c r="M108" s="81"/>
      <c r="N108" s="28">
        <v>2920</v>
      </c>
      <c r="O108" s="972"/>
      <c r="P108" s="29">
        <v>6</v>
      </c>
      <c r="Q108" s="28"/>
      <c r="R108" s="28"/>
      <c r="S108" s="81">
        <v>183</v>
      </c>
      <c r="T108" s="185"/>
      <c r="U108" s="326"/>
      <c r="V108" s="60">
        <v>1</v>
      </c>
      <c r="W108" s="167">
        <v>1</v>
      </c>
      <c r="X108" s="489">
        <f t="shared" si="3"/>
        <v>62.671232876712331</v>
      </c>
      <c r="Y108" s="502" t="s">
        <v>2342</v>
      </c>
      <c r="Z108" s="494" t="s">
        <v>54</v>
      </c>
      <c r="AA108" s="28" t="s">
        <v>17</v>
      </c>
      <c r="AB108" s="27" t="s">
        <v>677</v>
      </c>
      <c r="AC108" s="28" t="s">
        <v>675</v>
      </c>
      <c r="AD108" s="27" t="s">
        <v>54</v>
      </c>
      <c r="AE108" s="28" t="s">
        <v>124</v>
      </c>
      <c r="AF108" s="29" t="s">
        <v>54</v>
      </c>
      <c r="AG108" s="29"/>
      <c r="AH108" s="27" t="s">
        <v>133</v>
      </c>
      <c r="AI108" s="27" t="s">
        <v>133</v>
      </c>
      <c r="AJ108" s="27" t="s">
        <v>54</v>
      </c>
      <c r="AK108" s="81"/>
      <c r="AL108" s="569"/>
      <c r="AM108" s="28">
        <v>64</v>
      </c>
      <c r="AN108" s="28">
        <v>7</v>
      </c>
      <c r="AO108" s="28">
        <v>2003</v>
      </c>
      <c r="AP108" s="20">
        <v>2021</v>
      </c>
      <c r="AQ108" s="182" t="s">
        <v>2948</v>
      </c>
      <c r="AR108" s="871" t="s">
        <v>1277</v>
      </c>
      <c r="AS108" s="873" t="s">
        <v>5530</v>
      </c>
    </row>
    <row r="109" spans="1:45" ht="15" customHeight="1" x14ac:dyDescent="0.25">
      <c r="A109" t="s">
        <v>744</v>
      </c>
      <c r="B109">
        <v>1</v>
      </c>
      <c r="C109" t="s">
        <v>875</v>
      </c>
      <c r="D109" s="26" t="s">
        <v>350</v>
      </c>
      <c r="E109" s="435" t="s">
        <v>2315</v>
      </c>
      <c r="F109" s="27" t="s">
        <v>67</v>
      </c>
      <c r="G109" s="28" t="s">
        <v>4731</v>
      </c>
      <c r="H109" s="27" t="s">
        <v>143</v>
      </c>
      <c r="I109" s="27">
        <v>32</v>
      </c>
      <c r="J109" s="87">
        <v>32</v>
      </c>
      <c r="K109" s="19" t="s">
        <v>800</v>
      </c>
      <c r="L109" s="28" t="s">
        <v>108</v>
      </c>
      <c r="M109" s="81"/>
      <c r="N109" s="28">
        <v>2939</v>
      </c>
      <c r="O109" s="972"/>
      <c r="P109" s="29">
        <v>6</v>
      </c>
      <c r="Q109" s="28">
        <v>8</v>
      </c>
      <c r="R109" s="28"/>
      <c r="S109" s="81">
        <v>117.911</v>
      </c>
      <c r="T109" s="185">
        <v>41687</v>
      </c>
      <c r="U109" s="326">
        <v>14.7</v>
      </c>
      <c r="V109" s="60">
        <v>1</v>
      </c>
      <c r="W109" s="167">
        <v>1</v>
      </c>
      <c r="X109" s="489">
        <f t="shared" si="3"/>
        <v>40.119428376998982</v>
      </c>
      <c r="Y109" s="502" t="s">
        <v>174</v>
      </c>
      <c r="Z109" s="494"/>
      <c r="AA109" s="28" t="s">
        <v>17</v>
      </c>
      <c r="AB109" s="27">
        <v>12</v>
      </c>
      <c r="AC109" s="28" t="s">
        <v>350</v>
      </c>
      <c r="AD109" s="27" t="s">
        <v>54</v>
      </c>
      <c r="AE109" s="28" t="s">
        <v>124</v>
      </c>
      <c r="AF109" s="29" t="s">
        <v>55</v>
      </c>
      <c r="AG109" s="29" t="s">
        <v>55</v>
      </c>
      <c r="AH109" s="27" t="s">
        <v>133</v>
      </c>
      <c r="AI109" s="27" t="s">
        <v>133</v>
      </c>
      <c r="AJ109" s="27"/>
      <c r="AK109" s="81"/>
      <c r="AL109" s="569"/>
      <c r="AM109" s="28">
        <v>32</v>
      </c>
      <c r="AN109" s="28">
        <v>5</v>
      </c>
      <c r="AO109" s="28">
        <v>2004</v>
      </c>
      <c r="AP109" s="20">
        <v>2018</v>
      </c>
      <c r="AQ109" s="19"/>
      <c r="AR109" s="28" t="s">
        <v>2316</v>
      </c>
      <c r="AS109" s="20"/>
    </row>
    <row r="110" spans="1:45" ht="15" customHeight="1" x14ac:dyDescent="0.25">
      <c r="A110" t="s">
        <v>746</v>
      </c>
      <c r="B110">
        <v>1</v>
      </c>
      <c r="C110" t="s">
        <v>875</v>
      </c>
      <c r="D110" s="45" t="s">
        <v>281</v>
      </c>
      <c r="E110" s="555" t="s">
        <v>2267</v>
      </c>
      <c r="F110" s="46" t="s">
        <v>67</v>
      </c>
      <c r="G110" s="42" t="s">
        <v>282</v>
      </c>
      <c r="H110" s="27" t="s">
        <v>65</v>
      </c>
      <c r="I110" s="46">
        <v>32</v>
      </c>
      <c r="J110" s="670">
        <v>8</v>
      </c>
      <c r="K110" s="19" t="s">
        <v>2268</v>
      </c>
      <c r="L110" s="52" t="s">
        <v>108</v>
      </c>
      <c r="M110" s="81"/>
      <c r="N110" s="28">
        <v>2959</v>
      </c>
      <c r="O110" s="972"/>
      <c r="P110" s="29">
        <v>6</v>
      </c>
      <c r="Q110" s="28"/>
      <c r="R110" s="28">
        <v>6</v>
      </c>
      <c r="S110" s="81">
        <v>222.86600000000001</v>
      </c>
      <c r="T110" s="185">
        <v>41751</v>
      </c>
      <c r="U110" s="326">
        <v>14.7</v>
      </c>
      <c r="V110" s="60">
        <v>1</v>
      </c>
      <c r="W110" s="167">
        <v>1</v>
      </c>
      <c r="X110" s="489">
        <f t="shared" si="3"/>
        <v>75.318012842176415</v>
      </c>
      <c r="Y110" s="502" t="s">
        <v>174</v>
      </c>
      <c r="Z110" s="494"/>
      <c r="AA110" s="28" t="s">
        <v>17</v>
      </c>
      <c r="AB110" s="27">
        <v>58</v>
      </c>
      <c r="AC110" s="28" t="s">
        <v>287</v>
      </c>
      <c r="AD110" s="27" t="s">
        <v>54</v>
      </c>
      <c r="AE110" s="28" t="s">
        <v>124</v>
      </c>
      <c r="AF110" s="29" t="s">
        <v>55</v>
      </c>
      <c r="AG110" s="29"/>
      <c r="AH110" s="27" t="s">
        <v>1213</v>
      </c>
      <c r="AI110" s="27" t="s">
        <v>1213</v>
      </c>
      <c r="AJ110" s="27"/>
      <c r="AK110" s="81">
        <v>96</v>
      </c>
      <c r="AL110" s="569"/>
      <c r="AM110" s="28"/>
      <c r="AN110" s="28"/>
      <c r="AO110" s="28">
        <v>2004</v>
      </c>
      <c r="AP110" s="20">
        <v>2012</v>
      </c>
      <c r="AQ110" s="142"/>
      <c r="AR110" s="28" t="s">
        <v>808</v>
      </c>
      <c r="AS110" s="20" t="s">
        <v>1214</v>
      </c>
    </row>
    <row r="111" spans="1:45" ht="15" customHeight="1" x14ac:dyDescent="0.25">
      <c r="B111">
        <v>1</v>
      </c>
      <c r="C111" t="s">
        <v>875</v>
      </c>
      <c r="D111" s="26" t="s">
        <v>2317</v>
      </c>
      <c r="E111" s="435" t="s">
        <v>2318</v>
      </c>
      <c r="F111" s="27" t="s">
        <v>57</v>
      </c>
      <c r="G111" s="28" t="s">
        <v>315</v>
      </c>
      <c r="H111" s="27" t="s">
        <v>33</v>
      </c>
      <c r="I111" s="27">
        <v>32</v>
      </c>
      <c r="J111" s="87">
        <v>32</v>
      </c>
      <c r="K111" s="19" t="s">
        <v>800</v>
      </c>
      <c r="L111" s="52" t="s">
        <v>108</v>
      </c>
      <c r="M111" s="81"/>
      <c r="N111" s="28">
        <v>3021</v>
      </c>
      <c r="O111" s="972"/>
      <c r="P111" s="29">
        <v>6</v>
      </c>
      <c r="Q111" s="28">
        <v>4</v>
      </c>
      <c r="R111" s="28">
        <v>9</v>
      </c>
      <c r="S111" s="81">
        <v>333</v>
      </c>
      <c r="T111" s="185">
        <v>43150</v>
      </c>
      <c r="U111" s="326">
        <v>14.7</v>
      </c>
      <c r="V111" s="60">
        <v>1</v>
      </c>
      <c r="W111" s="167">
        <v>1</v>
      </c>
      <c r="X111" s="489">
        <f t="shared" si="3"/>
        <v>110.22840119165839</v>
      </c>
      <c r="Y111" s="502" t="s">
        <v>174</v>
      </c>
      <c r="Z111" s="494"/>
      <c r="AA111" s="28" t="s">
        <v>17</v>
      </c>
      <c r="AB111" s="27">
        <v>46</v>
      </c>
      <c r="AC111" s="28" t="s">
        <v>2317</v>
      </c>
      <c r="AD111" s="27"/>
      <c r="AE111" s="28" t="s">
        <v>158</v>
      </c>
      <c r="AF111" s="29"/>
      <c r="AG111" s="29"/>
      <c r="AH111" s="27" t="s">
        <v>133</v>
      </c>
      <c r="AI111" s="27" t="s">
        <v>133</v>
      </c>
      <c r="AJ111" s="27" t="s">
        <v>54</v>
      </c>
      <c r="AK111" s="81"/>
      <c r="AL111" s="569"/>
      <c r="AM111" s="28">
        <v>32</v>
      </c>
      <c r="AN111" s="28"/>
      <c r="AO111" s="28">
        <v>2015</v>
      </c>
      <c r="AP111" s="20">
        <v>2015</v>
      </c>
      <c r="AQ111" s="182" t="s">
        <v>2319</v>
      </c>
      <c r="AR111" s="28" t="s">
        <v>2320</v>
      </c>
      <c r="AS111" s="20"/>
    </row>
    <row r="112" spans="1:45" ht="15" customHeight="1" x14ac:dyDescent="0.25">
      <c r="B112">
        <v>1</v>
      </c>
      <c r="C112" t="s">
        <v>875</v>
      </c>
      <c r="D112" s="26" t="s">
        <v>2071</v>
      </c>
      <c r="E112" s="435" t="s">
        <v>2753</v>
      </c>
      <c r="F112" s="27" t="s">
        <v>67</v>
      </c>
      <c r="G112" s="28" t="s">
        <v>3015</v>
      </c>
      <c r="H112" s="412" t="s">
        <v>1613</v>
      </c>
      <c r="I112" s="27">
        <v>32</v>
      </c>
      <c r="J112" s="87">
        <v>32</v>
      </c>
      <c r="K112" s="19" t="s">
        <v>800</v>
      </c>
      <c r="L112" s="52" t="s">
        <v>108</v>
      </c>
      <c r="M112" s="81"/>
      <c r="N112" s="28">
        <v>3072</v>
      </c>
      <c r="O112" s="972"/>
      <c r="P112" s="29">
        <v>6</v>
      </c>
      <c r="Q112" s="28"/>
      <c r="R112" s="28"/>
      <c r="S112" s="81">
        <v>126.58199999999999</v>
      </c>
      <c r="T112" s="185">
        <v>43164</v>
      </c>
      <c r="U112" s="326">
        <v>14.7</v>
      </c>
      <c r="V112" s="60">
        <v>1</v>
      </c>
      <c r="W112" s="167">
        <v>1</v>
      </c>
      <c r="X112" s="489">
        <f t="shared" si="3"/>
        <v>41.205078125</v>
      </c>
      <c r="Y112" s="502" t="s">
        <v>174</v>
      </c>
      <c r="Z112" s="494"/>
      <c r="AA112" s="28" t="s">
        <v>20</v>
      </c>
      <c r="AB112" s="27">
        <v>23</v>
      </c>
      <c r="AC112" s="28" t="s">
        <v>2072</v>
      </c>
      <c r="AD112" s="27"/>
      <c r="AE112" s="28"/>
      <c r="AF112" s="29" t="s">
        <v>55</v>
      </c>
      <c r="AG112" s="29"/>
      <c r="AH112" s="27"/>
      <c r="AI112" s="27"/>
      <c r="AJ112" s="27"/>
      <c r="AK112" s="81"/>
      <c r="AL112" s="569"/>
      <c r="AM112" s="28">
        <v>32</v>
      </c>
      <c r="AN112" s="28"/>
      <c r="AO112" s="28">
        <v>2016</v>
      </c>
      <c r="AP112" s="20">
        <v>2017</v>
      </c>
      <c r="AQ112" s="182"/>
      <c r="AR112" s="28" t="s">
        <v>2754</v>
      </c>
      <c r="AS112" s="20" t="s">
        <v>4368</v>
      </c>
    </row>
    <row r="113" spans="1:45" ht="15" customHeight="1" x14ac:dyDescent="0.25">
      <c r="A113" t="s">
        <v>174</v>
      </c>
      <c r="B113">
        <v>1</v>
      </c>
      <c r="C113" t="s">
        <v>875</v>
      </c>
      <c r="D113" s="26" t="s">
        <v>476</v>
      </c>
      <c r="E113" s="435" t="s">
        <v>2546</v>
      </c>
      <c r="F113" s="27" t="s">
        <v>85</v>
      </c>
      <c r="G113" s="28" t="s">
        <v>478</v>
      </c>
      <c r="H113" s="27" t="s">
        <v>143</v>
      </c>
      <c r="I113" s="27">
        <v>32</v>
      </c>
      <c r="J113" s="87">
        <v>32</v>
      </c>
      <c r="K113" s="19" t="s">
        <v>802</v>
      </c>
      <c r="L113" s="52" t="s">
        <v>108</v>
      </c>
      <c r="M113" s="81"/>
      <c r="N113" s="28">
        <v>3075</v>
      </c>
      <c r="O113" s="972"/>
      <c r="P113" s="29" t="s">
        <v>744</v>
      </c>
      <c r="Q113" s="28">
        <v>4</v>
      </c>
      <c r="R113" s="28"/>
      <c r="S113" s="81">
        <v>144.363</v>
      </c>
      <c r="T113" s="185">
        <v>41742</v>
      </c>
      <c r="U113" s="326" t="s">
        <v>1267</v>
      </c>
      <c r="V113" s="60">
        <v>1</v>
      </c>
      <c r="W113" s="167">
        <v>1</v>
      </c>
      <c r="X113" s="489">
        <f t="shared" si="3"/>
        <v>46.94731707317073</v>
      </c>
      <c r="Y113" s="502" t="s">
        <v>2226</v>
      </c>
      <c r="Z113" s="494"/>
      <c r="AA113" s="28" t="s">
        <v>479</v>
      </c>
      <c r="AB113" s="27">
        <v>8</v>
      </c>
      <c r="AC113" s="28" t="s">
        <v>476</v>
      </c>
      <c r="AD113" s="27" t="s">
        <v>54</v>
      </c>
      <c r="AE113" s="28" t="s">
        <v>124</v>
      </c>
      <c r="AF113" s="29" t="s">
        <v>55</v>
      </c>
      <c r="AG113" s="29"/>
      <c r="AH113" s="27" t="s">
        <v>133</v>
      </c>
      <c r="AI113" s="27" t="s">
        <v>133</v>
      </c>
      <c r="AJ113" s="27" t="s">
        <v>54</v>
      </c>
      <c r="AK113" s="81"/>
      <c r="AL113" s="569"/>
      <c r="AM113" s="28">
        <v>32</v>
      </c>
      <c r="AN113" s="28">
        <v>4</v>
      </c>
      <c r="AO113" s="28">
        <v>2010</v>
      </c>
      <c r="AP113" s="20">
        <v>2011</v>
      </c>
      <c r="AQ113" s="19"/>
      <c r="AR113" s="28" t="s">
        <v>477</v>
      </c>
      <c r="AS113" s="20" t="s">
        <v>480</v>
      </c>
    </row>
    <row r="114" spans="1:45" ht="15" customHeight="1" x14ac:dyDescent="0.25">
      <c r="A114" t="s">
        <v>744</v>
      </c>
      <c r="B114">
        <v>1</v>
      </c>
      <c r="C114" t="s">
        <v>875</v>
      </c>
      <c r="D114" s="26" t="s">
        <v>150</v>
      </c>
      <c r="E114" s="435" t="s">
        <v>2224</v>
      </c>
      <c r="F114" s="27" t="s">
        <v>67</v>
      </c>
      <c r="G114" s="28" t="s">
        <v>152</v>
      </c>
      <c r="H114" s="27" t="s">
        <v>153</v>
      </c>
      <c r="I114" s="27">
        <v>32</v>
      </c>
      <c r="J114" s="87">
        <v>32</v>
      </c>
      <c r="K114" s="856" t="s">
        <v>6197</v>
      </c>
      <c r="L114" s="52" t="s">
        <v>108</v>
      </c>
      <c r="M114" s="81" t="s">
        <v>5299</v>
      </c>
      <c r="N114" s="28">
        <v>3105</v>
      </c>
      <c r="O114" s="972">
        <v>1857</v>
      </c>
      <c r="P114" s="29">
        <v>6</v>
      </c>
      <c r="Q114" s="28"/>
      <c r="R114" s="28">
        <v>10</v>
      </c>
      <c r="S114" s="81">
        <v>168.35</v>
      </c>
      <c r="T114" s="185">
        <v>44490</v>
      </c>
      <c r="U114" s="326" t="s">
        <v>5998</v>
      </c>
      <c r="V114" s="60">
        <v>0.75</v>
      </c>
      <c r="W114" s="167">
        <v>1</v>
      </c>
      <c r="X114" s="489">
        <f t="shared" si="3"/>
        <v>40.664251207729471</v>
      </c>
      <c r="Y114" s="502" t="s">
        <v>1833</v>
      </c>
      <c r="Z114" s="494"/>
      <c r="AA114" s="28" t="s">
        <v>20</v>
      </c>
      <c r="AB114" s="27">
        <v>25</v>
      </c>
      <c r="AC114" s="28" t="s">
        <v>1093</v>
      </c>
      <c r="AD114" s="27" t="s">
        <v>54</v>
      </c>
      <c r="AE114" s="28" t="s">
        <v>124</v>
      </c>
      <c r="AF114" s="29" t="s">
        <v>55</v>
      </c>
      <c r="AG114" s="29"/>
      <c r="AH114" s="27" t="s">
        <v>133</v>
      </c>
      <c r="AI114" s="27" t="s">
        <v>133</v>
      </c>
      <c r="AJ114" s="27" t="s">
        <v>54</v>
      </c>
      <c r="AK114" s="81">
        <v>80</v>
      </c>
      <c r="AL114" s="569"/>
      <c r="AM114" s="28">
        <v>16</v>
      </c>
      <c r="AN114" s="28">
        <v>3</v>
      </c>
      <c r="AO114" s="28">
        <v>2010</v>
      </c>
      <c r="AP114" s="20">
        <v>2017</v>
      </c>
      <c r="AQ114" s="182" t="s">
        <v>2950</v>
      </c>
      <c r="AR114" s="28" t="s">
        <v>1094</v>
      </c>
      <c r="AS114" s="20"/>
    </row>
    <row r="115" spans="1:45" ht="15" customHeight="1" x14ac:dyDescent="0.25">
      <c r="B115">
        <v>1</v>
      </c>
      <c r="C115" t="s">
        <v>875</v>
      </c>
      <c r="D115" s="26" t="s">
        <v>2644</v>
      </c>
      <c r="E115" s="435" t="s">
        <v>2645</v>
      </c>
      <c r="F115" s="27" t="s">
        <v>67</v>
      </c>
      <c r="G115" s="28" t="s">
        <v>1954</v>
      </c>
      <c r="H115" s="27" t="s">
        <v>143</v>
      </c>
      <c r="I115" s="27">
        <v>32</v>
      </c>
      <c r="J115" s="87">
        <v>32</v>
      </c>
      <c r="K115" s="19" t="s">
        <v>800</v>
      </c>
      <c r="L115" s="52" t="s">
        <v>108</v>
      </c>
      <c r="M115" s="81"/>
      <c r="N115" s="28">
        <v>3159</v>
      </c>
      <c r="O115" s="972"/>
      <c r="P115" s="29">
        <v>6</v>
      </c>
      <c r="Q115" s="28">
        <v>3</v>
      </c>
      <c r="R115" s="28"/>
      <c r="S115" s="81">
        <v>151.51499999999999</v>
      </c>
      <c r="T115" s="185">
        <v>43177</v>
      </c>
      <c r="U115" s="326">
        <v>14.7</v>
      </c>
      <c r="V115" s="60">
        <v>1</v>
      </c>
      <c r="W115" s="167">
        <v>1</v>
      </c>
      <c r="X115" s="489">
        <f t="shared" si="3"/>
        <v>47.962962962962962</v>
      </c>
      <c r="Y115" s="502" t="s">
        <v>174</v>
      </c>
      <c r="Z115" s="494"/>
      <c r="AA115" s="28" t="s">
        <v>17</v>
      </c>
      <c r="AB115" s="27">
        <v>11</v>
      </c>
      <c r="AC115" s="28" t="s">
        <v>3589</v>
      </c>
      <c r="AD115" s="27"/>
      <c r="AE115" s="28"/>
      <c r="AF115" s="29"/>
      <c r="AG115" s="29"/>
      <c r="AH115" s="27" t="s">
        <v>133</v>
      </c>
      <c r="AI115" s="27" t="s">
        <v>133</v>
      </c>
      <c r="AJ115" s="27" t="s">
        <v>54</v>
      </c>
      <c r="AK115" s="81"/>
      <c r="AL115" s="569"/>
      <c r="AM115" s="28">
        <v>16</v>
      </c>
      <c r="AN115" s="28"/>
      <c r="AO115" s="28">
        <v>2009</v>
      </c>
      <c r="AP115" s="20">
        <v>2017</v>
      </c>
      <c r="AQ115" s="182" t="s">
        <v>2646</v>
      </c>
      <c r="AR115" s="28"/>
      <c r="AS115" s="20"/>
    </row>
    <row r="116" spans="1:45" ht="15" customHeight="1" x14ac:dyDescent="0.25">
      <c r="C116" t="s">
        <v>4376</v>
      </c>
      <c r="D116" s="409" t="s">
        <v>4603</v>
      </c>
      <c r="E116" s="435" t="s">
        <v>4604</v>
      </c>
      <c r="F116" s="412" t="s">
        <v>1812</v>
      </c>
      <c r="G116" s="504" t="s">
        <v>4459</v>
      </c>
      <c r="H116" s="412" t="s">
        <v>1613</v>
      </c>
      <c r="I116" s="412">
        <v>32</v>
      </c>
      <c r="J116" s="87">
        <v>32</v>
      </c>
      <c r="K116" s="19" t="s">
        <v>1804</v>
      </c>
      <c r="L116" s="465" t="s">
        <v>4459</v>
      </c>
      <c r="M116" s="81"/>
      <c r="N116" s="28">
        <v>3291</v>
      </c>
      <c r="O116" s="972"/>
      <c r="P116" s="29">
        <v>6</v>
      </c>
      <c r="Q116" s="28">
        <v>12</v>
      </c>
      <c r="R116" s="28">
        <v>1</v>
      </c>
      <c r="S116" s="81">
        <v>100</v>
      </c>
      <c r="T116" s="185">
        <v>44082</v>
      </c>
      <c r="U116" s="326">
        <v>14.7</v>
      </c>
      <c r="V116" s="60">
        <v>1</v>
      </c>
      <c r="W116" s="167">
        <v>1</v>
      </c>
      <c r="X116" s="489">
        <f t="shared" si="3"/>
        <v>30.38590094196293</v>
      </c>
      <c r="Y116" s="502"/>
      <c r="Z116" s="494"/>
      <c r="AA116" s="28" t="s">
        <v>17</v>
      </c>
      <c r="AB116" s="27">
        <v>14</v>
      </c>
      <c r="AC116" s="28" t="s">
        <v>229</v>
      </c>
      <c r="AD116" s="27" t="s">
        <v>54</v>
      </c>
      <c r="AE116" s="28" t="s">
        <v>124</v>
      </c>
      <c r="AF116" s="29" t="s">
        <v>55</v>
      </c>
      <c r="AG116" s="29"/>
      <c r="AH116" s="27" t="s">
        <v>133</v>
      </c>
      <c r="AI116" s="27" t="s">
        <v>133</v>
      </c>
      <c r="AJ116" s="27" t="s">
        <v>54</v>
      </c>
      <c r="AK116" s="81"/>
      <c r="AL116" s="569"/>
      <c r="AM116" s="28">
        <v>32</v>
      </c>
      <c r="AN116" s="28"/>
      <c r="AO116" s="28">
        <v>2015</v>
      </c>
      <c r="AP116" s="20">
        <v>2020</v>
      </c>
      <c r="AQ116" s="182" t="s">
        <v>4456</v>
      </c>
      <c r="AR116" s="28" t="s">
        <v>4606</v>
      </c>
      <c r="AS116" s="20" t="s">
        <v>4605</v>
      </c>
    </row>
    <row r="117" spans="1:45" ht="15" customHeight="1" x14ac:dyDescent="0.25">
      <c r="A117" t="s">
        <v>746</v>
      </c>
      <c r="B117">
        <v>1</v>
      </c>
      <c r="C117" t="s">
        <v>875</v>
      </c>
      <c r="D117" s="26" t="s">
        <v>921</v>
      </c>
      <c r="E117" s="435" t="s">
        <v>2379</v>
      </c>
      <c r="F117" s="27" t="s">
        <v>67</v>
      </c>
      <c r="G117" s="28" t="s">
        <v>1370</v>
      </c>
      <c r="H117" s="27" t="s">
        <v>445</v>
      </c>
      <c r="I117" s="27">
        <v>32</v>
      </c>
      <c r="J117" s="87">
        <v>32</v>
      </c>
      <c r="K117" s="19" t="s">
        <v>800</v>
      </c>
      <c r="L117" s="28" t="s">
        <v>108</v>
      </c>
      <c r="M117" s="81"/>
      <c r="N117" s="28">
        <v>3299</v>
      </c>
      <c r="O117" s="972"/>
      <c r="P117" s="29">
        <v>6</v>
      </c>
      <c r="Q117" s="28">
        <v>3</v>
      </c>
      <c r="R117" s="28">
        <v>3</v>
      </c>
      <c r="S117" s="81">
        <v>189</v>
      </c>
      <c r="T117" s="185">
        <v>41785</v>
      </c>
      <c r="U117" s="326">
        <v>14.7</v>
      </c>
      <c r="V117" s="60">
        <v>1</v>
      </c>
      <c r="W117" s="167">
        <v>1</v>
      </c>
      <c r="X117" s="489">
        <f t="shared" si="3"/>
        <v>57.290087905425885</v>
      </c>
      <c r="Y117" s="502" t="s">
        <v>2216</v>
      </c>
      <c r="Z117" s="494"/>
      <c r="AA117" s="28" t="s">
        <v>20</v>
      </c>
      <c r="AB117" s="27">
        <v>39</v>
      </c>
      <c r="AC117" s="28" t="s">
        <v>1230</v>
      </c>
      <c r="AD117" s="27" t="s">
        <v>54</v>
      </c>
      <c r="AE117" s="28" t="s">
        <v>124</v>
      </c>
      <c r="AF117" s="29" t="s">
        <v>55</v>
      </c>
      <c r="AG117" s="29" t="s">
        <v>875</v>
      </c>
      <c r="AH117" s="27" t="s">
        <v>133</v>
      </c>
      <c r="AI117" s="27" t="s">
        <v>133</v>
      </c>
      <c r="AJ117" s="27" t="s">
        <v>54</v>
      </c>
      <c r="AK117" s="81"/>
      <c r="AL117" s="569"/>
      <c r="AM117" s="28">
        <v>32</v>
      </c>
      <c r="AN117" s="28"/>
      <c r="AO117" s="28">
        <v>2001</v>
      </c>
      <c r="AP117" s="20">
        <v>2018</v>
      </c>
      <c r="AQ117" s="182" t="s">
        <v>3506</v>
      </c>
      <c r="AR117" s="28" t="s">
        <v>3611</v>
      </c>
      <c r="AS117" s="20" t="s">
        <v>1371</v>
      </c>
    </row>
    <row r="118" spans="1:45" ht="15" customHeight="1" x14ac:dyDescent="0.25">
      <c r="A118" t="s">
        <v>746</v>
      </c>
      <c r="B118">
        <v>1</v>
      </c>
      <c r="C118" t="s">
        <v>875</v>
      </c>
      <c r="D118" s="26" t="s">
        <v>1528</v>
      </c>
      <c r="E118" s="435" t="s">
        <v>2906</v>
      </c>
      <c r="F118" s="27" t="s">
        <v>57</v>
      </c>
      <c r="G118" s="28" t="s">
        <v>311</v>
      </c>
      <c r="H118" s="27" t="s">
        <v>143</v>
      </c>
      <c r="I118" s="27">
        <v>32</v>
      </c>
      <c r="J118" s="87">
        <v>32</v>
      </c>
      <c r="K118" s="19" t="s">
        <v>800</v>
      </c>
      <c r="L118" s="52" t="s">
        <v>108</v>
      </c>
      <c r="M118" s="81"/>
      <c r="N118" s="28">
        <v>3479</v>
      </c>
      <c r="O118" s="972"/>
      <c r="P118" s="29">
        <v>6</v>
      </c>
      <c r="Q118" s="28">
        <v>3</v>
      </c>
      <c r="R118" s="28">
        <v>2</v>
      </c>
      <c r="S118" s="81">
        <v>151.88300000000001</v>
      </c>
      <c r="T118" s="185">
        <v>42095</v>
      </c>
      <c r="U118" s="326">
        <v>14.7</v>
      </c>
      <c r="V118" s="60">
        <v>1</v>
      </c>
      <c r="W118" s="167">
        <v>1</v>
      </c>
      <c r="X118" s="489">
        <f t="shared" ref="X118:X149" si="4">IF(AND(N118&lt;&gt;"",S118&lt;&gt;""),1000*S118*V118/(N118*W118),"")</f>
        <v>43.65708536935901</v>
      </c>
      <c r="Y118" s="502" t="s">
        <v>174</v>
      </c>
      <c r="Z118" s="494"/>
      <c r="AA118" s="28" t="s">
        <v>20</v>
      </c>
      <c r="AB118" s="27">
        <v>1</v>
      </c>
      <c r="AC118" s="28" t="s">
        <v>1529</v>
      </c>
      <c r="AD118" s="27" t="s">
        <v>54</v>
      </c>
      <c r="AE118" s="28"/>
      <c r="AF118" s="29" t="s">
        <v>55</v>
      </c>
      <c r="AG118" s="29" t="s">
        <v>54</v>
      </c>
      <c r="AH118" s="27"/>
      <c r="AI118" s="27"/>
      <c r="AJ118" s="27"/>
      <c r="AK118" s="81"/>
      <c r="AL118" s="569"/>
      <c r="AM118" s="28">
        <v>32</v>
      </c>
      <c r="AN118" s="28"/>
      <c r="AO118" s="28">
        <v>2014</v>
      </c>
      <c r="AP118" s="20">
        <v>2014</v>
      </c>
      <c r="AQ118" s="182" t="s">
        <v>2558</v>
      </c>
      <c r="AR118" s="28"/>
      <c r="AS118" s="20"/>
    </row>
    <row r="119" spans="1:45" ht="15" customHeight="1" x14ac:dyDescent="0.25">
      <c r="B119">
        <v>1</v>
      </c>
      <c r="C119" t="s">
        <v>875</v>
      </c>
      <c r="D119" s="26" t="s">
        <v>2598</v>
      </c>
      <c r="E119" s="435" t="s">
        <v>2599</v>
      </c>
      <c r="F119" s="27" t="s">
        <v>57</v>
      </c>
      <c r="G119" s="28" t="s">
        <v>173</v>
      </c>
      <c r="H119" s="27" t="s">
        <v>153</v>
      </c>
      <c r="I119" s="27">
        <v>32</v>
      </c>
      <c r="J119" s="87">
        <v>32</v>
      </c>
      <c r="K119" s="19" t="s">
        <v>800</v>
      </c>
      <c r="L119" s="52" t="s">
        <v>108</v>
      </c>
      <c r="M119" s="81"/>
      <c r="N119" s="28">
        <v>3514</v>
      </c>
      <c r="O119" s="972"/>
      <c r="P119" s="29">
        <v>6</v>
      </c>
      <c r="Q119" s="28">
        <v>3</v>
      </c>
      <c r="R119" s="28">
        <v>4</v>
      </c>
      <c r="S119" s="81">
        <v>158.72999999999999</v>
      </c>
      <c r="T119" s="185">
        <v>43218</v>
      </c>
      <c r="U119" s="326">
        <v>14.7</v>
      </c>
      <c r="V119" s="60">
        <v>1</v>
      </c>
      <c r="W119" s="167">
        <v>1</v>
      </c>
      <c r="X119" s="489">
        <f t="shared" si="4"/>
        <v>45.170745589072283</v>
      </c>
      <c r="Y119" s="502" t="s">
        <v>174</v>
      </c>
      <c r="Z119" s="494" t="s">
        <v>54</v>
      </c>
      <c r="AA119" s="28" t="s">
        <v>17</v>
      </c>
      <c r="AB119" s="27">
        <v>40</v>
      </c>
      <c r="AC119" s="28" t="s">
        <v>3509</v>
      </c>
      <c r="AD119" s="27" t="s">
        <v>54</v>
      </c>
      <c r="AE119" s="28" t="s">
        <v>124</v>
      </c>
      <c r="AF119" s="29" t="s">
        <v>55</v>
      </c>
      <c r="AG119" s="29"/>
      <c r="AH119" s="27" t="s">
        <v>133</v>
      </c>
      <c r="AI119" s="27" t="s">
        <v>133</v>
      </c>
      <c r="AJ119" s="27" t="s">
        <v>54</v>
      </c>
      <c r="AK119" s="81"/>
      <c r="AL119" s="569"/>
      <c r="AM119" s="28">
        <v>32</v>
      </c>
      <c r="AN119" s="28">
        <v>8</v>
      </c>
      <c r="AO119" s="28">
        <v>2012</v>
      </c>
      <c r="AP119" s="20">
        <v>2015</v>
      </c>
      <c r="AQ119" s="19"/>
      <c r="AR119" s="28" t="s">
        <v>2600</v>
      </c>
      <c r="AS119" s="20" t="s">
        <v>3510</v>
      </c>
    </row>
    <row r="120" spans="1:45" ht="15" customHeight="1" x14ac:dyDescent="0.25">
      <c r="A120" t="s">
        <v>744</v>
      </c>
      <c r="B120">
        <v>1</v>
      </c>
      <c r="C120" t="s">
        <v>875</v>
      </c>
      <c r="D120" s="26" t="s">
        <v>163</v>
      </c>
      <c r="E120" s="435" t="s">
        <v>2230</v>
      </c>
      <c r="F120" s="27" t="s">
        <v>67</v>
      </c>
      <c r="G120" s="28" t="s">
        <v>164</v>
      </c>
      <c r="H120" s="27" t="s">
        <v>162</v>
      </c>
      <c r="I120" s="27">
        <v>32</v>
      </c>
      <c r="J120" s="87">
        <v>16</v>
      </c>
      <c r="K120" s="856" t="s">
        <v>6197</v>
      </c>
      <c r="L120" s="52" t="s">
        <v>108</v>
      </c>
      <c r="M120" s="81" t="s">
        <v>6199</v>
      </c>
      <c r="N120" s="28">
        <v>3563</v>
      </c>
      <c r="O120" s="972">
        <v>1384</v>
      </c>
      <c r="P120" s="29">
        <v>6</v>
      </c>
      <c r="Q120" s="28">
        <v>2</v>
      </c>
      <c r="R120" s="28">
        <v>16</v>
      </c>
      <c r="S120" s="81">
        <v>146.62799999999999</v>
      </c>
      <c r="T120" s="185">
        <v>44494</v>
      </c>
      <c r="U120" s="326" t="s">
        <v>5998</v>
      </c>
      <c r="V120" s="60">
        <v>1</v>
      </c>
      <c r="W120" s="167">
        <v>1</v>
      </c>
      <c r="X120" s="489">
        <f t="shared" si="4"/>
        <v>41.152960987931522</v>
      </c>
      <c r="Y120" s="502" t="s">
        <v>1833</v>
      </c>
      <c r="Z120" s="494"/>
      <c r="AA120" s="28" t="s">
        <v>20</v>
      </c>
      <c r="AB120" s="27">
        <v>21</v>
      </c>
      <c r="AC120" s="28" t="s">
        <v>79</v>
      </c>
      <c r="AD120" s="27" t="s">
        <v>54</v>
      </c>
      <c r="AE120" s="28" t="s">
        <v>124</v>
      </c>
      <c r="AF120" s="29" t="s">
        <v>55</v>
      </c>
      <c r="AG120" s="29"/>
      <c r="AH120" s="27" t="s">
        <v>133</v>
      </c>
      <c r="AI120" s="27" t="s">
        <v>133</v>
      </c>
      <c r="AJ120" s="27" t="s">
        <v>54</v>
      </c>
      <c r="AK120" s="81"/>
      <c r="AL120" s="569"/>
      <c r="AM120" s="28"/>
      <c r="AN120" s="28"/>
      <c r="AO120" s="28">
        <v>2003</v>
      </c>
      <c r="AP120" s="20">
        <v>2015</v>
      </c>
      <c r="AQ120" s="182" t="s">
        <v>4429</v>
      </c>
      <c r="AR120" s="28" t="s">
        <v>4428</v>
      </c>
      <c r="AS120" s="20" t="s">
        <v>4430</v>
      </c>
    </row>
    <row r="121" spans="1:45" ht="15" customHeight="1" x14ac:dyDescent="0.25">
      <c r="A121" t="s">
        <v>744</v>
      </c>
      <c r="B121">
        <v>1</v>
      </c>
      <c r="C121" t="s">
        <v>875</v>
      </c>
      <c r="D121" s="26" t="s">
        <v>166</v>
      </c>
      <c r="E121" s="435" t="s">
        <v>2231</v>
      </c>
      <c r="F121" s="27" t="s">
        <v>67</v>
      </c>
      <c r="G121" s="28" t="s">
        <v>167</v>
      </c>
      <c r="H121" s="27" t="s">
        <v>168</v>
      </c>
      <c r="I121" s="27">
        <v>32</v>
      </c>
      <c r="J121" s="87">
        <v>32</v>
      </c>
      <c r="K121" s="19" t="s">
        <v>800</v>
      </c>
      <c r="L121" s="52" t="s">
        <v>108</v>
      </c>
      <c r="M121" s="81" t="s">
        <v>5323</v>
      </c>
      <c r="N121" s="28">
        <v>3586</v>
      </c>
      <c r="O121" s="972"/>
      <c r="P121" s="29">
        <v>6</v>
      </c>
      <c r="Q121" s="28"/>
      <c r="R121" s="28"/>
      <c r="S121" s="81">
        <v>257.26799999999997</v>
      </c>
      <c r="T121" s="185">
        <v>41688</v>
      </c>
      <c r="U121" s="326">
        <v>14.7</v>
      </c>
      <c r="V121" s="60">
        <v>1</v>
      </c>
      <c r="W121" s="167">
        <v>1</v>
      </c>
      <c r="X121" s="489">
        <f t="shared" si="4"/>
        <v>71.74233128834355</v>
      </c>
      <c r="Y121" s="502" t="s">
        <v>174</v>
      </c>
      <c r="Z121" s="494"/>
      <c r="AA121" s="28" t="s">
        <v>20</v>
      </c>
      <c r="AB121" s="27">
        <v>10</v>
      </c>
      <c r="AC121" s="28" t="s">
        <v>169</v>
      </c>
      <c r="AD121" s="27" t="s">
        <v>54</v>
      </c>
      <c r="AE121" s="28" t="s">
        <v>124</v>
      </c>
      <c r="AF121" s="29"/>
      <c r="AG121" s="29"/>
      <c r="AH121" s="27" t="s">
        <v>133</v>
      </c>
      <c r="AI121" s="27" t="s">
        <v>133</v>
      </c>
      <c r="AJ121" s="27"/>
      <c r="AK121" s="81"/>
      <c r="AL121" s="569"/>
      <c r="AM121" s="28"/>
      <c r="AN121" s="28"/>
      <c r="AO121" s="28">
        <v>2002</v>
      </c>
      <c r="AP121" s="20">
        <v>2009</v>
      </c>
      <c r="AQ121" s="182"/>
      <c r="AR121" s="28" t="s">
        <v>168</v>
      </c>
      <c r="AS121" s="20" t="s">
        <v>830</v>
      </c>
    </row>
    <row r="122" spans="1:45" ht="15" customHeight="1" x14ac:dyDescent="0.25">
      <c r="B122">
        <v>1</v>
      </c>
      <c r="C122" t="s">
        <v>875</v>
      </c>
      <c r="D122" s="26" t="s">
        <v>2076</v>
      </c>
      <c r="E122" s="435" t="s">
        <v>2734</v>
      </c>
      <c r="F122" s="27" t="s">
        <v>67</v>
      </c>
      <c r="G122" s="28" t="s">
        <v>714</v>
      </c>
      <c r="H122" s="27" t="s">
        <v>33</v>
      </c>
      <c r="I122" s="27">
        <v>32</v>
      </c>
      <c r="J122" s="87">
        <v>32</v>
      </c>
      <c r="K122" s="19" t="s">
        <v>800</v>
      </c>
      <c r="L122" s="52" t="s">
        <v>108</v>
      </c>
      <c r="M122" s="81"/>
      <c r="N122" s="28">
        <v>3610</v>
      </c>
      <c r="O122" s="972"/>
      <c r="P122" s="29">
        <v>6</v>
      </c>
      <c r="Q122" s="28"/>
      <c r="R122" s="28">
        <v>15</v>
      </c>
      <c r="S122" s="81">
        <f>1000/5.3</f>
        <v>188.67924528301887</v>
      </c>
      <c r="T122" s="185">
        <v>43190</v>
      </c>
      <c r="U122" s="326">
        <v>14.7</v>
      </c>
      <c r="V122" s="60">
        <v>1</v>
      </c>
      <c r="W122" s="167">
        <v>1</v>
      </c>
      <c r="X122" s="489">
        <f t="shared" si="4"/>
        <v>52.265718914963678</v>
      </c>
      <c r="Y122" s="502" t="s">
        <v>174</v>
      </c>
      <c r="Z122" s="494" t="s">
        <v>54</v>
      </c>
      <c r="AA122" s="28" t="s">
        <v>20</v>
      </c>
      <c r="AB122" s="27">
        <v>8</v>
      </c>
      <c r="AC122" s="28" t="s">
        <v>79</v>
      </c>
      <c r="AD122" s="27"/>
      <c r="AE122" s="28"/>
      <c r="AF122" s="29"/>
      <c r="AG122" s="29"/>
      <c r="AH122" s="27" t="s">
        <v>613</v>
      </c>
      <c r="AI122" s="27" t="s">
        <v>613</v>
      </c>
      <c r="AJ122" s="27"/>
      <c r="AK122" s="81"/>
      <c r="AL122" s="569"/>
      <c r="AM122" s="28">
        <v>32</v>
      </c>
      <c r="AN122" s="28"/>
      <c r="AO122" s="28">
        <v>2004</v>
      </c>
      <c r="AP122" s="20">
        <v>2008</v>
      </c>
      <c r="AQ122" s="142"/>
      <c r="AR122" s="28" t="s">
        <v>2078</v>
      </c>
      <c r="AS122" s="20"/>
    </row>
    <row r="123" spans="1:45" ht="15" customHeight="1" x14ac:dyDescent="0.25">
      <c r="B123">
        <v>1</v>
      </c>
      <c r="C123" t="s">
        <v>875</v>
      </c>
      <c r="D123" s="45" t="s">
        <v>1949</v>
      </c>
      <c r="E123" s="555" t="s">
        <v>2241</v>
      </c>
      <c r="F123" s="46" t="s">
        <v>67</v>
      </c>
      <c r="G123" s="42" t="s">
        <v>2242</v>
      </c>
      <c r="H123" s="27" t="s">
        <v>33</v>
      </c>
      <c r="I123" s="46">
        <v>32</v>
      </c>
      <c r="J123" s="88">
        <v>32</v>
      </c>
      <c r="K123" s="65" t="s">
        <v>800</v>
      </c>
      <c r="L123" s="66" t="s">
        <v>108</v>
      </c>
      <c r="M123" s="82"/>
      <c r="N123" s="42">
        <v>3696</v>
      </c>
      <c r="O123" s="974"/>
      <c r="P123" s="43">
        <v>6</v>
      </c>
      <c r="Q123" s="42"/>
      <c r="R123" s="42">
        <v>8</v>
      </c>
      <c r="S123" s="82">
        <v>192.30799999999999</v>
      </c>
      <c r="T123" s="186">
        <v>43149</v>
      </c>
      <c r="U123" s="395" t="s">
        <v>2245</v>
      </c>
      <c r="V123" s="67">
        <v>1</v>
      </c>
      <c r="W123" s="583">
        <v>1</v>
      </c>
      <c r="X123" s="584">
        <f t="shared" si="4"/>
        <v>52.031385281385283</v>
      </c>
      <c r="Y123" s="585" t="s">
        <v>174</v>
      </c>
      <c r="Z123" s="586"/>
      <c r="AA123" s="42" t="s">
        <v>20</v>
      </c>
      <c r="AB123" s="46">
        <v>17</v>
      </c>
      <c r="AC123" s="42" t="s">
        <v>2243</v>
      </c>
      <c r="AD123" s="46" t="s">
        <v>54</v>
      </c>
      <c r="AE123" s="42" t="s">
        <v>124</v>
      </c>
      <c r="AF123" s="43"/>
      <c r="AG123" s="43"/>
      <c r="AH123" s="46" t="s">
        <v>133</v>
      </c>
      <c r="AI123" s="46" t="s">
        <v>133</v>
      </c>
      <c r="AJ123" s="46" t="s">
        <v>2246</v>
      </c>
      <c r="AK123" s="82"/>
      <c r="AL123" s="587"/>
      <c r="AM123" s="42">
        <v>32</v>
      </c>
      <c r="AN123" s="42">
        <v>5</v>
      </c>
      <c r="AO123" s="42">
        <v>2017</v>
      </c>
      <c r="AP123" s="53"/>
      <c r="AQ123" s="193"/>
      <c r="AR123" s="42" t="s">
        <v>1773</v>
      </c>
      <c r="AS123" s="53" t="s">
        <v>2244</v>
      </c>
    </row>
    <row r="124" spans="1:45" ht="15" customHeight="1" x14ac:dyDescent="0.25">
      <c r="A124" t="s">
        <v>744</v>
      </c>
      <c r="B124">
        <v>1</v>
      </c>
      <c r="C124" t="s">
        <v>875</v>
      </c>
      <c r="D124" s="45" t="s">
        <v>377</v>
      </c>
      <c r="E124" s="555" t="s">
        <v>2323</v>
      </c>
      <c r="F124" s="46" t="s">
        <v>67</v>
      </c>
      <c r="G124" s="42" t="s">
        <v>379</v>
      </c>
      <c r="H124" s="27" t="s">
        <v>33</v>
      </c>
      <c r="I124" s="46">
        <v>32</v>
      </c>
      <c r="J124" s="670">
        <v>32</v>
      </c>
      <c r="K124" s="65" t="s">
        <v>802</v>
      </c>
      <c r="L124" s="66" t="s">
        <v>108</v>
      </c>
      <c r="M124" s="82"/>
      <c r="N124" s="42">
        <v>3716</v>
      </c>
      <c r="O124" s="974"/>
      <c r="P124" s="43" t="s">
        <v>744</v>
      </c>
      <c r="Q124" s="42">
        <v>8</v>
      </c>
      <c r="R124" s="42"/>
      <c r="S124" s="82">
        <v>79.245999999999995</v>
      </c>
      <c r="T124" s="186">
        <v>41742</v>
      </c>
      <c r="U124" s="395" t="s">
        <v>1267</v>
      </c>
      <c r="V124" s="67">
        <v>1</v>
      </c>
      <c r="W124" s="583">
        <v>1</v>
      </c>
      <c r="X124" s="584">
        <f t="shared" si="4"/>
        <v>21.32561894510226</v>
      </c>
      <c r="Y124" s="585" t="s">
        <v>2216</v>
      </c>
      <c r="Z124" s="586"/>
      <c r="AA124" s="42" t="s">
        <v>20</v>
      </c>
      <c r="AB124" s="46">
        <v>20</v>
      </c>
      <c r="AC124" s="42" t="s">
        <v>386</v>
      </c>
      <c r="AD124" s="46" t="s">
        <v>54</v>
      </c>
      <c r="AE124" s="42" t="s">
        <v>124</v>
      </c>
      <c r="AF124" s="43" t="s">
        <v>55</v>
      </c>
      <c r="AG124" s="43" t="s">
        <v>54</v>
      </c>
      <c r="AH124" s="46" t="s">
        <v>133</v>
      </c>
      <c r="AI124" s="46" t="s">
        <v>133</v>
      </c>
      <c r="AJ124" s="46" t="s">
        <v>54</v>
      </c>
      <c r="AK124" s="82"/>
      <c r="AL124" s="587"/>
      <c r="AM124" s="42">
        <v>32</v>
      </c>
      <c r="AN124" s="42">
        <v>5</v>
      </c>
      <c r="AO124" s="42">
        <v>2012</v>
      </c>
      <c r="AP124" s="53">
        <v>2015</v>
      </c>
      <c r="AQ124" s="193" t="s">
        <v>2324</v>
      </c>
      <c r="AR124" s="42" t="s">
        <v>380</v>
      </c>
      <c r="AS124" s="53" t="s">
        <v>2325</v>
      </c>
    </row>
    <row r="125" spans="1:45" ht="15" customHeight="1" x14ac:dyDescent="0.25">
      <c r="B125">
        <v>1</v>
      </c>
      <c r="C125" t="s">
        <v>875</v>
      </c>
      <c r="D125" s="26" t="s">
        <v>309</v>
      </c>
      <c r="E125" s="435" t="s">
        <v>2291</v>
      </c>
      <c r="F125" s="27" t="s">
        <v>96</v>
      </c>
      <c r="G125" s="28" t="s">
        <v>311</v>
      </c>
      <c r="H125" s="27" t="s">
        <v>143</v>
      </c>
      <c r="I125" s="27">
        <v>32</v>
      </c>
      <c r="J125" s="87">
        <v>32</v>
      </c>
      <c r="K125" s="19" t="s">
        <v>800</v>
      </c>
      <c r="L125" s="52" t="s">
        <v>108</v>
      </c>
      <c r="M125" s="81"/>
      <c r="N125" s="28">
        <v>3790</v>
      </c>
      <c r="O125" s="972"/>
      <c r="P125" s="29">
        <v>6</v>
      </c>
      <c r="Q125" s="28">
        <v>4</v>
      </c>
      <c r="R125" s="28">
        <v>1</v>
      </c>
      <c r="S125" s="81">
        <v>200</v>
      </c>
      <c r="T125" s="185">
        <v>43175</v>
      </c>
      <c r="U125" s="326">
        <v>14.7</v>
      </c>
      <c r="V125" s="60">
        <v>1</v>
      </c>
      <c r="W125" s="167">
        <v>4</v>
      </c>
      <c r="X125" s="489">
        <f t="shared" si="4"/>
        <v>13.192612137203167</v>
      </c>
      <c r="Y125" s="502" t="s">
        <v>174</v>
      </c>
      <c r="Z125" s="494"/>
      <c r="AA125" s="28" t="s">
        <v>20</v>
      </c>
      <c r="AB125" s="27">
        <v>25</v>
      </c>
      <c r="AC125" s="28" t="s">
        <v>310</v>
      </c>
      <c r="AD125" s="27" t="s">
        <v>54</v>
      </c>
      <c r="AE125" s="28"/>
      <c r="AF125" s="29" t="s">
        <v>55</v>
      </c>
      <c r="AG125" s="29"/>
      <c r="AH125" s="27" t="s">
        <v>133</v>
      </c>
      <c r="AI125" s="27" t="s">
        <v>133</v>
      </c>
      <c r="AJ125" s="27" t="s">
        <v>54</v>
      </c>
      <c r="AK125" s="81"/>
      <c r="AL125" s="569"/>
      <c r="AM125" s="28">
        <v>32</v>
      </c>
      <c r="AN125" s="28"/>
      <c r="AO125" s="28">
        <v>2011</v>
      </c>
      <c r="AP125" s="20">
        <v>2012</v>
      </c>
      <c r="AQ125" s="182" t="s">
        <v>2558</v>
      </c>
      <c r="AR125" s="28" t="s">
        <v>2938</v>
      </c>
      <c r="AS125" s="20"/>
    </row>
    <row r="126" spans="1:45" ht="15" customHeight="1" x14ac:dyDescent="0.25">
      <c r="B126">
        <v>1</v>
      </c>
      <c r="C126" t="s">
        <v>875</v>
      </c>
      <c r="D126" s="45" t="s">
        <v>3827</v>
      </c>
      <c r="E126" s="555" t="s">
        <v>3829</v>
      </c>
      <c r="F126" s="46" t="s">
        <v>67</v>
      </c>
      <c r="G126" s="42" t="s">
        <v>3828</v>
      </c>
      <c r="H126" s="46" t="s">
        <v>143</v>
      </c>
      <c r="I126" s="46">
        <v>32</v>
      </c>
      <c r="J126" s="670">
        <v>32</v>
      </c>
      <c r="K126" s="19" t="s">
        <v>800</v>
      </c>
      <c r="L126" s="52" t="s">
        <v>108</v>
      </c>
      <c r="M126" s="81"/>
      <c r="N126" s="28">
        <v>3845</v>
      </c>
      <c r="O126" s="972"/>
      <c r="P126" s="29">
        <v>6</v>
      </c>
      <c r="Q126" s="28">
        <v>3</v>
      </c>
      <c r="R126" s="28">
        <v>4</v>
      </c>
      <c r="S126" s="81">
        <v>123.45699999999999</v>
      </c>
      <c r="T126" s="185">
        <v>43246</v>
      </c>
      <c r="U126" s="326">
        <v>14.7</v>
      </c>
      <c r="V126" s="60">
        <v>1</v>
      </c>
      <c r="W126" s="167">
        <v>1</v>
      </c>
      <c r="X126" s="489">
        <f t="shared" si="4"/>
        <v>32.108452535760726</v>
      </c>
      <c r="Y126" s="502" t="s">
        <v>174</v>
      </c>
      <c r="Z126" s="494"/>
      <c r="AA126" s="28" t="s">
        <v>20</v>
      </c>
      <c r="AB126" s="27">
        <v>12</v>
      </c>
      <c r="AC126" s="28" t="s">
        <v>3827</v>
      </c>
      <c r="AD126" s="27" t="s">
        <v>54</v>
      </c>
      <c r="AE126" s="28" t="s">
        <v>124</v>
      </c>
      <c r="AF126" s="29" t="s">
        <v>55</v>
      </c>
      <c r="AG126" s="29"/>
      <c r="AH126" s="27" t="s">
        <v>798</v>
      </c>
      <c r="AI126" s="27" t="s">
        <v>799</v>
      </c>
      <c r="AJ126" s="27" t="s">
        <v>54</v>
      </c>
      <c r="AK126" s="81">
        <v>61</v>
      </c>
      <c r="AL126" s="569"/>
      <c r="AM126" s="28">
        <v>32</v>
      </c>
      <c r="AN126" s="28">
        <v>6</v>
      </c>
      <c r="AO126" s="28">
        <v>2014</v>
      </c>
      <c r="AP126" s="20">
        <v>2014</v>
      </c>
      <c r="AQ126" s="182"/>
      <c r="AR126" s="28" t="s">
        <v>3831</v>
      </c>
      <c r="AS126" s="20" t="s">
        <v>3832</v>
      </c>
    </row>
    <row r="127" spans="1:45" ht="15" customHeight="1" x14ac:dyDescent="0.25">
      <c r="A127" t="s">
        <v>744</v>
      </c>
      <c r="B127">
        <v>1</v>
      </c>
      <c r="C127" t="s">
        <v>875</v>
      </c>
      <c r="D127" s="26" t="s">
        <v>1496</v>
      </c>
      <c r="E127" s="435" t="s">
        <v>2228</v>
      </c>
      <c r="F127" s="27" t="s">
        <v>57</v>
      </c>
      <c r="G127" s="28" t="s">
        <v>157</v>
      </c>
      <c r="H127" s="27" t="s">
        <v>33</v>
      </c>
      <c r="I127" s="27">
        <v>32</v>
      </c>
      <c r="J127" s="87">
        <v>32</v>
      </c>
      <c r="K127" s="856" t="s">
        <v>6197</v>
      </c>
      <c r="L127" s="52" t="s">
        <v>108</v>
      </c>
      <c r="M127" s="81" t="s">
        <v>6227</v>
      </c>
      <c r="N127" s="28">
        <v>4199</v>
      </c>
      <c r="O127" s="972">
        <v>2520</v>
      </c>
      <c r="P127" s="29">
        <v>6</v>
      </c>
      <c r="Q127" s="28">
        <v>4</v>
      </c>
      <c r="R127" s="28">
        <v>8</v>
      </c>
      <c r="S127" s="81">
        <v>175.43899999999999</v>
      </c>
      <c r="T127" s="185">
        <v>44494</v>
      </c>
      <c r="U127" s="326" t="s">
        <v>5998</v>
      </c>
      <c r="V127" s="60">
        <v>1</v>
      </c>
      <c r="W127" s="167">
        <v>1</v>
      </c>
      <c r="X127" s="489">
        <f t="shared" si="4"/>
        <v>41.781138366277688</v>
      </c>
      <c r="Y127" s="502" t="s">
        <v>2216</v>
      </c>
      <c r="Z127" s="494"/>
      <c r="AA127" s="28" t="s">
        <v>20</v>
      </c>
      <c r="AB127" s="27">
        <v>19</v>
      </c>
      <c r="AC127" s="28" t="s">
        <v>1498</v>
      </c>
      <c r="AD127" s="27" t="s">
        <v>54</v>
      </c>
      <c r="AE127" s="28" t="s">
        <v>124</v>
      </c>
      <c r="AF127" s="29" t="s">
        <v>55</v>
      </c>
      <c r="AG127" s="29"/>
      <c r="AH127" s="27" t="s">
        <v>133</v>
      </c>
      <c r="AI127" s="27" t="s">
        <v>133</v>
      </c>
      <c r="AJ127" s="27" t="s">
        <v>54</v>
      </c>
      <c r="AK127" s="81"/>
      <c r="AL127" s="569"/>
      <c r="AM127" s="28">
        <v>32</v>
      </c>
      <c r="AN127" s="28">
        <v>5</v>
      </c>
      <c r="AO127" s="28">
        <v>2014</v>
      </c>
      <c r="AP127" s="20">
        <v>2015</v>
      </c>
      <c r="AQ127" s="182"/>
      <c r="AR127" s="28" t="s">
        <v>1497</v>
      </c>
      <c r="AS127" s="20" t="s">
        <v>1500</v>
      </c>
    </row>
    <row r="128" spans="1:45" ht="15" customHeight="1" x14ac:dyDescent="0.25">
      <c r="B128">
        <v>1</v>
      </c>
      <c r="C128" t="s">
        <v>875</v>
      </c>
      <c r="D128" s="26" t="s">
        <v>619</v>
      </c>
      <c r="E128" s="435" t="s">
        <v>3321</v>
      </c>
      <c r="F128" s="27" t="s">
        <v>85</v>
      </c>
      <c r="G128" s="28" t="s">
        <v>620</v>
      </c>
      <c r="H128" s="27">
        <v>6502</v>
      </c>
      <c r="I128" s="27">
        <v>32</v>
      </c>
      <c r="J128" s="87">
        <v>8</v>
      </c>
      <c r="K128" s="19" t="s">
        <v>800</v>
      </c>
      <c r="L128" s="52" t="s">
        <v>108</v>
      </c>
      <c r="M128" s="81"/>
      <c r="N128" s="28">
        <v>4424</v>
      </c>
      <c r="O128" s="972"/>
      <c r="P128" s="29">
        <v>6</v>
      </c>
      <c r="Q128" s="28"/>
      <c r="R128" s="28"/>
      <c r="S128" s="81">
        <v>68.965999999999994</v>
      </c>
      <c r="T128" s="185">
        <v>43194</v>
      </c>
      <c r="U128" s="326">
        <v>14.7</v>
      </c>
      <c r="V128" s="60">
        <v>1</v>
      </c>
      <c r="W128" s="167">
        <v>4</v>
      </c>
      <c r="X128" s="489">
        <f t="shared" si="4"/>
        <v>3.897264918625678</v>
      </c>
      <c r="Y128" s="502" t="s">
        <v>174</v>
      </c>
      <c r="Z128" s="494"/>
      <c r="AA128" s="28" t="s">
        <v>17</v>
      </c>
      <c r="AB128" s="27">
        <v>13</v>
      </c>
      <c r="AC128" s="28" t="s">
        <v>1402</v>
      </c>
      <c r="AD128" s="27" t="s">
        <v>54</v>
      </c>
      <c r="AE128" s="28"/>
      <c r="AF128" s="29" t="s">
        <v>55</v>
      </c>
      <c r="AG128" s="29" t="s">
        <v>55</v>
      </c>
      <c r="AH128" s="27"/>
      <c r="AI128" s="27"/>
      <c r="AJ128" s="27"/>
      <c r="AK128" s="81"/>
      <c r="AL128" s="569"/>
      <c r="AM128" s="28"/>
      <c r="AN128" s="28"/>
      <c r="AO128" s="28">
        <v>2011</v>
      </c>
      <c r="AP128" s="20">
        <v>2019</v>
      </c>
      <c r="AQ128" s="182" t="s">
        <v>3322</v>
      </c>
      <c r="AR128" s="28" t="s">
        <v>3323</v>
      </c>
      <c r="AS128" s="20"/>
    </row>
    <row r="129" spans="1:45" ht="15" customHeight="1" x14ac:dyDescent="0.25">
      <c r="A129" t="s">
        <v>744</v>
      </c>
      <c r="B129">
        <v>1</v>
      </c>
      <c r="C129" t="s">
        <v>875</v>
      </c>
      <c r="D129" s="45" t="s">
        <v>218</v>
      </c>
      <c r="E129" s="555" t="s">
        <v>2707</v>
      </c>
      <c r="F129" s="46" t="s">
        <v>56</v>
      </c>
      <c r="G129" s="42" t="s">
        <v>58</v>
      </c>
      <c r="H129" s="46" t="s">
        <v>5968</v>
      </c>
      <c r="I129" s="46">
        <v>32</v>
      </c>
      <c r="J129" s="670">
        <v>16</v>
      </c>
      <c r="K129" s="65" t="s">
        <v>2772</v>
      </c>
      <c r="L129" s="42" t="s">
        <v>743</v>
      </c>
      <c r="M129" s="81"/>
      <c r="N129" s="28">
        <v>4500</v>
      </c>
      <c r="O129" s="972"/>
      <c r="P129" s="29" t="s">
        <v>744</v>
      </c>
      <c r="Q129" s="28"/>
      <c r="R129" s="28"/>
      <c r="S129" s="81">
        <v>1050</v>
      </c>
      <c r="T129" s="185"/>
      <c r="U129" s="326"/>
      <c r="V129" s="60">
        <v>2.5</v>
      </c>
      <c r="W129" s="167">
        <v>1</v>
      </c>
      <c r="X129" s="489">
        <f t="shared" si="4"/>
        <v>583.33333333333337</v>
      </c>
      <c r="Y129" s="502"/>
      <c r="Z129" s="494"/>
      <c r="AA129" s="28" t="s">
        <v>737</v>
      </c>
      <c r="AB129" s="27"/>
      <c r="AC129" s="28"/>
      <c r="AD129" s="27" t="s">
        <v>54</v>
      </c>
      <c r="AE129" s="28" t="s">
        <v>124</v>
      </c>
      <c r="AF129" s="29" t="s">
        <v>54</v>
      </c>
      <c r="AG129" s="29"/>
      <c r="AH129" s="27" t="s">
        <v>133</v>
      </c>
      <c r="AI129" s="27" t="s">
        <v>133</v>
      </c>
      <c r="AJ129" s="27" t="s">
        <v>54</v>
      </c>
      <c r="AK129" s="81">
        <v>80</v>
      </c>
      <c r="AL129" s="569"/>
      <c r="AM129" s="28">
        <v>16</v>
      </c>
      <c r="AN129" s="28">
        <v>10</v>
      </c>
      <c r="AO129" s="28"/>
      <c r="AP129" s="20">
        <v>2012</v>
      </c>
      <c r="AQ129" s="182" t="s">
        <v>2708</v>
      </c>
      <c r="AR129" s="28" t="s">
        <v>42</v>
      </c>
      <c r="AS129" s="20" t="s">
        <v>40</v>
      </c>
    </row>
    <row r="130" spans="1:45" ht="15" customHeight="1" x14ac:dyDescent="0.25">
      <c r="B130">
        <v>1</v>
      </c>
      <c r="C130" t="s">
        <v>875</v>
      </c>
      <c r="D130" s="45" t="s">
        <v>3789</v>
      </c>
      <c r="E130" s="555" t="s">
        <v>3791</v>
      </c>
      <c r="F130" s="46" t="s">
        <v>57</v>
      </c>
      <c r="G130" s="42" t="s">
        <v>3790</v>
      </c>
      <c r="H130" s="46" t="s">
        <v>568</v>
      </c>
      <c r="I130" s="46">
        <v>32</v>
      </c>
      <c r="J130" s="670">
        <v>16</v>
      </c>
      <c r="K130" s="19" t="s">
        <v>800</v>
      </c>
      <c r="L130" s="52" t="s">
        <v>108</v>
      </c>
      <c r="M130" s="81"/>
      <c r="N130" s="28">
        <v>4762</v>
      </c>
      <c r="O130" s="972"/>
      <c r="P130" s="29">
        <v>6</v>
      </c>
      <c r="Q130" s="28"/>
      <c r="R130" s="28">
        <v>10</v>
      </c>
      <c r="S130" s="81">
        <v>166.667</v>
      </c>
      <c r="T130" s="185">
        <v>43241</v>
      </c>
      <c r="U130" s="326">
        <v>14.7</v>
      </c>
      <c r="V130" s="60">
        <v>1</v>
      </c>
      <c r="W130" s="167">
        <v>1.5</v>
      </c>
      <c r="X130" s="489">
        <f t="shared" si="4"/>
        <v>23.332913341733164</v>
      </c>
      <c r="Y130" s="502" t="s">
        <v>174</v>
      </c>
      <c r="Z130" s="494"/>
      <c r="AA130" s="28" t="s">
        <v>20</v>
      </c>
      <c r="AB130" s="27">
        <v>11</v>
      </c>
      <c r="AC130" s="28" t="s">
        <v>3793</v>
      </c>
      <c r="AD130" s="27" t="s">
        <v>54</v>
      </c>
      <c r="AE130" s="28" t="s">
        <v>124</v>
      </c>
      <c r="AF130" s="29" t="s">
        <v>54</v>
      </c>
      <c r="AG130" s="29" t="s">
        <v>55</v>
      </c>
      <c r="AH130" s="27" t="s">
        <v>181</v>
      </c>
      <c r="AI130" s="27" t="s">
        <v>181</v>
      </c>
      <c r="AJ130" s="27" t="s">
        <v>54</v>
      </c>
      <c r="AK130" s="81">
        <v>64</v>
      </c>
      <c r="AL130" s="569"/>
      <c r="AM130" s="28">
        <v>32</v>
      </c>
      <c r="AN130" s="28"/>
      <c r="AO130" s="28">
        <v>2018</v>
      </c>
      <c r="AP130" s="20">
        <v>2021</v>
      </c>
      <c r="AQ130" s="62"/>
      <c r="AR130" s="28" t="s">
        <v>4735</v>
      </c>
      <c r="AS130" s="20" t="s">
        <v>3792</v>
      </c>
    </row>
    <row r="131" spans="1:45" ht="15" customHeight="1" x14ac:dyDescent="0.25">
      <c r="A131" t="s">
        <v>746</v>
      </c>
      <c r="B131">
        <v>1</v>
      </c>
      <c r="C131" t="s">
        <v>875</v>
      </c>
      <c r="D131" s="45" t="s">
        <v>446</v>
      </c>
      <c r="E131" s="555" t="s">
        <v>2616</v>
      </c>
      <c r="F131" s="46" t="s">
        <v>67</v>
      </c>
      <c r="G131" s="42" t="s">
        <v>447</v>
      </c>
      <c r="H131" s="46" t="s">
        <v>445</v>
      </c>
      <c r="I131" s="46">
        <v>32</v>
      </c>
      <c r="J131" s="670">
        <v>32</v>
      </c>
      <c r="K131" s="19" t="s">
        <v>800</v>
      </c>
      <c r="L131" s="52" t="s">
        <v>108</v>
      </c>
      <c r="M131" s="81"/>
      <c r="N131" s="28">
        <v>4945</v>
      </c>
      <c r="O131" s="972"/>
      <c r="P131" s="29">
        <v>6</v>
      </c>
      <c r="Q131" s="28">
        <v>4</v>
      </c>
      <c r="R131" s="28">
        <v>8</v>
      </c>
      <c r="S131" s="81">
        <v>107.14700000000001</v>
      </c>
      <c r="T131" s="185">
        <v>41690</v>
      </c>
      <c r="U131" s="326">
        <v>14.7</v>
      </c>
      <c r="V131" s="60">
        <v>1</v>
      </c>
      <c r="W131" s="167">
        <v>1</v>
      </c>
      <c r="X131" s="489">
        <f t="shared" si="4"/>
        <v>21.667745197168859</v>
      </c>
      <c r="Y131" s="502" t="s">
        <v>1833</v>
      </c>
      <c r="Z131" s="494" t="s">
        <v>54</v>
      </c>
      <c r="AA131" s="28" t="s">
        <v>20</v>
      </c>
      <c r="AB131" s="27">
        <v>88</v>
      </c>
      <c r="AC131" s="28" t="s">
        <v>449</v>
      </c>
      <c r="AD131" s="27" t="s">
        <v>54</v>
      </c>
      <c r="AE131" s="28" t="s">
        <v>124</v>
      </c>
      <c r="AF131" s="29" t="s">
        <v>54</v>
      </c>
      <c r="AG131" s="29" t="s">
        <v>875</v>
      </c>
      <c r="AH131" s="27" t="s">
        <v>133</v>
      </c>
      <c r="AI131" s="27" t="s">
        <v>133</v>
      </c>
      <c r="AJ131" s="27" t="s">
        <v>54</v>
      </c>
      <c r="AK131" s="81"/>
      <c r="AL131" s="569"/>
      <c r="AM131" s="28">
        <v>32</v>
      </c>
      <c r="AN131" s="28"/>
      <c r="AO131" s="28">
        <v>2009</v>
      </c>
      <c r="AP131" s="20">
        <v>2013</v>
      </c>
      <c r="AQ131" s="182" t="s">
        <v>2494</v>
      </c>
      <c r="AR131" s="28" t="s">
        <v>448</v>
      </c>
      <c r="AS131" s="20"/>
    </row>
    <row r="132" spans="1:45" ht="15" customHeight="1" x14ac:dyDescent="0.25">
      <c r="B132">
        <v>1</v>
      </c>
      <c r="C132" t="s">
        <v>875</v>
      </c>
      <c r="D132" s="26" t="s">
        <v>3297</v>
      </c>
      <c r="E132" s="435" t="s">
        <v>3296</v>
      </c>
      <c r="F132" s="27" t="s">
        <v>67</v>
      </c>
      <c r="G132" s="28" t="s">
        <v>1415</v>
      </c>
      <c r="H132" s="27" t="s">
        <v>445</v>
      </c>
      <c r="I132" s="27">
        <v>32</v>
      </c>
      <c r="J132" s="87">
        <v>32</v>
      </c>
      <c r="K132" s="19" t="s">
        <v>800</v>
      </c>
      <c r="L132" s="52" t="s">
        <v>108</v>
      </c>
      <c r="M132" s="81"/>
      <c r="N132" s="28">
        <v>4960</v>
      </c>
      <c r="O132" s="972"/>
      <c r="P132" s="29">
        <v>6</v>
      </c>
      <c r="Q132" s="28">
        <v>4</v>
      </c>
      <c r="R132" s="28">
        <v>8</v>
      </c>
      <c r="S132" s="81">
        <v>111.111</v>
      </c>
      <c r="T132" s="185">
        <v>43194</v>
      </c>
      <c r="U132" s="326">
        <v>14.7</v>
      </c>
      <c r="V132" s="60">
        <v>1</v>
      </c>
      <c r="W132" s="167">
        <v>1</v>
      </c>
      <c r="X132" s="489">
        <f t="shared" si="4"/>
        <v>22.401411290322581</v>
      </c>
      <c r="Y132" s="502" t="s">
        <v>174</v>
      </c>
      <c r="Z132" s="494"/>
      <c r="AA132" s="28" t="s">
        <v>20</v>
      </c>
      <c r="AB132" s="27">
        <v>104</v>
      </c>
      <c r="AC132" s="28" t="s">
        <v>449</v>
      </c>
      <c r="AD132" s="27" t="s">
        <v>54</v>
      </c>
      <c r="AE132" s="28" t="s">
        <v>124</v>
      </c>
      <c r="AF132" s="29" t="s">
        <v>54</v>
      </c>
      <c r="AG132" s="29" t="s">
        <v>875</v>
      </c>
      <c r="AH132" s="27" t="s">
        <v>133</v>
      </c>
      <c r="AI132" s="27" t="s">
        <v>133</v>
      </c>
      <c r="AJ132" s="27" t="s">
        <v>54</v>
      </c>
      <c r="AK132" s="81"/>
      <c r="AL132" s="569"/>
      <c r="AM132" s="28">
        <v>32</v>
      </c>
      <c r="AN132" s="28"/>
      <c r="AO132" s="28">
        <v>2012</v>
      </c>
      <c r="AP132" s="20">
        <v>2012</v>
      </c>
      <c r="AQ132" s="182" t="s">
        <v>3294</v>
      </c>
      <c r="AR132" s="28" t="s">
        <v>3310</v>
      </c>
      <c r="AS132" s="20"/>
    </row>
    <row r="133" spans="1:45" ht="15" customHeight="1" x14ac:dyDescent="0.25">
      <c r="A133" t="s">
        <v>746</v>
      </c>
      <c r="B133">
        <v>1</v>
      </c>
      <c r="C133" t="s">
        <v>875</v>
      </c>
      <c r="D133" s="26" t="s">
        <v>716</v>
      </c>
      <c r="E133" s="435" t="s">
        <v>2999</v>
      </c>
      <c r="F133" s="27" t="s">
        <v>67</v>
      </c>
      <c r="G133" s="28" t="s">
        <v>611</v>
      </c>
      <c r="H133" s="27" t="s">
        <v>65</v>
      </c>
      <c r="I133" s="27">
        <v>32</v>
      </c>
      <c r="J133" s="87">
        <v>8</v>
      </c>
      <c r="K133" s="19" t="s">
        <v>800</v>
      </c>
      <c r="L133" s="52" t="s">
        <v>108</v>
      </c>
      <c r="M133" s="81"/>
      <c r="N133" s="28">
        <v>5033</v>
      </c>
      <c r="O133" s="972"/>
      <c r="P133" s="29">
        <v>6</v>
      </c>
      <c r="Q133" s="28">
        <v>8</v>
      </c>
      <c r="R133" s="28">
        <v>33</v>
      </c>
      <c r="S133" s="81">
        <v>123.48699999999999</v>
      </c>
      <c r="T133" s="185">
        <v>41725</v>
      </c>
      <c r="U133" s="326">
        <v>14.7</v>
      </c>
      <c r="V133" s="60">
        <v>1</v>
      </c>
      <c r="W133" s="167">
        <v>1</v>
      </c>
      <c r="X133" s="489">
        <f t="shared" si="4"/>
        <v>24.535465924895689</v>
      </c>
      <c r="Y133" s="502" t="s">
        <v>174</v>
      </c>
      <c r="Z133" s="494"/>
      <c r="AA133" s="28" t="s">
        <v>17</v>
      </c>
      <c r="AB133" s="27">
        <v>29</v>
      </c>
      <c r="AC133" s="28" t="s">
        <v>1025</v>
      </c>
      <c r="AD133" s="27" t="s">
        <v>54</v>
      </c>
      <c r="AE133" s="28" t="s">
        <v>124</v>
      </c>
      <c r="AF133" s="29" t="s">
        <v>55</v>
      </c>
      <c r="AG133" s="29"/>
      <c r="AH133" s="27" t="s">
        <v>718</v>
      </c>
      <c r="AI133" s="27" t="s">
        <v>718</v>
      </c>
      <c r="AJ133" s="27"/>
      <c r="AK133" s="81">
        <v>512</v>
      </c>
      <c r="AL133" s="569"/>
      <c r="AM133" s="28">
        <v>512</v>
      </c>
      <c r="AN133" s="28"/>
      <c r="AO133" s="28"/>
      <c r="AP133" s="20">
        <v>2014</v>
      </c>
      <c r="AQ133" s="37"/>
      <c r="AR133" s="28" t="s">
        <v>717</v>
      </c>
      <c r="AS133" s="127" t="s">
        <v>1551</v>
      </c>
    </row>
    <row r="134" spans="1:45" ht="15" customHeight="1" x14ac:dyDescent="0.25">
      <c r="B134">
        <v>1</v>
      </c>
      <c r="C134" t="s">
        <v>875</v>
      </c>
      <c r="D134" s="26" t="s">
        <v>3304</v>
      </c>
      <c r="E134" s="435" t="s">
        <v>3305</v>
      </c>
      <c r="F134" s="27" t="s">
        <v>67</v>
      </c>
      <c r="G134" s="28" t="s">
        <v>1976</v>
      </c>
      <c r="H134" s="27" t="s">
        <v>445</v>
      </c>
      <c r="I134" s="27">
        <v>32</v>
      </c>
      <c r="J134" s="87">
        <v>32</v>
      </c>
      <c r="K134" s="19" t="s">
        <v>800</v>
      </c>
      <c r="L134" s="52" t="s">
        <v>108</v>
      </c>
      <c r="M134" s="81"/>
      <c r="N134" s="28">
        <v>5231</v>
      </c>
      <c r="O134" s="972"/>
      <c r="P134" s="29">
        <v>6</v>
      </c>
      <c r="Q134" s="28">
        <v>4</v>
      </c>
      <c r="R134" s="28">
        <v>8</v>
      </c>
      <c r="S134" s="81">
        <v>117.64700000000001</v>
      </c>
      <c r="T134" s="185">
        <v>43194</v>
      </c>
      <c r="U134" s="326">
        <v>14.7</v>
      </c>
      <c r="V134" s="60">
        <v>1</v>
      </c>
      <c r="W134" s="167">
        <v>1</v>
      </c>
      <c r="X134" s="489">
        <f t="shared" si="4"/>
        <v>22.490346014146436</v>
      </c>
      <c r="Y134" s="502" t="s">
        <v>174</v>
      </c>
      <c r="Z134" s="494"/>
      <c r="AA134" s="28" t="s">
        <v>20</v>
      </c>
      <c r="AB134" s="27">
        <v>78</v>
      </c>
      <c r="AC134" s="28" t="s">
        <v>449</v>
      </c>
      <c r="AD134" s="27" t="s">
        <v>54</v>
      </c>
      <c r="AE134" s="28" t="s">
        <v>124</v>
      </c>
      <c r="AF134" s="29" t="s">
        <v>54</v>
      </c>
      <c r="AG134" s="29" t="s">
        <v>875</v>
      </c>
      <c r="AH134" s="27" t="s">
        <v>133</v>
      </c>
      <c r="AI134" s="27" t="s">
        <v>133</v>
      </c>
      <c r="AJ134" s="27" t="s">
        <v>54</v>
      </c>
      <c r="AK134" s="81"/>
      <c r="AL134" s="569"/>
      <c r="AM134" s="28">
        <v>32</v>
      </c>
      <c r="AN134" s="28"/>
      <c r="AO134" s="28">
        <v>2010</v>
      </c>
      <c r="AP134" s="20">
        <v>2015</v>
      </c>
      <c r="AQ134" s="182" t="s">
        <v>3294</v>
      </c>
      <c r="AR134" s="28" t="s">
        <v>3307</v>
      </c>
      <c r="AS134" s="20" t="s">
        <v>3171</v>
      </c>
    </row>
    <row r="135" spans="1:45" ht="15" customHeight="1" x14ac:dyDescent="0.25">
      <c r="A135" t="s">
        <v>174</v>
      </c>
      <c r="B135">
        <v>1</v>
      </c>
      <c r="C135" t="s">
        <v>875</v>
      </c>
      <c r="D135" s="26" t="s">
        <v>969</v>
      </c>
      <c r="E135" s="435" t="s">
        <v>2259</v>
      </c>
      <c r="F135" s="27" t="s">
        <v>85</v>
      </c>
      <c r="G135" s="28" t="s">
        <v>971</v>
      </c>
      <c r="H135" s="27" t="s">
        <v>33</v>
      </c>
      <c r="I135" s="27">
        <v>32</v>
      </c>
      <c r="J135" s="87">
        <v>32</v>
      </c>
      <c r="K135" s="19" t="s">
        <v>775</v>
      </c>
      <c r="L135" s="52" t="s">
        <v>108</v>
      </c>
      <c r="M135" s="81"/>
      <c r="N135" s="28">
        <v>5345</v>
      </c>
      <c r="O135" s="972"/>
      <c r="P135" s="29">
        <v>6</v>
      </c>
      <c r="Q135" s="28">
        <v>7</v>
      </c>
      <c r="R135" s="28">
        <v>1</v>
      </c>
      <c r="S135" s="81">
        <v>8.2249999999999996</v>
      </c>
      <c r="T135" s="185">
        <v>41703</v>
      </c>
      <c r="U135" s="326">
        <v>14.7</v>
      </c>
      <c r="V135" s="60">
        <v>1</v>
      </c>
      <c r="W135" s="167">
        <v>1</v>
      </c>
      <c r="X135" s="489">
        <f t="shared" si="4"/>
        <v>1.5388213283442469</v>
      </c>
      <c r="Y135" s="502" t="s">
        <v>174</v>
      </c>
      <c r="Z135" s="494"/>
      <c r="AA135" s="28" t="s">
        <v>20</v>
      </c>
      <c r="AB135" s="27">
        <v>30</v>
      </c>
      <c r="AC135" s="28" t="s">
        <v>972</v>
      </c>
      <c r="AD135" s="27" t="s">
        <v>54</v>
      </c>
      <c r="AE135" s="28" t="s">
        <v>124</v>
      </c>
      <c r="AF135" s="29" t="s">
        <v>55</v>
      </c>
      <c r="AG135" s="29" t="s">
        <v>55</v>
      </c>
      <c r="AH135" s="27" t="s">
        <v>133</v>
      </c>
      <c r="AI135" s="27" t="s">
        <v>133</v>
      </c>
      <c r="AJ135" s="27" t="s">
        <v>54</v>
      </c>
      <c r="AK135" s="81"/>
      <c r="AL135" s="569"/>
      <c r="AM135" s="28">
        <v>32</v>
      </c>
      <c r="AN135" s="28">
        <v>5</v>
      </c>
      <c r="AO135" s="28">
        <v>2014</v>
      </c>
      <c r="AP135" s="20">
        <v>2014</v>
      </c>
      <c r="AQ135" s="182"/>
      <c r="AR135" s="28" t="s">
        <v>970</v>
      </c>
      <c r="AS135" s="20" t="s">
        <v>973</v>
      </c>
    </row>
    <row r="136" spans="1:45" ht="15" customHeight="1" x14ac:dyDescent="0.25">
      <c r="A136" t="s">
        <v>746</v>
      </c>
      <c r="B136">
        <v>1</v>
      </c>
      <c r="C136" t="s">
        <v>875</v>
      </c>
      <c r="D136" s="26" t="s">
        <v>450</v>
      </c>
      <c r="E136" s="435" t="s">
        <v>2523</v>
      </c>
      <c r="F136" s="27" t="s">
        <v>67</v>
      </c>
      <c r="G136" s="28" t="s">
        <v>184</v>
      </c>
      <c r="H136" s="27" t="s">
        <v>445</v>
      </c>
      <c r="I136" s="27">
        <v>32</v>
      </c>
      <c r="J136" s="87">
        <v>32</v>
      </c>
      <c r="K136" s="19" t="s">
        <v>19</v>
      </c>
      <c r="L136" s="52" t="s">
        <v>184</v>
      </c>
      <c r="M136" s="81" t="s">
        <v>815</v>
      </c>
      <c r="N136" s="28">
        <v>5602</v>
      </c>
      <c r="O136" s="972"/>
      <c r="P136" s="29">
        <v>6</v>
      </c>
      <c r="Q136" s="28"/>
      <c r="R136" s="28"/>
      <c r="S136" s="81">
        <v>185.25399999999999</v>
      </c>
      <c r="T136" s="185">
        <v>41577</v>
      </c>
      <c r="U136" s="326"/>
      <c r="V136" s="60">
        <v>1</v>
      </c>
      <c r="W136" s="167">
        <v>1</v>
      </c>
      <c r="X136" s="489">
        <f t="shared" si="4"/>
        <v>33.069260978222061</v>
      </c>
      <c r="Y136" s="502" t="s">
        <v>174</v>
      </c>
      <c r="Z136" s="494"/>
      <c r="AA136" s="28" t="s">
        <v>20</v>
      </c>
      <c r="AB136" s="27">
        <v>39</v>
      </c>
      <c r="AC136" s="28" t="s">
        <v>888</v>
      </c>
      <c r="AD136" s="27" t="s">
        <v>54</v>
      </c>
      <c r="AE136" s="28" t="s">
        <v>124</v>
      </c>
      <c r="AF136" s="29" t="s">
        <v>54</v>
      </c>
      <c r="AG136" s="29" t="s">
        <v>875</v>
      </c>
      <c r="AH136" s="27" t="s">
        <v>133</v>
      </c>
      <c r="AI136" s="27" t="s">
        <v>133</v>
      </c>
      <c r="AJ136" s="27" t="s">
        <v>54</v>
      </c>
      <c r="AK136" s="81"/>
      <c r="AL136" s="569"/>
      <c r="AM136" s="28">
        <v>32</v>
      </c>
      <c r="AN136" s="28"/>
      <c r="AO136" s="28">
        <v>2010</v>
      </c>
      <c r="AP136" s="20">
        <v>2013</v>
      </c>
      <c r="AQ136" s="182" t="s">
        <v>3294</v>
      </c>
      <c r="AR136" s="28" t="s">
        <v>889</v>
      </c>
      <c r="AS136" s="20" t="s">
        <v>1285</v>
      </c>
    </row>
    <row r="137" spans="1:45" ht="15" customHeight="1" x14ac:dyDescent="0.25">
      <c r="B137">
        <v>1</v>
      </c>
      <c r="C137" t="s">
        <v>875</v>
      </c>
      <c r="D137" s="26" t="s">
        <v>2049</v>
      </c>
      <c r="E137" s="435" t="s">
        <v>2558</v>
      </c>
      <c r="F137" s="27" t="s">
        <v>85</v>
      </c>
      <c r="G137" s="28" t="s">
        <v>311</v>
      </c>
      <c r="H137" s="27" t="s">
        <v>143</v>
      </c>
      <c r="I137" s="27">
        <v>32</v>
      </c>
      <c r="J137" s="87">
        <v>16</v>
      </c>
      <c r="K137" s="19" t="s">
        <v>800</v>
      </c>
      <c r="L137" s="52" t="s">
        <v>108</v>
      </c>
      <c r="M137" s="81"/>
      <c r="N137" s="28">
        <v>5756</v>
      </c>
      <c r="O137" s="972"/>
      <c r="P137" s="29">
        <v>6</v>
      </c>
      <c r="Q137" s="28">
        <v>9</v>
      </c>
      <c r="R137" s="28">
        <v>6</v>
      </c>
      <c r="S137" s="81">
        <v>136.98599999999999</v>
      </c>
      <c r="T137" s="185">
        <v>43185</v>
      </c>
      <c r="U137" s="326">
        <v>14.7</v>
      </c>
      <c r="V137" s="60">
        <v>2</v>
      </c>
      <c r="W137" s="167">
        <v>1</v>
      </c>
      <c r="X137" s="489">
        <f t="shared" si="4"/>
        <v>47.597637248088951</v>
      </c>
      <c r="Y137" s="502" t="s">
        <v>174</v>
      </c>
      <c r="Z137" s="494"/>
      <c r="AA137" s="28" t="s">
        <v>20</v>
      </c>
      <c r="AB137" s="27">
        <v>3</v>
      </c>
      <c r="AC137" s="28" t="s">
        <v>2049</v>
      </c>
      <c r="AD137" s="27" t="s">
        <v>149</v>
      </c>
      <c r="AE137" s="28"/>
      <c r="AF137" s="29"/>
      <c r="AG137" s="29"/>
      <c r="AH137" s="27" t="s">
        <v>133</v>
      </c>
      <c r="AI137" s="27" t="s">
        <v>133</v>
      </c>
      <c r="AJ137" s="27" t="s">
        <v>54</v>
      </c>
      <c r="AK137" s="81">
        <v>130</v>
      </c>
      <c r="AL137" s="569"/>
      <c r="AM137" s="28">
        <v>8</v>
      </c>
      <c r="AN137" s="28"/>
      <c r="AO137" s="28">
        <v>2014</v>
      </c>
      <c r="AP137" s="20">
        <v>2016</v>
      </c>
      <c r="AQ137" s="182"/>
      <c r="AR137" s="28" t="s">
        <v>3161</v>
      </c>
      <c r="AS137" s="20" t="s">
        <v>3157</v>
      </c>
    </row>
    <row r="138" spans="1:45" ht="15" customHeight="1" x14ac:dyDescent="0.25">
      <c r="A138" t="s">
        <v>744</v>
      </c>
      <c r="B138">
        <v>1</v>
      </c>
      <c r="C138" t="s">
        <v>875</v>
      </c>
      <c r="D138" s="45" t="s">
        <v>4030</v>
      </c>
      <c r="E138" s="555" t="s">
        <v>4031</v>
      </c>
      <c r="F138" s="46" t="s">
        <v>67</v>
      </c>
      <c r="G138" s="42" t="s">
        <v>2945</v>
      </c>
      <c r="H138" s="46" t="s">
        <v>238</v>
      </c>
      <c r="I138" s="46">
        <v>32</v>
      </c>
      <c r="J138" s="670">
        <v>32</v>
      </c>
      <c r="K138" s="19" t="s">
        <v>800</v>
      </c>
      <c r="L138" s="52" t="s">
        <v>108</v>
      </c>
      <c r="M138" s="81"/>
      <c r="N138" s="28">
        <v>5992</v>
      </c>
      <c r="O138" s="972"/>
      <c r="P138" s="29">
        <v>6</v>
      </c>
      <c r="Q138" s="28">
        <v>1</v>
      </c>
      <c r="R138" s="28">
        <v>12</v>
      </c>
      <c r="S138" s="81">
        <v>133.333</v>
      </c>
      <c r="T138" s="185">
        <v>43287</v>
      </c>
      <c r="U138" s="326">
        <v>14.7</v>
      </c>
      <c r="V138" s="60">
        <v>1</v>
      </c>
      <c r="W138" s="167">
        <v>1</v>
      </c>
      <c r="X138" s="489">
        <f t="shared" si="4"/>
        <v>22.25183578104139</v>
      </c>
      <c r="Y138" s="502" t="s">
        <v>174</v>
      </c>
      <c r="Z138" s="494"/>
      <c r="AA138" s="28" t="s">
        <v>17</v>
      </c>
      <c r="AB138" s="27">
        <v>82</v>
      </c>
      <c r="AC138" s="28" t="s">
        <v>674</v>
      </c>
      <c r="AD138" s="27" t="s">
        <v>54</v>
      </c>
      <c r="AE138" s="28" t="s">
        <v>124</v>
      </c>
      <c r="AF138" s="29" t="s">
        <v>54</v>
      </c>
      <c r="AG138" s="29"/>
      <c r="AH138" s="27" t="s">
        <v>133</v>
      </c>
      <c r="AI138" s="27" t="s">
        <v>133</v>
      </c>
      <c r="AJ138" s="27" t="s">
        <v>54</v>
      </c>
      <c r="AK138" s="81"/>
      <c r="AL138" s="569"/>
      <c r="AM138" s="28">
        <v>64</v>
      </c>
      <c r="AN138" s="28">
        <v>5</v>
      </c>
      <c r="AO138" s="28">
        <v>1999</v>
      </c>
      <c r="AP138" s="20">
        <v>2003</v>
      </c>
      <c r="AQ138" s="182" t="s">
        <v>2948</v>
      </c>
      <c r="AR138" s="28" t="s">
        <v>4035</v>
      </c>
      <c r="AS138" s="127" t="s">
        <v>4034</v>
      </c>
    </row>
    <row r="139" spans="1:45" ht="15" customHeight="1" x14ac:dyDescent="0.25">
      <c r="B139">
        <v>1</v>
      </c>
      <c r="C139" t="s">
        <v>875</v>
      </c>
      <c r="D139" s="591" t="s">
        <v>2787</v>
      </c>
      <c r="E139" s="555" t="s">
        <v>2788</v>
      </c>
      <c r="F139" s="592" t="s">
        <v>85</v>
      </c>
      <c r="G139" s="593" t="s">
        <v>2790</v>
      </c>
      <c r="H139" s="46" t="s">
        <v>143</v>
      </c>
      <c r="I139" s="592">
        <v>32</v>
      </c>
      <c r="J139" s="618">
        <v>32</v>
      </c>
      <c r="K139" s="19" t="s">
        <v>800</v>
      </c>
      <c r="L139" s="52" t="s">
        <v>108</v>
      </c>
      <c r="M139" s="81" t="s">
        <v>2939</v>
      </c>
      <c r="N139" s="28">
        <v>6178</v>
      </c>
      <c r="O139" s="972"/>
      <c r="P139" s="29">
        <v>6</v>
      </c>
      <c r="Q139" s="28">
        <v>3</v>
      </c>
      <c r="R139" s="28"/>
      <c r="S139" s="81">
        <v>18.518000000000001</v>
      </c>
      <c r="T139" s="185">
        <v>43175</v>
      </c>
      <c r="U139" s="326">
        <v>14.7</v>
      </c>
      <c r="V139" s="60">
        <v>1</v>
      </c>
      <c r="W139" s="167">
        <v>1</v>
      </c>
      <c r="X139" s="489">
        <f t="shared" si="4"/>
        <v>2.9974101651019747</v>
      </c>
      <c r="Y139" s="502" t="s">
        <v>174</v>
      </c>
      <c r="Z139" s="494" t="s">
        <v>54</v>
      </c>
      <c r="AA139" s="28" t="s">
        <v>20</v>
      </c>
      <c r="AB139" s="27">
        <v>19</v>
      </c>
      <c r="AC139" s="28" t="s">
        <v>2787</v>
      </c>
      <c r="AD139" s="27" t="s">
        <v>54</v>
      </c>
      <c r="AE139" s="28" t="s">
        <v>124</v>
      </c>
      <c r="AF139" s="29" t="s">
        <v>55</v>
      </c>
      <c r="AG139" s="29" t="s">
        <v>54</v>
      </c>
      <c r="AH139" s="27" t="s">
        <v>133</v>
      </c>
      <c r="AI139" s="27" t="s">
        <v>133</v>
      </c>
      <c r="AJ139" s="27"/>
      <c r="AK139" s="81"/>
      <c r="AL139" s="569"/>
      <c r="AM139" s="28">
        <v>32</v>
      </c>
      <c r="AN139" s="28"/>
      <c r="AO139" s="28">
        <v>2016</v>
      </c>
      <c r="AP139" s="20">
        <v>2018</v>
      </c>
      <c r="AQ139" s="182" t="s">
        <v>2791</v>
      </c>
      <c r="AR139" s="28" t="s">
        <v>2789</v>
      </c>
      <c r="AS139" s="20"/>
    </row>
    <row r="140" spans="1:45" ht="15" customHeight="1" x14ac:dyDescent="0.25">
      <c r="A140" t="s">
        <v>746</v>
      </c>
      <c r="B140">
        <v>1</v>
      </c>
      <c r="C140" t="s">
        <v>875</v>
      </c>
      <c r="D140" s="26" t="s">
        <v>3203</v>
      </c>
      <c r="E140" s="435" t="s">
        <v>3985</v>
      </c>
      <c r="F140" s="27" t="s">
        <v>67</v>
      </c>
      <c r="G140" s="28" t="s">
        <v>3984</v>
      </c>
      <c r="H140" s="27" t="s">
        <v>143</v>
      </c>
      <c r="I140" s="27">
        <v>32</v>
      </c>
      <c r="J140" s="87">
        <v>32</v>
      </c>
      <c r="K140" s="19" t="s">
        <v>800</v>
      </c>
      <c r="L140" s="52" t="s">
        <v>108</v>
      </c>
      <c r="M140" s="81" t="s">
        <v>4021</v>
      </c>
      <c r="N140" s="28">
        <v>7491</v>
      </c>
      <c r="O140" s="972"/>
      <c r="P140" s="29">
        <v>6</v>
      </c>
      <c r="Q140" s="28">
        <v>11</v>
      </c>
      <c r="R140" s="28">
        <v>1</v>
      </c>
      <c r="S140" s="81">
        <v>117.64700000000001</v>
      </c>
      <c r="T140" s="185">
        <v>43286</v>
      </c>
      <c r="U140" s="326">
        <v>14.7</v>
      </c>
      <c r="V140" s="60">
        <v>1</v>
      </c>
      <c r="W140" s="167">
        <v>1</v>
      </c>
      <c r="X140" s="489">
        <f t="shared" si="4"/>
        <v>15.705112802029102</v>
      </c>
      <c r="Y140" s="502" t="s">
        <v>174</v>
      </c>
      <c r="Z140" s="494"/>
      <c r="AA140" s="28" t="s">
        <v>17</v>
      </c>
      <c r="AB140" s="27">
        <v>42</v>
      </c>
      <c r="AC140" s="28" t="s">
        <v>79</v>
      </c>
      <c r="AD140" s="27"/>
      <c r="AE140" s="28"/>
      <c r="AF140" s="29" t="s">
        <v>54</v>
      </c>
      <c r="AG140" s="29" t="s">
        <v>55</v>
      </c>
      <c r="AH140" s="27" t="s">
        <v>181</v>
      </c>
      <c r="AI140" s="27" t="s">
        <v>181</v>
      </c>
      <c r="AJ140" s="27" t="s">
        <v>54</v>
      </c>
      <c r="AK140" s="81"/>
      <c r="AL140" s="569"/>
      <c r="AM140" s="28">
        <v>32</v>
      </c>
      <c r="AN140" s="28"/>
      <c r="AO140" s="28">
        <v>2010</v>
      </c>
      <c r="AP140" s="20">
        <v>2011</v>
      </c>
      <c r="AQ140" s="142"/>
      <c r="AR140" s="28" t="s">
        <v>4022</v>
      </c>
      <c r="AS140" s="20" t="s">
        <v>3988</v>
      </c>
    </row>
    <row r="141" spans="1:45" ht="15" customHeight="1" x14ac:dyDescent="0.25">
      <c r="B141">
        <v>1</v>
      </c>
      <c r="C141" t="s">
        <v>875</v>
      </c>
      <c r="D141" s="26" t="s">
        <v>1739</v>
      </c>
      <c r="E141" s="435" t="s">
        <v>2593</v>
      </c>
      <c r="F141" s="27" t="s">
        <v>85</v>
      </c>
      <c r="G141" s="28" t="s">
        <v>1740</v>
      </c>
      <c r="H141" s="27" t="s">
        <v>153</v>
      </c>
      <c r="I141" s="27">
        <v>32</v>
      </c>
      <c r="J141" s="87">
        <v>32</v>
      </c>
      <c r="K141" s="19" t="s">
        <v>800</v>
      </c>
      <c r="L141" s="52" t="s">
        <v>108</v>
      </c>
      <c r="M141" s="81"/>
      <c r="N141" s="28">
        <v>7558</v>
      </c>
      <c r="O141" s="972"/>
      <c r="P141" s="29">
        <v>6</v>
      </c>
      <c r="Q141" s="28">
        <v>1</v>
      </c>
      <c r="R141" s="28">
        <v>9</v>
      </c>
      <c r="S141" s="81">
        <v>135.13499999999999</v>
      </c>
      <c r="T141" s="185">
        <v>43238</v>
      </c>
      <c r="U141" s="326">
        <v>14.7</v>
      </c>
      <c r="V141" s="60">
        <v>1</v>
      </c>
      <c r="W141" s="167">
        <v>1</v>
      </c>
      <c r="X141" s="489">
        <f t="shared" si="4"/>
        <v>17.879730087324688</v>
      </c>
      <c r="Y141" s="502" t="s">
        <v>174</v>
      </c>
      <c r="Z141" s="494"/>
      <c r="AA141" s="28" t="s">
        <v>20</v>
      </c>
      <c r="AB141" s="27">
        <v>37</v>
      </c>
      <c r="AC141" s="28" t="s">
        <v>1766</v>
      </c>
      <c r="AD141" s="27" t="s">
        <v>54</v>
      </c>
      <c r="AE141" s="28" t="s">
        <v>124</v>
      </c>
      <c r="AF141" s="29" t="s">
        <v>55</v>
      </c>
      <c r="AG141" s="29" t="s">
        <v>55</v>
      </c>
      <c r="AH141" s="27" t="s">
        <v>133</v>
      </c>
      <c r="AI141" s="27" t="s">
        <v>133</v>
      </c>
      <c r="AJ141" s="27" t="s">
        <v>54</v>
      </c>
      <c r="AK141" s="81"/>
      <c r="AL141" s="569"/>
      <c r="AM141" s="28">
        <v>16</v>
      </c>
      <c r="AN141" s="28"/>
      <c r="AO141" s="28">
        <v>2017</v>
      </c>
      <c r="AP141" s="20">
        <v>2021</v>
      </c>
      <c r="AQ141" s="19" t="s">
        <v>1768</v>
      </c>
      <c r="AR141" s="28" t="s">
        <v>1741</v>
      </c>
      <c r="AS141" s="20" t="s">
        <v>1767</v>
      </c>
    </row>
    <row r="142" spans="1:45" ht="15" customHeight="1" x14ac:dyDescent="0.25">
      <c r="B142">
        <v>1</v>
      </c>
      <c r="C142" t="s">
        <v>875</v>
      </c>
      <c r="D142" s="26" t="s">
        <v>2087</v>
      </c>
      <c r="E142" s="435" t="s">
        <v>2088</v>
      </c>
      <c r="F142" s="27" t="s">
        <v>296</v>
      </c>
      <c r="G142" s="28" t="s">
        <v>1675</v>
      </c>
      <c r="H142" s="27" t="s">
        <v>143</v>
      </c>
      <c r="I142" s="27">
        <v>32</v>
      </c>
      <c r="J142" s="87">
        <v>32</v>
      </c>
      <c r="K142" s="19" t="s">
        <v>775</v>
      </c>
      <c r="L142" s="52" t="s">
        <v>108</v>
      </c>
      <c r="M142" s="81" t="s">
        <v>2725</v>
      </c>
      <c r="N142" s="28">
        <v>7936</v>
      </c>
      <c r="O142" s="972"/>
      <c r="P142" s="29">
        <v>6</v>
      </c>
      <c r="Q142" s="28">
        <v>4</v>
      </c>
      <c r="R142" s="28">
        <v>25</v>
      </c>
      <c r="S142" s="81">
        <v>87</v>
      </c>
      <c r="T142" s="185">
        <v>43164</v>
      </c>
      <c r="U142" s="326">
        <v>14.7</v>
      </c>
      <c r="V142" s="60">
        <v>1</v>
      </c>
      <c r="W142" s="167">
        <v>1</v>
      </c>
      <c r="X142" s="489">
        <f t="shared" si="4"/>
        <v>10.962701612903226</v>
      </c>
      <c r="Y142" s="502" t="s">
        <v>174</v>
      </c>
      <c r="Z142" s="494" t="s">
        <v>54</v>
      </c>
      <c r="AA142" s="28" t="s">
        <v>20</v>
      </c>
      <c r="AB142" s="27"/>
      <c r="AC142" s="28" t="s">
        <v>2077</v>
      </c>
      <c r="AD142" s="27"/>
      <c r="AE142" s="28"/>
      <c r="AF142" s="29" t="s">
        <v>55</v>
      </c>
      <c r="AG142" s="29" t="s">
        <v>55</v>
      </c>
      <c r="AH142" s="27" t="s">
        <v>133</v>
      </c>
      <c r="AI142" s="27" t="s">
        <v>133</v>
      </c>
      <c r="AJ142" s="27" t="s">
        <v>55</v>
      </c>
      <c r="AK142" s="81">
        <v>20</v>
      </c>
      <c r="AL142" s="569"/>
      <c r="AM142" s="28">
        <v>16</v>
      </c>
      <c r="AN142" s="28">
        <v>5</v>
      </c>
      <c r="AO142" s="28">
        <v>2015</v>
      </c>
      <c r="AP142" s="20"/>
      <c r="AQ142" s="182"/>
      <c r="AR142" s="28"/>
      <c r="AS142" s="20" t="s">
        <v>2090</v>
      </c>
    </row>
    <row r="143" spans="1:45" ht="15" customHeight="1" x14ac:dyDescent="0.25">
      <c r="A143" t="s">
        <v>746</v>
      </c>
      <c r="B143">
        <v>1</v>
      </c>
      <c r="C143" t="s">
        <v>4376</v>
      </c>
      <c r="D143" s="409" t="s">
        <v>4538</v>
      </c>
      <c r="E143" s="435" t="s">
        <v>4540</v>
      </c>
      <c r="F143" s="27" t="s">
        <v>67</v>
      </c>
      <c r="G143" s="504" t="s">
        <v>4539</v>
      </c>
      <c r="H143" s="27" t="s">
        <v>143</v>
      </c>
      <c r="I143" s="412">
        <v>32</v>
      </c>
      <c r="J143" s="415">
        <v>32</v>
      </c>
      <c r="K143" s="19" t="s">
        <v>3603</v>
      </c>
      <c r="L143" s="465" t="s">
        <v>4539</v>
      </c>
      <c r="M143" s="81" t="s">
        <v>4543</v>
      </c>
      <c r="N143" s="28">
        <v>8540</v>
      </c>
      <c r="O143" s="972"/>
      <c r="P143" s="29" t="s">
        <v>744</v>
      </c>
      <c r="Q143" s="28"/>
      <c r="R143" s="28"/>
      <c r="S143" s="81">
        <v>125</v>
      </c>
      <c r="T143" s="185"/>
      <c r="U143" s="326" t="s">
        <v>4544</v>
      </c>
      <c r="V143" s="60">
        <v>1</v>
      </c>
      <c r="W143" s="167">
        <v>0.5</v>
      </c>
      <c r="X143" s="489">
        <f t="shared" si="4"/>
        <v>29.274004683840751</v>
      </c>
      <c r="Y143" s="502" t="s">
        <v>2226</v>
      </c>
      <c r="Z143" s="494"/>
      <c r="AA143" s="28" t="s">
        <v>17</v>
      </c>
      <c r="AB143" s="27"/>
      <c r="AC143" s="28"/>
      <c r="AD143" s="27"/>
      <c r="AE143" s="28"/>
      <c r="AF143" s="29"/>
      <c r="AG143" s="29"/>
      <c r="AH143" s="27"/>
      <c r="AI143" s="27"/>
      <c r="AJ143" s="27"/>
      <c r="AK143" s="81"/>
      <c r="AL143" s="569"/>
      <c r="AM143" s="28">
        <v>32</v>
      </c>
      <c r="AN143" s="28"/>
      <c r="AO143" s="28">
        <v>2013</v>
      </c>
      <c r="AP143" s="20">
        <v>2016</v>
      </c>
      <c r="AQ143" s="142"/>
      <c r="AR143" s="28" t="s">
        <v>5174</v>
      </c>
      <c r="AS143" s="20" t="s">
        <v>4542</v>
      </c>
    </row>
    <row r="144" spans="1:45" ht="15" customHeight="1" x14ac:dyDescent="0.25">
      <c r="B144">
        <v>1</v>
      </c>
      <c r="C144" t="s">
        <v>875</v>
      </c>
      <c r="D144" s="26" t="s">
        <v>2005</v>
      </c>
      <c r="E144" s="435" t="s">
        <v>2406</v>
      </c>
      <c r="F144" s="27" t="s">
        <v>67</v>
      </c>
      <c r="G144" s="28" t="s">
        <v>4372</v>
      </c>
      <c r="H144" s="412" t="s">
        <v>1613</v>
      </c>
      <c r="I144" s="27">
        <v>32</v>
      </c>
      <c r="J144" s="87">
        <v>32</v>
      </c>
      <c r="K144" s="19" t="s">
        <v>3803</v>
      </c>
      <c r="L144" s="52" t="s">
        <v>3804</v>
      </c>
      <c r="M144" s="81"/>
      <c r="N144" s="28">
        <v>8614</v>
      </c>
      <c r="O144" s="972"/>
      <c r="P144" s="29">
        <v>4</v>
      </c>
      <c r="Q144" s="28">
        <v>2</v>
      </c>
      <c r="R144" s="28">
        <v>10</v>
      </c>
      <c r="S144" s="81">
        <v>122.4</v>
      </c>
      <c r="T144" s="185"/>
      <c r="U144" s="326" t="s">
        <v>3806</v>
      </c>
      <c r="V144" s="60">
        <v>1</v>
      </c>
      <c r="W144" s="167">
        <v>1</v>
      </c>
      <c r="X144" s="489">
        <f t="shared" si="4"/>
        <v>14.209426514975622</v>
      </c>
      <c r="Y144" s="502"/>
      <c r="Z144" s="494"/>
      <c r="AA144" s="28" t="s">
        <v>107</v>
      </c>
      <c r="AB144" s="27"/>
      <c r="AC144" s="28"/>
      <c r="AD144" s="27" t="s">
        <v>54</v>
      </c>
      <c r="AE144" s="28" t="s">
        <v>124</v>
      </c>
      <c r="AF144" s="29" t="s">
        <v>55</v>
      </c>
      <c r="AG144" s="29"/>
      <c r="AH144" s="27" t="s">
        <v>133</v>
      </c>
      <c r="AI144" s="27" t="s">
        <v>133</v>
      </c>
      <c r="AJ144" s="27" t="s">
        <v>54</v>
      </c>
      <c r="AK144" s="81"/>
      <c r="AL144" s="569"/>
      <c r="AM144" s="28">
        <v>32</v>
      </c>
      <c r="AN144" s="28"/>
      <c r="AO144" s="28">
        <v>2016</v>
      </c>
      <c r="AP144" s="20">
        <v>2018</v>
      </c>
      <c r="AQ144" s="182" t="s">
        <v>2405</v>
      </c>
      <c r="AR144" s="28" t="s">
        <v>3805</v>
      </c>
      <c r="AS144" s="20" t="s">
        <v>3165</v>
      </c>
    </row>
    <row r="145" spans="1:45" ht="15" customHeight="1" x14ac:dyDescent="0.25">
      <c r="B145">
        <v>1</v>
      </c>
      <c r="C145" t="s">
        <v>875</v>
      </c>
      <c r="D145" s="26" t="s">
        <v>5175</v>
      </c>
      <c r="E145" s="435" t="s">
        <v>1978</v>
      </c>
      <c r="F145" s="27" t="s">
        <v>67</v>
      </c>
      <c r="G145" s="504" t="s">
        <v>5168</v>
      </c>
      <c r="H145" s="27" t="s">
        <v>143</v>
      </c>
      <c r="I145" s="27">
        <v>32</v>
      </c>
      <c r="J145" s="87">
        <v>32</v>
      </c>
      <c r="K145" s="19" t="s">
        <v>800</v>
      </c>
      <c r="L145" s="52" t="s">
        <v>108</v>
      </c>
      <c r="M145" s="81"/>
      <c r="N145" s="28">
        <v>9498</v>
      </c>
      <c r="O145" s="972"/>
      <c r="P145" s="29">
        <v>6</v>
      </c>
      <c r="Q145" s="28"/>
      <c r="R145" s="28">
        <v>20</v>
      </c>
      <c r="S145" s="81">
        <v>160</v>
      </c>
      <c r="T145" s="185">
        <v>43183</v>
      </c>
      <c r="U145" s="326">
        <v>14.7</v>
      </c>
      <c r="V145" s="60">
        <v>1</v>
      </c>
      <c r="W145" s="167">
        <v>0.125</v>
      </c>
      <c r="X145" s="489">
        <f t="shared" si="4"/>
        <v>134.76521372920615</v>
      </c>
      <c r="Y145" s="502" t="s">
        <v>174</v>
      </c>
      <c r="Z145" s="494"/>
      <c r="AA145" s="28" t="s">
        <v>20</v>
      </c>
      <c r="AB145" s="27">
        <v>9</v>
      </c>
      <c r="AC145" s="28" t="s">
        <v>79</v>
      </c>
      <c r="AD145" s="27" t="s">
        <v>54</v>
      </c>
      <c r="AE145" s="28" t="s">
        <v>124</v>
      </c>
      <c r="AF145" s="29"/>
      <c r="AG145" s="29"/>
      <c r="AH145" s="27"/>
      <c r="AI145" s="27"/>
      <c r="AJ145" s="27"/>
      <c r="AK145" s="81"/>
      <c r="AL145" s="569"/>
      <c r="AM145" s="28"/>
      <c r="AN145" s="28"/>
      <c r="AO145" s="28">
        <v>2014</v>
      </c>
      <c r="AP145" s="20"/>
      <c r="AQ145" s="182"/>
      <c r="AR145" s="28" t="s">
        <v>3084</v>
      </c>
      <c r="AS145" s="20" t="s">
        <v>1977</v>
      </c>
    </row>
    <row r="146" spans="1:45" ht="15" customHeight="1" x14ac:dyDescent="0.25">
      <c r="A146" t="s">
        <v>744</v>
      </c>
      <c r="B146">
        <v>1</v>
      </c>
      <c r="C146" t="s">
        <v>875</v>
      </c>
      <c r="D146" s="26" t="s">
        <v>1541</v>
      </c>
      <c r="E146" s="435" t="s">
        <v>2301</v>
      </c>
      <c r="F146" s="27" t="s">
        <v>67</v>
      </c>
      <c r="G146" s="28" t="s">
        <v>1542</v>
      </c>
      <c r="H146" s="27" t="s">
        <v>1543</v>
      </c>
      <c r="I146" s="27">
        <v>32</v>
      </c>
      <c r="J146" s="87">
        <v>8</v>
      </c>
      <c r="K146" s="19" t="s">
        <v>800</v>
      </c>
      <c r="L146" s="52" t="s">
        <v>108</v>
      </c>
      <c r="M146" s="81"/>
      <c r="N146" s="28">
        <v>10167</v>
      </c>
      <c r="O146" s="972"/>
      <c r="P146" s="29">
        <v>6</v>
      </c>
      <c r="Q146" s="28">
        <v>19</v>
      </c>
      <c r="R146" s="28">
        <v>16</v>
      </c>
      <c r="S146" s="81">
        <v>82.966999999999999</v>
      </c>
      <c r="T146" s="185">
        <v>42206</v>
      </c>
      <c r="U146" s="326">
        <v>14.7</v>
      </c>
      <c r="V146" s="60">
        <v>1</v>
      </c>
      <c r="W146" s="167">
        <v>1</v>
      </c>
      <c r="X146" s="489">
        <f t="shared" si="4"/>
        <v>8.1604209698042691</v>
      </c>
      <c r="Y146" s="502" t="s">
        <v>2216</v>
      </c>
      <c r="Z146" s="494"/>
      <c r="AA146" s="28" t="s">
        <v>20</v>
      </c>
      <c r="AB146" s="27">
        <v>18</v>
      </c>
      <c r="AC146" s="28" t="s">
        <v>1545</v>
      </c>
      <c r="AD146" s="27" t="s">
        <v>54</v>
      </c>
      <c r="AE146" s="28" t="s">
        <v>124</v>
      </c>
      <c r="AF146" s="29" t="s">
        <v>54</v>
      </c>
      <c r="AG146" s="29" t="s">
        <v>54</v>
      </c>
      <c r="AH146" s="27" t="s">
        <v>133</v>
      </c>
      <c r="AI146" s="27" t="s">
        <v>133</v>
      </c>
      <c r="AJ146" s="27" t="s">
        <v>54</v>
      </c>
      <c r="AK146" s="81">
        <v>200</v>
      </c>
      <c r="AL146" s="569"/>
      <c r="AM146" s="28">
        <v>24</v>
      </c>
      <c r="AN146" s="28">
        <v>3</v>
      </c>
      <c r="AO146" s="28">
        <v>2009</v>
      </c>
      <c r="AP146" s="20">
        <v>2019</v>
      </c>
      <c r="AQ146" s="182" t="s">
        <v>1544</v>
      </c>
      <c r="AR146" s="435"/>
      <c r="AS146" s="20" t="s">
        <v>4859</v>
      </c>
    </row>
    <row r="147" spans="1:45" ht="15" customHeight="1" x14ac:dyDescent="0.25">
      <c r="A147" t="s">
        <v>746</v>
      </c>
      <c r="B147">
        <v>1</v>
      </c>
      <c r="C147" t="s">
        <v>875</v>
      </c>
      <c r="D147" s="26" t="s">
        <v>2116</v>
      </c>
      <c r="E147" s="435" t="s">
        <v>2117</v>
      </c>
      <c r="F147" s="27" t="s">
        <v>67</v>
      </c>
      <c r="G147" s="28" t="s">
        <v>2987</v>
      </c>
      <c r="H147" s="27" t="s">
        <v>33</v>
      </c>
      <c r="I147" s="27">
        <v>32</v>
      </c>
      <c r="J147" s="87">
        <v>32</v>
      </c>
      <c r="K147" s="19" t="s">
        <v>968</v>
      </c>
      <c r="L147" s="52" t="s">
        <v>108</v>
      </c>
      <c r="M147" s="81"/>
      <c r="N147" s="28">
        <v>10692</v>
      </c>
      <c r="O147" s="972"/>
      <c r="P147" s="29">
        <v>6</v>
      </c>
      <c r="Q147" s="28"/>
      <c r="R147" s="28">
        <v>47</v>
      </c>
      <c r="S147" s="81">
        <v>117.64700000000001</v>
      </c>
      <c r="T147" s="185">
        <v>43296</v>
      </c>
      <c r="U147" s="326">
        <v>14.7</v>
      </c>
      <c r="V147" s="60">
        <v>1</v>
      </c>
      <c r="W147" s="167">
        <v>1</v>
      </c>
      <c r="X147" s="489">
        <f t="shared" si="4"/>
        <v>11.003273475495698</v>
      </c>
      <c r="Y147" s="502" t="s">
        <v>174</v>
      </c>
      <c r="Z147" s="494" t="s">
        <v>54</v>
      </c>
      <c r="AA147" s="28" t="s">
        <v>20</v>
      </c>
      <c r="AB147" s="27">
        <v>193</v>
      </c>
      <c r="AC147" s="28" t="s">
        <v>4272</v>
      </c>
      <c r="AD147" s="27" t="s">
        <v>54</v>
      </c>
      <c r="AE147" s="28" t="s">
        <v>124</v>
      </c>
      <c r="AF147" s="29" t="s">
        <v>55</v>
      </c>
      <c r="AG147" s="29"/>
      <c r="AH147" s="27" t="s">
        <v>133</v>
      </c>
      <c r="AI147" s="27" t="s">
        <v>133</v>
      </c>
      <c r="AJ147" s="27" t="s">
        <v>54</v>
      </c>
      <c r="AK147" s="81"/>
      <c r="AL147" s="569"/>
      <c r="AM147" s="28">
        <v>32</v>
      </c>
      <c r="AN147" s="28"/>
      <c r="AO147" s="28">
        <v>2014</v>
      </c>
      <c r="AP147" s="20">
        <v>2018</v>
      </c>
      <c r="AQ147" s="182" t="s">
        <v>2118</v>
      </c>
      <c r="AR147" s="28" t="s">
        <v>4274</v>
      </c>
      <c r="AS147" s="130" t="s">
        <v>4273</v>
      </c>
    </row>
    <row r="148" spans="1:45" ht="15" customHeight="1" x14ac:dyDescent="0.25">
      <c r="B148">
        <v>1</v>
      </c>
      <c r="C148" t="s">
        <v>875</v>
      </c>
      <c r="D148" s="26" t="s">
        <v>3587</v>
      </c>
      <c r="E148" s="435" t="s">
        <v>2994</v>
      </c>
      <c r="F148" s="27" t="s">
        <v>67</v>
      </c>
      <c r="G148" s="28" t="s">
        <v>2991</v>
      </c>
      <c r="H148" s="27" t="s">
        <v>143</v>
      </c>
      <c r="I148" s="27">
        <v>32</v>
      </c>
      <c r="J148" s="87">
        <v>32</v>
      </c>
      <c r="K148" s="19" t="s">
        <v>1241</v>
      </c>
      <c r="L148" s="52" t="s">
        <v>108</v>
      </c>
      <c r="M148" s="81" t="s">
        <v>3582</v>
      </c>
      <c r="N148" s="28">
        <v>10801</v>
      </c>
      <c r="O148" s="972"/>
      <c r="P148" s="29" t="s">
        <v>744</v>
      </c>
      <c r="Q148" s="28">
        <v>4</v>
      </c>
      <c r="R148" s="28">
        <v>125</v>
      </c>
      <c r="S148" s="81">
        <v>98.17</v>
      </c>
      <c r="T148" s="185">
        <v>43229</v>
      </c>
      <c r="U148" s="326" t="s">
        <v>3562</v>
      </c>
      <c r="V148" s="60">
        <v>1</v>
      </c>
      <c r="W148" s="167">
        <v>1</v>
      </c>
      <c r="X148" s="489">
        <f t="shared" si="4"/>
        <v>9.08897324321822</v>
      </c>
      <c r="Y148" s="502"/>
      <c r="Z148" s="494"/>
      <c r="AA148" s="28" t="s">
        <v>479</v>
      </c>
      <c r="AB148" s="27">
        <v>50</v>
      </c>
      <c r="AC148" s="28" t="s">
        <v>3583</v>
      </c>
      <c r="AD148" s="27" t="s">
        <v>54</v>
      </c>
      <c r="AE148" s="28"/>
      <c r="AF148" s="29"/>
      <c r="AG148" s="29"/>
      <c r="AH148" s="27" t="s">
        <v>133</v>
      </c>
      <c r="AI148" s="27" t="s">
        <v>133</v>
      </c>
      <c r="AJ148" s="27" t="s">
        <v>54</v>
      </c>
      <c r="AK148" s="81"/>
      <c r="AL148" s="569"/>
      <c r="AM148" s="28">
        <v>64</v>
      </c>
      <c r="AN148" s="28"/>
      <c r="AO148" s="28"/>
      <c r="AP148" s="20">
        <v>2014</v>
      </c>
      <c r="AQ148" s="182"/>
      <c r="AR148" s="28" t="s">
        <v>3584</v>
      </c>
      <c r="AS148" s="127"/>
    </row>
    <row r="149" spans="1:45" ht="15" customHeight="1" x14ac:dyDescent="0.25">
      <c r="A149" t="s">
        <v>746</v>
      </c>
      <c r="B149">
        <v>1</v>
      </c>
      <c r="C149" t="s">
        <v>875</v>
      </c>
      <c r="D149" s="45" t="s">
        <v>503</v>
      </c>
      <c r="E149" s="555" t="s">
        <v>2555</v>
      </c>
      <c r="F149" s="46" t="s">
        <v>85</v>
      </c>
      <c r="G149" s="42" t="s">
        <v>311</v>
      </c>
      <c r="H149" s="27" t="s">
        <v>12</v>
      </c>
      <c r="I149" s="27">
        <v>32</v>
      </c>
      <c r="J149" s="87">
        <v>8</v>
      </c>
      <c r="K149" s="19" t="s">
        <v>800</v>
      </c>
      <c r="L149" s="52" t="s">
        <v>108</v>
      </c>
      <c r="M149" s="81"/>
      <c r="N149" s="28">
        <v>11216</v>
      </c>
      <c r="O149" s="972"/>
      <c r="P149" s="29">
        <v>6</v>
      </c>
      <c r="Q149" s="28">
        <v>4</v>
      </c>
      <c r="R149" s="28">
        <v>6</v>
      </c>
      <c r="S149" s="81">
        <v>123.45699999999999</v>
      </c>
      <c r="T149" s="185">
        <v>41764</v>
      </c>
      <c r="U149" s="326" t="s">
        <v>1255</v>
      </c>
      <c r="V149" s="60">
        <v>0.67</v>
      </c>
      <c r="W149" s="578">
        <v>2</v>
      </c>
      <c r="X149" s="489">
        <f t="shared" si="4"/>
        <v>3.6874193116975751</v>
      </c>
      <c r="Y149" s="502" t="s">
        <v>174</v>
      </c>
      <c r="Z149" s="494"/>
      <c r="AA149" s="28" t="s">
        <v>20</v>
      </c>
      <c r="AB149" s="27">
        <v>10</v>
      </c>
      <c r="AC149" s="28" t="s">
        <v>1244</v>
      </c>
      <c r="AD149" s="27" t="s">
        <v>54</v>
      </c>
      <c r="AE149" s="28"/>
      <c r="AF149" s="29" t="s">
        <v>55</v>
      </c>
      <c r="AG149" s="29"/>
      <c r="AH149" s="27" t="s">
        <v>133</v>
      </c>
      <c r="AI149" s="27" t="s">
        <v>133</v>
      </c>
      <c r="AJ149" s="27" t="s">
        <v>54</v>
      </c>
      <c r="AK149" s="81"/>
      <c r="AL149" s="569"/>
      <c r="AM149" s="28">
        <v>16</v>
      </c>
      <c r="AN149" s="28"/>
      <c r="AO149" s="28">
        <v>2013</v>
      </c>
      <c r="AP149" s="20">
        <v>2013</v>
      </c>
      <c r="AQ149" s="182" t="s">
        <v>2558</v>
      </c>
      <c r="AR149" s="28" t="s">
        <v>504</v>
      </c>
      <c r="AS149" s="20" t="s">
        <v>1243</v>
      </c>
    </row>
    <row r="150" spans="1:45" ht="15" customHeight="1" x14ac:dyDescent="0.25">
      <c r="B150">
        <v>1</v>
      </c>
      <c r="C150" t="s">
        <v>875</v>
      </c>
      <c r="D150" s="45" t="s">
        <v>4192</v>
      </c>
      <c r="E150" s="555" t="s">
        <v>4193</v>
      </c>
      <c r="F150" s="46" t="s">
        <v>67</v>
      </c>
      <c r="G150" s="42" t="s">
        <v>406</v>
      </c>
      <c r="H150" s="27" t="s">
        <v>4311</v>
      </c>
      <c r="I150" s="27">
        <v>32</v>
      </c>
      <c r="J150" s="87">
        <v>32</v>
      </c>
      <c r="K150" s="19" t="s">
        <v>9</v>
      </c>
      <c r="L150" s="52" t="s">
        <v>108</v>
      </c>
      <c r="M150" s="81" t="s">
        <v>4313</v>
      </c>
      <c r="N150" s="28">
        <v>13531</v>
      </c>
      <c r="O150" s="972"/>
      <c r="P150" s="29">
        <v>6</v>
      </c>
      <c r="Q150" s="28">
        <v>31</v>
      </c>
      <c r="R150" s="28">
        <v>78</v>
      </c>
      <c r="S150" s="81">
        <v>50</v>
      </c>
      <c r="T150" s="185">
        <v>43297</v>
      </c>
      <c r="U150" s="326">
        <v>14.7</v>
      </c>
      <c r="V150" s="60">
        <v>0.8</v>
      </c>
      <c r="W150" s="578">
        <v>1</v>
      </c>
      <c r="X150" s="489">
        <f t="shared" ref="X150:X159" si="5">IF(AND(N150&lt;&gt;"",S150&lt;&gt;""),1000*S150*V150/(N150*W150),"")</f>
        <v>2.9561747099253566</v>
      </c>
      <c r="Y150" s="502" t="s">
        <v>174</v>
      </c>
      <c r="Z150" s="494" t="s">
        <v>54</v>
      </c>
      <c r="AA150" s="28" t="s">
        <v>20</v>
      </c>
      <c r="AB150" s="27">
        <v>169</v>
      </c>
      <c r="AC150" s="28" t="s">
        <v>2630</v>
      </c>
      <c r="AD150" s="27" t="s">
        <v>54</v>
      </c>
      <c r="AE150" s="28" t="s">
        <v>124</v>
      </c>
      <c r="AF150" s="29" t="s">
        <v>55</v>
      </c>
      <c r="AG150" s="29" t="s">
        <v>54</v>
      </c>
      <c r="AH150" s="27" t="s">
        <v>133</v>
      </c>
      <c r="AI150" s="27" t="s">
        <v>133</v>
      </c>
      <c r="AJ150" s="27" t="s">
        <v>54</v>
      </c>
      <c r="AK150" s="81"/>
      <c r="AL150" s="569"/>
      <c r="AM150" s="28">
        <v>32</v>
      </c>
      <c r="AN150" s="28">
        <v>6</v>
      </c>
      <c r="AO150" s="28">
        <v>2007</v>
      </c>
      <c r="AP150" s="20">
        <v>2014</v>
      </c>
      <c r="AQ150" s="37"/>
      <c r="AR150" s="28" t="s">
        <v>4314</v>
      </c>
      <c r="AS150" s="20" t="s">
        <v>4313</v>
      </c>
    </row>
    <row r="151" spans="1:45" ht="15" customHeight="1" x14ac:dyDescent="0.25">
      <c r="B151">
        <v>1</v>
      </c>
      <c r="C151" t="s">
        <v>875</v>
      </c>
      <c r="D151" s="45" t="s">
        <v>2009</v>
      </c>
      <c r="E151" s="555" t="s">
        <v>2397</v>
      </c>
      <c r="F151" s="46" t="s">
        <v>67</v>
      </c>
      <c r="G151" s="42" t="s">
        <v>2018</v>
      </c>
      <c r="H151" s="592" t="s">
        <v>1613</v>
      </c>
      <c r="I151" s="46">
        <v>32</v>
      </c>
      <c r="J151" s="670">
        <v>32</v>
      </c>
      <c r="K151" s="19" t="s">
        <v>800</v>
      </c>
      <c r="L151" s="52" t="s">
        <v>108</v>
      </c>
      <c r="M151" s="81"/>
      <c r="N151" s="28">
        <v>13997</v>
      </c>
      <c r="O151" s="972"/>
      <c r="P151" s="29">
        <v>6</v>
      </c>
      <c r="Q151" s="28">
        <v>4</v>
      </c>
      <c r="R151" s="28">
        <v>62</v>
      </c>
      <c r="S151" s="81">
        <v>129.87</v>
      </c>
      <c r="T151" s="185">
        <v>43186</v>
      </c>
      <c r="U151" s="326">
        <v>14.7</v>
      </c>
      <c r="V151" s="60">
        <v>1</v>
      </c>
      <c r="W151" s="578">
        <v>1</v>
      </c>
      <c r="X151" s="489">
        <f t="shared" si="5"/>
        <v>9.2784168036007717</v>
      </c>
      <c r="Y151" s="502" t="s">
        <v>174</v>
      </c>
      <c r="Z151" s="494"/>
      <c r="AA151" s="28" t="s">
        <v>17</v>
      </c>
      <c r="AB151" s="27">
        <v>65</v>
      </c>
      <c r="AC151" s="28" t="s">
        <v>3191</v>
      </c>
      <c r="AD151" s="27" t="s">
        <v>54</v>
      </c>
      <c r="AE151" s="28" t="s">
        <v>124</v>
      </c>
      <c r="AF151" s="29" t="s">
        <v>55</v>
      </c>
      <c r="AG151" s="29"/>
      <c r="AH151" s="27" t="s">
        <v>133</v>
      </c>
      <c r="AI151" s="27" t="s">
        <v>133</v>
      </c>
      <c r="AJ151" s="27" t="s">
        <v>54</v>
      </c>
      <c r="AK151" s="81"/>
      <c r="AL151" s="569"/>
      <c r="AM151" s="28">
        <v>32</v>
      </c>
      <c r="AN151" s="28"/>
      <c r="AO151" s="28">
        <v>2015</v>
      </c>
      <c r="AP151" s="20">
        <v>2017</v>
      </c>
      <c r="AQ151" s="182"/>
      <c r="AR151" s="28" t="s">
        <v>3192</v>
      </c>
      <c r="AS151" s="20" t="s">
        <v>3193</v>
      </c>
    </row>
    <row r="152" spans="1:45" ht="15" customHeight="1" x14ac:dyDescent="0.25">
      <c r="B152">
        <v>1</v>
      </c>
      <c r="C152" t="s">
        <v>875</v>
      </c>
      <c r="D152" s="45" t="s">
        <v>4384</v>
      </c>
      <c r="E152" s="555" t="s">
        <v>3469</v>
      </c>
      <c r="F152" s="46" t="s">
        <v>67</v>
      </c>
      <c r="G152" s="42"/>
      <c r="H152" s="592" t="s">
        <v>1613</v>
      </c>
      <c r="I152" s="46">
        <v>32</v>
      </c>
      <c r="J152" s="670">
        <v>32</v>
      </c>
      <c r="K152" s="19" t="s">
        <v>800</v>
      </c>
      <c r="L152" s="52" t="s">
        <v>108</v>
      </c>
      <c r="M152" s="81"/>
      <c r="N152" s="28">
        <v>14119</v>
      </c>
      <c r="O152" s="972"/>
      <c r="P152" s="29">
        <v>6</v>
      </c>
      <c r="Q152" s="28"/>
      <c r="R152" s="28">
        <v>32</v>
      </c>
      <c r="S152" s="81">
        <v>62.112000000000002</v>
      </c>
      <c r="T152" s="185">
        <v>43230</v>
      </c>
      <c r="U152" s="326">
        <v>14.7</v>
      </c>
      <c r="V152" s="60">
        <v>1</v>
      </c>
      <c r="W152" s="578">
        <v>1</v>
      </c>
      <c r="X152" s="489">
        <f t="shared" si="5"/>
        <v>4.3991784120688431</v>
      </c>
      <c r="Y152" s="502" t="s">
        <v>174</v>
      </c>
      <c r="Z152" s="494"/>
      <c r="AA152" s="28" t="s">
        <v>20</v>
      </c>
      <c r="AB152" s="27">
        <v>141</v>
      </c>
      <c r="AC152" s="28" t="s">
        <v>3604</v>
      </c>
      <c r="AD152" s="27" t="s">
        <v>54</v>
      </c>
      <c r="AE152" s="28" t="s">
        <v>124</v>
      </c>
      <c r="AF152" s="29" t="s">
        <v>55</v>
      </c>
      <c r="AG152" s="29"/>
      <c r="AH152" s="27" t="s">
        <v>133</v>
      </c>
      <c r="AI152" s="27" t="s">
        <v>133</v>
      </c>
      <c r="AJ152" s="27" t="s">
        <v>54</v>
      </c>
      <c r="AK152" s="81"/>
      <c r="AL152" s="569"/>
      <c r="AM152" s="28">
        <v>32</v>
      </c>
      <c r="AN152" s="28"/>
      <c r="AO152" s="28">
        <v>2016</v>
      </c>
      <c r="AP152" s="20">
        <v>2018</v>
      </c>
      <c r="AQ152" s="182"/>
      <c r="AR152" s="53" t="s">
        <v>3470</v>
      </c>
      <c r="AS152" s="20" t="s">
        <v>3610</v>
      </c>
    </row>
    <row r="153" spans="1:45" ht="15" customHeight="1" x14ac:dyDescent="0.25">
      <c r="A153" t="s">
        <v>744</v>
      </c>
      <c r="B153">
        <v>1</v>
      </c>
      <c r="C153" t="s">
        <v>875</v>
      </c>
      <c r="D153" s="45" t="s">
        <v>1507</v>
      </c>
      <c r="E153" s="555" t="s">
        <v>2513</v>
      </c>
      <c r="F153" s="46" t="s">
        <v>57</v>
      </c>
      <c r="G153" s="42" t="s">
        <v>525</v>
      </c>
      <c r="H153" s="46" t="s">
        <v>1031</v>
      </c>
      <c r="I153" s="46">
        <v>32</v>
      </c>
      <c r="J153" s="670">
        <v>8</v>
      </c>
      <c r="K153" s="19" t="s">
        <v>800</v>
      </c>
      <c r="L153" s="52" t="s">
        <v>108</v>
      </c>
      <c r="M153" s="81"/>
      <c r="N153" s="28">
        <v>22282</v>
      </c>
      <c r="O153" s="972"/>
      <c r="P153" s="29">
        <v>6</v>
      </c>
      <c r="Q153" s="28">
        <v>12</v>
      </c>
      <c r="R153" s="28">
        <v>16</v>
      </c>
      <c r="S153" s="81">
        <v>101.947</v>
      </c>
      <c r="T153" s="185">
        <v>42025</v>
      </c>
      <c r="U153" s="326">
        <v>14.7</v>
      </c>
      <c r="V153" s="60">
        <v>1</v>
      </c>
      <c r="W153" s="578">
        <v>2</v>
      </c>
      <c r="X153" s="489">
        <f t="shared" si="5"/>
        <v>2.2876537115160218</v>
      </c>
      <c r="Y153" s="502" t="s">
        <v>174</v>
      </c>
      <c r="Z153" s="494"/>
      <c r="AA153" s="28" t="s">
        <v>20</v>
      </c>
      <c r="AB153" s="27">
        <v>22</v>
      </c>
      <c r="AC153" s="28" t="s">
        <v>1507</v>
      </c>
      <c r="AD153" s="27" t="s">
        <v>54</v>
      </c>
      <c r="AE153" s="28" t="s">
        <v>124</v>
      </c>
      <c r="AF153" s="29" t="s">
        <v>55</v>
      </c>
      <c r="AG153" s="29"/>
      <c r="AH153" s="27" t="s">
        <v>129</v>
      </c>
      <c r="AI153" s="27" t="s">
        <v>129</v>
      </c>
      <c r="AJ153" s="27" t="s">
        <v>54</v>
      </c>
      <c r="AK153" s="81"/>
      <c r="AL153" s="569"/>
      <c r="AM153" s="28"/>
      <c r="AN153" s="28"/>
      <c r="AO153" s="28">
        <v>2014</v>
      </c>
      <c r="AP153" s="20">
        <v>2016</v>
      </c>
      <c r="AQ153" s="182" t="s">
        <v>6254</v>
      </c>
      <c r="AR153" s="28" t="s">
        <v>1508</v>
      </c>
      <c r="AS153" s="127" t="s">
        <v>1673</v>
      </c>
    </row>
    <row r="154" spans="1:45" ht="15" customHeight="1" x14ac:dyDescent="0.25">
      <c r="D154" s="409" t="s">
        <v>5210</v>
      </c>
      <c r="E154" s="435" t="s">
        <v>5211</v>
      </c>
      <c r="F154" s="412"/>
      <c r="G154" s="28" t="s">
        <v>5212</v>
      </c>
      <c r="H154" s="412" t="s">
        <v>1613</v>
      </c>
      <c r="I154" s="412">
        <v>32</v>
      </c>
      <c r="J154" s="415">
        <v>32</v>
      </c>
      <c r="K154" s="19" t="s">
        <v>2408</v>
      </c>
      <c r="L154" s="28" t="s">
        <v>5212</v>
      </c>
      <c r="M154" s="81"/>
      <c r="N154" s="28">
        <v>28166</v>
      </c>
      <c r="O154" s="972"/>
      <c r="P154" s="29">
        <v>6</v>
      </c>
      <c r="Q154" s="28"/>
      <c r="R154" s="28"/>
      <c r="S154" s="81">
        <v>89.8</v>
      </c>
      <c r="T154" s="185"/>
      <c r="U154" s="326"/>
      <c r="V154" s="60">
        <v>1</v>
      </c>
      <c r="W154" s="578">
        <v>1</v>
      </c>
      <c r="X154" s="721">
        <f t="shared" si="5"/>
        <v>3.1882411418021728</v>
      </c>
      <c r="Y154" s="502"/>
      <c r="Z154" s="494"/>
      <c r="AA154" s="28" t="s">
        <v>479</v>
      </c>
      <c r="AB154" s="27"/>
      <c r="AC154" s="28"/>
      <c r="AD154" s="27" t="s">
        <v>54</v>
      </c>
      <c r="AE154" s="28" t="s">
        <v>124</v>
      </c>
      <c r="AF154" s="29" t="s">
        <v>55</v>
      </c>
      <c r="AG154" s="29"/>
      <c r="AH154" s="27" t="s">
        <v>133</v>
      </c>
      <c r="AI154" s="27" t="s">
        <v>133</v>
      </c>
      <c r="AJ154" s="27" t="s">
        <v>54</v>
      </c>
      <c r="AK154" s="81"/>
      <c r="AL154" s="569"/>
      <c r="AM154" s="28">
        <v>32</v>
      </c>
      <c r="AN154" s="28"/>
      <c r="AO154" s="28"/>
      <c r="AP154" s="20">
        <v>2020</v>
      </c>
      <c r="AQ154" s="182"/>
      <c r="AR154" s="28" t="s">
        <v>5213</v>
      </c>
      <c r="AS154" s="20" t="s">
        <v>5214</v>
      </c>
    </row>
    <row r="155" spans="1:45" ht="15" customHeight="1" x14ac:dyDescent="0.25">
      <c r="B155">
        <v>1</v>
      </c>
      <c r="C155" t="s">
        <v>875</v>
      </c>
      <c r="D155" s="26" t="s">
        <v>2156</v>
      </c>
      <c r="E155" s="435" t="s">
        <v>3561</v>
      </c>
      <c r="F155" s="27" t="s">
        <v>67</v>
      </c>
      <c r="G155" s="28" t="s">
        <v>2157</v>
      </c>
      <c r="H155" s="27" t="s">
        <v>33</v>
      </c>
      <c r="I155" s="27">
        <v>32</v>
      </c>
      <c r="J155" s="87">
        <v>32</v>
      </c>
      <c r="K155" s="19" t="s">
        <v>3603</v>
      </c>
      <c r="L155" s="52" t="s">
        <v>108</v>
      </c>
      <c r="M155" s="81"/>
      <c r="N155" s="28">
        <v>31331</v>
      </c>
      <c r="O155" s="972"/>
      <c r="P155" s="29" t="s">
        <v>744</v>
      </c>
      <c r="Q155" s="28">
        <v>43</v>
      </c>
      <c r="R155" s="28">
        <v>578</v>
      </c>
      <c r="S155" s="81">
        <v>99.75</v>
      </c>
      <c r="T155" s="185">
        <v>43230</v>
      </c>
      <c r="U155" s="326" t="s">
        <v>3562</v>
      </c>
      <c r="V155" s="60">
        <v>1</v>
      </c>
      <c r="W155" s="167">
        <v>1</v>
      </c>
      <c r="X155" s="489">
        <f t="shared" si="5"/>
        <v>3.1837477258944813</v>
      </c>
      <c r="Y155" s="502" t="s">
        <v>2226</v>
      </c>
      <c r="Z155" s="494" t="s">
        <v>54</v>
      </c>
      <c r="AA155" s="28" t="s">
        <v>17</v>
      </c>
      <c r="AB155" s="27">
        <v>53</v>
      </c>
      <c r="AC155" s="28" t="s">
        <v>3261</v>
      </c>
      <c r="AD155" s="27"/>
      <c r="AE155" s="28"/>
      <c r="AF155" s="29"/>
      <c r="AG155" s="29"/>
      <c r="AH155" s="27"/>
      <c r="AI155" s="27"/>
      <c r="AJ155" s="27"/>
      <c r="AK155" s="81"/>
      <c r="AL155" s="569"/>
      <c r="AM155" s="28"/>
      <c r="AN155" s="28"/>
      <c r="AO155" s="28">
        <v>2015</v>
      </c>
      <c r="AP155" s="20">
        <v>2015</v>
      </c>
      <c r="AQ155" s="142"/>
      <c r="AR155" s="28" t="s">
        <v>3260</v>
      </c>
      <c r="AS155" s="20" t="s">
        <v>3259</v>
      </c>
    </row>
    <row r="156" spans="1:45" ht="15" customHeight="1" x14ac:dyDescent="0.25">
      <c r="B156">
        <v>1</v>
      </c>
      <c r="C156" t="s">
        <v>875</v>
      </c>
      <c r="D156" s="45" t="s">
        <v>2036</v>
      </c>
      <c r="E156" s="555" t="s">
        <v>2037</v>
      </c>
      <c r="F156" s="46" t="s">
        <v>67</v>
      </c>
      <c r="G156" s="42" t="s">
        <v>3139</v>
      </c>
      <c r="H156" s="27" t="s">
        <v>1031</v>
      </c>
      <c r="I156" s="46">
        <v>32</v>
      </c>
      <c r="J156" s="670">
        <v>8</v>
      </c>
      <c r="K156" s="19" t="s">
        <v>800</v>
      </c>
      <c r="L156" s="52" t="s">
        <v>108</v>
      </c>
      <c r="M156" s="81"/>
      <c r="N156" s="28">
        <v>32144</v>
      </c>
      <c r="O156" s="972"/>
      <c r="P156" s="29">
        <v>6</v>
      </c>
      <c r="Q156" s="28">
        <v>4</v>
      </c>
      <c r="R156" s="28">
        <v>28</v>
      </c>
      <c r="S156" s="81">
        <v>73.47</v>
      </c>
      <c r="T156" s="185">
        <v>43185</v>
      </c>
      <c r="U156" s="326">
        <v>14.7</v>
      </c>
      <c r="V156" s="60">
        <v>1</v>
      </c>
      <c r="W156" s="167">
        <v>2</v>
      </c>
      <c r="X156" s="489">
        <f t="shared" si="5"/>
        <v>1.1428260328521653</v>
      </c>
      <c r="Y156" s="502" t="s">
        <v>174</v>
      </c>
      <c r="Z156" s="494"/>
      <c r="AA156" s="28" t="s">
        <v>20</v>
      </c>
      <c r="AB156" s="27">
        <v>37</v>
      </c>
      <c r="AC156" s="28" t="s">
        <v>3138</v>
      </c>
      <c r="AD156" s="27" t="s">
        <v>54</v>
      </c>
      <c r="AE156" s="28" t="s">
        <v>124</v>
      </c>
      <c r="AF156" s="29" t="s">
        <v>54</v>
      </c>
      <c r="AG156" s="29"/>
      <c r="AH156" s="27" t="s">
        <v>133</v>
      </c>
      <c r="AI156" s="27" t="s">
        <v>133</v>
      </c>
      <c r="AJ156" s="27" t="s">
        <v>54</v>
      </c>
      <c r="AK156" s="81"/>
      <c r="AL156" s="569"/>
      <c r="AM156" s="28"/>
      <c r="AN156" s="28"/>
      <c r="AO156" s="28">
        <v>2016</v>
      </c>
      <c r="AP156" s="20">
        <v>2016</v>
      </c>
      <c r="AQ156" s="182" t="s">
        <v>3140</v>
      </c>
      <c r="AR156" s="28" t="s">
        <v>3141</v>
      </c>
      <c r="AS156" s="127" t="s">
        <v>3137</v>
      </c>
    </row>
    <row r="157" spans="1:45" ht="15" customHeight="1" x14ac:dyDescent="0.25">
      <c r="A157" t="s">
        <v>744</v>
      </c>
      <c r="B157">
        <v>1</v>
      </c>
      <c r="C157" t="s">
        <v>875</v>
      </c>
      <c r="D157" s="26" t="s">
        <v>1030</v>
      </c>
      <c r="E157" s="435" t="s">
        <v>2225</v>
      </c>
      <c r="F157" s="27" t="s">
        <v>57</v>
      </c>
      <c r="G157" s="28" t="s">
        <v>157</v>
      </c>
      <c r="H157" s="27" t="s">
        <v>1031</v>
      </c>
      <c r="I157" s="27">
        <v>32</v>
      </c>
      <c r="J157" s="87">
        <v>8</v>
      </c>
      <c r="K157" s="19" t="s">
        <v>1032</v>
      </c>
      <c r="L157" s="52" t="s">
        <v>108</v>
      </c>
      <c r="M157" s="81"/>
      <c r="N157" s="28">
        <v>36094</v>
      </c>
      <c r="O157" s="972"/>
      <c r="P157" s="29">
        <v>4</v>
      </c>
      <c r="Q157" s="28">
        <v>4</v>
      </c>
      <c r="R157" s="28">
        <v>47</v>
      </c>
      <c r="S157" s="81">
        <v>45.95</v>
      </c>
      <c r="T157" s="185">
        <v>41770</v>
      </c>
      <c r="U157" s="326" t="s">
        <v>1267</v>
      </c>
      <c r="V157" s="60">
        <v>1</v>
      </c>
      <c r="W157" s="167">
        <v>1</v>
      </c>
      <c r="X157" s="489">
        <f t="shared" si="5"/>
        <v>1.2730647753089157</v>
      </c>
      <c r="Y157" s="502" t="s">
        <v>2226</v>
      </c>
      <c r="Z157" s="494" t="s">
        <v>54</v>
      </c>
      <c r="AA157" s="28" t="s">
        <v>479</v>
      </c>
      <c r="AB157" s="27">
        <v>85</v>
      </c>
      <c r="AC157" s="28" t="s">
        <v>1030</v>
      </c>
      <c r="AD157" s="27" t="s">
        <v>54</v>
      </c>
      <c r="AE157" s="28" t="s">
        <v>124</v>
      </c>
      <c r="AF157" s="29"/>
      <c r="AG157" s="29"/>
      <c r="AH157" s="27" t="s">
        <v>133</v>
      </c>
      <c r="AI157" s="27" t="s">
        <v>133</v>
      </c>
      <c r="AJ157" s="27" t="s">
        <v>54</v>
      </c>
      <c r="AK157" s="81"/>
      <c r="AL157" s="569"/>
      <c r="AM157" s="28"/>
      <c r="AN157" s="28"/>
      <c r="AO157" s="28">
        <v>2014</v>
      </c>
      <c r="AP157" s="20">
        <v>2014</v>
      </c>
      <c r="AQ157" s="142"/>
      <c r="AR157" s="28" t="s">
        <v>1033</v>
      </c>
      <c r="AS157" s="20" t="s">
        <v>1035</v>
      </c>
    </row>
    <row r="158" spans="1:45" ht="15" customHeight="1" x14ac:dyDescent="0.25">
      <c r="A158" t="s">
        <v>174</v>
      </c>
      <c r="B158">
        <v>1</v>
      </c>
      <c r="C158" t="s">
        <v>875</v>
      </c>
      <c r="D158" s="26" t="s">
        <v>695</v>
      </c>
      <c r="E158" s="435" t="s">
        <v>2370</v>
      </c>
      <c r="F158" s="27" t="s">
        <v>67</v>
      </c>
      <c r="G158" s="28" t="s">
        <v>363</v>
      </c>
      <c r="H158" s="27" t="s">
        <v>668</v>
      </c>
      <c r="I158" s="27">
        <v>32</v>
      </c>
      <c r="J158" s="87">
        <v>32</v>
      </c>
      <c r="K158" s="19" t="s">
        <v>770</v>
      </c>
      <c r="L158" s="52" t="s">
        <v>108</v>
      </c>
      <c r="M158" s="81"/>
      <c r="N158" s="28">
        <v>37459</v>
      </c>
      <c r="O158" s="972"/>
      <c r="P158" s="29">
        <v>4</v>
      </c>
      <c r="Q158" s="28">
        <v>25</v>
      </c>
      <c r="R158" s="28">
        <v>54</v>
      </c>
      <c r="S158" s="81">
        <v>42.944000000000003</v>
      </c>
      <c r="T158" s="185">
        <v>41751</v>
      </c>
      <c r="U158" s="326" t="s">
        <v>1267</v>
      </c>
      <c r="V158" s="60">
        <v>1</v>
      </c>
      <c r="W158" s="167">
        <v>1</v>
      </c>
      <c r="X158" s="489">
        <f t="shared" si="5"/>
        <v>1.1464267599241837</v>
      </c>
      <c r="Y158" s="502" t="s">
        <v>2226</v>
      </c>
      <c r="Z158" s="494"/>
      <c r="AA158" s="28" t="s">
        <v>17</v>
      </c>
      <c r="AB158" s="27">
        <v>57</v>
      </c>
      <c r="AC158" s="28" t="s">
        <v>229</v>
      </c>
      <c r="AD158" s="27" t="s">
        <v>54</v>
      </c>
      <c r="AE158" s="28" t="s">
        <v>124</v>
      </c>
      <c r="AF158" s="29" t="s">
        <v>54</v>
      </c>
      <c r="AG158" s="29"/>
      <c r="AH158" s="27" t="s">
        <v>133</v>
      </c>
      <c r="AI158" s="27" t="s">
        <v>613</v>
      </c>
      <c r="AJ158" s="27" t="s">
        <v>54</v>
      </c>
      <c r="AK158" s="81"/>
      <c r="AL158" s="569"/>
      <c r="AM158" s="28">
        <v>32</v>
      </c>
      <c r="AN158" s="28">
        <v>4</v>
      </c>
      <c r="AO158" s="28">
        <v>2011</v>
      </c>
      <c r="AP158" s="20"/>
      <c r="AQ158" s="182" t="s">
        <v>2371</v>
      </c>
      <c r="AR158" s="28" t="s">
        <v>696</v>
      </c>
      <c r="AS158" s="20" t="s">
        <v>1209</v>
      </c>
    </row>
    <row r="159" spans="1:45" ht="15" customHeight="1" x14ac:dyDescent="0.25">
      <c r="B159">
        <v>1</v>
      </c>
      <c r="C159" t="s">
        <v>875</v>
      </c>
      <c r="D159" s="26" t="s">
        <v>3701</v>
      </c>
      <c r="E159" s="435" t="s">
        <v>3703</v>
      </c>
      <c r="F159" s="27" t="s">
        <v>2800</v>
      </c>
      <c r="G159" s="28" t="s">
        <v>3704</v>
      </c>
      <c r="H159" s="27" t="s">
        <v>1971</v>
      </c>
      <c r="I159" s="27">
        <v>32</v>
      </c>
      <c r="J159" s="87">
        <v>32</v>
      </c>
      <c r="K159" s="19" t="s">
        <v>5300</v>
      </c>
      <c r="L159" s="52" t="s">
        <v>108</v>
      </c>
      <c r="M159" s="81"/>
      <c r="N159" s="28">
        <v>72649</v>
      </c>
      <c r="O159" s="972"/>
      <c r="P159" s="29">
        <v>6</v>
      </c>
      <c r="Q159" s="28">
        <v>156</v>
      </c>
      <c r="R159" s="28">
        <v>119</v>
      </c>
      <c r="S159" s="81">
        <v>100</v>
      </c>
      <c r="T159" s="185">
        <v>43242</v>
      </c>
      <c r="U159" s="326">
        <v>14.7</v>
      </c>
      <c r="V159" s="60">
        <v>1</v>
      </c>
      <c r="W159" s="167">
        <v>0.125</v>
      </c>
      <c r="X159" s="489">
        <f t="shared" si="5"/>
        <v>11.011851505182452</v>
      </c>
      <c r="Y159" s="502" t="s">
        <v>174</v>
      </c>
      <c r="Z159" s="494"/>
      <c r="AA159" s="28" t="s">
        <v>17</v>
      </c>
      <c r="AB159" s="27">
        <v>46</v>
      </c>
      <c r="AC159" s="28" t="s">
        <v>3794</v>
      </c>
      <c r="AD159" s="27"/>
      <c r="AE159" s="28"/>
      <c r="AF159" s="29"/>
      <c r="AG159" s="29"/>
      <c r="AH159" s="27"/>
      <c r="AI159" s="27"/>
      <c r="AJ159" s="27"/>
      <c r="AK159" s="81"/>
      <c r="AL159" s="569"/>
      <c r="AM159" s="28"/>
      <c r="AN159" s="28"/>
      <c r="AO159" s="28">
        <v>2013</v>
      </c>
      <c r="AP159" s="20">
        <v>2016</v>
      </c>
      <c r="AQ159" s="182" t="s">
        <v>3702</v>
      </c>
      <c r="AR159" s="28" t="s">
        <v>3796</v>
      </c>
      <c r="AS159" s="20" t="s">
        <v>3795</v>
      </c>
    </row>
    <row r="160" spans="1:45" ht="7.5" customHeight="1" x14ac:dyDescent="0.25">
      <c r="D160" s="26"/>
      <c r="E160" s="435"/>
      <c r="F160" s="27"/>
      <c r="G160" s="28"/>
      <c r="H160" s="27"/>
      <c r="I160" s="27"/>
      <c r="J160" s="87"/>
      <c r="K160" s="19"/>
      <c r="L160" s="52"/>
      <c r="M160" s="81"/>
      <c r="N160" s="28"/>
      <c r="O160" s="972"/>
      <c r="P160" s="29"/>
      <c r="Q160" s="28"/>
      <c r="R160" s="28"/>
      <c r="S160" s="81"/>
      <c r="T160" s="185"/>
      <c r="U160" s="326"/>
      <c r="V160" s="60"/>
      <c r="W160" s="167"/>
      <c r="X160" s="489"/>
      <c r="Y160" s="502"/>
      <c r="Z160" s="494"/>
      <c r="AA160" s="28"/>
      <c r="AB160" s="27"/>
      <c r="AC160" s="28"/>
      <c r="AD160" s="27"/>
      <c r="AE160" s="28"/>
      <c r="AF160" s="29"/>
      <c r="AG160" s="29"/>
      <c r="AH160" s="27"/>
      <c r="AI160" s="27"/>
      <c r="AJ160" s="27"/>
      <c r="AK160" s="81"/>
      <c r="AL160" s="569"/>
      <c r="AM160" s="28"/>
      <c r="AN160" s="28"/>
      <c r="AO160" s="28"/>
      <c r="AP160" s="20"/>
      <c r="AQ160" s="142"/>
      <c r="AR160" s="28"/>
      <c r="AS160" s="20"/>
    </row>
    <row r="161" spans="1:45" ht="15" customHeight="1" x14ac:dyDescent="0.25">
      <c r="A161" t="s">
        <v>746</v>
      </c>
      <c r="B161">
        <v>1</v>
      </c>
      <c r="C161" t="s">
        <v>875</v>
      </c>
      <c r="D161" s="409" t="s">
        <v>4854</v>
      </c>
      <c r="E161" s="435" t="s">
        <v>4825</v>
      </c>
      <c r="F161" s="27" t="s">
        <v>57</v>
      </c>
      <c r="G161" s="504" t="s">
        <v>4827</v>
      </c>
      <c r="H161" s="27" t="s">
        <v>143</v>
      </c>
      <c r="I161" s="412">
        <v>24</v>
      </c>
      <c r="J161" s="415">
        <v>24</v>
      </c>
      <c r="K161" s="19" t="s">
        <v>800</v>
      </c>
      <c r="L161" s="52" t="s">
        <v>108</v>
      </c>
      <c r="M161" s="81" t="s">
        <v>4855</v>
      </c>
      <c r="N161" s="28">
        <v>516</v>
      </c>
      <c r="O161" s="972"/>
      <c r="P161" s="29">
        <v>6</v>
      </c>
      <c r="Q161" s="28"/>
      <c r="R161" s="28"/>
      <c r="S161" s="81">
        <v>322.58100000000002</v>
      </c>
      <c r="T161" s="185">
        <v>43532</v>
      </c>
      <c r="U161" s="326">
        <v>14.7</v>
      </c>
      <c r="V161" s="60">
        <v>0.8</v>
      </c>
      <c r="W161" s="167">
        <v>2</v>
      </c>
      <c r="X161" s="489">
        <f>IF(AND(N161&lt;&gt;"",S161&lt;&gt;""),1000*S161*V161/(N161*W161),"")</f>
        <v>250.06279069767444</v>
      </c>
      <c r="Y161" s="502" t="s">
        <v>174</v>
      </c>
      <c r="Z161" s="494"/>
      <c r="AA161" s="28" t="s">
        <v>20</v>
      </c>
      <c r="AB161" s="27">
        <v>1</v>
      </c>
      <c r="AC161" s="28" t="s">
        <v>4842</v>
      </c>
      <c r="AD161" s="27" t="s">
        <v>54</v>
      </c>
      <c r="AE161" s="28" t="s">
        <v>158</v>
      </c>
      <c r="AF161" s="29" t="s">
        <v>55</v>
      </c>
      <c r="AG161" s="29" t="s">
        <v>55</v>
      </c>
      <c r="AH161" s="27" t="s">
        <v>718</v>
      </c>
      <c r="AI161" s="27" t="s">
        <v>718</v>
      </c>
      <c r="AJ161" s="27" t="s">
        <v>55</v>
      </c>
      <c r="AK161" s="81">
        <v>32</v>
      </c>
      <c r="AL161" s="27">
        <v>4</v>
      </c>
      <c r="AM161" s="28">
        <v>16</v>
      </c>
      <c r="AN161" s="28"/>
      <c r="AO161" s="28">
        <v>2017</v>
      </c>
      <c r="AP161" s="20">
        <v>2019</v>
      </c>
      <c r="AQ161" s="182" t="s">
        <v>4828</v>
      </c>
      <c r="AR161" s="28" t="s">
        <v>4843</v>
      </c>
      <c r="AS161" s="20" t="s">
        <v>4829</v>
      </c>
    </row>
    <row r="162" spans="1:45" ht="15" customHeight="1" x14ac:dyDescent="0.25">
      <c r="A162" s="7" t="s">
        <v>746</v>
      </c>
      <c r="B162" s="7">
        <v>1</v>
      </c>
      <c r="C162" t="s">
        <v>875</v>
      </c>
      <c r="D162" s="26" t="s">
        <v>1724</v>
      </c>
      <c r="E162" s="435" t="s">
        <v>2507</v>
      </c>
      <c r="F162" s="27" t="s">
        <v>85</v>
      </c>
      <c r="G162" s="28" t="s">
        <v>108</v>
      </c>
      <c r="H162" s="27" t="s">
        <v>143</v>
      </c>
      <c r="I162" s="27">
        <v>24</v>
      </c>
      <c r="J162" s="87">
        <v>24</v>
      </c>
      <c r="K162" s="856" t="s">
        <v>4805</v>
      </c>
      <c r="L162" s="52" t="s">
        <v>108</v>
      </c>
      <c r="M162" s="81" t="s">
        <v>5288</v>
      </c>
      <c r="N162" s="28">
        <v>627</v>
      </c>
      <c r="O162" s="975"/>
      <c r="P162" s="29">
        <v>6</v>
      </c>
      <c r="Q162" s="28"/>
      <c r="R162" s="28"/>
      <c r="S162" s="81">
        <v>381.67899999999997</v>
      </c>
      <c r="T162" s="185">
        <v>44011</v>
      </c>
      <c r="U162" s="326" t="s">
        <v>5278</v>
      </c>
      <c r="V162" s="60">
        <v>0.83299999999999996</v>
      </c>
      <c r="W162" s="167">
        <v>1</v>
      </c>
      <c r="X162" s="542">
        <f>IF(AND(N162&lt;&gt;"",S162&lt;&gt;""),1000*S162*V162/(N162*W162),"")</f>
        <v>507.07911802232849</v>
      </c>
      <c r="Y162" s="543" t="s">
        <v>174</v>
      </c>
      <c r="Z162" s="544"/>
      <c r="AA162" s="28" t="s">
        <v>17</v>
      </c>
      <c r="AB162" s="27">
        <v>2</v>
      </c>
      <c r="AC162" s="28" t="s">
        <v>1725</v>
      </c>
      <c r="AD162" s="27"/>
      <c r="AE162" s="28"/>
      <c r="AF162" s="29" t="s">
        <v>55</v>
      </c>
      <c r="AG162" s="29"/>
      <c r="AH162" s="27" t="s">
        <v>718</v>
      </c>
      <c r="AI162" s="27" t="s">
        <v>718</v>
      </c>
      <c r="AJ162" s="27" t="s">
        <v>55</v>
      </c>
      <c r="AK162" s="81">
        <v>30</v>
      </c>
      <c r="AL162" s="569"/>
      <c r="AM162" s="28">
        <v>64</v>
      </c>
      <c r="AN162" s="28">
        <v>1</v>
      </c>
      <c r="AO162" s="28">
        <v>2016</v>
      </c>
      <c r="AP162" s="20">
        <v>2017</v>
      </c>
      <c r="AQ162" s="19"/>
      <c r="AR162" s="28" t="s">
        <v>3289</v>
      </c>
      <c r="AS162" s="20" t="s">
        <v>5202</v>
      </c>
    </row>
    <row r="163" spans="1:45" ht="15" customHeight="1" x14ac:dyDescent="0.25">
      <c r="B163">
        <v>1</v>
      </c>
      <c r="C163" t="s">
        <v>875</v>
      </c>
      <c r="D163" s="26" t="s">
        <v>1845</v>
      </c>
      <c r="E163" s="28"/>
      <c r="F163" s="27" t="s">
        <v>67</v>
      </c>
      <c r="G163" s="28" t="s">
        <v>1618</v>
      </c>
      <c r="H163" s="27" t="s">
        <v>65</v>
      </c>
      <c r="I163" s="27">
        <v>24</v>
      </c>
      <c r="J163" s="87">
        <v>6</v>
      </c>
      <c r="K163" s="19" t="s">
        <v>800</v>
      </c>
      <c r="L163" s="52" t="s">
        <v>108</v>
      </c>
      <c r="M163" s="81" t="s">
        <v>2898</v>
      </c>
      <c r="N163" s="28">
        <v>1020</v>
      </c>
      <c r="O163" s="972"/>
      <c r="P163" s="29">
        <v>6</v>
      </c>
      <c r="Q163" s="28"/>
      <c r="R163" s="28">
        <v>3</v>
      </c>
      <c r="S163" s="81">
        <v>166.667</v>
      </c>
      <c r="T163" s="185">
        <v>43172</v>
      </c>
      <c r="U163" s="326">
        <v>14.7</v>
      </c>
      <c r="V163" s="60">
        <v>0.83</v>
      </c>
      <c r="W163" s="167">
        <v>1</v>
      </c>
      <c r="X163" s="489">
        <f>IF(AND(N163&lt;&gt;"",S163&lt;&gt;""),1000*S163*V163/(N163*W163),"")</f>
        <v>135.6211862745098</v>
      </c>
      <c r="Y163" s="502" t="s">
        <v>174</v>
      </c>
      <c r="Z163" s="494"/>
      <c r="AA163" s="28" t="s">
        <v>17</v>
      </c>
      <c r="AB163" s="27">
        <v>1</v>
      </c>
      <c r="AC163" s="28" t="s">
        <v>1845</v>
      </c>
      <c r="AD163" s="27" t="s">
        <v>54</v>
      </c>
      <c r="AE163" s="28" t="s">
        <v>158</v>
      </c>
      <c r="AF163" s="29" t="s">
        <v>55</v>
      </c>
      <c r="AG163" s="29" t="s">
        <v>55</v>
      </c>
      <c r="AH163" s="27"/>
      <c r="AI163" s="27" t="s">
        <v>83</v>
      </c>
      <c r="AJ163" s="27"/>
      <c r="AK163" s="81">
        <v>27</v>
      </c>
      <c r="AL163" s="569"/>
      <c r="AM163" s="28"/>
      <c r="AN163" s="28"/>
      <c r="AO163" s="28">
        <v>2002</v>
      </c>
      <c r="AP163" s="20">
        <v>2002</v>
      </c>
      <c r="AQ163" s="37"/>
      <c r="AR163" s="28" t="s">
        <v>2894</v>
      </c>
      <c r="AS163" s="20" t="s">
        <v>2895</v>
      </c>
    </row>
    <row r="164" spans="1:45" ht="15" customHeight="1" x14ac:dyDescent="0.25">
      <c r="A164" t="s">
        <v>174</v>
      </c>
      <c r="B164">
        <v>1</v>
      </c>
      <c r="C164" t="s">
        <v>875</v>
      </c>
      <c r="D164" s="26" t="s">
        <v>1472</v>
      </c>
      <c r="E164" s="28"/>
      <c r="F164" s="27" t="s">
        <v>57</v>
      </c>
      <c r="G164" s="28" t="s">
        <v>615</v>
      </c>
      <c r="H164" s="27" t="s">
        <v>65</v>
      </c>
      <c r="I164" s="27">
        <v>24</v>
      </c>
      <c r="J164" s="87">
        <v>6</v>
      </c>
      <c r="K164" s="19" t="s">
        <v>1410</v>
      </c>
      <c r="L164" s="52" t="s">
        <v>108</v>
      </c>
      <c r="M164" s="81"/>
      <c r="N164" s="28">
        <v>1175</v>
      </c>
      <c r="O164" s="972"/>
      <c r="P164" s="29">
        <v>4</v>
      </c>
      <c r="Q164" s="28"/>
      <c r="R164" s="28">
        <v>16</v>
      </c>
      <c r="S164" s="81">
        <v>51.01</v>
      </c>
      <c r="T164" s="185">
        <v>41828</v>
      </c>
      <c r="U164" s="326">
        <v>14.7</v>
      </c>
      <c r="V164" s="60">
        <v>0.83</v>
      </c>
      <c r="W164" s="167">
        <v>1</v>
      </c>
      <c r="X164" s="489">
        <f>IF(AND(N164&lt;&gt;"",S164&lt;&gt;""),1000*S164*V164/(N164*W164),"")</f>
        <v>36.032595744680847</v>
      </c>
      <c r="Y164" s="502" t="s">
        <v>174</v>
      </c>
      <c r="Z164" s="494"/>
      <c r="AA164" s="28" t="s">
        <v>17</v>
      </c>
      <c r="AB164" s="27">
        <v>1</v>
      </c>
      <c r="AC164" s="28" t="s">
        <v>1474</v>
      </c>
      <c r="AD164" s="27" t="s">
        <v>54</v>
      </c>
      <c r="AE164" s="28" t="s">
        <v>158</v>
      </c>
      <c r="AF164" s="29" t="s">
        <v>55</v>
      </c>
      <c r="AG164" s="29"/>
      <c r="AH164" s="27" t="s">
        <v>205</v>
      </c>
      <c r="AI164" s="27" t="s">
        <v>205</v>
      </c>
      <c r="AJ164" s="27"/>
      <c r="AK164" s="81">
        <v>28</v>
      </c>
      <c r="AL164" s="569"/>
      <c r="AM164" s="28"/>
      <c r="AN164" s="28"/>
      <c r="AO164" s="28">
        <v>2000</v>
      </c>
      <c r="AP164" s="20"/>
      <c r="AQ164" s="62"/>
      <c r="AR164" s="28" t="s">
        <v>616</v>
      </c>
      <c r="AS164" s="20" t="s">
        <v>962</v>
      </c>
    </row>
    <row r="165" spans="1:45" ht="15" customHeight="1" x14ac:dyDescent="0.25">
      <c r="D165" s="409" t="s">
        <v>5196</v>
      </c>
      <c r="E165" s="435" t="s">
        <v>5197</v>
      </c>
      <c r="F165" s="412" t="s">
        <v>85</v>
      </c>
      <c r="G165" s="28" t="s">
        <v>5198</v>
      </c>
      <c r="H165" s="27" t="s">
        <v>143</v>
      </c>
      <c r="I165" s="412">
        <v>24</v>
      </c>
      <c r="J165" s="415">
        <v>24</v>
      </c>
      <c r="K165" s="856" t="s">
        <v>6197</v>
      </c>
      <c r="L165" s="52" t="s">
        <v>108</v>
      </c>
      <c r="M165" s="81" t="s">
        <v>5299</v>
      </c>
      <c r="N165" s="28">
        <v>3535</v>
      </c>
      <c r="O165" s="972">
        <v>2166</v>
      </c>
      <c r="P165" s="29">
        <v>6</v>
      </c>
      <c r="Q165" s="28">
        <v>1</v>
      </c>
      <c r="R165" s="28"/>
      <c r="S165" s="81">
        <v>186.56700000000001</v>
      </c>
      <c r="T165" s="185">
        <v>44489</v>
      </c>
      <c r="U165" s="326" t="s">
        <v>5998</v>
      </c>
      <c r="V165" s="60">
        <v>0.8</v>
      </c>
      <c r="W165" s="167">
        <v>1</v>
      </c>
      <c r="X165" s="489">
        <f>IF(AND(N165&lt;&gt;"",S165&lt;&gt;""),1000*S165*V165/(N165*W165),"")</f>
        <v>42.221669024045262</v>
      </c>
      <c r="Y165" s="502" t="s">
        <v>174</v>
      </c>
      <c r="Z165" s="494"/>
      <c r="AA165" s="28" t="s">
        <v>20</v>
      </c>
      <c r="AB165" s="27">
        <v>17</v>
      </c>
      <c r="AC165" s="28" t="s">
        <v>386</v>
      </c>
      <c r="AD165" s="27"/>
      <c r="AE165" s="28"/>
      <c r="AF165" s="29" t="s">
        <v>55</v>
      </c>
      <c r="AG165" s="29"/>
      <c r="AH165" s="27" t="s">
        <v>718</v>
      </c>
      <c r="AI165" s="27" t="s">
        <v>718</v>
      </c>
      <c r="AJ165" s="27" t="s">
        <v>55</v>
      </c>
      <c r="AK165" s="81">
        <v>17</v>
      </c>
      <c r="AL165" s="569"/>
      <c r="AM165" s="28">
        <v>32</v>
      </c>
      <c r="AN165" s="28"/>
      <c r="AO165" s="28">
        <v>2019</v>
      </c>
      <c r="AP165" s="20">
        <v>2019</v>
      </c>
      <c r="AQ165" s="182"/>
      <c r="AR165" s="28" t="s">
        <v>5284</v>
      </c>
      <c r="AS165" s="20" t="s">
        <v>5283</v>
      </c>
    </row>
    <row r="166" spans="1:45" ht="7.5" customHeight="1" x14ac:dyDescent="0.25">
      <c r="D166" s="26"/>
      <c r="E166" s="435"/>
      <c r="F166" s="27"/>
      <c r="G166" s="28"/>
      <c r="H166" s="27"/>
      <c r="I166" s="27"/>
      <c r="J166" s="87"/>
      <c r="K166" s="19"/>
      <c r="L166" s="52"/>
      <c r="M166" s="81"/>
      <c r="N166" s="28"/>
      <c r="O166" s="972"/>
      <c r="P166" s="29"/>
      <c r="Q166" s="28"/>
      <c r="R166" s="28"/>
      <c r="S166" s="81"/>
      <c r="T166" s="185"/>
      <c r="U166" s="326"/>
      <c r="V166" s="60"/>
      <c r="W166" s="167"/>
      <c r="X166" s="489"/>
      <c r="Y166" s="502"/>
      <c r="Z166" s="494"/>
      <c r="AA166" s="28"/>
      <c r="AB166" s="27"/>
      <c r="AC166" s="28"/>
      <c r="AD166" s="27"/>
      <c r="AE166" s="28"/>
      <c r="AF166" s="29"/>
      <c r="AG166" s="29"/>
      <c r="AH166" s="27"/>
      <c r="AI166" s="27"/>
      <c r="AJ166" s="27"/>
      <c r="AK166" s="81"/>
      <c r="AL166" s="569"/>
      <c r="AM166" s="28"/>
      <c r="AN166" s="28"/>
      <c r="AO166" s="28"/>
      <c r="AP166" s="20"/>
      <c r="AQ166" s="142"/>
      <c r="AR166" s="28"/>
      <c r="AS166" s="20"/>
    </row>
    <row r="167" spans="1:45" ht="15" customHeight="1" x14ac:dyDescent="0.25">
      <c r="A167" t="s">
        <v>746</v>
      </c>
      <c r="B167">
        <v>1</v>
      </c>
      <c r="C167" t="s">
        <v>875</v>
      </c>
      <c r="D167" s="26" t="s">
        <v>3239</v>
      </c>
      <c r="E167" s="435" t="s">
        <v>3240</v>
      </c>
      <c r="F167" s="27" t="s">
        <v>67</v>
      </c>
      <c r="G167" s="28" t="s">
        <v>3969</v>
      </c>
      <c r="H167" s="27" t="s">
        <v>143</v>
      </c>
      <c r="I167" s="27">
        <v>18</v>
      </c>
      <c r="J167" s="87">
        <v>18</v>
      </c>
      <c r="K167" s="19" t="s">
        <v>800</v>
      </c>
      <c r="L167" s="52" t="s">
        <v>108</v>
      </c>
      <c r="M167" s="81"/>
      <c r="N167" s="28">
        <v>281</v>
      </c>
      <c r="O167" s="972"/>
      <c r="P167" s="29">
        <v>6</v>
      </c>
      <c r="Q167" s="28"/>
      <c r="R167" s="28">
        <v>1</v>
      </c>
      <c r="S167" s="81">
        <v>277.77800000000002</v>
      </c>
      <c r="T167" s="185">
        <v>43275</v>
      </c>
      <c r="U167" s="326">
        <v>14.7</v>
      </c>
      <c r="V167" s="60">
        <v>0.67</v>
      </c>
      <c r="W167" s="167">
        <v>1</v>
      </c>
      <c r="X167" s="489">
        <f>IF(AND(N167&lt;&gt;"",S167&lt;&gt;""),1000*S167*V167/(N167*W167),"")</f>
        <v>662.31765124555159</v>
      </c>
      <c r="Y167" s="502" t="s">
        <v>174</v>
      </c>
      <c r="Z167" s="494"/>
      <c r="AA167" s="28" t="s">
        <v>20</v>
      </c>
      <c r="AB167" s="27">
        <v>1</v>
      </c>
      <c r="AC167" s="28" t="s">
        <v>3965</v>
      </c>
      <c r="AD167" s="27" t="s">
        <v>54</v>
      </c>
      <c r="AE167" s="28" t="s">
        <v>158</v>
      </c>
      <c r="AF167" s="29" t="s">
        <v>55</v>
      </c>
      <c r="AG167" s="29" t="s">
        <v>55</v>
      </c>
      <c r="AH167" s="27">
        <v>256</v>
      </c>
      <c r="AI167" s="27">
        <v>256</v>
      </c>
      <c r="AJ167" s="27" t="s">
        <v>55</v>
      </c>
      <c r="AK167" s="81">
        <v>22</v>
      </c>
      <c r="AL167" s="569"/>
      <c r="AM167" s="28">
        <v>16</v>
      </c>
      <c r="AN167" s="28"/>
      <c r="AO167" s="61"/>
      <c r="AP167" s="20">
        <v>2008</v>
      </c>
      <c r="AQ167" s="182" t="s">
        <v>3175</v>
      </c>
      <c r="AR167" s="28" t="s">
        <v>3241</v>
      </c>
      <c r="AS167" s="20"/>
    </row>
    <row r="168" spans="1:45" ht="15" customHeight="1" x14ac:dyDescent="0.25">
      <c r="B168">
        <v>1</v>
      </c>
      <c r="C168" t="s">
        <v>875</v>
      </c>
      <c r="D168" s="26" t="s">
        <v>2031</v>
      </c>
      <c r="E168" s="435" t="s">
        <v>2035</v>
      </c>
      <c r="F168" s="27" t="s">
        <v>67</v>
      </c>
      <c r="G168" s="28" t="s">
        <v>2034</v>
      </c>
      <c r="H168" s="27" t="s">
        <v>143</v>
      </c>
      <c r="I168" s="27">
        <v>18</v>
      </c>
      <c r="J168" s="87">
        <v>18</v>
      </c>
      <c r="K168" s="19" t="s">
        <v>800</v>
      </c>
      <c r="L168" s="52" t="s">
        <v>108</v>
      </c>
      <c r="M168" s="81"/>
      <c r="N168" s="28">
        <v>853</v>
      </c>
      <c r="O168" s="972"/>
      <c r="P168" s="29">
        <v>6</v>
      </c>
      <c r="Q168" s="28">
        <v>1</v>
      </c>
      <c r="R168" s="28">
        <v>2</v>
      </c>
      <c r="S168" s="81">
        <v>120.482</v>
      </c>
      <c r="T168" s="185">
        <v>43184</v>
      </c>
      <c r="U168" s="326">
        <v>14.7</v>
      </c>
      <c r="V168" s="60">
        <v>0.67</v>
      </c>
      <c r="W168" s="167">
        <v>1</v>
      </c>
      <c r="X168" s="489">
        <f>IF(AND(N168&lt;&gt;"",S168&lt;&gt;""),1000*S168*V168/(N168*W168),"")</f>
        <v>94.634161781946077</v>
      </c>
      <c r="Y168" s="502" t="s">
        <v>174</v>
      </c>
      <c r="Z168" s="494" t="s">
        <v>54</v>
      </c>
      <c r="AA168" s="28" t="s">
        <v>20</v>
      </c>
      <c r="AB168" s="27">
        <v>38</v>
      </c>
      <c r="AC168" s="28" t="s">
        <v>2032</v>
      </c>
      <c r="AD168" s="27" t="s">
        <v>54</v>
      </c>
      <c r="AE168" s="28" t="s">
        <v>158</v>
      </c>
      <c r="AF168" s="29"/>
      <c r="AG168" s="29"/>
      <c r="AH168" s="27"/>
      <c r="AI168" s="27"/>
      <c r="AJ168" s="27"/>
      <c r="AK168" s="81"/>
      <c r="AL168" s="569"/>
      <c r="AM168" s="28"/>
      <c r="AN168" s="28"/>
      <c r="AO168" s="61">
        <v>2012</v>
      </c>
      <c r="AP168" s="20">
        <v>2014</v>
      </c>
      <c r="AQ168" s="182"/>
      <c r="AR168" s="28" t="s">
        <v>2033</v>
      </c>
      <c r="AS168" s="20"/>
    </row>
    <row r="169" spans="1:45" ht="15" customHeight="1" x14ac:dyDescent="0.25">
      <c r="A169" t="s">
        <v>744</v>
      </c>
      <c r="B169">
        <v>1</v>
      </c>
      <c r="C169" t="s">
        <v>875</v>
      </c>
      <c r="D169" s="45" t="s">
        <v>1003</v>
      </c>
      <c r="E169" s="555" t="s">
        <v>2611</v>
      </c>
      <c r="F169" s="46" t="s">
        <v>85</v>
      </c>
      <c r="G169" s="42" t="s">
        <v>1004</v>
      </c>
      <c r="H169" s="46" t="s">
        <v>1376</v>
      </c>
      <c r="I169" s="46">
        <v>18</v>
      </c>
      <c r="J169" s="670">
        <v>18</v>
      </c>
      <c r="K169" s="19" t="s">
        <v>987</v>
      </c>
      <c r="L169" s="52" t="s">
        <v>108</v>
      </c>
      <c r="M169" s="81"/>
      <c r="N169" s="28">
        <v>1390</v>
      </c>
      <c r="O169" s="972"/>
      <c r="P169" s="29">
        <v>4</v>
      </c>
      <c r="Q169" s="28"/>
      <c r="R169" s="28">
        <v>6</v>
      </c>
      <c r="S169" s="81">
        <v>137.85499999999999</v>
      </c>
      <c r="T169" s="185">
        <v>41725</v>
      </c>
      <c r="U169" s="326">
        <v>14.7</v>
      </c>
      <c r="V169" s="60">
        <v>0.5</v>
      </c>
      <c r="W169" s="167">
        <v>10</v>
      </c>
      <c r="X169" s="489">
        <f>IF(AND(N169&lt;&gt;"",S169&lt;&gt;""),1000*S169*V169/(N169*W169),"")</f>
        <v>4.9588129496402882</v>
      </c>
      <c r="Y169" s="502" t="s">
        <v>174</v>
      </c>
      <c r="Z169" s="494"/>
      <c r="AA169" s="28" t="s">
        <v>17</v>
      </c>
      <c r="AB169" s="27">
        <v>15</v>
      </c>
      <c r="AC169" s="28" t="s">
        <v>79</v>
      </c>
      <c r="AD169" s="27" t="s">
        <v>54</v>
      </c>
      <c r="AE169" s="28" t="s">
        <v>124</v>
      </c>
      <c r="AF169" s="29" t="s">
        <v>55</v>
      </c>
      <c r="AG169" s="29" t="s">
        <v>55</v>
      </c>
      <c r="AH169" s="27" t="s">
        <v>83</v>
      </c>
      <c r="AI169" s="27" t="s">
        <v>83</v>
      </c>
      <c r="AJ169" s="27" t="s">
        <v>54</v>
      </c>
      <c r="AK169" s="81">
        <v>28</v>
      </c>
      <c r="AL169" s="569"/>
      <c r="AM169" s="28"/>
      <c r="AN169" s="28"/>
      <c r="AO169" s="61">
        <v>2011</v>
      </c>
      <c r="AP169" s="20">
        <v>2017</v>
      </c>
      <c r="AQ169" s="182" t="s">
        <v>1005</v>
      </c>
      <c r="AR169" s="28" t="s">
        <v>1019</v>
      </c>
      <c r="AS169" s="20" t="s">
        <v>1020</v>
      </c>
    </row>
    <row r="170" spans="1:45" ht="15" customHeight="1" x14ac:dyDescent="0.25">
      <c r="D170" s="591" t="s">
        <v>5986</v>
      </c>
      <c r="E170" s="555" t="s">
        <v>5987</v>
      </c>
      <c r="F170" s="592"/>
      <c r="G170" s="593" t="s">
        <v>1902</v>
      </c>
      <c r="H170" s="592" t="s">
        <v>65</v>
      </c>
      <c r="I170" s="592">
        <v>18</v>
      </c>
      <c r="J170" s="618">
        <v>16</v>
      </c>
      <c r="K170" s="856" t="s">
        <v>6197</v>
      </c>
      <c r="L170" s="52" t="s">
        <v>108</v>
      </c>
      <c r="M170" s="81" t="s">
        <v>6199</v>
      </c>
      <c r="N170" s="28">
        <v>2196</v>
      </c>
      <c r="O170" s="972">
        <v>2211</v>
      </c>
      <c r="P170" s="29">
        <v>6</v>
      </c>
      <c r="Q170" s="28"/>
      <c r="R170" s="28">
        <v>5</v>
      </c>
      <c r="S170" s="81">
        <v>250</v>
      </c>
      <c r="T170" s="185">
        <v>44504</v>
      </c>
      <c r="U170" s="326" t="s">
        <v>5998</v>
      </c>
      <c r="V170" s="60">
        <v>0.8</v>
      </c>
      <c r="W170" s="167">
        <v>1</v>
      </c>
      <c r="X170" s="489">
        <f>IF(AND(N170&lt;&gt;"",S170&lt;&gt;""),1000*S170*V170/(N170*W170),"")</f>
        <v>91.074681238615668</v>
      </c>
      <c r="Y170" s="502" t="s">
        <v>5988</v>
      </c>
      <c r="Z170" s="494"/>
      <c r="AA170" s="28" t="s">
        <v>20</v>
      </c>
      <c r="AB170" s="27">
        <v>33</v>
      </c>
      <c r="AC170" s="28" t="s">
        <v>6000</v>
      </c>
      <c r="AD170" s="27" t="s">
        <v>54</v>
      </c>
      <c r="AE170" s="28" t="s">
        <v>124</v>
      </c>
      <c r="AF170" s="29" t="s">
        <v>55</v>
      </c>
      <c r="AG170" s="29"/>
      <c r="AH170" s="27" t="s">
        <v>181</v>
      </c>
      <c r="AI170" s="27" t="s">
        <v>181</v>
      </c>
      <c r="AJ170" s="27" t="s">
        <v>55</v>
      </c>
      <c r="AK170" s="81">
        <v>23</v>
      </c>
      <c r="AL170" s="569"/>
      <c r="AM170" s="28">
        <v>16</v>
      </c>
      <c r="AN170" s="28"/>
      <c r="AO170" s="61"/>
      <c r="AP170" s="20">
        <v>2021</v>
      </c>
      <c r="AQ170" s="182"/>
      <c r="AR170" s="28" t="s">
        <v>5990</v>
      </c>
      <c r="AS170" s="20"/>
    </row>
    <row r="171" spans="1:45" ht="7.5" customHeight="1" x14ac:dyDescent="0.25">
      <c r="D171" s="26"/>
      <c r="E171" s="435"/>
      <c r="F171" s="27"/>
      <c r="G171" s="28"/>
      <c r="H171" s="27"/>
      <c r="I171" s="27"/>
      <c r="J171" s="87"/>
      <c r="K171" s="19"/>
      <c r="L171" s="52"/>
      <c r="M171" s="81"/>
      <c r="N171" s="28"/>
      <c r="O171" s="972"/>
      <c r="P171" s="29"/>
      <c r="Q171" s="28"/>
      <c r="R171" s="28"/>
      <c r="S171" s="81"/>
      <c r="T171" s="185"/>
      <c r="U171" s="326"/>
      <c r="V171" s="60"/>
      <c r="W171" s="167"/>
      <c r="X171" s="489"/>
      <c r="Y171" s="502"/>
      <c r="Z171" s="494"/>
      <c r="AA171" s="28"/>
      <c r="AB171" s="27"/>
      <c r="AC171" s="28"/>
      <c r="AD171" s="27"/>
      <c r="AE171" s="28"/>
      <c r="AF171" s="29"/>
      <c r="AG171" s="29"/>
      <c r="AH171" s="27"/>
      <c r="AI171" s="27"/>
      <c r="AJ171" s="27"/>
      <c r="AK171" s="81"/>
      <c r="AL171" s="569"/>
      <c r="AM171" s="28"/>
      <c r="AN171" s="28"/>
      <c r="AO171" s="28"/>
      <c r="AP171" s="20"/>
      <c r="AQ171" s="142"/>
      <c r="AR171" s="28"/>
      <c r="AS171" s="20"/>
    </row>
    <row r="172" spans="1:45" ht="15" customHeight="1" x14ac:dyDescent="0.25">
      <c r="C172" t="s">
        <v>4376</v>
      </c>
      <c r="D172" s="26" t="s">
        <v>3201</v>
      </c>
      <c r="E172" s="435" t="s">
        <v>3955</v>
      </c>
      <c r="F172" s="27" t="s">
        <v>67</v>
      </c>
      <c r="G172" s="28" t="s">
        <v>3951</v>
      </c>
      <c r="H172" s="27" t="s">
        <v>12</v>
      </c>
      <c r="I172" s="27">
        <v>16</v>
      </c>
      <c r="J172" s="87">
        <v>16</v>
      </c>
      <c r="K172" s="19" t="s">
        <v>3570</v>
      </c>
      <c r="L172" s="52" t="s">
        <v>108</v>
      </c>
      <c r="M172" s="81" t="s">
        <v>2700</v>
      </c>
      <c r="N172" s="28">
        <v>80</v>
      </c>
      <c r="O172" s="972"/>
      <c r="P172" s="29">
        <v>4</v>
      </c>
      <c r="Q172" s="28"/>
      <c r="R172" s="28">
        <v>1</v>
      </c>
      <c r="S172" s="81">
        <v>203.62</v>
      </c>
      <c r="T172" s="185">
        <v>43275</v>
      </c>
      <c r="U172" s="326" t="s">
        <v>3562</v>
      </c>
      <c r="V172" s="60">
        <v>0.67</v>
      </c>
      <c r="W172" s="167">
        <v>2</v>
      </c>
      <c r="X172" s="489">
        <f t="shared" ref="X172:X203" si="6">IF(AND(N172&lt;&gt;"",S172&lt;&gt;""),1000*S172*V172/(N172*W172),"")</f>
        <v>852.65874999999994</v>
      </c>
      <c r="Y172" s="502" t="s">
        <v>2226</v>
      </c>
      <c r="Z172" s="494"/>
      <c r="AA172" s="28" t="s">
        <v>20</v>
      </c>
      <c r="AB172" s="27">
        <v>1</v>
      </c>
      <c r="AC172" s="28" t="s">
        <v>3956</v>
      </c>
      <c r="AD172" s="27"/>
      <c r="AE172" s="28"/>
      <c r="AF172" s="29" t="s">
        <v>55</v>
      </c>
      <c r="AG172" s="29" t="s">
        <v>55</v>
      </c>
      <c r="AH172" s="27">
        <v>256</v>
      </c>
      <c r="AI172" s="27">
        <v>256</v>
      </c>
      <c r="AJ172" s="27" t="s">
        <v>55</v>
      </c>
      <c r="AK172" s="81">
        <v>4</v>
      </c>
      <c r="AL172" s="569"/>
      <c r="AM172" s="28"/>
      <c r="AN172" s="28"/>
      <c r="AO172" s="28"/>
      <c r="AP172" s="20">
        <v>2008</v>
      </c>
      <c r="AQ172" s="182" t="s">
        <v>3954</v>
      </c>
      <c r="AR172" s="28" t="s">
        <v>3953</v>
      </c>
      <c r="AS172" s="20" t="s">
        <v>3952</v>
      </c>
    </row>
    <row r="173" spans="1:45" ht="15" customHeight="1" x14ac:dyDescent="0.25">
      <c r="A173" t="s">
        <v>746</v>
      </c>
      <c r="B173">
        <v>1</v>
      </c>
      <c r="C173" t="s">
        <v>875</v>
      </c>
      <c r="D173" s="26" t="s">
        <v>201</v>
      </c>
      <c r="E173" s="435" t="s">
        <v>2294</v>
      </c>
      <c r="F173" s="27" t="s">
        <v>67</v>
      </c>
      <c r="G173" s="28" t="s">
        <v>200</v>
      </c>
      <c r="H173" s="27" t="s">
        <v>12</v>
      </c>
      <c r="I173" s="27">
        <v>16</v>
      </c>
      <c r="J173" s="87">
        <v>16</v>
      </c>
      <c r="K173" s="19" t="s">
        <v>9</v>
      </c>
      <c r="L173" s="52" t="s">
        <v>200</v>
      </c>
      <c r="M173" s="81"/>
      <c r="N173" s="28">
        <v>112</v>
      </c>
      <c r="O173" s="972"/>
      <c r="P173" s="29">
        <v>6</v>
      </c>
      <c r="Q173" s="28"/>
      <c r="R173" s="28">
        <v>1</v>
      </c>
      <c r="S173" s="81">
        <v>182</v>
      </c>
      <c r="T173" s="185"/>
      <c r="U173" s="326"/>
      <c r="V173" s="60">
        <v>0.67</v>
      </c>
      <c r="W173" s="167">
        <v>1</v>
      </c>
      <c r="X173" s="996">
        <f t="shared" si="6"/>
        <v>1088.75</v>
      </c>
      <c r="Y173" s="502" t="s">
        <v>2216</v>
      </c>
      <c r="Z173" s="494"/>
      <c r="AA173" s="28" t="s">
        <v>17</v>
      </c>
      <c r="AB173" s="27">
        <v>5</v>
      </c>
      <c r="AC173" s="28" t="s">
        <v>201</v>
      </c>
      <c r="AD173" s="27" t="s">
        <v>54</v>
      </c>
      <c r="AE173" s="28" t="s">
        <v>124</v>
      </c>
      <c r="AF173" s="29" t="s">
        <v>55</v>
      </c>
      <c r="AG173" s="29" t="s">
        <v>54</v>
      </c>
      <c r="AH173" s="27">
        <v>256</v>
      </c>
      <c r="AI173" s="27" t="s">
        <v>181</v>
      </c>
      <c r="AJ173" s="27"/>
      <c r="AK173" s="81"/>
      <c r="AL173" s="569"/>
      <c r="AM173" s="28">
        <v>2</v>
      </c>
      <c r="AN173" s="28">
        <v>2</v>
      </c>
      <c r="AO173" s="61">
        <v>2008</v>
      </c>
      <c r="AP173" s="20">
        <v>2020</v>
      </c>
      <c r="AQ173" s="182" t="s">
        <v>3274</v>
      </c>
      <c r="AR173" s="28" t="s">
        <v>36</v>
      </c>
      <c r="AS173" s="20" t="s">
        <v>948</v>
      </c>
    </row>
    <row r="174" spans="1:45" ht="15" customHeight="1" x14ac:dyDescent="0.25">
      <c r="A174" t="s">
        <v>746</v>
      </c>
      <c r="B174">
        <v>1</v>
      </c>
      <c r="C174" t="s">
        <v>875</v>
      </c>
      <c r="D174" s="26" t="s">
        <v>13</v>
      </c>
      <c r="E174" s="28"/>
      <c r="F174" s="27" t="s">
        <v>219</v>
      </c>
      <c r="G174" s="129" t="s">
        <v>755</v>
      </c>
      <c r="H174" s="27" t="s">
        <v>27</v>
      </c>
      <c r="I174" s="27">
        <v>16</v>
      </c>
      <c r="J174" s="87" t="s">
        <v>25</v>
      </c>
      <c r="K174" s="19" t="s">
        <v>14</v>
      </c>
      <c r="L174" s="52" t="s">
        <v>787</v>
      </c>
      <c r="M174" s="81"/>
      <c r="N174" s="28">
        <v>140</v>
      </c>
      <c r="O174" s="972"/>
      <c r="P174" s="29" t="s">
        <v>744</v>
      </c>
      <c r="Q174" s="28">
        <v>4</v>
      </c>
      <c r="R174" s="28"/>
      <c r="S174" s="81">
        <v>198</v>
      </c>
      <c r="T174" s="185"/>
      <c r="U174" s="326"/>
      <c r="V174" s="60">
        <v>0.67</v>
      </c>
      <c r="W174" s="167">
        <v>1</v>
      </c>
      <c r="X174" s="489">
        <f t="shared" si="6"/>
        <v>947.57142857142856</v>
      </c>
      <c r="Y174" s="502" t="s">
        <v>2226</v>
      </c>
      <c r="Z174" s="494"/>
      <c r="AA174" s="28" t="s">
        <v>357</v>
      </c>
      <c r="AB174" s="27"/>
      <c r="AC174" s="28"/>
      <c r="AD174" s="27"/>
      <c r="AE174" s="28"/>
      <c r="AF174" s="29"/>
      <c r="AG174" s="29"/>
      <c r="AH174" s="27"/>
      <c r="AI174" s="27">
        <v>64</v>
      </c>
      <c r="AJ174" s="27" t="s">
        <v>55</v>
      </c>
      <c r="AK174" s="81">
        <v>64</v>
      </c>
      <c r="AL174" s="569"/>
      <c r="AM174" s="28">
        <v>32</v>
      </c>
      <c r="AN174" s="28">
        <v>3</v>
      </c>
      <c r="AO174" s="28"/>
      <c r="AP174" s="20">
        <v>2010</v>
      </c>
      <c r="AQ174" s="142" t="s">
        <v>2972</v>
      </c>
      <c r="AR174" s="28" t="s">
        <v>1317</v>
      </c>
      <c r="AS174" s="20" t="s">
        <v>900</v>
      </c>
    </row>
    <row r="175" spans="1:45" ht="15" customHeight="1" x14ac:dyDescent="0.25">
      <c r="C175" t="s">
        <v>4376</v>
      </c>
      <c r="D175" s="26" t="s">
        <v>3152</v>
      </c>
      <c r="E175" s="435" t="s">
        <v>2466</v>
      </c>
      <c r="F175" s="27" t="s">
        <v>67</v>
      </c>
      <c r="G175" s="28" t="s">
        <v>2464</v>
      </c>
      <c r="H175" s="27" t="s">
        <v>65</v>
      </c>
      <c r="I175" s="27">
        <v>16</v>
      </c>
      <c r="J175" s="87">
        <v>3</v>
      </c>
      <c r="K175" s="19" t="s">
        <v>800</v>
      </c>
      <c r="L175" s="52" t="s">
        <v>108</v>
      </c>
      <c r="M175" s="81"/>
      <c r="N175" s="28">
        <v>143</v>
      </c>
      <c r="O175" s="972"/>
      <c r="P175" s="29">
        <v>6</v>
      </c>
      <c r="Q175" s="28"/>
      <c r="R175" s="28"/>
      <c r="S175" s="81">
        <v>416.66699999999997</v>
      </c>
      <c r="T175" s="185">
        <v>43185</v>
      </c>
      <c r="U175" s="326">
        <v>14.7</v>
      </c>
      <c r="V175" s="60">
        <v>0.2</v>
      </c>
      <c r="W175" s="167">
        <v>1.2</v>
      </c>
      <c r="X175" s="489">
        <f t="shared" si="6"/>
        <v>485.62587412587419</v>
      </c>
      <c r="Y175" s="502" t="s">
        <v>174</v>
      </c>
      <c r="Z175" s="494"/>
      <c r="AA175" s="28" t="s">
        <v>17</v>
      </c>
      <c r="AB175" s="27">
        <v>8</v>
      </c>
      <c r="AC175" s="28" t="s">
        <v>2463</v>
      </c>
      <c r="AD175" s="27" t="s">
        <v>54</v>
      </c>
      <c r="AE175" s="28" t="s">
        <v>124</v>
      </c>
      <c r="AF175" s="29" t="s">
        <v>55</v>
      </c>
      <c r="AG175" s="29" t="s">
        <v>55</v>
      </c>
      <c r="AH175" s="27" t="s">
        <v>181</v>
      </c>
      <c r="AI175" s="27" t="s">
        <v>181</v>
      </c>
      <c r="AJ175" s="27" t="s">
        <v>55</v>
      </c>
      <c r="AK175" s="81">
        <v>8</v>
      </c>
      <c r="AL175" s="569">
        <v>2</v>
      </c>
      <c r="AM175" s="28"/>
      <c r="AN175" s="28"/>
      <c r="AO175" s="28">
        <v>2001</v>
      </c>
      <c r="AP175" s="20">
        <v>2001</v>
      </c>
      <c r="AQ175" s="182" t="s">
        <v>2465</v>
      </c>
      <c r="AR175" s="28" t="s">
        <v>2467</v>
      </c>
      <c r="AS175" s="20" t="s">
        <v>2468</v>
      </c>
    </row>
    <row r="176" spans="1:45" ht="15" customHeight="1" x14ac:dyDescent="0.25">
      <c r="B176">
        <v>1</v>
      </c>
      <c r="C176" t="s">
        <v>875</v>
      </c>
      <c r="D176" s="26" t="s">
        <v>1947</v>
      </c>
      <c r="E176" s="435" t="s">
        <v>1948</v>
      </c>
      <c r="F176" s="27" t="s">
        <v>67</v>
      </c>
      <c r="G176" s="28" t="s">
        <v>336</v>
      </c>
      <c r="H176" s="27" t="s">
        <v>1052</v>
      </c>
      <c r="I176" s="27">
        <v>16</v>
      </c>
      <c r="J176" s="87">
        <v>8</v>
      </c>
      <c r="K176" s="19" t="s">
        <v>800</v>
      </c>
      <c r="L176" s="52" t="s">
        <v>108</v>
      </c>
      <c r="M176" s="81"/>
      <c r="N176" s="28">
        <v>147</v>
      </c>
      <c r="O176" s="972"/>
      <c r="P176" s="29">
        <v>6</v>
      </c>
      <c r="Q176" s="28"/>
      <c r="R176" s="28"/>
      <c r="S176" s="81">
        <v>740.75099999999998</v>
      </c>
      <c r="T176" s="185">
        <v>43175</v>
      </c>
      <c r="U176" s="326">
        <v>14.7</v>
      </c>
      <c r="V176" s="60">
        <v>0.67</v>
      </c>
      <c r="W176" s="578">
        <v>28</v>
      </c>
      <c r="X176" s="489">
        <f t="shared" si="6"/>
        <v>120.57900145772595</v>
      </c>
      <c r="Y176" s="502" t="s">
        <v>174</v>
      </c>
      <c r="Z176" s="494"/>
      <c r="AA176" s="28" t="s">
        <v>20</v>
      </c>
      <c r="AB176" s="27">
        <v>2</v>
      </c>
      <c r="AC176" s="28" t="s">
        <v>2986</v>
      </c>
      <c r="AD176" s="1031" t="s">
        <v>54</v>
      </c>
      <c r="AE176" s="28"/>
      <c r="AF176" s="29" t="s">
        <v>55</v>
      </c>
      <c r="AG176" s="29"/>
      <c r="AH176" s="27"/>
      <c r="AI176" s="27"/>
      <c r="AJ176" s="27"/>
      <c r="AK176" s="81">
        <v>33</v>
      </c>
      <c r="AL176" s="569"/>
      <c r="AM176" s="28"/>
      <c r="AN176" s="28"/>
      <c r="AO176" s="28">
        <v>2012</v>
      </c>
      <c r="AP176" s="20">
        <v>2013</v>
      </c>
      <c r="AQ176" s="182"/>
      <c r="AR176" s="28" t="s">
        <v>2985</v>
      </c>
      <c r="AS176" s="20" t="s">
        <v>2984</v>
      </c>
    </row>
    <row r="177" spans="1:45" ht="15" customHeight="1" x14ac:dyDescent="0.25">
      <c r="D177" s="26" t="s">
        <v>6483</v>
      </c>
      <c r="E177" s="435" t="s">
        <v>6484</v>
      </c>
      <c r="F177" s="27"/>
      <c r="G177" s="28" t="s">
        <v>4579</v>
      </c>
      <c r="H177" s="27" t="s">
        <v>12</v>
      </c>
      <c r="I177" s="27">
        <v>16</v>
      </c>
      <c r="J177" s="87">
        <v>16</v>
      </c>
      <c r="K177" s="856" t="s">
        <v>6197</v>
      </c>
      <c r="L177" s="465" t="s">
        <v>108</v>
      </c>
      <c r="M177" s="81"/>
      <c r="N177" s="28">
        <v>166</v>
      </c>
      <c r="O177" s="972">
        <v>67</v>
      </c>
      <c r="P177" s="29">
        <v>6</v>
      </c>
      <c r="Q177" s="28"/>
      <c r="R177" s="28"/>
      <c r="S177" s="81">
        <v>625</v>
      </c>
      <c r="T177" s="185">
        <v>44563</v>
      </c>
      <c r="U177" s="326" t="s">
        <v>6495</v>
      </c>
      <c r="V177" s="60">
        <v>0.67</v>
      </c>
      <c r="W177" s="167">
        <v>2</v>
      </c>
      <c r="X177" s="996">
        <f t="shared" si="6"/>
        <v>1261.2951807228915</v>
      </c>
      <c r="Y177" s="502"/>
      <c r="Z177" s="494"/>
      <c r="AA177" s="28" t="s">
        <v>17</v>
      </c>
      <c r="AB177" s="27">
        <v>6</v>
      </c>
      <c r="AC177" s="28" t="s">
        <v>6491</v>
      </c>
      <c r="AD177" s="27" t="s">
        <v>54</v>
      </c>
      <c r="AE177" s="28" t="s">
        <v>158</v>
      </c>
      <c r="AF177" s="29" t="s">
        <v>55</v>
      </c>
      <c r="AG177" s="29"/>
      <c r="AH177" s="27" t="s">
        <v>83</v>
      </c>
      <c r="AI177" s="27" t="s">
        <v>83</v>
      </c>
      <c r="AJ177" s="27"/>
      <c r="AK177" s="81">
        <v>14</v>
      </c>
      <c r="AL177" s="569"/>
      <c r="AM177" s="28"/>
      <c r="AN177" s="28"/>
      <c r="AO177" s="28"/>
      <c r="AP177" s="20">
        <v>2020</v>
      </c>
      <c r="AQ177" s="182"/>
      <c r="AR177" s="28" t="s">
        <v>6487</v>
      </c>
      <c r="AS177" s="130" t="s">
        <v>6493</v>
      </c>
    </row>
    <row r="178" spans="1:45" ht="15" customHeight="1" x14ac:dyDescent="0.25">
      <c r="A178" s="177"/>
      <c r="B178" s="177"/>
      <c r="C178" s="177"/>
      <c r="D178" s="409" t="s">
        <v>5825</v>
      </c>
      <c r="E178" s="435" t="s">
        <v>5826</v>
      </c>
      <c r="F178" s="412"/>
      <c r="G178" s="504" t="s">
        <v>5827</v>
      </c>
      <c r="H178" s="412" t="s">
        <v>143</v>
      </c>
      <c r="I178" s="412">
        <v>16</v>
      </c>
      <c r="J178" s="415">
        <v>16</v>
      </c>
      <c r="K178" s="952" t="s">
        <v>6197</v>
      </c>
      <c r="L178" s="504" t="s">
        <v>108</v>
      </c>
      <c r="M178" s="546" t="s">
        <v>6282</v>
      </c>
      <c r="N178" s="504">
        <v>171</v>
      </c>
      <c r="O178" s="976"/>
      <c r="P178" s="411">
        <v>6</v>
      </c>
      <c r="Q178" s="504"/>
      <c r="R178" s="504"/>
      <c r="S178" s="546">
        <v>357.14299999999997</v>
      </c>
      <c r="T178" s="575">
        <v>44507</v>
      </c>
      <c r="U178" s="576" t="s">
        <v>5998</v>
      </c>
      <c r="V178" s="577">
        <v>0.67</v>
      </c>
      <c r="W178" s="466">
        <v>1</v>
      </c>
      <c r="X178" s="969">
        <f t="shared" si="6"/>
        <v>1399.3322222222223</v>
      </c>
      <c r="Y178" s="503" t="s">
        <v>174</v>
      </c>
      <c r="Z178" s="495"/>
      <c r="AA178" s="504" t="s">
        <v>20</v>
      </c>
      <c r="AB178" s="412">
        <v>5</v>
      </c>
      <c r="AC178" s="504" t="s">
        <v>2654</v>
      </c>
      <c r="AD178" s="412" t="s">
        <v>54</v>
      </c>
      <c r="AE178" s="504"/>
      <c r="AF178" s="411" t="s">
        <v>55</v>
      </c>
      <c r="AG178" s="411" t="s">
        <v>55</v>
      </c>
      <c r="AH178" s="412" t="e">
        <f>#REF!</f>
        <v>#REF!</v>
      </c>
      <c r="AI178" s="412" t="e">
        <f>#REF!</f>
        <v>#REF!</v>
      </c>
      <c r="AJ178" s="412" t="s">
        <v>55</v>
      </c>
      <c r="AK178" s="546">
        <v>23</v>
      </c>
      <c r="AL178" s="570"/>
      <c r="AM178" s="504">
        <v>4</v>
      </c>
      <c r="AN178" s="504"/>
      <c r="AO178" s="504">
        <v>2019</v>
      </c>
      <c r="AP178" s="505">
        <v>2019</v>
      </c>
      <c r="AQ178" s="953"/>
      <c r="AR178" s="954" t="s">
        <v>6294</v>
      </c>
      <c r="AS178" s="505" t="s">
        <v>6283</v>
      </c>
    </row>
    <row r="179" spans="1:45" ht="15" customHeight="1" x14ac:dyDescent="0.25">
      <c r="A179" t="s">
        <v>746</v>
      </c>
      <c r="B179">
        <v>1</v>
      </c>
      <c r="C179" t="s">
        <v>875</v>
      </c>
      <c r="D179" s="409" t="s">
        <v>4849</v>
      </c>
      <c r="E179" s="435" t="s">
        <v>4825</v>
      </c>
      <c r="F179" s="27" t="s">
        <v>67</v>
      </c>
      <c r="G179" s="504" t="s">
        <v>4827</v>
      </c>
      <c r="H179" s="412" t="s">
        <v>12</v>
      </c>
      <c r="I179" s="412">
        <v>16</v>
      </c>
      <c r="J179" s="415">
        <v>16</v>
      </c>
      <c r="K179" s="19" t="s">
        <v>800</v>
      </c>
      <c r="L179" s="52" t="s">
        <v>108</v>
      </c>
      <c r="M179" s="81" t="s">
        <v>4846</v>
      </c>
      <c r="N179" s="28">
        <v>174</v>
      </c>
      <c r="O179" s="972"/>
      <c r="P179" s="29">
        <v>6</v>
      </c>
      <c r="Q179" s="28"/>
      <c r="R179" s="28"/>
      <c r="S179" s="81">
        <v>526.31600000000003</v>
      </c>
      <c r="T179" s="185">
        <v>43532</v>
      </c>
      <c r="U179" s="326">
        <v>14.7</v>
      </c>
      <c r="V179" s="60">
        <v>0.3</v>
      </c>
      <c r="W179" s="167">
        <v>4</v>
      </c>
      <c r="X179" s="489">
        <f t="shared" si="6"/>
        <v>226.8603448275862</v>
      </c>
      <c r="Y179" s="502" t="s">
        <v>174</v>
      </c>
      <c r="Z179" s="494"/>
      <c r="AA179" s="28" t="s">
        <v>20</v>
      </c>
      <c r="AB179" s="27">
        <v>2</v>
      </c>
      <c r="AC179" s="28" t="s">
        <v>4833</v>
      </c>
      <c r="AD179" s="27" t="s">
        <v>54</v>
      </c>
      <c r="AE179" s="28" t="s">
        <v>158</v>
      </c>
      <c r="AF179" s="29" t="s">
        <v>55</v>
      </c>
      <c r="AG179" s="29" t="s">
        <v>55</v>
      </c>
      <c r="AH179" s="27" t="s">
        <v>181</v>
      </c>
      <c r="AI179" s="27" t="s">
        <v>181</v>
      </c>
      <c r="AJ179" s="27" t="s">
        <v>55</v>
      </c>
      <c r="AK179" s="81">
        <v>13</v>
      </c>
      <c r="AL179" s="27">
        <v>3</v>
      </c>
      <c r="AM179" s="28"/>
      <c r="AN179" s="28"/>
      <c r="AO179" s="28">
        <v>2017</v>
      </c>
      <c r="AP179" s="20">
        <v>2019</v>
      </c>
      <c r="AQ179" s="182" t="s">
        <v>4828</v>
      </c>
      <c r="AR179" s="28" t="s">
        <v>4844</v>
      </c>
      <c r="AS179" s="20" t="s">
        <v>4829</v>
      </c>
    </row>
    <row r="180" spans="1:45" ht="15" customHeight="1" x14ac:dyDescent="0.25">
      <c r="D180" s="45" t="s">
        <v>6479</v>
      </c>
      <c r="E180" s="555" t="s">
        <v>6480</v>
      </c>
      <c r="F180" s="46"/>
      <c r="G180" s="42" t="s">
        <v>4579</v>
      </c>
      <c r="H180" s="46" t="s">
        <v>12</v>
      </c>
      <c r="I180" s="46">
        <v>16</v>
      </c>
      <c r="J180" s="670">
        <v>16</v>
      </c>
      <c r="K180" s="856" t="s">
        <v>6197</v>
      </c>
      <c r="L180" s="465" t="s">
        <v>108</v>
      </c>
      <c r="M180" s="81"/>
      <c r="N180" s="28">
        <v>197</v>
      </c>
      <c r="O180" s="972">
        <v>78</v>
      </c>
      <c r="P180" s="29">
        <v>6</v>
      </c>
      <c r="Q180" s="28"/>
      <c r="R180" s="28"/>
      <c r="S180" s="81">
        <v>500</v>
      </c>
      <c r="T180" s="185">
        <v>44563</v>
      </c>
      <c r="U180" s="326" t="s">
        <v>6495</v>
      </c>
      <c r="V180" s="60">
        <v>0.22</v>
      </c>
      <c r="W180" s="167">
        <v>1</v>
      </c>
      <c r="X180" s="489">
        <f t="shared" si="6"/>
        <v>558.37563451776646</v>
      </c>
      <c r="Y180" s="502" t="s">
        <v>174</v>
      </c>
      <c r="Z180" s="494" t="s">
        <v>745</v>
      </c>
      <c r="AA180" s="28" t="s">
        <v>17</v>
      </c>
      <c r="AB180" s="27">
        <v>1</v>
      </c>
      <c r="AC180" s="28" t="s">
        <v>6486</v>
      </c>
      <c r="AD180" s="27" t="s">
        <v>54</v>
      </c>
      <c r="AE180" s="28" t="s">
        <v>124</v>
      </c>
      <c r="AF180" s="29" t="s">
        <v>55</v>
      </c>
      <c r="AG180" s="29"/>
      <c r="AH180" s="27" t="s">
        <v>181</v>
      </c>
      <c r="AI180" s="27" t="s">
        <v>181</v>
      </c>
      <c r="AJ180" s="27" t="s">
        <v>55</v>
      </c>
      <c r="AK180" s="81">
        <v>10</v>
      </c>
      <c r="AL180" s="569"/>
      <c r="AM180" s="28"/>
      <c r="AN180" s="28"/>
      <c r="AO180" s="28"/>
      <c r="AP180" s="20">
        <v>2021</v>
      </c>
      <c r="AQ180" s="19"/>
      <c r="AR180" s="28" t="s">
        <v>6481</v>
      </c>
      <c r="AS180" s="20"/>
    </row>
    <row r="181" spans="1:45" ht="15" customHeight="1" x14ac:dyDescent="0.25">
      <c r="C181" t="s">
        <v>4376</v>
      </c>
      <c r="D181" s="45" t="s">
        <v>950</v>
      </c>
      <c r="E181" s="555" t="s">
        <v>2373</v>
      </c>
      <c r="F181" s="46" t="s">
        <v>57</v>
      </c>
      <c r="G181" s="42" t="s">
        <v>371</v>
      </c>
      <c r="H181" s="46" t="s">
        <v>12</v>
      </c>
      <c r="I181" s="46">
        <v>16</v>
      </c>
      <c r="J181" s="670">
        <v>16</v>
      </c>
      <c r="K181" s="19" t="s">
        <v>30</v>
      </c>
      <c r="L181" s="52" t="s">
        <v>108</v>
      </c>
      <c r="M181" s="81"/>
      <c r="N181" s="28">
        <v>205</v>
      </c>
      <c r="O181" s="972"/>
      <c r="P181" s="29">
        <v>6</v>
      </c>
      <c r="Q181" s="28"/>
      <c r="R181" s="28"/>
      <c r="S181" s="81">
        <v>433.65100000000001</v>
      </c>
      <c r="T181" s="185">
        <v>41690</v>
      </c>
      <c r="U181" s="326">
        <v>14.7</v>
      </c>
      <c r="V181" s="60">
        <v>0.33</v>
      </c>
      <c r="W181" s="167">
        <v>2</v>
      </c>
      <c r="X181" s="489">
        <f t="shared" si="6"/>
        <v>349.03617073170733</v>
      </c>
      <c r="Y181" s="502" t="s">
        <v>174</v>
      </c>
      <c r="Z181" s="494"/>
      <c r="AA181" s="28" t="s">
        <v>17</v>
      </c>
      <c r="AB181" s="27">
        <v>1</v>
      </c>
      <c r="AC181" s="28" t="s">
        <v>952</v>
      </c>
      <c r="AD181" s="27" t="s">
        <v>54</v>
      </c>
      <c r="AE181" s="28" t="s">
        <v>158</v>
      </c>
      <c r="AF181" s="29" t="s">
        <v>55</v>
      </c>
      <c r="AG181" s="29" t="s">
        <v>55</v>
      </c>
      <c r="AH181" s="27" t="s">
        <v>181</v>
      </c>
      <c r="AI181" s="27" t="s">
        <v>83</v>
      </c>
      <c r="AJ181" s="27" t="s">
        <v>54</v>
      </c>
      <c r="AK181" s="81">
        <v>8</v>
      </c>
      <c r="AL181" s="569"/>
      <c r="AM181" s="28"/>
      <c r="AN181" s="28"/>
      <c r="AO181" s="28">
        <v>2002</v>
      </c>
      <c r="AP181" s="20">
        <v>2008</v>
      </c>
      <c r="AQ181" s="182" t="s">
        <v>2489</v>
      </c>
      <c r="AR181" s="28" t="s">
        <v>951</v>
      </c>
      <c r="AS181" s="20" t="s">
        <v>953</v>
      </c>
    </row>
    <row r="182" spans="1:45" ht="15" customHeight="1" x14ac:dyDescent="0.25">
      <c r="B182">
        <v>1</v>
      </c>
      <c r="C182" t="s">
        <v>4376</v>
      </c>
      <c r="D182" s="45" t="s">
        <v>409</v>
      </c>
      <c r="E182" s="555" t="s">
        <v>2344</v>
      </c>
      <c r="F182" s="46" t="s">
        <v>85</v>
      </c>
      <c r="G182" s="42" t="s">
        <v>411</v>
      </c>
      <c r="H182" s="46" t="s">
        <v>12</v>
      </c>
      <c r="I182" s="46">
        <v>16</v>
      </c>
      <c r="J182" s="670">
        <v>8</v>
      </c>
      <c r="K182" s="19" t="s">
        <v>800</v>
      </c>
      <c r="L182" s="52" t="s">
        <v>108</v>
      </c>
      <c r="M182" s="81"/>
      <c r="N182" s="28">
        <v>223</v>
      </c>
      <c r="O182" s="972"/>
      <c r="P182" s="29">
        <v>6</v>
      </c>
      <c r="Q182" s="28"/>
      <c r="R182" s="28"/>
      <c r="S182" s="81">
        <v>105.26300000000001</v>
      </c>
      <c r="T182" s="185">
        <v>41685</v>
      </c>
      <c r="U182" s="326">
        <v>14.7</v>
      </c>
      <c r="V182" s="60">
        <v>0.67</v>
      </c>
      <c r="W182" s="167">
        <v>1</v>
      </c>
      <c r="X182" s="489">
        <f t="shared" si="6"/>
        <v>316.26103139013458</v>
      </c>
      <c r="Y182" s="502" t="s">
        <v>174</v>
      </c>
      <c r="Z182" s="494"/>
      <c r="AA182" s="28" t="s">
        <v>20</v>
      </c>
      <c r="AB182" s="27">
        <v>3</v>
      </c>
      <c r="AC182" s="28" t="s">
        <v>410</v>
      </c>
      <c r="AD182" s="27" t="s">
        <v>54</v>
      </c>
      <c r="AE182" s="28"/>
      <c r="AF182" s="29" t="s">
        <v>55</v>
      </c>
      <c r="AG182" s="29"/>
      <c r="AH182" s="27" t="s">
        <v>182</v>
      </c>
      <c r="AI182" s="27" t="s">
        <v>181</v>
      </c>
      <c r="AJ182" s="27"/>
      <c r="AK182" s="81">
        <v>16</v>
      </c>
      <c r="AL182" s="569"/>
      <c r="AM182" s="28">
        <v>16</v>
      </c>
      <c r="AN182" s="28"/>
      <c r="AO182" s="28">
        <v>2006</v>
      </c>
      <c r="AP182" s="20">
        <v>2018</v>
      </c>
      <c r="AQ182" s="19"/>
      <c r="AR182" s="28" t="s">
        <v>2345</v>
      </c>
      <c r="AS182" s="20"/>
    </row>
    <row r="183" spans="1:45" ht="15" customHeight="1" x14ac:dyDescent="0.25">
      <c r="A183" t="s">
        <v>746</v>
      </c>
      <c r="B183">
        <v>1</v>
      </c>
      <c r="C183" t="s">
        <v>4376</v>
      </c>
      <c r="D183" s="45" t="s">
        <v>15</v>
      </c>
      <c r="E183" s="555" t="s">
        <v>2491</v>
      </c>
      <c r="F183" s="46" t="s">
        <v>67</v>
      </c>
      <c r="G183" s="42" t="s">
        <v>355</v>
      </c>
      <c r="H183" s="46" t="s">
        <v>65</v>
      </c>
      <c r="I183" s="46">
        <v>16</v>
      </c>
      <c r="J183" s="670">
        <v>16</v>
      </c>
      <c r="K183" s="856" t="s">
        <v>4805</v>
      </c>
      <c r="L183" s="52" t="s">
        <v>108</v>
      </c>
      <c r="M183" s="81" t="s">
        <v>5299</v>
      </c>
      <c r="N183" s="28">
        <v>253</v>
      </c>
      <c r="O183" s="972"/>
      <c r="P183" s="29">
        <v>6</v>
      </c>
      <c r="Q183" s="28"/>
      <c r="R183" s="28">
        <v>1</v>
      </c>
      <c r="S183" s="81">
        <v>335.57</v>
      </c>
      <c r="T183" s="185">
        <v>44013</v>
      </c>
      <c r="U183" s="326" t="s">
        <v>5298</v>
      </c>
      <c r="V183" s="60">
        <v>0.8</v>
      </c>
      <c r="W183" s="167">
        <v>1</v>
      </c>
      <c r="X183" s="996">
        <f t="shared" si="6"/>
        <v>1061.090909090909</v>
      </c>
      <c r="Y183" s="502" t="s">
        <v>174</v>
      </c>
      <c r="Z183" s="494"/>
      <c r="AA183" s="28" t="s">
        <v>17</v>
      </c>
      <c r="AB183" s="27">
        <v>1</v>
      </c>
      <c r="AC183" s="28" t="s">
        <v>356</v>
      </c>
      <c r="AD183" s="27" t="s">
        <v>54</v>
      </c>
      <c r="AE183" s="28" t="s">
        <v>65</v>
      </c>
      <c r="AF183" s="29" t="s">
        <v>55</v>
      </c>
      <c r="AG183" s="29"/>
      <c r="AH183" s="27" t="s">
        <v>181</v>
      </c>
      <c r="AI183" s="27" t="s">
        <v>181</v>
      </c>
      <c r="AJ183" s="27"/>
      <c r="AK183" s="81">
        <v>20</v>
      </c>
      <c r="AL183" s="569"/>
      <c r="AM183" s="28"/>
      <c r="AN183" s="28">
        <v>2</v>
      </c>
      <c r="AO183" s="28">
        <v>2006</v>
      </c>
      <c r="AP183" s="20">
        <v>2015</v>
      </c>
      <c r="AQ183" s="182" t="s">
        <v>3375</v>
      </c>
      <c r="AR183" s="28" t="s">
        <v>38</v>
      </c>
      <c r="AS183" s="20" t="s">
        <v>1555</v>
      </c>
    </row>
    <row r="184" spans="1:45" ht="15" customHeight="1" x14ac:dyDescent="0.25">
      <c r="A184" t="s">
        <v>746</v>
      </c>
      <c r="B184">
        <v>1</v>
      </c>
      <c r="C184" t="s">
        <v>875</v>
      </c>
      <c r="D184" s="45" t="s">
        <v>653</v>
      </c>
      <c r="E184" s="555" t="s">
        <v>2732</v>
      </c>
      <c r="F184" s="46" t="s">
        <v>67</v>
      </c>
      <c r="G184" s="42" t="s">
        <v>654</v>
      </c>
      <c r="H184" s="46" t="s">
        <v>143</v>
      </c>
      <c r="I184" s="46">
        <v>16</v>
      </c>
      <c r="J184" s="670">
        <v>16</v>
      </c>
      <c r="K184" s="19" t="s">
        <v>800</v>
      </c>
      <c r="L184" s="52" t="s">
        <v>108</v>
      </c>
      <c r="M184" s="81"/>
      <c r="N184" s="28">
        <v>273</v>
      </c>
      <c r="O184" s="972"/>
      <c r="P184" s="29">
        <v>6</v>
      </c>
      <c r="Q184" s="28"/>
      <c r="R184" s="28"/>
      <c r="S184" s="81">
        <v>262.74299999999999</v>
      </c>
      <c r="T184" s="185">
        <v>41778</v>
      </c>
      <c r="U184" s="326">
        <v>14.7</v>
      </c>
      <c r="V184" s="60">
        <v>0.67</v>
      </c>
      <c r="W184" s="167">
        <v>1</v>
      </c>
      <c r="X184" s="489">
        <f t="shared" si="6"/>
        <v>644.8271428571428</v>
      </c>
      <c r="Y184" s="502" t="s">
        <v>174</v>
      </c>
      <c r="Z184" s="494"/>
      <c r="AA184" s="28" t="s">
        <v>20</v>
      </c>
      <c r="AB184" s="27">
        <v>4</v>
      </c>
      <c r="AC184" s="28" t="s">
        <v>653</v>
      </c>
      <c r="AD184" s="27" t="s">
        <v>54</v>
      </c>
      <c r="AE184" s="28"/>
      <c r="AF184" s="29" t="s">
        <v>55</v>
      </c>
      <c r="AG184" s="29"/>
      <c r="AH184" s="27" t="s">
        <v>181</v>
      </c>
      <c r="AI184" s="27" t="s">
        <v>181</v>
      </c>
      <c r="AJ184" s="27"/>
      <c r="AK184" s="81"/>
      <c r="AL184" s="569"/>
      <c r="AM184" s="28">
        <v>16</v>
      </c>
      <c r="AN184" s="28"/>
      <c r="AO184" s="28">
        <v>1999</v>
      </c>
      <c r="AP184" s="20">
        <v>2001</v>
      </c>
      <c r="AQ184" s="37"/>
      <c r="AR184" s="28" t="s">
        <v>1273</v>
      </c>
      <c r="AS184" s="20" t="s">
        <v>1316</v>
      </c>
    </row>
    <row r="185" spans="1:45" ht="15" customHeight="1" x14ac:dyDescent="0.25">
      <c r="A185" t="s">
        <v>746</v>
      </c>
      <c r="B185">
        <v>1</v>
      </c>
      <c r="C185" t="s">
        <v>4376</v>
      </c>
      <c r="D185" s="409" t="s">
        <v>4850</v>
      </c>
      <c r="E185" s="435" t="s">
        <v>4825</v>
      </c>
      <c r="F185" s="27" t="s">
        <v>67</v>
      </c>
      <c r="G185" s="504" t="s">
        <v>4827</v>
      </c>
      <c r="H185" s="27" t="s">
        <v>143</v>
      </c>
      <c r="I185" s="412">
        <v>16</v>
      </c>
      <c r="J185" s="415">
        <v>16</v>
      </c>
      <c r="K185" s="19" t="s">
        <v>800</v>
      </c>
      <c r="L185" s="52" t="s">
        <v>108</v>
      </c>
      <c r="M185" s="81" t="s">
        <v>4846</v>
      </c>
      <c r="N185" s="28">
        <v>273</v>
      </c>
      <c r="O185" s="972"/>
      <c r="P185" s="29">
        <v>6</v>
      </c>
      <c r="Q185" s="28"/>
      <c r="R185" s="28"/>
      <c r="S185" s="81">
        <v>294.11799999999999</v>
      </c>
      <c r="T185" s="185">
        <v>43532</v>
      </c>
      <c r="U185" s="326">
        <v>14.7</v>
      </c>
      <c r="V185" s="60">
        <v>0.4</v>
      </c>
      <c r="W185" s="167">
        <v>3</v>
      </c>
      <c r="X185" s="489">
        <f t="shared" si="6"/>
        <v>143.64737484737486</v>
      </c>
      <c r="Y185" s="502" t="s">
        <v>174</v>
      </c>
      <c r="Z185" s="494"/>
      <c r="AA185" s="28" t="s">
        <v>20</v>
      </c>
      <c r="AB185" s="27">
        <v>7</v>
      </c>
      <c r="AC185" s="28" t="s">
        <v>4834</v>
      </c>
      <c r="AD185" s="27" t="s">
        <v>54</v>
      </c>
      <c r="AE185" s="28" t="s">
        <v>158</v>
      </c>
      <c r="AF185" s="29" t="s">
        <v>55</v>
      </c>
      <c r="AG185" s="29" t="s">
        <v>55</v>
      </c>
      <c r="AH185" s="27" t="s">
        <v>181</v>
      </c>
      <c r="AI185" s="27" t="s">
        <v>181</v>
      </c>
      <c r="AJ185" s="27" t="s">
        <v>55</v>
      </c>
      <c r="AK185" s="81">
        <v>15</v>
      </c>
      <c r="AL185" s="27">
        <v>4</v>
      </c>
      <c r="AM185" s="28">
        <v>16</v>
      </c>
      <c r="AN185" s="28"/>
      <c r="AO185" s="28">
        <v>2017</v>
      </c>
      <c r="AP185" s="20">
        <v>2019</v>
      </c>
      <c r="AQ185" s="182" t="s">
        <v>4828</v>
      </c>
      <c r="AR185" s="28" t="s">
        <v>4836</v>
      </c>
      <c r="AS185" s="20" t="s">
        <v>4829</v>
      </c>
    </row>
    <row r="186" spans="1:45" ht="15" customHeight="1" x14ac:dyDescent="0.25">
      <c r="A186" t="s">
        <v>174</v>
      </c>
      <c r="B186">
        <v>1</v>
      </c>
      <c r="C186" t="s">
        <v>4376</v>
      </c>
      <c r="D186" s="26" t="s">
        <v>608</v>
      </c>
      <c r="E186" s="28"/>
      <c r="F186" s="27" t="s">
        <v>57</v>
      </c>
      <c r="G186" s="28" t="s">
        <v>609</v>
      </c>
      <c r="H186" s="27" t="s">
        <v>65</v>
      </c>
      <c r="I186" s="27">
        <v>16</v>
      </c>
      <c r="J186" s="87">
        <v>4</v>
      </c>
      <c r="K186" s="19" t="s">
        <v>800</v>
      </c>
      <c r="L186" s="52" t="s">
        <v>108</v>
      </c>
      <c r="M186" s="81"/>
      <c r="N186" s="28">
        <v>303</v>
      </c>
      <c r="O186" s="972"/>
      <c r="P186" s="29">
        <v>6</v>
      </c>
      <c r="Q186" s="28"/>
      <c r="R186" s="28"/>
      <c r="S186" s="81">
        <v>256.14800000000002</v>
      </c>
      <c r="T186" s="185">
        <v>41690</v>
      </c>
      <c r="U186" s="326">
        <v>14.7</v>
      </c>
      <c r="V186" s="60">
        <v>0.67</v>
      </c>
      <c r="W186" s="167">
        <v>1</v>
      </c>
      <c r="X186" s="489">
        <f t="shared" si="6"/>
        <v>566.39986798679877</v>
      </c>
      <c r="Y186" s="502" t="s">
        <v>174</v>
      </c>
      <c r="Z186" s="494"/>
      <c r="AA186" s="28" t="s">
        <v>17</v>
      </c>
      <c r="AB186" s="27">
        <v>13</v>
      </c>
      <c r="AC186" s="28" t="s">
        <v>73</v>
      </c>
      <c r="AD186" s="27" t="s">
        <v>54</v>
      </c>
      <c r="AE186" s="28" t="s">
        <v>158</v>
      </c>
      <c r="AF186" s="29" t="s">
        <v>55</v>
      </c>
      <c r="AG186" s="29"/>
      <c r="AH186" s="27">
        <v>256</v>
      </c>
      <c r="AI186" s="27"/>
      <c r="AJ186" s="27"/>
      <c r="AK186" s="81">
        <v>16</v>
      </c>
      <c r="AL186" s="569"/>
      <c r="AM186" s="28"/>
      <c r="AN186" s="28"/>
      <c r="AO186" s="28">
        <v>2001</v>
      </c>
      <c r="AP186" s="20"/>
      <c r="AQ186" s="62"/>
      <c r="AR186" s="28" t="s">
        <v>610</v>
      </c>
      <c r="AS186" s="20"/>
    </row>
    <row r="187" spans="1:45" ht="15" customHeight="1" x14ac:dyDescent="0.25">
      <c r="A187" t="s">
        <v>744</v>
      </c>
      <c r="B187">
        <v>1</v>
      </c>
      <c r="C187" t="s">
        <v>875</v>
      </c>
      <c r="D187" s="560" t="s">
        <v>1587</v>
      </c>
      <c r="E187" s="435" t="s">
        <v>2975</v>
      </c>
      <c r="F187" s="27" t="s">
        <v>67</v>
      </c>
      <c r="G187" s="28" t="s">
        <v>1942</v>
      </c>
      <c r="H187" s="27" t="s">
        <v>1031</v>
      </c>
      <c r="I187" s="27">
        <v>16</v>
      </c>
      <c r="J187" s="87">
        <v>8</v>
      </c>
      <c r="K187" s="19" t="s">
        <v>800</v>
      </c>
      <c r="L187" s="52" t="s">
        <v>1942</v>
      </c>
      <c r="M187" s="81"/>
      <c r="N187" s="28">
        <v>308</v>
      </c>
      <c r="O187" s="972"/>
      <c r="P187" s="29">
        <v>6</v>
      </c>
      <c r="Q187" s="28"/>
      <c r="R187" s="28">
        <v>4</v>
      </c>
      <c r="S187" s="81">
        <v>180</v>
      </c>
      <c r="T187" s="185"/>
      <c r="U187" s="326"/>
      <c r="V187" s="60">
        <v>0.67</v>
      </c>
      <c r="W187" s="167">
        <v>20</v>
      </c>
      <c r="X187" s="489">
        <f t="shared" si="6"/>
        <v>19.577922077922079</v>
      </c>
      <c r="Y187" s="502" t="s">
        <v>174</v>
      </c>
      <c r="Z187" s="494"/>
      <c r="AA187" s="28" t="s">
        <v>107</v>
      </c>
      <c r="AB187" s="27"/>
      <c r="AC187" s="28"/>
      <c r="AD187" s="27" t="s">
        <v>54</v>
      </c>
      <c r="AE187" s="28" t="s">
        <v>124</v>
      </c>
      <c r="AF187" s="29" t="s">
        <v>55</v>
      </c>
      <c r="AG187" s="29" t="s">
        <v>55</v>
      </c>
      <c r="AH187" s="27" t="s">
        <v>129</v>
      </c>
      <c r="AI187" s="27" t="s">
        <v>129</v>
      </c>
      <c r="AJ187" s="27" t="s">
        <v>54</v>
      </c>
      <c r="AK187" s="81"/>
      <c r="AL187" s="569"/>
      <c r="AM187" s="28"/>
      <c r="AN187" s="28"/>
      <c r="AO187" s="28">
        <v>2016</v>
      </c>
      <c r="AP187" s="20"/>
      <c r="AQ187" s="182" t="s">
        <v>1589</v>
      </c>
      <c r="AR187" s="400" t="s">
        <v>2976</v>
      </c>
      <c r="AS187" s="137"/>
    </row>
    <row r="188" spans="1:45" ht="15" customHeight="1" x14ac:dyDescent="0.25">
      <c r="A188" t="s">
        <v>174</v>
      </c>
      <c r="B188">
        <v>1</v>
      </c>
      <c r="C188" t="s">
        <v>875</v>
      </c>
      <c r="D188" s="26" t="s">
        <v>24</v>
      </c>
      <c r="E188" s="435" t="s">
        <v>2921</v>
      </c>
      <c r="F188" s="27" t="s">
        <v>85</v>
      </c>
      <c r="G188" s="28" t="s">
        <v>1312</v>
      </c>
      <c r="H188" s="27" t="s">
        <v>143</v>
      </c>
      <c r="I188" s="27">
        <v>16</v>
      </c>
      <c r="J188" s="87">
        <v>32</v>
      </c>
      <c r="K188" s="19" t="s">
        <v>7</v>
      </c>
      <c r="L188" s="52" t="s">
        <v>956</v>
      </c>
      <c r="M188" s="81" t="s">
        <v>2922</v>
      </c>
      <c r="N188" s="28">
        <v>321</v>
      </c>
      <c r="O188" s="972"/>
      <c r="P188" s="29">
        <v>6</v>
      </c>
      <c r="Q188" s="28">
        <v>1</v>
      </c>
      <c r="R188" s="28">
        <v>2</v>
      </c>
      <c r="S188" s="81">
        <v>405</v>
      </c>
      <c r="T188" s="185"/>
      <c r="U188" s="326">
        <v>13.2</v>
      </c>
      <c r="V188" s="60">
        <v>0.67</v>
      </c>
      <c r="W188" s="167">
        <v>1</v>
      </c>
      <c r="X188" s="489">
        <f t="shared" si="6"/>
        <v>845.32710280373828</v>
      </c>
      <c r="Y188" s="502" t="s">
        <v>174</v>
      </c>
      <c r="Z188" s="494"/>
      <c r="AA188" s="28" t="s">
        <v>20</v>
      </c>
      <c r="AB188" s="27">
        <v>22</v>
      </c>
      <c r="AC188" s="28" t="s">
        <v>1311</v>
      </c>
      <c r="AD188" s="27" t="s">
        <v>54</v>
      </c>
      <c r="AE188" s="28" t="s">
        <v>124</v>
      </c>
      <c r="AF188" s="29" t="s">
        <v>55</v>
      </c>
      <c r="AG188" s="29" t="s">
        <v>54</v>
      </c>
      <c r="AH188" s="27" t="s">
        <v>181</v>
      </c>
      <c r="AI188" s="27" t="s">
        <v>181</v>
      </c>
      <c r="AJ188" s="27" t="s">
        <v>55</v>
      </c>
      <c r="AK188" s="81">
        <v>24</v>
      </c>
      <c r="AL188" s="569"/>
      <c r="AM188" s="28">
        <v>32</v>
      </c>
      <c r="AN188" s="28">
        <v>9</v>
      </c>
      <c r="AO188" s="28">
        <v>2011</v>
      </c>
      <c r="AP188" s="20">
        <v>2016</v>
      </c>
      <c r="AQ188" s="19" t="s">
        <v>1313</v>
      </c>
      <c r="AR188" s="28" t="s">
        <v>211</v>
      </c>
      <c r="AS188" s="20" t="s">
        <v>1314</v>
      </c>
    </row>
    <row r="189" spans="1:45" ht="15" customHeight="1" x14ac:dyDescent="0.25">
      <c r="A189" t="s">
        <v>744</v>
      </c>
      <c r="B189">
        <v>1</v>
      </c>
      <c r="C189" t="s">
        <v>875</v>
      </c>
      <c r="D189" s="26" t="s">
        <v>5881</v>
      </c>
      <c r="E189" s="435" t="s">
        <v>5768</v>
      </c>
      <c r="F189" s="27" t="s">
        <v>85</v>
      </c>
      <c r="G189" s="28" t="s">
        <v>1469</v>
      </c>
      <c r="H189" s="27">
        <v>6502</v>
      </c>
      <c r="I189" s="27">
        <v>16</v>
      </c>
      <c r="J189" s="87">
        <v>8</v>
      </c>
      <c r="K189" s="856" t="s">
        <v>6197</v>
      </c>
      <c r="L189" s="52" t="s">
        <v>108</v>
      </c>
      <c r="M189" s="81" t="s">
        <v>6199</v>
      </c>
      <c r="N189" s="28">
        <v>327</v>
      </c>
      <c r="O189" s="972">
        <v>98</v>
      </c>
      <c r="P189" s="29">
        <v>6</v>
      </c>
      <c r="Q189" s="28"/>
      <c r="R189" s="28"/>
      <c r="S189" s="81">
        <v>370.37</v>
      </c>
      <c r="T189" s="185">
        <v>44494</v>
      </c>
      <c r="U189" s="326" t="s">
        <v>5998</v>
      </c>
      <c r="V189" s="60">
        <v>0.33</v>
      </c>
      <c r="W189" s="167">
        <v>3</v>
      </c>
      <c r="X189" s="489">
        <f t="shared" si="6"/>
        <v>124.58929663608563</v>
      </c>
      <c r="Y189" s="502" t="s">
        <v>174</v>
      </c>
      <c r="Z189" s="494"/>
      <c r="AA189" s="28" t="s">
        <v>20</v>
      </c>
      <c r="AB189" s="27">
        <v>26</v>
      </c>
      <c r="AC189" s="28" t="s">
        <v>73</v>
      </c>
      <c r="AD189" s="27"/>
      <c r="AE189" s="28" t="s">
        <v>124</v>
      </c>
      <c r="AF189" s="29" t="s">
        <v>55</v>
      </c>
      <c r="AG189" s="29" t="s">
        <v>55</v>
      </c>
      <c r="AH189" s="27" t="s">
        <v>181</v>
      </c>
      <c r="AI189" s="27" t="s">
        <v>181</v>
      </c>
      <c r="AJ189" s="27" t="s">
        <v>54</v>
      </c>
      <c r="AK189" s="81"/>
      <c r="AL189" s="569"/>
      <c r="AM189" s="28"/>
      <c r="AN189" s="28"/>
      <c r="AO189" s="28">
        <v>2011</v>
      </c>
      <c r="AP189" s="20">
        <v>2021</v>
      </c>
      <c r="AQ189" s="182" t="s">
        <v>5768</v>
      </c>
      <c r="AR189" s="28" t="s">
        <v>6221</v>
      </c>
      <c r="AS189" s="20" t="s">
        <v>6220</v>
      </c>
    </row>
    <row r="190" spans="1:45" ht="15" customHeight="1" x14ac:dyDescent="0.25">
      <c r="B190">
        <v>1</v>
      </c>
      <c r="C190" t="s">
        <v>875</v>
      </c>
      <c r="D190" s="26" t="s">
        <v>2147</v>
      </c>
      <c r="E190" s="435" t="s">
        <v>2149</v>
      </c>
      <c r="F190" s="27" t="s">
        <v>67</v>
      </c>
      <c r="G190" s="28" t="s">
        <v>2148</v>
      </c>
      <c r="H190" s="27" t="s">
        <v>1023</v>
      </c>
      <c r="I190" s="27">
        <v>16</v>
      </c>
      <c r="J190" s="87">
        <v>16</v>
      </c>
      <c r="K190" s="19" t="s">
        <v>800</v>
      </c>
      <c r="L190" s="52" t="s">
        <v>108</v>
      </c>
      <c r="M190" s="81"/>
      <c r="N190" s="28">
        <v>332</v>
      </c>
      <c r="O190" s="972"/>
      <c r="P190" s="29">
        <v>6</v>
      </c>
      <c r="Q190" s="28"/>
      <c r="R190" s="28"/>
      <c r="S190" s="81">
        <v>317.45999999999998</v>
      </c>
      <c r="T190" s="185">
        <v>43172</v>
      </c>
      <c r="U190" s="326">
        <v>14.7</v>
      </c>
      <c r="V190" s="60">
        <v>0.67</v>
      </c>
      <c r="W190" s="167">
        <v>1</v>
      </c>
      <c r="X190" s="489">
        <f t="shared" si="6"/>
        <v>640.6572289156627</v>
      </c>
      <c r="Y190" s="502" t="s">
        <v>174</v>
      </c>
      <c r="Z190" s="494"/>
      <c r="AA190" s="28" t="s">
        <v>20</v>
      </c>
      <c r="AB190" s="27">
        <v>1</v>
      </c>
      <c r="AC190" s="28" t="s">
        <v>2147</v>
      </c>
      <c r="AD190" s="27"/>
      <c r="AE190" s="28" t="s">
        <v>158</v>
      </c>
      <c r="AF190" s="29" t="s">
        <v>55</v>
      </c>
      <c r="AG190" s="29" t="s">
        <v>54</v>
      </c>
      <c r="AH190" s="27">
        <v>256</v>
      </c>
      <c r="AI190" s="27" t="s">
        <v>83</v>
      </c>
      <c r="AJ190" s="27"/>
      <c r="AK190" s="81">
        <v>40</v>
      </c>
      <c r="AL190" s="569"/>
      <c r="AM190" s="28">
        <v>16</v>
      </c>
      <c r="AN190" s="28"/>
      <c r="AO190" s="28">
        <v>2001</v>
      </c>
      <c r="AP190" s="20">
        <v>2004</v>
      </c>
      <c r="AQ190" s="182" t="s">
        <v>5260</v>
      </c>
      <c r="AR190" s="28" t="s">
        <v>2890</v>
      </c>
      <c r="AS190" s="20" t="s">
        <v>2146</v>
      </c>
    </row>
    <row r="191" spans="1:45" ht="15" customHeight="1" x14ac:dyDescent="0.25">
      <c r="B191">
        <v>1</v>
      </c>
      <c r="C191" t="s">
        <v>875</v>
      </c>
      <c r="D191" s="26" t="s">
        <v>614</v>
      </c>
      <c r="E191" s="435" t="s">
        <v>2878</v>
      </c>
      <c r="F191" s="27" t="s">
        <v>67</v>
      </c>
      <c r="G191" s="28" t="s">
        <v>1618</v>
      </c>
      <c r="H191" s="27" t="s">
        <v>65</v>
      </c>
      <c r="I191" s="27">
        <v>16</v>
      </c>
      <c r="J191" s="87">
        <v>5</v>
      </c>
      <c r="K191" s="19" t="s">
        <v>800</v>
      </c>
      <c r="L191" s="28" t="s">
        <v>108</v>
      </c>
      <c r="M191" s="81"/>
      <c r="N191" s="28">
        <v>347</v>
      </c>
      <c r="O191" s="972"/>
      <c r="P191" s="29">
        <v>6</v>
      </c>
      <c r="Q191" s="28"/>
      <c r="R191" s="28"/>
      <c r="S191" s="81">
        <v>363.63600000000002</v>
      </c>
      <c r="T191" s="185">
        <v>43172</v>
      </c>
      <c r="U191" s="326">
        <v>14.7</v>
      </c>
      <c r="V191" s="60">
        <v>0.67</v>
      </c>
      <c r="W191" s="167">
        <v>1</v>
      </c>
      <c r="X191" s="489">
        <f t="shared" si="6"/>
        <v>702.12138328530261</v>
      </c>
      <c r="Y191" s="502" t="s">
        <v>174</v>
      </c>
      <c r="Z191" s="494"/>
      <c r="AA191" s="28" t="s">
        <v>17</v>
      </c>
      <c r="AB191" s="27">
        <v>1</v>
      </c>
      <c r="AC191" s="28" t="s">
        <v>614</v>
      </c>
      <c r="AD191" s="27"/>
      <c r="AE191" s="28"/>
      <c r="AF191" s="29" t="s">
        <v>55</v>
      </c>
      <c r="AG191" s="29" t="s">
        <v>55</v>
      </c>
      <c r="AH191" s="27" t="s">
        <v>181</v>
      </c>
      <c r="AI191" s="27" t="s">
        <v>181</v>
      </c>
      <c r="AJ191" s="27" t="s">
        <v>55</v>
      </c>
      <c r="AK191" s="81">
        <v>28</v>
      </c>
      <c r="AL191" s="569"/>
      <c r="AM191" s="28"/>
      <c r="AN191" s="28"/>
      <c r="AO191" s="28">
        <v>2000</v>
      </c>
      <c r="AP191" s="20">
        <v>2000</v>
      </c>
      <c r="AQ191" s="142"/>
      <c r="AR191" s="28" t="s">
        <v>1839</v>
      </c>
      <c r="AS191" s="20" t="s">
        <v>2877</v>
      </c>
    </row>
    <row r="192" spans="1:45" ht="15" customHeight="1" x14ac:dyDescent="0.25">
      <c r="B192">
        <v>1</v>
      </c>
      <c r="C192" t="s">
        <v>875</v>
      </c>
      <c r="D192" s="26" t="s">
        <v>496</v>
      </c>
      <c r="E192" s="435" t="s">
        <v>2547</v>
      </c>
      <c r="F192" s="27" t="s">
        <v>96</v>
      </c>
      <c r="G192" s="28" t="s">
        <v>498</v>
      </c>
      <c r="H192" s="27" t="s">
        <v>143</v>
      </c>
      <c r="I192" s="27">
        <v>16</v>
      </c>
      <c r="J192" s="87">
        <v>16</v>
      </c>
      <c r="K192" s="19" t="s">
        <v>800</v>
      </c>
      <c r="L192" s="28" t="s">
        <v>108</v>
      </c>
      <c r="M192" s="81"/>
      <c r="N192" s="28">
        <v>349</v>
      </c>
      <c r="O192" s="972"/>
      <c r="P192" s="29">
        <v>6</v>
      </c>
      <c r="Q192" s="28">
        <v>1</v>
      </c>
      <c r="R192" s="28"/>
      <c r="S192" s="81">
        <v>526.31600000000003</v>
      </c>
      <c r="T192" s="185">
        <v>41687</v>
      </c>
      <c r="U192" s="326">
        <v>14.7</v>
      </c>
      <c r="V192" s="60">
        <v>0.67</v>
      </c>
      <c r="W192" s="167">
        <v>3</v>
      </c>
      <c r="X192" s="489">
        <f t="shared" si="6"/>
        <v>336.80202483285581</v>
      </c>
      <c r="Y192" s="502" t="s">
        <v>174</v>
      </c>
      <c r="Z192" s="494" t="s">
        <v>745</v>
      </c>
      <c r="AA192" s="28" t="s">
        <v>17</v>
      </c>
      <c r="AB192" s="27">
        <v>13</v>
      </c>
      <c r="AC192" s="28" t="s">
        <v>497</v>
      </c>
      <c r="AD192" s="27" t="s">
        <v>54</v>
      </c>
      <c r="AE192" s="28" t="s">
        <v>158</v>
      </c>
      <c r="AF192" s="29" t="s">
        <v>55</v>
      </c>
      <c r="AG192" s="29"/>
      <c r="AH192" s="27" t="s">
        <v>249</v>
      </c>
      <c r="AI192" s="27" t="s">
        <v>249</v>
      </c>
      <c r="AJ192" s="27"/>
      <c r="AK192" s="81"/>
      <c r="AL192" s="569"/>
      <c r="AM192" s="28">
        <v>8</v>
      </c>
      <c r="AN192" s="28">
        <v>4</v>
      </c>
      <c r="AO192" s="28">
        <v>2001</v>
      </c>
      <c r="AP192" s="20">
        <v>2009</v>
      </c>
      <c r="AQ192" s="19"/>
      <c r="AR192" s="28" t="s">
        <v>3551</v>
      </c>
      <c r="AS192" s="20" t="s">
        <v>3834</v>
      </c>
    </row>
    <row r="193" spans="1:45" ht="15" customHeight="1" x14ac:dyDescent="0.25">
      <c r="B193">
        <v>1</v>
      </c>
      <c r="C193" t="s">
        <v>875</v>
      </c>
      <c r="D193" s="26" t="s">
        <v>1779</v>
      </c>
      <c r="E193" s="435" t="s">
        <v>2098</v>
      </c>
      <c r="F193" s="27" t="s">
        <v>85</v>
      </c>
      <c r="G193" s="28" t="s">
        <v>1780</v>
      </c>
      <c r="H193" s="27" t="s">
        <v>143</v>
      </c>
      <c r="I193" s="27">
        <v>16</v>
      </c>
      <c r="J193" s="87">
        <v>16</v>
      </c>
      <c r="K193" s="19" t="s">
        <v>775</v>
      </c>
      <c r="L193" s="28" t="s">
        <v>108</v>
      </c>
      <c r="M193" s="81"/>
      <c r="N193" s="28">
        <v>356</v>
      </c>
      <c r="O193" s="972"/>
      <c r="P193" s="29">
        <v>6</v>
      </c>
      <c r="Q193" s="28"/>
      <c r="R193" s="28">
        <v>4</v>
      </c>
      <c r="S193" s="81">
        <v>186.81100000000001</v>
      </c>
      <c r="T193" s="185">
        <v>42884</v>
      </c>
      <c r="U193" s="326">
        <v>14.7</v>
      </c>
      <c r="V193" s="60">
        <v>1</v>
      </c>
      <c r="W193" s="167">
        <v>1</v>
      </c>
      <c r="X193" s="489">
        <f t="shared" si="6"/>
        <v>524.75</v>
      </c>
      <c r="Y193" s="502" t="s">
        <v>174</v>
      </c>
      <c r="Z193" s="494" t="s">
        <v>54</v>
      </c>
      <c r="AA193" s="28" t="s">
        <v>17</v>
      </c>
      <c r="AB193" s="27">
        <v>25</v>
      </c>
      <c r="AC193" s="28" t="s">
        <v>1781</v>
      </c>
      <c r="AD193" s="27"/>
      <c r="AE193" s="28"/>
      <c r="AF193" s="29"/>
      <c r="AG193" s="29"/>
      <c r="AH193" s="27" t="s">
        <v>83</v>
      </c>
      <c r="AI193" s="27" t="s">
        <v>83</v>
      </c>
      <c r="AJ193" s="27"/>
      <c r="AK193" s="81"/>
      <c r="AL193" s="569"/>
      <c r="AM193" s="28"/>
      <c r="AN193" s="28"/>
      <c r="AO193" s="28">
        <v>2015</v>
      </c>
      <c r="AP193" s="20">
        <v>2017</v>
      </c>
      <c r="AQ193" s="182"/>
      <c r="AR193" s="28" t="s">
        <v>1782</v>
      </c>
      <c r="AS193" s="20"/>
    </row>
    <row r="194" spans="1:45" ht="15" customHeight="1" x14ac:dyDescent="0.25">
      <c r="A194" t="s">
        <v>174</v>
      </c>
      <c r="B194">
        <v>1</v>
      </c>
      <c r="C194" t="s">
        <v>875</v>
      </c>
      <c r="D194" s="26" t="s">
        <v>1473</v>
      </c>
      <c r="E194" s="28"/>
      <c r="F194" s="27" t="s">
        <v>57</v>
      </c>
      <c r="G194" s="28" t="s">
        <v>615</v>
      </c>
      <c r="H194" s="27" t="s">
        <v>65</v>
      </c>
      <c r="I194" s="27">
        <v>16</v>
      </c>
      <c r="J194" s="87">
        <v>5</v>
      </c>
      <c r="K194" s="19" t="s">
        <v>800</v>
      </c>
      <c r="L194" s="52" t="s">
        <v>108</v>
      </c>
      <c r="M194" s="81" t="s">
        <v>832</v>
      </c>
      <c r="N194" s="28">
        <v>367</v>
      </c>
      <c r="O194" s="972"/>
      <c r="P194" s="29">
        <v>6</v>
      </c>
      <c r="Q194" s="28"/>
      <c r="R194" s="28"/>
      <c r="S194" s="81">
        <v>354.988</v>
      </c>
      <c r="T194" s="185">
        <v>41688</v>
      </c>
      <c r="U194" s="326">
        <v>14.7</v>
      </c>
      <c r="V194" s="60">
        <v>0.67</v>
      </c>
      <c r="W194" s="167">
        <v>1</v>
      </c>
      <c r="X194" s="489">
        <f t="shared" si="6"/>
        <v>648.07073569482293</v>
      </c>
      <c r="Y194" s="502" t="s">
        <v>174</v>
      </c>
      <c r="Z194" s="494"/>
      <c r="AA194" s="28" t="s">
        <v>17</v>
      </c>
      <c r="AB194" s="27">
        <v>1</v>
      </c>
      <c r="AC194" s="28" t="s">
        <v>614</v>
      </c>
      <c r="AD194" s="27" t="s">
        <v>54</v>
      </c>
      <c r="AE194" s="28" t="s">
        <v>158</v>
      </c>
      <c r="AF194" s="29" t="s">
        <v>55</v>
      </c>
      <c r="AG194" s="29"/>
      <c r="AH194" s="27" t="s">
        <v>181</v>
      </c>
      <c r="AI194" s="27" t="s">
        <v>181</v>
      </c>
      <c r="AJ194" s="27"/>
      <c r="AK194" s="81">
        <v>28</v>
      </c>
      <c r="AL194" s="569"/>
      <c r="AM194" s="28"/>
      <c r="AN194" s="28"/>
      <c r="AO194" s="28">
        <v>2000</v>
      </c>
      <c r="AP194" s="20"/>
      <c r="AQ194" s="62"/>
      <c r="AR194" s="28" t="s">
        <v>616</v>
      </c>
      <c r="AS194" s="20" t="s">
        <v>962</v>
      </c>
    </row>
    <row r="195" spans="1:45" ht="15" customHeight="1" x14ac:dyDescent="0.25">
      <c r="B195">
        <v>1</v>
      </c>
      <c r="C195" t="s">
        <v>4376</v>
      </c>
      <c r="D195" s="26" t="s">
        <v>3047</v>
      </c>
      <c r="E195" s="435" t="s">
        <v>3039</v>
      </c>
      <c r="F195" s="27" t="s">
        <v>67</v>
      </c>
      <c r="G195" s="28" t="s">
        <v>3037</v>
      </c>
      <c r="H195" s="27" t="s">
        <v>143</v>
      </c>
      <c r="I195" s="27">
        <v>16</v>
      </c>
      <c r="J195" s="87">
        <v>16</v>
      </c>
      <c r="K195" s="19" t="s">
        <v>800</v>
      </c>
      <c r="L195" s="52" t="s">
        <v>108</v>
      </c>
      <c r="M195" s="81"/>
      <c r="N195" s="28">
        <v>369</v>
      </c>
      <c r="O195" s="972"/>
      <c r="P195" s="29">
        <v>6</v>
      </c>
      <c r="Q195" s="28"/>
      <c r="R195" s="28"/>
      <c r="S195" s="81">
        <v>200</v>
      </c>
      <c r="T195" s="185">
        <v>43182</v>
      </c>
      <c r="U195" s="326">
        <v>14.7</v>
      </c>
      <c r="V195" s="60">
        <v>0.67</v>
      </c>
      <c r="W195" s="167">
        <v>1</v>
      </c>
      <c r="X195" s="489">
        <f t="shared" si="6"/>
        <v>363.14363143631437</v>
      </c>
      <c r="Y195" s="502" t="s">
        <v>174</v>
      </c>
      <c r="Z195" s="494"/>
      <c r="AA195" s="28" t="s">
        <v>20</v>
      </c>
      <c r="AB195" s="27">
        <v>8</v>
      </c>
      <c r="AC195" s="28" t="s">
        <v>269</v>
      </c>
      <c r="AD195" s="27"/>
      <c r="AE195" s="28"/>
      <c r="AF195" s="29" t="s">
        <v>55</v>
      </c>
      <c r="AG195" s="29"/>
      <c r="AH195" s="27" t="s">
        <v>3045</v>
      </c>
      <c r="AI195" s="27" t="s">
        <v>3045</v>
      </c>
      <c r="AJ195" s="27"/>
      <c r="AK195" s="81">
        <v>13</v>
      </c>
      <c r="AL195" s="569"/>
      <c r="AM195" s="28">
        <v>8</v>
      </c>
      <c r="AN195" s="28"/>
      <c r="AO195" s="28">
        <v>2017</v>
      </c>
      <c r="AP195" s="20">
        <v>2017</v>
      </c>
      <c r="AQ195" s="19"/>
      <c r="AR195" s="28" t="s">
        <v>3048</v>
      </c>
      <c r="AS195" s="20" t="s">
        <v>3049</v>
      </c>
    </row>
    <row r="196" spans="1:45" ht="15" customHeight="1" x14ac:dyDescent="0.25">
      <c r="A196" t="s">
        <v>746</v>
      </c>
      <c r="B196">
        <v>1</v>
      </c>
      <c r="C196" t="s">
        <v>875</v>
      </c>
      <c r="D196" s="26" t="s">
        <v>146</v>
      </c>
      <c r="E196" s="435" t="s">
        <v>2223</v>
      </c>
      <c r="F196" s="27" t="s">
        <v>85</v>
      </c>
      <c r="G196" s="28" t="s">
        <v>148</v>
      </c>
      <c r="H196" s="27" t="s">
        <v>143</v>
      </c>
      <c r="I196" s="27">
        <v>16</v>
      </c>
      <c r="J196" s="87">
        <v>16</v>
      </c>
      <c r="K196" s="19" t="s">
        <v>800</v>
      </c>
      <c r="L196" s="52" t="s">
        <v>108</v>
      </c>
      <c r="M196" s="81"/>
      <c r="N196" s="28">
        <v>377</v>
      </c>
      <c r="O196" s="972"/>
      <c r="P196" s="29">
        <v>6</v>
      </c>
      <c r="Q196" s="28"/>
      <c r="R196" s="28"/>
      <c r="S196" s="81">
        <v>194.40100000000001</v>
      </c>
      <c r="T196" s="185">
        <v>41788</v>
      </c>
      <c r="U196" s="326">
        <v>14.7</v>
      </c>
      <c r="V196" s="60">
        <v>0.67</v>
      </c>
      <c r="W196" s="167">
        <v>1</v>
      </c>
      <c r="X196" s="489">
        <f t="shared" si="6"/>
        <v>345.48718832891251</v>
      </c>
      <c r="Y196" s="502" t="s">
        <v>1833</v>
      </c>
      <c r="Z196" s="494"/>
      <c r="AA196" s="28" t="s">
        <v>17</v>
      </c>
      <c r="AB196" s="27">
        <v>7</v>
      </c>
      <c r="AC196" s="28" t="s">
        <v>79</v>
      </c>
      <c r="AD196" s="27" t="s">
        <v>149</v>
      </c>
      <c r="AE196" s="28"/>
      <c r="AF196" s="29" t="s">
        <v>55</v>
      </c>
      <c r="AG196" s="29" t="s">
        <v>55</v>
      </c>
      <c r="AH196" s="27" t="s">
        <v>181</v>
      </c>
      <c r="AI196" s="27" t="s">
        <v>181</v>
      </c>
      <c r="AJ196" s="27" t="s">
        <v>54</v>
      </c>
      <c r="AK196" s="81"/>
      <c r="AL196" s="569"/>
      <c r="AM196" s="28">
        <v>16</v>
      </c>
      <c r="AN196" s="28"/>
      <c r="AO196" s="28">
        <v>2009</v>
      </c>
      <c r="AP196" s="20">
        <v>2010</v>
      </c>
      <c r="AQ196" s="142"/>
      <c r="AR196" s="28" t="s">
        <v>1109</v>
      </c>
      <c r="AS196" s="20" t="s">
        <v>1406</v>
      </c>
    </row>
    <row r="197" spans="1:45" ht="15" customHeight="1" x14ac:dyDescent="0.25">
      <c r="A197" t="s">
        <v>746</v>
      </c>
      <c r="B197">
        <v>1</v>
      </c>
      <c r="C197" t="s">
        <v>875</v>
      </c>
      <c r="D197" s="409" t="s">
        <v>4851</v>
      </c>
      <c r="E197" s="435" t="s">
        <v>4825</v>
      </c>
      <c r="F197" s="27" t="s">
        <v>67</v>
      </c>
      <c r="G197" s="504" t="s">
        <v>4827</v>
      </c>
      <c r="H197" s="27" t="s">
        <v>143</v>
      </c>
      <c r="I197" s="412">
        <v>16</v>
      </c>
      <c r="J197" s="415">
        <v>16</v>
      </c>
      <c r="K197" s="19" t="s">
        <v>800</v>
      </c>
      <c r="L197" s="52" t="s">
        <v>108</v>
      </c>
      <c r="M197" s="81"/>
      <c r="N197" s="28">
        <v>383</v>
      </c>
      <c r="O197" s="972"/>
      <c r="P197" s="29">
        <v>6</v>
      </c>
      <c r="Q197" s="28"/>
      <c r="R197" s="28"/>
      <c r="S197" s="81">
        <v>246.91399999999999</v>
      </c>
      <c r="T197" s="185">
        <v>43532</v>
      </c>
      <c r="U197" s="326">
        <v>14.7</v>
      </c>
      <c r="V197" s="60">
        <v>0.67</v>
      </c>
      <c r="W197" s="167">
        <v>3</v>
      </c>
      <c r="X197" s="489">
        <f t="shared" si="6"/>
        <v>143.97944299390775</v>
      </c>
      <c r="Y197" s="502" t="s">
        <v>174</v>
      </c>
      <c r="Z197" s="494"/>
      <c r="AA197" s="28" t="s">
        <v>20</v>
      </c>
      <c r="AB197" s="27">
        <v>2</v>
      </c>
      <c r="AC197" s="28" t="s">
        <v>4835</v>
      </c>
      <c r="AD197" s="27" t="s">
        <v>54</v>
      </c>
      <c r="AE197" s="28" t="s">
        <v>158</v>
      </c>
      <c r="AF197" s="29" t="s">
        <v>55</v>
      </c>
      <c r="AG197" s="29" t="s">
        <v>55</v>
      </c>
      <c r="AH197" s="27" t="s">
        <v>181</v>
      </c>
      <c r="AI197" s="27" t="s">
        <v>181</v>
      </c>
      <c r="AJ197" s="27" t="s">
        <v>55</v>
      </c>
      <c r="AK197" s="81">
        <v>18</v>
      </c>
      <c r="AL197" s="27">
        <v>4</v>
      </c>
      <c r="AM197" s="28">
        <v>16</v>
      </c>
      <c r="AN197" s="28"/>
      <c r="AO197" s="28">
        <v>2017</v>
      </c>
      <c r="AP197" s="20">
        <v>2019</v>
      </c>
      <c r="AQ197" s="182" t="s">
        <v>4828</v>
      </c>
      <c r="AR197" s="28" t="s">
        <v>4839</v>
      </c>
      <c r="AS197" s="20" t="s">
        <v>4829</v>
      </c>
    </row>
    <row r="198" spans="1:45" ht="15" customHeight="1" x14ac:dyDescent="0.25">
      <c r="A198" t="s">
        <v>744</v>
      </c>
      <c r="B198">
        <v>1</v>
      </c>
      <c r="C198" t="s">
        <v>875</v>
      </c>
      <c r="D198" s="26" t="s">
        <v>1571</v>
      </c>
      <c r="E198" s="435" t="s">
        <v>2346</v>
      </c>
      <c r="F198" s="27" t="s">
        <v>85</v>
      </c>
      <c r="G198" s="28" t="s">
        <v>173</v>
      </c>
      <c r="H198" s="27" t="s">
        <v>822</v>
      </c>
      <c r="I198" s="27">
        <v>16</v>
      </c>
      <c r="J198" s="87">
        <v>16</v>
      </c>
      <c r="K198" s="19" t="s">
        <v>7</v>
      </c>
      <c r="L198" s="52" t="s">
        <v>173</v>
      </c>
      <c r="M198" s="81"/>
      <c r="N198" s="28">
        <v>402</v>
      </c>
      <c r="O198" s="972"/>
      <c r="P198" s="29">
        <v>6</v>
      </c>
      <c r="Q198" s="28"/>
      <c r="R198" s="28">
        <v>2</v>
      </c>
      <c r="S198" s="81">
        <v>204</v>
      </c>
      <c r="T198" s="185">
        <v>43250</v>
      </c>
      <c r="U198" s="326">
        <v>14.7</v>
      </c>
      <c r="V198" s="60">
        <v>0.67</v>
      </c>
      <c r="W198" s="167">
        <v>8</v>
      </c>
      <c r="X198" s="489">
        <f t="shared" si="6"/>
        <v>42.5</v>
      </c>
      <c r="Y198" s="502" t="s">
        <v>2216</v>
      </c>
      <c r="Z198" s="494"/>
      <c r="AA198" s="28" t="s">
        <v>17</v>
      </c>
      <c r="AB198" s="27">
        <v>19</v>
      </c>
      <c r="AC198" s="28" t="s">
        <v>1574</v>
      </c>
      <c r="AD198" s="27" t="s">
        <v>54</v>
      </c>
      <c r="AE198" s="28" t="s">
        <v>124</v>
      </c>
      <c r="AF198" s="29" t="s">
        <v>55</v>
      </c>
      <c r="AG198" s="29"/>
      <c r="AH198" s="27" t="s">
        <v>2349</v>
      </c>
      <c r="AI198" s="27" t="s">
        <v>465</v>
      </c>
      <c r="AJ198" s="27" t="s">
        <v>54</v>
      </c>
      <c r="AK198" s="81"/>
      <c r="AL198" s="569"/>
      <c r="AM198" s="28">
        <v>16</v>
      </c>
      <c r="AN198" s="28"/>
      <c r="AO198" s="28">
        <v>2015</v>
      </c>
      <c r="AP198" s="20">
        <v>2021</v>
      </c>
      <c r="AQ198" s="182" t="s">
        <v>2347</v>
      </c>
      <c r="AR198" s="28" t="s">
        <v>5036</v>
      </c>
      <c r="AS198" s="20" t="s">
        <v>3842</v>
      </c>
    </row>
    <row r="199" spans="1:45" ht="15" customHeight="1" x14ac:dyDescent="0.25">
      <c r="B199">
        <v>1</v>
      </c>
      <c r="C199" t="s">
        <v>875</v>
      </c>
      <c r="D199" s="26" t="s">
        <v>2769</v>
      </c>
      <c r="E199" s="435" t="s">
        <v>2770</v>
      </c>
      <c r="F199" s="27" t="s">
        <v>67</v>
      </c>
      <c r="G199" s="28" t="s">
        <v>2983</v>
      </c>
      <c r="H199" s="27" t="s">
        <v>1052</v>
      </c>
      <c r="I199" s="27">
        <v>16</v>
      </c>
      <c r="J199" s="87">
        <v>5</v>
      </c>
      <c r="K199" s="19" t="s">
        <v>800</v>
      </c>
      <c r="L199" s="52" t="s">
        <v>108</v>
      </c>
      <c r="M199" s="81" t="s">
        <v>3835</v>
      </c>
      <c r="N199" s="28">
        <v>433</v>
      </c>
      <c r="O199" s="972"/>
      <c r="P199" s="29">
        <v>6</v>
      </c>
      <c r="Q199" s="28">
        <v>1</v>
      </c>
      <c r="R199" s="28">
        <v>1</v>
      </c>
      <c r="S199" s="81">
        <v>128.20500000000001</v>
      </c>
      <c r="T199" s="185">
        <v>43175</v>
      </c>
      <c r="U199" s="326">
        <v>14.7</v>
      </c>
      <c r="V199" s="60">
        <v>0.33</v>
      </c>
      <c r="W199" s="167">
        <v>1</v>
      </c>
      <c r="X199" s="489">
        <f t="shared" si="6"/>
        <v>97.708198614318732</v>
      </c>
      <c r="Y199" s="502" t="s">
        <v>174</v>
      </c>
      <c r="Z199" s="494"/>
      <c r="AA199" s="28" t="s">
        <v>20</v>
      </c>
      <c r="AB199" s="27">
        <v>7</v>
      </c>
      <c r="AC199" s="28" t="s">
        <v>2769</v>
      </c>
      <c r="AD199" s="27" t="s">
        <v>54</v>
      </c>
      <c r="AE199" s="28" t="s">
        <v>124</v>
      </c>
      <c r="AF199" s="29" t="s">
        <v>55</v>
      </c>
      <c r="AG199" s="29"/>
      <c r="AH199" s="27" t="s">
        <v>83</v>
      </c>
      <c r="AI199" s="27" t="s">
        <v>83</v>
      </c>
      <c r="AJ199" s="27" t="s">
        <v>55</v>
      </c>
      <c r="AK199" s="81">
        <v>26</v>
      </c>
      <c r="AL199" s="569"/>
      <c r="AM199" s="28"/>
      <c r="AN199" s="28"/>
      <c r="AO199" s="28">
        <v>2008</v>
      </c>
      <c r="AP199" s="20">
        <v>2018</v>
      </c>
      <c r="AQ199" s="182"/>
      <c r="AR199" s="28" t="s">
        <v>5829</v>
      </c>
      <c r="AS199" s="20" t="s">
        <v>2773</v>
      </c>
    </row>
    <row r="200" spans="1:45" ht="15" customHeight="1" x14ac:dyDescent="0.25">
      <c r="B200">
        <v>1</v>
      </c>
      <c r="C200" t="s">
        <v>4376</v>
      </c>
      <c r="D200" s="26" t="s">
        <v>2657</v>
      </c>
      <c r="E200" s="435" t="s">
        <v>2660</v>
      </c>
      <c r="F200" s="27" t="s">
        <v>67</v>
      </c>
      <c r="G200" s="28" t="s">
        <v>2658</v>
      </c>
      <c r="H200" s="29" t="s">
        <v>1052</v>
      </c>
      <c r="I200" s="27">
        <v>16</v>
      </c>
      <c r="J200" s="87">
        <v>5</v>
      </c>
      <c r="K200" s="19" t="s">
        <v>800</v>
      </c>
      <c r="L200" s="52" t="s">
        <v>108</v>
      </c>
      <c r="M200" s="81" t="s">
        <v>3086</v>
      </c>
      <c r="N200" s="28">
        <v>441</v>
      </c>
      <c r="O200" s="972"/>
      <c r="P200" s="29">
        <v>6</v>
      </c>
      <c r="Q200" s="28">
        <v>1</v>
      </c>
      <c r="R200" s="28">
        <v>1</v>
      </c>
      <c r="S200" s="81">
        <v>128.20500000000001</v>
      </c>
      <c r="T200" s="185">
        <v>43183</v>
      </c>
      <c r="U200" s="326">
        <v>14.7</v>
      </c>
      <c r="V200" s="60">
        <v>0.67</v>
      </c>
      <c r="W200" s="167">
        <v>1</v>
      </c>
      <c r="X200" s="489">
        <f t="shared" si="6"/>
        <v>194.77857142857147</v>
      </c>
      <c r="Y200" s="502" t="s">
        <v>174</v>
      </c>
      <c r="Z200" s="494"/>
      <c r="AA200" s="28" t="s">
        <v>20</v>
      </c>
      <c r="AB200" s="27">
        <v>7</v>
      </c>
      <c r="AC200" s="28" t="s">
        <v>2662</v>
      </c>
      <c r="AD200" s="27" t="s">
        <v>54</v>
      </c>
      <c r="AE200" s="504" t="s">
        <v>124</v>
      </c>
      <c r="AF200" s="411" t="s">
        <v>55</v>
      </c>
      <c r="AG200" s="411"/>
      <c r="AH200" s="412" t="s">
        <v>83</v>
      </c>
      <c r="AI200" s="412" t="s">
        <v>83</v>
      </c>
      <c r="AJ200" s="27"/>
      <c r="AK200" s="81">
        <v>31</v>
      </c>
      <c r="AL200" s="569"/>
      <c r="AM200" s="28"/>
      <c r="AN200" s="28"/>
      <c r="AO200" s="28">
        <v>2010</v>
      </c>
      <c r="AP200" s="20">
        <v>2014</v>
      </c>
      <c r="AQ200" s="182" t="s">
        <v>2436</v>
      </c>
      <c r="AR200" s="28" t="s">
        <v>2661</v>
      </c>
      <c r="AS200" s="20" t="s">
        <v>2659</v>
      </c>
    </row>
    <row r="201" spans="1:45" ht="15" customHeight="1" x14ac:dyDescent="0.25">
      <c r="D201" s="409" t="s">
        <v>5071</v>
      </c>
      <c r="E201" s="435" t="s">
        <v>5072</v>
      </c>
      <c r="F201" s="412" t="s">
        <v>67</v>
      </c>
      <c r="G201" s="504" t="s">
        <v>5074</v>
      </c>
      <c r="H201" s="27" t="s">
        <v>822</v>
      </c>
      <c r="I201" s="412">
        <v>16</v>
      </c>
      <c r="J201" s="415">
        <v>16</v>
      </c>
      <c r="K201" s="19" t="s">
        <v>1804</v>
      </c>
      <c r="L201" s="52" t="s">
        <v>5074</v>
      </c>
      <c r="M201" s="81"/>
      <c r="N201" s="28">
        <v>449</v>
      </c>
      <c r="O201" s="972"/>
      <c r="P201" s="29">
        <v>6</v>
      </c>
      <c r="Q201" s="28"/>
      <c r="R201" s="28"/>
      <c r="S201" s="81">
        <v>100</v>
      </c>
      <c r="T201" s="185"/>
      <c r="U201" s="326"/>
      <c r="V201" s="60">
        <v>0.67</v>
      </c>
      <c r="W201" s="167">
        <v>9</v>
      </c>
      <c r="X201" s="489">
        <f t="shared" si="6"/>
        <v>16.580054441969811</v>
      </c>
      <c r="Y201" s="502"/>
      <c r="Z201" s="494"/>
      <c r="AA201" s="28" t="s">
        <v>17</v>
      </c>
      <c r="AB201" s="27">
        <v>1</v>
      </c>
      <c r="AC201" s="28" t="s">
        <v>5071</v>
      </c>
      <c r="AD201" s="27"/>
      <c r="AE201" s="28"/>
      <c r="AF201" s="29"/>
      <c r="AG201" s="29"/>
      <c r="AH201" s="27" t="s">
        <v>181</v>
      </c>
      <c r="AI201" s="27" t="s">
        <v>181</v>
      </c>
      <c r="AJ201" s="27" t="s">
        <v>54</v>
      </c>
      <c r="AK201" s="81"/>
      <c r="AL201" s="569"/>
      <c r="AM201" s="28"/>
      <c r="AN201" s="28"/>
      <c r="AO201" s="28">
        <v>2019</v>
      </c>
      <c r="AP201" s="20">
        <v>2019</v>
      </c>
      <c r="AQ201" s="182"/>
      <c r="AR201" s="28" t="s">
        <v>5073</v>
      </c>
      <c r="AS201" s="20" t="s">
        <v>5075</v>
      </c>
    </row>
    <row r="202" spans="1:45" ht="15" customHeight="1" x14ac:dyDescent="0.25">
      <c r="A202" t="s">
        <v>746</v>
      </c>
      <c r="B202">
        <v>1</v>
      </c>
      <c r="C202" t="s">
        <v>875</v>
      </c>
      <c r="D202" s="591" t="s">
        <v>4852</v>
      </c>
      <c r="E202" s="555" t="s">
        <v>4825</v>
      </c>
      <c r="F202" s="46" t="s">
        <v>67</v>
      </c>
      <c r="G202" s="593" t="s">
        <v>4827</v>
      </c>
      <c r="H202" s="46" t="s">
        <v>143</v>
      </c>
      <c r="I202" s="592">
        <v>16</v>
      </c>
      <c r="J202" s="618">
        <v>16</v>
      </c>
      <c r="K202" s="19" t="s">
        <v>800</v>
      </c>
      <c r="L202" s="52" t="s">
        <v>108</v>
      </c>
      <c r="M202" s="81"/>
      <c r="N202" s="28">
        <v>450</v>
      </c>
      <c r="O202" s="972"/>
      <c r="P202" s="29">
        <v>6</v>
      </c>
      <c r="Q202" s="28"/>
      <c r="R202" s="28"/>
      <c r="S202" s="81">
        <v>222.22200000000001</v>
      </c>
      <c r="T202" s="185">
        <v>43532</v>
      </c>
      <c r="U202" s="326">
        <v>14.7</v>
      </c>
      <c r="V202" s="60">
        <v>0.67</v>
      </c>
      <c r="W202" s="167">
        <v>2</v>
      </c>
      <c r="X202" s="489">
        <f t="shared" si="6"/>
        <v>165.43193333333335</v>
      </c>
      <c r="Y202" s="502" t="s">
        <v>174</v>
      </c>
      <c r="Z202" s="494"/>
      <c r="AA202" s="28" t="s">
        <v>20</v>
      </c>
      <c r="AB202" s="27">
        <v>2</v>
      </c>
      <c r="AC202" s="28" t="s">
        <v>4838</v>
      </c>
      <c r="AD202" s="27" t="s">
        <v>54</v>
      </c>
      <c r="AE202" s="28" t="s">
        <v>158</v>
      </c>
      <c r="AF202" s="29" t="s">
        <v>55</v>
      </c>
      <c r="AG202" s="29" t="s">
        <v>55</v>
      </c>
      <c r="AH202" s="27" t="s">
        <v>181</v>
      </c>
      <c r="AI202" s="27" t="s">
        <v>181</v>
      </c>
      <c r="AJ202" s="27" t="s">
        <v>55</v>
      </c>
      <c r="AK202" s="81">
        <v>27</v>
      </c>
      <c r="AL202" s="27">
        <v>4</v>
      </c>
      <c r="AM202" s="28">
        <v>16</v>
      </c>
      <c r="AN202" s="28"/>
      <c r="AO202" s="28">
        <v>2017</v>
      </c>
      <c r="AP202" s="20">
        <v>2019</v>
      </c>
      <c r="AQ202" s="182" t="s">
        <v>4828</v>
      </c>
      <c r="AR202" s="28" t="s">
        <v>4837</v>
      </c>
      <c r="AS202" s="20" t="s">
        <v>4829</v>
      </c>
    </row>
    <row r="203" spans="1:45" ht="15" customHeight="1" x14ac:dyDescent="0.25">
      <c r="A203" t="s">
        <v>746</v>
      </c>
      <c r="B203">
        <v>1</v>
      </c>
      <c r="C203" t="s">
        <v>875</v>
      </c>
      <c r="D203" s="26" t="s">
        <v>510</v>
      </c>
      <c r="E203" s="435" t="s">
        <v>2557</v>
      </c>
      <c r="F203" s="27" t="s">
        <v>67</v>
      </c>
      <c r="G203" s="28" t="s">
        <v>511</v>
      </c>
      <c r="H203" s="27" t="s">
        <v>143</v>
      </c>
      <c r="I203" s="27">
        <v>16</v>
      </c>
      <c r="J203" s="87">
        <v>8</v>
      </c>
      <c r="K203" s="19" t="s">
        <v>800</v>
      </c>
      <c r="L203" s="52" t="s">
        <v>108</v>
      </c>
      <c r="M203" s="81"/>
      <c r="N203" s="28">
        <v>479</v>
      </c>
      <c r="O203" s="972"/>
      <c r="P203" s="29">
        <v>6</v>
      </c>
      <c r="Q203" s="28">
        <v>1</v>
      </c>
      <c r="R203" s="28"/>
      <c r="S203" s="81">
        <v>164.20400000000001</v>
      </c>
      <c r="T203" s="185">
        <v>41687</v>
      </c>
      <c r="U203" s="326">
        <v>14.7</v>
      </c>
      <c r="V203" s="60">
        <v>0.67</v>
      </c>
      <c r="W203" s="167">
        <v>1</v>
      </c>
      <c r="X203" s="489">
        <f t="shared" si="6"/>
        <v>229.67991649269314</v>
      </c>
      <c r="Y203" s="502" t="s">
        <v>174</v>
      </c>
      <c r="Z203" s="494"/>
      <c r="AA203" s="28" t="s">
        <v>20</v>
      </c>
      <c r="AB203" s="27">
        <v>13</v>
      </c>
      <c r="AC203" s="28" t="s">
        <v>512</v>
      </c>
      <c r="AD203" s="27" t="s">
        <v>54</v>
      </c>
      <c r="AE203" s="28"/>
      <c r="AF203" s="29" t="s">
        <v>55</v>
      </c>
      <c r="AG203" s="29"/>
      <c r="AH203" s="27" t="s">
        <v>181</v>
      </c>
      <c r="AI203" s="27" t="s">
        <v>181</v>
      </c>
      <c r="AJ203" s="27"/>
      <c r="AK203" s="81"/>
      <c r="AL203" s="569"/>
      <c r="AM203" s="28">
        <v>32</v>
      </c>
      <c r="AN203" s="28"/>
      <c r="AO203" s="28">
        <v>2008</v>
      </c>
      <c r="AP203" s="20">
        <v>2009</v>
      </c>
      <c r="AQ203" s="19" t="s">
        <v>514</v>
      </c>
      <c r="AR203" s="28"/>
      <c r="AS203" s="20" t="s">
        <v>513</v>
      </c>
    </row>
    <row r="204" spans="1:45" ht="15" customHeight="1" x14ac:dyDescent="0.25">
      <c r="B204">
        <v>1</v>
      </c>
      <c r="C204" t="s">
        <v>875</v>
      </c>
      <c r="D204" s="26" t="s">
        <v>3291</v>
      </c>
      <c r="E204" s="84"/>
      <c r="F204" s="27" t="s">
        <v>85</v>
      </c>
      <c r="G204" s="28" t="s">
        <v>108</v>
      </c>
      <c r="H204" s="27" t="s">
        <v>12</v>
      </c>
      <c r="I204" s="27">
        <v>16</v>
      </c>
      <c r="J204" s="87">
        <v>18</v>
      </c>
      <c r="K204" s="19" t="s">
        <v>800</v>
      </c>
      <c r="L204" s="52" t="s">
        <v>108</v>
      </c>
      <c r="M204" s="81"/>
      <c r="N204" s="28">
        <v>483</v>
      </c>
      <c r="O204" s="972"/>
      <c r="P204" s="29">
        <v>6</v>
      </c>
      <c r="Q204" s="28"/>
      <c r="R204" s="28">
        <v>1</v>
      </c>
      <c r="S204" s="81">
        <v>294.11799999999999</v>
      </c>
      <c r="T204" s="185">
        <v>43187</v>
      </c>
      <c r="U204" s="326">
        <v>14.5</v>
      </c>
      <c r="V204" s="60">
        <v>0.16</v>
      </c>
      <c r="W204" s="167">
        <v>1</v>
      </c>
      <c r="X204" s="489">
        <f t="shared" ref="X204:X235" si="7">IF(AND(N204&lt;&gt;"",S204&lt;&gt;""),1000*S204*V204/(N204*W204),"")</f>
        <v>97.4303933747412</v>
      </c>
      <c r="Y204" s="502" t="s">
        <v>174</v>
      </c>
      <c r="Z204" s="494"/>
      <c r="AA204" s="28" t="s">
        <v>17</v>
      </c>
      <c r="AB204" s="27">
        <v>2</v>
      </c>
      <c r="AC204" s="28" t="s">
        <v>3290</v>
      </c>
      <c r="AD204" s="27"/>
      <c r="AE204" s="28"/>
      <c r="AF204" s="29" t="s">
        <v>55</v>
      </c>
      <c r="AG204" s="29"/>
      <c r="AH204" s="27">
        <v>256</v>
      </c>
      <c r="AI204" s="27" t="s">
        <v>249</v>
      </c>
      <c r="AJ204" s="27"/>
      <c r="AK204" s="81">
        <v>77</v>
      </c>
      <c r="AL204" s="569"/>
      <c r="AM204" s="28"/>
      <c r="AN204" s="28">
        <v>1</v>
      </c>
      <c r="AO204" s="28">
        <v>2010</v>
      </c>
      <c r="AP204" s="20">
        <v>2018</v>
      </c>
      <c r="AQ204" s="142"/>
      <c r="AR204" s="28" t="s">
        <v>3207</v>
      </c>
      <c r="AS204" s="20" t="s">
        <v>1929</v>
      </c>
    </row>
    <row r="205" spans="1:45" ht="15" customHeight="1" x14ac:dyDescent="0.25">
      <c r="A205" t="s">
        <v>746</v>
      </c>
      <c r="B205">
        <v>1</v>
      </c>
      <c r="C205" t="s">
        <v>4376</v>
      </c>
      <c r="D205" s="45" t="s">
        <v>26</v>
      </c>
      <c r="E205" s="555" t="s">
        <v>2540</v>
      </c>
      <c r="F205" s="46" t="s">
        <v>57</v>
      </c>
      <c r="G205" s="42" t="s">
        <v>208</v>
      </c>
      <c r="H205" s="46" t="s">
        <v>27</v>
      </c>
      <c r="I205" s="46">
        <v>16</v>
      </c>
      <c r="J205" s="670">
        <v>16</v>
      </c>
      <c r="K205" s="19" t="s">
        <v>14</v>
      </c>
      <c r="L205" s="52" t="s">
        <v>208</v>
      </c>
      <c r="M205" s="81"/>
      <c r="N205" s="28">
        <v>500</v>
      </c>
      <c r="O205" s="972"/>
      <c r="P205" s="29" t="s">
        <v>744</v>
      </c>
      <c r="Q205" s="28">
        <v>1</v>
      </c>
      <c r="R205" s="28"/>
      <c r="S205" s="81">
        <v>550</v>
      </c>
      <c r="T205" s="185"/>
      <c r="U205" s="326"/>
      <c r="V205" s="60">
        <v>0.67</v>
      </c>
      <c r="W205" s="167">
        <v>1</v>
      </c>
      <c r="X205" s="489">
        <f t="shared" si="7"/>
        <v>737</v>
      </c>
      <c r="Y205" s="502" t="s">
        <v>2226</v>
      </c>
      <c r="Z205" s="494"/>
      <c r="AA205" s="28" t="s">
        <v>20</v>
      </c>
      <c r="AB205" s="27">
        <v>18</v>
      </c>
      <c r="AC205" s="28" t="s">
        <v>351</v>
      </c>
      <c r="AD205" s="27" t="s">
        <v>54</v>
      </c>
      <c r="AE205" s="28" t="s">
        <v>158</v>
      </c>
      <c r="AF205" s="29" t="s">
        <v>55</v>
      </c>
      <c r="AG205" s="29"/>
      <c r="AH205" s="27"/>
      <c r="AI205" s="27"/>
      <c r="AJ205" s="27"/>
      <c r="AK205" s="81">
        <v>14</v>
      </c>
      <c r="AL205" s="569"/>
      <c r="AM205" s="28">
        <v>16</v>
      </c>
      <c r="AN205" s="28">
        <v>10</v>
      </c>
      <c r="AO205" s="28">
        <v>2012</v>
      </c>
      <c r="AP205" s="20">
        <v>2019</v>
      </c>
      <c r="AQ205" s="182" t="s">
        <v>5668</v>
      </c>
      <c r="AR205" s="28" t="s">
        <v>212</v>
      </c>
      <c r="AS205" s="20" t="s">
        <v>803</v>
      </c>
    </row>
    <row r="206" spans="1:45" ht="15" customHeight="1" x14ac:dyDescent="0.25">
      <c r="B206">
        <v>1</v>
      </c>
      <c r="C206" t="s">
        <v>875</v>
      </c>
      <c r="D206" s="45" t="s">
        <v>1452</v>
      </c>
      <c r="E206" s="555" t="s">
        <v>2869</v>
      </c>
      <c r="F206" s="46" t="s">
        <v>67</v>
      </c>
      <c r="G206" s="42" t="s">
        <v>1454</v>
      </c>
      <c r="H206" s="46" t="s">
        <v>143</v>
      </c>
      <c r="I206" s="46">
        <v>16</v>
      </c>
      <c r="J206" s="670">
        <v>16</v>
      </c>
      <c r="K206" s="19" t="s">
        <v>800</v>
      </c>
      <c r="L206" s="52" t="s">
        <v>108</v>
      </c>
      <c r="M206" s="81"/>
      <c r="N206" s="28">
        <v>510</v>
      </c>
      <c r="O206" s="972"/>
      <c r="P206" s="29">
        <v>6</v>
      </c>
      <c r="Q206" s="28"/>
      <c r="R206" s="28"/>
      <c r="S206" s="81">
        <v>270.56299999999999</v>
      </c>
      <c r="T206" s="185">
        <v>41825</v>
      </c>
      <c r="U206" s="326">
        <v>14.7</v>
      </c>
      <c r="V206" s="60">
        <v>0.67</v>
      </c>
      <c r="W206" s="167">
        <v>4</v>
      </c>
      <c r="X206" s="489">
        <f t="shared" si="7"/>
        <v>88.861377450980399</v>
      </c>
      <c r="Y206" s="502" t="s">
        <v>174</v>
      </c>
      <c r="Z206" s="494"/>
      <c r="AA206" s="28" t="s">
        <v>17</v>
      </c>
      <c r="AB206" s="27">
        <v>1</v>
      </c>
      <c r="AC206" s="28" t="s">
        <v>229</v>
      </c>
      <c r="AD206" s="27" t="s">
        <v>54</v>
      </c>
      <c r="AE206" s="28" t="s">
        <v>158</v>
      </c>
      <c r="AF206" s="29" t="s">
        <v>55</v>
      </c>
      <c r="AG206" s="29"/>
      <c r="AH206" s="27" t="s">
        <v>181</v>
      </c>
      <c r="AI206" s="27" t="s">
        <v>181</v>
      </c>
      <c r="AJ206" s="27" t="s">
        <v>55</v>
      </c>
      <c r="AK206" s="81">
        <v>20</v>
      </c>
      <c r="AL206" s="569"/>
      <c r="AM206" s="28">
        <v>8</v>
      </c>
      <c r="AN206" s="28"/>
      <c r="AO206" s="28">
        <v>2003</v>
      </c>
      <c r="AP206" s="20"/>
      <c r="AQ206" s="19" t="s">
        <v>1455</v>
      </c>
      <c r="AR206" s="28" t="s">
        <v>1837</v>
      </c>
      <c r="AS206" s="20" t="s">
        <v>1453</v>
      </c>
    </row>
    <row r="207" spans="1:45" ht="15" customHeight="1" x14ac:dyDescent="0.25">
      <c r="A207" t="s">
        <v>746</v>
      </c>
      <c r="B207">
        <v>1</v>
      </c>
      <c r="C207" t="s">
        <v>4376</v>
      </c>
      <c r="D207" s="409" t="s">
        <v>4353</v>
      </c>
      <c r="E207" s="435" t="s">
        <v>4354</v>
      </c>
      <c r="F207" s="412" t="s">
        <v>67</v>
      </c>
      <c r="G207" s="504" t="s">
        <v>1911</v>
      </c>
      <c r="H207" s="592" t="s">
        <v>65</v>
      </c>
      <c r="I207" s="412">
        <v>16</v>
      </c>
      <c r="J207" s="415">
        <v>4</v>
      </c>
      <c r="K207" s="19" t="s">
        <v>800</v>
      </c>
      <c r="L207" s="52" t="s">
        <v>108</v>
      </c>
      <c r="M207" s="81"/>
      <c r="N207" s="28">
        <v>514</v>
      </c>
      <c r="O207" s="972"/>
      <c r="P207" s="29">
        <v>6</v>
      </c>
      <c r="Q207" s="28"/>
      <c r="R207" s="28"/>
      <c r="S207" s="81">
        <v>476.19</v>
      </c>
      <c r="T207" s="185">
        <v>43304</v>
      </c>
      <c r="U207" s="326">
        <v>14.7</v>
      </c>
      <c r="V207" s="60">
        <v>0.67</v>
      </c>
      <c r="W207" s="167">
        <v>1</v>
      </c>
      <c r="X207" s="489">
        <f t="shared" si="7"/>
        <v>620.71459143968877</v>
      </c>
      <c r="Y207" s="502" t="s">
        <v>174</v>
      </c>
      <c r="Z207" s="494" t="s">
        <v>745</v>
      </c>
      <c r="AA207" s="28" t="s">
        <v>20</v>
      </c>
      <c r="AB207" s="27">
        <v>1</v>
      </c>
      <c r="AC207" s="28" t="s">
        <v>4353</v>
      </c>
      <c r="AD207" s="27" t="s">
        <v>54</v>
      </c>
      <c r="AE207" s="28"/>
      <c r="AF207" s="29" t="s">
        <v>55</v>
      </c>
      <c r="AG207" s="29" t="s">
        <v>55</v>
      </c>
      <c r="AH207" s="27" t="s">
        <v>181</v>
      </c>
      <c r="AI207" s="27" t="s">
        <v>181</v>
      </c>
      <c r="AJ207" s="27" t="s">
        <v>54</v>
      </c>
      <c r="AK207" s="81">
        <v>12</v>
      </c>
      <c r="AL207" s="569"/>
      <c r="AM207" s="28"/>
      <c r="AN207" s="28"/>
      <c r="AO207" s="28">
        <v>2012</v>
      </c>
      <c r="AP207" s="20">
        <v>2017</v>
      </c>
      <c r="AQ207" s="182"/>
      <c r="AR207" s="28" t="s">
        <v>4359</v>
      </c>
      <c r="AS207" s="20" t="s">
        <v>4366</v>
      </c>
    </row>
    <row r="208" spans="1:45" ht="15" customHeight="1" x14ac:dyDescent="0.25">
      <c r="A208" t="s">
        <v>746</v>
      </c>
      <c r="B208">
        <v>1</v>
      </c>
      <c r="C208" t="s">
        <v>4376</v>
      </c>
      <c r="D208" s="45" t="s">
        <v>1552</v>
      </c>
      <c r="E208" s="555" t="s">
        <v>2491</v>
      </c>
      <c r="F208" s="46" t="s">
        <v>67</v>
      </c>
      <c r="G208" s="42" t="s">
        <v>355</v>
      </c>
      <c r="H208" s="46" t="s">
        <v>65</v>
      </c>
      <c r="I208" s="46">
        <v>16</v>
      </c>
      <c r="J208" s="670">
        <v>16</v>
      </c>
      <c r="K208" s="19" t="s">
        <v>800</v>
      </c>
      <c r="L208" s="52" t="s">
        <v>108</v>
      </c>
      <c r="M208" s="81" t="s">
        <v>1554</v>
      </c>
      <c r="N208" s="28">
        <v>518</v>
      </c>
      <c r="O208" s="972"/>
      <c r="P208" s="29">
        <v>6</v>
      </c>
      <c r="Q208" s="28"/>
      <c r="R208" s="28"/>
      <c r="S208" s="81">
        <v>411.86200000000002</v>
      </c>
      <c r="T208" s="185">
        <v>42267</v>
      </c>
      <c r="U208" s="326">
        <v>14.7</v>
      </c>
      <c r="V208" s="60">
        <v>0.8</v>
      </c>
      <c r="W208" s="167">
        <v>1</v>
      </c>
      <c r="X208" s="489">
        <f t="shared" si="7"/>
        <v>636.08030888030896</v>
      </c>
      <c r="Y208" s="502" t="s">
        <v>174</v>
      </c>
      <c r="Z208" s="494"/>
      <c r="AA208" s="28" t="s">
        <v>20</v>
      </c>
      <c r="AB208" s="27">
        <v>3</v>
      </c>
      <c r="AC208" s="28" t="s">
        <v>356</v>
      </c>
      <c r="AD208" s="27" t="s">
        <v>54</v>
      </c>
      <c r="AE208" s="28" t="s">
        <v>65</v>
      </c>
      <c r="AF208" s="29" t="s">
        <v>55</v>
      </c>
      <c r="AG208" s="29"/>
      <c r="AH208" s="27" t="s">
        <v>181</v>
      </c>
      <c r="AI208" s="27" t="s">
        <v>181</v>
      </c>
      <c r="AJ208" s="27"/>
      <c r="AK208" s="81">
        <v>20</v>
      </c>
      <c r="AL208" s="569"/>
      <c r="AM208" s="28"/>
      <c r="AN208" s="28">
        <v>2</v>
      </c>
      <c r="AO208" s="28">
        <v>2006</v>
      </c>
      <c r="AP208" s="20">
        <v>2017</v>
      </c>
      <c r="AQ208" s="182" t="s">
        <v>5769</v>
      </c>
      <c r="AR208" s="28" t="s">
        <v>38</v>
      </c>
      <c r="AS208" s="20" t="s">
        <v>1641</v>
      </c>
    </row>
    <row r="209" spans="1:45" ht="15" customHeight="1" x14ac:dyDescent="0.25">
      <c r="A209" t="s">
        <v>746</v>
      </c>
      <c r="B209">
        <v>1</v>
      </c>
      <c r="C209" t="s">
        <v>875</v>
      </c>
      <c r="D209" s="26" t="s">
        <v>731</v>
      </c>
      <c r="E209" s="435" t="s">
        <v>2490</v>
      </c>
      <c r="F209" s="27" t="s">
        <v>67</v>
      </c>
      <c r="G209" s="28" t="s">
        <v>732</v>
      </c>
      <c r="H209" s="46" t="s">
        <v>65</v>
      </c>
      <c r="I209" s="27">
        <v>16</v>
      </c>
      <c r="J209" s="87">
        <v>5</v>
      </c>
      <c r="K209" s="19" t="s">
        <v>775</v>
      </c>
      <c r="L209" s="52" t="s">
        <v>108</v>
      </c>
      <c r="M209" s="81"/>
      <c r="N209" s="28">
        <v>554</v>
      </c>
      <c r="O209" s="972"/>
      <c r="P209" s="29">
        <v>6</v>
      </c>
      <c r="Q209" s="28"/>
      <c r="R209" s="28"/>
      <c r="S209" s="81">
        <v>133.672</v>
      </c>
      <c r="T209" s="185">
        <v>41684</v>
      </c>
      <c r="U209" s="326">
        <v>14.7</v>
      </c>
      <c r="V209" s="60">
        <v>0.67</v>
      </c>
      <c r="W209" s="167">
        <v>1</v>
      </c>
      <c r="X209" s="489">
        <f t="shared" si="7"/>
        <v>161.66108303249098</v>
      </c>
      <c r="Y209" s="502" t="s">
        <v>2216</v>
      </c>
      <c r="Z209" s="494"/>
      <c r="AA209" s="28" t="s">
        <v>20</v>
      </c>
      <c r="AB209" s="27">
        <v>15</v>
      </c>
      <c r="AC209" s="28" t="s">
        <v>731</v>
      </c>
      <c r="AD209" s="27" t="s">
        <v>54</v>
      </c>
      <c r="AE209" s="28" t="s">
        <v>124</v>
      </c>
      <c r="AF209" s="29" t="s">
        <v>55</v>
      </c>
      <c r="AG209" s="29"/>
      <c r="AH209" s="27" t="s">
        <v>181</v>
      </c>
      <c r="AI209" s="27" t="s">
        <v>181</v>
      </c>
      <c r="AJ209" s="27" t="s">
        <v>55</v>
      </c>
      <c r="AK209" s="81"/>
      <c r="AL209" s="569"/>
      <c r="AM209" s="28"/>
      <c r="AN209" s="28"/>
      <c r="AO209" s="28">
        <v>2002</v>
      </c>
      <c r="AP209" s="20">
        <v>2017</v>
      </c>
      <c r="AQ209" s="182" t="s">
        <v>6418</v>
      </c>
      <c r="AR209" s="28" t="s">
        <v>733</v>
      </c>
      <c r="AS209" s="20"/>
    </row>
    <row r="210" spans="1:45" ht="15" customHeight="1" x14ac:dyDescent="0.25">
      <c r="A210" t="s">
        <v>174</v>
      </c>
      <c r="B210">
        <v>1</v>
      </c>
      <c r="C210" t="s">
        <v>875</v>
      </c>
      <c r="D210" s="26" t="s">
        <v>974</v>
      </c>
      <c r="E210" s="435" t="s">
        <v>2869</v>
      </c>
      <c r="F210" s="27" t="s">
        <v>57</v>
      </c>
      <c r="G210" s="28" t="s">
        <v>975</v>
      </c>
      <c r="H210" s="46" t="s">
        <v>143</v>
      </c>
      <c r="I210" s="27">
        <v>16</v>
      </c>
      <c r="J210" s="87">
        <v>16</v>
      </c>
      <c r="K210" s="19" t="s">
        <v>775</v>
      </c>
      <c r="L210" s="52" t="s">
        <v>108</v>
      </c>
      <c r="M210" s="81"/>
      <c r="N210" s="28">
        <v>554</v>
      </c>
      <c r="O210" s="972"/>
      <c r="P210" s="29">
        <v>6</v>
      </c>
      <c r="Q210" s="28"/>
      <c r="R210" s="28"/>
      <c r="S210" s="81">
        <v>297.61900000000003</v>
      </c>
      <c r="T210" s="185">
        <v>41713</v>
      </c>
      <c r="U210" s="326">
        <v>14.7</v>
      </c>
      <c r="V210" s="60">
        <v>0.67</v>
      </c>
      <c r="W210" s="167">
        <v>7</v>
      </c>
      <c r="X210" s="489">
        <f t="shared" si="7"/>
        <v>51.419476534296031</v>
      </c>
      <c r="Y210" s="502" t="s">
        <v>174</v>
      </c>
      <c r="Z210" s="494"/>
      <c r="AA210" s="28" t="s">
        <v>17</v>
      </c>
      <c r="AB210" s="27">
        <v>1</v>
      </c>
      <c r="AC210" s="28" t="s">
        <v>229</v>
      </c>
      <c r="AD210" s="27" t="s">
        <v>54</v>
      </c>
      <c r="AE210" s="28" t="s">
        <v>158</v>
      </c>
      <c r="AF210" s="29" t="s">
        <v>55</v>
      </c>
      <c r="AG210" s="29"/>
      <c r="AH210" s="27" t="s">
        <v>181</v>
      </c>
      <c r="AI210" s="27" t="s">
        <v>181</v>
      </c>
      <c r="AJ210" s="27" t="s">
        <v>55</v>
      </c>
      <c r="AK210" s="81">
        <v>20</v>
      </c>
      <c r="AL210" s="569"/>
      <c r="AM210" s="28">
        <v>8</v>
      </c>
      <c r="AN210" s="28"/>
      <c r="AO210" s="28">
        <v>2002</v>
      </c>
      <c r="AP210" s="20">
        <v>2012</v>
      </c>
      <c r="AQ210" s="142" t="s">
        <v>5536</v>
      </c>
      <c r="AR210" s="28" t="s">
        <v>976</v>
      </c>
      <c r="AS210" s="20"/>
    </row>
    <row r="211" spans="1:45" ht="15" customHeight="1" x14ac:dyDescent="0.25">
      <c r="A211" t="s">
        <v>174</v>
      </c>
      <c r="B211">
        <v>1</v>
      </c>
      <c r="C211" t="s">
        <v>875</v>
      </c>
      <c r="D211" s="26" t="s">
        <v>1516</v>
      </c>
      <c r="E211" s="435" t="s">
        <v>1521</v>
      </c>
      <c r="F211" s="27" t="s">
        <v>67</v>
      </c>
      <c r="G211" s="28" t="s">
        <v>1517</v>
      </c>
      <c r="H211" s="46" t="s">
        <v>568</v>
      </c>
      <c r="I211" s="27">
        <v>16</v>
      </c>
      <c r="J211" s="87">
        <v>16</v>
      </c>
      <c r="K211" s="19" t="s">
        <v>800</v>
      </c>
      <c r="L211" s="52" t="s">
        <v>108</v>
      </c>
      <c r="M211" s="81"/>
      <c r="N211" s="28">
        <v>590</v>
      </c>
      <c r="O211" s="972"/>
      <c r="P211" s="29">
        <v>6</v>
      </c>
      <c r="Q211" s="28"/>
      <c r="R211" s="28"/>
      <c r="S211" s="81">
        <v>318.87799999999999</v>
      </c>
      <c r="T211" s="185">
        <v>42004</v>
      </c>
      <c r="U211" s="326">
        <v>14.7</v>
      </c>
      <c r="V211" s="60">
        <v>1.4</v>
      </c>
      <c r="W211" s="167">
        <v>2.7</v>
      </c>
      <c r="X211" s="489">
        <f t="shared" si="7"/>
        <v>280.24431889516632</v>
      </c>
      <c r="Y211" s="502" t="s">
        <v>174</v>
      </c>
      <c r="Z211" s="494"/>
      <c r="AA211" s="28" t="s">
        <v>17</v>
      </c>
      <c r="AB211" s="27">
        <v>1</v>
      </c>
      <c r="AC211" s="28" t="s">
        <v>1516</v>
      </c>
      <c r="AD211" s="27" t="s">
        <v>54</v>
      </c>
      <c r="AE211" s="28" t="s">
        <v>124</v>
      </c>
      <c r="AF211" s="29" t="s">
        <v>55</v>
      </c>
      <c r="AG211" s="29" t="s">
        <v>55</v>
      </c>
      <c r="AH211" s="27" t="s">
        <v>181</v>
      </c>
      <c r="AI211" s="27" t="s">
        <v>181</v>
      </c>
      <c r="AJ211" s="27" t="s">
        <v>55</v>
      </c>
      <c r="AK211" s="81"/>
      <c r="AL211" s="569"/>
      <c r="AM211" s="28"/>
      <c r="AN211" s="28"/>
      <c r="AO211" s="28">
        <v>2004</v>
      </c>
      <c r="AP211" s="20"/>
      <c r="AQ211" s="182"/>
      <c r="AR211" s="28" t="s">
        <v>1520</v>
      </c>
      <c r="AS211" s="20" t="s">
        <v>1518</v>
      </c>
    </row>
    <row r="212" spans="1:45" ht="15" customHeight="1" x14ac:dyDescent="0.25">
      <c r="A212" t="s">
        <v>746</v>
      </c>
      <c r="B212">
        <v>1</v>
      </c>
      <c r="C212" t="s">
        <v>875</v>
      </c>
      <c r="D212" s="26" t="s">
        <v>171</v>
      </c>
      <c r="E212" s="435" t="s">
        <v>2232</v>
      </c>
      <c r="F212" s="27" t="s">
        <v>57</v>
      </c>
      <c r="G212" s="28" t="s">
        <v>173</v>
      </c>
      <c r="H212" s="46" t="s">
        <v>143</v>
      </c>
      <c r="I212" s="27">
        <v>16</v>
      </c>
      <c r="J212" s="87">
        <v>16</v>
      </c>
      <c r="K212" s="856" t="s">
        <v>6197</v>
      </c>
      <c r="L212" s="52" t="s">
        <v>108</v>
      </c>
      <c r="M212" s="81" t="s">
        <v>6199</v>
      </c>
      <c r="N212" s="28">
        <v>611</v>
      </c>
      <c r="O212" s="972">
        <v>285</v>
      </c>
      <c r="P212" s="29">
        <v>6</v>
      </c>
      <c r="Q212" s="28">
        <v>1</v>
      </c>
      <c r="R212" s="28"/>
      <c r="S212" s="81">
        <v>333.33300000000003</v>
      </c>
      <c r="T212" s="185">
        <v>44495</v>
      </c>
      <c r="U212" s="326" t="s">
        <v>5998</v>
      </c>
      <c r="V212" s="60">
        <v>0.8</v>
      </c>
      <c r="W212" s="167">
        <v>1</v>
      </c>
      <c r="X212" s="489">
        <f t="shared" si="7"/>
        <v>436.44255319148942</v>
      </c>
      <c r="Y212" s="502" t="s">
        <v>2216</v>
      </c>
      <c r="Z212" s="494"/>
      <c r="AA212" s="28" t="s">
        <v>17</v>
      </c>
      <c r="AB212" s="27">
        <v>8</v>
      </c>
      <c r="AC212" s="28" t="s">
        <v>985</v>
      </c>
      <c r="AD212" s="27" t="s">
        <v>54</v>
      </c>
      <c r="AE212" s="28" t="s">
        <v>158</v>
      </c>
      <c r="AF212" s="29" t="s">
        <v>55</v>
      </c>
      <c r="AG212" s="29" t="s">
        <v>54</v>
      </c>
      <c r="AH212" s="27" t="s">
        <v>181</v>
      </c>
      <c r="AI212" s="27" t="s">
        <v>181</v>
      </c>
      <c r="AJ212" s="27" t="s">
        <v>54</v>
      </c>
      <c r="AK212" s="81">
        <v>80</v>
      </c>
      <c r="AL212" s="569"/>
      <c r="AM212" s="28">
        <v>8</v>
      </c>
      <c r="AN212" s="28"/>
      <c r="AO212" s="28">
        <v>2013</v>
      </c>
      <c r="AP212" s="20">
        <v>2015</v>
      </c>
      <c r="AQ212" s="142"/>
      <c r="AR212" s="28" t="s">
        <v>807</v>
      </c>
      <c r="AS212" s="20" t="s">
        <v>1045</v>
      </c>
    </row>
    <row r="213" spans="1:45" ht="15" customHeight="1" x14ac:dyDescent="0.25">
      <c r="A213" t="s">
        <v>746</v>
      </c>
      <c r="B213">
        <v>1</v>
      </c>
      <c r="C213" t="s">
        <v>875</v>
      </c>
      <c r="D213" s="26" t="s">
        <v>1482</v>
      </c>
      <c r="E213" s="435" t="s">
        <v>2384</v>
      </c>
      <c r="F213" s="27" t="s">
        <v>85</v>
      </c>
      <c r="G213" s="28" t="s">
        <v>1483</v>
      </c>
      <c r="H213" s="46" t="s">
        <v>65</v>
      </c>
      <c r="I213" s="27">
        <v>16</v>
      </c>
      <c r="J213" s="87"/>
      <c r="K213" s="19" t="s">
        <v>800</v>
      </c>
      <c r="L213" s="52" t="s">
        <v>108</v>
      </c>
      <c r="M213" s="81"/>
      <c r="N213" s="28">
        <v>617</v>
      </c>
      <c r="O213" s="972"/>
      <c r="P213" s="29">
        <v>6</v>
      </c>
      <c r="Q213" s="28"/>
      <c r="R213" s="28">
        <v>4</v>
      </c>
      <c r="S213" s="81">
        <v>247.21899999999999</v>
      </c>
      <c r="T213" s="185">
        <v>41873</v>
      </c>
      <c r="U213" s="326">
        <v>14.7</v>
      </c>
      <c r="V213" s="60">
        <v>0.67</v>
      </c>
      <c r="W213" s="167">
        <v>1</v>
      </c>
      <c r="X213" s="489">
        <f t="shared" si="7"/>
        <v>268.4549918962723</v>
      </c>
      <c r="Y213" s="502" t="s">
        <v>174</v>
      </c>
      <c r="Z213" s="494"/>
      <c r="AA213" s="28" t="s">
        <v>17</v>
      </c>
      <c r="AB213" s="27">
        <v>20</v>
      </c>
      <c r="AC213" s="28" t="s">
        <v>73</v>
      </c>
      <c r="AD213" s="27"/>
      <c r="AE213" s="28" t="s">
        <v>158</v>
      </c>
      <c r="AF213" s="29" t="s">
        <v>55</v>
      </c>
      <c r="AG213" s="29" t="s">
        <v>54</v>
      </c>
      <c r="AH213" s="27" t="s">
        <v>364</v>
      </c>
      <c r="AI213" s="27" t="s">
        <v>364</v>
      </c>
      <c r="AJ213" s="27"/>
      <c r="AK213" s="81">
        <v>26</v>
      </c>
      <c r="AL213" s="569"/>
      <c r="AM213" s="28"/>
      <c r="AN213" s="28"/>
      <c r="AO213" s="28"/>
      <c r="AP213" s="20">
        <v>2014</v>
      </c>
      <c r="AQ213" s="182"/>
      <c r="AR213" s="28"/>
      <c r="AS213" s="20" t="s">
        <v>1484</v>
      </c>
    </row>
    <row r="214" spans="1:45" ht="15" customHeight="1" x14ac:dyDescent="0.25">
      <c r="A214" t="s">
        <v>174</v>
      </c>
      <c r="B214">
        <v>1</v>
      </c>
      <c r="C214" t="s">
        <v>875</v>
      </c>
      <c r="D214" s="45" t="s">
        <v>752</v>
      </c>
      <c r="E214" s="555" t="s">
        <v>6333</v>
      </c>
      <c r="F214" s="46" t="s">
        <v>85</v>
      </c>
      <c r="G214" s="42" t="s">
        <v>753</v>
      </c>
      <c r="H214" s="46" t="s">
        <v>143</v>
      </c>
      <c r="I214" s="46">
        <v>16</v>
      </c>
      <c r="J214" s="670">
        <v>32</v>
      </c>
      <c r="K214" s="19" t="s">
        <v>800</v>
      </c>
      <c r="L214" s="52" t="s">
        <v>108</v>
      </c>
      <c r="M214" s="81" t="s">
        <v>1421</v>
      </c>
      <c r="N214" s="28">
        <v>632</v>
      </c>
      <c r="O214" s="972"/>
      <c r="P214" s="29">
        <v>6</v>
      </c>
      <c r="Q214" s="28"/>
      <c r="R214" s="28"/>
      <c r="S214" s="81">
        <v>214.82300000000001</v>
      </c>
      <c r="T214" s="185">
        <v>41822</v>
      </c>
      <c r="U214" s="326" t="s">
        <v>1420</v>
      </c>
      <c r="V214" s="60">
        <v>1</v>
      </c>
      <c r="W214" s="167">
        <v>2</v>
      </c>
      <c r="X214" s="489">
        <f t="shared" si="7"/>
        <v>169.95490506329114</v>
      </c>
      <c r="Y214" s="502" t="s">
        <v>3285</v>
      </c>
      <c r="Z214" s="494"/>
      <c r="AA214" s="28" t="s">
        <v>17</v>
      </c>
      <c r="AB214" s="27">
        <v>3</v>
      </c>
      <c r="AC214" s="28" t="s">
        <v>754</v>
      </c>
      <c r="AD214" s="27" t="s">
        <v>54</v>
      </c>
      <c r="AE214" s="28" t="s">
        <v>158</v>
      </c>
      <c r="AF214" s="29" t="s">
        <v>55</v>
      </c>
      <c r="AG214" s="29" t="s">
        <v>55</v>
      </c>
      <c r="AH214" s="27" t="s">
        <v>1416</v>
      </c>
      <c r="AI214" s="27" t="s">
        <v>1416</v>
      </c>
      <c r="AJ214" s="27"/>
      <c r="AK214" s="81">
        <v>51</v>
      </c>
      <c r="AL214" s="569"/>
      <c r="AM214" s="28">
        <v>16</v>
      </c>
      <c r="AN214" s="28"/>
      <c r="AO214" s="28">
        <v>2005</v>
      </c>
      <c r="AP214" s="20">
        <v>2018</v>
      </c>
      <c r="AQ214" s="182" t="s">
        <v>6332</v>
      </c>
      <c r="AR214" s="28" t="s">
        <v>1417</v>
      </c>
      <c r="AS214" s="20"/>
    </row>
    <row r="215" spans="1:45" ht="15" customHeight="1" x14ac:dyDescent="0.25">
      <c r="A215" s="177"/>
      <c r="B215" s="177">
        <v>1</v>
      </c>
      <c r="C215" t="s">
        <v>4376</v>
      </c>
      <c r="D215" s="409" t="s">
        <v>2655</v>
      </c>
      <c r="E215" s="435"/>
      <c r="F215" s="412" t="s">
        <v>67</v>
      </c>
      <c r="G215" s="504" t="s">
        <v>2656</v>
      </c>
      <c r="H215" s="46" t="s">
        <v>143</v>
      </c>
      <c r="I215" s="412">
        <v>16</v>
      </c>
      <c r="J215" s="415">
        <v>16</v>
      </c>
      <c r="K215" s="19" t="s">
        <v>800</v>
      </c>
      <c r="L215" s="28" t="s">
        <v>108</v>
      </c>
      <c r="M215" s="81"/>
      <c r="N215" s="28">
        <v>636</v>
      </c>
      <c r="O215" s="977"/>
      <c r="P215" s="29">
        <v>6</v>
      </c>
      <c r="Q215" s="28"/>
      <c r="R215" s="28"/>
      <c r="S215" s="81">
        <v>454.54500000000002</v>
      </c>
      <c r="T215" s="185">
        <v>43186</v>
      </c>
      <c r="U215" s="326">
        <v>14.7</v>
      </c>
      <c r="V215" s="60">
        <v>0.67</v>
      </c>
      <c r="W215" s="167">
        <v>4</v>
      </c>
      <c r="X215" s="489">
        <f t="shared" si="7"/>
        <v>119.71114386792453</v>
      </c>
      <c r="Y215" s="957" t="s">
        <v>174</v>
      </c>
      <c r="Z215" s="466"/>
      <c r="AA215" s="504" t="s">
        <v>20</v>
      </c>
      <c r="AB215" s="412">
        <v>24</v>
      </c>
      <c r="AC215" s="504" t="s">
        <v>73</v>
      </c>
      <c r="AD215" s="27" t="s">
        <v>54</v>
      </c>
      <c r="AE215" s="504"/>
      <c r="AF215" s="411" t="s">
        <v>55</v>
      </c>
      <c r="AG215" s="411" t="s">
        <v>54</v>
      </c>
      <c r="AH215" s="412" t="s">
        <v>181</v>
      </c>
      <c r="AI215" s="412" t="s">
        <v>181</v>
      </c>
      <c r="AJ215" s="412"/>
      <c r="AK215" s="546">
        <v>16</v>
      </c>
      <c r="AL215" s="570"/>
      <c r="AM215" s="504">
        <v>16</v>
      </c>
      <c r="AN215" s="504"/>
      <c r="AO215" s="504">
        <v>2013</v>
      </c>
      <c r="AP215" s="505">
        <v>2013</v>
      </c>
      <c r="AQ215" s="182"/>
      <c r="AR215" s="504" t="s">
        <v>3172</v>
      </c>
      <c r="AS215" s="505" t="s">
        <v>3171</v>
      </c>
    </row>
    <row r="216" spans="1:45" ht="15" customHeight="1" x14ac:dyDescent="0.25">
      <c r="B216">
        <v>1</v>
      </c>
      <c r="C216" t="s">
        <v>875</v>
      </c>
      <c r="D216" s="26" t="s">
        <v>3158</v>
      </c>
      <c r="E216" s="435" t="s">
        <v>2558</v>
      </c>
      <c r="F216" s="27" t="s">
        <v>85</v>
      </c>
      <c r="G216" s="28" t="s">
        <v>311</v>
      </c>
      <c r="H216" s="46" t="s">
        <v>143</v>
      </c>
      <c r="I216" s="27">
        <v>16</v>
      </c>
      <c r="J216" s="87">
        <v>16</v>
      </c>
      <c r="K216" s="19" t="s">
        <v>800</v>
      </c>
      <c r="L216" s="28" t="s">
        <v>108</v>
      </c>
      <c r="M216" s="81"/>
      <c r="N216" s="28">
        <v>643</v>
      </c>
      <c r="O216" s="972"/>
      <c r="P216" s="29">
        <v>6</v>
      </c>
      <c r="Q216" s="28"/>
      <c r="R216" s="28">
        <v>2</v>
      </c>
      <c r="S216" s="81">
        <v>208.333</v>
      </c>
      <c r="T216" s="185">
        <v>43185</v>
      </c>
      <c r="U216" s="326">
        <v>14.7</v>
      </c>
      <c r="V216" s="60">
        <v>0.67</v>
      </c>
      <c r="W216" s="167">
        <v>1</v>
      </c>
      <c r="X216" s="489">
        <f t="shared" si="7"/>
        <v>217.08104199066875</v>
      </c>
      <c r="Y216" s="502" t="s">
        <v>174</v>
      </c>
      <c r="Z216" s="494"/>
      <c r="AA216" s="28" t="s">
        <v>20</v>
      </c>
      <c r="AB216" s="27">
        <v>2</v>
      </c>
      <c r="AC216" s="28" t="s">
        <v>3159</v>
      </c>
      <c r="AD216" s="27" t="s">
        <v>54</v>
      </c>
      <c r="AE216" s="28"/>
      <c r="AF216" s="29" t="s">
        <v>55</v>
      </c>
      <c r="AG216" s="29" t="s">
        <v>55</v>
      </c>
      <c r="AH216" s="27" t="s">
        <v>181</v>
      </c>
      <c r="AI216" s="27" t="s">
        <v>181</v>
      </c>
      <c r="AJ216" s="27"/>
      <c r="AK216" s="81">
        <v>28</v>
      </c>
      <c r="AL216" s="569"/>
      <c r="AM216" s="28">
        <v>8</v>
      </c>
      <c r="AN216" s="28"/>
      <c r="AO216" s="28">
        <v>2014</v>
      </c>
      <c r="AP216" s="20">
        <v>2016</v>
      </c>
      <c r="AQ216" s="182"/>
      <c r="AR216" s="28"/>
      <c r="AS216" s="20" t="s">
        <v>3160</v>
      </c>
    </row>
    <row r="217" spans="1:45" ht="15" customHeight="1" x14ac:dyDescent="0.25">
      <c r="A217" t="s">
        <v>746</v>
      </c>
      <c r="B217">
        <v>1</v>
      </c>
      <c r="C217" t="s">
        <v>875</v>
      </c>
      <c r="D217" s="26" t="s">
        <v>980</v>
      </c>
      <c r="E217" s="435" t="s">
        <v>982</v>
      </c>
      <c r="F217" s="27" t="s">
        <v>57</v>
      </c>
      <c r="G217" s="28" t="s">
        <v>1419</v>
      </c>
      <c r="H217" s="46" t="s">
        <v>143</v>
      </c>
      <c r="I217" s="27">
        <v>16</v>
      </c>
      <c r="J217" s="87">
        <v>16</v>
      </c>
      <c r="K217" s="19" t="s">
        <v>800</v>
      </c>
      <c r="L217" s="52" t="s">
        <v>108</v>
      </c>
      <c r="M217" s="81"/>
      <c r="N217" s="28">
        <v>662</v>
      </c>
      <c r="O217" s="972"/>
      <c r="P217" s="29">
        <v>6</v>
      </c>
      <c r="Q217" s="28">
        <v>1</v>
      </c>
      <c r="R217" s="28"/>
      <c r="S217" s="81">
        <v>317.76299999999998</v>
      </c>
      <c r="T217" s="185">
        <v>41719</v>
      </c>
      <c r="U217" s="326">
        <v>14.7</v>
      </c>
      <c r="V217" s="60">
        <v>0.67</v>
      </c>
      <c r="W217" s="167">
        <v>4</v>
      </c>
      <c r="X217" s="489">
        <f t="shared" si="7"/>
        <v>80.400759063444113</v>
      </c>
      <c r="Y217" s="502" t="s">
        <v>174</v>
      </c>
      <c r="Z217" s="494"/>
      <c r="AA217" s="28" t="s">
        <v>357</v>
      </c>
      <c r="AB217" s="27">
        <v>5</v>
      </c>
      <c r="AC217" s="28" t="s">
        <v>979</v>
      </c>
      <c r="AD217" s="27" t="s">
        <v>54</v>
      </c>
      <c r="AE217" s="28" t="s">
        <v>158</v>
      </c>
      <c r="AF217" s="29" t="s">
        <v>55</v>
      </c>
      <c r="AG217" s="29" t="s">
        <v>55</v>
      </c>
      <c r="AH217" s="27" t="s">
        <v>181</v>
      </c>
      <c r="AI217" s="27" t="s">
        <v>181</v>
      </c>
      <c r="AJ217" s="27" t="s">
        <v>55</v>
      </c>
      <c r="AK217" s="81">
        <v>37</v>
      </c>
      <c r="AL217" s="569"/>
      <c r="AM217" s="28">
        <v>8</v>
      </c>
      <c r="AN217" s="28"/>
      <c r="AO217" s="28">
        <v>2009</v>
      </c>
      <c r="AP217" s="20">
        <v>2012</v>
      </c>
      <c r="AQ217" s="182" t="s">
        <v>2665</v>
      </c>
      <c r="AR217" s="28" t="s">
        <v>981</v>
      </c>
      <c r="AS217" s="20" t="s">
        <v>983</v>
      </c>
    </row>
    <row r="218" spans="1:45" ht="15" customHeight="1" x14ac:dyDescent="0.25">
      <c r="B218">
        <v>1</v>
      </c>
      <c r="C218" t="s">
        <v>875</v>
      </c>
      <c r="D218" s="26" t="s">
        <v>2454</v>
      </c>
      <c r="E218" s="435" t="s">
        <v>2455</v>
      </c>
      <c r="F218" s="27" t="s">
        <v>67</v>
      </c>
      <c r="G218" s="28" t="s">
        <v>1902</v>
      </c>
      <c r="H218" s="46" t="s">
        <v>65</v>
      </c>
      <c r="I218" s="27">
        <v>16</v>
      </c>
      <c r="J218" s="87">
        <v>16</v>
      </c>
      <c r="K218" s="19" t="s">
        <v>794</v>
      </c>
      <c r="L218" s="52" t="s">
        <v>108</v>
      </c>
      <c r="M218" s="81"/>
      <c r="N218" s="28">
        <v>681</v>
      </c>
      <c r="O218" s="972"/>
      <c r="P218" s="29">
        <v>4</v>
      </c>
      <c r="Q218" s="28"/>
      <c r="R218" s="28"/>
      <c r="S218" s="81">
        <v>83.332999999999998</v>
      </c>
      <c r="T218" s="185">
        <v>43171</v>
      </c>
      <c r="U218" s="326">
        <v>14.7</v>
      </c>
      <c r="V218" s="60">
        <v>0.67</v>
      </c>
      <c r="W218" s="167">
        <v>2</v>
      </c>
      <c r="X218" s="489">
        <f t="shared" si="7"/>
        <v>40.993472834067546</v>
      </c>
      <c r="Y218" s="502" t="s">
        <v>2216</v>
      </c>
      <c r="Z218" s="494" t="s">
        <v>745</v>
      </c>
      <c r="AA218" s="28" t="s">
        <v>17</v>
      </c>
      <c r="AB218" s="27">
        <v>16</v>
      </c>
      <c r="AC218" s="28" t="s">
        <v>2454</v>
      </c>
      <c r="AD218" s="27"/>
      <c r="AE218" s="28"/>
      <c r="AF218" s="29" t="s">
        <v>55</v>
      </c>
      <c r="AG218" s="29"/>
      <c r="AH218" s="27" t="s">
        <v>182</v>
      </c>
      <c r="AI218" s="27" t="s">
        <v>2456</v>
      </c>
      <c r="AJ218" s="27"/>
      <c r="AK218" s="81"/>
      <c r="AL218" s="569"/>
      <c r="AM218" s="28"/>
      <c r="AN218" s="28"/>
      <c r="AO218" s="28">
        <v>2003</v>
      </c>
      <c r="AP218" s="20">
        <v>2003</v>
      </c>
      <c r="AQ218" s="182" t="s">
        <v>2862</v>
      </c>
      <c r="AR218" s="28" t="s">
        <v>2865</v>
      </c>
      <c r="AS218" s="20" t="s">
        <v>2863</v>
      </c>
    </row>
    <row r="219" spans="1:45" ht="15" customHeight="1" x14ac:dyDescent="0.25">
      <c r="B219">
        <v>1</v>
      </c>
      <c r="C219" t="s">
        <v>875</v>
      </c>
      <c r="D219" s="26" t="s">
        <v>2042</v>
      </c>
      <c r="E219" s="28"/>
      <c r="F219" s="27" t="s">
        <v>67</v>
      </c>
      <c r="G219" s="28" t="s">
        <v>4367</v>
      </c>
      <c r="H219" s="46" t="s">
        <v>12</v>
      </c>
      <c r="I219" s="27">
        <v>16</v>
      </c>
      <c r="J219" s="87">
        <v>8</v>
      </c>
      <c r="K219" s="19" t="s">
        <v>800</v>
      </c>
      <c r="L219" s="52" t="s">
        <v>108</v>
      </c>
      <c r="M219" s="81" t="s">
        <v>3154</v>
      </c>
      <c r="N219" s="28">
        <v>709</v>
      </c>
      <c r="O219" s="972"/>
      <c r="P219" s="29">
        <v>6</v>
      </c>
      <c r="Q219" s="28"/>
      <c r="R219" s="28"/>
      <c r="S219" s="81">
        <v>83.332999999999998</v>
      </c>
      <c r="T219" s="185">
        <v>43185</v>
      </c>
      <c r="U219" s="326">
        <v>14.7</v>
      </c>
      <c r="V219" s="60">
        <v>0.67</v>
      </c>
      <c r="W219" s="167">
        <v>3</v>
      </c>
      <c r="X219" s="489">
        <f t="shared" si="7"/>
        <v>26.249699106723085</v>
      </c>
      <c r="Y219" s="502" t="s">
        <v>174</v>
      </c>
      <c r="Z219" s="494"/>
      <c r="AA219" s="28" t="s">
        <v>17</v>
      </c>
      <c r="AB219" s="27">
        <v>23</v>
      </c>
      <c r="AC219" s="28" t="s">
        <v>73</v>
      </c>
      <c r="AD219" s="27" t="s">
        <v>54</v>
      </c>
      <c r="AE219" s="28"/>
      <c r="AF219" s="29" t="s">
        <v>55</v>
      </c>
      <c r="AG219" s="29" t="s">
        <v>55</v>
      </c>
      <c r="AH219" s="27" t="s">
        <v>181</v>
      </c>
      <c r="AI219" s="27" t="s">
        <v>181</v>
      </c>
      <c r="AJ219" s="27" t="s">
        <v>54</v>
      </c>
      <c r="AK219" s="81">
        <v>182</v>
      </c>
      <c r="AL219" s="569"/>
      <c r="AM219" s="28"/>
      <c r="AN219" s="28"/>
      <c r="AO219" s="28">
        <v>2016</v>
      </c>
      <c r="AP219" s="20">
        <v>2016</v>
      </c>
      <c r="AQ219" s="182" t="s">
        <v>3156</v>
      </c>
      <c r="AR219" s="28" t="s">
        <v>3155</v>
      </c>
      <c r="AS219" s="20" t="s">
        <v>2043</v>
      </c>
    </row>
    <row r="220" spans="1:45" ht="15" customHeight="1" x14ac:dyDescent="0.25">
      <c r="B220">
        <v>1</v>
      </c>
      <c r="C220" t="s">
        <v>4376</v>
      </c>
      <c r="D220" s="26" t="s">
        <v>1910</v>
      </c>
      <c r="E220" s="435" t="s">
        <v>1912</v>
      </c>
      <c r="F220" s="27" t="s">
        <v>67</v>
      </c>
      <c r="G220" s="28" t="s">
        <v>1911</v>
      </c>
      <c r="H220" s="46" t="s">
        <v>65</v>
      </c>
      <c r="I220" s="27">
        <v>16</v>
      </c>
      <c r="J220" s="87">
        <v>16</v>
      </c>
      <c r="K220" s="19" t="s">
        <v>800</v>
      </c>
      <c r="L220" s="52" t="s">
        <v>108</v>
      </c>
      <c r="M220" s="81"/>
      <c r="N220" s="28">
        <v>735</v>
      </c>
      <c r="O220" s="972"/>
      <c r="P220" s="29">
        <v>6</v>
      </c>
      <c r="Q220" s="28"/>
      <c r="R220" s="28">
        <v>8</v>
      </c>
      <c r="S220" s="81">
        <v>172.41399999999999</v>
      </c>
      <c r="T220" s="185">
        <v>43174</v>
      </c>
      <c r="U220" s="326">
        <v>14.7</v>
      </c>
      <c r="V220" s="60">
        <v>0.67</v>
      </c>
      <c r="W220" s="167">
        <v>1</v>
      </c>
      <c r="X220" s="489">
        <f t="shared" si="7"/>
        <v>157.16650340136056</v>
      </c>
      <c r="Y220" s="502" t="s">
        <v>174</v>
      </c>
      <c r="Z220" s="494" t="s">
        <v>54</v>
      </c>
      <c r="AA220" s="28" t="s">
        <v>20</v>
      </c>
      <c r="AB220" s="27">
        <v>27</v>
      </c>
      <c r="AC220" s="28" t="s">
        <v>2936</v>
      </c>
      <c r="AD220" s="27" t="s">
        <v>54</v>
      </c>
      <c r="AE220" s="28" t="s">
        <v>124</v>
      </c>
      <c r="AF220" s="29" t="s">
        <v>55</v>
      </c>
      <c r="AG220" s="29"/>
      <c r="AH220" s="27" t="s">
        <v>181</v>
      </c>
      <c r="AI220" s="27" t="s">
        <v>181</v>
      </c>
      <c r="AJ220" s="27"/>
      <c r="AK220" s="81">
        <v>20</v>
      </c>
      <c r="AL220" s="569"/>
      <c r="AM220" s="28"/>
      <c r="AN220" s="28">
        <v>2</v>
      </c>
      <c r="AO220" s="28">
        <v>2012</v>
      </c>
      <c r="AP220" s="20">
        <v>2015</v>
      </c>
      <c r="AQ220" s="182" t="s">
        <v>2366</v>
      </c>
      <c r="AR220" s="28" t="s">
        <v>4360</v>
      </c>
      <c r="AS220" s="130" t="s">
        <v>2937</v>
      </c>
    </row>
    <row r="221" spans="1:45" ht="15" customHeight="1" x14ac:dyDescent="0.25">
      <c r="B221">
        <v>1</v>
      </c>
      <c r="C221" t="s">
        <v>875</v>
      </c>
      <c r="D221" s="26" t="s">
        <v>2163</v>
      </c>
      <c r="E221" s="435" t="s">
        <v>2164</v>
      </c>
      <c r="F221" s="27" t="s">
        <v>67</v>
      </c>
      <c r="G221" s="28" t="s">
        <v>2165</v>
      </c>
      <c r="H221" s="46" t="s">
        <v>143</v>
      </c>
      <c r="I221" s="27">
        <v>16</v>
      </c>
      <c r="J221" s="87">
        <v>16</v>
      </c>
      <c r="K221" s="19" t="s">
        <v>794</v>
      </c>
      <c r="L221" s="52" t="s">
        <v>108</v>
      </c>
      <c r="M221" s="81" t="s">
        <v>2870</v>
      </c>
      <c r="N221" s="28">
        <v>752</v>
      </c>
      <c r="O221" s="972"/>
      <c r="P221" s="29">
        <v>4</v>
      </c>
      <c r="Q221" s="28"/>
      <c r="R221" s="28">
        <v>3</v>
      </c>
      <c r="S221" s="81">
        <v>100</v>
      </c>
      <c r="T221" s="185">
        <v>43172</v>
      </c>
      <c r="U221" s="326">
        <v>14.7</v>
      </c>
      <c r="V221" s="60">
        <v>0.67</v>
      </c>
      <c r="W221" s="167">
        <v>2</v>
      </c>
      <c r="X221" s="489">
        <f t="shared" si="7"/>
        <v>44.547872340425535</v>
      </c>
      <c r="Y221" s="502" t="s">
        <v>174</v>
      </c>
      <c r="Z221" s="494"/>
      <c r="AA221" s="28" t="s">
        <v>20</v>
      </c>
      <c r="AB221" s="27">
        <v>6</v>
      </c>
      <c r="AC221" s="28" t="s">
        <v>1034</v>
      </c>
      <c r="AD221" s="27" t="s">
        <v>149</v>
      </c>
      <c r="AE221" s="28" t="s">
        <v>158</v>
      </c>
      <c r="AF221" s="29" t="s">
        <v>55</v>
      </c>
      <c r="AG221" s="29" t="s">
        <v>55</v>
      </c>
      <c r="AH221" s="27" t="s">
        <v>181</v>
      </c>
      <c r="AI221" s="27" t="s">
        <v>181</v>
      </c>
      <c r="AJ221" s="27" t="s">
        <v>54</v>
      </c>
      <c r="AK221" s="81">
        <v>22</v>
      </c>
      <c r="AL221" s="569"/>
      <c r="AM221" s="28">
        <v>15</v>
      </c>
      <c r="AN221" s="28"/>
      <c r="AO221" s="28">
        <v>2003</v>
      </c>
      <c r="AP221" s="20">
        <v>2004</v>
      </c>
      <c r="AQ221" s="182"/>
      <c r="AR221" s="28" t="s">
        <v>2166</v>
      </c>
      <c r="AS221" s="20"/>
    </row>
    <row r="222" spans="1:45" ht="15" customHeight="1" x14ac:dyDescent="0.25">
      <c r="D222" s="409" t="s">
        <v>6091</v>
      </c>
      <c r="E222" s="435" t="s">
        <v>6092</v>
      </c>
      <c r="F222" s="412"/>
      <c r="G222" s="504" t="s">
        <v>6093</v>
      </c>
      <c r="H222" s="46" t="s">
        <v>143</v>
      </c>
      <c r="I222" s="412">
        <v>16</v>
      </c>
      <c r="J222" s="415">
        <v>16</v>
      </c>
      <c r="K222" s="856" t="s">
        <v>6197</v>
      </c>
      <c r="L222" s="465" t="s">
        <v>108</v>
      </c>
      <c r="M222" s="81" t="s">
        <v>6249</v>
      </c>
      <c r="N222" s="28">
        <v>768</v>
      </c>
      <c r="O222" s="972">
        <v>280</v>
      </c>
      <c r="P222" s="29">
        <v>6</v>
      </c>
      <c r="Q222" s="28"/>
      <c r="R222" s="28"/>
      <c r="S222" s="81">
        <v>250</v>
      </c>
      <c r="T222" s="185">
        <v>44500</v>
      </c>
      <c r="U222" s="326" t="s">
        <v>5998</v>
      </c>
      <c r="V222" s="60">
        <v>0.67</v>
      </c>
      <c r="W222" s="167">
        <v>1</v>
      </c>
      <c r="X222" s="489">
        <f t="shared" si="7"/>
        <v>218.09895833333334</v>
      </c>
      <c r="Y222" s="502" t="s">
        <v>174</v>
      </c>
      <c r="Z222" s="494" t="s">
        <v>174</v>
      </c>
      <c r="AA222" s="28" t="s">
        <v>20</v>
      </c>
      <c r="AB222" s="27">
        <v>36</v>
      </c>
      <c r="AC222" s="28" t="s">
        <v>6248</v>
      </c>
      <c r="AD222" s="27" t="s">
        <v>54</v>
      </c>
      <c r="AE222" s="28" t="s">
        <v>124</v>
      </c>
      <c r="AF222" s="29" t="s">
        <v>55</v>
      </c>
      <c r="AG222" s="29"/>
      <c r="AH222" s="27" t="s">
        <v>181</v>
      </c>
      <c r="AI222" s="27" t="s">
        <v>181</v>
      </c>
      <c r="AJ222" s="27" t="s">
        <v>55</v>
      </c>
      <c r="AK222" s="81">
        <v>32</v>
      </c>
      <c r="AL222" s="569"/>
      <c r="AM222" s="28">
        <v>16</v>
      </c>
      <c r="AN222" s="28"/>
      <c r="AO222" s="28">
        <v>2020</v>
      </c>
      <c r="AP222" s="20">
        <v>2021</v>
      </c>
      <c r="AQ222" s="182" t="s">
        <v>6094</v>
      </c>
      <c r="AR222" s="28" t="s">
        <v>6252</v>
      </c>
      <c r="AS222" s="130"/>
    </row>
    <row r="223" spans="1:45" ht="15" customHeight="1" x14ac:dyDescent="0.25">
      <c r="A223" t="s">
        <v>746</v>
      </c>
      <c r="B223">
        <v>1</v>
      </c>
      <c r="C223" t="s">
        <v>875</v>
      </c>
      <c r="D223" s="26" t="s">
        <v>1530</v>
      </c>
      <c r="E223" s="28" t="s">
        <v>1842</v>
      </c>
      <c r="F223" s="27" t="s">
        <v>67</v>
      </c>
      <c r="G223" s="28" t="s">
        <v>311</v>
      </c>
      <c r="H223" s="46" t="s">
        <v>143</v>
      </c>
      <c r="I223" s="27">
        <v>16</v>
      </c>
      <c r="J223" s="87">
        <v>16</v>
      </c>
      <c r="K223" s="19" t="s">
        <v>800</v>
      </c>
      <c r="L223" s="52" t="s">
        <v>108</v>
      </c>
      <c r="M223" s="81"/>
      <c r="N223" s="28">
        <v>780</v>
      </c>
      <c r="O223" s="972"/>
      <c r="P223" s="29">
        <v>6</v>
      </c>
      <c r="Q223" s="28"/>
      <c r="R223" s="28"/>
      <c r="S223" s="81">
        <v>313.185</v>
      </c>
      <c r="T223" s="185">
        <v>42095</v>
      </c>
      <c r="U223" s="326">
        <v>14.7</v>
      </c>
      <c r="V223" s="60">
        <v>0.67</v>
      </c>
      <c r="W223" s="167">
        <v>1</v>
      </c>
      <c r="X223" s="489">
        <f t="shared" si="7"/>
        <v>269.01788461538462</v>
      </c>
      <c r="Y223" s="502" t="s">
        <v>174</v>
      </c>
      <c r="Z223" s="494"/>
      <c r="AA223" s="28" t="s">
        <v>20</v>
      </c>
      <c r="AB223" s="27">
        <v>1</v>
      </c>
      <c r="AC223" s="28" t="s">
        <v>1531</v>
      </c>
      <c r="AD223" s="27" t="s">
        <v>54</v>
      </c>
      <c r="AE223" s="28"/>
      <c r="AF223" s="29" t="s">
        <v>55</v>
      </c>
      <c r="AG223" s="29" t="s">
        <v>54</v>
      </c>
      <c r="AH223" s="27"/>
      <c r="AI223" s="27"/>
      <c r="AJ223" s="27"/>
      <c r="AK223" s="81"/>
      <c r="AL223" s="569"/>
      <c r="AM223" s="28">
        <v>8</v>
      </c>
      <c r="AN223" s="28"/>
      <c r="AO223" s="28"/>
      <c r="AP223" s="20"/>
      <c r="AQ223" s="182" t="s">
        <v>2558</v>
      </c>
      <c r="AR223" s="28" t="s">
        <v>1536</v>
      </c>
      <c r="AS223" s="20" t="s">
        <v>1532</v>
      </c>
    </row>
    <row r="224" spans="1:45" ht="15" customHeight="1" x14ac:dyDescent="0.25">
      <c r="A224" t="s">
        <v>746</v>
      </c>
      <c r="B224">
        <v>1</v>
      </c>
      <c r="C224" t="s">
        <v>875</v>
      </c>
      <c r="D224" s="45" t="s">
        <v>643</v>
      </c>
      <c r="E224" s="555" t="s">
        <v>3354</v>
      </c>
      <c r="F224" s="27" t="s">
        <v>57</v>
      </c>
      <c r="G224" s="42" t="s">
        <v>644</v>
      </c>
      <c r="H224" s="46" t="s">
        <v>469</v>
      </c>
      <c r="I224" s="46">
        <v>16</v>
      </c>
      <c r="J224" s="670">
        <v>16</v>
      </c>
      <c r="K224" s="19" t="s">
        <v>800</v>
      </c>
      <c r="L224" s="42" t="s">
        <v>108</v>
      </c>
      <c r="M224" s="81"/>
      <c r="N224" s="28">
        <v>788</v>
      </c>
      <c r="O224" s="972"/>
      <c r="P224" s="29">
        <v>6</v>
      </c>
      <c r="Q224" s="28"/>
      <c r="R224" s="28"/>
      <c r="S224" s="81">
        <v>163.80000000000001</v>
      </c>
      <c r="T224" s="185">
        <v>41688</v>
      </c>
      <c r="U224" s="326">
        <v>14.7</v>
      </c>
      <c r="V224" s="60">
        <v>0.67</v>
      </c>
      <c r="W224" s="167">
        <v>1</v>
      </c>
      <c r="X224" s="489">
        <f t="shared" si="7"/>
        <v>139.2715736040609</v>
      </c>
      <c r="Y224" s="502" t="s">
        <v>174</v>
      </c>
      <c r="Z224" s="494"/>
      <c r="AA224" s="28" t="s">
        <v>17</v>
      </c>
      <c r="AB224" s="27">
        <v>6</v>
      </c>
      <c r="AC224" s="28" t="s">
        <v>646</v>
      </c>
      <c r="AD224" s="27" t="s">
        <v>54</v>
      </c>
      <c r="AE224" s="28"/>
      <c r="AF224" s="29" t="s">
        <v>55</v>
      </c>
      <c r="AG224" s="29"/>
      <c r="AH224" s="27">
        <v>256</v>
      </c>
      <c r="AI224" s="27" t="s">
        <v>205</v>
      </c>
      <c r="AJ224" s="27"/>
      <c r="AK224" s="81"/>
      <c r="AL224" s="569"/>
      <c r="AM224" s="28"/>
      <c r="AN224" s="28"/>
      <c r="AO224" s="28">
        <v>2001</v>
      </c>
      <c r="AP224" s="20"/>
      <c r="AQ224" s="37"/>
      <c r="AR224" s="28" t="s">
        <v>645</v>
      </c>
      <c r="AS224" s="20"/>
    </row>
    <row r="225" spans="1:45" ht="15" customHeight="1" x14ac:dyDescent="0.25">
      <c r="A225" t="s">
        <v>174</v>
      </c>
      <c r="B225">
        <v>1</v>
      </c>
      <c r="C225" t="s">
        <v>875</v>
      </c>
      <c r="D225" s="45" t="s">
        <v>261</v>
      </c>
      <c r="E225" s="555" t="s">
        <v>2256</v>
      </c>
      <c r="F225" s="27" t="s">
        <v>57</v>
      </c>
      <c r="G225" s="42" t="s">
        <v>262</v>
      </c>
      <c r="H225" s="46" t="s">
        <v>143</v>
      </c>
      <c r="I225" s="46">
        <v>16</v>
      </c>
      <c r="J225" s="670">
        <v>16</v>
      </c>
      <c r="K225" s="19" t="s">
        <v>800</v>
      </c>
      <c r="L225" s="52" t="s">
        <v>108</v>
      </c>
      <c r="M225" s="81"/>
      <c r="N225" s="28">
        <v>807</v>
      </c>
      <c r="O225" s="972"/>
      <c r="P225" s="29">
        <v>6</v>
      </c>
      <c r="Q225" s="28"/>
      <c r="R225" s="28">
        <v>1</v>
      </c>
      <c r="S225" s="81">
        <v>296.64800000000002</v>
      </c>
      <c r="T225" s="185">
        <v>41733</v>
      </c>
      <c r="U225" s="326">
        <v>14.7</v>
      </c>
      <c r="V225" s="60">
        <v>0.67</v>
      </c>
      <c r="W225" s="167">
        <v>1</v>
      </c>
      <c r="X225" s="489">
        <f t="shared" si="7"/>
        <v>246.28768277571251</v>
      </c>
      <c r="Y225" s="502" t="s">
        <v>174</v>
      </c>
      <c r="Z225" s="494"/>
      <c r="AA225" s="28" t="s">
        <v>17</v>
      </c>
      <c r="AB225" s="27">
        <v>11</v>
      </c>
      <c r="AC225" s="28" t="s">
        <v>73</v>
      </c>
      <c r="AD225" s="27" t="s">
        <v>54</v>
      </c>
      <c r="AE225" s="28" t="s">
        <v>158</v>
      </c>
      <c r="AF225" s="29" t="s">
        <v>55</v>
      </c>
      <c r="AG225" s="29"/>
      <c r="AH225" s="27"/>
      <c r="AI225" s="27" t="s">
        <v>249</v>
      </c>
      <c r="AJ225" s="27"/>
      <c r="AK225" s="81"/>
      <c r="AL225" s="569"/>
      <c r="AM225" s="28"/>
      <c r="AN225" s="28"/>
      <c r="AO225" s="28">
        <v>2008</v>
      </c>
      <c r="AP225" s="20">
        <v>2009</v>
      </c>
      <c r="AQ225" s="142"/>
      <c r="AR225" s="136" t="s">
        <v>1063</v>
      </c>
      <c r="AS225" s="20"/>
    </row>
    <row r="226" spans="1:45" ht="15" customHeight="1" x14ac:dyDescent="0.25">
      <c r="A226" t="s">
        <v>174</v>
      </c>
      <c r="B226">
        <v>1</v>
      </c>
      <c r="C226" t="s">
        <v>875</v>
      </c>
      <c r="D226" s="45" t="s">
        <v>1668</v>
      </c>
      <c r="E226" s="42"/>
      <c r="F226" s="27" t="s">
        <v>67</v>
      </c>
      <c r="G226" s="42" t="s">
        <v>1523</v>
      </c>
      <c r="H226" s="46" t="s">
        <v>1669</v>
      </c>
      <c r="I226" s="46">
        <v>16</v>
      </c>
      <c r="J226" s="670">
        <v>16</v>
      </c>
      <c r="K226" s="19" t="s">
        <v>800</v>
      </c>
      <c r="L226" s="52" t="s">
        <v>108</v>
      </c>
      <c r="M226" s="81"/>
      <c r="N226" s="28">
        <v>810</v>
      </c>
      <c r="O226" s="972"/>
      <c r="P226" s="29">
        <v>6</v>
      </c>
      <c r="Q226" s="28">
        <v>1</v>
      </c>
      <c r="R226" s="28"/>
      <c r="S226" s="81">
        <v>57.32</v>
      </c>
      <c r="T226" s="185">
        <v>42044</v>
      </c>
      <c r="U226" s="326">
        <v>14.7</v>
      </c>
      <c r="V226" s="60">
        <v>0.67</v>
      </c>
      <c r="W226" s="167">
        <v>1</v>
      </c>
      <c r="X226" s="489">
        <f t="shared" si="7"/>
        <v>47.412839506172844</v>
      </c>
      <c r="Y226" s="502" t="s">
        <v>174</v>
      </c>
      <c r="Z226" s="494"/>
      <c r="AA226" s="28" t="s">
        <v>17</v>
      </c>
      <c r="AB226" s="27">
        <v>23</v>
      </c>
      <c r="AC226" s="28" t="s">
        <v>1670</v>
      </c>
      <c r="AD226" s="27" t="s">
        <v>55</v>
      </c>
      <c r="AE226" s="28" t="s">
        <v>158</v>
      </c>
      <c r="AF226" s="29" t="s">
        <v>55</v>
      </c>
      <c r="AG226" s="29"/>
      <c r="AH226" s="27"/>
      <c r="AI226" s="27"/>
      <c r="AJ226" s="27"/>
      <c r="AK226" s="81"/>
      <c r="AL226" s="569"/>
      <c r="AM226" s="28"/>
      <c r="AN226" s="28"/>
      <c r="AO226" s="28"/>
      <c r="AP226" s="20"/>
      <c r="AQ226" s="182" t="s">
        <v>1671</v>
      </c>
      <c r="AR226" s="28" t="s">
        <v>1672</v>
      </c>
      <c r="AS226" s="20" t="s">
        <v>2512</v>
      </c>
    </row>
    <row r="227" spans="1:45" ht="15" customHeight="1" x14ac:dyDescent="0.25">
      <c r="A227" t="s">
        <v>746</v>
      </c>
      <c r="B227">
        <v>1</v>
      </c>
      <c r="C227" t="s">
        <v>875</v>
      </c>
      <c r="D227" s="45" t="s">
        <v>1621</v>
      </c>
      <c r="E227" s="555" t="s">
        <v>2897</v>
      </c>
      <c r="F227" s="27" t="s">
        <v>57</v>
      </c>
      <c r="G227" s="42" t="s">
        <v>1618</v>
      </c>
      <c r="H227" s="46" t="s">
        <v>65</v>
      </c>
      <c r="I227" s="46">
        <v>16</v>
      </c>
      <c r="J227" s="670">
        <v>5</v>
      </c>
      <c r="K227" s="19" t="s">
        <v>800</v>
      </c>
      <c r="L227" s="52" t="s">
        <v>108</v>
      </c>
      <c r="M227" s="81"/>
      <c r="N227" s="28">
        <v>837</v>
      </c>
      <c r="O227" s="972"/>
      <c r="P227" s="29">
        <v>6</v>
      </c>
      <c r="Q227" s="28"/>
      <c r="R227" s="28"/>
      <c r="S227" s="81">
        <v>254.38800000000001</v>
      </c>
      <c r="T227" s="185">
        <v>42512</v>
      </c>
      <c r="U227" s="326">
        <v>14.7</v>
      </c>
      <c r="V227" s="60">
        <v>0.67</v>
      </c>
      <c r="W227" s="167">
        <v>1</v>
      </c>
      <c r="X227" s="489">
        <f t="shared" si="7"/>
        <v>203.63197132616489</v>
      </c>
      <c r="Y227" s="502" t="s">
        <v>174</v>
      </c>
      <c r="Z227" s="494"/>
      <c r="AA227" s="28" t="s">
        <v>17</v>
      </c>
      <c r="AB227" s="27">
        <v>5</v>
      </c>
      <c r="AC227" s="28" t="s">
        <v>1620</v>
      </c>
      <c r="AD227" s="27" t="s">
        <v>54</v>
      </c>
      <c r="AE227" s="28" t="s">
        <v>124</v>
      </c>
      <c r="AF227" s="29" t="s">
        <v>55</v>
      </c>
      <c r="AG227" s="29" t="s">
        <v>55</v>
      </c>
      <c r="AH227" s="27" t="s">
        <v>465</v>
      </c>
      <c r="AI227" s="27" t="s">
        <v>465</v>
      </c>
      <c r="AJ227" s="27" t="s">
        <v>55</v>
      </c>
      <c r="AK227" s="81">
        <v>32</v>
      </c>
      <c r="AL227" s="569"/>
      <c r="AM227" s="28"/>
      <c r="AN227" s="28"/>
      <c r="AO227" s="28">
        <v>2005</v>
      </c>
      <c r="AP227" s="20">
        <v>2012</v>
      </c>
      <c r="AQ227" s="37" t="s">
        <v>1619</v>
      </c>
      <c r="AR227" s="28" t="s">
        <v>1617</v>
      </c>
      <c r="AS227" s="20" t="s">
        <v>1622</v>
      </c>
    </row>
    <row r="228" spans="1:45" ht="15" customHeight="1" x14ac:dyDescent="0.25">
      <c r="A228" t="s">
        <v>174</v>
      </c>
      <c r="B228">
        <v>1</v>
      </c>
      <c r="C228" t="s">
        <v>875</v>
      </c>
      <c r="D228" s="45" t="s">
        <v>291</v>
      </c>
      <c r="E228" s="555" t="s">
        <v>2280</v>
      </c>
      <c r="F228" s="27" t="s">
        <v>57</v>
      </c>
      <c r="G228" s="42" t="s">
        <v>292</v>
      </c>
      <c r="H228" s="46" t="s">
        <v>143</v>
      </c>
      <c r="I228" s="46">
        <v>16</v>
      </c>
      <c r="J228" s="670">
        <v>16</v>
      </c>
      <c r="K228" s="19" t="s">
        <v>800</v>
      </c>
      <c r="L228" s="52" t="s">
        <v>108</v>
      </c>
      <c r="M228" s="81"/>
      <c r="N228" s="28">
        <v>871</v>
      </c>
      <c r="O228" s="972"/>
      <c r="P228" s="29">
        <v>6</v>
      </c>
      <c r="Q228" s="28"/>
      <c r="R228" s="28"/>
      <c r="S228" s="81">
        <v>151.51499999999999</v>
      </c>
      <c r="T228" s="185">
        <v>43173</v>
      </c>
      <c r="U228" s="326">
        <v>14.7</v>
      </c>
      <c r="V228" s="60">
        <v>0.67</v>
      </c>
      <c r="W228" s="167">
        <v>1</v>
      </c>
      <c r="X228" s="489">
        <f t="shared" si="7"/>
        <v>116.55</v>
      </c>
      <c r="Y228" s="502" t="s">
        <v>174</v>
      </c>
      <c r="Z228" s="494"/>
      <c r="AA228" s="28" t="s">
        <v>17</v>
      </c>
      <c r="AB228" s="27">
        <v>20</v>
      </c>
      <c r="AC228" s="28" t="s">
        <v>73</v>
      </c>
      <c r="AD228" s="27" t="s">
        <v>54</v>
      </c>
      <c r="AE228" s="28" t="s">
        <v>158</v>
      </c>
      <c r="AF228" s="29" t="s">
        <v>55</v>
      </c>
      <c r="AG228" s="29"/>
      <c r="AH228" s="27" t="s">
        <v>181</v>
      </c>
      <c r="AI228" s="27" t="s">
        <v>181</v>
      </c>
      <c r="AJ228" s="27"/>
      <c r="AK228" s="81"/>
      <c r="AL228" s="569"/>
      <c r="AM228" s="28">
        <v>16</v>
      </c>
      <c r="AN228" s="28"/>
      <c r="AO228" s="28">
        <v>2005</v>
      </c>
      <c r="AP228" s="20">
        <v>2015</v>
      </c>
      <c r="AQ228" s="182"/>
      <c r="AR228" s="28"/>
      <c r="AS228" s="20"/>
    </row>
    <row r="229" spans="1:45" ht="15" customHeight="1" x14ac:dyDescent="0.25">
      <c r="A229" t="s">
        <v>744</v>
      </c>
      <c r="B229">
        <v>1</v>
      </c>
      <c r="C229" t="s">
        <v>875</v>
      </c>
      <c r="D229" s="45" t="s">
        <v>1649</v>
      </c>
      <c r="E229" s="555" t="s">
        <v>2306</v>
      </c>
      <c r="F229" s="27" t="s">
        <v>57</v>
      </c>
      <c r="G229" s="42" t="s">
        <v>1650</v>
      </c>
      <c r="H229" s="46" t="s">
        <v>515</v>
      </c>
      <c r="I229" s="46">
        <v>16</v>
      </c>
      <c r="J229" s="670">
        <v>24</v>
      </c>
      <c r="K229" s="19" t="s">
        <v>800</v>
      </c>
      <c r="L229" s="52" t="s">
        <v>108</v>
      </c>
      <c r="M229" s="81"/>
      <c r="N229" s="28">
        <v>881</v>
      </c>
      <c r="O229" s="972"/>
      <c r="P229" s="29">
        <v>6</v>
      </c>
      <c r="Q229" s="28">
        <v>1</v>
      </c>
      <c r="R229" s="28"/>
      <c r="S229" s="81">
        <v>200</v>
      </c>
      <c r="T229" s="185">
        <v>42212</v>
      </c>
      <c r="U229" s="326">
        <v>14.7</v>
      </c>
      <c r="V229" s="60">
        <v>0.67</v>
      </c>
      <c r="W229" s="167">
        <v>1</v>
      </c>
      <c r="X229" s="489">
        <f t="shared" si="7"/>
        <v>152.09988649262203</v>
      </c>
      <c r="Y229" s="502" t="s">
        <v>174</v>
      </c>
      <c r="Z229" s="494"/>
      <c r="AA229" s="28" t="s">
        <v>17</v>
      </c>
      <c r="AB229" s="27">
        <v>23</v>
      </c>
      <c r="AC229" s="28" t="s">
        <v>1651</v>
      </c>
      <c r="AD229" s="27"/>
      <c r="AE229" s="28" t="s">
        <v>124</v>
      </c>
      <c r="AF229" s="29" t="s">
        <v>55</v>
      </c>
      <c r="AG229" s="29" t="s">
        <v>54</v>
      </c>
      <c r="AH229" s="27" t="s">
        <v>83</v>
      </c>
      <c r="AI229" s="27" t="s">
        <v>129</v>
      </c>
      <c r="AJ229" s="27" t="s">
        <v>54</v>
      </c>
      <c r="AK229" s="81"/>
      <c r="AL229" s="569"/>
      <c r="AM229" s="28"/>
      <c r="AN229" s="28"/>
      <c r="AO229" s="28">
        <v>2014</v>
      </c>
      <c r="AP229" s="20">
        <v>2015</v>
      </c>
      <c r="AQ229" s="182"/>
      <c r="AR229" s="28" t="s">
        <v>1652</v>
      </c>
      <c r="AS229" s="20"/>
    </row>
    <row r="230" spans="1:45" ht="15" customHeight="1" x14ac:dyDescent="0.25">
      <c r="B230">
        <v>1</v>
      </c>
      <c r="C230" t="s">
        <v>875</v>
      </c>
      <c r="D230" s="45" t="s">
        <v>1843</v>
      </c>
      <c r="E230" s="555" t="s">
        <v>2891</v>
      </c>
      <c r="F230" s="27" t="s">
        <v>67</v>
      </c>
      <c r="G230" s="42" t="s">
        <v>2892</v>
      </c>
      <c r="H230" s="46" t="s">
        <v>143</v>
      </c>
      <c r="I230" s="46">
        <v>16</v>
      </c>
      <c r="J230" s="670">
        <v>16</v>
      </c>
      <c r="K230" s="19" t="s">
        <v>800</v>
      </c>
      <c r="L230" s="52" t="s">
        <v>108</v>
      </c>
      <c r="M230" s="81"/>
      <c r="N230" s="28">
        <v>928</v>
      </c>
      <c r="O230" s="972"/>
      <c r="P230" s="29">
        <v>6</v>
      </c>
      <c r="Q230" s="28">
        <v>1</v>
      </c>
      <c r="R230" s="28">
        <v>2</v>
      </c>
      <c r="S230" s="81">
        <v>196.078</v>
      </c>
      <c r="T230" s="185">
        <v>43172</v>
      </c>
      <c r="U230" s="326">
        <v>14.7</v>
      </c>
      <c r="V230" s="60">
        <v>0.67</v>
      </c>
      <c r="W230" s="167">
        <v>1</v>
      </c>
      <c r="X230" s="489">
        <f t="shared" si="7"/>
        <v>141.5649353448276</v>
      </c>
      <c r="Y230" s="502" t="s">
        <v>174</v>
      </c>
      <c r="Z230" s="494"/>
      <c r="AA230" s="28" t="s">
        <v>20</v>
      </c>
      <c r="AB230" s="27">
        <v>17</v>
      </c>
      <c r="AC230" s="28" t="s">
        <v>1844</v>
      </c>
      <c r="AD230" s="27" t="s">
        <v>54</v>
      </c>
      <c r="AE230" s="28"/>
      <c r="AF230" s="29"/>
      <c r="AG230" s="29"/>
      <c r="AH230" s="27"/>
      <c r="AI230" s="27"/>
      <c r="AJ230" s="27"/>
      <c r="AK230" s="81"/>
      <c r="AL230" s="569"/>
      <c r="AM230" s="28">
        <v>16</v>
      </c>
      <c r="AN230" s="28"/>
      <c r="AO230" s="28">
        <v>2015</v>
      </c>
      <c r="AP230" s="20">
        <v>2015</v>
      </c>
      <c r="AQ230" s="19"/>
      <c r="AR230" s="28" t="s">
        <v>2893</v>
      </c>
      <c r="AS230" s="20"/>
    </row>
    <row r="231" spans="1:45" ht="15" customHeight="1" x14ac:dyDescent="0.25">
      <c r="A231" t="s">
        <v>746</v>
      </c>
      <c r="B231">
        <v>1</v>
      </c>
      <c r="C231" t="s">
        <v>4376</v>
      </c>
      <c r="D231" s="45" t="s">
        <v>78</v>
      </c>
      <c r="E231" s="555" t="s">
        <v>2201</v>
      </c>
      <c r="F231" s="27" t="s">
        <v>67</v>
      </c>
      <c r="G231" s="42" t="s">
        <v>77</v>
      </c>
      <c r="H231" s="46" t="s">
        <v>12</v>
      </c>
      <c r="I231" s="46">
        <v>16</v>
      </c>
      <c r="J231" s="670">
        <v>16</v>
      </c>
      <c r="K231" s="19" t="s">
        <v>794</v>
      </c>
      <c r="L231" s="52" t="s">
        <v>108</v>
      </c>
      <c r="M231" s="81" t="s">
        <v>1047</v>
      </c>
      <c r="N231" s="28">
        <v>1025</v>
      </c>
      <c r="O231" s="972"/>
      <c r="P231" s="29">
        <v>4</v>
      </c>
      <c r="Q231" s="28"/>
      <c r="R231" s="28"/>
      <c r="S231" s="81">
        <v>62.929000000000002</v>
      </c>
      <c r="T231" s="185">
        <v>41733</v>
      </c>
      <c r="U231" s="326">
        <v>14.7</v>
      </c>
      <c r="V231" s="60">
        <v>0.67</v>
      </c>
      <c r="W231" s="167">
        <v>1</v>
      </c>
      <c r="X231" s="489">
        <f t="shared" si="7"/>
        <v>41.134078048780488</v>
      </c>
      <c r="Y231" s="502" t="s">
        <v>174</v>
      </c>
      <c r="Z231" s="494"/>
      <c r="AA231" s="28" t="s">
        <v>20</v>
      </c>
      <c r="AB231" s="27">
        <v>16</v>
      </c>
      <c r="AC231" s="28" t="s">
        <v>1046</v>
      </c>
      <c r="AD231" s="27" t="s">
        <v>89</v>
      </c>
      <c r="AE231" s="28"/>
      <c r="AF231" s="29" t="s">
        <v>55</v>
      </c>
      <c r="AG231" s="29"/>
      <c r="AH231" s="27" t="s">
        <v>83</v>
      </c>
      <c r="AI231" s="27" t="s">
        <v>83</v>
      </c>
      <c r="AJ231" s="27" t="s">
        <v>55</v>
      </c>
      <c r="AK231" s="81">
        <v>16</v>
      </c>
      <c r="AL231" s="569"/>
      <c r="AM231" s="28">
        <v>2</v>
      </c>
      <c r="AN231" s="28"/>
      <c r="AO231" s="28">
        <v>2009</v>
      </c>
      <c r="AP231" s="20">
        <v>2010</v>
      </c>
      <c r="AQ231" s="182"/>
      <c r="AR231" s="28" t="s">
        <v>2381</v>
      </c>
      <c r="AS231" s="63" t="s">
        <v>82</v>
      </c>
    </row>
    <row r="232" spans="1:45" ht="15" customHeight="1" x14ac:dyDescent="0.25">
      <c r="C232" t="s">
        <v>875</v>
      </c>
      <c r="D232" s="45" t="s">
        <v>207</v>
      </c>
      <c r="E232" s="555" t="s">
        <v>2664</v>
      </c>
      <c r="F232" s="27" t="s">
        <v>107</v>
      </c>
      <c r="G232" s="42" t="s">
        <v>773</v>
      </c>
      <c r="H232" s="46" t="s">
        <v>4680</v>
      </c>
      <c r="I232" s="46">
        <v>16</v>
      </c>
      <c r="J232" s="670">
        <v>16</v>
      </c>
      <c r="K232" s="19" t="s">
        <v>19</v>
      </c>
      <c r="L232" s="52" t="s">
        <v>207</v>
      </c>
      <c r="M232" s="81"/>
      <c r="N232" s="28">
        <v>1100</v>
      </c>
      <c r="O232" s="972"/>
      <c r="P232" s="29">
        <v>6</v>
      </c>
      <c r="Q232" s="28"/>
      <c r="R232" s="28"/>
      <c r="S232" s="81">
        <v>160</v>
      </c>
      <c r="T232" s="185"/>
      <c r="U232" s="326"/>
      <c r="V232" s="60">
        <v>1</v>
      </c>
      <c r="W232" s="167">
        <v>1</v>
      </c>
      <c r="X232" s="489">
        <f t="shared" si="7"/>
        <v>145.45454545454547</v>
      </c>
      <c r="Y232" s="502" t="s">
        <v>2216</v>
      </c>
      <c r="Z232" s="494"/>
      <c r="AA232" s="28" t="s">
        <v>20</v>
      </c>
      <c r="AB232" s="27"/>
      <c r="AC232" s="27" t="s">
        <v>4680</v>
      </c>
      <c r="AD232" s="27" t="s">
        <v>54</v>
      </c>
      <c r="AE232" s="28" t="s">
        <v>124</v>
      </c>
      <c r="AF232" s="29"/>
      <c r="AG232" s="29"/>
      <c r="AH232" s="27" t="s">
        <v>181</v>
      </c>
      <c r="AI232" s="27" t="s">
        <v>181</v>
      </c>
      <c r="AJ232" s="27" t="s">
        <v>54</v>
      </c>
      <c r="AK232" s="81">
        <v>92</v>
      </c>
      <c r="AL232" s="569">
        <v>10</v>
      </c>
      <c r="AM232" s="28">
        <v>16</v>
      </c>
      <c r="AN232" s="28">
        <v>5</v>
      </c>
      <c r="AO232" s="28">
        <v>2001</v>
      </c>
      <c r="AP232" s="20">
        <v>2016</v>
      </c>
      <c r="AQ232" s="182"/>
      <c r="AR232" s="28" t="s">
        <v>783</v>
      </c>
      <c r="AS232" s="20" t="s">
        <v>4683</v>
      </c>
    </row>
    <row r="233" spans="1:45" ht="15" customHeight="1" x14ac:dyDescent="0.25">
      <c r="A233" t="s">
        <v>746</v>
      </c>
      <c r="B233">
        <v>1</v>
      </c>
      <c r="C233" t="s">
        <v>875</v>
      </c>
      <c r="D233" s="26" t="s">
        <v>6366</v>
      </c>
      <c r="E233" s="435" t="s">
        <v>3346</v>
      </c>
      <c r="F233" s="27" t="s">
        <v>57</v>
      </c>
      <c r="G233" s="28" t="s">
        <v>612</v>
      </c>
      <c r="H233" s="46" t="s">
        <v>65</v>
      </c>
      <c r="I233" s="27">
        <v>16</v>
      </c>
      <c r="J233" s="87">
        <v>8</v>
      </c>
      <c r="K233" s="19" t="s">
        <v>800</v>
      </c>
      <c r="L233" s="52" t="s">
        <v>108</v>
      </c>
      <c r="M233" s="81"/>
      <c r="N233" s="28">
        <v>1101</v>
      </c>
      <c r="O233" s="972"/>
      <c r="P233" s="29">
        <v>6</v>
      </c>
      <c r="Q233" s="28"/>
      <c r="R233" s="28"/>
      <c r="S233" s="81">
        <v>168.06700000000001</v>
      </c>
      <c r="T233" s="185">
        <v>42268</v>
      </c>
      <c r="U233" s="326">
        <v>14.7</v>
      </c>
      <c r="V233" s="60">
        <v>0.67</v>
      </c>
      <c r="W233" s="167">
        <v>2</v>
      </c>
      <c r="X233" s="489">
        <f t="shared" si="7"/>
        <v>51.137552225249777</v>
      </c>
      <c r="Y233" s="502" t="s">
        <v>174</v>
      </c>
      <c r="Z233" s="494"/>
      <c r="AA233" s="28" t="s">
        <v>17</v>
      </c>
      <c r="AB233" s="27">
        <v>17</v>
      </c>
      <c r="AC233" s="28" t="s">
        <v>6368</v>
      </c>
      <c r="AD233" s="27" t="s">
        <v>54</v>
      </c>
      <c r="AE233" s="28" t="s">
        <v>158</v>
      </c>
      <c r="AF233" s="29" t="s">
        <v>55</v>
      </c>
      <c r="AG233" s="29" t="s">
        <v>54</v>
      </c>
      <c r="AH233" s="27" t="s">
        <v>83</v>
      </c>
      <c r="AI233" s="27" t="s">
        <v>83</v>
      </c>
      <c r="AJ233" s="27"/>
      <c r="AK233" s="81"/>
      <c r="AL233" s="569"/>
      <c r="AM233" s="28"/>
      <c r="AN233" s="28"/>
      <c r="AO233" s="28">
        <v>1999</v>
      </c>
      <c r="AP233" s="20">
        <v>2004</v>
      </c>
      <c r="AQ233" s="37"/>
      <c r="AR233" s="28" t="s">
        <v>1083</v>
      </c>
      <c r="AS233" s="20" t="s">
        <v>2981</v>
      </c>
    </row>
    <row r="234" spans="1:45" ht="15" customHeight="1" x14ac:dyDescent="0.25">
      <c r="A234" t="s">
        <v>744</v>
      </c>
      <c r="B234">
        <v>1</v>
      </c>
      <c r="C234" t="s">
        <v>875</v>
      </c>
      <c r="D234" s="26" t="s">
        <v>441</v>
      </c>
      <c r="E234" s="435" t="s">
        <v>2520</v>
      </c>
      <c r="F234" s="27" t="s">
        <v>67</v>
      </c>
      <c r="G234" s="28" t="s">
        <v>442</v>
      </c>
      <c r="H234" s="46" t="s">
        <v>822</v>
      </c>
      <c r="I234" s="27">
        <v>16</v>
      </c>
      <c r="J234" s="87">
        <v>16</v>
      </c>
      <c r="K234" s="19" t="s">
        <v>771</v>
      </c>
      <c r="L234" s="52" t="s">
        <v>442</v>
      </c>
      <c r="M234" s="81"/>
      <c r="N234" s="28">
        <v>1147</v>
      </c>
      <c r="O234" s="972"/>
      <c r="P234" s="29" t="s">
        <v>744</v>
      </c>
      <c r="Q234" s="28">
        <v>1</v>
      </c>
      <c r="R234" s="28"/>
      <c r="S234" s="81">
        <v>97.68</v>
      </c>
      <c r="T234" s="185"/>
      <c r="U234" s="326"/>
      <c r="V234" s="60">
        <v>0.67</v>
      </c>
      <c r="W234" s="167">
        <v>2</v>
      </c>
      <c r="X234" s="489">
        <f t="shared" si="7"/>
        <v>28.529032258064518</v>
      </c>
      <c r="Y234" s="502" t="s">
        <v>2216</v>
      </c>
      <c r="Z234" s="494"/>
      <c r="AA234" s="28" t="s">
        <v>20</v>
      </c>
      <c r="AB234" s="27">
        <v>30</v>
      </c>
      <c r="AC234" s="28" t="s">
        <v>31</v>
      </c>
      <c r="AD234" s="27" t="s">
        <v>54</v>
      </c>
      <c r="AE234" s="28" t="s">
        <v>124</v>
      </c>
      <c r="AF234" s="29" t="s">
        <v>55</v>
      </c>
      <c r="AG234" s="29" t="s">
        <v>55</v>
      </c>
      <c r="AH234" s="27" t="s">
        <v>181</v>
      </c>
      <c r="AI234" s="27" t="s">
        <v>181</v>
      </c>
      <c r="AJ234" s="27" t="s">
        <v>54</v>
      </c>
      <c r="AK234" s="81"/>
      <c r="AL234" s="569"/>
      <c r="AM234" s="28">
        <v>16</v>
      </c>
      <c r="AN234" s="28"/>
      <c r="AO234" s="28">
        <v>2009</v>
      </c>
      <c r="AP234" s="20">
        <v>2018</v>
      </c>
      <c r="AQ234" s="19"/>
      <c r="AR234" s="28" t="s">
        <v>2521</v>
      </c>
      <c r="AS234" s="20" t="s">
        <v>1076</v>
      </c>
    </row>
    <row r="235" spans="1:45" ht="15" customHeight="1" x14ac:dyDescent="0.25">
      <c r="A235" t="s">
        <v>746</v>
      </c>
      <c r="B235">
        <v>1</v>
      </c>
      <c r="C235" t="s">
        <v>875</v>
      </c>
      <c r="D235" s="26" t="s">
        <v>1103</v>
      </c>
      <c r="E235" s="435" t="s">
        <v>2232</v>
      </c>
      <c r="F235" s="27" t="s">
        <v>57</v>
      </c>
      <c r="G235" s="28" t="s">
        <v>173</v>
      </c>
      <c r="H235" s="46" t="s">
        <v>143</v>
      </c>
      <c r="I235" s="27">
        <v>16</v>
      </c>
      <c r="J235" s="87">
        <v>16</v>
      </c>
      <c r="K235" s="856" t="s">
        <v>6197</v>
      </c>
      <c r="L235" s="28" t="s">
        <v>108</v>
      </c>
      <c r="M235" s="81" t="s">
        <v>6199</v>
      </c>
      <c r="N235" s="28">
        <v>1222</v>
      </c>
      <c r="O235" s="972">
        <v>1160</v>
      </c>
      <c r="P235" s="29">
        <v>6</v>
      </c>
      <c r="Q235" s="28">
        <v>1</v>
      </c>
      <c r="R235" s="28">
        <v>5</v>
      </c>
      <c r="S235" s="81">
        <v>261.77999999999997</v>
      </c>
      <c r="T235" s="185">
        <v>44495</v>
      </c>
      <c r="U235" s="326" t="s">
        <v>5998</v>
      </c>
      <c r="V235" s="60">
        <v>0.8</v>
      </c>
      <c r="W235" s="167">
        <v>1</v>
      </c>
      <c r="X235" s="489">
        <f t="shared" si="7"/>
        <v>171.37806873977087</v>
      </c>
      <c r="Y235" s="502" t="s">
        <v>1833</v>
      </c>
      <c r="Z235" s="494"/>
      <c r="AA235" s="28" t="s">
        <v>17</v>
      </c>
      <c r="AB235" s="27">
        <v>19</v>
      </c>
      <c r="AC235" s="28" t="s">
        <v>1102</v>
      </c>
      <c r="AD235" s="27" t="s">
        <v>54</v>
      </c>
      <c r="AE235" s="28" t="s">
        <v>158</v>
      </c>
      <c r="AF235" s="29" t="s">
        <v>55</v>
      </c>
      <c r="AG235" s="29" t="s">
        <v>54</v>
      </c>
      <c r="AH235" s="27" t="s">
        <v>181</v>
      </c>
      <c r="AI235" s="27" t="s">
        <v>181</v>
      </c>
      <c r="AJ235" s="27" t="s">
        <v>875</v>
      </c>
      <c r="AK235" s="81">
        <v>80</v>
      </c>
      <c r="AL235" s="569"/>
      <c r="AM235" s="28">
        <v>8</v>
      </c>
      <c r="AN235" s="28"/>
      <c r="AO235" s="28">
        <v>2013</v>
      </c>
      <c r="AP235" s="20">
        <v>2015</v>
      </c>
      <c r="AQ235" s="19"/>
      <c r="AR235" s="28" t="s">
        <v>807</v>
      </c>
      <c r="AS235" s="20" t="s">
        <v>806</v>
      </c>
    </row>
    <row r="236" spans="1:45" ht="15" customHeight="1" x14ac:dyDescent="0.25">
      <c r="B236">
        <v>1</v>
      </c>
      <c r="C236" t="s">
        <v>875</v>
      </c>
      <c r="D236" s="45" t="s">
        <v>1846</v>
      </c>
      <c r="E236" s="555" t="s">
        <v>2900</v>
      </c>
      <c r="F236" s="46" t="s">
        <v>67</v>
      </c>
      <c r="G236" s="42" t="s">
        <v>2899</v>
      </c>
      <c r="H236" s="46">
        <v>9900</v>
      </c>
      <c r="I236" s="46">
        <v>16</v>
      </c>
      <c r="J236" s="670">
        <v>16</v>
      </c>
      <c r="K236" s="19" t="s">
        <v>800</v>
      </c>
      <c r="L236" s="52" t="s">
        <v>108</v>
      </c>
      <c r="M236" s="81"/>
      <c r="N236" s="28">
        <v>1340</v>
      </c>
      <c r="O236" s="972"/>
      <c r="P236" s="29">
        <v>6</v>
      </c>
      <c r="Q236" s="28"/>
      <c r="R236" s="28">
        <v>5</v>
      </c>
      <c r="S236" s="81">
        <v>285.714</v>
      </c>
      <c r="T236" s="185">
        <v>43172</v>
      </c>
      <c r="U236" s="326">
        <v>14.7</v>
      </c>
      <c r="V236" s="60">
        <v>0.83</v>
      </c>
      <c r="W236" s="167">
        <v>3</v>
      </c>
      <c r="X236" s="489">
        <f t="shared" ref="X236:X265" si="8">IF(AND(N236&lt;&gt;"",S236&lt;&gt;""),1000*S236*V236/(N236*W236),"")</f>
        <v>58.990701492537312</v>
      </c>
      <c r="Y236" s="502" t="s">
        <v>174</v>
      </c>
      <c r="Z236" s="494"/>
      <c r="AA236" s="28" t="s">
        <v>17</v>
      </c>
      <c r="AB236" s="27">
        <v>10</v>
      </c>
      <c r="AC236" s="28" t="s">
        <v>1846</v>
      </c>
      <c r="AD236" s="27" t="s">
        <v>54</v>
      </c>
      <c r="AE236" s="28" t="s">
        <v>124</v>
      </c>
      <c r="AF236" s="29" t="s">
        <v>55</v>
      </c>
      <c r="AG236" s="29" t="s">
        <v>55</v>
      </c>
      <c r="AH236" s="27" t="s">
        <v>181</v>
      </c>
      <c r="AI236" s="27" t="s">
        <v>181</v>
      </c>
      <c r="AJ236" s="27" t="s">
        <v>54</v>
      </c>
      <c r="AK236" s="81"/>
      <c r="AL236" s="569"/>
      <c r="AM236" s="28">
        <v>16</v>
      </c>
      <c r="AN236" s="28"/>
      <c r="AO236" s="28">
        <v>2016</v>
      </c>
      <c r="AP236" s="20">
        <v>2019</v>
      </c>
      <c r="AQ236" s="182" t="s">
        <v>2901</v>
      </c>
      <c r="AR236" s="28" t="s">
        <v>1847</v>
      </c>
      <c r="AS236" s="20" t="s">
        <v>4427</v>
      </c>
    </row>
    <row r="237" spans="1:45" ht="15" customHeight="1" x14ac:dyDescent="0.25">
      <c r="B237">
        <v>1</v>
      </c>
      <c r="C237" t="s">
        <v>4376</v>
      </c>
      <c r="D237" s="409" t="s">
        <v>3689</v>
      </c>
      <c r="E237" s="435" t="s">
        <v>3690</v>
      </c>
      <c r="F237" s="412" t="s">
        <v>67</v>
      </c>
      <c r="G237" s="504" t="s">
        <v>3692</v>
      </c>
      <c r="H237" s="46" t="s">
        <v>143</v>
      </c>
      <c r="I237" s="412">
        <v>16</v>
      </c>
      <c r="J237" s="415">
        <v>16</v>
      </c>
      <c r="K237" s="19" t="s">
        <v>800</v>
      </c>
      <c r="L237" s="52" t="s">
        <v>108</v>
      </c>
      <c r="M237" s="81"/>
      <c r="N237" s="28">
        <v>1470</v>
      </c>
      <c r="O237" s="972"/>
      <c r="P237" s="29">
        <v>6</v>
      </c>
      <c r="Q237" s="28"/>
      <c r="R237" s="28"/>
      <c r="S237" s="81">
        <v>212.76599999999999</v>
      </c>
      <c r="T237" s="185">
        <v>43245</v>
      </c>
      <c r="U237" s="326">
        <v>14.7</v>
      </c>
      <c r="V237" s="60">
        <v>0.67</v>
      </c>
      <c r="W237" s="167">
        <v>1</v>
      </c>
      <c r="X237" s="489">
        <f t="shared" si="8"/>
        <v>96.974979591836743</v>
      </c>
      <c r="Y237" s="502" t="s">
        <v>174</v>
      </c>
      <c r="Z237" s="494"/>
      <c r="AA237" s="28" t="s">
        <v>20</v>
      </c>
      <c r="AB237" s="27">
        <v>62</v>
      </c>
      <c r="AC237" s="28" t="s">
        <v>3693</v>
      </c>
      <c r="AD237" s="27" t="s">
        <v>54</v>
      </c>
      <c r="AE237" s="28"/>
      <c r="AF237" s="29" t="s">
        <v>55</v>
      </c>
      <c r="AG237" s="29"/>
      <c r="AH237" s="27" t="s">
        <v>181</v>
      </c>
      <c r="AI237" s="27" t="s">
        <v>181</v>
      </c>
      <c r="AJ237" s="27"/>
      <c r="AK237" s="81">
        <v>15</v>
      </c>
      <c r="AL237" s="569"/>
      <c r="AM237" s="28">
        <v>8</v>
      </c>
      <c r="AN237" s="28"/>
      <c r="AO237" s="28">
        <v>2015</v>
      </c>
      <c r="AP237" s="20">
        <v>2015</v>
      </c>
      <c r="AQ237" s="19"/>
      <c r="AR237" s="561" t="s">
        <v>3694</v>
      </c>
      <c r="AS237" s="20" t="s">
        <v>3824</v>
      </c>
    </row>
    <row r="238" spans="1:45" ht="15" customHeight="1" x14ac:dyDescent="0.25">
      <c r="B238">
        <v>1</v>
      </c>
      <c r="C238" t="s">
        <v>875</v>
      </c>
      <c r="D238" s="26" t="s">
        <v>1783</v>
      </c>
      <c r="E238" s="435" t="s">
        <v>2623</v>
      </c>
      <c r="F238" s="27" t="s">
        <v>67</v>
      </c>
      <c r="G238" s="28"/>
      <c r="H238" s="46" t="s">
        <v>143</v>
      </c>
      <c r="I238" s="27">
        <v>16</v>
      </c>
      <c r="J238" s="87">
        <v>24</v>
      </c>
      <c r="K238" s="19" t="s">
        <v>3243</v>
      </c>
      <c r="L238" s="52" t="s">
        <v>108</v>
      </c>
      <c r="M238" s="81"/>
      <c r="N238" s="28">
        <v>1524</v>
      </c>
      <c r="O238" s="972"/>
      <c r="P238" s="29">
        <v>4</v>
      </c>
      <c r="Q238" s="28">
        <v>1</v>
      </c>
      <c r="R238" s="28">
        <v>12</v>
      </c>
      <c r="S238" s="81">
        <v>62.4</v>
      </c>
      <c r="T238" s="185">
        <v>43190</v>
      </c>
      <c r="U238" s="326" t="s">
        <v>3245</v>
      </c>
      <c r="V238" s="60">
        <v>0.67</v>
      </c>
      <c r="W238" s="167">
        <v>1</v>
      </c>
      <c r="X238" s="489">
        <f t="shared" si="8"/>
        <v>27.433070866141733</v>
      </c>
      <c r="Y238" s="502" t="s">
        <v>2226</v>
      </c>
      <c r="Z238" s="494"/>
      <c r="AA238" s="28" t="s">
        <v>20</v>
      </c>
      <c r="AB238" s="27"/>
      <c r="AC238" s="28" t="s">
        <v>3242</v>
      </c>
      <c r="AD238" s="27"/>
      <c r="AE238" s="28"/>
      <c r="AF238" s="29"/>
      <c r="AG238" s="29"/>
      <c r="AH238" s="27"/>
      <c r="AI238" s="27"/>
      <c r="AJ238" s="27"/>
      <c r="AK238" s="81"/>
      <c r="AL238" s="569"/>
      <c r="AM238" s="28"/>
      <c r="AN238" s="28"/>
      <c r="AO238" s="28">
        <v>2016</v>
      </c>
      <c r="AP238" s="20">
        <v>2018</v>
      </c>
      <c r="AQ238" s="142"/>
      <c r="AR238" s="28"/>
      <c r="AS238" s="20"/>
    </row>
    <row r="239" spans="1:45" ht="15" customHeight="1" x14ac:dyDescent="0.25">
      <c r="A239" t="s">
        <v>174</v>
      </c>
      <c r="B239">
        <v>1</v>
      </c>
      <c r="C239" t="s">
        <v>875</v>
      </c>
      <c r="D239" s="26" t="s">
        <v>621</v>
      </c>
      <c r="E239" s="28"/>
      <c r="F239" s="27" t="s">
        <v>57</v>
      </c>
      <c r="G239" s="28" t="s">
        <v>622</v>
      </c>
      <c r="H239" s="46" t="s">
        <v>1023</v>
      </c>
      <c r="I239" s="27">
        <v>16</v>
      </c>
      <c r="J239" s="87">
        <v>24</v>
      </c>
      <c r="K239" s="19" t="s">
        <v>800</v>
      </c>
      <c r="L239" s="52" t="s">
        <v>108</v>
      </c>
      <c r="M239" s="81"/>
      <c r="N239" s="28">
        <v>1622</v>
      </c>
      <c r="O239" s="972"/>
      <c r="P239" s="29">
        <v>6</v>
      </c>
      <c r="Q239" s="28">
        <v>1</v>
      </c>
      <c r="R239" s="28"/>
      <c r="S239" s="81">
        <v>106.56399999999999</v>
      </c>
      <c r="T239" s="185">
        <v>41688</v>
      </c>
      <c r="U239" s="326">
        <v>14.7</v>
      </c>
      <c r="V239" s="60">
        <v>0.67</v>
      </c>
      <c r="W239" s="167">
        <v>1</v>
      </c>
      <c r="X239" s="489">
        <f t="shared" si="8"/>
        <v>44.018421701602961</v>
      </c>
      <c r="Y239" s="502" t="s">
        <v>174</v>
      </c>
      <c r="Z239" s="494"/>
      <c r="AA239" s="28" t="s">
        <v>17</v>
      </c>
      <c r="AB239" s="27">
        <v>30</v>
      </c>
      <c r="AC239" s="28" t="s">
        <v>2824</v>
      </c>
      <c r="AD239" s="27" t="s">
        <v>54</v>
      </c>
      <c r="AE239" s="28"/>
      <c r="AF239" s="29" t="s">
        <v>55</v>
      </c>
      <c r="AG239" s="29"/>
      <c r="AH239" s="27" t="s">
        <v>181</v>
      </c>
      <c r="AI239" s="27" t="s">
        <v>181</v>
      </c>
      <c r="AJ239" s="27"/>
      <c r="AK239" s="81"/>
      <c r="AL239" s="569"/>
      <c r="AM239" s="28"/>
      <c r="AN239" s="28"/>
      <c r="AO239" s="28">
        <v>1998</v>
      </c>
      <c r="AP239" s="20">
        <v>2000</v>
      </c>
      <c r="AQ239" s="62"/>
      <c r="AR239" s="28"/>
      <c r="AS239" s="20" t="s">
        <v>3392</v>
      </c>
    </row>
    <row r="240" spans="1:45" ht="15" customHeight="1" x14ac:dyDescent="0.25">
      <c r="B240">
        <v>1</v>
      </c>
      <c r="C240" t="s">
        <v>875</v>
      </c>
      <c r="D240" s="26" t="s">
        <v>1742</v>
      </c>
      <c r="E240" s="435" t="s">
        <v>2336</v>
      </c>
      <c r="F240" s="27" t="s">
        <v>57</v>
      </c>
      <c r="G240" s="28" t="s">
        <v>1743</v>
      </c>
      <c r="H240" s="46" t="s">
        <v>822</v>
      </c>
      <c r="I240" s="27">
        <v>16</v>
      </c>
      <c r="J240" s="87">
        <v>16</v>
      </c>
      <c r="K240" s="19" t="s">
        <v>800</v>
      </c>
      <c r="L240" s="52" t="s">
        <v>108</v>
      </c>
      <c r="M240" s="81"/>
      <c r="N240" s="28">
        <v>1735</v>
      </c>
      <c r="O240" s="972"/>
      <c r="P240" s="29">
        <v>6</v>
      </c>
      <c r="Q240" s="28"/>
      <c r="R240" s="28"/>
      <c r="S240" s="81">
        <v>126.711</v>
      </c>
      <c r="T240" s="185">
        <v>42884</v>
      </c>
      <c r="U240" s="326">
        <v>14.7</v>
      </c>
      <c r="V240" s="60">
        <v>0.67</v>
      </c>
      <c r="W240" s="167">
        <v>2</v>
      </c>
      <c r="X240" s="489">
        <f t="shared" si="8"/>
        <v>24.465812680115278</v>
      </c>
      <c r="Y240" s="502" t="s">
        <v>2216</v>
      </c>
      <c r="Z240" s="494"/>
      <c r="AA240" s="28" t="s">
        <v>17</v>
      </c>
      <c r="AB240" s="27">
        <v>9</v>
      </c>
      <c r="AC240" s="28" t="s">
        <v>73</v>
      </c>
      <c r="AD240" s="27" t="s">
        <v>54</v>
      </c>
      <c r="AE240" s="28" t="s">
        <v>124</v>
      </c>
      <c r="AF240" s="29" t="s">
        <v>55</v>
      </c>
      <c r="AG240" s="29"/>
      <c r="AH240" s="27" t="s">
        <v>181</v>
      </c>
      <c r="AI240" s="27" t="s">
        <v>181</v>
      </c>
      <c r="AJ240" s="27" t="s">
        <v>54</v>
      </c>
      <c r="AK240" s="81"/>
      <c r="AL240" s="569"/>
      <c r="AM240" s="28">
        <v>16</v>
      </c>
      <c r="AN240" s="28"/>
      <c r="AO240" s="28">
        <v>2014</v>
      </c>
      <c r="AP240" s="20">
        <v>2017</v>
      </c>
      <c r="AQ240" s="19"/>
      <c r="AR240" s="561" t="s">
        <v>2337</v>
      </c>
      <c r="AS240" s="20" t="s">
        <v>1769</v>
      </c>
    </row>
    <row r="241" spans="1:45" ht="15" customHeight="1" x14ac:dyDescent="0.25">
      <c r="B241">
        <v>1</v>
      </c>
      <c r="C241" t="s">
        <v>875</v>
      </c>
      <c r="D241" s="45" t="s">
        <v>2019</v>
      </c>
      <c r="E241" s="555" t="s">
        <v>3131</v>
      </c>
      <c r="F241" s="46" t="s">
        <v>67</v>
      </c>
      <c r="G241" s="42" t="s">
        <v>1778</v>
      </c>
      <c r="H241" s="46" t="s">
        <v>1031</v>
      </c>
      <c r="I241" s="46">
        <v>16</v>
      </c>
      <c r="J241" s="670">
        <v>8</v>
      </c>
      <c r="K241" s="19" t="s">
        <v>2020</v>
      </c>
      <c r="L241" s="52" t="s">
        <v>1778</v>
      </c>
      <c r="M241" s="81"/>
      <c r="N241" s="28">
        <v>1750</v>
      </c>
      <c r="O241" s="972"/>
      <c r="P241" s="29" t="s">
        <v>744</v>
      </c>
      <c r="Q241" s="28"/>
      <c r="R241" s="28"/>
      <c r="S241" s="81">
        <v>60</v>
      </c>
      <c r="T241" s="185"/>
      <c r="U241" s="326"/>
      <c r="V241" s="60">
        <v>0.67</v>
      </c>
      <c r="W241" s="167">
        <v>2</v>
      </c>
      <c r="X241" s="489">
        <f t="shared" si="8"/>
        <v>11.485714285714286</v>
      </c>
      <c r="Y241" s="502" t="s">
        <v>2226</v>
      </c>
      <c r="Z241" s="494" t="s">
        <v>54</v>
      </c>
      <c r="AA241" s="28" t="s">
        <v>479</v>
      </c>
      <c r="AB241" s="27">
        <v>50</v>
      </c>
      <c r="AC241" s="28" t="s">
        <v>229</v>
      </c>
      <c r="AD241" s="27" t="s">
        <v>54</v>
      </c>
      <c r="AE241" s="28"/>
      <c r="AF241" s="29" t="s">
        <v>55</v>
      </c>
      <c r="AG241" s="29"/>
      <c r="AH241" s="27" t="s">
        <v>129</v>
      </c>
      <c r="AI241" s="27" t="s">
        <v>129</v>
      </c>
      <c r="AJ241" s="27" t="s">
        <v>54</v>
      </c>
      <c r="AK241" s="81"/>
      <c r="AL241" s="569"/>
      <c r="AM241" s="28"/>
      <c r="AN241" s="28"/>
      <c r="AO241" s="28">
        <v>2017</v>
      </c>
      <c r="AP241" s="20">
        <v>2021</v>
      </c>
      <c r="AQ241" s="182" t="s">
        <v>2114</v>
      </c>
      <c r="AR241" s="28" t="s">
        <v>5863</v>
      </c>
      <c r="AS241" s="20" t="s">
        <v>5864</v>
      </c>
    </row>
    <row r="242" spans="1:45" ht="15" customHeight="1" x14ac:dyDescent="0.25">
      <c r="A242" t="s">
        <v>746</v>
      </c>
      <c r="B242">
        <v>1</v>
      </c>
      <c r="C242" t="s">
        <v>875</v>
      </c>
      <c r="D242" s="26" t="s">
        <v>66</v>
      </c>
      <c r="E242" s="435" t="s">
        <v>2200</v>
      </c>
      <c r="F242" s="27" t="s">
        <v>67</v>
      </c>
      <c r="G242" s="28" t="s">
        <v>70</v>
      </c>
      <c r="H242" s="46" t="s">
        <v>41</v>
      </c>
      <c r="I242" s="27">
        <v>16</v>
      </c>
      <c r="J242" s="87">
        <v>8</v>
      </c>
      <c r="K242" s="19" t="s">
        <v>794</v>
      </c>
      <c r="L242" s="52" t="s">
        <v>108</v>
      </c>
      <c r="M242" s="81"/>
      <c r="N242" s="28">
        <v>1751</v>
      </c>
      <c r="O242" s="972"/>
      <c r="P242" s="29">
        <v>4</v>
      </c>
      <c r="Q242" s="28"/>
      <c r="R242" s="28">
        <v>16</v>
      </c>
      <c r="S242" s="81">
        <v>56.741</v>
      </c>
      <c r="T242" s="185">
        <v>41684</v>
      </c>
      <c r="U242" s="326">
        <v>14.7</v>
      </c>
      <c r="V242" s="60">
        <v>0.33</v>
      </c>
      <c r="W242" s="167">
        <v>1</v>
      </c>
      <c r="X242" s="489">
        <f t="shared" si="8"/>
        <v>10.693620788121075</v>
      </c>
      <c r="Y242" s="502" t="s">
        <v>174</v>
      </c>
      <c r="Z242" s="494"/>
      <c r="AA242" s="28" t="s">
        <v>17</v>
      </c>
      <c r="AB242" s="27">
        <v>22</v>
      </c>
      <c r="AC242" s="28" t="s">
        <v>793</v>
      </c>
      <c r="AD242" s="27" t="s">
        <v>81</v>
      </c>
      <c r="AE242" s="28" t="s">
        <v>124</v>
      </c>
      <c r="AF242" s="29" t="s">
        <v>55</v>
      </c>
      <c r="AG242" s="29"/>
      <c r="AH242" s="27" t="s">
        <v>181</v>
      </c>
      <c r="AI242" s="27" t="s">
        <v>181</v>
      </c>
      <c r="AJ242" s="27" t="s">
        <v>54</v>
      </c>
      <c r="AK242" s="81"/>
      <c r="AL242" s="569"/>
      <c r="AM242" s="28">
        <v>5</v>
      </c>
      <c r="AN242" s="28"/>
      <c r="AO242" s="28">
        <v>2003</v>
      </c>
      <c r="AP242" s="20">
        <v>2012</v>
      </c>
      <c r="AQ242" s="142"/>
      <c r="AR242" s="28" t="s">
        <v>795</v>
      </c>
      <c r="AS242" s="20" t="s">
        <v>1308</v>
      </c>
    </row>
    <row r="243" spans="1:45" ht="15" customHeight="1" x14ac:dyDescent="0.25">
      <c r="A243" t="s">
        <v>746</v>
      </c>
      <c r="B243">
        <v>1</v>
      </c>
      <c r="C243" t="s">
        <v>875</v>
      </c>
      <c r="D243" s="26" t="s">
        <v>4125</v>
      </c>
      <c r="E243" s="435" t="s">
        <v>4124</v>
      </c>
      <c r="F243" s="29" t="s">
        <v>67</v>
      </c>
      <c r="G243" s="28" t="s">
        <v>4128</v>
      </c>
      <c r="H243" s="46" t="s">
        <v>143</v>
      </c>
      <c r="I243" s="717" t="s">
        <v>4126</v>
      </c>
      <c r="J243" s="87">
        <v>16</v>
      </c>
      <c r="K243" s="19" t="s">
        <v>800</v>
      </c>
      <c r="L243" s="52" t="s">
        <v>108</v>
      </c>
      <c r="M243" s="81"/>
      <c r="N243" s="28">
        <v>1755</v>
      </c>
      <c r="O243" s="972"/>
      <c r="P243" s="29">
        <v>6</v>
      </c>
      <c r="Q243" s="28"/>
      <c r="R243" s="28"/>
      <c r="S243" s="81">
        <v>53.475999999999999</v>
      </c>
      <c r="T243" s="185">
        <v>43294</v>
      </c>
      <c r="U243" s="326">
        <v>14.7</v>
      </c>
      <c r="V243" s="60">
        <v>0.67</v>
      </c>
      <c r="W243" s="167">
        <v>1</v>
      </c>
      <c r="X243" s="489">
        <f t="shared" si="8"/>
        <v>20.415339031339034</v>
      </c>
      <c r="Y243" s="502" t="s">
        <v>174</v>
      </c>
      <c r="Z243" s="494"/>
      <c r="AA243" s="28" t="s">
        <v>20</v>
      </c>
      <c r="AB243" s="27">
        <v>49</v>
      </c>
      <c r="AC243" s="28" t="s">
        <v>73</v>
      </c>
      <c r="AD243" s="27" t="s">
        <v>54</v>
      </c>
      <c r="AE243" s="28" t="s">
        <v>124</v>
      </c>
      <c r="AF243" s="29" t="s">
        <v>55</v>
      </c>
      <c r="AG243" s="29"/>
      <c r="AH243" s="27" t="s">
        <v>181</v>
      </c>
      <c r="AI243" s="27" t="s">
        <v>181</v>
      </c>
      <c r="AJ243" s="27" t="s">
        <v>54</v>
      </c>
      <c r="AK243" s="81">
        <v>40</v>
      </c>
      <c r="AL243" s="569"/>
      <c r="AM243" s="28">
        <v>8</v>
      </c>
      <c r="AN243" s="28"/>
      <c r="AO243" s="28">
        <v>2016</v>
      </c>
      <c r="AP243" s="20">
        <v>2017</v>
      </c>
      <c r="AQ243" s="182"/>
      <c r="AR243" s="28" t="s">
        <v>4127</v>
      </c>
      <c r="AS243" s="20" t="s">
        <v>4229</v>
      </c>
    </row>
    <row r="244" spans="1:45" ht="15" customHeight="1" x14ac:dyDescent="0.25">
      <c r="A244" t="s">
        <v>744</v>
      </c>
      <c r="B244">
        <v>1</v>
      </c>
      <c r="C244" t="s">
        <v>875</v>
      </c>
      <c r="D244" s="26" t="s">
        <v>456</v>
      </c>
      <c r="E244" s="435" t="s">
        <v>2537</v>
      </c>
      <c r="F244" s="27" t="s">
        <v>85</v>
      </c>
      <c r="G244" s="28" t="s">
        <v>458</v>
      </c>
      <c r="H244" s="46" t="s">
        <v>459</v>
      </c>
      <c r="I244" s="27">
        <v>16</v>
      </c>
      <c r="J244" s="87">
        <v>16</v>
      </c>
      <c r="K244" s="19" t="s">
        <v>800</v>
      </c>
      <c r="L244" s="52" t="s">
        <v>108</v>
      </c>
      <c r="M244" s="81"/>
      <c r="N244" s="28">
        <v>1760</v>
      </c>
      <c r="O244" s="972"/>
      <c r="P244" s="29">
        <v>6</v>
      </c>
      <c r="Q244" s="28">
        <v>1</v>
      </c>
      <c r="R244" s="28">
        <v>1</v>
      </c>
      <c r="S244" s="81">
        <v>147.18899999999999</v>
      </c>
      <c r="T244" s="185">
        <v>41764</v>
      </c>
      <c r="U244" s="326">
        <v>14.7</v>
      </c>
      <c r="V244" s="60">
        <v>0.67</v>
      </c>
      <c r="W244" s="578">
        <v>2</v>
      </c>
      <c r="X244" s="489">
        <f t="shared" si="8"/>
        <v>28.016088068181819</v>
      </c>
      <c r="Y244" s="502" t="s">
        <v>174</v>
      </c>
      <c r="Z244" s="494" t="s">
        <v>54</v>
      </c>
      <c r="AA244" s="28" t="s">
        <v>17</v>
      </c>
      <c r="AB244" s="27">
        <v>118</v>
      </c>
      <c r="AC244" s="28" t="s">
        <v>1275</v>
      </c>
      <c r="AD244" s="27" t="s">
        <v>54</v>
      </c>
      <c r="AE244" s="28" t="s">
        <v>124</v>
      </c>
      <c r="AF244" s="29" t="s">
        <v>55</v>
      </c>
      <c r="AG244" s="29" t="s">
        <v>55</v>
      </c>
      <c r="AH244" s="27" t="s">
        <v>462</v>
      </c>
      <c r="AI244" s="27" t="s">
        <v>462</v>
      </c>
      <c r="AJ244" s="27" t="s">
        <v>54</v>
      </c>
      <c r="AK244" s="81">
        <v>70</v>
      </c>
      <c r="AL244" s="569">
        <v>13</v>
      </c>
      <c r="AM244" s="28">
        <v>8</v>
      </c>
      <c r="AN244" s="28"/>
      <c r="AO244" s="28">
        <v>2010</v>
      </c>
      <c r="AP244" s="20">
        <v>2019</v>
      </c>
      <c r="AQ244" s="182" t="s">
        <v>4813</v>
      </c>
      <c r="AR244" s="28" t="s">
        <v>766</v>
      </c>
      <c r="AS244" s="20" t="s">
        <v>457</v>
      </c>
    </row>
    <row r="245" spans="1:45" ht="15" customHeight="1" x14ac:dyDescent="0.25">
      <c r="A245" t="s">
        <v>174</v>
      </c>
      <c r="B245">
        <v>1</v>
      </c>
      <c r="C245" t="s">
        <v>875</v>
      </c>
      <c r="D245" s="45" t="s">
        <v>362</v>
      </c>
      <c r="E245" s="555" t="s">
        <v>2305</v>
      </c>
      <c r="F245" s="46" t="s">
        <v>67</v>
      </c>
      <c r="G245" s="42" t="s">
        <v>363</v>
      </c>
      <c r="H245" s="46" t="s">
        <v>143</v>
      </c>
      <c r="I245" s="46">
        <v>16</v>
      </c>
      <c r="J245" s="88">
        <v>16</v>
      </c>
      <c r="K245" s="19" t="s">
        <v>802</v>
      </c>
      <c r="L245" s="52" t="s">
        <v>108</v>
      </c>
      <c r="M245" s="81"/>
      <c r="N245" s="28">
        <v>1763</v>
      </c>
      <c r="O245" s="974"/>
      <c r="P245" s="29" t="s">
        <v>744</v>
      </c>
      <c r="Q245" s="28"/>
      <c r="R245" s="28">
        <v>22</v>
      </c>
      <c r="S245" s="81">
        <v>157.10900000000001</v>
      </c>
      <c r="T245" s="185">
        <v>41725</v>
      </c>
      <c r="U245" s="326" t="s">
        <v>1267</v>
      </c>
      <c r="V245" s="60">
        <v>0.67</v>
      </c>
      <c r="W245" s="167">
        <v>6</v>
      </c>
      <c r="X245" s="489">
        <f t="shared" si="8"/>
        <v>9.9511278124409159</v>
      </c>
      <c r="Y245" s="585" t="s">
        <v>2226</v>
      </c>
      <c r="Z245" s="586"/>
      <c r="AA245" s="42" t="s">
        <v>17</v>
      </c>
      <c r="AB245" s="46">
        <v>40</v>
      </c>
      <c r="AC245" s="42" t="s">
        <v>362</v>
      </c>
      <c r="AD245" s="46" t="s">
        <v>54</v>
      </c>
      <c r="AE245" s="42"/>
      <c r="AF245" s="43" t="s">
        <v>55</v>
      </c>
      <c r="AG245" s="43"/>
      <c r="AH245" s="46" t="s">
        <v>364</v>
      </c>
      <c r="AI245" s="46" t="s">
        <v>365</v>
      </c>
      <c r="AJ245" s="46"/>
      <c r="AK245" s="82">
        <v>75</v>
      </c>
      <c r="AL245" s="587"/>
      <c r="AM245" s="42">
        <v>16</v>
      </c>
      <c r="AN245" s="42">
        <v>4</v>
      </c>
      <c r="AO245" s="42">
        <v>2007</v>
      </c>
      <c r="AP245" s="53">
        <v>2009</v>
      </c>
      <c r="AQ245" s="551"/>
      <c r="AR245" s="42" t="s">
        <v>1027</v>
      </c>
      <c r="AS245" s="53" t="s">
        <v>1026</v>
      </c>
    </row>
    <row r="246" spans="1:45" ht="15" customHeight="1" x14ac:dyDescent="0.25">
      <c r="B246">
        <v>1</v>
      </c>
      <c r="C246" t="s">
        <v>875</v>
      </c>
      <c r="D246" s="26" t="s">
        <v>5772</v>
      </c>
      <c r="E246" s="435" t="s">
        <v>2120</v>
      </c>
      <c r="F246" s="27" t="s">
        <v>67</v>
      </c>
      <c r="G246" s="28" t="s">
        <v>2119</v>
      </c>
      <c r="H246" s="46" t="s">
        <v>65</v>
      </c>
      <c r="I246" s="27">
        <v>16</v>
      </c>
      <c r="J246" s="87">
        <v>16</v>
      </c>
      <c r="K246" s="19" t="s">
        <v>800</v>
      </c>
      <c r="L246" s="52" t="s">
        <v>108</v>
      </c>
      <c r="M246" s="81"/>
      <c r="N246" s="28">
        <v>1858</v>
      </c>
      <c r="O246" s="972"/>
      <c r="P246" s="29">
        <v>6</v>
      </c>
      <c r="Q246" s="28"/>
      <c r="R246" s="28">
        <v>9</v>
      </c>
      <c r="S246" s="81">
        <v>149.25399999999999</v>
      </c>
      <c r="T246" s="185">
        <v>42512</v>
      </c>
      <c r="U246" s="326">
        <v>14.7</v>
      </c>
      <c r="V246" s="60">
        <v>0.67</v>
      </c>
      <c r="W246" s="167">
        <v>1</v>
      </c>
      <c r="X246" s="489">
        <f t="shared" si="8"/>
        <v>53.821410118406895</v>
      </c>
      <c r="Y246" s="502" t="s">
        <v>174</v>
      </c>
      <c r="Z246" s="494" t="s">
        <v>54</v>
      </c>
      <c r="AA246" s="28" t="s">
        <v>17</v>
      </c>
      <c r="AB246" s="27">
        <v>11</v>
      </c>
      <c r="AC246" s="28" t="s">
        <v>79</v>
      </c>
      <c r="AD246" s="27"/>
      <c r="AE246" s="28"/>
      <c r="AF246" s="29"/>
      <c r="AG246" s="29"/>
      <c r="AH246" s="27" t="s">
        <v>181</v>
      </c>
      <c r="AI246" s="27" t="s">
        <v>181</v>
      </c>
      <c r="AJ246" s="27"/>
      <c r="AK246" s="81">
        <v>25</v>
      </c>
      <c r="AL246" s="569"/>
      <c r="AM246" s="28"/>
      <c r="AN246" s="28"/>
      <c r="AO246" s="28">
        <v>2017</v>
      </c>
      <c r="AP246" s="20">
        <v>2020</v>
      </c>
      <c r="AQ246" s="182" t="s">
        <v>3464</v>
      </c>
      <c r="AR246" s="28" t="s">
        <v>2912</v>
      </c>
      <c r="AS246" s="20" t="s">
        <v>2913</v>
      </c>
    </row>
    <row r="247" spans="1:45" ht="15" customHeight="1" x14ac:dyDescent="0.25">
      <c r="B247">
        <v>1</v>
      </c>
      <c r="C247" t="s">
        <v>875</v>
      </c>
      <c r="D247" s="26" t="s">
        <v>524</v>
      </c>
      <c r="E247" s="435" t="s">
        <v>2559</v>
      </c>
      <c r="F247" s="27" t="s">
        <v>85</v>
      </c>
      <c r="G247" s="28" t="s">
        <v>525</v>
      </c>
      <c r="H247" s="46" t="s">
        <v>1031</v>
      </c>
      <c r="I247" s="27">
        <v>16</v>
      </c>
      <c r="J247" s="87">
        <v>8</v>
      </c>
      <c r="K247" s="19" t="s">
        <v>800</v>
      </c>
      <c r="L247" s="52" t="s">
        <v>108</v>
      </c>
      <c r="M247" s="81"/>
      <c r="N247" s="28">
        <v>1916</v>
      </c>
      <c r="O247" s="972"/>
      <c r="P247" s="29">
        <v>6</v>
      </c>
      <c r="Q247" s="28"/>
      <c r="R247" s="28"/>
      <c r="S247" s="81">
        <v>172.41399999999999</v>
      </c>
      <c r="T247" s="185">
        <v>43185</v>
      </c>
      <c r="U247" s="326">
        <v>14.7</v>
      </c>
      <c r="V247" s="60">
        <v>0.67</v>
      </c>
      <c r="W247" s="167">
        <v>3</v>
      </c>
      <c r="X247" s="489">
        <f t="shared" si="8"/>
        <v>20.096969380654141</v>
      </c>
      <c r="Y247" s="502" t="s">
        <v>174</v>
      </c>
      <c r="Z247" s="494"/>
      <c r="AA247" s="28" t="s">
        <v>20</v>
      </c>
      <c r="AB247" s="27">
        <v>1</v>
      </c>
      <c r="AC247" s="28" t="s">
        <v>524</v>
      </c>
      <c r="AD247" s="27" t="s">
        <v>54</v>
      </c>
      <c r="AE247" s="28" t="s">
        <v>124</v>
      </c>
      <c r="AF247" s="29" t="s">
        <v>55</v>
      </c>
      <c r="AG247" s="29" t="s">
        <v>55</v>
      </c>
      <c r="AH247" s="27" t="s">
        <v>181</v>
      </c>
      <c r="AI247" s="27" t="s">
        <v>181</v>
      </c>
      <c r="AJ247" s="27" t="s">
        <v>54</v>
      </c>
      <c r="AK247" s="81"/>
      <c r="AL247" s="569"/>
      <c r="AM247" s="28">
        <v>7</v>
      </c>
      <c r="AN247" s="28"/>
      <c r="AO247" s="28">
        <v>2012</v>
      </c>
      <c r="AP247" s="20">
        <v>2013</v>
      </c>
      <c r="AQ247" s="19"/>
      <c r="AR247" s="28" t="s">
        <v>3153</v>
      </c>
      <c r="AS247" s="20" t="s">
        <v>526</v>
      </c>
    </row>
    <row r="248" spans="1:45" ht="15" customHeight="1" x14ac:dyDescent="0.25">
      <c r="A248" t="s">
        <v>744</v>
      </c>
      <c r="B248">
        <v>1</v>
      </c>
      <c r="C248" t="s">
        <v>875</v>
      </c>
      <c r="D248" s="26" t="s">
        <v>412</v>
      </c>
      <c r="E248" s="435" t="s">
        <v>2104</v>
      </c>
      <c r="F248" s="27" t="s">
        <v>67</v>
      </c>
      <c r="G248" s="28" t="s">
        <v>414</v>
      </c>
      <c r="H248" s="46" t="s">
        <v>1031</v>
      </c>
      <c r="I248" s="27">
        <v>16</v>
      </c>
      <c r="J248" s="87">
        <v>8</v>
      </c>
      <c r="K248" s="19" t="s">
        <v>802</v>
      </c>
      <c r="L248" s="52" t="s">
        <v>108</v>
      </c>
      <c r="M248" s="81"/>
      <c r="N248" s="28">
        <v>1966</v>
      </c>
      <c r="O248" s="972"/>
      <c r="P248" s="29" t="s">
        <v>744</v>
      </c>
      <c r="Q248" s="28">
        <v>2</v>
      </c>
      <c r="R248" s="28"/>
      <c r="S248" s="81">
        <v>76.86</v>
      </c>
      <c r="T248" s="185">
        <v>41685</v>
      </c>
      <c r="U248" s="326" t="s">
        <v>1267</v>
      </c>
      <c r="V248" s="60">
        <v>0.67</v>
      </c>
      <c r="W248" s="167">
        <v>2</v>
      </c>
      <c r="X248" s="489">
        <f t="shared" si="8"/>
        <v>13.096693794506614</v>
      </c>
      <c r="Y248" s="502" t="s">
        <v>2216</v>
      </c>
      <c r="Z248" s="494"/>
      <c r="AA248" s="28" t="s">
        <v>20</v>
      </c>
      <c r="AB248" s="27">
        <v>4</v>
      </c>
      <c r="AC248" s="28" t="s">
        <v>417</v>
      </c>
      <c r="AD248" s="27" t="s">
        <v>54</v>
      </c>
      <c r="AE248" s="28" t="s">
        <v>124</v>
      </c>
      <c r="AF248" s="29" t="s">
        <v>55</v>
      </c>
      <c r="AG248" s="29" t="s">
        <v>55</v>
      </c>
      <c r="AH248" s="27" t="s">
        <v>129</v>
      </c>
      <c r="AI248" s="27" t="s">
        <v>129</v>
      </c>
      <c r="AJ248" s="27" t="s">
        <v>54</v>
      </c>
      <c r="AK248" s="81"/>
      <c r="AL248" s="569"/>
      <c r="AM248" s="28"/>
      <c r="AN248" s="28"/>
      <c r="AO248" s="28">
        <v>2012</v>
      </c>
      <c r="AP248" s="20">
        <v>2013</v>
      </c>
      <c r="AQ248" s="142"/>
      <c r="AR248" s="28" t="s">
        <v>416</v>
      </c>
      <c r="AS248" s="20"/>
    </row>
    <row r="249" spans="1:45" ht="15" customHeight="1" x14ac:dyDescent="0.25">
      <c r="A249" t="s">
        <v>746</v>
      </c>
      <c r="B249">
        <v>1</v>
      </c>
      <c r="C249" t="s">
        <v>875</v>
      </c>
      <c r="D249" s="26" t="s">
        <v>302</v>
      </c>
      <c r="E249" s="435" t="s">
        <v>2289</v>
      </c>
      <c r="F249" s="27" t="s">
        <v>67</v>
      </c>
      <c r="G249" s="28" t="s">
        <v>304</v>
      </c>
      <c r="H249" s="46" t="s">
        <v>65</v>
      </c>
      <c r="I249" s="27">
        <v>16</v>
      </c>
      <c r="J249" s="87">
        <v>16</v>
      </c>
      <c r="K249" s="19" t="s">
        <v>303</v>
      </c>
      <c r="L249" s="52" t="s">
        <v>200</v>
      </c>
      <c r="M249" s="81"/>
      <c r="N249" s="28">
        <v>2000</v>
      </c>
      <c r="O249" s="972"/>
      <c r="P249" s="29">
        <v>4</v>
      </c>
      <c r="Q249" s="28"/>
      <c r="R249" s="28"/>
      <c r="S249" s="81">
        <v>100</v>
      </c>
      <c r="T249" s="185"/>
      <c r="U249" s="326" t="s">
        <v>1269</v>
      </c>
      <c r="V249" s="60">
        <v>0.67</v>
      </c>
      <c r="W249" s="167">
        <v>1</v>
      </c>
      <c r="X249" s="489">
        <f t="shared" si="8"/>
        <v>33.5</v>
      </c>
      <c r="Y249" s="502" t="s">
        <v>2226</v>
      </c>
      <c r="Z249" s="494"/>
      <c r="AA249" s="28" t="s">
        <v>17</v>
      </c>
      <c r="AB249" s="27">
        <v>11</v>
      </c>
      <c r="AC249" s="28" t="s">
        <v>229</v>
      </c>
      <c r="AD249" s="27" t="s">
        <v>54</v>
      </c>
      <c r="AE249" s="28" t="s">
        <v>124</v>
      </c>
      <c r="AF249" s="29" t="s">
        <v>55</v>
      </c>
      <c r="AG249" s="29"/>
      <c r="AH249" s="27" t="s">
        <v>305</v>
      </c>
      <c r="AI249" s="27" t="s">
        <v>305</v>
      </c>
      <c r="AJ249" s="27"/>
      <c r="AK249" s="81"/>
      <c r="AL249" s="569"/>
      <c r="AM249" s="28"/>
      <c r="AN249" s="28"/>
      <c r="AO249" s="28">
        <v>2004</v>
      </c>
      <c r="AP249" s="20">
        <v>2014</v>
      </c>
      <c r="AQ249" s="142"/>
      <c r="AR249" s="435" t="s">
        <v>901</v>
      </c>
      <c r="AS249" s="130" t="s">
        <v>1292</v>
      </c>
    </row>
    <row r="250" spans="1:45" ht="15" customHeight="1" x14ac:dyDescent="0.25">
      <c r="A250" t="s">
        <v>744</v>
      </c>
      <c r="B250">
        <v>1</v>
      </c>
      <c r="C250" t="s">
        <v>875</v>
      </c>
      <c r="D250" s="26" t="s">
        <v>431</v>
      </c>
      <c r="E250" s="435" t="s">
        <v>2539</v>
      </c>
      <c r="F250" s="27" t="s">
        <v>57</v>
      </c>
      <c r="G250" s="28" t="s">
        <v>432</v>
      </c>
      <c r="H250" s="46" t="s">
        <v>1023</v>
      </c>
      <c r="I250" s="27">
        <v>16</v>
      </c>
      <c r="J250" s="87">
        <v>16</v>
      </c>
      <c r="K250" s="19" t="s">
        <v>800</v>
      </c>
      <c r="L250" s="52" t="s">
        <v>108</v>
      </c>
      <c r="M250" s="81"/>
      <c r="N250" s="28">
        <v>2225</v>
      </c>
      <c r="O250" s="972"/>
      <c r="P250" s="29">
        <v>6</v>
      </c>
      <c r="Q250" s="28">
        <v>1</v>
      </c>
      <c r="R250" s="28"/>
      <c r="S250" s="81">
        <v>179.565</v>
      </c>
      <c r="T250" s="185">
        <v>41725</v>
      </c>
      <c r="U250" s="326">
        <v>14.7</v>
      </c>
      <c r="V250" s="60">
        <v>0.67</v>
      </c>
      <c r="W250" s="167">
        <v>1</v>
      </c>
      <c r="X250" s="489">
        <f t="shared" si="8"/>
        <v>54.071258426966295</v>
      </c>
      <c r="Y250" s="502" t="s">
        <v>174</v>
      </c>
      <c r="Z250" s="494"/>
      <c r="AA250" s="28" t="s">
        <v>20</v>
      </c>
      <c r="AB250" s="27">
        <v>10</v>
      </c>
      <c r="AC250" s="28" t="s">
        <v>433</v>
      </c>
      <c r="AD250" s="27" t="s">
        <v>54</v>
      </c>
      <c r="AE250" s="28" t="s">
        <v>124</v>
      </c>
      <c r="AF250" s="29" t="s">
        <v>55</v>
      </c>
      <c r="AG250" s="29" t="s">
        <v>54</v>
      </c>
      <c r="AH250" s="27" t="s">
        <v>181</v>
      </c>
      <c r="AI250" s="27" t="s">
        <v>181</v>
      </c>
      <c r="AJ250" s="27"/>
      <c r="AK250" s="81"/>
      <c r="AL250" s="569"/>
      <c r="AM250" s="28"/>
      <c r="AN250" s="28"/>
      <c r="AO250" s="28">
        <v>2002</v>
      </c>
      <c r="AP250" s="20">
        <v>2009</v>
      </c>
      <c r="AQ250" s="19"/>
      <c r="AR250" s="28" t="s">
        <v>1024</v>
      </c>
      <c r="AS250" s="20" t="s">
        <v>1210</v>
      </c>
    </row>
    <row r="251" spans="1:45" ht="15" customHeight="1" x14ac:dyDescent="0.25">
      <c r="A251" t="s">
        <v>744</v>
      </c>
      <c r="B251">
        <v>1</v>
      </c>
      <c r="C251" t="s">
        <v>875</v>
      </c>
      <c r="D251" s="45" t="s">
        <v>560</v>
      </c>
      <c r="E251" s="555" t="s">
        <v>4998</v>
      </c>
      <c r="F251" s="46" t="s">
        <v>67</v>
      </c>
      <c r="G251" s="42" t="s">
        <v>561</v>
      </c>
      <c r="H251" s="46">
        <v>68000</v>
      </c>
      <c r="I251" s="46">
        <v>16</v>
      </c>
      <c r="J251" s="670">
        <v>16</v>
      </c>
      <c r="K251" s="19" t="s">
        <v>800</v>
      </c>
      <c r="L251" s="52" t="s">
        <v>108</v>
      </c>
      <c r="M251" s="81"/>
      <c r="N251" s="28">
        <v>2331</v>
      </c>
      <c r="O251" s="972"/>
      <c r="P251" s="29">
        <v>6</v>
      </c>
      <c r="Q251" s="28"/>
      <c r="R251" s="28"/>
      <c r="S251" s="81">
        <v>43.887</v>
      </c>
      <c r="T251" s="185">
        <v>41690</v>
      </c>
      <c r="U251" s="326">
        <v>14.7</v>
      </c>
      <c r="V251" s="60">
        <v>0.67</v>
      </c>
      <c r="W251" s="167">
        <v>4</v>
      </c>
      <c r="X251" s="489">
        <f t="shared" si="8"/>
        <v>3.1536132561132564</v>
      </c>
      <c r="Y251" s="502" t="s">
        <v>174</v>
      </c>
      <c r="Z251" s="494"/>
      <c r="AA251" s="28" t="s">
        <v>17</v>
      </c>
      <c r="AB251" s="27">
        <v>2</v>
      </c>
      <c r="AC251" s="28" t="s">
        <v>894</v>
      </c>
      <c r="AD251" s="27" t="s">
        <v>54</v>
      </c>
      <c r="AE251" s="28" t="s">
        <v>124</v>
      </c>
      <c r="AF251" s="29" t="s">
        <v>55</v>
      </c>
      <c r="AG251" s="29" t="s">
        <v>55</v>
      </c>
      <c r="AH251" s="27" t="s">
        <v>133</v>
      </c>
      <c r="AI251" s="27" t="s">
        <v>133</v>
      </c>
      <c r="AJ251" s="27" t="s">
        <v>54</v>
      </c>
      <c r="AK251" s="81"/>
      <c r="AL251" s="569"/>
      <c r="AM251" s="28">
        <v>16</v>
      </c>
      <c r="AN251" s="28"/>
      <c r="AO251" s="28">
        <v>2007</v>
      </c>
      <c r="AP251" s="20">
        <v>2012</v>
      </c>
      <c r="AQ251" s="19"/>
      <c r="AR251" s="28" t="s">
        <v>2568</v>
      </c>
      <c r="AS251" s="20" t="s">
        <v>562</v>
      </c>
    </row>
    <row r="252" spans="1:45" ht="15" customHeight="1" x14ac:dyDescent="0.25">
      <c r="A252" t="s">
        <v>744</v>
      </c>
      <c r="B252">
        <v>1</v>
      </c>
      <c r="C252" t="s">
        <v>875</v>
      </c>
      <c r="D252" s="26" t="s">
        <v>306</v>
      </c>
      <c r="E252" s="435" t="s">
        <v>2290</v>
      </c>
      <c r="F252" s="27" t="s">
        <v>85</v>
      </c>
      <c r="G252" s="28" t="s">
        <v>126</v>
      </c>
      <c r="H252" s="46">
        <v>68000</v>
      </c>
      <c r="I252" s="27">
        <v>16</v>
      </c>
      <c r="J252" s="87">
        <v>16</v>
      </c>
      <c r="K252" s="19" t="s">
        <v>800</v>
      </c>
      <c r="L252" s="52" t="s">
        <v>108</v>
      </c>
      <c r="M252" s="81"/>
      <c r="N252" s="28">
        <v>2392</v>
      </c>
      <c r="O252" s="972"/>
      <c r="P252" s="29">
        <v>6</v>
      </c>
      <c r="Q252" s="28"/>
      <c r="R252" s="28"/>
      <c r="S252" s="81">
        <v>23.914999999999999</v>
      </c>
      <c r="T252" s="185">
        <v>41725</v>
      </c>
      <c r="U252" s="326">
        <v>14.7</v>
      </c>
      <c r="V252" s="60">
        <v>0.67</v>
      </c>
      <c r="W252" s="167">
        <v>4</v>
      </c>
      <c r="X252" s="489">
        <f t="shared" si="8"/>
        <v>1.6746498745819398</v>
      </c>
      <c r="Y252" s="502" t="s">
        <v>174</v>
      </c>
      <c r="Z252" s="494"/>
      <c r="AA252" s="28" t="s">
        <v>20</v>
      </c>
      <c r="AB252" s="27">
        <v>15</v>
      </c>
      <c r="AC252" s="28" t="s">
        <v>308</v>
      </c>
      <c r="AD252" s="27" t="s">
        <v>54</v>
      </c>
      <c r="AE252" s="28" t="s">
        <v>124</v>
      </c>
      <c r="AF252" s="29" t="s">
        <v>55</v>
      </c>
      <c r="AG252" s="29" t="s">
        <v>55</v>
      </c>
      <c r="AH252" s="27" t="s">
        <v>83</v>
      </c>
      <c r="AI252" s="27" t="s">
        <v>133</v>
      </c>
      <c r="AJ252" s="27" t="s">
        <v>54</v>
      </c>
      <c r="AK252" s="81"/>
      <c r="AL252" s="569"/>
      <c r="AM252" s="28">
        <v>16</v>
      </c>
      <c r="AN252" s="28"/>
      <c r="AO252" s="28">
        <v>2003</v>
      </c>
      <c r="AP252" s="20">
        <v>2009</v>
      </c>
      <c r="AQ252" s="142"/>
      <c r="AR252" s="28" t="s">
        <v>307</v>
      </c>
      <c r="AS252" s="20"/>
    </row>
    <row r="253" spans="1:45" ht="15" customHeight="1" x14ac:dyDescent="0.25">
      <c r="A253" t="s">
        <v>744</v>
      </c>
      <c r="B253">
        <v>1</v>
      </c>
      <c r="C253" t="s">
        <v>875</v>
      </c>
      <c r="D253" s="45" t="s">
        <v>761</v>
      </c>
      <c r="E253" s="555" t="s">
        <v>762</v>
      </c>
      <c r="F253" s="46" t="s">
        <v>67</v>
      </c>
      <c r="G253" s="42" t="s">
        <v>758</v>
      </c>
      <c r="H253" s="46" t="s">
        <v>459</v>
      </c>
      <c r="I253" s="46">
        <v>16</v>
      </c>
      <c r="J253" s="670">
        <v>16</v>
      </c>
      <c r="K253" s="19" t="s">
        <v>802</v>
      </c>
      <c r="L253" s="52" t="s">
        <v>108</v>
      </c>
      <c r="M253" s="81"/>
      <c r="N253" s="28">
        <v>2532</v>
      </c>
      <c r="O253" s="972"/>
      <c r="P253" s="29" t="s">
        <v>744</v>
      </c>
      <c r="Q253" s="28"/>
      <c r="R253" s="28"/>
      <c r="S253" s="81">
        <v>125.992</v>
      </c>
      <c r="T253" s="185">
        <v>41741</v>
      </c>
      <c r="U253" s="326" t="s">
        <v>1267</v>
      </c>
      <c r="V253" s="60">
        <v>0.67</v>
      </c>
      <c r="W253" s="167">
        <v>2</v>
      </c>
      <c r="X253" s="489">
        <f t="shared" si="8"/>
        <v>16.669557661927332</v>
      </c>
      <c r="Y253" s="502" t="s">
        <v>2216</v>
      </c>
      <c r="Z253" s="494" t="s">
        <v>54</v>
      </c>
      <c r="AA253" s="28" t="s">
        <v>20</v>
      </c>
      <c r="AB253" s="27">
        <v>24</v>
      </c>
      <c r="AC253" s="28" t="s">
        <v>461</v>
      </c>
      <c r="AD253" s="27" t="s">
        <v>54</v>
      </c>
      <c r="AE253" s="28" t="s">
        <v>124</v>
      </c>
      <c r="AF253" s="29" t="s">
        <v>55</v>
      </c>
      <c r="AG253" s="29" t="s">
        <v>55</v>
      </c>
      <c r="AH253" s="27" t="s">
        <v>181</v>
      </c>
      <c r="AI253" s="27" t="s">
        <v>181</v>
      </c>
      <c r="AJ253" s="27"/>
      <c r="AK253" s="81">
        <v>70</v>
      </c>
      <c r="AL253" s="569">
        <v>13</v>
      </c>
      <c r="AM253" s="28">
        <v>8</v>
      </c>
      <c r="AN253" s="28"/>
      <c r="AO253" s="28">
        <v>2009</v>
      </c>
      <c r="AP253" s="20"/>
      <c r="AQ253" s="19"/>
      <c r="AR253" s="28" t="s">
        <v>763</v>
      </c>
      <c r="AS253" s="63"/>
    </row>
    <row r="254" spans="1:45" ht="15" customHeight="1" x14ac:dyDescent="0.25">
      <c r="C254" t="s">
        <v>875</v>
      </c>
      <c r="D254" s="26" t="s">
        <v>1658</v>
      </c>
      <c r="E254" s="435" t="s">
        <v>2497</v>
      </c>
      <c r="F254" s="27" t="s">
        <v>741</v>
      </c>
      <c r="G254" s="28" t="s">
        <v>698</v>
      </c>
      <c r="H254" s="46" t="s">
        <v>459</v>
      </c>
      <c r="I254" s="27">
        <v>16</v>
      </c>
      <c r="J254" s="87">
        <v>16</v>
      </c>
      <c r="K254" s="19" t="s">
        <v>1659</v>
      </c>
      <c r="L254" s="52" t="s">
        <v>698</v>
      </c>
      <c r="M254" s="81"/>
      <c r="N254" s="28">
        <v>2687</v>
      </c>
      <c r="O254" s="972"/>
      <c r="P254" s="29">
        <v>4</v>
      </c>
      <c r="Q254" s="28"/>
      <c r="R254" s="28"/>
      <c r="S254" s="81">
        <v>20</v>
      </c>
      <c r="T254" s="185">
        <v>39814</v>
      </c>
      <c r="U254" s="326"/>
      <c r="V254" s="60">
        <v>0.67</v>
      </c>
      <c r="W254" s="167">
        <v>2</v>
      </c>
      <c r="X254" s="489">
        <f t="shared" si="8"/>
        <v>2.4934871604019353</v>
      </c>
      <c r="Y254" s="502" t="s">
        <v>2226</v>
      </c>
      <c r="Z254" s="494"/>
      <c r="AA254" s="28" t="s">
        <v>1660</v>
      </c>
      <c r="AB254" s="27">
        <v>17</v>
      </c>
      <c r="AC254" s="28" t="s">
        <v>79</v>
      </c>
      <c r="AD254" s="27" t="s">
        <v>54</v>
      </c>
      <c r="AE254" s="28" t="s">
        <v>124</v>
      </c>
      <c r="AF254" s="29"/>
      <c r="AG254" s="29" t="s">
        <v>55</v>
      </c>
      <c r="AH254" s="27" t="s">
        <v>181</v>
      </c>
      <c r="AI254" s="27" t="s">
        <v>181</v>
      </c>
      <c r="AJ254" s="27" t="s">
        <v>54</v>
      </c>
      <c r="AK254" s="81">
        <v>70</v>
      </c>
      <c r="AL254" s="569">
        <v>13</v>
      </c>
      <c r="AM254" s="28">
        <v>8</v>
      </c>
      <c r="AN254" s="28"/>
      <c r="AO254" s="28">
        <v>2009</v>
      </c>
      <c r="AP254" s="20"/>
      <c r="AQ254" s="182" t="s">
        <v>1648</v>
      </c>
      <c r="AR254" s="28" t="s">
        <v>1661</v>
      </c>
      <c r="AS254" s="20" t="s">
        <v>1662</v>
      </c>
    </row>
    <row r="255" spans="1:45" ht="15" customHeight="1" x14ac:dyDescent="0.25">
      <c r="B255">
        <v>1</v>
      </c>
      <c r="C255" t="s">
        <v>875</v>
      </c>
      <c r="D255" s="26" t="s">
        <v>2075</v>
      </c>
      <c r="E255" s="435" t="s">
        <v>2143</v>
      </c>
      <c r="F255" s="27" t="s">
        <v>85</v>
      </c>
      <c r="G255" s="28" t="s">
        <v>2140</v>
      </c>
      <c r="H255" s="46" t="s">
        <v>143</v>
      </c>
      <c r="I255" s="27">
        <v>16</v>
      </c>
      <c r="J255" s="87">
        <v>16</v>
      </c>
      <c r="K255" s="19" t="s">
        <v>800</v>
      </c>
      <c r="L255" s="52" t="s">
        <v>108</v>
      </c>
      <c r="M255" s="81"/>
      <c r="N255" s="28">
        <v>2778</v>
      </c>
      <c r="O255" s="972"/>
      <c r="P255" s="29">
        <v>6</v>
      </c>
      <c r="Q255" s="28"/>
      <c r="R255" s="28"/>
      <c r="S255" s="81">
        <v>158.72999999999999</v>
      </c>
      <c r="T255" s="185">
        <v>43164</v>
      </c>
      <c r="U255" s="326">
        <v>14.7</v>
      </c>
      <c r="V255" s="60">
        <v>0.67</v>
      </c>
      <c r="W255" s="167">
        <v>1</v>
      </c>
      <c r="X255" s="489">
        <f t="shared" si="8"/>
        <v>38.282613390928731</v>
      </c>
      <c r="Y255" s="502" t="s">
        <v>174</v>
      </c>
      <c r="Z255" s="494"/>
      <c r="AA255" s="28" t="s">
        <v>20</v>
      </c>
      <c r="AB255" s="27">
        <v>7</v>
      </c>
      <c r="AC255" s="28" t="s">
        <v>2141</v>
      </c>
      <c r="AD255" s="27" t="s">
        <v>54</v>
      </c>
      <c r="AE255" s="28"/>
      <c r="AF255" s="29" t="s">
        <v>55</v>
      </c>
      <c r="AG255" s="29"/>
      <c r="AH255" s="27"/>
      <c r="AI255" s="27"/>
      <c r="AJ255" s="27"/>
      <c r="AK255" s="81">
        <v>42</v>
      </c>
      <c r="AL255" s="569"/>
      <c r="AM255" s="28">
        <v>16</v>
      </c>
      <c r="AN255" s="28"/>
      <c r="AO255" s="28">
        <v>2009</v>
      </c>
      <c r="AP255" s="20">
        <v>2013</v>
      </c>
      <c r="AQ255" s="182"/>
      <c r="AR255" s="28" t="s">
        <v>2730</v>
      </c>
      <c r="AS255" s="20" t="s">
        <v>2142</v>
      </c>
    </row>
    <row r="256" spans="1:45" ht="15" customHeight="1" x14ac:dyDescent="0.25">
      <c r="D256" s="26" t="s">
        <v>6443</v>
      </c>
      <c r="E256" s="435" t="s">
        <v>6446</v>
      </c>
      <c r="F256" s="27"/>
      <c r="G256" s="28" t="s">
        <v>6444</v>
      </c>
      <c r="H256" s="46" t="s">
        <v>65</v>
      </c>
      <c r="I256" s="27">
        <v>16</v>
      </c>
      <c r="J256" s="87">
        <v>16</v>
      </c>
      <c r="K256" s="19" t="s">
        <v>6449</v>
      </c>
      <c r="L256" s="52" t="s">
        <v>6444</v>
      </c>
      <c r="M256" s="81"/>
      <c r="N256" s="28">
        <v>3306</v>
      </c>
      <c r="O256" s="972">
        <v>1622</v>
      </c>
      <c r="P256" s="29">
        <v>4</v>
      </c>
      <c r="Q256" s="28"/>
      <c r="R256" s="28">
        <v>86</v>
      </c>
      <c r="S256" s="81">
        <v>50</v>
      </c>
      <c r="T256" s="185">
        <v>43424</v>
      </c>
      <c r="U256" s="326" t="s">
        <v>1267</v>
      </c>
      <c r="V256" s="60">
        <v>0.67</v>
      </c>
      <c r="W256" s="167">
        <v>1</v>
      </c>
      <c r="X256" s="489">
        <f t="shared" si="8"/>
        <v>10.133091349062312</v>
      </c>
      <c r="Y256" s="502" t="s">
        <v>2226</v>
      </c>
      <c r="Z256" s="494"/>
      <c r="AA256" s="28" t="s">
        <v>17</v>
      </c>
      <c r="AB256" s="27">
        <v>17</v>
      </c>
      <c r="AC256" s="28" t="s">
        <v>6443</v>
      </c>
      <c r="AD256" s="27" t="s">
        <v>54</v>
      </c>
      <c r="AE256" s="28" t="s">
        <v>158</v>
      </c>
      <c r="AF256" s="29" t="s">
        <v>55</v>
      </c>
      <c r="AG256" s="29"/>
      <c r="AH256" s="27" t="s">
        <v>181</v>
      </c>
      <c r="AI256" s="27" t="s">
        <v>181</v>
      </c>
      <c r="AJ256" s="27"/>
      <c r="AK256" s="81">
        <v>32</v>
      </c>
      <c r="AL256" s="569"/>
      <c r="AM256" s="28"/>
      <c r="AN256" s="28"/>
      <c r="AO256" s="28">
        <v>2017</v>
      </c>
      <c r="AP256" s="20">
        <v>2020</v>
      </c>
      <c r="AQ256" s="182" t="s">
        <v>6448</v>
      </c>
      <c r="AR256" s="28"/>
      <c r="AS256" s="20" t="s">
        <v>6447</v>
      </c>
    </row>
    <row r="257" spans="1:45" ht="15" customHeight="1" x14ac:dyDescent="0.25">
      <c r="A257" t="s">
        <v>744</v>
      </c>
      <c r="B257">
        <v>1</v>
      </c>
      <c r="C257" t="s">
        <v>875</v>
      </c>
      <c r="D257" s="45" t="s">
        <v>155</v>
      </c>
      <c r="E257" s="555" t="s">
        <v>2227</v>
      </c>
      <c r="F257" s="46" t="s">
        <v>57</v>
      </c>
      <c r="G257" s="42" t="s">
        <v>157</v>
      </c>
      <c r="H257" s="46">
        <v>68000</v>
      </c>
      <c r="I257" s="46">
        <v>16</v>
      </c>
      <c r="J257" s="670">
        <v>16</v>
      </c>
      <c r="K257" s="19" t="s">
        <v>802</v>
      </c>
      <c r="L257" s="52" t="s">
        <v>108</v>
      </c>
      <c r="M257" s="81"/>
      <c r="N257" s="28">
        <v>3479</v>
      </c>
      <c r="O257" s="972"/>
      <c r="P257" s="29" t="s">
        <v>744</v>
      </c>
      <c r="Q257" s="28"/>
      <c r="R257" s="28">
        <v>6</v>
      </c>
      <c r="S257" s="81">
        <v>168.86199999999999</v>
      </c>
      <c r="T257" s="185">
        <v>41691</v>
      </c>
      <c r="U257" s="326" t="s">
        <v>1267</v>
      </c>
      <c r="V257" s="60">
        <v>0.67</v>
      </c>
      <c r="W257" s="167">
        <v>4</v>
      </c>
      <c r="X257" s="489">
        <f t="shared" si="8"/>
        <v>8.1300330554757121</v>
      </c>
      <c r="Y257" s="502" t="s">
        <v>2226</v>
      </c>
      <c r="Z257" s="494" t="s">
        <v>54</v>
      </c>
      <c r="AA257" s="28" t="s">
        <v>20</v>
      </c>
      <c r="AB257" s="27">
        <v>1</v>
      </c>
      <c r="AC257" s="28" t="s">
        <v>155</v>
      </c>
      <c r="AD257" s="27" t="s">
        <v>149</v>
      </c>
      <c r="AE257" s="28" t="s">
        <v>124</v>
      </c>
      <c r="AF257" s="29" t="s">
        <v>55</v>
      </c>
      <c r="AG257" s="29"/>
      <c r="AH257" s="27" t="s">
        <v>133</v>
      </c>
      <c r="AI257" s="27" t="s">
        <v>133</v>
      </c>
      <c r="AJ257" s="27" t="s">
        <v>54</v>
      </c>
      <c r="AK257" s="81"/>
      <c r="AL257" s="569"/>
      <c r="AM257" s="28"/>
      <c r="AN257" s="28"/>
      <c r="AO257" s="28">
        <v>2010</v>
      </c>
      <c r="AP257" s="20">
        <v>2012</v>
      </c>
      <c r="AQ257" s="142"/>
      <c r="AR257" s="28" t="s">
        <v>1115</v>
      </c>
      <c r="AS257" s="20"/>
    </row>
    <row r="258" spans="1:45" ht="15" customHeight="1" x14ac:dyDescent="0.25">
      <c r="A258" t="s">
        <v>744</v>
      </c>
      <c r="B258">
        <v>1</v>
      </c>
      <c r="C258" t="s">
        <v>875</v>
      </c>
      <c r="D258" s="26" t="s">
        <v>600</v>
      </c>
      <c r="E258" s="435" t="s">
        <v>2594</v>
      </c>
      <c r="F258" s="27" t="s">
        <v>85</v>
      </c>
      <c r="G258" s="28" t="s">
        <v>602</v>
      </c>
      <c r="H258" s="46" t="s">
        <v>1031</v>
      </c>
      <c r="I258" s="27">
        <v>16</v>
      </c>
      <c r="J258" s="87">
        <v>8</v>
      </c>
      <c r="K258" s="19" t="s">
        <v>800</v>
      </c>
      <c r="L258" s="52" t="s">
        <v>108</v>
      </c>
      <c r="M258" s="81"/>
      <c r="N258" s="28">
        <v>3642</v>
      </c>
      <c r="O258" s="972"/>
      <c r="P258" s="29">
        <v>6</v>
      </c>
      <c r="Q258" s="28">
        <v>1</v>
      </c>
      <c r="R258" s="28"/>
      <c r="S258" s="81">
        <v>67.81</v>
      </c>
      <c r="T258" s="185">
        <v>41688</v>
      </c>
      <c r="U258" s="326">
        <v>14.7</v>
      </c>
      <c r="V258" s="60">
        <v>0.67</v>
      </c>
      <c r="W258" s="167">
        <v>2</v>
      </c>
      <c r="X258" s="489">
        <f t="shared" si="8"/>
        <v>6.2373283909939596</v>
      </c>
      <c r="Y258" s="502" t="s">
        <v>174</v>
      </c>
      <c r="Z258" s="494"/>
      <c r="AA258" s="28" t="s">
        <v>20</v>
      </c>
      <c r="AB258" s="27">
        <v>32</v>
      </c>
      <c r="AC258" s="28" t="s">
        <v>769</v>
      </c>
      <c r="AD258" s="27" t="s">
        <v>54</v>
      </c>
      <c r="AE258" s="28" t="s">
        <v>124</v>
      </c>
      <c r="AF258" s="29" t="s">
        <v>55</v>
      </c>
      <c r="AG258" s="29" t="s">
        <v>55</v>
      </c>
      <c r="AH258" s="27" t="s">
        <v>129</v>
      </c>
      <c r="AI258" s="27" t="s">
        <v>129</v>
      </c>
      <c r="AJ258" s="27" t="s">
        <v>54</v>
      </c>
      <c r="AK258" s="81"/>
      <c r="AL258" s="569"/>
      <c r="AM258" s="28"/>
      <c r="AN258" s="28"/>
      <c r="AO258" s="28">
        <v>2008</v>
      </c>
      <c r="AP258" s="20">
        <v>2018</v>
      </c>
      <c r="AQ258" s="182" t="s">
        <v>5882</v>
      </c>
      <c r="AR258" s="28" t="s">
        <v>768</v>
      </c>
      <c r="AS258" s="20" t="s">
        <v>601</v>
      </c>
    </row>
    <row r="259" spans="1:45" ht="15" customHeight="1" x14ac:dyDescent="0.25">
      <c r="A259" t="s">
        <v>745</v>
      </c>
      <c r="B259">
        <v>1</v>
      </c>
      <c r="C259" t="s">
        <v>875</v>
      </c>
      <c r="D259" s="45" t="s">
        <v>505</v>
      </c>
      <c r="E259" s="555" t="s">
        <v>2556</v>
      </c>
      <c r="F259" s="46" t="s">
        <v>96</v>
      </c>
      <c r="G259" s="42" t="s">
        <v>311</v>
      </c>
      <c r="H259" s="46" t="s">
        <v>1031</v>
      </c>
      <c r="I259" s="46">
        <v>16</v>
      </c>
      <c r="J259" s="670">
        <v>8</v>
      </c>
      <c r="K259" s="19" t="s">
        <v>800</v>
      </c>
      <c r="L259" s="52" t="s">
        <v>108</v>
      </c>
      <c r="M259" s="81"/>
      <c r="N259" s="28">
        <v>4514</v>
      </c>
      <c r="O259" s="972"/>
      <c r="P259" s="29">
        <v>6</v>
      </c>
      <c r="Q259" s="28">
        <v>4</v>
      </c>
      <c r="R259" s="28"/>
      <c r="S259" s="81">
        <v>173.61099999999999</v>
      </c>
      <c r="T259" s="185">
        <v>41688</v>
      </c>
      <c r="U259" s="326">
        <v>14.7</v>
      </c>
      <c r="V259" s="60">
        <v>0.67</v>
      </c>
      <c r="W259" s="167">
        <v>3</v>
      </c>
      <c r="X259" s="489">
        <f t="shared" si="8"/>
        <v>8.5895266578053473</v>
      </c>
      <c r="Y259" s="502" t="s">
        <v>174</v>
      </c>
      <c r="Z259" s="494"/>
      <c r="AA259" s="28" t="s">
        <v>20</v>
      </c>
      <c r="AB259" s="27">
        <v>57</v>
      </c>
      <c r="AC259" s="28" t="s">
        <v>505</v>
      </c>
      <c r="AD259" s="27" t="s">
        <v>54</v>
      </c>
      <c r="AE259" s="28" t="s">
        <v>124</v>
      </c>
      <c r="AF259" s="29" t="s">
        <v>55</v>
      </c>
      <c r="AG259" s="29" t="s">
        <v>55</v>
      </c>
      <c r="AH259" s="27" t="s">
        <v>129</v>
      </c>
      <c r="AI259" s="27" t="s">
        <v>129</v>
      </c>
      <c r="AJ259" s="27" t="s">
        <v>54</v>
      </c>
      <c r="AK259" s="81"/>
      <c r="AL259" s="569"/>
      <c r="AM259" s="28"/>
      <c r="AN259" s="28"/>
      <c r="AO259" s="28">
        <v>2012</v>
      </c>
      <c r="AP259" s="20">
        <v>2013</v>
      </c>
      <c r="AQ259" s="182" t="s">
        <v>2558</v>
      </c>
      <c r="AR259" s="28" t="s">
        <v>1156</v>
      </c>
      <c r="AS259" s="20"/>
    </row>
    <row r="260" spans="1:45" ht="15" customHeight="1" x14ac:dyDescent="0.25">
      <c r="A260" t="s">
        <v>744</v>
      </c>
      <c r="B260">
        <v>1</v>
      </c>
      <c r="C260" t="s">
        <v>875</v>
      </c>
      <c r="D260" s="26" t="s">
        <v>749</v>
      </c>
      <c r="E260" s="435" t="s">
        <v>2841</v>
      </c>
      <c r="F260" s="27" t="s">
        <v>107</v>
      </c>
      <c r="G260" s="28" t="s">
        <v>751</v>
      </c>
      <c r="H260" s="46">
        <v>68000</v>
      </c>
      <c r="I260" s="27">
        <v>16</v>
      </c>
      <c r="J260" s="87">
        <v>16</v>
      </c>
      <c r="K260" s="19" t="s">
        <v>43</v>
      </c>
      <c r="L260" s="52" t="s">
        <v>750</v>
      </c>
      <c r="M260" s="81"/>
      <c r="N260" s="28">
        <v>5000</v>
      </c>
      <c r="O260" s="972"/>
      <c r="P260" s="29">
        <v>4</v>
      </c>
      <c r="Q260" s="28"/>
      <c r="R260" s="28"/>
      <c r="S260" s="81">
        <v>80</v>
      </c>
      <c r="T260" s="185"/>
      <c r="U260" s="326"/>
      <c r="V260" s="60">
        <v>0.89</v>
      </c>
      <c r="W260" s="167">
        <v>1</v>
      </c>
      <c r="X260" s="489">
        <f t="shared" si="8"/>
        <v>14.24</v>
      </c>
      <c r="Y260" s="502" t="s">
        <v>2226</v>
      </c>
      <c r="Z260" s="494"/>
      <c r="AA260" s="28" t="s">
        <v>20</v>
      </c>
      <c r="AB260" s="27"/>
      <c r="AC260" s="28"/>
      <c r="AD260" s="27" t="s">
        <v>54</v>
      </c>
      <c r="AE260" s="28" t="s">
        <v>124</v>
      </c>
      <c r="AF260" s="29" t="s">
        <v>55</v>
      </c>
      <c r="AG260" s="29" t="s">
        <v>55</v>
      </c>
      <c r="AH260" s="27" t="s">
        <v>133</v>
      </c>
      <c r="AI260" s="27" t="s">
        <v>133</v>
      </c>
      <c r="AJ260" s="27" t="s">
        <v>54</v>
      </c>
      <c r="AK260" s="81"/>
      <c r="AL260" s="569"/>
      <c r="AM260" s="28">
        <v>16</v>
      </c>
      <c r="AN260" s="28"/>
      <c r="AO260" s="28">
        <v>2008</v>
      </c>
      <c r="AP260" s="20"/>
      <c r="AQ260" s="182" t="s">
        <v>2843</v>
      </c>
      <c r="AR260" s="28" t="s">
        <v>2844</v>
      </c>
      <c r="AS260" s="130" t="s">
        <v>2842</v>
      </c>
    </row>
    <row r="261" spans="1:45" ht="15" customHeight="1" x14ac:dyDescent="0.25">
      <c r="A261" t="s">
        <v>744</v>
      </c>
      <c r="B261">
        <v>1</v>
      </c>
      <c r="C261" t="s">
        <v>875</v>
      </c>
      <c r="D261" s="45" t="s">
        <v>1236</v>
      </c>
      <c r="E261" s="555" t="s">
        <v>1237</v>
      </c>
      <c r="F261" s="46" t="s">
        <v>67</v>
      </c>
      <c r="G261" s="42" t="s">
        <v>1239</v>
      </c>
      <c r="H261" s="46" t="s">
        <v>459</v>
      </c>
      <c r="I261" s="46">
        <v>16</v>
      </c>
      <c r="J261" s="670">
        <v>16</v>
      </c>
      <c r="K261" s="19" t="s">
        <v>800</v>
      </c>
      <c r="L261" s="52" t="s">
        <v>108</v>
      </c>
      <c r="M261" s="81"/>
      <c r="N261" s="28">
        <v>5060</v>
      </c>
      <c r="O261" s="972"/>
      <c r="P261" s="29">
        <v>6</v>
      </c>
      <c r="Q261" s="28">
        <v>1</v>
      </c>
      <c r="R261" s="28"/>
      <c r="S261" s="81">
        <v>204.834</v>
      </c>
      <c r="T261" s="185">
        <v>41762</v>
      </c>
      <c r="U261" s="326">
        <v>14.7</v>
      </c>
      <c r="V261" s="60">
        <v>0.67</v>
      </c>
      <c r="W261" s="167">
        <v>2</v>
      </c>
      <c r="X261" s="489">
        <f t="shared" si="8"/>
        <v>13.561144268774703</v>
      </c>
      <c r="Y261" s="502" t="s">
        <v>2216</v>
      </c>
      <c r="Z261" s="494" t="s">
        <v>54</v>
      </c>
      <c r="AA261" s="28" t="s">
        <v>17</v>
      </c>
      <c r="AB261" s="27">
        <v>3</v>
      </c>
      <c r="AC261" s="28" t="s">
        <v>73</v>
      </c>
      <c r="AD261" s="27" t="s">
        <v>54</v>
      </c>
      <c r="AE261" s="28" t="s">
        <v>124</v>
      </c>
      <c r="AF261" s="29" t="s">
        <v>54</v>
      </c>
      <c r="AG261" s="29" t="s">
        <v>55</v>
      </c>
      <c r="AH261" s="27" t="s">
        <v>181</v>
      </c>
      <c r="AI261" s="27" t="s">
        <v>181</v>
      </c>
      <c r="AJ261" s="27"/>
      <c r="AK261" s="81">
        <v>70</v>
      </c>
      <c r="AL261" s="569">
        <v>13</v>
      </c>
      <c r="AM261" s="28">
        <v>8</v>
      </c>
      <c r="AN261" s="28"/>
      <c r="AO261" s="28">
        <v>2008</v>
      </c>
      <c r="AP261" s="20">
        <v>2019</v>
      </c>
      <c r="AQ261" s="182" t="s">
        <v>1237</v>
      </c>
      <c r="AR261" s="28" t="s">
        <v>1238</v>
      </c>
      <c r="AS261" s="130" t="s">
        <v>4860</v>
      </c>
    </row>
    <row r="262" spans="1:45" ht="15" customHeight="1" x14ac:dyDescent="0.25">
      <c r="A262" t="s">
        <v>746</v>
      </c>
      <c r="B262">
        <v>1</v>
      </c>
      <c r="C262" t="s">
        <v>875</v>
      </c>
      <c r="D262" s="26" t="s">
        <v>3966</v>
      </c>
      <c r="E262" s="435" t="s">
        <v>3968</v>
      </c>
      <c r="F262" s="27" t="s">
        <v>67</v>
      </c>
      <c r="G262" s="28" t="s">
        <v>3969</v>
      </c>
      <c r="H262" s="46" t="s">
        <v>65</v>
      </c>
      <c r="I262" s="27">
        <v>16</v>
      </c>
      <c r="J262" s="87">
        <v>5</v>
      </c>
      <c r="K262" s="19" t="s">
        <v>3970</v>
      </c>
      <c r="L262" s="28" t="s">
        <v>108</v>
      </c>
      <c r="M262" s="81"/>
      <c r="N262" s="28">
        <v>5101</v>
      </c>
      <c r="O262" s="972"/>
      <c r="P262" s="29">
        <v>4</v>
      </c>
      <c r="Q262" s="28">
        <v>6</v>
      </c>
      <c r="R262" s="28">
        <v>29</v>
      </c>
      <c r="S262" s="81">
        <v>65.7</v>
      </c>
      <c r="T262" s="185">
        <v>43275</v>
      </c>
      <c r="U262" s="326" t="s">
        <v>3562</v>
      </c>
      <c r="V262" s="60">
        <v>0.67</v>
      </c>
      <c r="W262" s="167">
        <v>0.33300000000000002</v>
      </c>
      <c r="X262" s="489">
        <f t="shared" si="8"/>
        <v>25.914367612073942</v>
      </c>
      <c r="Y262" s="502" t="s">
        <v>174</v>
      </c>
      <c r="Z262" s="494"/>
      <c r="AA262" s="28" t="s">
        <v>20</v>
      </c>
      <c r="AB262" s="27">
        <v>9</v>
      </c>
      <c r="AC262" s="28" t="s">
        <v>3967</v>
      </c>
      <c r="AD262" s="27" t="s">
        <v>54</v>
      </c>
      <c r="AE262" s="28" t="s">
        <v>158</v>
      </c>
      <c r="AF262" s="29" t="s">
        <v>55</v>
      </c>
      <c r="AG262" s="29" t="s">
        <v>55</v>
      </c>
      <c r="AH262" s="27" t="s">
        <v>181</v>
      </c>
      <c r="AI262" s="27" t="s">
        <v>83</v>
      </c>
      <c r="AJ262" s="27" t="s">
        <v>55</v>
      </c>
      <c r="AK262" s="81"/>
      <c r="AL262" s="569"/>
      <c r="AM262" s="28"/>
      <c r="AN262" s="28"/>
      <c r="AO262" s="28">
        <v>2009</v>
      </c>
      <c r="AP262" s="20">
        <v>2011</v>
      </c>
      <c r="AQ262" s="182" t="s">
        <v>3175</v>
      </c>
      <c r="AR262" s="28" t="s">
        <v>3972</v>
      </c>
      <c r="AS262" s="20" t="s">
        <v>3971</v>
      </c>
    </row>
    <row r="263" spans="1:45" ht="15" customHeight="1" x14ac:dyDescent="0.25">
      <c r="A263" t="s">
        <v>744</v>
      </c>
      <c r="B263">
        <v>1</v>
      </c>
      <c r="C263" t="s">
        <v>875</v>
      </c>
      <c r="D263" s="648" t="s">
        <v>2801</v>
      </c>
      <c r="E263" s="435" t="s">
        <v>3215</v>
      </c>
      <c r="F263" s="27" t="s">
        <v>67</v>
      </c>
      <c r="G263" s="28" t="s">
        <v>2802</v>
      </c>
      <c r="H263" s="27" t="s">
        <v>143</v>
      </c>
      <c r="I263" s="27">
        <v>16</v>
      </c>
      <c r="J263" s="87">
        <v>16</v>
      </c>
      <c r="K263" s="19" t="s">
        <v>802</v>
      </c>
      <c r="L263" s="52" t="s">
        <v>108</v>
      </c>
      <c r="M263" s="81"/>
      <c r="N263" s="28">
        <v>7193</v>
      </c>
      <c r="O263" s="972"/>
      <c r="P263" s="29" t="s">
        <v>744</v>
      </c>
      <c r="Q263" s="28"/>
      <c r="R263" s="28"/>
      <c r="S263" s="81">
        <v>393.39</v>
      </c>
      <c r="T263" s="185">
        <v>43228</v>
      </c>
      <c r="U263" s="326" t="s">
        <v>3562</v>
      </c>
      <c r="V263" s="60">
        <v>0.67</v>
      </c>
      <c r="W263" s="167">
        <v>1</v>
      </c>
      <c r="X263" s="489">
        <f t="shared" si="8"/>
        <v>36.64274989573196</v>
      </c>
      <c r="Y263" s="502" t="s">
        <v>2226</v>
      </c>
      <c r="Z263" s="494"/>
      <c r="AA263" s="28" t="s">
        <v>20</v>
      </c>
      <c r="AB263" s="27">
        <v>7</v>
      </c>
      <c r="AC263" s="28" t="s">
        <v>3244</v>
      </c>
      <c r="AD263" s="27" t="s">
        <v>54</v>
      </c>
      <c r="AE263" s="28" t="s">
        <v>124</v>
      </c>
      <c r="AF263" s="29"/>
      <c r="AG263" s="29" t="s">
        <v>54</v>
      </c>
      <c r="AH263" s="27" t="s">
        <v>181</v>
      </c>
      <c r="AI263" s="27" t="s">
        <v>718</v>
      </c>
      <c r="AJ263" s="27" t="s">
        <v>54</v>
      </c>
      <c r="AK263" s="81"/>
      <c r="AL263" s="569"/>
      <c r="AM263" s="28">
        <v>64</v>
      </c>
      <c r="AN263" s="28"/>
      <c r="AO263" s="28">
        <v>2015</v>
      </c>
      <c r="AP263" s="20">
        <v>2016</v>
      </c>
      <c r="AQ263" s="182" t="s">
        <v>2798</v>
      </c>
      <c r="AR263" s="28" t="s">
        <v>3216</v>
      </c>
      <c r="AS263" s="20" t="s">
        <v>3214</v>
      </c>
    </row>
    <row r="264" spans="1:45" ht="15" customHeight="1" x14ac:dyDescent="0.25">
      <c r="A264" t="s">
        <v>744</v>
      </c>
      <c r="B264">
        <v>1</v>
      </c>
      <c r="C264" t="s">
        <v>875</v>
      </c>
      <c r="D264" s="26" t="s">
        <v>1110</v>
      </c>
      <c r="E264" s="435" t="s">
        <v>1111</v>
      </c>
      <c r="F264" s="27" t="s">
        <v>57</v>
      </c>
      <c r="G264" s="28" t="s">
        <v>1112</v>
      </c>
      <c r="H264" s="46">
        <v>68000</v>
      </c>
      <c r="I264" s="27">
        <v>16</v>
      </c>
      <c r="J264" s="87">
        <v>16</v>
      </c>
      <c r="K264" s="19" t="s">
        <v>802</v>
      </c>
      <c r="L264" s="52" t="s">
        <v>108</v>
      </c>
      <c r="M264" s="81"/>
      <c r="N264" s="28">
        <v>7388</v>
      </c>
      <c r="O264" s="972"/>
      <c r="P264" s="29" t="s">
        <v>744</v>
      </c>
      <c r="Q264" s="28"/>
      <c r="R264" s="28"/>
      <c r="S264" s="81">
        <v>55.27</v>
      </c>
      <c r="T264" s="185">
        <v>41739</v>
      </c>
      <c r="U264" s="326" t="s">
        <v>1267</v>
      </c>
      <c r="V264" s="60">
        <v>0.67</v>
      </c>
      <c r="W264" s="167">
        <v>4</v>
      </c>
      <c r="X264" s="489">
        <f t="shared" si="8"/>
        <v>1.2530759339469411</v>
      </c>
      <c r="Y264" s="502" t="s">
        <v>2226</v>
      </c>
      <c r="Z264" s="494"/>
      <c r="AA264" s="28" t="s">
        <v>17</v>
      </c>
      <c r="AB264" s="27">
        <v>11</v>
      </c>
      <c r="AC264" s="28" t="s">
        <v>1114</v>
      </c>
      <c r="AD264" s="27" t="s">
        <v>54</v>
      </c>
      <c r="AE264" s="28" t="s">
        <v>124</v>
      </c>
      <c r="AF264" s="29" t="s">
        <v>55</v>
      </c>
      <c r="AG264" s="29" t="s">
        <v>55</v>
      </c>
      <c r="AH264" s="27" t="s">
        <v>133</v>
      </c>
      <c r="AI264" s="27" t="s">
        <v>133</v>
      </c>
      <c r="AJ264" s="27" t="s">
        <v>54</v>
      </c>
      <c r="AK264" s="81"/>
      <c r="AL264" s="569"/>
      <c r="AM264" s="28">
        <v>16</v>
      </c>
      <c r="AN264" s="28"/>
      <c r="AO264" s="28">
        <v>2003</v>
      </c>
      <c r="AP264" s="20">
        <v>2013</v>
      </c>
      <c r="AQ264" s="19"/>
      <c r="AR264" s="28" t="s">
        <v>1113</v>
      </c>
      <c r="AS264" s="127"/>
    </row>
    <row r="265" spans="1:45" ht="15" customHeight="1" x14ac:dyDescent="0.25">
      <c r="A265" t="s">
        <v>744</v>
      </c>
      <c r="B265">
        <v>1</v>
      </c>
      <c r="C265" t="s">
        <v>875</v>
      </c>
      <c r="D265" s="26" t="s">
        <v>1017</v>
      </c>
      <c r="E265" s="435" t="s">
        <v>2516</v>
      </c>
      <c r="F265" s="27" t="s">
        <v>57</v>
      </c>
      <c r="G265" s="28" t="s">
        <v>157</v>
      </c>
      <c r="H265" s="46">
        <v>68000</v>
      </c>
      <c r="I265" s="27">
        <v>16</v>
      </c>
      <c r="J265" s="87">
        <v>16</v>
      </c>
      <c r="K265" s="19" t="s">
        <v>802</v>
      </c>
      <c r="L265" s="52" t="s">
        <v>108</v>
      </c>
      <c r="M265" s="81"/>
      <c r="N265" s="28">
        <v>17852</v>
      </c>
      <c r="O265" s="972"/>
      <c r="P265" s="29" t="s">
        <v>744</v>
      </c>
      <c r="Q265" s="28">
        <v>2</v>
      </c>
      <c r="R265" s="28">
        <v>43</v>
      </c>
      <c r="S265" s="81">
        <v>56.81</v>
      </c>
      <c r="T265" s="185">
        <v>43228</v>
      </c>
      <c r="U265" s="326" t="s">
        <v>3562</v>
      </c>
      <c r="V265" s="60">
        <v>0.67</v>
      </c>
      <c r="W265" s="167">
        <v>4</v>
      </c>
      <c r="X265" s="489">
        <f t="shared" si="8"/>
        <v>0.53303131301814932</v>
      </c>
      <c r="Y265" s="502" t="s">
        <v>2226</v>
      </c>
      <c r="Z265" s="494" t="s">
        <v>54</v>
      </c>
      <c r="AA265" s="28" t="s">
        <v>20</v>
      </c>
      <c r="AB265" s="27">
        <v>22</v>
      </c>
      <c r="AC265" s="28" t="s">
        <v>1016</v>
      </c>
      <c r="AD265" s="27" t="s">
        <v>149</v>
      </c>
      <c r="AE265" s="28" t="s">
        <v>124</v>
      </c>
      <c r="AF265" s="29" t="s">
        <v>55</v>
      </c>
      <c r="AG265" s="29"/>
      <c r="AH265" s="27" t="s">
        <v>133</v>
      </c>
      <c r="AI265" s="27" t="s">
        <v>133</v>
      </c>
      <c r="AJ265" s="27" t="s">
        <v>54</v>
      </c>
      <c r="AK265" s="81"/>
      <c r="AL265" s="569"/>
      <c r="AM265" s="28"/>
      <c r="AN265" s="28"/>
      <c r="AO265" s="28">
        <v>2010</v>
      </c>
      <c r="AP265" s="20">
        <v>2011</v>
      </c>
      <c r="AQ265" s="19"/>
      <c r="AR265" s="28" t="s">
        <v>1018</v>
      </c>
      <c r="AS265" s="20" t="s">
        <v>2360</v>
      </c>
    </row>
    <row r="266" spans="1:45" ht="7.5" customHeight="1" x14ac:dyDescent="0.25">
      <c r="D266" s="26"/>
      <c r="E266" s="435"/>
      <c r="F266" s="27"/>
      <c r="G266" s="28"/>
      <c r="H266" s="27"/>
      <c r="I266" s="27"/>
      <c r="J266" s="87"/>
      <c r="K266" s="19"/>
      <c r="L266" s="52"/>
      <c r="M266" s="81"/>
      <c r="N266" s="28"/>
      <c r="O266" s="972"/>
      <c r="P266" s="29"/>
      <c r="Q266" s="28"/>
      <c r="R266" s="28"/>
      <c r="S266" s="81"/>
      <c r="T266" s="185"/>
      <c r="U266" s="326"/>
      <c r="V266" s="60"/>
      <c r="W266" s="167"/>
      <c r="X266" s="489"/>
      <c r="Y266" s="502"/>
      <c r="Z266" s="494"/>
      <c r="AA266" s="28"/>
      <c r="AB266" s="27"/>
      <c r="AC266" s="28"/>
      <c r="AD266" s="27"/>
      <c r="AE266" s="28"/>
      <c r="AF266" s="29"/>
      <c r="AG266" s="29"/>
      <c r="AH266" s="27"/>
      <c r="AI266" s="27"/>
      <c r="AJ266" s="27"/>
      <c r="AK266" s="81"/>
      <c r="AL266" s="569"/>
      <c r="AM266" s="28"/>
      <c r="AN266" s="28"/>
      <c r="AO266" s="28"/>
      <c r="AP266" s="20"/>
      <c r="AQ266" s="142"/>
      <c r="AR266" s="28"/>
      <c r="AS266" s="20"/>
    </row>
    <row r="267" spans="1:45" s="208" customFormat="1" ht="15" customHeight="1" x14ac:dyDescent="0.25">
      <c r="A267"/>
      <c r="B267">
        <v>1</v>
      </c>
      <c r="C267" t="s">
        <v>875</v>
      </c>
      <c r="D267" s="409" t="s">
        <v>2815</v>
      </c>
      <c r="E267" s="435" t="s">
        <v>2816</v>
      </c>
      <c r="F267" s="412" t="s">
        <v>67</v>
      </c>
      <c r="G267" s="504" t="s">
        <v>2817</v>
      </c>
      <c r="H267" s="592" t="s">
        <v>12</v>
      </c>
      <c r="I267" s="412">
        <v>15</v>
      </c>
      <c r="J267" s="415">
        <v>15</v>
      </c>
      <c r="K267" s="19" t="s">
        <v>800</v>
      </c>
      <c r="L267" s="52" t="s">
        <v>108</v>
      </c>
      <c r="M267" s="81" t="s">
        <v>2823</v>
      </c>
      <c r="N267" s="28">
        <v>88</v>
      </c>
      <c r="O267" s="972"/>
      <c r="P267" s="29">
        <v>6</v>
      </c>
      <c r="Q267" s="28"/>
      <c r="R267" s="28">
        <v>1</v>
      </c>
      <c r="S267" s="81">
        <v>227.273</v>
      </c>
      <c r="T267" s="185">
        <v>43168</v>
      </c>
      <c r="U267" s="326">
        <v>14.7</v>
      </c>
      <c r="V267" s="60">
        <v>0.67</v>
      </c>
      <c r="W267" s="167">
        <v>2</v>
      </c>
      <c r="X267" s="489">
        <f>IF(AND(N267&lt;&gt;"",S267&lt;&gt;""),1000*S267*V267/(N267*W267),"")</f>
        <v>865.18698863636371</v>
      </c>
      <c r="Y267" s="502" t="s">
        <v>2216</v>
      </c>
      <c r="Z267" s="494"/>
      <c r="AA267" s="28" t="s">
        <v>20</v>
      </c>
      <c r="AB267" s="27">
        <v>1</v>
      </c>
      <c r="AC267" s="28" t="s">
        <v>2821</v>
      </c>
      <c r="AD267" s="27" t="s">
        <v>54</v>
      </c>
      <c r="AE267" s="28" t="s">
        <v>124</v>
      </c>
      <c r="AF267" s="29" t="s">
        <v>55</v>
      </c>
      <c r="AG267" s="29"/>
      <c r="AH267" s="27"/>
      <c r="AI267" s="27" t="s">
        <v>83</v>
      </c>
      <c r="AJ267" s="27"/>
      <c r="AK267" s="81"/>
      <c r="AL267" s="569"/>
      <c r="AM267" s="28"/>
      <c r="AN267" s="28"/>
      <c r="AO267" s="28">
        <v>2016</v>
      </c>
      <c r="AP267" s="20">
        <v>2016</v>
      </c>
      <c r="AQ267" s="182" t="s">
        <v>2819</v>
      </c>
      <c r="AR267" s="28" t="s">
        <v>2820</v>
      </c>
      <c r="AS267" s="130" t="s">
        <v>2822</v>
      </c>
    </row>
    <row r="268" spans="1:45" ht="15" customHeight="1" x14ac:dyDescent="0.25">
      <c r="A268" t="s">
        <v>174</v>
      </c>
      <c r="B268">
        <v>1</v>
      </c>
      <c r="C268" t="s">
        <v>4376</v>
      </c>
      <c r="D268" s="26" t="s">
        <v>159</v>
      </c>
      <c r="E268" s="435" t="s">
        <v>2229</v>
      </c>
      <c r="F268" s="27" t="s">
        <v>57</v>
      </c>
      <c r="G268" s="28" t="s">
        <v>160</v>
      </c>
      <c r="H268" s="46" t="s">
        <v>12</v>
      </c>
      <c r="I268" s="27">
        <v>15</v>
      </c>
      <c r="J268" s="87">
        <v>15</v>
      </c>
      <c r="K268" s="19" t="s">
        <v>987</v>
      </c>
      <c r="L268" s="52" t="s">
        <v>108</v>
      </c>
      <c r="M268" s="81"/>
      <c r="N268" s="28">
        <v>3732</v>
      </c>
      <c r="O268" s="972"/>
      <c r="P268" s="29">
        <v>4</v>
      </c>
      <c r="Q268" s="28"/>
      <c r="R268" s="28">
        <v>2</v>
      </c>
      <c r="S268" s="81">
        <v>19.981000000000002</v>
      </c>
      <c r="T268" s="185">
        <v>41788</v>
      </c>
      <c r="U268" s="326">
        <v>14.7</v>
      </c>
      <c r="V268" s="60">
        <v>0.66</v>
      </c>
      <c r="W268" s="167">
        <v>1</v>
      </c>
      <c r="X268" s="489">
        <f>IF(AND(N268&lt;&gt;"",S268&lt;&gt;""),1000*S268*V268/(N268*W268),"")</f>
        <v>3.5336173633440517</v>
      </c>
      <c r="Y268" s="502" t="s">
        <v>174</v>
      </c>
      <c r="Z268" s="494"/>
      <c r="AA268" s="28" t="s">
        <v>17</v>
      </c>
      <c r="AB268" s="27">
        <v>5</v>
      </c>
      <c r="AC268" s="28" t="s">
        <v>161</v>
      </c>
      <c r="AD268" s="27" t="s">
        <v>54</v>
      </c>
      <c r="AE268" s="28"/>
      <c r="AF268" s="29" t="s">
        <v>55</v>
      </c>
      <c r="AG268" s="29" t="s">
        <v>54</v>
      </c>
      <c r="AH268" s="27" t="s">
        <v>83</v>
      </c>
      <c r="AI268" s="27" t="s">
        <v>1404</v>
      </c>
      <c r="AJ268" s="27" t="s">
        <v>55</v>
      </c>
      <c r="AK268" s="81">
        <v>11</v>
      </c>
      <c r="AL268" s="569"/>
      <c r="AM268" s="28">
        <v>1</v>
      </c>
      <c r="AN268" s="28"/>
      <c r="AO268" s="28">
        <v>1962</v>
      </c>
      <c r="AP268" s="20">
        <v>2012</v>
      </c>
      <c r="AQ268" s="182" t="s">
        <v>1403</v>
      </c>
      <c r="AR268" s="28" t="s">
        <v>1405</v>
      </c>
      <c r="AS268" s="127"/>
    </row>
    <row r="269" spans="1:45" ht="7.5" customHeight="1" x14ac:dyDescent="0.25">
      <c r="D269" s="26"/>
      <c r="E269" s="435"/>
      <c r="F269" s="27"/>
      <c r="G269" s="28"/>
      <c r="H269" s="27"/>
      <c r="I269" s="27"/>
      <c r="J269" s="87"/>
      <c r="K269" s="19"/>
      <c r="L269" s="52"/>
      <c r="M269" s="81"/>
      <c r="N269" s="28"/>
      <c r="O269" s="972"/>
      <c r="P269" s="29"/>
      <c r="Q269" s="28"/>
      <c r="R269" s="28"/>
      <c r="S269" s="81"/>
      <c r="T269" s="185"/>
      <c r="U269" s="326"/>
      <c r="V269" s="60"/>
      <c r="W269" s="167"/>
      <c r="X269" s="489"/>
      <c r="Y269" s="502"/>
      <c r="Z269" s="494"/>
      <c r="AA269" s="28"/>
      <c r="AB269" s="27"/>
      <c r="AC269" s="28"/>
      <c r="AD269" s="27"/>
      <c r="AE269" s="28"/>
      <c r="AF269" s="29"/>
      <c r="AG269" s="29"/>
      <c r="AH269" s="27"/>
      <c r="AI269" s="27"/>
      <c r="AJ269" s="27"/>
      <c r="AK269" s="81"/>
      <c r="AL269" s="569"/>
      <c r="AM269" s="28"/>
      <c r="AN269" s="28"/>
      <c r="AO269" s="28"/>
      <c r="AP269" s="20"/>
      <c r="AQ269" s="142"/>
      <c r="AR269" s="28"/>
      <c r="AS269" s="20"/>
    </row>
    <row r="270" spans="1:45" ht="15" customHeight="1" x14ac:dyDescent="0.25">
      <c r="B270">
        <v>1</v>
      </c>
      <c r="C270" t="s">
        <v>875</v>
      </c>
      <c r="D270" s="45" t="s">
        <v>527</v>
      </c>
      <c r="E270" s="555" t="s">
        <v>2562</v>
      </c>
      <c r="F270" s="46" t="s">
        <v>67</v>
      </c>
      <c r="G270" s="42" t="s">
        <v>528</v>
      </c>
      <c r="H270" s="46" t="s">
        <v>222</v>
      </c>
      <c r="I270" s="46">
        <v>13</v>
      </c>
      <c r="J270" s="670">
        <v>13</v>
      </c>
      <c r="K270" s="19" t="s">
        <v>10</v>
      </c>
      <c r="L270" s="52" t="s">
        <v>528</v>
      </c>
      <c r="M270" s="81"/>
      <c r="N270" s="28">
        <v>309</v>
      </c>
      <c r="O270" s="972"/>
      <c r="P270" s="29">
        <v>4</v>
      </c>
      <c r="Q270" s="28"/>
      <c r="R270" s="28">
        <v>1</v>
      </c>
      <c r="S270" s="81">
        <v>101.64700000000001</v>
      </c>
      <c r="T270" s="185">
        <v>43164</v>
      </c>
      <c r="U270" s="326">
        <v>14.7</v>
      </c>
      <c r="V270" s="60">
        <v>0.33</v>
      </c>
      <c r="W270" s="167">
        <v>3</v>
      </c>
      <c r="X270" s="489">
        <f>IF(AND(N270&lt;&gt;"",S270&lt;&gt;""),1000*S270*V270/(N270*W270),"")</f>
        <v>36.185016181229777</v>
      </c>
      <c r="Y270" s="502" t="s">
        <v>174</v>
      </c>
      <c r="Z270" s="494" t="s">
        <v>54</v>
      </c>
      <c r="AA270" s="28" t="s">
        <v>2741</v>
      </c>
      <c r="AB270" s="27">
        <v>14</v>
      </c>
      <c r="AC270" s="28" t="s">
        <v>2742</v>
      </c>
      <c r="AD270" s="27"/>
      <c r="AE270" s="28"/>
      <c r="AF270" s="29"/>
      <c r="AG270" s="29" t="s">
        <v>54</v>
      </c>
      <c r="AH270" s="27"/>
      <c r="AI270" s="27"/>
      <c r="AJ270" s="27"/>
      <c r="AK270" s="81"/>
      <c r="AL270" s="569"/>
      <c r="AM270" s="28"/>
      <c r="AN270" s="28"/>
      <c r="AO270" s="28">
        <v>2010</v>
      </c>
      <c r="AP270" s="20">
        <v>2013</v>
      </c>
      <c r="AQ270" s="182" t="s">
        <v>2544</v>
      </c>
      <c r="AR270" s="28" t="s">
        <v>2743</v>
      </c>
      <c r="AS270" s="20" t="s">
        <v>2748</v>
      </c>
    </row>
    <row r="271" spans="1:45" ht="7.5" customHeight="1" x14ac:dyDescent="0.25">
      <c r="D271" s="26"/>
      <c r="E271" s="435"/>
      <c r="F271" s="27"/>
      <c r="G271" s="28"/>
      <c r="H271" s="27"/>
      <c r="I271" s="27"/>
      <c r="J271" s="87"/>
      <c r="K271" s="19"/>
      <c r="L271" s="52"/>
      <c r="M271" s="81"/>
      <c r="N271" s="28"/>
      <c r="O271" s="972"/>
      <c r="P271" s="29"/>
      <c r="Q271" s="28"/>
      <c r="R271" s="28"/>
      <c r="S271" s="81"/>
      <c r="T271" s="185"/>
      <c r="U271" s="326"/>
      <c r="V271" s="60"/>
      <c r="W271" s="167"/>
      <c r="X271" s="489"/>
      <c r="Y271" s="502"/>
      <c r="Z271" s="494"/>
      <c r="AA271" s="28"/>
      <c r="AB271" s="27"/>
      <c r="AC271" s="28"/>
      <c r="AD271" s="27"/>
      <c r="AE271" s="28"/>
      <c r="AF271" s="29"/>
      <c r="AG271" s="29"/>
      <c r="AH271" s="27"/>
      <c r="AI271" s="27"/>
      <c r="AJ271" s="27"/>
      <c r="AK271" s="81"/>
      <c r="AL271" s="569"/>
      <c r="AM271" s="28"/>
      <c r="AN271" s="28"/>
      <c r="AO271" s="28"/>
      <c r="AP271" s="20"/>
      <c r="AQ271" s="142"/>
      <c r="AR271" s="28"/>
      <c r="AS271" s="20"/>
    </row>
    <row r="272" spans="1:45" ht="15" customHeight="1" x14ac:dyDescent="0.25">
      <c r="A272" t="s">
        <v>174</v>
      </c>
      <c r="B272">
        <v>1</v>
      </c>
      <c r="C272" t="s">
        <v>4376</v>
      </c>
      <c r="D272" s="409" t="s">
        <v>3523</v>
      </c>
      <c r="E272" s="435" t="s">
        <v>2580</v>
      </c>
      <c r="F272" s="27" t="s">
        <v>296</v>
      </c>
      <c r="G272" s="28" t="s">
        <v>77</v>
      </c>
      <c r="H272" s="592" t="s">
        <v>12</v>
      </c>
      <c r="I272" s="27">
        <v>13</v>
      </c>
      <c r="J272" s="87">
        <v>12</v>
      </c>
      <c r="K272" s="19" t="s">
        <v>778</v>
      </c>
      <c r="L272" s="52" t="s">
        <v>108</v>
      </c>
      <c r="M272" s="81"/>
      <c r="N272" s="28">
        <v>557</v>
      </c>
      <c r="O272" s="972"/>
      <c r="P272" s="29">
        <v>4</v>
      </c>
      <c r="Q272" s="28"/>
      <c r="R272" s="28"/>
      <c r="S272" s="81">
        <v>71.429000000000002</v>
      </c>
      <c r="T272" s="185">
        <v>41690</v>
      </c>
      <c r="U272" s="326">
        <v>14.7</v>
      </c>
      <c r="V272" s="60">
        <v>0.3</v>
      </c>
      <c r="W272" s="167">
        <v>1</v>
      </c>
      <c r="X272" s="489">
        <f t="shared" ref="X272:X277" si="9">IF(AND(N272&lt;&gt;"",S272&lt;&gt;""),1000*S272*V272/(N272*W272),"")</f>
        <v>38.471633752244166</v>
      </c>
      <c r="Y272" s="502" t="s">
        <v>174</v>
      </c>
      <c r="Z272" s="494"/>
      <c r="AA272" s="28" t="s">
        <v>20</v>
      </c>
      <c r="AB272" s="27">
        <v>16</v>
      </c>
      <c r="AC272" s="28" t="s">
        <v>584</v>
      </c>
      <c r="AD272" s="27" t="s">
        <v>54</v>
      </c>
      <c r="AE272" s="28" t="s">
        <v>158</v>
      </c>
      <c r="AF272" s="29" t="s">
        <v>55</v>
      </c>
      <c r="AG272" s="29"/>
      <c r="AH272" s="27">
        <v>100</v>
      </c>
      <c r="AI272" s="27">
        <v>100</v>
      </c>
      <c r="AJ272" s="27" t="s">
        <v>55</v>
      </c>
      <c r="AK272" s="81">
        <v>10</v>
      </c>
      <c r="AL272" s="569"/>
      <c r="AM272" s="28"/>
      <c r="AN272" s="28"/>
      <c r="AO272" s="28">
        <v>2013</v>
      </c>
      <c r="AP272" s="20">
        <v>2019</v>
      </c>
      <c r="AQ272" s="182" t="s">
        <v>3526</v>
      </c>
      <c r="AR272" s="28" t="s">
        <v>3528</v>
      </c>
      <c r="AS272" s="20" t="s">
        <v>3527</v>
      </c>
    </row>
    <row r="273" spans="1:45" ht="15" customHeight="1" x14ac:dyDescent="0.25">
      <c r="A273" t="s">
        <v>174</v>
      </c>
      <c r="B273">
        <v>1</v>
      </c>
      <c r="C273" t="s">
        <v>4376</v>
      </c>
      <c r="D273" s="26" t="s">
        <v>340</v>
      </c>
      <c r="E273" s="435" t="s">
        <v>2312</v>
      </c>
      <c r="F273" s="27" t="s">
        <v>67</v>
      </c>
      <c r="G273" s="28" t="s">
        <v>341</v>
      </c>
      <c r="H273" s="46" t="s">
        <v>12</v>
      </c>
      <c r="I273" s="27">
        <v>12</v>
      </c>
      <c r="J273" s="87">
        <v>12</v>
      </c>
      <c r="K273" s="19" t="s">
        <v>791</v>
      </c>
      <c r="L273" s="52" t="s">
        <v>792</v>
      </c>
      <c r="M273" s="81"/>
      <c r="N273" s="28">
        <v>48</v>
      </c>
      <c r="O273" s="972"/>
      <c r="P273" s="29">
        <v>4</v>
      </c>
      <c r="Q273" s="28"/>
      <c r="R273" s="28"/>
      <c r="S273" s="81">
        <v>134.37</v>
      </c>
      <c r="T273" s="185"/>
      <c r="U273" s="326" t="s">
        <v>1268</v>
      </c>
      <c r="V273" s="60">
        <v>0.17</v>
      </c>
      <c r="W273" s="167">
        <v>2</v>
      </c>
      <c r="X273" s="489">
        <f t="shared" si="9"/>
        <v>237.94687500000001</v>
      </c>
      <c r="Y273" s="502" t="s">
        <v>2226</v>
      </c>
      <c r="Z273" s="494"/>
      <c r="AA273" s="28" t="s">
        <v>17</v>
      </c>
      <c r="AB273" s="27">
        <v>3</v>
      </c>
      <c r="AC273" s="28" t="s">
        <v>342</v>
      </c>
      <c r="AD273" s="27"/>
      <c r="AE273" s="28"/>
      <c r="AF273" s="29" t="s">
        <v>55</v>
      </c>
      <c r="AG273" s="29"/>
      <c r="AH273" s="27">
        <v>512</v>
      </c>
      <c r="AI273" s="27">
        <v>512</v>
      </c>
      <c r="AJ273" s="27"/>
      <c r="AK273" s="81">
        <v>8</v>
      </c>
      <c r="AL273" s="569"/>
      <c r="AM273" s="28"/>
      <c r="AN273" s="28"/>
      <c r="AO273" s="28">
        <v>2011</v>
      </c>
      <c r="AP273" s="20"/>
      <c r="AQ273" s="182" t="s">
        <v>1060</v>
      </c>
      <c r="AR273" s="28" t="s">
        <v>1061</v>
      </c>
      <c r="AS273" s="127"/>
    </row>
    <row r="274" spans="1:45" ht="15" customHeight="1" x14ac:dyDescent="0.25">
      <c r="A274" t="s">
        <v>744</v>
      </c>
      <c r="B274">
        <v>1</v>
      </c>
      <c r="C274" t="s">
        <v>875</v>
      </c>
      <c r="D274" s="26" t="s">
        <v>756</v>
      </c>
      <c r="E274" s="435" t="s">
        <v>757</v>
      </c>
      <c r="F274" s="27" t="s">
        <v>67</v>
      </c>
      <c r="G274" s="28" t="s">
        <v>758</v>
      </c>
      <c r="H274" s="46" t="s">
        <v>349</v>
      </c>
      <c r="I274" s="27">
        <v>12</v>
      </c>
      <c r="J274" s="87">
        <v>12</v>
      </c>
      <c r="K274" s="19" t="s">
        <v>800</v>
      </c>
      <c r="L274" s="52" t="s">
        <v>108</v>
      </c>
      <c r="M274" s="81"/>
      <c r="N274" s="28">
        <v>505</v>
      </c>
      <c r="O274" s="972"/>
      <c r="P274" s="29">
        <v>6</v>
      </c>
      <c r="Q274" s="28"/>
      <c r="R274" s="28"/>
      <c r="S274" s="81">
        <v>366.166</v>
      </c>
      <c r="T274" s="185">
        <v>41687</v>
      </c>
      <c r="U274" s="326">
        <v>14.7</v>
      </c>
      <c r="V274" s="60">
        <v>0.5</v>
      </c>
      <c r="W274" s="167">
        <v>2</v>
      </c>
      <c r="X274" s="489">
        <f t="shared" si="9"/>
        <v>181.27029702970296</v>
      </c>
      <c r="Y274" s="502" t="s">
        <v>174</v>
      </c>
      <c r="Z274" s="494"/>
      <c r="AA274" s="28" t="s">
        <v>20</v>
      </c>
      <c r="AB274" s="27">
        <v>18</v>
      </c>
      <c r="AC274" s="28" t="s">
        <v>760</v>
      </c>
      <c r="AD274" s="27" t="s">
        <v>54</v>
      </c>
      <c r="AE274" s="28" t="s">
        <v>124</v>
      </c>
      <c r="AF274" s="29" t="s">
        <v>55</v>
      </c>
      <c r="AG274" s="29" t="s">
        <v>55</v>
      </c>
      <c r="AH274" s="27" t="s">
        <v>465</v>
      </c>
      <c r="AI274" s="27" t="s">
        <v>465</v>
      </c>
      <c r="AJ274" s="27"/>
      <c r="AK274" s="81"/>
      <c r="AL274" s="569"/>
      <c r="AM274" s="28">
        <v>8</v>
      </c>
      <c r="AN274" s="28"/>
      <c r="AO274" s="28">
        <v>2005</v>
      </c>
      <c r="AP274" s="20">
        <v>2010</v>
      </c>
      <c r="AQ274" s="19"/>
      <c r="AR274" s="28" t="s">
        <v>759</v>
      </c>
      <c r="AS274" s="63"/>
    </row>
    <row r="275" spans="1:45" ht="15" customHeight="1" x14ac:dyDescent="0.25">
      <c r="A275" s="177"/>
      <c r="B275" s="177">
        <v>1</v>
      </c>
      <c r="C275" t="s">
        <v>875</v>
      </c>
      <c r="D275" s="409" t="s">
        <v>1663</v>
      </c>
      <c r="E275" s="504"/>
      <c r="F275" s="412" t="s">
        <v>85</v>
      </c>
      <c r="G275" s="504" t="s">
        <v>108</v>
      </c>
      <c r="H275" s="412" t="s">
        <v>2663</v>
      </c>
      <c r="I275" s="412">
        <v>12</v>
      </c>
      <c r="J275" s="415">
        <v>12</v>
      </c>
      <c r="K275" s="48" t="s">
        <v>800</v>
      </c>
      <c r="L275" s="465" t="s">
        <v>108</v>
      </c>
      <c r="M275" s="546"/>
      <c r="N275" s="504">
        <v>972</v>
      </c>
      <c r="O275" s="976"/>
      <c r="P275" s="411">
        <v>6</v>
      </c>
      <c r="Q275" s="504">
        <v>1</v>
      </c>
      <c r="R275" s="504">
        <v>1</v>
      </c>
      <c r="S275" s="546">
        <v>123</v>
      </c>
      <c r="T275" s="185">
        <v>42311</v>
      </c>
      <c r="U275" s="576">
        <v>14.7</v>
      </c>
      <c r="V275" s="577">
        <v>0.5</v>
      </c>
      <c r="W275" s="466">
        <v>1</v>
      </c>
      <c r="X275" s="490">
        <f t="shared" si="9"/>
        <v>63.271604938271608</v>
      </c>
      <c r="Y275" s="503" t="s">
        <v>174</v>
      </c>
      <c r="Z275" s="495"/>
      <c r="AA275" s="504" t="s">
        <v>17</v>
      </c>
      <c r="AB275" s="412">
        <v>2</v>
      </c>
      <c r="AC275" s="504" t="s">
        <v>1664</v>
      </c>
      <c r="AD275" s="27" t="s">
        <v>54</v>
      </c>
      <c r="AE275" s="504"/>
      <c r="AF275" s="411" t="s">
        <v>54</v>
      </c>
      <c r="AG275" s="411" t="s">
        <v>55</v>
      </c>
      <c r="AH275" s="412" t="s">
        <v>83</v>
      </c>
      <c r="AI275" s="412" t="s">
        <v>83</v>
      </c>
      <c r="AJ275" s="412" t="s">
        <v>55</v>
      </c>
      <c r="AK275" s="546">
        <v>54</v>
      </c>
      <c r="AL275" s="570"/>
      <c r="AM275" s="504">
        <v>64</v>
      </c>
      <c r="AN275" s="504">
        <v>1</v>
      </c>
      <c r="AO275" s="504">
        <v>2015</v>
      </c>
      <c r="AP275" s="505"/>
      <c r="AQ275" s="142"/>
      <c r="AR275" s="504" t="s">
        <v>1666</v>
      </c>
      <c r="AS275" s="505" t="s">
        <v>1667</v>
      </c>
    </row>
    <row r="276" spans="1:45" ht="15" customHeight="1" x14ac:dyDescent="0.25">
      <c r="A276" t="s">
        <v>744</v>
      </c>
      <c r="B276">
        <v>1</v>
      </c>
      <c r="C276" t="s">
        <v>875</v>
      </c>
      <c r="D276" s="26" t="s">
        <v>346</v>
      </c>
      <c r="E276" s="435" t="s">
        <v>2314</v>
      </c>
      <c r="F276" s="27" t="s">
        <v>57</v>
      </c>
      <c r="G276" s="28" t="s">
        <v>348</v>
      </c>
      <c r="H276" s="46" t="s">
        <v>349</v>
      </c>
      <c r="I276" s="27">
        <v>12</v>
      </c>
      <c r="J276" s="87">
        <v>12</v>
      </c>
      <c r="K276" s="19" t="s">
        <v>43</v>
      </c>
      <c r="L276" s="52" t="s">
        <v>108</v>
      </c>
      <c r="M276" s="81"/>
      <c r="N276" s="28">
        <v>1088</v>
      </c>
      <c r="O276" s="972"/>
      <c r="P276" s="29">
        <v>4</v>
      </c>
      <c r="Q276" s="28"/>
      <c r="R276" s="28">
        <v>48</v>
      </c>
      <c r="S276" s="81">
        <v>62.52</v>
      </c>
      <c r="T276" s="185">
        <v>41687</v>
      </c>
      <c r="U276" s="326" t="s">
        <v>1267</v>
      </c>
      <c r="V276" s="60">
        <v>0.5</v>
      </c>
      <c r="W276" s="167">
        <v>2</v>
      </c>
      <c r="X276" s="489">
        <f t="shared" si="9"/>
        <v>14.365808823529411</v>
      </c>
      <c r="Y276" s="502" t="s">
        <v>2226</v>
      </c>
      <c r="Z276" s="494"/>
      <c r="AA276" s="28" t="s">
        <v>17</v>
      </c>
      <c r="AB276" s="27">
        <v>11</v>
      </c>
      <c r="AC276" s="28" t="s">
        <v>79</v>
      </c>
      <c r="AD276" s="27" t="s">
        <v>54</v>
      </c>
      <c r="AE276" s="28" t="s">
        <v>124</v>
      </c>
      <c r="AF276" s="29" t="s">
        <v>55</v>
      </c>
      <c r="AG276" s="29" t="s">
        <v>55</v>
      </c>
      <c r="AH276" s="27" t="s">
        <v>83</v>
      </c>
      <c r="AI276" s="27" t="s">
        <v>83</v>
      </c>
      <c r="AJ276" s="27"/>
      <c r="AK276" s="81"/>
      <c r="AL276" s="569"/>
      <c r="AM276" s="28"/>
      <c r="AN276" s="28"/>
      <c r="AO276" s="28">
        <v>2013</v>
      </c>
      <c r="AP276" s="20">
        <v>2013</v>
      </c>
      <c r="AQ276" s="19"/>
      <c r="AR276" s="28" t="s">
        <v>347</v>
      </c>
      <c r="AS276" s="20"/>
    </row>
    <row r="277" spans="1:45" ht="15" customHeight="1" x14ac:dyDescent="0.25">
      <c r="A277" t="s">
        <v>744</v>
      </c>
      <c r="B277">
        <v>1</v>
      </c>
      <c r="C277" t="s">
        <v>875</v>
      </c>
      <c r="D277" s="26" t="s">
        <v>760</v>
      </c>
      <c r="E277" s="435" t="s">
        <v>2536</v>
      </c>
      <c r="F277" s="27" t="s">
        <v>85</v>
      </c>
      <c r="G277" s="28" t="s">
        <v>464</v>
      </c>
      <c r="H277" s="46" t="s">
        <v>349</v>
      </c>
      <c r="I277" s="27">
        <v>12</v>
      </c>
      <c r="J277" s="87">
        <v>12</v>
      </c>
      <c r="K277" s="19" t="s">
        <v>800</v>
      </c>
      <c r="L277" s="52" t="s">
        <v>108</v>
      </c>
      <c r="M277" s="81"/>
      <c r="N277" s="28">
        <v>1219</v>
      </c>
      <c r="O277" s="972"/>
      <c r="P277" s="29">
        <v>6</v>
      </c>
      <c r="Q277" s="28">
        <v>1</v>
      </c>
      <c r="R277" s="28"/>
      <c r="S277" s="81">
        <v>182.749</v>
      </c>
      <c r="T277" s="185">
        <v>41687</v>
      </c>
      <c r="U277" s="326">
        <v>14.7</v>
      </c>
      <c r="V277" s="60">
        <v>0.5</v>
      </c>
      <c r="W277" s="167">
        <v>2</v>
      </c>
      <c r="X277" s="489">
        <f t="shared" si="9"/>
        <v>37.479286300246102</v>
      </c>
      <c r="Y277" s="502" t="s">
        <v>174</v>
      </c>
      <c r="Z277" s="494" t="s">
        <v>54</v>
      </c>
      <c r="AA277" s="28" t="s">
        <v>17</v>
      </c>
      <c r="AB277" s="27">
        <v>55</v>
      </c>
      <c r="AC277" s="28" t="s">
        <v>73</v>
      </c>
      <c r="AD277" s="27" t="s">
        <v>54</v>
      </c>
      <c r="AE277" s="28" t="s">
        <v>124</v>
      </c>
      <c r="AF277" s="29" t="s">
        <v>55</v>
      </c>
      <c r="AG277" s="29" t="s">
        <v>55</v>
      </c>
      <c r="AH277" s="27" t="s">
        <v>465</v>
      </c>
      <c r="AI277" s="27" t="s">
        <v>465</v>
      </c>
      <c r="AJ277" s="27"/>
      <c r="AK277" s="81"/>
      <c r="AL277" s="569"/>
      <c r="AM277" s="28">
        <v>8</v>
      </c>
      <c r="AN277" s="28"/>
      <c r="AO277" s="28">
        <v>2012</v>
      </c>
      <c r="AP277" s="20">
        <v>2016</v>
      </c>
      <c r="AQ277" s="19"/>
      <c r="AR277" s="28" t="s">
        <v>463</v>
      </c>
      <c r="AS277" s="130" t="s">
        <v>765</v>
      </c>
    </row>
    <row r="278" spans="1:45" ht="7.5" customHeight="1" x14ac:dyDescent="0.25">
      <c r="D278" s="26"/>
      <c r="E278" s="435"/>
      <c r="F278" s="27"/>
      <c r="G278" s="28"/>
      <c r="H278" s="27"/>
      <c r="I278" s="27"/>
      <c r="J278" s="87"/>
      <c r="K278" s="19"/>
      <c r="L278" s="52"/>
      <c r="M278" s="81"/>
      <c r="N278" s="28"/>
      <c r="O278" s="972"/>
      <c r="P278" s="29"/>
      <c r="Q278" s="28"/>
      <c r="R278" s="28"/>
      <c r="S278" s="81"/>
      <c r="T278" s="185"/>
      <c r="U278" s="326"/>
      <c r="V278" s="60"/>
      <c r="W278" s="167"/>
      <c r="X278" s="489"/>
      <c r="Y278" s="502"/>
      <c r="Z278" s="494"/>
      <c r="AA278" s="28"/>
      <c r="AB278" s="27"/>
      <c r="AC278" s="28"/>
      <c r="AD278" s="27"/>
      <c r="AE278" s="28"/>
      <c r="AF278" s="29"/>
      <c r="AG278" s="29"/>
      <c r="AH278" s="27"/>
      <c r="AI278" s="27"/>
      <c r="AJ278" s="27"/>
      <c r="AK278" s="81"/>
      <c r="AL278" s="569"/>
      <c r="AM278" s="28"/>
      <c r="AN278" s="28"/>
      <c r="AO278" s="28"/>
      <c r="AP278" s="20"/>
      <c r="AQ278" s="142"/>
      <c r="AR278" s="28"/>
      <c r="AS278" s="20"/>
    </row>
    <row r="279" spans="1:45" ht="15" customHeight="1" x14ac:dyDescent="0.25">
      <c r="A279" t="s">
        <v>746</v>
      </c>
      <c r="B279">
        <v>1</v>
      </c>
      <c r="C279" t="s">
        <v>875</v>
      </c>
      <c r="D279" s="26" t="s">
        <v>250</v>
      </c>
      <c r="E279" s="669" t="s">
        <v>5279</v>
      </c>
      <c r="F279" s="27" t="s">
        <v>107</v>
      </c>
      <c r="G279" s="28" t="s">
        <v>5280</v>
      </c>
      <c r="H279" s="27" t="s">
        <v>65</v>
      </c>
      <c r="I279" s="27">
        <v>9</v>
      </c>
      <c r="J279" s="87">
        <v>8</v>
      </c>
      <c r="K279" s="19" t="s">
        <v>770</v>
      </c>
      <c r="L279" s="52" t="s">
        <v>1341</v>
      </c>
      <c r="M279" s="81"/>
      <c r="N279" s="28">
        <v>110</v>
      </c>
      <c r="O279" s="972"/>
      <c r="P279" s="29">
        <v>4</v>
      </c>
      <c r="Q279" s="28" t="s">
        <v>202</v>
      </c>
      <c r="R279" s="28"/>
      <c r="S279" s="81">
        <v>60</v>
      </c>
      <c r="T279" s="185"/>
      <c r="U279" s="326"/>
      <c r="V279" s="60">
        <v>0.42</v>
      </c>
      <c r="W279" s="167">
        <v>1</v>
      </c>
      <c r="X279" s="489">
        <f>IF(AND(N279&lt;&gt;"",S279&lt;&gt;""),1000*S279*V279/(N279*W279),"")</f>
        <v>229.09090909090909</v>
      </c>
      <c r="Y279" s="502" t="s">
        <v>2226</v>
      </c>
      <c r="Z279" s="494"/>
      <c r="AA279" s="28" t="s">
        <v>107</v>
      </c>
      <c r="AB279" s="27"/>
      <c r="AC279" s="28"/>
      <c r="AD279" s="27"/>
      <c r="AE279" s="28"/>
      <c r="AF279" s="29"/>
      <c r="AG279" s="29"/>
      <c r="AH279" s="27">
        <v>512</v>
      </c>
      <c r="AI279" s="27" t="s">
        <v>249</v>
      </c>
      <c r="AJ279" s="27"/>
      <c r="AK279" s="81"/>
      <c r="AL279" s="569"/>
      <c r="AM279" s="64" t="s">
        <v>252</v>
      </c>
      <c r="AN279" s="28"/>
      <c r="AO279" s="28">
        <v>2005</v>
      </c>
      <c r="AP279" s="20">
        <v>2011</v>
      </c>
      <c r="AQ279" s="19"/>
      <c r="AR279" s="28" t="s">
        <v>251</v>
      </c>
      <c r="AS279" s="20"/>
    </row>
    <row r="280" spans="1:45" ht="7.5" customHeight="1" x14ac:dyDescent="0.25">
      <c r="D280" s="26"/>
      <c r="E280" s="435"/>
      <c r="F280" s="27"/>
      <c r="G280" s="28"/>
      <c r="H280" s="27"/>
      <c r="I280" s="27"/>
      <c r="J280" s="87"/>
      <c r="K280" s="19"/>
      <c r="L280" s="52"/>
      <c r="M280" s="81"/>
      <c r="N280" s="28"/>
      <c r="O280" s="972"/>
      <c r="P280" s="29"/>
      <c r="Q280" s="28"/>
      <c r="R280" s="28"/>
      <c r="S280" s="81"/>
      <c r="T280" s="185"/>
      <c r="U280" s="326"/>
      <c r="V280" s="60"/>
      <c r="W280" s="167"/>
      <c r="X280" s="489"/>
      <c r="Y280" s="502"/>
      <c r="Z280" s="494"/>
      <c r="AA280" s="28"/>
      <c r="AB280" s="27"/>
      <c r="AC280" s="28"/>
      <c r="AD280" s="27"/>
      <c r="AE280" s="28"/>
      <c r="AF280" s="29"/>
      <c r="AG280" s="29"/>
      <c r="AH280" s="27"/>
      <c r="AI280" s="27"/>
      <c r="AJ280" s="27"/>
      <c r="AK280" s="81"/>
      <c r="AL280" s="569"/>
      <c r="AM280" s="28"/>
      <c r="AN280" s="28"/>
      <c r="AO280" s="28"/>
      <c r="AP280" s="20"/>
      <c r="AQ280" s="142"/>
      <c r="AR280" s="28"/>
      <c r="AS280" s="20"/>
    </row>
    <row r="281" spans="1:45" ht="15" customHeight="1" x14ac:dyDescent="0.25">
      <c r="C281" t="s">
        <v>4376</v>
      </c>
      <c r="D281" s="45" t="s">
        <v>366</v>
      </c>
      <c r="E281" s="555" t="s">
        <v>2307</v>
      </c>
      <c r="F281" s="46" t="s">
        <v>67</v>
      </c>
      <c r="G281" s="42" t="s">
        <v>368</v>
      </c>
      <c r="H281" s="46" t="s">
        <v>12</v>
      </c>
      <c r="I281" s="46">
        <v>8</v>
      </c>
      <c r="J281" s="670">
        <v>8</v>
      </c>
      <c r="K281" s="19" t="s">
        <v>775</v>
      </c>
      <c r="L281" s="52" t="s">
        <v>108</v>
      </c>
      <c r="M281" s="81"/>
      <c r="N281" s="28">
        <v>41</v>
      </c>
      <c r="O281" s="972"/>
      <c r="P281" s="29">
        <v>6</v>
      </c>
      <c r="Q281" s="28"/>
      <c r="R281" s="28"/>
      <c r="S281" s="81">
        <v>383.87700000000001</v>
      </c>
      <c r="T281" s="185">
        <v>41684</v>
      </c>
      <c r="U281" s="326">
        <v>14.7</v>
      </c>
      <c r="V281" s="60">
        <v>0.08</v>
      </c>
      <c r="W281" s="167">
        <v>1</v>
      </c>
      <c r="X281" s="489">
        <f t="shared" ref="X281:X312" si="10">IF(AND(N281&lt;&gt;"",S281&lt;&gt;""),1000*S281*V281/(N281*W281),"")</f>
        <v>749.0282926829268</v>
      </c>
      <c r="Y281" s="502" t="s">
        <v>174</v>
      </c>
      <c r="Z281" s="494"/>
      <c r="AA281" s="28" t="s">
        <v>17</v>
      </c>
      <c r="AB281" s="27">
        <v>1</v>
      </c>
      <c r="AC281" s="28" t="s">
        <v>369</v>
      </c>
      <c r="AD281" s="27" t="s">
        <v>54</v>
      </c>
      <c r="AE281" s="28" t="s">
        <v>158</v>
      </c>
      <c r="AF281" s="29" t="s">
        <v>55</v>
      </c>
      <c r="AG281" s="29"/>
      <c r="AH281" s="27">
        <v>64</v>
      </c>
      <c r="AI281" s="27">
        <v>64</v>
      </c>
      <c r="AJ281" s="27" t="s">
        <v>54</v>
      </c>
      <c r="AK281" s="81">
        <v>4</v>
      </c>
      <c r="AL281" s="569"/>
      <c r="AM281" s="28"/>
      <c r="AN281" s="28"/>
      <c r="AO281" s="28">
        <v>2007</v>
      </c>
      <c r="AP281" s="20">
        <v>2018</v>
      </c>
      <c r="AQ281" s="182" t="s">
        <v>5893</v>
      </c>
      <c r="AR281" s="28" t="s">
        <v>367</v>
      </c>
      <c r="AS281" s="20" t="s">
        <v>790</v>
      </c>
    </row>
    <row r="282" spans="1:45" ht="15" customHeight="1" x14ac:dyDescent="0.25">
      <c r="C282" t="s">
        <v>4376</v>
      </c>
      <c r="D282" s="45" t="s">
        <v>2648</v>
      </c>
      <c r="E282" s="555" t="s">
        <v>3133</v>
      </c>
      <c r="F282" s="46" t="s">
        <v>67</v>
      </c>
      <c r="G282" s="42" t="s">
        <v>2649</v>
      </c>
      <c r="H282" s="46" t="s">
        <v>12</v>
      </c>
      <c r="I282" s="46">
        <v>8</v>
      </c>
      <c r="J282" s="670">
        <v>8</v>
      </c>
      <c r="K282" s="19" t="s">
        <v>800</v>
      </c>
      <c r="L282" s="52" t="s">
        <v>108</v>
      </c>
      <c r="M282" s="81" t="s">
        <v>3136</v>
      </c>
      <c r="N282" s="28">
        <v>48</v>
      </c>
      <c r="O282" s="972"/>
      <c r="P282" s="29">
        <v>6</v>
      </c>
      <c r="Q282" s="28"/>
      <c r="R282" s="28"/>
      <c r="S282" s="81">
        <v>200</v>
      </c>
      <c r="T282" s="185">
        <v>43184</v>
      </c>
      <c r="U282" s="326">
        <v>14.7</v>
      </c>
      <c r="V282" s="60">
        <v>0.1</v>
      </c>
      <c r="W282" s="167">
        <v>4</v>
      </c>
      <c r="X282" s="489">
        <f t="shared" si="10"/>
        <v>104.16666666666667</v>
      </c>
      <c r="Y282" s="502" t="s">
        <v>174</v>
      </c>
      <c r="Z282" s="494"/>
      <c r="AA282" s="28" t="s">
        <v>17</v>
      </c>
      <c r="AB282" s="27">
        <v>15</v>
      </c>
      <c r="AC282" s="28" t="s">
        <v>3135</v>
      </c>
      <c r="AD282" s="27"/>
      <c r="AE282" s="28"/>
      <c r="AF282" s="29" t="s">
        <v>55</v>
      </c>
      <c r="AG282" s="29"/>
      <c r="AH282" s="27">
        <v>16</v>
      </c>
      <c r="AI282" s="27">
        <v>16</v>
      </c>
      <c r="AJ282" s="27" t="s">
        <v>54</v>
      </c>
      <c r="AK282" s="81">
        <v>5</v>
      </c>
      <c r="AL282" s="569"/>
      <c r="AM282" s="28"/>
      <c r="AN282" s="28"/>
      <c r="AO282" s="28">
        <v>2012</v>
      </c>
      <c r="AP282" s="20">
        <v>2017</v>
      </c>
      <c r="AQ282" s="182" t="s">
        <v>3132</v>
      </c>
      <c r="AR282" s="28" t="s">
        <v>2650</v>
      </c>
      <c r="AS282" s="127" t="s">
        <v>2651</v>
      </c>
    </row>
    <row r="283" spans="1:45" ht="15" customHeight="1" x14ac:dyDescent="0.25">
      <c r="A283" t="s">
        <v>174</v>
      </c>
      <c r="B283">
        <v>1</v>
      </c>
      <c r="C283" t="s">
        <v>4376</v>
      </c>
      <c r="D283" s="26" t="s">
        <v>195</v>
      </c>
      <c r="E283" s="435" t="s">
        <v>2239</v>
      </c>
      <c r="F283" s="27" t="s">
        <v>67</v>
      </c>
      <c r="G283" s="28" t="s">
        <v>197</v>
      </c>
      <c r="H283" s="27" t="s">
        <v>12</v>
      </c>
      <c r="I283" s="27">
        <v>8</v>
      </c>
      <c r="J283" s="87">
        <v>12</v>
      </c>
      <c r="K283" s="19" t="s">
        <v>802</v>
      </c>
      <c r="L283" s="52" t="s">
        <v>108</v>
      </c>
      <c r="M283" s="81"/>
      <c r="N283" s="28">
        <v>88</v>
      </c>
      <c r="O283" s="972"/>
      <c r="P283" s="29" t="s">
        <v>744</v>
      </c>
      <c r="Q283" s="28"/>
      <c r="R283" s="28">
        <v>1</v>
      </c>
      <c r="S283" s="81">
        <v>229.62100000000001</v>
      </c>
      <c r="T283" s="185">
        <v>41738</v>
      </c>
      <c r="U283" s="326" t="s">
        <v>1267</v>
      </c>
      <c r="V283" s="60">
        <v>0.17</v>
      </c>
      <c r="W283" s="167">
        <v>1</v>
      </c>
      <c r="X283" s="489">
        <f t="shared" si="10"/>
        <v>443.58602272727273</v>
      </c>
      <c r="Y283" s="502" t="s">
        <v>2226</v>
      </c>
      <c r="Z283" s="494"/>
      <c r="AA283" s="28" t="s">
        <v>20</v>
      </c>
      <c r="AB283" s="27">
        <v>9</v>
      </c>
      <c r="AC283" s="28" t="s">
        <v>198</v>
      </c>
      <c r="AD283" s="27"/>
      <c r="AE283" s="28" t="s">
        <v>158</v>
      </c>
      <c r="AF283" s="29" t="s">
        <v>55</v>
      </c>
      <c r="AG283" s="29" t="s">
        <v>54</v>
      </c>
      <c r="AH283" s="27">
        <v>256</v>
      </c>
      <c r="AI283" s="27" t="s">
        <v>205</v>
      </c>
      <c r="AJ283" s="27" t="s">
        <v>54</v>
      </c>
      <c r="AK283" s="81">
        <v>16</v>
      </c>
      <c r="AL283" s="569"/>
      <c r="AM283" s="28"/>
      <c r="AN283" s="28"/>
      <c r="AO283" s="28">
        <v>2008</v>
      </c>
      <c r="AP283" s="20">
        <v>2009</v>
      </c>
      <c r="AQ283" s="142"/>
      <c r="AR283" s="28" t="s">
        <v>2240</v>
      </c>
      <c r="AS283" s="20" t="s">
        <v>1096</v>
      </c>
    </row>
    <row r="284" spans="1:45" ht="15" customHeight="1" x14ac:dyDescent="0.25">
      <c r="A284" t="s">
        <v>746</v>
      </c>
      <c r="B284">
        <v>1</v>
      </c>
      <c r="C284" t="s">
        <v>4376</v>
      </c>
      <c r="D284" s="708" t="s">
        <v>4847</v>
      </c>
      <c r="E284" s="555" t="s">
        <v>4825</v>
      </c>
      <c r="F284" s="46" t="s">
        <v>67</v>
      </c>
      <c r="G284" s="593" t="s">
        <v>4827</v>
      </c>
      <c r="H284" s="592" t="s">
        <v>12</v>
      </c>
      <c r="I284" s="592">
        <v>8</v>
      </c>
      <c r="J284" s="618">
        <v>16</v>
      </c>
      <c r="K284" s="19" t="s">
        <v>800</v>
      </c>
      <c r="L284" s="52" t="s">
        <v>108</v>
      </c>
      <c r="M284" s="81" t="s">
        <v>4846</v>
      </c>
      <c r="N284" s="28">
        <v>101</v>
      </c>
      <c r="O284" s="972"/>
      <c r="P284" s="29">
        <v>6</v>
      </c>
      <c r="Q284" s="28"/>
      <c r="R284" s="28"/>
      <c r="S284" s="81">
        <v>526.31600000000003</v>
      </c>
      <c r="T284" s="185">
        <v>43532</v>
      </c>
      <c r="U284" s="326">
        <v>14.7</v>
      </c>
      <c r="V284" s="60">
        <v>0.15</v>
      </c>
      <c r="W284" s="167">
        <v>4</v>
      </c>
      <c r="X284" s="489">
        <f t="shared" si="10"/>
        <v>195.41435643564355</v>
      </c>
      <c r="Y284" s="502" t="s">
        <v>174</v>
      </c>
      <c r="Z284" s="494"/>
      <c r="AA284" s="28" t="s">
        <v>20</v>
      </c>
      <c r="AB284" s="27">
        <v>2</v>
      </c>
      <c r="AC284" s="28" t="s">
        <v>4832</v>
      </c>
      <c r="AD284" s="27" t="s">
        <v>54</v>
      </c>
      <c r="AE284" s="28" t="s">
        <v>158</v>
      </c>
      <c r="AF284" s="29" t="s">
        <v>55</v>
      </c>
      <c r="AG284" s="29" t="s">
        <v>55</v>
      </c>
      <c r="AH284" s="27">
        <v>256</v>
      </c>
      <c r="AI284" s="27" t="s">
        <v>205</v>
      </c>
      <c r="AJ284" s="27" t="s">
        <v>54</v>
      </c>
      <c r="AK284" s="81">
        <v>13</v>
      </c>
      <c r="AL284" s="27">
        <v>3</v>
      </c>
      <c r="AM284" s="28"/>
      <c r="AN284" s="28"/>
      <c r="AO284" s="28">
        <v>2017</v>
      </c>
      <c r="AP284" s="20">
        <v>2019</v>
      </c>
      <c r="AQ284" s="182" t="s">
        <v>4828</v>
      </c>
      <c r="AR284" s="28" t="s">
        <v>4830</v>
      </c>
      <c r="AS284" s="873" t="s">
        <v>4829</v>
      </c>
    </row>
    <row r="285" spans="1:45" ht="15" customHeight="1" x14ac:dyDescent="0.25">
      <c r="B285">
        <v>1</v>
      </c>
      <c r="C285" t="s">
        <v>875</v>
      </c>
      <c r="D285" s="45" t="s">
        <v>2051</v>
      </c>
      <c r="E285" s="555" t="s">
        <v>2052</v>
      </c>
      <c r="F285" s="46" t="s">
        <v>67</v>
      </c>
      <c r="G285" s="42" t="s">
        <v>3388</v>
      </c>
      <c r="H285" s="46" t="s">
        <v>12</v>
      </c>
      <c r="I285" s="46">
        <v>8</v>
      </c>
      <c r="J285" s="670">
        <v>8</v>
      </c>
      <c r="K285" s="19" t="s">
        <v>10</v>
      </c>
      <c r="L285" s="52" t="s">
        <v>108</v>
      </c>
      <c r="M285" s="81"/>
      <c r="N285" s="28">
        <v>102</v>
      </c>
      <c r="O285" s="972"/>
      <c r="P285" s="29"/>
      <c r="Q285" s="28"/>
      <c r="R285" s="28"/>
      <c r="S285" s="81">
        <v>200</v>
      </c>
      <c r="T285" s="185">
        <v>43145</v>
      </c>
      <c r="U285" s="326">
        <v>14.7</v>
      </c>
      <c r="V285" s="60">
        <v>0.2</v>
      </c>
      <c r="W285" s="167">
        <v>1</v>
      </c>
      <c r="X285" s="489">
        <f t="shared" si="10"/>
        <v>392.15686274509807</v>
      </c>
      <c r="Y285" s="502" t="s">
        <v>174</v>
      </c>
      <c r="Z285" s="494"/>
      <c r="AA285" s="28" t="s">
        <v>20</v>
      </c>
      <c r="AB285" s="27">
        <v>5</v>
      </c>
      <c r="AC285" s="28" t="s">
        <v>2050</v>
      </c>
      <c r="AD285" s="27"/>
      <c r="AE285" s="28"/>
      <c r="AF285" s="29"/>
      <c r="AG285" s="29"/>
      <c r="AH285" s="27"/>
      <c r="AI285" s="27">
        <v>16</v>
      </c>
      <c r="AJ285" s="27" t="s">
        <v>54</v>
      </c>
      <c r="AK285" s="81"/>
      <c r="AL285" s="569"/>
      <c r="AM285" s="28"/>
      <c r="AN285" s="28"/>
      <c r="AO285" s="28">
        <v>2012</v>
      </c>
      <c r="AP285" s="20">
        <v>2015</v>
      </c>
      <c r="AQ285" s="182"/>
      <c r="AR285" s="28"/>
      <c r="AS285" s="20" t="s">
        <v>2053</v>
      </c>
    </row>
    <row r="286" spans="1:45" ht="15" customHeight="1" x14ac:dyDescent="0.25">
      <c r="B286">
        <v>1</v>
      </c>
      <c r="C286" t="s">
        <v>875</v>
      </c>
      <c r="D286" s="45" t="s">
        <v>2416</v>
      </c>
      <c r="E286" s="555" t="s">
        <v>3125</v>
      </c>
      <c r="F286" s="46" t="s">
        <v>67</v>
      </c>
      <c r="G286" s="42" t="s">
        <v>2004</v>
      </c>
      <c r="H286" s="46" t="s">
        <v>222</v>
      </c>
      <c r="I286" s="46">
        <v>8</v>
      </c>
      <c r="J286" s="670">
        <v>14</v>
      </c>
      <c r="K286" s="19" t="s">
        <v>800</v>
      </c>
      <c r="L286" s="52" t="s">
        <v>108</v>
      </c>
      <c r="M286" s="81"/>
      <c r="N286" s="28">
        <v>109</v>
      </c>
      <c r="O286" s="972"/>
      <c r="P286" s="29">
        <v>6</v>
      </c>
      <c r="Q286" s="28"/>
      <c r="R286" s="28"/>
      <c r="S286" s="81">
        <v>370.37</v>
      </c>
      <c r="T286" s="185">
        <v>43184</v>
      </c>
      <c r="U286" s="326">
        <v>14.7</v>
      </c>
      <c r="V286" s="60">
        <v>0.33</v>
      </c>
      <c r="W286" s="167">
        <v>2</v>
      </c>
      <c r="X286" s="489">
        <f t="shared" si="10"/>
        <v>560.65183486238539</v>
      </c>
      <c r="Y286" s="502" t="s">
        <v>174</v>
      </c>
      <c r="Z286" s="494"/>
      <c r="AA286" s="28" t="s">
        <v>20</v>
      </c>
      <c r="AB286" s="27">
        <v>1</v>
      </c>
      <c r="AC286" s="28" t="s">
        <v>2416</v>
      </c>
      <c r="AD286" s="27" t="s">
        <v>149</v>
      </c>
      <c r="AE286" s="28"/>
      <c r="AF286" s="29" t="s">
        <v>55</v>
      </c>
      <c r="AG286" s="29" t="s">
        <v>54</v>
      </c>
      <c r="AH286" s="27">
        <v>256</v>
      </c>
      <c r="AI286" s="27" t="s">
        <v>249</v>
      </c>
      <c r="AJ286" s="27" t="s">
        <v>54</v>
      </c>
      <c r="AK286" s="81">
        <v>35</v>
      </c>
      <c r="AL286" s="569"/>
      <c r="AM286" s="28"/>
      <c r="AN286" s="28"/>
      <c r="AO286" s="28">
        <v>2006</v>
      </c>
      <c r="AP286" s="20">
        <v>2006</v>
      </c>
      <c r="AQ286" s="182" t="s">
        <v>3124</v>
      </c>
      <c r="AR286" s="28" t="s">
        <v>957</v>
      </c>
      <c r="AS286" s="20" t="s">
        <v>3126</v>
      </c>
    </row>
    <row r="287" spans="1:45" ht="15" customHeight="1" x14ac:dyDescent="0.25">
      <c r="A287" t="s">
        <v>744</v>
      </c>
      <c r="B287">
        <v>1</v>
      </c>
      <c r="C287" t="s">
        <v>875</v>
      </c>
      <c r="D287" s="26" t="s">
        <v>59</v>
      </c>
      <c r="E287" s="435" t="s">
        <v>2545</v>
      </c>
      <c r="F287" s="27" t="s">
        <v>67</v>
      </c>
      <c r="G287" s="28" t="s">
        <v>203</v>
      </c>
      <c r="H287" s="46" t="s">
        <v>222</v>
      </c>
      <c r="I287" s="27">
        <v>8</v>
      </c>
      <c r="J287" s="87">
        <v>18</v>
      </c>
      <c r="K287" s="19" t="s">
        <v>800</v>
      </c>
      <c r="L287" s="52" t="s">
        <v>108</v>
      </c>
      <c r="M287" s="81"/>
      <c r="N287" s="28">
        <v>110</v>
      </c>
      <c r="O287" s="972"/>
      <c r="P287" s="29">
        <v>6</v>
      </c>
      <c r="Q287" s="28"/>
      <c r="R287" s="28">
        <v>2</v>
      </c>
      <c r="S287" s="81">
        <v>217</v>
      </c>
      <c r="T287" s="185">
        <v>43164</v>
      </c>
      <c r="U287" s="326">
        <v>14.7</v>
      </c>
      <c r="V287" s="60">
        <v>0.33</v>
      </c>
      <c r="W287" s="167">
        <v>2</v>
      </c>
      <c r="X287" s="489">
        <f t="shared" si="10"/>
        <v>325.5</v>
      </c>
      <c r="Y287" s="502" t="s">
        <v>174</v>
      </c>
      <c r="Z287" s="494"/>
      <c r="AA287" s="28" t="s">
        <v>17</v>
      </c>
      <c r="AB287" s="27">
        <v>1</v>
      </c>
      <c r="AC287" s="28" t="s">
        <v>2744</v>
      </c>
      <c r="AD287" s="27" t="s">
        <v>54</v>
      </c>
      <c r="AE287" s="28" t="s">
        <v>158</v>
      </c>
      <c r="AF287" s="29" t="s">
        <v>55</v>
      </c>
      <c r="AG287" s="29"/>
      <c r="AH287" s="27">
        <v>256</v>
      </c>
      <c r="AI287" s="27" t="s">
        <v>205</v>
      </c>
      <c r="AJ287" s="27" t="s">
        <v>54</v>
      </c>
      <c r="AK287" s="81"/>
      <c r="AL287" s="569"/>
      <c r="AM287" s="28"/>
      <c r="AN287" s="28"/>
      <c r="AO287" s="28">
        <v>2003</v>
      </c>
      <c r="AP287" s="20"/>
      <c r="AQ287" s="182" t="s">
        <v>2544</v>
      </c>
      <c r="AR287" s="28" t="s">
        <v>2747</v>
      </c>
      <c r="AS287" s="20" t="s">
        <v>804</v>
      </c>
    </row>
    <row r="288" spans="1:45" ht="15" customHeight="1" x14ac:dyDescent="0.25">
      <c r="B288">
        <v>1</v>
      </c>
      <c r="C288" t="s">
        <v>4376</v>
      </c>
      <c r="D288" s="45" t="s">
        <v>1561</v>
      </c>
      <c r="E288" s="555" t="s">
        <v>2236</v>
      </c>
      <c r="F288" s="46" t="s">
        <v>57</v>
      </c>
      <c r="G288" s="42" t="s">
        <v>4007</v>
      </c>
      <c r="H288" s="46" t="s">
        <v>1563</v>
      </c>
      <c r="I288" s="46">
        <v>8</v>
      </c>
      <c r="J288" s="87">
        <v>3</v>
      </c>
      <c r="K288" s="19" t="s">
        <v>800</v>
      </c>
      <c r="L288" s="42" t="s">
        <v>108</v>
      </c>
      <c r="M288" s="81"/>
      <c r="N288" s="28">
        <v>110</v>
      </c>
      <c r="O288" s="972"/>
      <c r="P288" s="29">
        <v>6</v>
      </c>
      <c r="Q288" s="28"/>
      <c r="R288" s="28"/>
      <c r="S288" s="81">
        <v>432.339</v>
      </c>
      <c r="T288" s="185">
        <v>42277</v>
      </c>
      <c r="U288" s="326">
        <v>14.7</v>
      </c>
      <c r="V288" s="60">
        <v>0.08</v>
      </c>
      <c r="W288" s="167">
        <v>2</v>
      </c>
      <c r="X288" s="489">
        <f t="shared" si="10"/>
        <v>157.21418181818183</v>
      </c>
      <c r="Y288" s="502" t="s">
        <v>174</v>
      </c>
      <c r="Z288" s="494"/>
      <c r="AA288" s="28" t="s">
        <v>20</v>
      </c>
      <c r="AB288" s="27">
        <v>1</v>
      </c>
      <c r="AC288" s="28" t="s">
        <v>1562</v>
      </c>
      <c r="AD288" s="27"/>
      <c r="AE288" s="28"/>
      <c r="AF288" s="29" t="s">
        <v>55</v>
      </c>
      <c r="AG288" s="29" t="s">
        <v>54</v>
      </c>
      <c r="AH288" s="27"/>
      <c r="AI288" s="27"/>
      <c r="AJ288" s="27"/>
      <c r="AK288" s="81">
        <v>8</v>
      </c>
      <c r="AL288" s="569"/>
      <c r="AM288" s="28">
        <v>0</v>
      </c>
      <c r="AN288" s="28"/>
      <c r="AO288" s="28">
        <v>2014</v>
      </c>
      <c r="AP288" s="20">
        <v>2015</v>
      </c>
      <c r="AQ288" s="182" t="s">
        <v>4006</v>
      </c>
      <c r="AR288" s="28" t="s">
        <v>4008</v>
      </c>
      <c r="AS288" s="20" t="s">
        <v>2237</v>
      </c>
    </row>
    <row r="289" spans="1:45" ht="15" customHeight="1" x14ac:dyDescent="0.25">
      <c r="A289" t="s">
        <v>746</v>
      </c>
      <c r="B289">
        <v>1</v>
      </c>
      <c r="C289" t="s">
        <v>4376</v>
      </c>
      <c r="D289" s="409" t="s">
        <v>4848</v>
      </c>
      <c r="E289" s="435" t="s">
        <v>4825</v>
      </c>
      <c r="F289" s="27" t="s">
        <v>67</v>
      </c>
      <c r="G289" s="504" t="s">
        <v>4827</v>
      </c>
      <c r="H289" s="412" t="s">
        <v>12</v>
      </c>
      <c r="I289" s="412">
        <v>8</v>
      </c>
      <c r="J289" s="415">
        <v>16</v>
      </c>
      <c r="K289" s="19" t="s">
        <v>800</v>
      </c>
      <c r="L289" s="52" t="s">
        <v>108</v>
      </c>
      <c r="M289" s="81" t="s">
        <v>4846</v>
      </c>
      <c r="N289" s="28">
        <v>117</v>
      </c>
      <c r="O289" s="972"/>
      <c r="P289" s="29">
        <v>6</v>
      </c>
      <c r="Q289" s="28"/>
      <c r="R289" s="28"/>
      <c r="S289" s="81">
        <v>555.55600000000004</v>
      </c>
      <c r="T289" s="185">
        <v>43532</v>
      </c>
      <c r="U289" s="326">
        <v>14.7</v>
      </c>
      <c r="V289" s="60">
        <v>0.15</v>
      </c>
      <c r="W289" s="167">
        <v>4</v>
      </c>
      <c r="X289" s="489">
        <f t="shared" si="10"/>
        <v>178.06282051282051</v>
      </c>
      <c r="Y289" s="502" t="s">
        <v>174</v>
      </c>
      <c r="Z289" s="494"/>
      <c r="AA289" s="28" t="s">
        <v>20</v>
      </c>
      <c r="AB289" s="27">
        <v>2</v>
      </c>
      <c r="AC289" s="28" t="s">
        <v>4831</v>
      </c>
      <c r="AD289" s="27" t="s">
        <v>54</v>
      </c>
      <c r="AE289" s="28" t="s">
        <v>158</v>
      </c>
      <c r="AF289" s="29" t="s">
        <v>55</v>
      </c>
      <c r="AG289" s="29" t="s">
        <v>55</v>
      </c>
      <c r="AH289" s="27">
        <v>256</v>
      </c>
      <c r="AI289" s="27" t="s">
        <v>249</v>
      </c>
      <c r="AJ289" s="27" t="s">
        <v>54</v>
      </c>
      <c r="AK289" s="81">
        <v>12</v>
      </c>
      <c r="AL289" s="27">
        <v>3</v>
      </c>
      <c r="AM289" s="28"/>
      <c r="AN289" s="28"/>
      <c r="AO289" s="28">
        <v>2017</v>
      </c>
      <c r="AP289" s="20">
        <v>2019</v>
      </c>
      <c r="AQ289" s="182" t="s">
        <v>4828</v>
      </c>
      <c r="AR289" s="28" t="s">
        <v>4845</v>
      </c>
      <c r="AS289" s="20" t="s">
        <v>4829</v>
      </c>
    </row>
    <row r="290" spans="1:45" ht="15" customHeight="1" x14ac:dyDescent="0.25">
      <c r="A290" t="s">
        <v>174</v>
      </c>
      <c r="B290">
        <v>1</v>
      </c>
      <c r="C290" t="s">
        <v>4376</v>
      </c>
      <c r="D290" s="45" t="s">
        <v>394</v>
      </c>
      <c r="E290" s="42"/>
      <c r="F290" s="46" t="s">
        <v>67</v>
      </c>
      <c r="G290" s="42" t="s">
        <v>396</v>
      </c>
      <c r="H290" s="46" t="s">
        <v>143</v>
      </c>
      <c r="I290" s="46">
        <v>8</v>
      </c>
      <c r="J290" s="670">
        <v>8</v>
      </c>
      <c r="K290" s="19" t="s">
        <v>802</v>
      </c>
      <c r="L290" s="52" t="s">
        <v>108</v>
      </c>
      <c r="M290" s="81"/>
      <c r="N290" s="28">
        <v>121</v>
      </c>
      <c r="O290" s="972"/>
      <c r="P290" s="29" t="s">
        <v>744</v>
      </c>
      <c r="Q290" s="28"/>
      <c r="R290" s="28">
        <v>2</v>
      </c>
      <c r="S290" s="81">
        <v>230.52099999999999</v>
      </c>
      <c r="T290" s="185">
        <v>41779</v>
      </c>
      <c r="U290" s="326" t="s">
        <v>1267</v>
      </c>
      <c r="V290" s="60">
        <v>0.33</v>
      </c>
      <c r="W290" s="167">
        <v>1</v>
      </c>
      <c r="X290" s="489">
        <f t="shared" si="10"/>
        <v>628.69363636363641</v>
      </c>
      <c r="Y290" s="502" t="s">
        <v>2226</v>
      </c>
      <c r="Z290" s="494"/>
      <c r="AA290" s="28" t="s">
        <v>20</v>
      </c>
      <c r="AB290" s="27">
        <v>1</v>
      </c>
      <c r="AC290" s="28" t="s">
        <v>395</v>
      </c>
      <c r="AD290" s="27" t="s">
        <v>54</v>
      </c>
      <c r="AE290" s="28"/>
      <c r="AF290" s="29" t="s">
        <v>55</v>
      </c>
      <c r="AG290" s="29" t="s">
        <v>54</v>
      </c>
      <c r="AH290" s="27">
        <v>256</v>
      </c>
      <c r="AI290" s="27">
        <v>256</v>
      </c>
      <c r="AJ290" s="27" t="s">
        <v>54</v>
      </c>
      <c r="AK290" s="81">
        <v>16</v>
      </c>
      <c r="AL290" s="569"/>
      <c r="AM290" s="28">
        <v>4</v>
      </c>
      <c r="AN290" s="28"/>
      <c r="AO290" s="28">
        <v>2011</v>
      </c>
      <c r="AP290" s="20">
        <v>2011</v>
      </c>
      <c r="AQ290" s="182" t="s">
        <v>4465</v>
      </c>
      <c r="AR290" s="28" t="s">
        <v>957</v>
      </c>
      <c r="AS290" s="20" t="s">
        <v>6456</v>
      </c>
    </row>
    <row r="291" spans="1:45" ht="15" customHeight="1" x14ac:dyDescent="0.25">
      <c r="A291" t="s">
        <v>174</v>
      </c>
      <c r="B291">
        <v>1</v>
      </c>
      <c r="C291" t="s">
        <v>4376</v>
      </c>
      <c r="D291" s="26" t="s">
        <v>1821</v>
      </c>
      <c r="E291" s="435" t="s">
        <v>1437</v>
      </c>
      <c r="F291" s="27" t="s">
        <v>67</v>
      </c>
      <c r="G291" s="28" t="s">
        <v>1438</v>
      </c>
      <c r="H291" s="27" t="s">
        <v>143</v>
      </c>
      <c r="I291" s="27">
        <v>8</v>
      </c>
      <c r="J291" s="87">
        <v>16</v>
      </c>
      <c r="K291" s="19" t="s">
        <v>802</v>
      </c>
      <c r="L291" s="52" t="s">
        <v>108</v>
      </c>
      <c r="M291" s="81"/>
      <c r="N291" s="28">
        <v>121</v>
      </c>
      <c r="O291" s="972"/>
      <c r="P291" s="29" t="s">
        <v>744</v>
      </c>
      <c r="Q291" s="28"/>
      <c r="R291" s="28"/>
      <c r="S291" s="81">
        <v>297.61900000000003</v>
      </c>
      <c r="T291" s="185">
        <v>41825</v>
      </c>
      <c r="U291" s="326" t="s">
        <v>1267</v>
      </c>
      <c r="V291" s="60">
        <v>0.16700000000000001</v>
      </c>
      <c r="W291" s="167">
        <v>2</v>
      </c>
      <c r="X291" s="489">
        <f t="shared" si="10"/>
        <v>205.38170661157025</v>
      </c>
      <c r="Y291" s="502" t="s">
        <v>2216</v>
      </c>
      <c r="Z291" s="494"/>
      <c r="AA291" s="28" t="s">
        <v>17</v>
      </c>
      <c r="AB291" s="27">
        <v>1</v>
      </c>
      <c r="AC291" s="28" t="s">
        <v>73</v>
      </c>
      <c r="AD291" s="27"/>
      <c r="AE291" s="28"/>
      <c r="AF291" s="29" t="s">
        <v>55</v>
      </c>
      <c r="AG291" s="29" t="s">
        <v>55</v>
      </c>
      <c r="AH291" s="27" t="s">
        <v>181</v>
      </c>
      <c r="AI291" s="27" t="s">
        <v>181</v>
      </c>
      <c r="AJ291" s="27"/>
      <c r="AK291" s="81">
        <v>16</v>
      </c>
      <c r="AL291" s="569"/>
      <c r="AM291" s="28">
        <v>4</v>
      </c>
      <c r="AN291" s="28"/>
      <c r="AO291" s="28">
        <v>1996</v>
      </c>
      <c r="AP291" s="20">
        <v>1998</v>
      </c>
      <c r="AQ291" s="142"/>
      <c r="AR291" s="28" t="s">
        <v>1436</v>
      </c>
      <c r="AS291" s="20" t="s">
        <v>1435</v>
      </c>
    </row>
    <row r="292" spans="1:45" ht="15" customHeight="1" x14ac:dyDescent="0.25">
      <c r="A292" t="s">
        <v>174</v>
      </c>
      <c r="B292">
        <v>1</v>
      </c>
      <c r="C292" t="s">
        <v>875</v>
      </c>
      <c r="D292" s="45" t="s">
        <v>60</v>
      </c>
      <c r="E292" s="555" t="s">
        <v>3348</v>
      </c>
      <c r="F292" s="46" t="s">
        <v>57</v>
      </c>
      <c r="G292" s="42" t="s">
        <v>617</v>
      </c>
      <c r="H292" s="46" t="s">
        <v>65</v>
      </c>
      <c r="I292" s="46">
        <v>8</v>
      </c>
      <c r="J292" s="670">
        <v>8</v>
      </c>
      <c r="K292" s="856" t="s">
        <v>6197</v>
      </c>
      <c r="L292" s="52" t="s">
        <v>108</v>
      </c>
      <c r="M292" s="81" t="s">
        <v>6199</v>
      </c>
      <c r="N292" s="28">
        <v>132</v>
      </c>
      <c r="O292" s="972">
        <v>63</v>
      </c>
      <c r="P292" s="29">
        <v>6</v>
      </c>
      <c r="Q292" s="28"/>
      <c r="R292" s="28"/>
      <c r="S292" s="81">
        <v>304.87799999999999</v>
      </c>
      <c r="T292" s="185">
        <v>44489</v>
      </c>
      <c r="U292" s="326" t="s">
        <v>5998</v>
      </c>
      <c r="V292" s="60">
        <v>0.33</v>
      </c>
      <c r="W292" s="167">
        <v>1</v>
      </c>
      <c r="X292" s="489">
        <f t="shared" si="10"/>
        <v>762.19500000000005</v>
      </c>
      <c r="Y292" s="502" t="s">
        <v>1833</v>
      </c>
      <c r="Z292" s="494"/>
      <c r="AA292" s="28" t="s">
        <v>17</v>
      </c>
      <c r="AB292" s="27">
        <v>10</v>
      </c>
      <c r="AC292" s="28" t="s">
        <v>1399</v>
      </c>
      <c r="AD292" s="27" t="s">
        <v>54</v>
      </c>
      <c r="AE292" s="28"/>
      <c r="AF292" s="29" t="s">
        <v>55</v>
      </c>
      <c r="AG292" s="29"/>
      <c r="AH292" s="27">
        <v>256</v>
      </c>
      <c r="AI292" s="27">
        <v>256</v>
      </c>
      <c r="AJ292" s="27" t="s">
        <v>54</v>
      </c>
      <c r="AK292" s="81">
        <v>24</v>
      </c>
      <c r="AL292" s="569"/>
      <c r="AM292" s="28"/>
      <c r="AN292" s="28"/>
      <c r="AO292" s="28">
        <v>1998</v>
      </c>
      <c r="AP292" s="20">
        <v>1998</v>
      </c>
      <c r="AQ292" s="142"/>
      <c r="AR292" s="28" t="s">
        <v>618</v>
      </c>
      <c r="AS292" s="20"/>
    </row>
    <row r="293" spans="1:45" ht="15" customHeight="1" x14ac:dyDescent="0.25">
      <c r="A293" t="s">
        <v>174</v>
      </c>
      <c r="B293">
        <v>1</v>
      </c>
      <c r="C293" t="s">
        <v>4376</v>
      </c>
      <c r="D293" s="45" t="s">
        <v>569</v>
      </c>
      <c r="E293" s="555" t="s">
        <v>2570</v>
      </c>
      <c r="F293" s="46" t="s">
        <v>85</v>
      </c>
      <c r="G293" s="42" t="s">
        <v>570</v>
      </c>
      <c r="H293" s="46" t="s">
        <v>143</v>
      </c>
      <c r="I293" s="46">
        <v>8</v>
      </c>
      <c r="J293" s="670">
        <v>8</v>
      </c>
      <c r="K293" s="19" t="s">
        <v>802</v>
      </c>
      <c r="L293" s="42" t="s">
        <v>108</v>
      </c>
      <c r="M293" s="81"/>
      <c r="N293" s="28">
        <v>136</v>
      </c>
      <c r="O293" s="972"/>
      <c r="P293" s="29" t="s">
        <v>744</v>
      </c>
      <c r="Q293" s="28"/>
      <c r="R293" s="28"/>
      <c r="S293" s="81">
        <v>383.58300000000003</v>
      </c>
      <c r="T293" s="185">
        <v>41740</v>
      </c>
      <c r="U293" s="326" t="s">
        <v>1267</v>
      </c>
      <c r="V293" s="60">
        <v>0.16700000000000001</v>
      </c>
      <c r="W293" s="167">
        <v>2</v>
      </c>
      <c r="X293" s="489">
        <f t="shared" si="10"/>
        <v>235.50868014705884</v>
      </c>
      <c r="Y293" s="502" t="s">
        <v>2216</v>
      </c>
      <c r="Z293" s="494"/>
      <c r="AA293" s="28" t="s">
        <v>17</v>
      </c>
      <c r="AB293" s="27">
        <v>2</v>
      </c>
      <c r="AC293" s="28" t="s">
        <v>569</v>
      </c>
      <c r="AD293" s="27"/>
      <c r="AE293" s="28" t="s">
        <v>158</v>
      </c>
      <c r="AF293" s="29" t="s">
        <v>55</v>
      </c>
      <c r="AG293" s="29" t="s">
        <v>55</v>
      </c>
      <c r="AH293" s="27" t="s">
        <v>249</v>
      </c>
      <c r="AI293" s="27" t="s">
        <v>249</v>
      </c>
      <c r="AJ293" s="27"/>
      <c r="AK293" s="81">
        <v>12</v>
      </c>
      <c r="AL293" s="569"/>
      <c r="AM293" s="28">
        <v>4</v>
      </c>
      <c r="AN293" s="28"/>
      <c r="AO293" s="28">
        <v>2012</v>
      </c>
      <c r="AP293" s="20">
        <v>2012</v>
      </c>
      <c r="AQ293" s="19" t="s">
        <v>2441</v>
      </c>
      <c r="AR293" s="28" t="s">
        <v>1434</v>
      </c>
      <c r="AS293" s="20" t="s">
        <v>1435</v>
      </c>
    </row>
    <row r="294" spans="1:45" ht="15" customHeight="1" x14ac:dyDescent="0.25">
      <c r="A294" t="s">
        <v>174</v>
      </c>
      <c r="B294">
        <v>1</v>
      </c>
      <c r="C294" t="s">
        <v>4376</v>
      </c>
      <c r="D294" s="26" t="s">
        <v>1824</v>
      </c>
      <c r="E294" s="435" t="s">
        <v>1437</v>
      </c>
      <c r="F294" s="27" t="s">
        <v>67</v>
      </c>
      <c r="G294" s="28" t="s">
        <v>1438</v>
      </c>
      <c r="H294" s="46" t="s">
        <v>143</v>
      </c>
      <c r="I294" s="27">
        <v>8</v>
      </c>
      <c r="J294" s="87">
        <v>16</v>
      </c>
      <c r="K294" s="19" t="s">
        <v>800</v>
      </c>
      <c r="L294" s="52" t="s">
        <v>108</v>
      </c>
      <c r="M294" s="81"/>
      <c r="N294" s="28">
        <v>136</v>
      </c>
      <c r="O294" s="972"/>
      <c r="P294" s="29">
        <v>6</v>
      </c>
      <c r="Q294" s="28"/>
      <c r="R294" s="28"/>
      <c r="S294" s="81">
        <v>313.185</v>
      </c>
      <c r="T294" s="185">
        <v>41825</v>
      </c>
      <c r="U294" s="326">
        <v>14.7</v>
      </c>
      <c r="V294" s="60">
        <v>0.16700000000000001</v>
      </c>
      <c r="W294" s="167">
        <v>8</v>
      </c>
      <c r="X294" s="489">
        <f t="shared" si="10"/>
        <v>48.071594669117651</v>
      </c>
      <c r="Y294" s="502" t="s">
        <v>2216</v>
      </c>
      <c r="Z294" s="494"/>
      <c r="AA294" s="28" t="s">
        <v>17</v>
      </c>
      <c r="AB294" s="27">
        <v>1</v>
      </c>
      <c r="AC294" s="28" t="s">
        <v>73</v>
      </c>
      <c r="AD294" s="27"/>
      <c r="AE294" s="28" t="s">
        <v>158</v>
      </c>
      <c r="AF294" s="29" t="s">
        <v>55</v>
      </c>
      <c r="AG294" s="29" t="s">
        <v>55</v>
      </c>
      <c r="AH294" s="27" t="s">
        <v>181</v>
      </c>
      <c r="AI294" s="27" t="s">
        <v>181</v>
      </c>
      <c r="AJ294" s="27" t="s">
        <v>54</v>
      </c>
      <c r="AK294" s="81">
        <v>16</v>
      </c>
      <c r="AL294" s="569"/>
      <c r="AM294" s="28">
        <v>4</v>
      </c>
      <c r="AN294" s="28"/>
      <c r="AO294" s="28">
        <v>1996</v>
      </c>
      <c r="AP294" s="20">
        <v>1998</v>
      </c>
      <c r="AQ294" s="142"/>
      <c r="AR294" s="28" t="s">
        <v>1436</v>
      </c>
      <c r="AS294" s="20" t="s">
        <v>1435</v>
      </c>
    </row>
    <row r="295" spans="1:45" ht="15" customHeight="1" x14ac:dyDescent="0.25">
      <c r="A295" t="s">
        <v>174</v>
      </c>
      <c r="B295">
        <v>1</v>
      </c>
      <c r="C295" t="s">
        <v>4376</v>
      </c>
      <c r="D295" s="26" t="s">
        <v>1822</v>
      </c>
      <c r="E295" s="435" t="s">
        <v>1437</v>
      </c>
      <c r="F295" s="27" t="s">
        <v>67</v>
      </c>
      <c r="G295" s="28" t="s">
        <v>1438</v>
      </c>
      <c r="H295" s="46" t="s">
        <v>143</v>
      </c>
      <c r="I295" s="27">
        <v>8</v>
      </c>
      <c r="J295" s="87">
        <v>16</v>
      </c>
      <c r="K295" s="19" t="s">
        <v>800</v>
      </c>
      <c r="L295" s="52" t="s">
        <v>108</v>
      </c>
      <c r="M295" s="81"/>
      <c r="N295" s="28">
        <v>138</v>
      </c>
      <c r="O295" s="972"/>
      <c r="P295" s="29">
        <v>6</v>
      </c>
      <c r="Q295" s="28"/>
      <c r="R295" s="28"/>
      <c r="S295" s="81">
        <v>318.16699999999997</v>
      </c>
      <c r="T295" s="185">
        <v>41825</v>
      </c>
      <c r="U295" s="326">
        <v>14.7</v>
      </c>
      <c r="V295" s="60">
        <v>0.16700000000000001</v>
      </c>
      <c r="W295" s="167">
        <v>3</v>
      </c>
      <c r="X295" s="489">
        <f t="shared" si="10"/>
        <v>128.34272705314009</v>
      </c>
      <c r="Y295" s="502" t="s">
        <v>2216</v>
      </c>
      <c r="Z295" s="494"/>
      <c r="AA295" s="28" t="s">
        <v>17</v>
      </c>
      <c r="AB295" s="27">
        <v>1</v>
      </c>
      <c r="AC295" s="28" t="s">
        <v>73</v>
      </c>
      <c r="AD295" s="27"/>
      <c r="AE295" s="28" t="s">
        <v>158</v>
      </c>
      <c r="AF295" s="29" t="s">
        <v>55</v>
      </c>
      <c r="AG295" s="29" t="s">
        <v>55</v>
      </c>
      <c r="AH295" s="27" t="s">
        <v>181</v>
      </c>
      <c r="AI295" s="27" t="s">
        <v>181</v>
      </c>
      <c r="AJ295" s="27" t="s">
        <v>54</v>
      </c>
      <c r="AK295" s="81">
        <v>16</v>
      </c>
      <c r="AL295" s="569"/>
      <c r="AM295" s="28">
        <v>4</v>
      </c>
      <c r="AN295" s="28"/>
      <c r="AO295" s="28">
        <v>1996</v>
      </c>
      <c r="AP295" s="20">
        <v>1998</v>
      </c>
      <c r="AQ295" s="142"/>
      <c r="AR295" s="28" t="s">
        <v>1436</v>
      </c>
      <c r="AS295" s="20" t="s">
        <v>1435</v>
      </c>
    </row>
    <row r="296" spans="1:45" ht="15" customHeight="1" x14ac:dyDescent="0.25">
      <c r="A296" t="s">
        <v>744</v>
      </c>
      <c r="B296">
        <v>1</v>
      </c>
      <c r="C296" t="s">
        <v>875</v>
      </c>
      <c r="D296" s="45" t="s">
        <v>320</v>
      </c>
      <c r="E296" s="555" t="s">
        <v>2296</v>
      </c>
      <c r="F296" s="46" t="s">
        <v>67</v>
      </c>
      <c r="G296" s="42" t="s">
        <v>321</v>
      </c>
      <c r="H296" s="46">
        <v>8080</v>
      </c>
      <c r="I296" s="46">
        <v>8</v>
      </c>
      <c r="J296" s="670">
        <v>8</v>
      </c>
      <c r="K296" s="19" t="s">
        <v>800</v>
      </c>
      <c r="L296" s="52" t="s">
        <v>108</v>
      </c>
      <c r="M296" s="81"/>
      <c r="N296" s="28">
        <v>154</v>
      </c>
      <c r="O296" s="972"/>
      <c r="P296" s="29">
        <v>6</v>
      </c>
      <c r="Q296" s="28"/>
      <c r="R296" s="28">
        <v>1</v>
      </c>
      <c r="S296" s="81">
        <v>247.46299999999999</v>
      </c>
      <c r="T296" s="185"/>
      <c r="U296" s="326">
        <v>14.7</v>
      </c>
      <c r="V296" s="60">
        <v>0.33</v>
      </c>
      <c r="W296" s="167">
        <v>9</v>
      </c>
      <c r="X296" s="489">
        <f t="shared" si="10"/>
        <v>58.919761904761913</v>
      </c>
      <c r="Y296" s="502" t="s">
        <v>2216</v>
      </c>
      <c r="Z296" s="494"/>
      <c r="AA296" s="28" t="s">
        <v>20</v>
      </c>
      <c r="AB296" s="27">
        <v>5</v>
      </c>
      <c r="AC296" s="28" t="s">
        <v>785</v>
      </c>
      <c r="AD296" s="27" t="s">
        <v>54</v>
      </c>
      <c r="AE296" s="28" t="s">
        <v>124</v>
      </c>
      <c r="AF296" s="29" t="s">
        <v>55</v>
      </c>
      <c r="AG296" s="27" t="s">
        <v>55</v>
      </c>
      <c r="AH296" s="27" t="s">
        <v>181</v>
      </c>
      <c r="AI296" s="27" t="s">
        <v>181</v>
      </c>
      <c r="AJ296" s="27" t="s">
        <v>54</v>
      </c>
      <c r="AK296" s="81"/>
      <c r="AL296" s="569"/>
      <c r="AM296" s="28"/>
      <c r="AN296" s="28"/>
      <c r="AO296" s="28">
        <v>2007</v>
      </c>
      <c r="AP296" s="20">
        <v>2019</v>
      </c>
      <c r="AQ296" s="182" t="s">
        <v>5980</v>
      </c>
      <c r="AR296" s="28" t="s">
        <v>786</v>
      </c>
      <c r="AS296" s="20" t="s">
        <v>3293</v>
      </c>
    </row>
    <row r="297" spans="1:45" ht="15" customHeight="1" x14ac:dyDescent="0.25">
      <c r="B297">
        <v>1</v>
      </c>
      <c r="C297" t="s">
        <v>875</v>
      </c>
      <c r="D297" s="26" t="s">
        <v>2445</v>
      </c>
      <c r="E297" s="28"/>
      <c r="F297" s="27" t="s">
        <v>67</v>
      </c>
      <c r="G297" s="28" t="s">
        <v>2448</v>
      </c>
      <c r="H297" s="46" t="s">
        <v>12</v>
      </c>
      <c r="I297" s="27">
        <v>8</v>
      </c>
      <c r="J297" s="87">
        <v>8</v>
      </c>
      <c r="K297" s="19" t="s">
        <v>800</v>
      </c>
      <c r="L297" s="52" t="s">
        <v>108</v>
      </c>
      <c r="M297" s="81"/>
      <c r="N297" s="28">
        <v>157</v>
      </c>
      <c r="O297" s="972"/>
      <c r="P297" s="29">
        <v>6</v>
      </c>
      <c r="Q297" s="28"/>
      <c r="R297" s="28"/>
      <c r="S297" s="81">
        <v>434.78300000000002</v>
      </c>
      <c r="T297" s="185">
        <v>43183</v>
      </c>
      <c r="U297" s="326">
        <v>14.7</v>
      </c>
      <c r="V297" s="60">
        <v>0.33</v>
      </c>
      <c r="W297" s="167">
        <v>4</v>
      </c>
      <c r="X297" s="489">
        <f t="shared" si="10"/>
        <v>228.46877388535034</v>
      </c>
      <c r="Y297" s="502" t="s">
        <v>174</v>
      </c>
      <c r="Z297" s="494"/>
      <c r="AA297" s="28" t="s">
        <v>20</v>
      </c>
      <c r="AB297" s="27">
        <v>16</v>
      </c>
      <c r="AC297" s="28" t="s">
        <v>3087</v>
      </c>
      <c r="AD297" s="27" t="s">
        <v>54</v>
      </c>
      <c r="AE297" s="28" t="s">
        <v>124</v>
      </c>
      <c r="AF297" s="29" t="s">
        <v>55</v>
      </c>
      <c r="AG297" s="29" t="s">
        <v>55</v>
      </c>
      <c r="AH297" s="412" t="s">
        <v>83</v>
      </c>
      <c r="AI297" s="412" t="s">
        <v>83</v>
      </c>
      <c r="AJ297" s="27" t="s">
        <v>54</v>
      </c>
      <c r="AK297" s="81"/>
      <c r="AL297" s="569"/>
      <c r="AM297" s="28"/>
      <c r="AN297" s="28"/>
      <c r="AO297" s="28">
        <v>1995</v>
      </c>
      <c r="AP297" s="20">
        <v>1997</v>
      </c>
      <c r="AQ297" s="19" t="s">
        <v>2447</v>
      </c>
      <c r="AR297" s="28" t="s">
        <v>2446</v>
      </c>
      <c r="AS297" s="20" t="s">
        <v>3085</v>
      </c>
    </row>
    <row r="298" spans="1:45" ht="15" customHeight="1" x14ac:dyDescent="0.25">
      <c r="D298" s="409" t="s">
        <v>5021</v>
      </c>
      <c r="E298" s="435" t="s">
        <v>5022</v>
      </c>
      <c r="F298" s="412" t="s">
        <v>67</v>
      </c>
      <c r="G298" s="504" t="s">
        <v>200</v>
      </c>
      <c r="H298" s="592" t="s">
        <v>12</v>
      </c>
      <c r="I298" s="412">
        <v>8</v>
      </c>
      <c r="J298" s="415">
        <v>8</v>
      </c>
      <c r="K298" s="19" t="s">
        <v>5460</v>
      </c>
      <c r="L298" s="52" t="s">
        <v>200</v>
      </c>
      <c r="M298" s="81"/>
      <c r="N298" s="28">
        <v>162</v>
      </c>
      <c r="O298" s="972"/>
      <c r="P298" s="29">
        <v>4</v>
      </c>
      <c r="Q298" s="28"/>
      <c r="R298" s="28">
        <v>1</v>
      </c>
      <c r="S298" s="81">
        <v>162</v>
      </c>
      <c r="T298" s="185"/>
      <c r="U298" s="326"/>
      <c r="V298" s="60">
        <v>0.16700000000000001</v>
      </c>
      <c r="W298" s="167">
        <v>1</v>
      </c>
      <c r="X298" s="489">
        <f t="shared" si="10"/>
        <v>167</v>
      </c>
      <c r="Y298" s="502"/>
      <c r="Z298" s="494"/>
      <c r="AA298" s="28" t="s">
        <v>2401</v>
      </c>
      <c r="AB298" s="27">
        <v>2</v>
      </c>
      <c r="AC298" s="28"/>
      <c r="AD298" s="27" t="s">
        <v>54</v>
      </c>
      <c r="AE298" s="28"/>
      <c r="AF298" s="29" t="s">
        <v>55</v>
      </c>
      <c r="AG298" s="27" t="s">
        <v>55</v>
      </c>
      <c r="AH298" s="27" t="s">
        <v>181</v>
      </c>
      <c r="AI298" s="27" t="s">
        <v>181</v>
      </c>
      <c r="AJ298" s="27" t="s">
        <v>54</v>
      </c>
      <c r="AK298" s="81">
        <v>9</v>
      </c>
      <c r="AL298" s="569">
        <v>3</v>
      </c>
      <c r="AM298" s="28">
        <v>16</v>
      </c>
      <c r="AN298" s="28"/>
      <c r="AO298" s="28">
        <v>2017</v>
      </c>
      <c r="AP298" s="20">
        <v>2019</v>
      </c>
      <c r="AQ298" s="182" t="s">
        <v>5026</v>
      </c>
      <c r="AR298" s="28" t="s">
        <v>5025</v>
      </c>
      <c r="AS298" s="20" t="s">
        <v>5024</v>
      </c>
    </row>
    <row r="299" spans="1:45" ht="15" customHeight="1" x14ac:dyDescent="0.25">
      <c r="A299" t="s">
        <v>744</v>
      </c>
      <c r="B299">
        <v>1</v>
      </c>
      <c r="C299" t="s">
        <v>875</v>
      </c>
      <c r="D299" s="45" t="s">
        <v>485</v>
      </c>
      <c r="E299" s="555" t="s">
        <v>2514</v>
      </c>
      <c r="F299" s="46" t="s">
        <v>57</v>
      </c>
      <c r="G299" s="42" t="s">
        <v>487</v>
      </c>
      <c r="H299" s="46" t="s">
        <v>178</v>
      </c>
      <c r="I299" s="46">
        <v>8</v>
      </c>
      <c r="J299" s="670">
        <v>16</v>
      </c>
      <c r="K299" s="19" t="s">
        <v>800</v>
      </c>
      <c r="L299" s="52" t="s">
        <v>108</v>
      </c>
      <c r="M299" s="81"/>
      <c r="N299" s="28">
        <v>174</v>
      </c>
      <c r="O299" s="972"/>
      <c r="P299" s="29">
        <v>6</v>
      </c>
      <c r="Q299" s="28"/>
      <c r="R299" s="28"/>
      <c r="S299" s="81">
        <v>417.71100000000001</v>
      </c>
      <c r="T299" s="185">
        <v>41687</v>
      </c>
      <c r="U299" s="326">
        <v>14.7</v>
      </c>
      <c r="V299" s="60">
        <v>0.33</v>
      </c>
      <c r="W299" s="167">
        <v>1</v>
      </c>
      <c r="X299" s="489">
        <f t="shared" si="10"/>
        <v>792.21051724137931</v>
      </c>
      <c r="Y299" s="502" t="s">
        <v>174</v>
      </c>
      <c r="Z299" s="494"/>
      <c r="AA299" s="28" t="s">
        <v>20</v>
      </c>
      <c r="AB299" s="27">
        <v>1</v>
      </c>
      <c r="AC299" s="28" t="s">
        <v>488</v>
      </c>
      <c r="AD299" s="27" t="s">
        <v>54</v>
      </c>
      <c r="AE299" s="28" t="s">
        <v>124</v>
      </c>
      <c r="AF299" s="29" t="s">
        <v>55</v>
      </c>
      <c r="AG299" s="29"/>
      <c r="AH299" s="27" t="s">
        <v>181</v>
      </c>
      <c r="AI299" s="27" t="s">
        <v>181</v>
      </c>
      <c r="AJ299" s="27" t="s">
        <v>54</v>
      </c>
      <c r="AK299" s="81">
        <v>17</v>
      </c>
      <c r="AL299" s="569"/>
      <c r="AM299" s="28">
        <v>4</v>
      </c>
      <c r="AN299" s="28"/>
      <c r="AO299" s="28">
        <v>2010</v>
      </c>
      <c r="AP299" s="20">
        <v>2010</v>
      </c>
      <c r="AQ299" s="19"/>
      <c r="AR299" s="28" t="s">
        <v>486</v>
      </c>
      <c r="AS299" s="20" t="s">
        <v>489</v>
      </c>
    </row>
    <row r="300" spans="1:45" ht="15" customHeight="1" x14ac:dyDescent="0.25">
      <c r="A300" t="s">
        <v>746</v>
      </c>
      <c r="B300">
        <v>1</v>
      </c>
      <c r="C300" t="s">
        <v>875</v>
      </c>
      <c r="D300" s="45" t="s">
        <v>1690</v>
      </c>
      <c r="E300" s="555" t="s">
        <v>3347</v>
      </c>
      <c r="F300" s="46" t="s">
        <v>57</v>
      </c>
      <c r="G300" s="42" t="s">
        <v>1691</v>
      </c>
      <c r="H300" s="46" t="s">
        <v>143</v>
      </c>
      <c r="I300" s="46">
        <v>8</v>
      </c>
      <c r="J300" s="670">
        <v>8</v>
      </c>
      <c r="K300" s="19" t="s">
        <v>800</v>
      </c>
      <c r="L300" s="52" t="s">
        <v>108</v>
      </c>
      <c r="M300" s="81"/>
      <c r="N300" s="28">
        <v>175</v>
      </c>
      <c r="O300" s="972"/>
      <c r="P300" s="29">
        <v>6</v>
      </c>
      <c r="Q300" s="28"/>
      <c r="R300" s="28"/>
      <c r="S300" s="81">
        <v>243.48699999999999</v>
      </c>
      <c r="T300" s="185">
        <v>42621</v>
      </c>
      <c r="U300" s="326">
        <v>14.7</v>
      </c>
      <c r="V300" s="60">
        <v>0.33</v>
      </c>
      <c r="W300" s="167">
        <v>1.5</v>
      </c>
      <c r="X300" s="489">
        <f t="shared" si="10"/>
        <v>306.09794285714287</v>
      </c>
      <c r="Y300" s="502" t="s">
        <v>174</v>
      </c>
      <c r="Z300" s="494"/>
      <c r="AA300" s="28" t="s">
        <v>20</v>
      </c>
      <c r="AB300" s="27">
        <v>5</v>
      </c>
      <c r="AC300" s="28" t="s">
        <v>73</v>
      </c>
      <c r="AD300" s="27" t="s">
        <v>55</v>
      </c>
      <c r="AE300" s="28" t="s">
        <v>1665</v>
      </c>
      <c r="AF300" s="29" t="s">
        <v>55</v>
      </c>
      <c r="AG300" s="29"/>
      <c r="AH300" s="27">
        <v>256</v>
      </c>
      <c r="AI300" s="27">
        <v>256</v>
      </c>
      <c r="AJ300" s="27" t="s">
        <v>54</v>
      </c>
      <c r="AK300" s="81"/>
      <c r="AL300" s="569"/>
      <c r="AM300" s="28">
        <v>4</v>
      </c>
      <c r="AN300" s="28"/>
      <c r="AO300" s="28"/>
      <c r="AP300" s="20"/>
      <c r="AQ300" s="37"/>
      <c r="AR300" s="28" t="s">
        <v>1692</v>
      </c>
      <c r="AS300" s="20" t="s">
        <v>1693</v>
      </c>
    </row>
    <row r="301" spans="1:45" ht="15" customHeight="1" x14ac:dyDescent="0.25">
      <c r="A301" t="s">
        <v>744</v>
      </c>
      <c r="B301">
        <v>1</v>
      </c>
      <c r="C301" t="s">
        <v>875</v>
      </c>
      <c r="D301" s="45" t="s">
        <v>21</v>
      </c>
      <c r="E301" s="555" t="s">
        <v>3083</v>
      </c>
      <c r="F301" s="46" t="s">
        <v>296</v>
      </c>
      <c r="G301" s="42" t="s">
        <v>353</v>
      </c>
      <c r="H301" s="46" t="s">
        <v>222</v>
      </c>
      <c r="I301" s="46">
        <v>8</v>
      </c>
      <c r="J301" s="670">
        <v>18</v>
      </c>
      <c r="K301" s="19" t="s">
        <v>10</v>
      </c>
      <c r="L301" s="52" t="s">
        <v>353</v>
      </c>
      <c r="M301" s="81"/>
      <c r="N301" s="28">
        <v>177</v>
      </c>
      <c r="O301" s="972"/>
      <c r="P301" s="29">
        <v>4</v>
      </c>
      <c r="Q301" s="28"/>
      <c r="R301" s="28">
        <v>1</v>
      </c>
      <c r="S301" s="81">
        <v>117</v>
      </c>
      <c r="T301" s="185"/>
      <c r="U301" s="326"/>
      <c r="V301" s="60">
        <v>0.33</v>
      </c>
      <c r="W301" s="167">
        <v>2</v>
      </c>
      <c r="X301" s="489">
        <f t="shared" si="10"/>
        <v>109.06779661016949</v>
      </c>
      <c r="Y301" s="502" t="s">
        <v>174</v>
      </c>
      <c r="Z301" s="494"/>
      <c r="AA301" s="28" t="s">
        <v>20</v>
      </c>
      <c r="AB301" s="27">
        <v>18</v>
      </c>
      <c r="AC301" s="28" t="s">
        <v>352</v>
      </c>
      <c r="AD301" s="27" t="s">
        <v>54</v>
      </c>
      <c r="AE301" s="28" t="s">
        <v>158</v>
      </c>
      <c r="AF301" s="29" t="s">
        <v>55</v>
      </c>
      <c r="AG301" s="29"/>
      <c r="AH301" s="27">
        <v>256</v>
      </c>
      <c r="AI301" s="27" t="s">
        <v>205</v>
      </c>
      <c r="AJ301" s="27" t="s">
        <v>54</v>
      </c>
      <c r="AK301" s="81">
        <v>57</v>
      </c>
      <c r="AL301" s="569"/>
      <c r="AM301" s="28"/>
      <c r="AN301" s="28">
        <v>2</v>
      </c>
      <c r="AO301" s="28"/>
      <c r="AP301" s="20">
        <v>2006</v>
      </c>
      <c r="AQ301" s="19"/>
      <c r="AR301" s="28" t="s">
        <v>354</v>
      </c>
      <c r="AS301" s="20"/>
    </row>
    <row r="302" spans="1:45" ht="15" customHeight="1" x14ac:dyDescent="0.25">
      <c r="C302" t="s">
        <v>4376</v>
      </c>
      <c r="D302" s="26" t="s">
        <v>1956</v>
      </c>
      <c r="E302" s="435" t="s">
        <v>2998</v>
      </c>
      <c r="F302" s="27" t="s">
        <v>67</v>
      </c>
      <c r="G302" s="28" t="s">
        <v>1957</v>
      </c>
      <c r="H302" s="46" t="s">
        <v>12</v>
      </c>
      <c r="I302" s="27">
        <v>8</v>
      </c>
      <c r="J302" s="87">
        <v>8</v>
      </c>
      <c r="K302" s="19" t="s">
        <v>800</v>
      </c>
      <c r="L302" s="52" t="s">
        <v>108</v>
      </c>
      <c r="M302" s="81" t="s">
        <v>3060</v>
      </c>
      <c r="N302" s="28">
        <v>185</v>
      </c>
      <c r="O302" s="972"/>
      <c r="P302" s="29">
        <v>6</v>
      </c>
      <c r="Q302" s="28"/>
      <c r="R302" s="28"/>
      <c r="S302" s="81">
        <v>357.14299999999997</v>
      </c>
      <c r="T302" s="185">
        <v>43178</v>
      </c>
      <c r="U302" s="326">
        <v>14.7</v>
      </c>
      <c r="V302" s="60">
        <v>0.33</v>
      </c>
      <c r="W302" s="167">
        <v>1</v>
      </c>
      <c r="X302" s="489">
        <f t="shared" si="10"/>
        <v>637.06589189189185</v>
      </c>
      <c r="Y302" s="502" t="s">
        <v>174</v>
      </c>
      <c r="Z302" s="494"/>
      <c r="AA302" s="28" t="s">
        <v>17</v>
      </c>
      <c r="AB302" s="27">
        <v>8</v>
      </c>
      <c r="AC302" s="28" t="s">
        <v>73</v>
      </c>
      <c r="AD302" s="27" t="s">
        <v>54</v>
      </c>
      <c r="AE302" s="28"/>
      <c r="AF302" s="29"/>
      <c r="AG302" s="29"/>
      <c r="AH302" s="27"/>
      <c r="AI302" s="27"/>
      <c r="AJ302" s="27"/>
      <c r="AK302" s="81">
        <v>10</v>
      </c>
      <c r="AL302" s="569"/>
      <c r="AM302" s="28"/>
      <c r="AN302" s="28"/>
      <c r="AO302" s="28">
        <v>2014</v>
      </c>
      <c r="AP302" s="20">
        <v>2016</v>
      </c>
      <c r="AQ302" s="182"/>
      <c r="AR302" s="28" t="s">
        <v>1955</v>
      </c>
      <c r="AS302" s="20"/>
    </row>
    <row r="303" spans="1:45" ht="15" customHeight="1" x14ac:dyDescent="0.25">
      <c r="A303" t="s">
        <v>174</v>
      </c>
      <c r="B303" s="177">
        <v>1</v>
      </c>
      <c r="C303" t="s">
        <v>4376</v>
      </c>
      <c r="D303" s="409" t="s">
        <v>3862</v>
      </c>
      <c r="E303" s="435" t="s">
        <v>3851</v>
      </c>
      <c r="F303" s="412" t="s">
        <v>67</v>
      </c>
      <c r="G303" s="504" t="s">
        <v>3853</v>
      </c>
      <c r="H303" s="592" t="s">
        <v>12</v>
      </c>
      <c r="I303" s="412">
        <v>8</v>
      </c>
      <c r="J303" s="415">
        <v>8</v>
      </c>
      <c r="K303" s="19" t="s">
        <v>800</v>
      </c>
      <c r="L303" s="52" t="s">
        <v>108</v>
      </c>
      <c r="M303" s="81"/>
      <c r="N303" s="28">
        <v>185</v>
      </c>
      <c r="O303" s="972"/>
      <c r="P303" s="29">
        <v>6</v>
      </c>
      <c r="Q303" s="28"/>
      <c r="R303" s="28">
        <v>1</v>
      </c>
      <c r="S303" s="81">
        <v>175.43899999999999</v>
      </c>
      <c r="T303" s="185">
        <v>43256</v>
      </c>
      <c r="U303" s="326">
        <v>14.7</v>
      </c>
      <c r="V303" s="60">
        <v>0.33</v>
      </c>
      <c r="W303" s="167">
        <v>3.6</v>
      </c>
      <c r="X303" s="489">
        <f t="shared" si="10"/>
        <v>86.929234234234244</v>
      </c>
      <c r="Y303" s="502" t="s">
        <v>174</v>
      </c>
      <c r="Z303" s="494"/>
      <c r="AA303" s="28" t="s">
        <v>17</v>
      </c>
      <c r="AB303" s="27">
        <v>12</v>
      </c>
      <c r="AC303" s="28" t="s">
        <v>2630</v>
      </c>
      <c r="AD303" s="27"/>
      <c r="AE303" s="28"/>
      <c r="AF303" s="29" t="s">
        <v>55</v>
      </c>
      <c r="AG303" s="29" t="s">
        <v>55</v>
      </c>
      <c r="AH303" s="27">
        <v>16</v>
      </c>
      <c r="AI303" s="27">
        <v>16</v>
      </c>
      <c r="AJ303" s="27" t="s">
        <v>54</v>
      </c>
      <c r="AK303" s="81">
        <v>10</v>
      </c>
      <c r="AL303" s="569"/>
      <c r="AM303" s="28"/>
      <c r="AN303" s="28"/>
      <c r="AO303" s="28">
        <v>2017</v>
      </c>
      <c r="AP303" s="20">
        <v>2017</v>
      </c>
      <c r="AQ303" s="19"/>
      <c r="AR303" s="28" t="s">
        <v>3852</v>
      </c>
      <c r="AS303" s="20" t="s">
        <v>3863</v>
      </c>
    </row>
    <row r="304" spans="1:45" ht="15" customHeight="1" x14ac:dyDescent="0.25">
      <c r="B304">
        <v>1</v>
      </c>
      <c r="C304" t="s">
        <v>4376</v>
      </c>
      <c r="D304" s="26" t="s">
        <v>2687</v>
      </c>
      <c r="E304" s="435" t="s">
        <v>2688</v>
      </c>
      <c r="F304" s="27" t="s">
        <v>67</v>
      </c>
      <c r="G304" s="28" t="s">
        <v>1854</v>
      </c>
      <c r="H304" s="46" t="s">
        <v>12</v>
      </c>
      <c r="I304" s="27">
        <v>8</v>
      </c>
      <c r="J304" s="87">
        <v>8</v>
      </c>
      <c r="K304" s="19" t="s">
        <v>800</v>
      </c>
      <c r="L304" s="52" t="s">
        <v>108</v>
      </c>
      <c r="M304" s="81"/>
      <c r="N304" s="28">
        <v>186</v>
      </c>
      <c r="O304" s="972"/>
      <c r="P304" s="29">
        <v>6</v>
      </c>
      <c r="Q304" s="28"/>
      <c r="R304" s="28"/>
      <c r="S304" s="81">
        <v>476.19</v>
      </c>
      <c r="T304" s="185">
        <v>43162</v>
      </c>
      <c r="U304" s="326">
        <v>14.7</v>
      </c>
      <c r="V304" s="60">
        <v>0.33</v>
      </c>
      <c r="W304" s="167">
        <v>3</v>
      </c>
      <c r="X304" s="489">
        <f t="shared" si="10"/>
        <v>281.61774193548388</v>
      </c>
      <c r="Y304" s="502" t="s">
        <v>174</v>
      </c>
      <c r="Z304" s="494" t="s">
        <v>745</v>
      </c>
      <c r="AA304" s="28" t="s">
        <v>17</v>
      </c>
      <c r="AB304" s="27">
        <v>3</v>
      </c>
      <c r="AC304" s="28" t="s">
        <v>2687</v>
      </c>
      <c r="AD304" s="27"/>
      <c r="AE304" s="28"/>
      <c r="AF304" s="29" t="s">
        <v>55</v>
      </c>
      <c r="AG304" s="29" t="s">
        <v>55</v>
      </c>
      <c r="AH304" s="27">
        <v>256</v>
      </c>
      <c r="AI304" s="27">
        <v>256</v>
      </c>
      <c r="AJ304" s="27" t="s">
        <v>54</v>
      </c>
      <c r="AK304" s="81">
        <v>15</v>
      </c>
      <c r="AL304" s="569">
        <v>1</v>
      </c>
      <c r="AM304" s="28"/>
      <c r="AN304" s="28"/>
      <c r="AO304" s="28">
        <v>2016</v>
      </c>
      <c r="AP304" s="20">
        <v>2017</v>
      </c>
      <c r="AQ304" s="182" t="s">
        <v>4661</v>
      </c>
      <c r="AR304" s="28"/>
      <c r="AS304" s="20" t="s">
        <v>2694</v>
      </c>
    </row>
    <row r="305" spans="1:45" ht="15" customHeight="1" x14ac:dyDescent="0.25">
      <c r="A305" t="s">
        <v>174</v>
      </c>
      <c r="B305">
        <v>1</v>
      </c>
      <c r="C305" t="s">
        <v>875</v>
      </c>
      <c r="D305" s="26" t="s">
        <v>563</v>
      </c>
      <c r="E305" s="435" t="s">
        <v>2569</v>
      </c>
      <c r="F305" s="27" t="s">
        <v>57</v>
      </c>
      <c r="G305" s="28" t="s">
        <v>565</v>
      </c>
      <c r="H305" s="46" t="s">
        <v>12</v>
      </c>
      <c r="I305" s="27">
        <v>8</v>
      </c>
      <c r="J305" s="87">
        <v>8</v>
      </c>
      <c r="K305" s="19" t="s">
        <v>800</v>
      </c>
      <c r="L305" s="52" t="s">
        <v>108</v>
      </c>
      <c r="M305" s="81"/>
      <c r="N305" s="28">
        <v>195</v>
      </c>
      <c r="O305" s="972"/>
      <c r="P305" s="29">
        <v>6</v>
      </c>
      <c r="Q305" s="28"/>
      <c r="R305" s="28"/>
      <c r="S305" s="81">
        <v>86.948999999999998</v>
      </c>
      <c r="T305" s="185">
        <v>41733</v>
      </c>
      <c r="U305" s="326">
        <v>14.7</v>
      </c>
      <c r="V305" s="60">
        <v>0.33</v>
      </c>
      <c r="W305" s="167">
        <v>1</v>
      </c>
      <c r="X305" s="489">
        <f t="shared" si="10"/>
        <v>147.14446153846154</v>
      </c>
      <c r="Y305" s="502" t="s">
        <v>174</v>
      </c>
      <c r="Z305" s="494"/>
      <c r="AA305" s="28" t="s">
        <v>17</v>
      </c>
      <c r="AB305" s="27">
        <v>1</v>
      </c>
      <c r="AC305" s="28" t="s">
        <v>567</v>
      </c>
      <c r="AD305" s="27"/>
      <c r="AE305" s="28"/>
      <c r="AF305" s="29" t="s">
        <v>55</v>
      </c>
      <c r="AG305" s="29"/>
      <c r="AH305" s="27">
        <v>256</v>
      </c>
      <c r="AI305" s="27" t="s">
        <v>249</v>
      </c>
      <c r="AJ305" s="27" t="s">
        <v>54</v>
      </c>
      <c r="AK305" s="81"/>
      <c r="AL305" s="569"/>
      <c r="AM305" s="28">
        <v>2</v>
      </c>
      <c r="AN305" s="28"/>
      <c r="AO305" s="28">
        <v>2009</v>
      </c>
      <c r="AP305" s="20">
        <v>2009</v>
      </c>
      <c r="AQ305" s="19"/>
      <c r="AR305" s="28" t="s">
        <v>564</v>
      </c>
      <c r="AS305" s="20" t="s">
        <v>566</v>
      </c>
    </row>
    <row r="306" spans="1:45" ht="15" customHeight="1" x14ac:dyDescent="0.25">
      <c r="A306" t="s">
        <v>746</v>
      </c>
      <c r="B306">
        <v>1</v>
      </c>
      <c r="C306" t="s">
        <v>875</v>
      </c>
      <c r="D306" s="45" t="s">
        <v>519</v>
      </c>
      <c r="E306" s="555" t="s">
        <v>2508</v>
      </c>
      <c r="F306" s="46" t="s">
        <v>67</v>
      </c>
      <c r="G306" s="42" t="s">
        <v>521</v>
      </c>
      <c r="H306" s="46" t="s">
        <v>65</v>
      </c>
      <c r="I306" s="46">
        <v>8</v>
      </c>
      <c r="J306" s="670">
        <v>9</v>
      </c>
      <c r="K306" s="19" t="s">
        <v>30</v>
      </c>
      <c r="L306" s="52" t="s">
        <v>521</v>
      </c>
      <c r="M306" s="81"/>
      <c r="N306" s="28">
        <v>196</v>
      </c>
      <c r="O306" s="972"/>
      <c r="P306" s="29">
        <v>6</v>
      </c>
      <c r="Q306" s="28"/>
      <c r="R306" s="28"/>
      <c r="S306" s="81">
        <v>473.9</v>
      </c>
      <c r="T306" s="185"/>
      <c r="U306" s="326">
        <v>14.7</v>
      </c>
      <c r="V306" s="60">
        <v>0.33</v>
      </c>
      <c r="W306" s="167">
        <v>1</v>
      </c>
      <c r="X306" s="489">
        <f t="shared" si="10"/>
        <v>797.89285714285711</v>
      </c>
      <c r="Y306" s="502" t="s">
        <v>1833</v>
      </c>
      <c r="Z306" s="494"/>
      <c r="AA306" s="28" t="s">
        <v>20</v>
      </c>
      <c r="AB306" s="27">
        <v>3</v>
      </c>
      <c r="AC306" s="28" t="s">
        <v>229</v>
      </c>
      <c r="AD306" s="27" t="s">
        <v>54</v>
      </c>
      <c r="AE306" s="28" t="s">
        <v>158</v>
      </c>
      <c r="AF306" s="29" t="s">
        <v>55</v>
      </c>
      <c r="AG306" s="29" t="s">
        <v>54</v>
      </c>
      <c r="AH306" s="27" t="s">
        <v>249</v>
      </c>
      <c r="AI306" s="27" t="s">
        <v>364</v>
      </c>
      <c r="AJ306" s="27" t="s">
        <v>54</v>
      </c>
      <c r="AK306" s="81">
        <v>41</v>
      </c>
      <c r="AL306" s="569"/>
      <c r="AM306" s="28">
        <v>3</v>
      </c>
      <c r="AN306" s="28"/>
      <c r="AO306" s="28">
        <v>2012</v>
      </c>
      <c r="AP306" s="20">
        <v>2014</v>
      </c>
      <c r="AQ306" s="182" t="s">
        <v>2509</v>
      </c>
      <c r="AR306" s="28" t="s">
        <v>522</v>
      </c>
      <c r="AS306" s="20" t="s">
        <v>1457</v>
      </c>
    </row>
    <row r="307" spans="1:45" ht="15" customHeight="1" x14ac:dyDescent="0.25">
      <c r="A307" t="s">
        <v>174</v>
      </c>
      <c r="B307">
        <v>1</v>
      </c>
      <c r="C307" t="s">
        <v>4376</v>
      </c>
      <c r="D307" s="45" t="s">
        <v>1823</v>
      </c>
      <c r="E307" s="555" t="s">
        <v>1437</v>
      </c>
      <c r="F307" s="46" t="s">
        <v>67</v>
      </c>
      <c r="G307" s="42" t="s">
        <v>1438</v>
      </c>
      <c r="H307" s="46" t="s">
        <v>143</v>
      </c>
      <c r="I307" s="46">
        <v>8</v>
      </c>
      <c r="J307" s="670">
        <v>16</v>
      </c>
      <c r="K307" s="19" t="s">
        <v>800</v>
      </c>
      <c r="L307" s="42" t="s">
        <v>108</v>
      </c>
      <c r="M307" s="81"/>
      <c r="N307" s="28">
        <v>198</v>
      </c>
      <c r="O307" s="972"/>
      <c r="P307" s="29">
        <v>6</v>
      </c>
      <c r="Q307" s="28"/>
      <c r="R307" s="28"/>
      <c r="S307" s="81">
        <v>374.53199999999998</v>
      </c>
      <c r="T307" s="185">
        <v>41825</v>
      </c>
      <c r="U307" s="326">
        <v>14.7</v>
      </c>
      <c r="V307" s="60">
        <v>0.16700000000000001</v>
      </c>
      <c r="W307" s="167">
        <v>2</v>
      </c>
      <c r="X307" s="489">
        <f t="shared" si="10"/>
        <v>157.94657575757577</v>
      </c>
      <c r="Y307" s="502" t="s">
        <v>2216</v>
      </c>
      <c r="Z307" s="494"/>
      <c r="AA307" s="28" t="s">
        <v>17</v>
      </c>
      <c r="AB307" s="27">
        <v>1</v>
      </c>
      <c r="AC307" s="28" t="s">
        <v>73</v>
      </c>
      <c r="AD307" s="27"/>
      <c r="AE307" s="28" t="s">
        <v>158</v>
      </c>
      <c r="AF307" s="29" t="s">
        <v>55</v>
      </c>
      <c r="AG307" s="29" t="s">
        <v>55</v>
      </c>
      <c r="AH307" s="27" t="s">
        <v>181</v>
      </c>
      <c r="AI307" s="27" t="s">
        <v>181</v>
      </c>
      <c r="AJ307" s="27" t="s">
        <v>54</v>
      </c>
      <c r="AK307" s="81">
        <v>16</v>
      </c>
      <c r="AL307" s="569"/>
      <c r="AM307" s="28">
        <v>4</v>
      </c>
      <c r="AN307" s="28"/>
      <c r="AO307" s="28">
        <v>1996</v>
      </c>
      <c r="AP307" s="20">
        <v>1998</v>
      </c>
      <c r="AQ307" s="142"/>
      <c r="AR307" s="28" t="s">
        <v>1436</v>
      </c>
      <c r="AS307" s="20" t="s">
        <v>1435</v>
      </c>
    </row>
    <row r="308" spans="1:45" ht="15" customHeight="1" x14ac:dyDescent="0.25">
      <c r="B308">
        <v>1</v>
      </c>
      <c r="C308" t="s">
        <v>875</v>
      </c>
      <c r="D308" s="26" t="s">
        <v>1710</v>
      </c>
      <c r="E308" s="435" t="s">
        <v>1715</v>
      </c>
      <c r="F308" s="27" t="s">
        <v>67</v>
      </c>
      <c r="G308" s="28" t="s">
        <v>1714</v>
      </c>
      <c r="H308" s="46"/>
      <c r="I308" s="27">
        <v>8</v>
      </c>
      <c r="J308" s="87">
        <v>8</v>
      </c>
      <c r="K308" s="19" t="s">
        <v>800</v>
      </c>
      <c r="L308" s="52" t="s">
        <v>108</v>
      </c>
      <c r="M308" s="81" t="s">
        <v>1713</v>
      </c>
      <c r="N308" s="28">
        <v>208</v>
      </c>
      <c r="O308" s="972"/>
      <c r="P308" s="29">
        <v>6</v>
      </c>
      <c r="Q308" s="28"/>
      <c r="R308" s="28">
        <v>1</v>
      </c>
      <c r="S308" s="81">
        <v>260</v>
      </c>
      <c r="T308" s="185">
        <v>42741</v>
      </c>
      <c r="U308" s="326">
        <v>14.7</v>
      </c>
      <c r="V308" s="60">
        <v>0.33</v>
      </c>
      <c r="W308" s="167">
        <v>3</v>
      </c>
      <c r="X308" s="489">
        <f t="shared" si="10"/>
        <v>137.5</v>
      </c>
      <c r="Y308" s="502" t="s">
        <v>174</v>
      </c>
      <c r="Z308" s="494"/>
      <c r="AA308" s="28" t="s">
        <v>17</v>
      </c>
      <c r="AB308" s="27">
        <v>6</v>
      </c>
      <c r="AC308" s="28" t="s">
        <v>1711</v>
      </c>
      <c r="AD308" s="27" t="s">
        <v>55</v>
      </c>
      <c r="AE308" s="28"/>
      <c r="AF308" s="29" t="s">
        <v>55</v>
      </c>
      <c r="AG308" s="29"/>
      <c r="AH308" s="27">
        <v>96</v>
      </c>
      <c r="AI308" s="27">
        <v>128</v>
      </c>
      <c r="AJ308" s="27" t="s">
        <v>54</v>
      </c>
      <c r="AK308" s="81"/>
      <c r="AL308" s="569"/>
      <c r="AM308" s="28"/>
      <c r="AN308" s="28"/>
      <c r="AO308" s="28">
        <v>2016</v>
      </c>
      <c r="AP308" s="20"/>
      <c r="AQ308" s="142"/>
      <c r="AR308" s="28"/>
      <c r="AS308" s="20" t="s">
        <v>1712</v>
      </c>
    </row>
    <row r="309" spans="1:45" ht="15" customHeight="1" x14ac:dyDescent="0.25">
      <c r="B309">
        <v>1</v>
      </c>
      <c r="C309" t="s">
        <v>875</v>
      </c>
      <c r="D309" s="45" t="s">
        <v>2167</v>
      </c>
      <c r="E309" s="555" t="s">
        <v>3387</v>
      </c>
      <c r="F309" s="46" t="s">
        <v>67</v>
      </c>
      <c r="G309" s="42" t="s">
        <v>2148</v>
      </c>
      <c r="H309" s="46" t="s">
        <v>143</v>
      </c>
      <c r="I309" s="46">
        <v>8</v>
      </c>
      <c r="J309" s="670">
        <v>16</v>
      </c>
      <c r="K309" s="19" t="s">
        <v>800</v>
      </c>
      <c r="L309" s="52" t="s">
        <v>108</v>
      </c>
      <c r="M309" s="81"/>
      <c r="N309" s="28">
        <v>220</v>
      </c>
      <c r="O309" s="972"/>
      <c r="P309" s="29">
        <v>6</v>
      </c>
      <c r="Q309" s="28"/>
      <c r="R309" s="28"/>
      <c r="S309" s="81">
        <v>243.90199999999999</v>
      </c>
      <c r="T309" s="185">
        <v>43164</v>
      </c>
      <c r="U309" s="326">
        <v>14.7</v>
      </c>
      <c r="V309" s="60">
        <v>0.33</v>
      </c>
      <c r="W309" s="167">
        <v>3</v>
      </c>
      <c r="X309" s="489">
        <f t="shared" si="10"/>
        <v>121.95100000000001</v>
      </c>
      <c r="Y309" s="502" t="s">
        <v>174</v>
      </c>
      <c r="Z309" s="494"/>
      <c r="AA309" s="28" t="s">
        <v>17</v>
      </c>
      <c r="AB309" s="27">
        <v>3</v>
      </c>
      <c r="AC309" s="28" t="s">
        <v>2168</v>
      </c>
      <c r="AD309" s="27"/>
      <c r="AE309" s="28"/>
      <c r="AF309" s="29" t="s">
        <v>55</v>
      </c>
      <c r="AG309" s="29"/>
      <c r="AH309" s="27" t="s">
        <v>181</v>
      </c>
      <c r="AI309" s="27" t="s">
        <v>181</v>
      </c>
      <c r="AJ309" s="27" t="s">
        <v>54</v>
      </c>
      <c r="AK309" s="81">
        <v>33</v>
      </c>
      <c r="AL309" s="569">
        <v>2</v>
      </c>
      <c r="AM309" s="28">
        <v>32</v>
      </c>
      <c r="AN309" s="28"/>
      <c r="AO309" s="28">
        <v>2000</v>
      </c>
      <c r="AP309" s="20">
        <v>2000</v>
      </c>
      <c r="AQ309" s="19"/>
      <c r="AR309" s="28" t="s">
        <v>2759</v>
      </c>
      <c r="AS309" s="20" t="s">
        <v>2169</v>
      </c>
    </row>
    <row r="310" spans="1:45" ht="15" customHeight="1" x14ac:dyDescent="0.25">
      <c r="B310">
        <v>1</v>
      </c>
      <c r="C310" t="s">
        <v>875</v>
      </c>
      <c r="D310" s="591" t="s">
        <v>3340</v>
      </c>
      <c r="E310" s="555" t="s">
        <v>6337</v>
      </c>
      <c r="F310" s="592" t="s">
        <v>67</v>
      </c>
      <c r="G310" s="593" t="s">
        <v>633</v>
      </c>
      <c r="H310" s="592" t="s">
        <v>12</v>
      </c>
      <c r="I310" s="592">
        <v>8</v>
      </c>
      <c r="J310" s="618">
        <v>8</v>
      </c>
      <c r="K310" s="19" t="s">
        <v>800</v>
      </c>
      <c r="L310" s="52" t="s">
        <v>108</v>
      </c>
      <c r="M310" s="81"/>
      <c r="N310" s="28">
        <v>230</v>
      </c>
      <c r="O310" s="972"/>
      <c r="P310" s="29">
        <v>6</v>
      </c>
      <c r="Q310" s="28"/>
      <c r="R310" s="28"/>
      <c r="S310" s="81">
        <v>555.55600000000004</v>
      </c>
      <c r="T310" s="185">
        <v>43200</v>
      </c>
      <c r="U310" s="326">
        <v>14.7</v>
      </c>
      <c r="V310" s="60">
        <v>0.33</v>
      </c>
      <c r="W310" s="167">
        <v>1</v>
      </c>
      <c r="X310" s="489">
        <f t="shared" si="10"/>
        <v>797.10208695652182</v>
      </c>
      <c r="Y310" s="502"/>
      <c r="Z310" s="494"/>
      <c r="AA310" s="28" t="s">
        <v>20</v>
      </c>
      <c r="AB310" s="27">
        <v>1</v>
      </c>
      <c r="AC310" s="28" t="s">
        <v>3343</v>
      </c>
      <c r="AD310" s="27"/>
      <c r="AE310" s="28" t="s">
        <v>1665</v>
      </c>
      <c r="AF310" s="29" t="s">
        <v>55</v>
      </c>
      <c r="AG310" s="29"/>
      <c r="AH310" s="27">
        <v>64</v>
      </c>
      <c r="AI310" s="27"/>
      <c r="AJ310" s="27" t="s">
        <v>54</v>
      </c>
      <c r="AK310" s="81">
        <v>30</v>
      </c>
      <c r="AL310" s="569"/>
      <c r="AM310" s="28"/>
      <c r="AN310" s="28"/>
      <c r="AO310" s="28"/>
      <c r="AP310" s="20"/>
      <c r="AQ310" s="37"/>
      <c r="AR310" s="28" t="s">
        <v>3344</v>
      </c>
      <c r="AS310" s="20" t="s">
        <v>3345</v>
      </c>
    </row>
    <row r="311" spans="1:45" ht="15" customHeight="1" x14ac:dyDescent="0.25">
      <c r="A311" t="s">
        <v>746</v>
      </c>
      <c r="B311">
        <v>1</v>
      </c>
      <c r="C311" t="s">
        <v>875</v>
      </c>
      <c r="D311" s="26" t="s">
        <v>400</v>
      </c>
      <c r="E311" s="435" t="s">
        <v>2340</v>
      </c>
      <c r="F311" s="27" t="s">
        <v>57</v>
      </c>
      <c r="G311" s="28" t="s">
        <v>401</v>
      </c>
      <c r="H311" s="46" t="s">
        <v>143</v>
      </c>
      <c r="I311" s="27">
        <v>8</v>
      </c>
      <c r="J311" s="87">
        <v>16</v>
      </c>
      <c r="K311" s="19" t="s">
        <v>800</v>
      </c>
      <c r="L311" s="52" t="s">
        <v>108</v>
      </c>
      <c r="M311" s="81"/>
      <c r="N311" s="28">
        <v>232</v>
      </c>
      <c r="O311" s="972"/>
      <c r="P311" s="29">
        <v>6</v>
      </c>
      <c r="Q311" s="28"/>
      <c r="R311" s="28">
        <v>1</v>
      </c>
      <c r="S311" s="81">
        <v>175.131</v>
      </c>
      <c r="T311" s="185">
        <v>41698</v>
      </c>
      <c r="U311" s="326">
        <v>14.7</v>
      </c>
      <c r="V311" s="60">
        <v>0.11</v>
      </c>
      <c r="W311" s="167">
        <v>3</v>
      </c>
      <c r="X311" s="489">
        <f t="shared" si="10"/>
        <v>27.678750000000001</v>
      </c>
      <c r="Y311" s="502" t="s">
        <v>174</v>
      </c>
      <c r="Z311" s="494"/>
      <c r="AA311" s="28" t="s">
        <v>20</v>
      </c>
      <c r="AB311" s="27">
        <v>12</v>
      </c>
      <c r="AC311" s="28" t="s">
        <v>403</v>
      </c>
      <c r="AD311" s="27" t="s">
        <v>54</v>
      </c>
      <c r="AE311" s="28" t="s">
        <v>158</v>
      </c>
      <c r="AF311" s="29" t="s">
        <v>55</v>
      </c>
      <c r="AG311" s="29" t="s">
        <v>54</v>
      </c>
      <c r="AH311" s="27">
        <v>256</v>
      </c>
      <c r="AI311" s="27" t="s">
        <v>205</v>
      </c>
      <c r="AJ311" s="27" t="s">
        <v>54</v>
      </c>
      <c r="AK311" s="81">
        <v>29</v>
      </c>
      <c r="AL311" s="569"/>
      <c r="AM311" s="28">
        <v>8</v>
      </c>
      <c r="AN311" s="28"/>
      <c r="AO311" s="28">
        <v>2012</v>
      </c>
      <c r="AP311" s="20">
        <v>2012</v>
      </c>
      <c r="AQ311" s="19"/>
      <c r="AR311" s="28" t="s">
        <v>402</v>
      </c>
      <c r="AS311" s="20" t="s">
        <v>966</v>
      </c>
    </row>
    <row r="312" spans="1:45" ht="15" customHeight="1" x14ac:dyDescent="0.25">
      <c r="A312" t="s">
        <v>744</v>
      </c>
      <c r="B312">
        <v>1</v>
      </c>
      <c r="C312" t="s">
        <v>875</v>
      </c>
      <c r="D312" s="45" t="s">
        <v>1701</v>
      </c>
      <c r="E312" s="555" t="s">
        <v>3349</v>
      </c>
      <c r="F312" s="46" t="s">
        <v>57</v>
      </c>
      <c r="G312" s="42" t="s">
        <v>1702</v>
      </c>
      <c r="H312" s="46">
        <v>1802</v>
      </c>
      <c r="I312" s="46">
        <v>8</v>
      </c>
      <c r="J312" s="670">
        <v>8</v>
      </c>
      <c r="K312" s="19" t="s">
        <v>800</v>
      </c>
      <c r="L312" s="42" t="s">
        <v>108</v>
      </c>
      <c r="M312" s="81"/>
      <c r="N312" s="28">
        <v>244</v>
      </c>
      <c r="O312" s="972"/>
      <c r="P312" s="29">
        <v>6</v>
      </c>
      <c r="Q312" s="28"/>
      <c r="R312" s="28"/>
      <c r="S312" s="81">
        <v>270.27</v>
      </c>
      <c r="T312" s="185">
        <v>43201</v>
      </c>
      <c r="U312" s="326">
        <v>14.7</v>
      </c>
      <c r="V312" s="60">
        <v>0.33</v>
      </c>
      <c r="W312" s="167">
        <v>1</v>
      </c>
      <c r="X312" s="489">
        <f t="shared" si="10"/>
        <v>365.52909836065578</v>
      </c>
      <c r="Y312" s="502" t="s">
        <v>174</v>
      </c>
      <c r="Z312" s="494"/>
      <c r="AA312" s="28" t="s">
        <v>17</v>
      </c>
      <c r="AB312" s="27">
        <v>1</v>
      </c>
      <c r="AC312" s="28" t="s">
        <v>1701</v>
      </c>
      <c r="AD312" s="27" t="s">
        <v>54</v>
      </c>
      <c r="AE312" s="28" t="s">
        <v>158</v>
      </c>
      <c r="AF312" s="29" t="s">
        <v>55</v>
      </c>
      <c r="AG312" s="29" t="s">
        <v>55</v>
      </c>
      <c r="AH312" s="27" t="s">
        <v>181</v>
      </c>
      <c r="AI312" s="27" t="s">
        <v>181</v>
      </c>
      <c r="AJ312" s="27" t="s">
        <v>54</v>
      </c>
      <c r="AK312" s="81">
        <v>100</v>
      </c>
      <c r="AL312" s="569"/>
      <c r="AM312" s="28">
        <v>16</v>
      </c>
      <c r="AN312" s="28"/>
      <c r="AO312" s="28">
        <v>2009</v>
      </c>
      <c r="AP312" s="20">
        <v>2020</v>
      </c>
      <c r="AQ312" s="19"/>
      <c r="AR312" s="28" t="s">
        <v>1703</v>
      </c>
      <c r="AS312" s="20" t="s">
        <v>1704</v>
      </c>
    </row>
    <row r="313" spans="1:45" s="208" customFormat="1" ht="15" customHeight="1" x14ac:dyDescent="0.25">
      <c r="A313"/>
      <c r="B313">
        <v>1</v>
      </c>
      <c r="C313" t="s">
        <v>875</v>
      </c>
      <c r="D313" s="45" t="s">
        <v>1958</v>
      </c>
      <c r="E313" s="555" t="s">
        <v>2339</v>
      </c>
      <c r="F313" s="46" t="s">
        <v>57</v>
      </c>
      <c r="G313" s="42" t="s">
        <v>1959</v>
      </c>
      <c r="H313" s="46" t="s">
        <v>222</v>
      </c>
      <c r="I313" s="46">
        <v>8</v>
      </c>
      <c r="J313" s="670">
        <v>18</v>
      </c>
      <c r="K313" s="19" t="s">
        <v>800</v>
      </c>
      <c r="L313" s="42" t="s">
        <v>108</v>
      </c>
      <c r="M313" s="81"/>
      <c r="N313" s="28">
        <v>247</v>
      </c>
      <c r="O313" s="972"/>
      <c r="P313" s="29">
        <v>6</v>
      </c>
      <c r="Q313" s="28"/>
      <c r="R313" s="28">
        <v>1</v>
      </c>
      <c r="S313" s="81">
        <v>169.49199999999999</v>
      </c>
      <c r="T313" s="185">
        <v>43150</v>
      </c>
      <c r="U313" s="326">
        <v>14.7</v>
      </c>
      <c r="V313" s="60">
        <v>0.33</v>
      </c>
      <c r="W313" s="167">
        <v>2</v>
      </c>
      <c r="X313" s="489">
        <f t="shared" ref="X313:X344" si="11">IF(AND(N313&lt;&gt;"",S313&lt;&gt;""),1000*S313*V313/(N313*W313),"")</f>
        <v>113.22340080971659</v>
      </c>
      <c r="Y313" s="502" t="s">
        <v>174</v>
      </c>
      <c r="Z313" s="494"/>
      <c r="AA313" s="28" t="s">
        <v>17</v>
      </c>
      <c r="AB313" s="27">
        <v>12</v>
      </c>
      <c r="AC313" s="28" t="s">
        <v>1958</v>
      </c>
      <c r="AD313" s="27"/>
      <c r="AE313" s="28" t="s">
        <v>158</v>
      </c>
      <c r="AF313" s="29"/>
      <c r="AG313" s="29"/>
      <c r="AH313" s="27">
        <v>256</v>
      </c>
      <c r="AI313" s="27" t="s">
        <v>205</v>
      </c>
      <c r="AJ313" s="27" t="s">
        <v>54</v>
      </c>
      <c r="AK313" s="81"/>
      <c r="AL313" s="569"/>
      <c r="AM313" s="28"/>
      <c r="AN313" s="28"/>
      <c r="AO313" s="28">
        <v>2015</v>
      </c>
      <c r="AP313" s="20">
        <v>2015</v>
      </c>
      <c r="AQ313" s="19"/>
      <c r="AR313" s="28" t="s">
        <v>1960</v>
      </c>
      <c r="AS313" s="20"/>
    </row>
    <row r="314" spans="1:45" ht="15" customHeight="1" x14ac:dyDescent="0.25">
      <c r="D314" s="409" t="s">
        <v>4577</v>
      </c>
      <c r="E314" s="435" t="s">
        <v>4578</v>
      </c>
      <c r="F314" s="412" t="s">
        <v>57</v>
      </c>
      <c r="G314" s="504" t="s">
        <v>4579</v>
      </c>
      <c r="H314" s="592">
        <v>1802</v>
      </c>
      <c r="I314" s="412">
        <v>8</v>
      </c>
      <c r="J314" s="415">
        <v>8</v>
      </c>
      <c r="K314" s="856" t="s">
        <v>6197</v>
      </c>
      <c r="L314" s="52" t="s">
        <v>108</v>
      </c>
      <c r="M314" s="81" t="s">
        <v>5299</v>
      </c>
      <c r="N314" s="28">
        <v>247</v>
      </c>
      <c r="O314" s="972">
        <v>136</v>
      </c>
      <c r="P314" s="29">
        <v>6</v>
      </c>
      <c r="Q314" s="28"/>
      <c r="R314" s="28">
        <v>2</v>
      </c>
      <c r="S314" s="81">
        <v>427.35</v>
      </c>
      <c r="T314" s="185">
        <v>44489</v>
      </c>
      <c r="U314" s="326" t="s">
        <v>5998</v>
      </c>
      <c r="V314" s="60">
        <v>0.33</v>
      </c>
      <c r="W314" s="167">
        <v>12</v>
      </c>
      <c r="X314" s="489">
        <f t="shared" si="11"/>
        <v>47.579453441295549</v>
      </c>
      <c r="Y314" s="502" t="s">
        <v>3284</v>
      </c>
      <c r="Z314" s="494"/>
      <c r="AA314" s="28" t="s">
        <v>17</v>
      </c>
      <c r="AB314" s="27">
        <v>6</v>
      </c>
      <c r="AC314" s="28" t="s">
        <v>4582</v>
      </c>
      <c r="AD314" s="27" t="s">
        <v>54</v>
      </c>
      <c r="AE314" s="28" t="s">
        <v>124</v>
      </c>
      <c r="AF314" s="29" t="s">
        <v>55</v>
      </c>
      <c r="AG314" s="29"/>
      <c r="AH314" s="27" t="s">
        <v>181</v>
      </c>
      <c r="AI314" s="27" t="s">
        <v>181</v>
      </c>
      <c r="AJ314" s="27" t="s">
        <v>54</v>
      </c>
      <c r="AK314" s="81">
        <v>52</v>
      </c>
      <c r="AL314" s="569"/>
      <c r="AM314" s="28">
        <v>16</v>
      </c>
      <c r="AN314" s="28"/>
      <c r="AO314" s="28">
        <v>2016</v>
      </c>
      <c r="AP314" s="20">
        <v>2016</v>
      </c>
      <c r="AQ314" s="182" t="s">
        <v>4584</v>
      </c>
      <c r="AR314" s="28" t="s">
        <v>4581</v>
      </c>
      <c r="AS314" s="20" t="s">
        <v>4583</v>
      </c>
    </row>
    <row r="315" spans="1:45" ht="15" customHeight="1" x14ac:dyDescent="0.25">
      <c r="B315">
        <v>1</v>
      </c>
      <c r="C315" t="s">
        <v>4376</v>
      </c>
      <c r="D315" s="26" t="s">
        <v>2478</v>
      </c>
      <c r="E315" s="435" t="s">
        <v>2479</v>
      </c>
      <c r="F315" s="27" t="s">
        <v>67</v>
      </c>
      <c r="G315" s="28" t="s">
        <v>1897</v>
      </c>
      <c r="H315" s="46" t="s">
        <v>143</v>
      </c>
      <c r="I315" s="27">
        <v>8</v>
      </c>
      <c r="J315" s="87">
        <v>16</v>
      </c>
      <c r="K315" s="856" t="s">
        <v>6197</v>
      </c>
      <c r="L315" s="52" t="s">
        <v>108</v>
      </c>
      <c r="M315" s="81" t="s">
        <v>6199</v>
      </c>
      <c r="N315" s="28">
        <v>249</v>
      </c>
      <c r="O315" s="972"/>
      <c r="P315" s="29">
        <v>6</v>
      </c>
      <c r="Q315" s="28"/>
      <c r="R315" s="28"/>
      <c r="S315" s="81">
        <v>285.714</v>
      </c>
      <c r="T315" s="185">
        <v>44508</v>
      </c>
      <c r="U315" s="27" t="s">
        <v>5998</v>
      </c>
      <c r="V315" s="60">
        <v>0.33</v>
      </c>
      <c r="W315" s="167">
        <v>2</v>
      </c>
      <c r="X315" s="489">
        <f t="shared" si="11"/>
        <v>189.3285542168675</v>
      </c>
      <c r="Y315" s="502" t="s">
        <v>174</v>
      </c>
      <c r="Z315" s="494"/>
      <c r="AA315" s="28" t="s">
        <v>20</v>
      </c>
      <c r="AB315" s="27">
        <v>1</v>
      </c>
      <c r="AC315" s="28" t="s">
        <v>1898</v>
      </c>
      <c r="AD315" s="27" t="s">
        <v>54</v>
      </c>
      <c r="AE315" s="28"/>
      <c r="AF315" s="29" t="s">
        <v>55</v>
      </c>
      <c r="AG315" s="29"/>
      <c r="AH315" s="27" t="s">
        <v>181</v>
      </c>
      <c r="AI315" s="27" t="s">
        <v>181</v>
      </c>
      <c r="AJ315" s="27" t="s">
        <v>54</v>
      </c>
      <c r="AK315" s="81">
        <v>15</v>
      </c>
      <c r="AL315" s="569"/>
      <c r="AM315" s="28">
        <v>8</v>
      </c>
      <c r="AN315" s="28"/>
      <c r="AO315" s="28">
        <v>1997</v>
      </c>
      <c r="AP315" s="20">
        <v>1999</v>
      </c>
      <c r="AQ315" s="182" t="s">
        <v>2481</v>
      </c>
      <c r="AR315" s="84" t="s">
        <v>2480</v>
      </c>
      <c r="AS315" s="20" t="s">
        <v>2482</v>
      </c>
    </row>
    <row r="316" spans="1:45" ht="15" customHeight="1" x14ac:dyDescent="0.25">
      <c r="A316" t="s">
        <v>744</v>
      </c>
      <c r="B316">
        <v>1</v>
      </c>
      <c r="C316" t="s">
        <v>875</v>
      </c>
      <c r="D316" s="560" t="s">
        <v>1941</v>
      </c>
      <c r="E316" s="435" t="s">
        <v>1944</v>
      </c>
      <c r="F316" s="27" t="s">
        <v>67</v>
      </c>
      <c r="G316" s="28" t="s">
        <v>1942</v>
      </c>
      <c r="H316" s="46">
        <v>6502</v>
      </c>
      <c r="I316" s="27">
        <v>8</v>
      </c>
      <c r="J316" s="87">
        <v>8</v>
      </c>
      <c r="K316" s="19" t="s">
        <v>968</v>
      </c>
      <c r="L316" s="28" t="s">
        <v>1942</v>
      </c>
      <c r="M316" s="81"/>
      <c r="N316" s="28">
        <v>252</v>
      </c>
      <c r="O316" s="972"/>
      <c r="P316" s="29">
        <v>6</v>
      </c>
      <c r="Q316" s="28"/>
      <c r="R316" s="28">
        <v>2</v>
      </c>
      <c r="S316" s="81">
        <v>196.078</v>
      </c>
      <c r="T316" s="185">
        <v>43175</v>
      </c>
      <c r="U316" s="326">
        <v>14.7</v>
      </c>
      <c r="V316" s="60">
        <v>0.33</v>
      </c>
      <c r="W316" s="167">
        <v>4</v>
      </c>
      <c r="X316" s="489">
        <f t="shared" si="11"/>
        <v>64.192202380952381</v>
      </c>
      <c r="Y316" s="502" t="s">
        <v>174</v>
      </c>
      <c r="Z316" s="494"/>
      <c r="AA316" s="28" t="s">
        <v>20</v>
      </c>
      <c r="AB316" s="27">
        <v>1</v>
      </c>
      <c r="AC316" s="28" t="s">
        <v>1941</v>
      </c>
      <c r="AD316" s="27" t="s">
        <v>54</v>
      </c>
      <c r="AE316" s="28" t="s">
        <v>124</v>
      </c>
      <c r="AF316" s="29" t="s">
        <v>55</v>
      </c>
      <c r="AG316" s="29" t="s">
        <v>55</v>
      </c>
      <c r="AH316" s="27" t="s">
        <v>181</v>
      </c>
      <c r="AI316" s="27" t="s">
        <v>181</v>
      </c>
      <c r="AJ316" s="27" t="s">
        <v>54</v>
      </c>
      <c r="AK316" s="81"/>
      <c r="AL316" s="569"/>
      <c r="AM316" s="28"/>
      <c r="AN316" s="28"/>
      <c r="AO316" s="28">
        <v>2017</v>
      </c>
      <c r="AP316" s="20"/>
      <c r="AQ316" s="37"/>
      <c r="AR316" s="400" t="s">
        <v>1945</v>
      </c>
      <c r="AS316" s="873" t="s">
        <v>2978</v>
      </c>
    </row>
    <row r="317" spans="1:45" ht="15" customHeight="1" x14ac:dyDescent="0.25">
      <c r="B317">
        <v>1</v>
      </c>
      <c r="C317" t="s">
        <v>4376</v>
      </c>
      <c r="D317" s="26" t="s">
        <v>3038</v>
      </c>
      <c r="E317" s="435" t="s">
        <v>3039</v>
      </c>
      <c r="F317" s="27" t="s">
        <v>67</v>
      </c>
      <c r="G317" s="28" t="s">
        <v>3037</v>
      </c>
      <c r="H317" s="46" t="s">
        <v>12</v>
      </c>
      <c r="I317" s="27">
        <v>8</v>
      </c>
      <c r="J317" s="87">
        <v>8</v>
      </c>
      <c r="K317" s="19" t="s">
        <v>800</v>
      </c>
      <c r="L317" s="52" t="s">
        <v>108</v>
      </c>
      <c r="M317" s="81"/>
      <c r="N317" s="28">
        <v>258</v>
      </c>
      <c r="O317" s="972"/>
      <c r="P317" s="29">
        <v>6</v>
      </c>
      <c r="Q317" s="28"/>
      <c r="R317" s="28">
        <v>1</v>
      </c>
      <c r="S317" s="81">
        <v>200</v>
      </c>
      <c r="T317" s="185">
        <v>43182</v>
      </c>
      <c r="U317" s="326">
        <v>14.7</v>
      </c>
      <c r="V317" s="60">
        <v>0.33</v>
      </c>
      <c r="W317" s="167">
        <v>3</v>
      </c>
      <c r="X317" s="489">
        <f t="shared" si="11"/>
        <v>85.271317829457359</v>
      </c>
      <c r="Y317" s="502" t="s">
        <v>174</v>
      </c>
      <c r="Z317" s="494"/>
      <c r="AA317" s="28" t="s">
        <v>17</v>
      </c>
      <c r="AB317" s="27">
        <v>9</v>
      </c>
      <c r="AC317" s="28" t="s">
        <v>1711</v>
      </c>
      <c r="AD317" s="27" t="s">
        <v>149</v>
      </c>
      <c r="AE317" s="28"/>
      <c r="AF317" s="29" t="s">
        <v>55</v>
      </c>
      <c r="AG317" s="29"/>
      <c r="AH317" s="27">
        <v>96</v>
      </c>
      <c r="AI317" s="27">
        <v>128</v>
      </c>
      <c r="AJ317" s="27" t="s">
        <v>54</v>
      </c>
      <c r="AK317" s="81">
        <v>10</v>
      </c>
      <c r="AL317" s="569"/>
      <c r="AM317" s="28">
        <v>2</v>
      </c>
      <c r="AN317" s="28"/>
      <c r="AO317" s="28">
        <v>2016</v>
      </c>
      <c r="AP317" s="20">
        <v>2016</v>
      </c>
      <c r="AQ317" s="19" t="s">
        <v>3041</v>
      </c>
      <c r="AR317" s="28" t="s">
        <v>3040</v>
      </c>
      <c r="AS317" s="20" t="s">
        <v>3042</v>
      </c>
    </row>
    <row r="318" spans="1:45" ht="15" customHeight="1" x14ac:dyDescent="0.25">
      <c r="A318" t="s">
        <v>746</v>
      </c>
      <c r="B318">
        <v>1</v>
      </c>
      <c r="C318" t="s">
        <v>875</v>
      </c>
      <c r="D318" s="26" t="s">
        <v>3801</v>
      </c>
      <c r="E318" s="435" t="s">
        <v>1646</v>
      </c>
      <c r="F318" s="27" t="s">
        <v>67</v>
      </c>
      <c r="G318" s="28" t="s">
        <v>694</v>
      </c>
      <c r="H318" s="46" t="s">
        <v>143</v>
      </c>
      <c r="I318" s="27">
        <v>8</v>
      </c>
      <c r="J318" s="87">
        <v>18</v>
      </c>
      <c r="K318" s="19" t="s">
        <v>687</v>
      </c>
      <c r="L318" s="52" t="s">
        <v>694</v>
      </c>
      <c r="M318" s="81"/>
      <c r="N318" s="28">
        <v>265</v>
      </c>
      <c r="O318" s="972"/>
      <c r="P318" s="29">
        <v>4</v>
      </c>
      <c r="Q318" s="28"/>
      <c r="R318" s="28">
        <v>1</v>
      </c>
      <c r="S318" s="81">
        <v>103.5</v>
      </c>
      <c r="T318" s="185"/>
      <c r="U318" s="326"/>
      <c r="V318" s="60">
        <v>0.33</v>
      </c>
      <c r="W318" s="167">
        <v>2</v>
      </c>
      <c r="X318" s="489">
        <f t="shared" si="11"/>
        <v>64.443396226415089</v>
      </c>
      <c r="Y318" s="502" t="s">
        <v>1833</v>
      </c>
      <c r="Z318" s="494"/>
      <c r="AA318" s="28" t="s">
        <v>17</v>
      </c>
      <c r="AB318" s="27">
        <v>10</v>
      </c>
      <c r="AC318" s="28" t="s">
        <v>686</v>
      </c>
      <c r="AD318" s="27" t="s">
        <v>54</v>
      </c>
      <c r="AE318" s="28" t="s">
        <v>124</v>
      </c>
      <c r="AF318" s="29" t="s">
        <v>55</v>
      </c>
      <c r="AG318" s="29"/>
      <c r="AH318" s="27">
        <v>256</v>
      </c>
      <c r="AI318" s="27" t="s">
        <v>83</v>
      </c>
      <c r="AJ318" s="27" t="s">
        <v>54</v>
      </c>
      <c r="AK318" s="81"/>
      <c r="AL318" s="569"/>
      <c r="AM318" s="28">
        <v>32</v>
      </c>
      <c r="AN318" s="28"/>
      <c r="AO318" s="28">
        <v>2005</v>
      </c>
      <c r="AP318" s="20">
        <v>2010</v>
      </c>
      <c r="AQ318" s="182" t="s">
        <v>2367</v>
      </c>
      <c r="AR318" s="28" t="s">
        <v>688</v>
      </c>
      <c r="AS318" s="130" t="s">
        <v>4648</v>
      </c>
    </row>
    <row r="319" spans="1:45" ht="15" customHeight="1" x14ac:dyDescent="0.25">
      <c r="A319" t="s">
        <v>174</v>
      </c>
      <c r="B319">
        <v>1</v>
      </c>
      <c r="C319" t="s">
        <v>875</v>
      </c>
      <c r="D319" s="45" t="s">
        <v>719</v>
      </c>
      <c r="E319" s="555" t="s">
        <v>2690</v>
      </c>
      <c r="F319" s="46" t="s">
        <v>67</v>
      </c>
      <c r="G319" s="42" t="s">
        <v>720</v>
      </c>
      <c r="H319" s="46" t="s">
        <v>12</v>
      </c>
      <c r="I319" s="46">
        <v>8</v>
      </c>
      <c r="J319" s="670" t="s">
        <v>71</v>
      </c>
      <c r="K319" s="19" t="s">
        <v>800</v>
      </c>
      <c r="L319" s="52" t="s">
        <v>108</v>
      </c>
      <c r="M319" s="81"/>
      <c r="N319" s="28">
        <v>267</v>
      </c>
      <c r="O319" s="972"/>
      <c r="P319" s="29">
        <v>6</v>
      </c>
      <c r="Q319" s="28"/>
      <c r="R319" s="28"/>
      <c r="S319" s="81">
        <v>346.62</v>
      </c>
      <c r="T319" s="185">
        <v>41732</v>
      </c>
      <c r="U319" s="326">
        <v>14.7</v>
      </c>
      <c r="V319" s="60">
        <v>0.33</v>
      </c>
      <c r="W319" s="167">
        <v>1</v>
      </c>
      <c r="X319" s="489">
        <f t="shared" si="11"/>
        <v>428.40674157303374</v>
      </c>
      <c r="Y319" s="502" t="s">
        <v>174</v>
      </c>
      <c r="Z319" s="494"/>
      <c r="AA319" s="28" t="s">
        <v>20</v>
      </c>
      <c r="AB319" s="27">
        <v>4</v>
      </c>
      <c r="AC319" s="28" t="s">
        <v>722</v>
      </c>
      <c r="AD319" s="27" t="s">
        <v>54</v>
      </c>
      <c r="AE319" s="28"/>
      <c r="AF319" s="29" t="s">
        <v>55</v>
      </c>
      <c r="AG319" s="29"/>
      <c r="AH319" s="27" t="s">
        <v>181</v>
      </c>
      <c r="AI319" s="27" t="s">
        <v>181</v>
      </c>
      <c r="AJ319" s="27" t="s">
        <v>54</v>
      </c>
      <c r="AK319" s="81">
        <v>43</v>
      </c>
      <c r="AL319" s="569"/>
      <c r="AM319" s="28"/>
      <c r="AN319" s="28"/>
      <c r="AO319" s="28">
        <v>1998</v>
      </c>
      <c r="AP319" s="20">
        <v>2000</v>
      </c>
      <c r="AQ319" s="37"/>
      <c r="AR319" s="28" t="s">
        <v>721</v>
      </c>
      <c r="AS319" s="20"/>
    </row>
    <row r="320" spans="1:45" ht="15" customHeight="1" x14ac:dyDescent="0.25">
      <c r="B320">
        <v>1</v>
      </c>
      <c r="C320" t="s">
        <v>875</v>
      </c>
      <c r="D320" s="26" t="s">
        <v>114</v>
      </c>
      <c r="E320" s="435" t="s">
        <v>2211</v>
      </c>
      <c r="F320" s="27" t="s">
        <v>85</v>
      </c>
      <c r="G320" s="28" t="s">
        <v>115</v>
      </c>
      <c r="H320" s="46" t="s">
        <v>12</v>
      </c>
      <c r="I320" s="27">
        <v>8</v>
      </c>
      <c r="J320" s="87">
        <v>8</v>
      </c>
      <c r="K320" s="19" t="s">
        <v>800</v>
      </c>
      <c r="L320" s="52" t="s">
        <v>108</v>
      </c>
      <c r="M320" s="81"/>
      <c r="N320" s="28">
        <v>274</v>
      </c>
      <c r="O320" s="972"/>
      <c r="P320" s="29">
        <v>6</v>
      </c>
      <c r="Q320" s="28"/>
      <c r="R320" s="28"/>
      <c r="S320" s="81">
        <v>299</v>
      </c>
      <c r="T320" s="185">
        <v>43149</v>
      </c>
      <c r="U320" s="326">
        <v>14.7</v>
      </c>
      <c r="V320" s="60">
        <v>0.33</v>
      </c>
      <c r="W320" s="167">
        <v>1</v>
      </c>
      <c r="X320" s="489">
        <f t="shared" si="11"/>
        <v>360.1094890510949</v>
      </c>
      <c r="Y320" s="502" t="s">
        <v>174</v>
      </c>
      <c r="Z320" s="494"/>
      <c r="AA320" s="28" t="s">
        <v>17</v>
      </c>
      <c r="AB320" s="27">
        <v>16</v>
      </c>
      <c r="AC320" s="28" t="s">
        <v>116</v>
      </c>
      <c r="AD320" s="27"/>
      <c r="AE320" s="28" t="s">
        <v>158</v>
      </c>
      <c r="AF320" s="29"/>
      <c r="AG320" s="29"/>
      <c r="AH320" s="27">
        <v>256</v>
      </c>
      <c r="AI320" s="27">
        <v>256</v>
      </c>
      <c r="AJ320" s="27" t="s">
        <v>54</v>
      </c>
      <c r="AK320" s="81">
        <v>17</v>
      </c>
      <c r="AL320" s="569"/>
      <c r="AM320" s="28"/>
      <c r="AN320" s="28"/>
      <c r="AO320" s="28">
        <v>2008</v>
      </c>
      <c r="AP320" s="20">
        <v>2009</v>
      </c>
      <c r="AQ320" s="142"/>
      <c r="AR320" s="28" t="s">
        <v>2212</v>
      </c>
      <c r="AS320" s="20"/>
    </row>
    <row r="321" spans="1:45" ht="15" customHeight="1" x14ac:dyDescent="0.25">
      <c r="B321">
        <v>1</v>
      </c>
      <c r="C321" t="s">
        <v>875</v>
      </c>
      <c r="D321" s="26" t="s">
        <v>6187</v>
      </c>
      <c r="E321" s="435" t="s">
        <v>6182</v>
      </c>
      <c r="F321" s="27"/>
      <c r="G321" s="28" t="s">
        <v>336</v>
      </c>
      <c r="H321" s="46">
        <v>6502</v>
      </c>
      <c r="I321" s="27">
        <v>8</v>
      </c>
      <c r="J321" s="87">
        <v>8</v>
      </c>
      <c r="K321" s="19" t="s">
        <v>9</v>
      </c>
      <c r="L321" s="52" t="s">
        <v>336</v>
      </c>
      <c r="M321" s="81"/>
      <c r="N321" s="28">
        <v>276</v>
      </c>
      <c r="O321" s="972"/>
      <c r="P321" s="29">
        <v>6</v>
      </c>
      <c r="Q321" s="28"/>
      <c r="R321" s="28"/>
      <c r="S321" s="81">
        <v>104</v>
      </c>
      <c r="T321" s="185"/>
      <c r="U321" s="326"/>
      <c r="V321" s="60">
        <v>0.33</v>
      </c>
      <c r="W321" s="167">
        <v>2</v>
      </c>
      <c r="X321" s="489">
        <f t="shared" si="11"/>
        <v>62.173913043478258</v>
      </c>
      <c r="Y321" s="502" t="s">
        <v>174</v>
      </c>
      <c r="Z321" s="494"/>
      <c r="AA321" s="28" t="s">
        <v>20</v>
      </c>
      <c r="AB321" s="27">
        <v>15</v>
      </c>
      <c r="AC321" s="28" t="s">
        <v>6184</v>
      </c>
      <c r="AD321" s="1031" t="s">
        <v>54</v>
      </c>
      <c r="AE321" s="28"/>
      <c r="AF321" s="29" t="s">
        <v>55</v>
      </c>
      <c r="AG321" s="29"/>
      <c r="AH321" s="27" t="s">
        <v>181</v>
      </c>
      <c r="AI321" s="27" t="s">
        <v>181</v>
      </c>
      <c r="AJ321" s="27" t="s">
        <v>54</v>
      </c>
      <c r="AK321" s="81">
        <v>31</v>
      </c>
      <c r="AL321" s="569"/>
      <c r="AM321" s="28"/>
      <c r="AN321" s="28"/>
      <c r="AO321" s="28"/>
      <c r="AP321" s="20">
        <v>2017</v>
      </c>
      <c r="AQ321" s="182"/>
      <c r="AR321" s="28" t="s">
        <v>6185</v>
      </c>
      <c r="AS321" s="20" t="s">
        <v>6183</v>
      </c>
    </row>
    <row r="322" spans="1:45" ht="15" customHeight="1" x14ac:dyDescent="0.25">
      <c r="A322" t="s">
        <v>746</v>
      </c>
      <c r="B322">
        <v>1</v>
      </c>
      <c r="C322" t="s">
        <v>875</v>
      </c>
      <c r="D322" s="26" t="s">
        <v>259</v>
      </c>
      <c r="E322" s="435" t="s">
        <v>2255</v>
      </c>
      <c r="F322" s="27" t="s">
        <v>67</v>
      </c>
      <c r="G322" s="28" t="s">
        <v>260</v>
      </c>
      <c r="H322" s="46" t="s">
        <v>65</v>
      </c>
      <c r="I322" s="27">
        <v>8</v>
      </c>
      <c r="J322" s="87">
        <v>8</v>
      </c>
      <c r="K322" s="19" t="s">
        <v>800</v>
      </c>
      <c r="L322" s="52" t="s">
        <v>108</v>
      </c>
      <c r="M322" s="81"/>
      <c r="N322" s="28">
        <v>297</v>
      </c>
      <c r="O322" s="972"/>
      <c r="P322" s="29">
        <v>6</v>
      </c>
      <c r="Q322" s="28"/>
      <c r="R322" s="28"/>
      <c r="S322" s="81">
        <v>191.86500000000001</v>
      </c>
      <c r="T322" s="185">
        <v>41733</v>
      </c>
      <c r="U322" s="326">
        <v>14.7</v>
      </c>
      <c r="V322" s="60">
        <v>0.33</v>
      </c>
      <c r="W322" s="167">
        <v>1</v>
      </c>
      <c r="X322" s="489">
        <f t="shared" si="11"/>
        <v>213.18333333333334</v>
      </c>
      <c r="Y322" s="502" t="s">
        <v>174</v>
      </c>
      <c r="Z322" s="494"/>
      <c r="AA322" s="28" t="s">
        <v>17</v>
      </c>
      <c r="AB322" s="27">
        <v>25</v>
      </c>
      <c r="AC322" s="28" t="s">
        <v>641</v>
      </c>
      <c r="AD322" s="27" t="s">
        <v>54</v>
      </c>
      <c r="AE322" s="28"/>
      <c r="AF322" s="29"/>
      <c r="AG322" s="29"/>
      <c r="AH322" s="27"/>
      <c r="AI322" s="27"/>
      <c r="AJ322" s="27"/>
      <c r="AK322" s="81"/>
      <c r="AL322" s="569"/>
      <c r="AM322" s="28"/>
      <c r="AN322" s="28"/>
      <c r="AO322" s="28">
        <v>2003</v>
      </c>
      <c r="AP322" s="20">
        <v>2009</v>
      </c>
      <c r="AQ322" s="142"/>
      <c r="AR322" s="28" t="s">
        <v>796</v>
      </c>
      <c r="AS322" s="20"/>
    </row>
    <row r="323" spans="1:45" ht="15" customHeight="1" x14ac:dyDescent="0.25">
      <c r="B323">
        <v>1</v>
      </c>
      <c r="C323" t="s">
        <v>875</v>
      </c>
      <c r="D323" s="26" t="s">
        <v>3328</v>
      </c>
      <c r="E323" s="435" t="s">
        <v>3329</v>
      </c>
      <c r="F323" s="27" t="s">
        <v>67</v>
      </c>
      <c r="G323" s="28" t="s">
        <v>3331</v>
      </c>
      <c r="H323" s="46" t="s">
        <v>12</v>
      </c>
      <c r="I323" s="27">
        <v>8</v>
      </c>
      <c r="J323" s="87">
        <v>8</v>
      </c>
      <c r="K323" s="19" t="s">
        <v>800</v>
      </c>
      <c r="L323" s="52" t="s">
        <v>108</v>
      </c>
      <c r="M323" s="81"/>
      <c r="N323" s="28">
        <v>301</v>
      </c>
      <c r="O323" s="972"/>
      <c r="P323" s="29">
        <v>6</v>
      </c>
      <c r="Q323" s="28"/>
      <c r="R323" s="28"/>
      <c r="S323" s="81">
        <v>357.14299999999997</v>
      </c>
      <c r="T323" s="185">
        <v>43200</v>
      </c>
      <c r="U323" s="326">
        <v>14.7</v>
      </c>
      <c r="V323" s="60">
        <v>0.33</v>
      </c>
      <c r="W323" s="167">
        <v>3</v>
      </c>
      <c r="X323" s="489">
        <f t="shared" si="11"/>
        <v>130.5173754152824</v>
      </c>
      <c r="Y323" s="502"/>
      <c r="Z323" s="494"/>
      <c r="AA323" s="28" t="s">
        <v>20</v>
      </c>
      <c r="AB323" s="27">
        <v>1</v>
      </c>
      <c r="AC323" s="28" t="s">
        <v>3328</v>
      </c>
      <c r="AD323" s="27" t="s">
        <v>54</v>
      </c>
      <c r="AE323" s="28" t="s">
        <v>158</v>
      </c>
      <c r="AF323" s="29" t="s">
        <v>55</v>
      </c>
      <c r="AG323" s="29" t="s">
        <v>54</v>
      </c>
      <c r="AH323" s="412" t="s">
        <v>181</v>
      </c>
      <c r="AI323" s="412" t="s">
        <v>364</v>
      </c>
      <c r="AJ323" s="27" t="s">
        <v>54</v>
      </c>
      <c r="AK323" s="81">
        <v>40</v>
      </c>
      <c r="AL323" s="569">
        <v>3</v>
      </c>
      <c r="AM323" s="28"/>
      <c r="AN323" s="28"/>
      <c r="AO323" s="28">
        <v>2011</v>
      </c>
      <c r="AP323" s="20">
        <v>2018</v>
      </c>
      <c r="AQ323" s="182" t="s">
        <v>3332</v>
      </c>
      <c r="AR323" s="28" t="s">
        <v>3330</v>
      </c>
      <c r="AS323" s="20" t="s">
        <v>3336</v>
      </c>
    </row>
    <row r="324" spans="1:45" ht="15" customHeight="1" x14ac:dyDescent="0.25">
      <c r="A324" t="s">
        <v>744</v>
      </c>
      <c r="B324">
        <v>1</v>
      </c>
      <c r="C324" t="s">
        <v>875</v>
      </c>
      <c r="D324" s="560" t="s">
        <v>1626</v>
      </c>
      <c r="E324" s="435" t="s">
        <v>1943</v>
      </c>
      <c r="F324" s="27" t="s">
        <v>67</v>
      </c>
      <c r="G324" s="28" t="s">
        <v>1942</v>
      </c>
      <c r="H324" s="46">
        <v>8051</v>
      </c>
      <c r="I324" s="27">
        <v>8</v>
      </c>
      <c r="J324" s="87">
        <v>8</v>
      </c>
      <c r="K324" s="19" t="s">
        <v>1585</v>
      </c>
      <c r="L324" s="52" t="s">
        <v>1942</v>
      </c>
      <c r="M324" s="81"/>
      <c r="N324" s="28">
        <v>312</v>
      </c>
      <c r="O324" s="972"/>
      <c r="P324" s="29">
        <v>6</v>
      </c>
      <c r="Q324" s="28"/>
      <c r="R324" s="28">
        <v>2</v>
      </c>
      <c r="S324" s="81">
        <v>180</v>
      </c>
      <c r="T324" s="185"/>
      <c r="U324" s="326"/>
      <c r="V324" s="60">
        <v>0.33</v>
      </c>
      <c r="W324" s="167">
        <v>8</v>
      </c>
      <c r="X324" s="489">
        <f t="shared" si="11"/>
        <v>23.798076923076923</v>
      </c>
      <c r="Y324" s="502" t="s">
        <v>174</v>
      </c>
      <c r="Z324" s="494"/>
      <c r="AA324" s="28" t="s">
        <v>107</v>
      </c>
      <c r="AB324" s="27"/>
      <c r="AC324" s="28"/>
      <c r="AD324" s="27" t="s">
        <v>54</v>
      </c>
      <c r="AE324" s="28" t="s">
        <v>124</v>
      </c>
      <c r="AF324" s="29" t="s">
        <v>55</v>
      </c>
      <c r="AG324" s="29" t="s">
        <v>55</v>
      </c>
      <c r="AH324" s="27" t="s">
        <v>181</v>
      </c>
      <c r="AI324" s="27" t="s">
        <v>181</v>
      </c>
      <c r="AJ324" s="27" t="s">
        <v>54</v>
      </c>
      <c r="AK324" s="81"/>
      <c r="AL324" s="569"/>
      <c r="AM324" s="28"/>
      <c r="AN324" s="28"/>
      <c r="AO324" s="28">
        <v>2016</v>
      </c>
      <c r="AP324" s="20"/>
      <c r="AQ324" s="19"/>
      <c r="AR324" s="400" t="s">
        <v>1146</v>
      </c>
      <c r="AS324" s="137"/>
    </row>
    <row r="325" spans="1:45" ht="15" customHeight="1" x14ac:dyDescent="0.25">
      <c r="B325">
        <v>1</v>
      </c>
      <c r="C325" t="s">
        <v>875</v>
      </c>
      <c r="D325" s="26" t="s">
        <v>1835</v>
      </c>
      <c r="E325" s="435" t="s">
        <v>2846</v>
      </c>
      <c r="F325" s="27" t="s">
        <v>296</v>
      </c>
      <c r="G325" s="28" t="s">
        <v>2847</v>
      </c>
      <c r="H325" s="46" t="s">
        <v>65</v>
      </c>
      <c r="I325" s="27">
        <v>8</v>
      </c>
      <c r="J325" s="87">
        <v>8</v>
      </c>
      <c r="K325" s="19" t="s">
        <v>800</v>
      </c>
      <c r="L325" s="28" t="s">
        <v>108</v>
      </c>
      <c r="M325" s="81"/>
      <c r="N325" s="28">
        <v>319</v>
      </c>
      <c r="O325" s="972"/>
      <c r="P325" s="29">
        <v>6</v>
      </c>
      <c r="Q325" s="28"/>
      <c r="R325" s="28">
        <v>1</v>
      </c>
      <c r="S325" s="81">
        <v>250</v>
      </c>
      <c r="T325" s="185">
        <v>43171</v>
      </c>
      <c r="U325" s="326">
        <v>14.7</v>
      </c>
      <c r="V325" s="60">
        <v>0.33</v>
      </c>
      <c r="W325" s="167">
        <v>2</v>
      </c>
      <c r="X325" s="489">
        <f t="shared" si="11"/>
        <v>129.31034482758622</v>
      </c>
      <c r="Y325" s="502" t="s">
        <v>2216</v>
      </c>
      <c r="Z325" s="494"/>
      <c r="AA325" s="28" t="s">
        <v>17</v>
      </c>
      <c r="AB325" s="27">
        <v>7</v>
      </c>
      <c r="AC325" s="28" t="s">
        <v>1835</v>
      </c>
      <c r="AD325" s="27" t="s">
        <v>149</v>
      </c>
      <c r="AE325" s="28"/>
      <c r="AF325" s="29" t="s">
        <v>55</v>
      </c>
      <c r="AG325" s="29" t="s">
        <v>55</v>
      </c>
      <c r="AH325" s="27"/>
      <c r="AI325" s="27" t="s">
        <v>83</v>
      </c>
      <c r="AJ325" s="27" t="s">
        <v>54</v>
      </c>
      <c r="AK325" s="81">
        <v>30</v>
      </c>
      <c r="AL325" s="569"/>
      <c r="AM325" s="28"/>
      <c r="AN325" s="28"/>
      <c r="AO325" s="28">
        <v>2016</v>
      </c>
      <c r="AP325" s="20">
        <v>2017</v>
      </c>
      <c r="AQ325" s="142"/>
      <c r="AR325" s="28" t="s">
        <v>2845</v>
      </c>
      <c r="AS325" s="20" t="s">
        <v>2848</v>
      </c>
    </row>
    <row r="326" spans="1:45" ht="15" customHeight="1" x14ac:dyDescent="0.25">
      <c r="A326" t="s">
        <v>745</v>
      </c>
      <c r="B326">
        <v>1</v>
      </c>
      <c r="C326" t="s">
        <v>875</v>
      </c>
      <c r="D326" s="26" t="s">
        <v>623</v>
      </c>
      <c r="E326" s="28"/>
      <c r="F326" s="27" t="s">
        <v>85</v>
      </c>
      <c r="G326" s="28" t="s">
        <v>624</v>
      </c>
      <c r="H326" s="46" t="s">
        <v>199</v>
      </c>
      <c r="I326" s="27">
        <v>8</v>
      </c>
      <c r="J326" s="87">
        <v>14</v>
      </c>
      <c r="K326" s="19" t="s">
        <v>800</v>
      </c>
      <c r="L326" s="52" t="s">
        <v>108</v>
      </c>
      <c r="M326" s="81"/>
      <c r="N326" s="28">
        <v>328</v>
      </c>
      <c r="O326" s="972"/>
      <c r="P326" s="29">
        <v>6</v>
      </c>
      <c r="Q326" s="28"/>
      <c r="R326" s="28">
        <v>1</v>
      </c>
      <c r="S326" s="81">
        <v>165.04400000000001</v>
      </c>
      <c r="T326" s="185">
        <v>41725</v>
      </c>
      <c r="U326" s="326">
        <v>14.7</v>
      </c>
      <c r="V326" s="60">
        <v>0.33</v>
      </c>
      <c r="W326" s="167">
        <v>1</v>
      </c>
      <c r="X326" s="489">
        <f t="shared" si="11"/>
        <v>166.05036585365855</v>
      </c>
      <c r="Y326" s="502" t="s">
        <v>174</v>
      </c>
      <c r="Z326" s="494"/>
      <c r="AA326" s="28" t="s">
        <v>20</v>
      </c>
      <c r="AB326" s="27">
        <v>7</v>
      </c>
      <c r="AC326" s="28" t="s">
        <v>1022</v>
      </c>
      <c r="AD326" s="27" t="s">
        <v>54</v>
      </c>
      <c r="AE326" s="28" t="s">
        <v>124</v>
      </c>
      <c r="AF326" s="29" t="s">
        <v>55</v>
      </c>
      <c r="AG326" s="29" t="s">
        <v>54</v>
      </c>
      <c r="AH326" s="27">
        <v>256</v>
      </c>
      <c r="AI326" s="27" t="s">
        <v>83</v>
      </c>
      <c r="AJ326" s="27" t="s">
        <v>54</v>
      </c>
      <c r="AK326" s="81"/>
      <c r="AL326" s="569"/>
      <c r="AM326" s="28"/>
      <c r="AN326" s="28"/>
      <c r="AO326" s="28">
        <v>1999</v>
      </c>
      <c r="AP326" s="20"/>
      <c r="AQ326" s="19"/>
      <c r="AR326" s="28"/>
      <c r="AS326" s="20" t="s">
        <v>3391</v>
      </c>
    </row>
    <row r="327" spans="1:45" ht="15" customHeight="1" x14ac:dyDescent="0.25">
      <c r="A327" t="s">
        <v>744</v>
      </c>
      <c r="B327">
        <v>1</v>
      </c>
      <c r="C327" t="s">
        <v>875</v>
      </c>
      <c r="D327" s="45" t="s">
        <v>657</v>
      </c>
      <c r="E327" s="555" t="s">
        <v>3119</v>
      </c>
      <c r="F327" s="46" t="s">
        <v>67</v>
      </c>
      <c r="G327" s="42" t="s">
        <v>656</v>
      </c>
      <c r="H327" s="46" t="s">
        <v>199</v>
      </c>
      <c r="I327" s="46">
        <v>8</v>
      </c>
      <c r="J327" s="670">
        <v>14</v>
      </c>
      <c r="K327" s="19" t="s">
        <v>800</v>
      </c>
      <c r="L327" s="52" t="s">
        <v>108</v>
      </c>
      <c r="M327" s="81"/>
      <c r="N327" s="28">
        <v>355</v>
      </c>
      <c r="O327" s="972"/>
      <c r="P327" s="29">
        <v>6</v>
      </c>
      <c r="Q327" s="28"/>
      <c r="R327" s="28"/>
      <c r="S327" s="81">
        <v>142.167</v>
      </c>
      <c r="T327" s="185">
        <v>41688</v>
      </c>
      <c r="U327" s="326">
        <v>14.7</v>
      </c>
      <c r="V327" s="60">
        <v>0.33</v>
      </c>
      <c r="W327" s="167">
        <v>1</v>
      </c>
      <c r="X327" s="489">
        <f t="shared" si="11"/>
        <v>132.15523943661972</v>
      </c>
      <c r="Y327" s="502" t="s">
        <v>174</v>
      </c>
      <c r="Z327" s="494"/>
      <c r="AA327" s="28" t="s">
        <v>20</v>
      </c>
      <c r="AB327" s="27">
        <v>8</v>
      </c>
      <c r="AC327" s="28" t="s">
        <v>73</v>
      </c>
      <c r="AD327" s="27" t="s">
        <v>54</v>
      </c>
      <c r="AE327" s="28" t="s">
        <v>124</v>
      </c>
      <c r="AF327" s="29" t="s">
        <v>55</v>
      </c>
      <c r="AG327" s="29"/>
      <c r="AH327" s="27">
        <v>256</v>
      </c>
      <c r="AI327" s="27" t="s">
        <v>83</v>
      </c>
      <c r="AJ327" s="27" t="s">
        <v>54</v>
      </c>
      <c r="AK327" s="81"/>
      <c r="AL327" s="569"/>
      <c r="AM327" s="28"/>
      <c r="AN327" s="28"/>
      <c r="AO327" s="28">
        <v>2002</v>
      </c>
      <c r="AP327" s="20">
        <v>2011</v>
      </c>
      <c r="AQ327" s="182" t="s">
        <v>3356</v>
      </c>
      <c r="AR327" s="28"/>
      <c r="AS327" s="20"/>
    </row>
    <row r="328" spans="1:45" ht="15" customHeight="1" x14ac:dyDescent="0.25">
      <c r="B328">
        <v>1</v>
      </c>
      <c r="C328" t="s">
        <v>875</v>
      </c>
      <c r="D328" s="26" t="s">
        <v>1999</v>
      </c>
      <c r="E328" s="435" t="s">
        <v>3119</v>
      </c>
      <c r="F328" s="27" t="s">
        <v>67</v>
      </c>
      <c r="G328" s="28" t="s">
        <v>624</v>
      </c>
      <c r="H328" s="46" t="s">
        <v>199</v>
      </c>
      <c r="I328" s="27">
        <v>8</v>
      </c>
      <c r="J328" s="87">
        <v>12</v>
      </c>
      <c r="K328" s="19" t="s">
        <v>800</v>
      </c>
      <c r="L328" s="52" t="s">
        <v>108</v>
      </c>
      <c r="M328" s="81"/>
      <c r="N328" s="28">
        <v>355</v>
      </c>
      <c r="O328" s="972"/>
      <c r="P328" s="29">
        <v>6</v>
      </c>
      <c r="Q328" s="28"/>
      <c r="R328" s="28"/>
      <c r="S328" s="81">
        <v>153.846</v>
      </c>
      <c r="T328" s="185">
        <v>43184</v>
      </c>
      <c r="U328" s="326">
        <v>14.7</v>
      </c>
      <c r="V328" s="60">
        <v>0.33</v>
      </c>
      <c r="W328" s="167">
        <v>2</v>
      </c>
      <c r="X328" s="489">
        <f t="shared" si="11"/>
        <v>71.505887323943668</v>
      </c>
      <c r="Y328" s="502" t="s">
        <v>174</v>
      </c>
      <c r="Z328" s="494"/>
      <c r="AA328" s="28" t="s">
        <v>20</v>
      </c>
      <c r="AB328" s="27">
        <v>8</v>
      </c>
      <c r="AC328" s="28" t="s">
        <v>73</v>
      </c>
      <c r="AD328" s="27" t="s">
        <v>54</v>
      </c>
      <c r="AE328" s="28" t="s">
        <v>124</v>
      </c>
      <c r="AF328" s="29" t="s">
        <v>55</v>
      </c>
      <c r="AG328" s="29" t="s">
        <v>54</v>
      </c>
      <c r="AH328" s="27">
        <v>256</v>
      </c>
      <c r="AI328" s="27" t="s">
        <v>205</v>
      </c>
      <c r="AJ328" s="27" t="s">
        <v>54</v>
      </c>
      <c r="AK328" s="81"/>
      <c r="AL328" s="569"/>
      <c r="AM328" s="28"/>
      <c r="AN328" s="28"/>
      <c r="AO328" s="28">
        <v>1999</v>
      </c>
      <c r="AP328" s="20">
        <v>1999</v>
      </c>
      <c r="AQ328" s="182" t="s">
        <v>3121</v>
      </c>
      <c r="AR328" s="28" t="s">
        <v>2000</v>
      </c>
      <c r="AS328" s="20" t="s">
        <v>3120</v>
      </c>
    </row>
    <row r="329" spans="1:45" ht="15" customHeight="1" x14ac:dyDescent="0.25">
      <c r="D329" s="591" t="s">
        <v>5533</v>
      </c>
      <c r="E329" s="555" t="s">
        <v>5534</v>
      </c>
      <c r="F329" s="617"/>
      <c r="G329" s="860" t="s">
        <v>5535</v>
      </c>
      <c r="H329" s="46" t="s">
        <v>178</v>
      </c>
      <c r="I329" s="592">
        <v>8</v>
      </c>
      <c r="J329" s="618">
        <v>16</v>
      </c>
      <c r="K329" s="19" t="s">
        <v>794</v>
      </c>
      <c r="L329" s="716" t="s">
        <v>5535</v>
      </c>
      <c r="M329" s="81"/>
      <c r="N329" s="28">
        <v>358</v>
      </c>
      <c r="O329" s="972"/>
      <c r="P329" s="29">
        <v>4</v>
      </c>
      <c r="Q329" s="28"/>
      <c r="R329" s="28"/>
      <c r="S329" s="81">
        <v>164</v>
      </c>
      <c r="T329" s="185">
        <v>43818</v>
      </c>
      <c r="U329" s="326">
        <v>14.7</v>
      </c>
      <c r="V329" s="60">
        <v>0.33</v>
      </c>
      <c r="W329" s="167">
        <v>1</v>
      </c>
      <c r="X329" s="489">
        <f t="shared" si="11"/>
        <v>151.17318435754191</v>
      </c>
      <c r="Y329" s="502"/>
      <c r="Z329" s="494"/>
      <c r="AA329" s="28" t="s">
        <v>17</v>
      </c>
      <c r="AB329" s="27">
        <v>8</v>
      </c>
      <c r="AC329" s="28" t="s">
        <v>79</v>
      </c>
      <c r="AD329" s="27" t="s">
        <v>54</v>
      </c>
      <c r="AE329" s="28" t="s">
        <v>124</v>
      </c>
      <c r="AF329" s="29" t="s">
        <v>55</v>
      </c>
      <c r="AG329" s="29"/>
      <c r="AH329" s="27" t="s">
        <v>181</v>
      </c>
      <c r="AI329" s="27" t="s">
        <v>182</v>
      </c>
      <c r="AJ329" s="27" t="s">
        <v>54</v>
      </c>
      <c r="AK329" s="81">
        <v>72</v>
      </c>
      <c r="AL329" s="569"/>
      <c r="AM329" s="28">
        <v>32</v>
      </c>
      <c r="AN329" s="28"/>
      <c r="AO329" s="28"/>
      <c r="AP329" s="20">
        <v>2019</v>
      </c>
      <c r="AQ329" s="182" t="s">
        <v>5536</v>
      </c>
      <c r="AR329" s="28" t="s">
        <v>5537</v>
      </c>
      <c r="AS329" s="20" t="s">
        <v>5644</v>
      </c>
    </row>
    <row r="330" spans="1:45" ht="15" customHeight="1" x14ac:dyDescent="0.25">
      <c r="A330" t="s">
        <v>174</v>
      </c>
      <c r="B330">
        <v>1</v>
      </c>
      <c r="C330" t="s">
        <v>4376</v>
      </c>
      <c r="D330" s="45" t="s">
        <v>273</v>
      </c>
      <c r="E330" s="555" t="s">
        <v>2261</v>
      </c>
      <c r="F330" s="27" t="s">
        <v>67</v>
      </c>
      <c r="G330" s="28" t="s">
        <v>274</v>
      </c>
      <c r="H330" s="46" t="s">
        <v>143</v>
      </c>
      <c r="I330" s="46">
        <v>8</v>
      </c>
      <c r="J330" s="670">
        <v>16</v>
      </c>
      <c r="K330" s="19" t="s">
        <v>794</v>
      </c>
      <c r="L330" s="52" t="s">
        <v>108</v>
      </c>
      <c r="M330" s="81"/>
      <c r="N330" s="28">
        <v>366</v>
      </c>
      <c r="O330" s="972"/>
      <c r="P330" s="29">
        <v>4</v>
      </c>
      <c r="Q330" s="28">
        <v>1</v>
      </c>
      <c r="R330" s="28">
        <v>1</v>
      </c>
      <c r="S330" s="81">
        <v>70.412999999999997</v>
      </c>
      <c r="T330" s="185">
        <v>41696</v>
      </c>
      <c r="U330" s="326">
        <v>14.7</v>
      </c>
      <c r="V330" s="60">
        <v>0.33</v>
      </c>
      <c r="W330" s="167">
        <v>1</v>
      </c>
      <c r="X330" s="489">
        <f t="shared" si="11"/>
        <v>63.487131147540985</v>
      </c>
      <c r="Y330" s="502" t="s">
        <v>174</v>
      </c>
      <c r="Z330" s="494"/>
      <c r="AA330" s="28" t="s">
        <v>20</v>
      </c>
      <c r="AB330" s="27">
        <v>1</v>
      </c>
      <c r="AC330" s="28" t="s">
        <v>275</v>
      </c>
      <c r="AD330" s="27" t="s">
        <v>54</v>
      </c>
      <c r="AE330" s="28"/>
      <c r="AF330" s="29"/>
      <c r="AG330" s="29"/>
      <c r="AH330" s="27"/>
      <c r="AI330" s="27"/>
      <c r="AJ330" s="27"/>
      <c r="AK330" s="81">
        <v>15</v>
      </c>
      <c r="AL330" s="569"/>
      <c r="AM330" s="28">
        <v>6</v>
      </c>
      <c r="AN330" s="28"/>
      <c r="AO330" s="28">
        <v>2004</v>
      </c>
      <c r="AP330" s="20">
        <v>2014</v>
      </c>
      <c r="AQ330" s="142"/>
      <c r="AR330" s="28" t="s">
        <v>276</v>
      </c>
      <c r="AS330" s="20"/>
    </row>
    <row r="331" spans="1:45" ht="15" customHeight="1" x14ac:dyDescent="0.25">
      <c r="A331" t="s">
        <v>744</v>
      </c>
      <c r="B331">
        <v>1</v>
      </c>
      <c r="C331" t="s">
        <v>875</v>
      </c>
      <c r="D331" s="45" t="s">
        <v>492</v>
      </c>
      <c r="E331" s="555" t="s">
        <v>2549</v>
      </c>
      <c r="F331" s="46" t="s">
        <v>67</v>
      </c>
      <c r="G331" s="42" t="s">
        <v>493</v>
      </c>
      <c r="H331" s="46" t="s">
        <v>199</v>
      </c>
      <c r="I331" s="46">
        <v>8</v>
      </c>
      <c r="J331" s="670">
        <v>14</v>
      </c>
      <c r="K331" s="19" t="s">
        <v>800</v>
      </c>
      <c r="L331" s="52" t="s">
        <v>108</v>
      </c>
      <c r="M331" s="81"/>
      <c r="N331" s="28">
        <v>375</v>
      </c>
      <c r="O331" s="972"/>
      <c r="P331" s="29">
        <v>6</v>
      </c>
      <c r="Q331" s="28"/>
      <c r="R331" s="28"/>
      <c r="S331" s="81">
        <v>392.15699999999998</v>
      </c>
      <c r="T331" s="185">
        <v>43333</v>
      </c>
      <c r="U331" s="326">
        <v>14.7</v>
      </c>
      <c r="V331" s="60">
        <v>0.33</v>
      </c>
      <c r="W331" s="167">
        <v>2</v>
      </c>
      <c r="X331" s="489">
        <f t="shared" si="11"/>
        <v>172.54908</v>
      </c>
      <c r="Y331" s="502" t="s">
        <v>2216</v>
      </c>
      <c r="Z331" s="494"/>
      <c r="AA331" s="28" t="s">
        <v>20</v>
      </c>
      <c r="AB331" s="27">
        <v>1</v>
      </c>
      <c r="AC331" s="28" t="s">
        <v>891</v>
      </c>
      <c r="AD331" s="27" t="s">
        <v>54</v>
      </c>
      <c r="AE331" s="28" t="s">
        <v>124</v>
      </c>
      <c r="AF331" s="29" t="s">
        <v>55</v>
      </c>
      <c r="AG331" s="29" t="s">
        <v>54</v>
      </c>
      <c r="AH331" s="27">
        <v>256</v>
      </c>
      <c r="AI331" s="27" t="s">
        <v>83</v>
      </c>
      <c r="AJ331" s="27" t="s">
        <v>54</v>
      </c>
      <c r="AK331" s="81"/>
      <c r="AL331" s="569"/>
      <c r="AM331" s="28"/>
      <c r="AN331" s="28"/>
      <c r="AO331" s="28">
        <v>2002</v>
      </c>
      <c r="AP331" s="20">
        <v>2018</v>
      </c>
      <c r="AQ331" s="19"/>
      <c r="AR331" s="28" t="s">
        <v>892</v>
      </c>
      <c r="AS331" s="20" t="s">
        <v>4528</v>
      </c>
    </row>
    <row r="332" spans="1:45" ht="15" customHeight="1" x14ac:dyDescent="0.25">
      <c r="A332" t="s">
        <v>744</v>
      </c>
      <c r="B332">
        <v>1</v>
      </c>
      <c r="C332" t="s">
        <v>875</v>
      </c>
      <c r="D332" s="26" t="s">
        <v>1185</v>
      </c>
      <c r="E332" s="435" t="s">
        <v>2534</v>
      </c>
      <c r="F332" s="27" t="s">
        <v>296</v>
      </c>
      <c r="G332" s="28" t="s">
        <v>336</v>
      </c>
      <c r="H332" s="46" t="s">
        <v>199</v>
      </c>
      <c r="I332" s="27">
        <v>8</v>
      </c>
      <c r="J332" s="87">
        <v>14</v>
      </c>
      <c r="K332" s="19" t="s">
        <v>800</v>
      </c>
      <c r="L332" s="52" t="s">
        <v>108</v>
      </c>
      <c r="M332" s="81"/>
      <c r="N332" s="28">
        <v>378</v>
      </c>
      <c r="O332" s="972"/>
      <c r="P332" s="29">
        <v>6</v>
      </c>
      <c r="Q332" s="28"/>
      <c r="R332" s="28"/>
      <c r="S332" s="81">
        <v>252.20699999999999</v>
      </c>
      <c r="T332" s="185">
        <v>41750</v>
      </c>
      <c r="U332" s="326">
        <v>14.7</v>
      </c>
      <c r="V332" s="60">
        <v>0.33</v>
      </c>
      <c r="W332" s="167">
        <v>1</v>
      </c>
      <c r="X332" s="489">
        <f t="shared" si="11"/>
        <v>220.18071428571429</v>
      </c>
      <c r="Y332" s="502" t="s">
        <v>2216</v>
      </c>
      <c r="Z332" s="494"/>
      <c r="AA332" s="28" t="s">
        <v>20</v>
      </c>
      <c r="AB332" s="27">
        <v>3</v>
      </c>
      <c r="AC332" s="28" t="s">
        <v>1186</v>
      </c>
      <c r="AD332" s="27" t="s">
        <v>54</v>
      </c>
      <c r="AE332" s="28" t="s">
        <v>124</v>
      </c>
      <c r="AF332" s="29" t="s">
        <v>55</v>
      </c>
      <c r="AG332" s="29" t="s">
        <v>54</v>
      </c>
      <c r="AH332" s="27">
        <v>256</v>
      </c>
      <c r="AI332" s="27" t="s">
        <v>83</v>
      </c>
      <c r="AJ332" s="27" t="s">
        <v>54</v>
      </c>
      <c r="AK332" s="81"/>
      <c r="AL332" s="569"/>
      <c r="AM332" s="28"/>
      <c r="AN332" s="28"/>
      <c r="AO332" s="28">
        <v>2013</v>
      </c>
      <c r="AP332" s="20">
        <v>2014</v>
      </c>
      <c r="AQ332" s="19"/>
      <c r="AR332" s="28"/>
      <c r="AS332" s="20"/>
    </row>
    <row r="333" spans="1:45" ht="15" customHeight="1" x14ac:dyDescent="0.25">
      <c r="A333" t="s">
        <v>746</v>
      </c>
      <c r="B333">
        <v>1</v>
      </c>
      <c r="C333" t="s">
        <v>4376</v>
      </c>
      <c r="D333" s="409" t="s">
        <v>4009</v>
      </c>
      <c r="E333" s="435" t="s">
        <v>4006</v>
      </c>
      <c r="F333" s="411" t="s">
        <v>67</v>
      </c>
      <c r="G333" s="504" t="s">
        <v>1605</v>
      </c>
      <c r="H333" s="592" t="s">
        <v>4013</v>
      </c>
      <c r="I333" s="412">
        <v>8</v>
      </c>
      <c r="J333" s="415">
        <v>3</v>
      </c>
      <c r="K333" s="856" t="s">
        <v>6197</v>
      </c>
      <c r="L333" s="52" t="s">
        <v>108</v>
      </c>
      <c r="M333" s="81" t="s">
        <v>6199</v>
      </c>
      <c r="N333" s="28">
        <v>387</v>
      </c>
      <c r="O333" s="972"/>
      <c r="P333" s="29">
        <v>6</v>
      </c>
      <c r="Q333" s="28"/>
      <c r="R333" s="28"/>
      <c r="S333" s="81">
        <v>500</v>
      </c>
      <c r="T333" s="185">
        <v>44508</v>
      </c>
      <c r="U333" s="27" t="s">
        <v>5998</v>
      </c>
      <c r="V333" s="60">
        <v>0.02</v>
      </c>
      <c r="W333" s="167">
        <v>4</v>
      </c>
      <c r="X333" s="489">
        <f t="shared" si="11"/>
        <v>6.4599483204134369</v>
      </c>
      <c r="Y333" s="146" t="s">
        <v>174</v>
      </c>
      <c r="Z333" s="432" t="s">
        <v>745</v>
      </c>
      <c r="AA333" s="727" t="s">
        <v>17</v>
      </c>
      <c r="AB333" s="432">
        <v>4</v>
      </c>
      <c r="AC333" s="727" t="s">
        <v>4014</v>
      </c>
      <c r="AD333" s="432" t="s">
        <v>54</v>
      </c>
      <c r="AE333" s="727" t="s">
        <v>124</v>
      </c>
      <c r="AF333" s="432" t="s">
        <v>55</v>
      </c>
      <c r="AG333" s="29" t="s">
        <v>55</v>
      </c>
      <c r="AH333" s="29" t="s">
        <v>181</v>
      </c>
      <c r="AI333" s="29" t="s">
        <v>181</v>
      </c>
      <c r="AJ333" s="432" t="s">
        <v>54</v>
      </c>
      <c r="AK333" s="84">
        <v>8</v>
      </c>
      <c r="AL333" s="84"/>
      <c r="AM333" s="84"/>
      <c r="AN333" s="84"/>
      <c r="AO333" s="84">
        <v>2003</v>
      </c>
      <c r="AP333" s="137">
        <v>2003</v>
      </c>
      <c r="AQ333" s="182" t="s">
        <v>4012</v>
      </c>
      <c r="AR333" s="84" t="s">
        <v>4016</v>
      </c>
      <c r="AS333" s="137" t="s">
        <v>6323</v>
      </c>
    </row>
    <row r="334" spans="1:45" ht="15" customHeight="1" x14ac:dyDescent="0.25">
      <c r="A334" t="s">
        <v>746</v>
      </c>
      <c r="B334">
        <v>1</v>
      </c>
      <c r="C334" t="s">
        <v>875</v>
      </c>
      <c r="D334" s="26" t="s">
        <v>664</v>
      </c>
      <c r="E334" s="435" t="s">
        <v>1377</v>
      </c>
      <c r="F334" s="27" t="s">
        <v>67</v>
      </c>
      <c r="G334" s="28" t="s">
        <v>665</v>
      </c>
      <c r="H334" s="46" t="s">
        <v>143</v>
      </c>
      <c r="I334" s="27">
        <v>8</v>
      </c>
      <c r="J334" s="87">
        <v>18</v>
      </c>
      <c r="K334" s="19" t="s">
        <v>800</v>
      </c>
      <c r="L334" s="52" t="s">
        <v>108</v>
      </c>
      <c r="M334" s="81"/>
      <c r="N334" s="28">
        <v>388</v>
      </c>
      <c r="O334" s="972"/>
      <c r="P334" s="29">
        <v>6</v>
      </c>
      <c r="Q334" s="28"/>
      <c r="R334" s="28"/>
      <c r="S334" s="81">
        <v>259.471</v>
      </c>
      <c r="T334" s="185">
        <v>41786</v>
      </c>
      <c r="U334" s="326">
        <v>14.7</v>
      </c>
      <c r="V334" s="60">
        <v>0.33</v>
      </c>
      <c r="W334" s="167">
        <v>1</v>
      </c>
      <c r="X334" s="489">
        <f t="shared" si="11"/>
        <v>220.68409793814436</v>
      </c>
      <c r="Y334" s="502" t="s">
        <v>2216</v>
      </c>
      <c r="Z334" s="494"/>
      <c r="AA334" s="28" t="s">
        <v>20</v>
      </c>
      <c r="AB334" s="27">
        <v>6</v>
      </c>
      <c r="AC334" s="28" t="s">
        <v>1378</v>
      </c>
      <c r="AD334" s="27" t="s">
        <v>54</v>
      </c>
      <c r="AE334" s="28" t="s">
        <v>158</v>
      </c>
      <c r="AF334" s="29" t="s">
        <v>55</v>
      </c>
      <c r="AG334" s="29" t="s">
        <v>54</v>
      </c>
      <c r="AH334" s="27">
        <v>256</v>
      </c>
      <c r="AI334" s="27" t="s">
        <v>83</v>
      </c>
      <c r="AJ334" s="27" t="s">
        <v>54</v>
      </c>
      <c r="AK334" s="81"/>
      <c r="AL334" s="569"/>
      <c r="AM334" s="28">
        <v>8</v>
      </c>
      <c r="AN334" s="28"/>
      <c r="AO334" s="28">
        <v>2007</v>
      </c>
      <c r="AP334" s="20"/>
      <c r="AQ334" s="182"/>
      <c r="AR334" s="28" t="s">
        <v>666</v>
      </c>
      <c r="AS334" s="20"/>
    </row>
    <row r="335" spans="1:45" ht="15" customHeight="1" x14ac:dyDescent="0.25">
      <c r="A335" s="208"/>
      <c r="B335" s="208">
        <v>1</v>
      </c>
      <c r="C335" s="208" t="s">
        <v>4376</v>
      </c>
      <c r="D335" s="202" t="s">
        <v>1818</v>
      </c>
      <c r="E335" s="734"/>
      <c r="F335" s="205" t="s">
        <v>67</v>
      </c>
      <c r="G335" s="734" t="s">
        <v>1819</v>
      </c>
      <c r="H335" s="762" t="s">
        <v>12</v>
      </c>
      <c r="I335" s="205">
        <v>8</v>
      </c>
      <c r="J335" s="207">
        <v>8</v>
      </c>
      <c r="K335" s="918" t="s">
        <v>4805</v>
      </c>
      <c r="L335" s="736" t="s">
        <v>108</v>
      </c>
      <c r="M335" s="737" t="s">
        <v>5317</v>
      </c>
      <c r="N335" s="734">
        <v>392</v>
      </c>
      <c r="O335" s="973"/>
      <c r="P335" s="204">
        <v>6</v>
      </c>
      <c r="Q335" s="734"/>
      <c r="R335" s="734">
        <v>1</v>
      </c>
      <c r="S335" s="737">
        <v>500</v>
      </c>
      <c r="T335" s="738">
        <v>44020</v>
      </c>
      <c r="U335" s="739" t="s">
        <v>5298</v>
      </c>
      <c r="V335" s="740">
        <v>0.33</v>
      </c>
      <c r="W335" s="741">
        <v>2</v>
      </c>
      <c r="X335" s="742">
        <f t="shared" si="11"/>
        <v>210.4591836734694</v>
      </c>
      <c r="Y335" s="743" t="s">
        <v>174</v>
      </c>
      <c r="Z335" s="744"/>
      <c r="AA335" s="734" t="s">
        <v>20</v>
      </c>
      <c r="AB335" s="205">
        <v>11</v>
      </c>
      <c r="AC335" s="734" t="s">
        <v>73</v>
      </c>
      <c r="AD335" s="205"/>
      <c r="AE335" s="734"/>
      <c r="AF335" s="204"/>
      <c r="AG335" s="204"/>
      <c r="AH335" s="205">
        <v>512</v>
      </c>
      <c r="AI335" s="205">
        <v>512</v>
      </c>
      <c r="AJ335" s="205" t="s">
        <v>54</v>
      </c>
      <c r="AK335" s="737">
        <v>16</v>
      </c>
      <c r="AL335" s="745"/>
      <c r="AM335" s="734"/>
      <c r="AN335" s="734"/>
      <c r="AO335" s="734">
        <v>2012</v>
      </c>
      <c r="AP335" s="746">
        <v>2012</v>
      </c>
      <c r="AQ335" s="735"/>
      <c r="AR335" s="734" t="s">
        <v>2676</v>
      </c>
      <c r="AS335" s="746" t="s">
        <v>2677</v>
      </c>
    </row>
    <row r="336" spans="1:45" ht="15" customHeight="1" x14ac:dyDescent="0.25">
      <c r="A336" t="s">
        <v>744</v>
      </c>
      <c r="B336">
        <v>1</v>
      </c>
      <c r="C336" t="s">
        <v>875</v>
      </c>
      <c r="D336" s="26" t="s">
        <v>474</v>
      </c>
      <c r="E336" s="435" t="s">
        <v>2498</v>
      </c>
      <c r="F336" s="27" t="s">
        <v>67</v>
      </c>
      <c r="G336" s="28" t="s">
        <v>189</v>
      </c>
      <c r="H336" s="27" t="s">
        <v>199</v>
      </c>
      <c r="I336" s="27">
        <v>8</v>
      </c>
      <c r="J336" s="87">
        <v>14</v>
      </c>
      <c r="K336" s="19" t="s">
        <v>800</v>
      </c>
      <c r="L336" s="52" t="s">
        <v>108</v>
      </c>
      <c r="M336" s="81" t="s">
        <v>3317</v>
      </c>
      <c r="N336" s="28">
        <v>409</v>
      </c>
      <c r="O336" s="972"/>
      <c r="P336" s="29">
        <v>6</v>
      </c>
      <c r="Q336" s="28"/>
      <c r="R336" s="28"/>
      <c r="S336" s="81">
        <v>238.09200000000001</v>
      </c>
      <c r="T336" s="185">
        <v>43194</v>
      </c>
      <c r="U336" s="326">
        <v>14.7</v>
      </c>
      <c r="V336" s="60">
        <v>0.33</v>
      </c>
      <c r="W336" s="167">
        <v>1</v>
      </c>
      <c r="X336" s="489">
        <f t="shared" si="11"/>
        <v>192.1035696821516</v>
      </c>
      <c r="Y336" s="502" t="s">
        <v>174</v>
      </c>
      <c r="Z336" s="494"/>
      <c r="AA336" s="28" t="s">
        <v>17</v>
      </c>
      <c r="AB336" s="27">
        <v>10</v>
      </c>
      <c r="AC336" s="28" t="s">
        <v>3318</v>
      </c>
      <c r="AD336" s="27" t="s">
        <v>54</v>
      </c>
      <c r="AE336" s="28" t="s">
        <v>124</v>
      </c>
      <c r="AF336" s="29" t="s">
        <v>55</v>
      </c>
      <c r="AG336" s="29" t="s">
        <v>54</v>
      </c>
      <c r="AH336" s="27">
        <v>256</v>
      </c>
      <c r="AI336" s="27" t="s">
        <v>83</v>
      </c>
      <c r="AJ336" s="27" t="s">
        <v>54</v>
      </c>
      <c r="AK336" s="81"/>
      <c r="AL336" s="569"/>
      <c r="AM336" s="28"/>
      <c r="AN336" s="28"/>
      <c r="AO336" s="28">
        <v>2002</v>
      </c>
      <c r="AP336" s="20">
        <v>2009</v>
      </c>
      <c r="AQ336" s="19"/>
      <c r="AR336" s="28" t="s">
        <v>475</v>
      </c>
      <c r="AS336" s="20" t="s">
        <v>3319</v>
      </c>
    </row>
    <row r="337" spans="1:45" ht="15" customHeight="1" x14ac:dyDescent="0.25">
      <c r="A337" t="s">
        <v>174</v>
      </c>
      <c r="B337">
        <v>1</v>
      </c>
      <c r="C337" t="s">
        <v>875</v>
      </c>
      <c r="D337" s="854" t="s">
        <v>1388</v>
      </c>
      <c r="E337" s="435" t="s">
        <v>2355</v>
      </c>
      <c r="F337" s="27" t="s">
        <v>107</v>
      </c>
      <c r="G337" s="28" t="s">
        <v>1385</v>
      </c>
      <c r="H337" s="27" t="s">
        <v>199</v>
      </c>
      <c r="I337" s="27">
        <v>8</v>
      </c>
      <c r="J337" s="87">
        <v>12</v>
      </c>
      <c r="K337" s="19" t="s">
        <v>794</v>
      </c>
      <c r="L337" s="52" t="s">
        <v>1385</v>
      </c>
      <c r="M337" s="81"/>
      <c r="N337" s="28">
        <v>416</v>
      </c>
      <c r="O337" s="972"/>
      <c r="P337" s="29">
        <v>4</v>
      </c>
      <c r="Q337" s="28"/>
      <c r="R337" s="28"/>
      <c r="S337" s="81">
        <v>50</v>
      </c>
      <c r="T337" s="185"/>
      <c r="U337" s="326"/>
      <c r="V337" s="60">
        <v>0.33</v>
      </c>
      <c r="W337" s="167">
        <v>2</v>
      </c>
      <c r="X337" s="489">
        <f t="shared" si="11"/>
        <v>19.83173076923077</v>
      </c>
      <c r="Y337" s="502" t="s">
        <v>2342</v>
      </c>
      <c r="Z337" s="494"/>
      <c r="AA337" s="28" t="s">
        <v>107</v>
      </c>
      <c r="AB337" s="27"/>
      <c r="AC337" s="28"/>
      <c r="AD337" s="27" t="s">
        <v>54</v>
      </c>
      <c r="AE337" s="28" t="s">
        <v>124</v>
      </c>
      <c r="AF337" s="29" t="s">
        <v>55</v>
      </c>
      <c r="AG337" s="29" t="s">
        <v>54</v>
      </c>
      <c r="AH337" s="27">
        <v>256</v>
      </c>
      <c r="AI337" s="27" t="s">
        <v>83</v>
      </c>
      <c r="AJ337" s="27" t="s">
        <v>54</v>
      </c>
      <c r="AK337" s="81"/>
      <c r="AL337" s="569"/>
      <c r="AM337" s="28"/>
      <c r="AN337" s="28"/>
      <c r="AO337" s="28">
        <v>2004</v>
      </c>
      <c r="AP337" s="20">
        <v>2017</v>
      </c>
      <c r="AQ337" s="19" t="s">
        <v>1392</v>
      </c>
      <c r="AR337" s="28" t="s">
        <v>2356</v>
      </c>
      <c r="AS337" s="20" t="s">
        <v>1389</v>
      </c>
    </row>
    <row r="338" spans="1:45" ht="15" customHeight="1" x14ac:dyDescent="0.25">
      <c r="B338">
        <v>1</v>
      </c>
      <c r="C338" t="s">
        <v>875</v>
      </c>
      <c r="D338" s="45" t="s">
        <v>2576</v>
      </c>
      <c r="E338" s="555" t="s">
        <v>2577</v>
      </c>
      <c r="F338" s="46" t="s">
        <v>296</v>
      </c>
      <c r="G338" s="42" t="s">
        <v>2070</v>
      </c>
      <c r="H338" s="46" t="s">
        <v>12</v>
      </c>
      <c r="I338" s="46">
        <v>8</v>
      </c>
      <c r="J338" s="670">
        <v>16</v>
      </c>
      <c r="K338" s="19" t="s">
        <v>800</v>
      </c>
      <c r="L338" s="52" t="s">
        <v>108</v>
      </c>
      <c r="M338" s="81"/>
      <c r="N338" s="28">
        <v>441</v>
      </c>
      <c r="O338" s="972"/>
      <c r="P338" s="29">
        <v>6</v>
      </c>
      <c r="Q338" s="28"/>
      <c r="R338" s="28"/>
      <c r="S338" s="81">
        <v>270.27</v>
      </c>
      <c r="T338" s="185">
        <v>43164</v>
      </c>
      <c r="U338" s="326">
        <v>14.7</v>
      </c>
      <c r="V338" s="60">
        <v>0.33</v>
      </c>
      <c r="W338" s="167">
        <v>3</v>
      </c>
      <c r="X338" s="489">
        <f t="shared" si="11"/>
        <v>67.414285714285725</v>
      </c>
      <c r="Y338" s="502" t="s">
        <v>174</v>
      </c>
      <c r="Z338" s="494"/>
      <c r="AA338" s="28" t="s">
        <v>17</v>
      </c>
      <c r="AB338" s="27">
        <v>14</v>
      </c>
      <c r="AC338" s="28" t="s">
        <v>73</v>
      </c>
      <c r="AD338" s="27" t="s">
        <v>54</v>
      </c>
      <c r="AE338" s="28"/>
      <c r="AF338" s="29"/>
      <c r="AG338" s="29"/>
      <c r="AH338" s="27"/>
      <c r="AI338" s="27"/>
      <c r="AJ338" s="27"/>
      <c r="AK338" s="81"/>
      <c r="AL338" s="569">
        <v>3</v>
      </c>
      <c r="AM338" s="28">
        <v>4</v>
      </c>
      <c r="AN338" s="28"/>
      <c r="AO338" s="28">
        <v>2014</v>
      </c>
      <c r="AP338" s="20">
        <v>2017</v>
      </c>
      <c r="AQ338" s="182"/>
      <c r="AR338" s="28" t="s">
        <v>2578</v>
      </c>
      <c r="AS338" s="20" t="s">
        <v>2579</v>
      </c>
    </row>
    <row r="339" spans="1:45" ht="15" customHeight="1" x14ac:dyDescent="0.25">
      <c r="A339" t="s">
        <v>744</v>
      </c>
      <c r="B339">
        <v>1</v>
      </c>
      <c r="C339" t="s">
        <v>875</v>
      </c>
      <c r="D339" s="45" t="s">
        <v>343</v>
      </c>
      <c r="E339" s="555" t="s">
        <v>2313</v>
      </c>
      <c r="F339" s="46" t="s">
        <v>67</v>
      </c>
      <c r="G339" s="42" t="s">
        <v>344</v>
      </c>
      <c r="H339" s="27" t="s">
        <v>199</v>
      </c>
      <c r="I339" s="46">
        <v>8</v>
      </c>
      <c r="J339" s="670">
        <v>14</v>
      </c>
      <c r="K339" s="19" t="s">
        <v>10</v>
      </c>
      <c r="L339" s="52" t="s">
        <v>344</v>
      </c>
      <c r="M339" s="81"/>
      <c r="N339" s="28">
        <v>460</v>
      </c>
      <c r="O339" s="972"/>
      <c r="P339" s="29">
        <v>4</v>
      </c>
      <c r="Q339" s="28"/>
      <c r="R339" s="28"/>
      <c r="S339" s="81">
        <v>80</v>
      </c>
      <c r="T339" s="185"/>
      <c r="U339" s="326"/>
      <c r="V339" s="60">
        <v>0.33</v>
      </c>
      <c r="W339" s="167">
        <v>1</v>
      </c>
      <c r="X339" s="489">
        <f t="shared" si="11"/>
        <v>57.391304347826086</v>
      </c>
      <c r="Y339" s="502" t="s">
        <v>174</v>
      </c>
      <c r="Z339" s="494"/>
      <c r="AA339" s="28" t="s">
        <v>20</v>
      </c>
      <c r="AB339" s="27">
        <v>7</v>
      </c>
      <c r="AC339" s="28" t="s">
        <v>345</v>
      </c>
      <c r="AD339" s="27" t="s">
        <v>54</v>
      </c>
      <c r="AE339" s="28" t="s">
        <v>124</v>
      </c>
      <c r="AF339" s="29" t="s">
        <v>55</v>
      </c>
      <c r="AG339" s="29" t="s">
        <v>54</v>
      </c>
      <c r="AH339" s="27">
        <v>256</v>
      </c>
      <c r="AI339" s="27" t="s">
        <v>83</v>
      </c>
      <c r="AJ339" s="27" t="s">
        <v>54</v>
      </c>
      <c r="AK339" s="81"/>
      <c r="AL339" s="569"/>
      <c r="AM339" s="28"/>
      <c r="AN339" s="28"/>
      <c r="AO339" s="28">
        <v>2001</v>
      </c>
      <c r="AP339" s="20">
        <v>2012</v>
      </c>
      <c r="AQ339" s="19"/>
      <c r="AR339" s="28"/>
      <c r="AS339" s="20"/>
    </row>
    <row r="340" spans="1:45" ht="15" customHeight="1" x14ac:dyDescent="0.25">
      <c r="A340" t="s">
        <v>744</v>
      </c>
      <c r="B340">
        <v>1</v>
      </c>
      <c r="C340" t="s">
        <v>875</v>
      </c>
      <c r="D340" s="26" t="s">
        <v>334</v>
      </c>
      <c r="E340" s="435" t="s">
        <v>2302</v>
      </c>
      <c r="F340" s="27" t="s">
        <v>296</v>
      </c>
      <c r="G340" s="28" t="s">
        <v>336</v>
      </c>
      <c r="H340" s="27">
        <v>6502</v>
      </c>
      <c r="I340" s="27">
        <v>8</v>
      </c>
      <c r="J340" s="87">
        <v>8</v>
      </c>
      <c r="K340" s="19" t="s">
        <v>775</v>
      </c>
      <c r="L340" s="52" t="s">
        <v>108</v>
      </c>
      <c r="M340" s="81"/>
      <c r="N340" s="28">
        <v>466</v>
      </c>
      <c r="O340" s="972"/>
      <c r="P340" s="29">
        <v>6</v>
      </c>
      <c r="Q340" s="28"/>
      <c r="R340" s="28">
        <v>3</v>
      </c>
      <c r="S340" s="81">
        <v>117.536</v>
      </c>
      <c r="T340" s="185">
        <v>41750</v>
      </c>
      <c r="U340" s="326">
        <v>14.7</v>
      </c>
      <c r="V340" s="60">
        <v>0.33</v>
      </c>
      <c r="W340" s="167">
        <v>4</v>
      </c>
      <c r="X340" s="489">
        <f t="shared" si="11"/>
        <v>20.808412017167385</v>
      </c>
      <c r="Y340" s="502" t="s">
        <v>174</v>
      </c>
      <c r="Z340" s="494" t="s">
        <v>54</v>
      </c>
      <c r="AA340" s="28" t="s">
        <v>20</v>
      </c>
      <c r="AB340" s="27">
        <v>13</v>
      </c>
      <c r="AC340" s="28" t="s">
        <v>335</v>
      </c>
      <c r="AD340" s="27" t="s">
        <v>54</v>
      </c>
      <c r="AE340" s="28" t="s">
        <v>124</v>
      </c>
      <c r="AF340" s="29" t="s">
        <v>55</v>
      </c>
      <c r="AG340" s="29" t="s">
        <v>55</v>
      </c>
      <c r="AH340" s="27" t="s">
        <v>181</v>
      </c>
      <c r="AI340" s="27" t="s">
        <v>181</v>
      </c>
      <c r="AJ340" s="27" t="s">
        <v>54</v>
      </c>
      <c r="AK340" s="81"/>
      <c r="AL340" s="569"/>
      <c r="AM340" s="28"/>
      <c r="AN340" s="28"/>
      <c r="AO340" s="28">
        <v>2013</v>
      </c>
      <c r="AP340" s="20">
        <v>2020</v>
      </c>
      <c r="AQ340" s="182" t="s">
        <v>5185</v>
      </c>
      <c r="AR340" s="28" t="s">
        <v>5186</v>
      </c>
      <c r="AS340" s="20" t="s">
        <v>2303</v>
      </c>
    </row>
    <row r="341" spans="1:45" ht="15" customHeight="1" x14ac:dyDescent="0.25">
      <c r="B341">
        <v>1</v>
      </c>
      <c r="C341" t="s">
        <v>875</v>
      </c>
      <c r="D341" s="45" t="s">
        <v>1896</v>
      </c>
      <c r="E341" s="555" t="s">
        <v>3390</v>
      </c>
      <c r="F341" s="46" t="s">
        <v>67</v>
      </c>
      <c r="G341" s="42" t="s">
        <v>1897</v>
      </c>
      <c r="H341" s="27" t="s">
        <v>143</v>
      </c>
      <c r="I341" s="46">
        <v>8</v>
      </c>
      <c r="J341" s="670">
        <v>16</v>
      </c>
      <c r="K341" s="19" t="s">
        <v>800</v>
      </c>
      <c r="L341" s="52" t="s">
        <v>108</v>
      </c>
      <c r="M341" s="81"/>
      <c r="N341" s="28">
        <v>468</v>
      </c>
      <c r="O341" s="972"/>
      <c r="P341" s="29">
        <v>6</v>
      </c>
      <c r="Q341" s="28"/>
      <c r="R341" s="28"/>
      <c r="S341" s="81">
        <v>135.13499999999999</v>
      </c>
      <c r="T341" s="185">
        <v>43183</v>
      </c>
      <c r="U341" s="326">
        <v>14.7</v>
      </c>
      <c r="V341" s="60">
        <v>0.33</v>
      </c>
      <c r="W341" s="167">
        <v>1</v>
      </c>
      <c r="X341" s="489">
        <f t="shared" si="11"/>
        <v>95.287500000000009</v>
      </c>
      <c r="Y341" s="502" t="s">
        <v>174</v>
      </c>
      <c r="Z341" s="494"/>
      <c r="AA341" s="28" t="s">
        <v>20</v>
      </c>
      <c r="AB341" s="27">
        <v>1</v>
      </c>
      <c r="AC341" s="28" t="s">
        <v>1898</v>
      </c>
      <c r="AD341" s="27"/>
      <c r="AE341" s="28"/>
      <c r="AF341" s="29" t="s">
        <v>55</v>
      </c>
      <c r="AG341" s="29"/>
      <c r="AH341" s="27">
        <v>256</v>
      </c>
      <c r="AI341" s="27" t="s">
        <v>465</v>
      </c>
      <c r="AJ341" s="27" t="s">
        <v>54</v>
      </c>
      <c r="AK341" s="81"/>
      <c r="AL341" s="569"/>
      <c r="AM341" s="28"/>
      <c r="AN341" s="28"/>
      <c r="AO341" s="28">
        <v>1998</v>
      </c>
      <c r="AP341" s="20">
        <v>1999</v>
      </c>
      <c r="AQ341" s="19"/>
      <c r="AR341" s="28" t="s">
        <v>1899</v>
      </c>
      <c r="AS341" s="20"/>
    </row>
    <row r="342" spans="1:45" ht="15" customHeight="1" x14ac:dyDescent="0.25">
      <c r="A342" t="s">
        <v>744</v>
      </c>
      <c r="B342">
        <v>1</v>
      </c>
      <c r="C342" t="s">
        <v>875</v>
      </c>
      <c r="D342" s="26" t="s">
        <v>1294</v>
      </c>
      <c r="E342" s="28"/>
      <c r="F342" s="27" t="s">
        <v>67</v>
      </c>
      <c r="G342" s="28" t="s">
        <v>1298</v>
      </c>
      <c r="H342" s="27" t="s">
        <v>1295</v>
      </c>
      <c r="I342" s="27">
        <v>8</v>
      </c>
      <c r="J342" s="87">
        <v>12</v>
      </c>
      <c r="K342" s="19" t="s">
        <v>800</v>
      </c>
      <c r="L342" s="52" t="s">
        <v>108</v>
      </c>
      <c r="M342" s="81"/>
      <c r="N342" s="28">
        <v>474</v>
      </c>
      <c r="O342" s="972"/>
      <c r="P342" s="29">
        <v>6</v>
      </c>
      <c r="Q342" s="28"/>
      <c r="R342" s="28">
        <v>1</v>
      </c>
      <c r="S342" s="81">
        <v>196.541</v>
      </c>
      <c r="T342" s="185">
        <v>41774</v>
      </c>
      <c r="U342" s="326">
        <v>14.7</v>
      </c>
      <c r="V342" s="60">
        <v>0.33</v>
      </c>
      <c r="W342" s="167">
        <v>1</v>
      </c>
      <c r="X342" s="489">
        <f t="shared" si="11"/>
        <v>136.83234177215192</v>
      </c>
      <c r="Y342" s="502" t="s">
        <v>2216</v>
      </c>
      <c r="Z342" s="494"/>
      <c r="AA342" s="28" t="s">
        <v>17</v>
      </c>
      <c r="AB342" s="27">
        <v>7</v>
      </c>
      <c r="AC342" s="28" t="s">
        <v>1294</v>
      </c>
      <c r="AD342" s="27" t="s">
        <v>54</v>
      </c>
      <c r="AE342" s="28" t="s">
        <v>124</v>
      </c>
      <c r="AF342" s="29" t="s">
        <v>55</v>
      </c>
      <c r="AG342" s="29" t="s">
        <v>55</v>
      </c>
      <c r="AH342" s="27">
        <v>256</v>
      </c>
      <c r="AI342" s="27" t="s">
        <v>205</v>
      </c>
      <c r="AJ342" s="27" t="s">
        <v>54</v>
      </c>
      <c r="AK342" s="81"/>
      <c r="AL342" s="569"/>
      <c r="AM342" s="28"/>
      <c r="AN342" s="28"/>
      <c r="AO342" s="28">
        <v>2011</v>
      </c>
      <c r="AP342" s="20">
        <v>2011</v>
      </c>
      <c r="AQ342" s="182" t="s">
        <v>1297</v>
      </c>
      <c r="AR342" s="28" t="s">
        <v>1296</v>
      </c>
      <c r="AS342" s="130" t="s">
        <v>2512</v>
      </c>
    </row>
    <row r="343" spans="1:45" ht="15" customHeight="1" x14ac:dyDescent="0.25">
      <c r="A343" t="s">
        <v>744</v>
      </c>
      <c r="B343">
        <v>1</v>
      </c>
      <c r="C343" t="s">
        <v>875</v>
      </c>
      <c r="D343" s="45" t="s">
        <v>5880</v>
      </c>
      <c r="E343" s="555" t="s">
        <v>2363</v>
      </c>
      <c r="F343" s="46" t="s">
        <v>67</v>
      </c>
      <c r="G343" s="42" t="s">
        <v>1469</v>
      </c>
      <c r="H343" s="27">
        <v>6502</v>
      </c>
      <c r="I343" s="46">
        <v>8</v>
      </c>
      <c r="J343" s="670">
        <v>8</v>
      </c>
      <c r="K343" s="856" t="s">
        <v>6197</v>
      </c>
      <c r="L343" s="52" t="s">
        <v>108</v>
      </c>
      <c r="M343" s="81" t="s">
        <v>6199</v>
      </c>
      <c r="N343" s="28">
        <v>475</v>
      </c>
      <c r="O343" s="972">
        <v>112</v>
      </c>
      <c r="P343" s="29">
        <v>6</v>
      </c>
      <c r="Q343" s="28"/>
      <c r="R343" s="28"/>
      <c r="S343" s="81">
        <v>333.33300000000003</v>
      </c>
      <c r="T343" s="185">
        <v>44494</v>
      </c>
      <c r="U343" s="326" t="s">
        <v>5998</v>
      </c>
      <c r="V343" s="60">
        <v>0.33</v>
      </c>
      <c r="W343" s="167">
        <v>3</v>
      </c>
      <c r="X343" s="489">
        <f t="shared" si="11"/>
        <v>77.192905263157897</v>
      </c>
      <c r="Y343" s="502" t="s">
        <v>174</v>
      </c>
      <c r="Z343" s="494"/>
      <c r="AA343" s="28" t="s">
        <v>20</v>
      </c>
      <c r="AB343" s="27">
        <v>2</v>
      </c>
      <c r="AC343" s="28" t="s">
        <v>73</v>
      </c>
      <c r="AD343" s="27"/>
      <c r="AE343" s="28" t="s">
        <v>124</v>
      </c>
      <c r="AF343" s="29" t="s">
        <v>55</v>
      </c>
      <c r="AG343" s="29" t="s">
        <v>55</v>
      </c>
      <c r="AH343" s="27" t="s">
        <v>181</v>
      </c>
      <c r="AI343" s="27" t="s">
        <v>181</v>
      </c>
      <c r="AJ343" s="27" t="s">
        <v>54</v>
      </c>
      <c r="AK343" s="81"/>
      <c r="AL343" s="569"/>
      <c r="AM343" s="28"/>
      <c r="AN343" s="28"/>
      <c r="AO343" s="28">
        <v>2007</v>
      </c>
      <c r="AP343" s="20">
        <v>2018</v>
      </c>
      <c r="AQ343" s="182" t="s">
        <v>2364</v>
      </c>
      <c r="AR343" s="28"/>
      <c r="AS343" s="20"/>
    </row>
    <row r="344" spans="1:45" ht="15" customHeight="1" x14ac:dyDescent="0.25">
      <c r="A344" t="s">
        <v>745</v>
      </c>
      <c r="B344">
        <v>1</v>
      </c>
      <c r="C344" t="s">
        <v>875</v>
      </c>
      <c r="D344" s="45" t="s">
        <v>697</v>
      </c>
      <c r="E344" s="555" t="s">
        <v>1648</v>
      </c>
      <c r="F344" s="46" t="s">
        <v>67</v>
      </c>
      <c r="G344" s="42" t="s">
        <v>698</v>
      </c>
      <c r="H344" s="27">
        <v>6502</v>
      </c>
      <c r="I344" s="46">
        <v>8</v>
      </c>
      <c r="J344" s="670">
        <v>8</v>
      </c>
      <c r="K344" s="19" t="s">
        <v>802</v>
      </c>
      <c r="L344" s="52" t="s">
        <v>108</v>
      </c>
      <c r="M344" s="81"/>
      <c r="N344" s="28">
        <v>483</v>
      </c>
      <c r="O344" s="972"/>
      <c r="P344" s="29" t="s">
        <v>744</v>
      </c>
      <c r="Q344" s="28"/>
      <c r="R344" s="28"/>
      <c r="S344" s="81">
        <v>110.205</v>
      </c>
      <c r="T344" s="185">
        <v>41739</v>
      </c>
      <c r="U344" s="326" t="s">
        <v>1267</v>
      </c>
      <c r="V344" s="60">
        <v>0.33</v>
      </c>
      <c r="W344" s="167">
        <v>4</v>
      </c>
      <c r="X344" s="489">
        <f t="shared" si="11"/>
        <v>18.823835403726708</v>
      </c>
      <c r="Y344" s="502" t="s">
        <v>174</v>
      </c>
      <c r="Z344" s="494"/>
      <c r="AA344" s="28" t="s">
        <v>1117</v>
      </c>
      <c r="AB344" s="27">
        <v>8</v>
      </c>
      <c r="AC344" s="28" t="s">
        <v>699</v>
      </c>
      <c r="AD344" s="27" t="s">
        <v>54</v>
      </c>
      <c r="AE344" s="28" t="s">
        <v>124</v>
      </c>
      <c r="AF344" s="29" t="s">
        <v>55</v>
      </c>
      <c r="AG344" s="29" t="s">
        <v>55</v>
      </c>
      <c r="AH344" s="27" t="s">
        <v>83</v>
      </c>
      <c r="AI344" s="27" t="s">
        <v>83</v>
      </c>
      <c r="AJ344" s="27" t="s">
        <v>54</v>
      </c>
      <c r="AK344" s="81"/>
      <c r="AL344" s="569"/>
      <c r="AM344" s="28"/>
      <c r="AN344" s="28"/>
      <c r="AO344" s="28">
        <v>2001</v>
      </c>
      <c r="AP344" s="20">
        <v>2002</v>
      </c>
      <c r="AQ344" s="142"/>
      <c r="AR344" s="28"/>
      <c r="AS344" s="20"/>
    </row>
    <row r="345" spans="1:45" ht="15" customHeight="1" x14ac:dyDescent="0.25">
      <c r="D345" s="26" t="s">
        <v>6497</v>
      </c>
      <c r="E345" s="435" t="s">
        <v>6498</v>
      </c>
      <c r="F345" s="27"/>
      <c r="G345" s="28" t="s">
        <v>4579</v>
      </c>
      <c r="H345" s="27">
        <v>6502</v>
      </c>
      <c r="I345" s="27">
        <v>8</v>
      </c>
      <c r="J345" s="87">
        <v>8</v>
      </c>
      <c r="K345" s="856" t="s">
        <v>6197</v>
      </c>
      <c r="L345" s="504" t="s">
        <v>108</v>
      </c>
      <c r="M345" s="81"/>
      <c r="N345" s="28">
        <v>485</v>
      </c>
      <c r="O345" s="972">
        <v>148</v>
      </c>
      <c r="P345" s="29">
        <v>6</v>
      </c>
      <c r="Q345" s="28"/>
      <c r="R345" s="28">
        <v>2</v>
      </c>
      <c r="S345" s="81">
        <v>370.37</v>
      </c>
      <c r="T345" s="185">
        <v>44563</v>
      </c>
      <c r="U345" s="326" t="s">
        <v>6495</v>
      </c>
      <c r="V345" s="60">
        <v>0.33</v>
      </c>
      <c r="W345" s="167">
        <v>4</v>
      </c>
      <c r="X345" s="489">
        <f t="shared" ref="X345:X376" si="12">IF(AND(N345&lt;&gt;"",S345&lt;&gt;""),1000*S345*V345/(N345*W345),"")</f>
        <v>63.001082474226806</v>
      </c>
      <c r="Y345" s="502"/>
      <c r="Z345" s="494"/>
      <c r="AA345" s="28" t="s">
        <v>17</v>
      </c>
      <c r="AB345" s="27">
        <v>5</v>
      </c>
      <c r="AC345" s="28" t="s">
        <v>6500</v>
      </c>
      <c r="AD345" s="27" t="s">
        <v>54</v>
      </c>
      <c r="AE345" s="28" t="s">
        <v>124</v>
      </c>
      <c r="AF345" s="29" t="s">
        <v>55</v>
      </c>
      <c r="AG345" s="29"/>
      <c r="AH345" s="27" t="s">
        <v>181</v>
      </c>
      <c r="AI345" s="27" t="s">
        <v>181</v>
      </c>
      <c r="AJ345" s="27" t="s">
        <v>54</v>
      </c>
      <c r="AK345" s="81"/>
      <c r="AL345" s="569"/>
      <c r="AM345" s="28"/>
      <c r="AN345" s="28"/>
      <c r="AO345" s="28"/>
      <c r="AP345" s="20">
        <v>2022</v>
      </c>
      <c r="AQ345" s="182"/>
      <c r="AR345" s="129" t="s">
        <v>6499</v>
      </c>
      <c r="AS345" s="20"/>
    </row>
    <row r="346" spans="1:45" ht="15" customHeight="1" x14ac:dyDescent="0.25">
      <c r="A346" t="s">
        <v>174</v>
      </c>
      <c r="B346">
        <v>1</v>
      </c>
      <c r="C346" t="s">
        <v>875</v>
      </c>
      <c r="D346" s="45" t="s">
        <v>876</v>
      </c>
      <c r="E346" s="555" t="s">
        <v>2374</v>
      </c>
      <c r="F346" s="46" t="s">
        <v>57</v>
      </c>
      <c r="G346" s="42" t="s">
        <v>371</v>
      </c>
      <c r="H346" s="27" t="s">
        <v>12</v>
      </c>
      <c r="I346" s="46">
        <v>8</v>
      </c>
      <c r="J346" s="670">
        <v>16</v>
      </c>
      <c r="K346" s="19" t="s">
        <v>30</v>
      </c>
      <c r="L346" s="52" t="s">
        <v>108</v>
      </c>
      <c r="M346" s="81"/>
      <c r="N346" s="28">
        <v>531</v>
      </c>
      <c r="O346" s="972"/>
      <c r="P346" s="29">
        <v>6</v>
      </c>
      <c r="Q346" s="28"/>
      <c r="R346" s="28"/>
      <c r="S346" s="81">
        <v>203.99799999999999</v>
      </c>
      <c r="T346" s="185">
        <v>41690</v>
      </c>
      <c r="U346" s="326">
        <v>14.7</v>
      </c>
      <c r="V346" s="60">
        <v>0.33</v>
      </c>
      <c r="W346" s="167">
        <v>3</v>
      </c>
      <c r="X346" s="489">
        <f t="shared" si="12"/>
        <v>42.259472693032016</v>
      </c>
      <c r="Y346" s="502" t="s">
        <v>174</v>
      </c>
      <c r="Z346" s="494"/>
      <c r="AA346" s="28" t="s">
        <v>17</v>
      </c>
      <c r="AB346" s="27">
        <v>11</v>
      </c>
      <c r="AC346" s="28" t="s">
        <v>877</v>
      </c>
      <c r="AD346" s="27" t="s">
        <v>54</v>
      </c>
      <c r="AE346" s="28"/>
      <c r="AF346" s="29" t="s">
        <v>55</v>
      </c>
      <c r="AG346" s="29" t="s">
        <v>55</v>
      </c>
      <c r="AH346" s="27" t="s">
        <v>205</v>
      </c>
      <c r="AI346" s="27" t="s">
        <v>205</v>
      </c>
      <c r="AJ346" s="27" t="s">
        <v>54</v>
      </c>
      <c r="AK346" s="81"/>
      <c r="AL346" s="569"/>
      <c r="AM346" s="28"/>
      <c r="AN346" s="28"/>
      <c r="AO346" s="28">
        <v>2002</v>
      </c>
      <c r="AP346" s="20">
        <v>2002</v>
      </c>
      <c r="AQ346" s="182" t="s">
        <v>2489</v>
      </c>
      <c r="AR346" s="28" t="s">
        <v>2487</v>
      </c>
      <c r="AS346" s="20" t="s">
        <v>2488</v>
      </c>
    </row>
    <row r="347" spans="1:45" ht="15" customHeight="1" x14ac:dyDescent="0.25">
      <c r="A347" t="s">
        <v>744</v>
      </c>
      <c r="B347">
        <v>1</v>
      </c>
      <c r="C347" t="s">
        <v>875</v>
      </c>
      <c r="D347" s="45" t="s">
        <v>551</v>
      </c>
      <c r="E347" s="555" t="s">
        <v>2565</v>
      </c>
      <c r="F347" s="46" t="s">
        <v>67</v>
      </c>
      <c r="G347" s="42" t="s">
        <v>189</v>
      </c>
      <c r="H347" s="27">
        <v>6502</v>
      </c>
      <c r="I347" s="46">
        <v>8</v>
      </c>
      <c r="J347" s="670">
        <v>8</v>
      </c>
      <c r="K347" s="19" t="s">
        <v>800</v>
      </c>
      <c r="L347" s="52" t="s">
        <v>108</v>
      </c>
      <c r="M347" s="81"/>
      <c r="N347" s="28">
        <v>575</v>
      </c>
      <c r="O347" s="972"/>
      <c r="P347" s="29">
        <v>6</v>
      </c>
      <c r="Q347" s="28"/>
      <c r="R347" s="28"/>
      <c r="S347" s="81">
        <v>290.613</v>
      </c>
      <c r="T347" s="185">
        <v>41687</v>
      </c>
      <c r="U347" s="326">
        <v>14.7</v>
      </c>
      <c r="V347" s="60">
        <v>0.33</v>
      </c>
      <c r="W347" s="167">
        <v>4</v>
      </c>
      <c r="X347" s="489">
        <f t="shared" si="12"/>
        <v>41.696647826086959</v>
      </c>
      <c r="Y347" s="502" t="s">
        <v>2216</v>
      </c>
      <c r="Z347" s="494"/>
      <c r="AA347" s="28" t="s">
        <v>17</v>
      </c>
      <c r="AB347" s="27">
        <v>7</v>
      </c>
      <c r="AC347" s="28" t="s">
        <v>554</v>
      </c>
      <c r="AD347" s="27" t="s">
        <v>54</v>
      </c>
      <c r="AE347" s="28" t="s">
        <v>124</v>
      </c>
      <c r="AF347" s="29" t="s">
        <v>55</v>
      </c>
      <c r="AG347" s="29" t="s">
        <v>55</v>
      </c>
      <c r="AH347" s="27" t="s">
        <v>181</v>
      </c>
      <c r="AI347" s="27" t="s">
        <v>181</v>
      </c>
      <c r="AJ347" s="27" t="s">
        <v>54</v>
      </c>
      <c r="AK347" s="81"/>
      <c r="AL347" s="569"/>
      <c r="AM347" s="28"/>
      <c r="AN347" s="28"/>
      <c r="AO347" s="28">
        <v>2002</v>
      </c>
      <c r="AP347" s="20">
        <v>2010</v>
      </c>
      <c r="AQ347" s="19"/>
      <c r="AR347" s="28" t="s">
        <v>553</v>
      </c>
      <c r="AS347" s="20"/>
    </row>
    <row r="348" spans="1:45" ht="15" customHeight="1" x14ac:dyDescent="0.25">
      <c r="A348" t="s">
        <v>746</v>
      </c>
      <c r="B348">
        <v>1</v>
      </c>
      <c r="C348" t="s">
        <v>875</v>
      </c>
      <c r="D348" s="26" t="s">
        <v>1460</v>
      </c>
      <c r="E348" s="435" t="s">
        <v>2362</v>
      </c>
      <c r="F348" s="27" t="s">
        <v>57</v>
      </c>
      <c r="G348" s="28" t="s">
        <v>311</v>
      </c>
      <c r="H348" s="27">
        <v>6502</v>
      </c>
      <c r="I348" s="27">
        <v>8</v>
      </c>
      <c r="J348" s="87">
        <v>8</v>
      </c>
      <c r="K348" s="856" t="s">
        <v>6197</v>
      </c>
      <c r="L348" s="52" t="s">
        <v>108</v>
      </c>
      <c r="M348" s="81" t="s">
        <v>6199</v>
      </c>
      <c r="N348" s="28">
        <v>583</v>
      </c>
      <c r="O348" s="972"/>
      <c r="P348" s="29">
        <v>6</v>
      </c>
      <c r="Q348" s="28"/>
      <c r="R348" s="28"/>
      <c r="S348" s="81">
        <v>285.714</v>
      </c>
      <c r="T348" s="185">
        <v>44508</v>
      </c>
      <c r="U348" s="27" t="s">
        <v>5998</v>
      </c>
      <c r="V348" s="60">
        <v>0.33</v>
      </c>
      <c r="W348" s="167">
        <v>4</v>
      </c>
      <c r="X348" s="489">
        <f t="shared" si="12"/>
        <v>40.431226415094343</v>
      </c>
      <c r="Y348" s="502" t="s">
        <v>174</v>
      </c>
      <c r="Z348" s="494"/>
      <c r="AA348" s="28" t="s">
        <v>20</v>
      </c>
      <c r="AB348" s="27">
        <v>18</v>
      </c>
      <c r="AC348" s="28" t="s">
        <v>1460</v>
      </c>
      <c r="AD348" s="27"/>
      <c r="AE348" s="28" t="s">
        <v>124</v>
      </c>
      <c r="AF348" s="29" t="s">
        <v>55</v>
      </c>
      <c r="AG348" s="29" t="s">
        <v>55</v>
      </c>
      <c r="AH348" s="27" t="s">
        <v>181</v>
      </c>
      <c r="AI348" s="27" t="s">
        <v>181</v>
      </c>
      <c r="AJ348" s="27" t="s">
        <v>54</v>
      </c>
      <c r="AK348" s="81"/>
      <c r="AL348" s="569"/>
      <c r="AM348" s="28"/>
      <c r="AN348" s="28"/>
      <c r="AO348" s="28">
        <v>2012</v>
      </c>
      <c r="AP348" s="20">
        <v>2012</v>
      </c>
      <c r="AQ348" s="182"/>
      <c r="AR348" s="28"/>
      <c r="AS348" s="20" t="s">
        <v>1461</v>
      </c>
    </row>
    <row r="349" spans="1:45" ht="15" customHeight="1" x14ac:dyDescent="0.25">
      <c r="A349" t="s">
        <v>744</v>
      </c>
      <c r="B349">
        <v>1</v>
      </c>
      <c r="C349" t="s">
        <v>875</v>
      </c>
      <c r="D349" s="45" t="s">
        <v>220</v>
      </c>
      <c r="E349" s="843" t="s">
        <v>2249</v>
      </c>
      <c r="F349" s="46" t="s">
        <v>67</v>
      </c>
      <c r="G349" s="42" t="s">
        <v>221</v>
      </c>
      <c r="H349" s="27" t="s">
        <v>222</v>
      </c>
      <c r="I349" s="46">
        <v>8</v>
      </c>
      <c r="J349" s="670">
        <v>18</v>
      </c>
      <c r="K349" s="65" t="s">
        <v>800</v>
      </c>
      <c r="L349" s="66" t="s">
        <v>108</v>
      </c>
      <c r="M349" s="82" t="s">
        <v>1147</v>
      </c>
      <c r="N349" s="42">
        <v>622</v>
      </c>
      <c r="O349" s="974"/>
      <c r="P349" s="43">
        <v>6</v>
      </c>
      <c r="Q349" s="42"/>
      <c r="R349" s="42"/>
      <c r="S349" s="82">
        <v>216.63800000000001</v>
      </c>
      <c r="T349" s="186">
        <v>41733</v>
      </c>
      <c r="U349" s="395">
        <v>14.7</v>
      </c>
      <c r="V349" s="67">
        <v>0.33</v>
      </c>
      <c r="W349" s="583">
        <v>2</v>
      </c>
      <c r="X349" s="584">
        <f t="shared" si="12"/>
        <v>57.468279742765283</v>
      </c>
      <c r="Y349" s="585" t="s">
        <v>2216</v>
      </c>
      <c r="Z349" s="586"/>
      <c r="AA349" s="42" t="s">
        <v>17</v>
      </c>
      <c r="AB349" s="46">
        <v>16</v>
      </c>
      <c r="AC349" s="42" t="s">
        <v>223</v>
      </c>
      <c r="AD349" s="46" t="s">
        <v>54</v>
      </c>
      <c r="AE349" s="42" t="s">
        <v>158</v>
      </c>
      <c r="AF349" s="43" t="s">
        <v>55</v>
      </c>
      <c r="AG349" s="43"/>
      <c r="AH349" s="46">
        <v>256</v>
      </c>
      <c r="AI349" s="46" t="s">
        <v>205</v>
      </c>
      <c r="AJ349" s="46" t="s">
        <v>54</v>
      </c>
      <c r="AK349" s="82"/>
      <c r="AL349" s="587"/>
      <c r="AM349" s="42"/>
      <c r="AN349" s="42"/>
      <c r="AO349" s="42">
        <v>2011</v>
      </c>
      <c r="AP349" s="53">
        <v>2016</v>
      </c>
      <c r="AQ349" s="551"/>
      <c r="AR349" s="42" t="s">
        <v>224</v>
      </c>
      <c r="AS349" s="53"/>
    </row>
    <row r="350" spans="1:45" ht="15" customHeight="1" x14ac:dyDescent="0.25">
      <c r="B350">
        <v>1</v>
      </c>
      <c r="C350" t="s">
        <v>875</v>
      </c>
      <c r="D350" s="45" t="s">
        <v>1848</v>
      </c>
      <c r="E350" s="555" t="s">
        <v>2902</v>
      </c>
      <c r="F350" s="46" t="s">
        <v>67</v>
      </c>
      <c r="G350" s="42" t="s">
        <v>2903</v>
      </c>
      <c r="H350" s="27" t="s">
        <v>12</v>
      </c>
      <c r="I350" s="46">
        <v>8</v>
      </c>
      <c r="J350" s="88">
        <v>16</v>
      </c>
      <c r="K350" s="19" t="s">
        <v>800</v>
      </c>
      <c r="L350" s="52" t="s">
        <v>108</v>
      </c>
      <c r="M350" s="81" t="s">
        <v>2679</v>
      </c>
      <c r="N350" s="28">
        <v>644</v>
      </c>
      <c r="O350" s="974"/>
      <c r="P350" s="29">
        <v>6</v>
      </c>
      <c r="Q350" s="28"/>
      <c r="R350" s="28">
        <v>2</v>
      </c>
      <c r="S350" s="81">
        <v>232.55799999999999</v>
      </c>
      <c r="T350" s="185">
        <v>42512</v>
      </c>
      <c r="U350" s="326">
        <v>14.7</v>
      </c>
      <c r="V350" s="60">
        <v>0.33</v>
      </c>
      <c r="W350" s="167">
        <v>2</v>
      </c>
      <c r="X350" s="489">
        <f t="shared" si="12"/>
        <v>59.583959627329193</v>
      </c>
      <c r="Y350" s="585" t="s">
        <v>174</v>
      </c>
      <c r="Z350" s="586"/>
      <c r="AA350" s="42" t="s">
        <v>20</v>
      </c>
      <c r="AB350" s="46">
        <v>13</v>
      </c>
      <c r="AC350" s="42" t="s">
        <v>1849</v>
      </c>
      <c r="AD350" s="46"/>
      <c r="AE350" s="42"/>
      <c r="AF350" s="43"/>
      <c r="AG350" s="43"/>
      <c r="AH350" s="46">
        <v>256</v>
      </c>
      <c r="AI350" s="46" t="s">
        <v>83</v>
      </c>
      <c r="AJ350" s="46"/>
      <c r="AK350" s="82"/>
      <c r="AL350" s="587"/>
      <c r="AM350" s="42"/>
      <c r="AN350" s="42"/>
      <c r="AO350" s="42">
        <v>2014</v>
      </c>
      <c r="AP350" s="53">
        <v>2014</v>
      </c>
      <c r="AQ350" s="193" t="s">
        <v>2904</v>
      </c>
      <c r="AR350" s="42"/>
      <c r="AS350" s="53" t="s">
        <v>2905</v>
      </c>
    </row>
    <row r="351" spans="1:45" ht="15" customHeight="1" x14ac:dyDescent="0.25">
      <c r="A351" t="s">
        <v>744</v>
      </c>
      <c r="B351">
        <v>1</v>
      </c>
      <c r="C351" t="s">
        <v>875</v>
      </c>
      <c r="D351" s="26" t="s">
        <v>29</v>
      </c>
      <c r="E351" s="435" t="s">
        <v>3358</v>
      </c>
      <c r="F351" s="27" t="s">
        <v>67</v>
      </c>
      <c r="G351" s="28" t="s">
        <v>658</v>
      </c>
      <c r="H351" s="27">
        <v>6502</v>
      </c>
      <c r="I351" s="27">
        <v>8</v>
      </c>
      <c r="J351" s="87">
        <v>8</v>
      </c>
      <c r="K351" s="19" t="s">
        <v>800</v>
      </c>
      <c r="L351" s="52" t="s">
        <v>108</v>
      </c>
      <c r="M351" s="81"/>
      <c r="N351" s="28">
        <v>646</v>
      </c>
      <c r="O351" s="972"/>
      <c r="P351" s="29">
        <v>6</v>
      </c>
      <c r="Q351" s="28"/>
      <c r="R351" s="28"/>
      <c r="S351" s="81">
        <v>192.64099999999999</v>
      </c>
      <c r="T351" s="185">
        <v>41733</v>
      </c>
      <c r="U351" s="326">
        <v>14.7</v>
      </c>
      <c r="V351" s="60">
        <v>0.33</v>
      </c>
      <c r="W351" s="167">
        <v>4</v>
      </c>
      <c r="X351" s="489">
        <f t="shared" si="12"/>
        <v>24.60198529411765</v>
      </c>
      <c r="Y351" s="502" t="s">
        <v>174</v>
      </c>
      <c r="Z351" s="494"/>
      <c r="AA351" s="28" t="s">
        <v>17</v>
      </c>
      <c r="AB351" s="27">
        <v>5</v>
      </c>
      <c r="AC351" s="28" t="s">
        <v>29</v>
      </c>
      <c r="AD351" s="27" t="s">
        <v>54</v>
      </c>
      <c r="AE351" s="28" t="s">
        <v>124</v>
      </c>
      <c r="AF351" s="29" t="s">
        <v>55</v>
      </c>
      <c r="AG351" s="29" t="s">
        <v>55</v>
      </c>
      <c r="AH351" s="27" t="s">
        <v>181</v>
      </c>
      <c r="AI351" s="27" t="s">
        <v>181</v>
      </c>
      <c r="AJ351" s="27" t="s">
        <v>54</v>
      </c>
      <c r="AK351" s="81"/>
      <c r="AL351" s="569"/>
      <c r="AM351" s="28"/>
      <c r="AN351" s="28"/>
      <c r="AO351" s="28">
        <v>1999</v>
      </c>
      <c r="AP351" s="20">
        <v>2000</v>
      </c>
      <c r="AQ351" s="182" t="s">
        <v>3357</v>
      </c>
      <c r="AR351" s="28" t="s">
        <v>659</v>
      </c>
      <c r="AS351" s="20"/>
    </row>
    <row r="352" spans="1:45" ht="15" customHeight="1" x14ac:dyDescent="0.25">
      <c r="A352" t="s">
        <v>746</v>
      </c>
      <c r="B352">
        <v>1</v>
      </c>
      <c r="C352" t="s">
        <v>875</v>
      </c>
      <c r="D352" s="45" t="s">
        <v>427</v>
      </c>
      <c r="E352" s="555" t="s">
        <v>2518</v>
      </c>
      <c r="F352" s="46" t="s">
        <v>67</v>
      </c>
      <c r="G352" s="42" t="s">
        <v>428</v>
      </c>
      <c r="H352" s="46" t="s">
        <v>143</v>
      </c>
      <c r="I352" s="46">
        <v>8</v>
      </c>
      <c r="J352" s="670">
        <v>8</v>
      </c>
      <c r="K352" s="19" t="s">
        <v>800</v>
      </c>
      <c r="L352" s="42" t="s">
        <v>108</v>
      </c>
      <c r="M352" s="81"/>
      <c r="N352" s="28">
        <v>691</v>
      </c>
      <c r="O352" s="972"/>
      <c r="P352" s="29">
        <v>6</v>
      </c>
      <c r="Q352" s="28">
        <v>1</v>
      </c>
      <c r="R352" s="28"/>
      <c r="S352" s="81">
        <v>262.95</v>
      </c>
      <c r="T352" s="185">
        <v>41687</v>
      </c>
      <c r="U352" s="326">
        <v>14.7</v>
      </c>
      <c r="V352" s="60">
        <v>0.33</v>
      </c>
      <c r="W352" s="167">
        <v>1</v>
      </c>
      <c r="X352" s="489">
        <f t="shared" si="12"/>
        <v>125.57670043415339</v>
      </c>
      <c r="Y352" s="502" t="s">
        <v>174</v>
      </c>
      <c r="Z352" s="494"/>
      <c r="AA352" s="28" t="s">
        <v>17</v>
      </c>
      <c r="AB352" s="27">
        <v>9</v>
      </c>
      <c r="AC352" s="28" t="s">
        <v>429</v>
      </c>
      <c r="AD352" s="27" t="s">
        <v>54</v>
      </c>
      <c r="AE352" s="28" t="s">
        <v>124</v>
      </c>
      <c r="AF352" s="29" t="s">
        <v>55</v>
      </c>
      <c r="AG352" s="29"/>
      <c r="AH352" s="27" t="s">
        <v>181</v>
      </c>
      <c r="AI352" s="27" t="s">
        <v>181</v>
      </c>
      <c r="AJ352" s="27" t="s">
        <v>54</v>
      </c>
      <c r="AK352" s="81"/>
      <c r="AL352" s="569"/>
      <c r="AM352" s="28">
        <v>8</v>
      </c>
      <c r="AN352" s="28"/>
      <c r="AO352" s="28">
        <v>2006</v>
      </c>
      <c r="AP352" s="20">
        <v>2021</v>
      </c>
      <c r="AQ352" s="19"/>
      <c r="AR352" s="28" t="s">
        <v>430</v>
      </c>
      <c r="AS352" s="20"/>
    </row>
    <row r="353" spans="1:45" ht="15" customHeight="1" x14ac:dyDescent="0.25">
      <c r="A353" t="s">
        <v>744</v>
      </c>
      <c r="B353">
        <v>1</v>
      </c>
      <c r="C353" t="s">
        <v>875</v>
      </c>
      <c r="D353" s="26" t="s">
        <v>543</v>
      </c>
      <c r="E353" s="435" t="s">
        <v>2563</v>
      </c>
      <c r="F353" s="27" t="s">
        <v>67</v>
      </c>
      <c r="G353" s="28" t="s">
        <v>542</v>
      </c>
      <c r="H353" s="27" t="s">
        <v>545</v>
      </c>
      <c r="I353" s="27">
        <v>8</v>
      </c>
      <c r="J353" s="87">
        <v>8</v>
      </c>
      <c r="K353" s="19" t="s">
        <v>303</v>
      </c>
      <c r="L353" s="52" t="s">
        <v>542</v>
      </c>
      <c r="M353" s="81"/>
      <c r="N353" s="28">
        <v>738</v>
      </c>
      <c r="O353" s="972"/>
      <c r="P353" s="29">
        <v>4</v>
      </c>
      <c r="Q353" s="28"/>
      <c r="R353" s="28">
        <v>1</v>
      </c>
      <c r="S353" s="81">
        <v>59</v>
      </c>
      <c r="T353" s="185"/>
      <c r="U353" s="326"/>
      <c r="V353" s="60">
        <v>0.33</v>
      </c>
      <c r="W353" s="167">
        <v>4</v>
      </c>
      <c r="X353" s="489">
        <f t="shared" si="12"/>
        <v>6.595528455284553</v>
      </c>
      <c r="Y353" s="502" t="s">
        <v>2216</v>
      </c>
      <c r="Z353" s="494"/>
      <c r="AA353" s="28" t="s">
        <v>17</v>
      </c>
      <c r="AB353" s="27">
        <v>70</v>
      </c>
      <c r="AC353" s="28" t="s">
        <v>547</v>
      </c>
      <c r="AD353" s="27" t="s">
        <v>54</v>
      </c>
      <c r="AE353" s="28" t="s">
        <v>158</v>
      </c>
      <c r="AF353" s="29" t="s">
        <v>55</v>
      </c>
      <c r="AG353" s="29"/>
      <c r="AH353" s="27">
        <v>256</v>
      </c>
      <c r="AI353" s="27" t="s">
        <v>249</v>
      </c>
      <c r="AJ353" s="27"/>
      <c r="AK353" s="81"/>
      <c r="AL353" s="569"/>
      <c r="AM353" s="28"/>
      <c r="AN353" s="28"/>
      <c r="AO353" s="28">
        <v>2004</v>
      </c>
      <c r="AP353" s="20">
        <v>2021</v>
      </c>
      <c r="AQ353" s="19"/>
      <c r="AR353" s="28" t="s">
        <v>544</v>
      </c>
      <c r="AS353" s="20" t="s">
        <v>546</v>
      </c>
    </row>
    <row r="354" spans="1:45" ht="15" customHeight="1" x14ac:dyDescent="0.25">
      <c r="A354" t="s">
        <v>174</v>
      </c>
      <c r="B354">
        <v>1</v>
      </c>
      <c r="C354" t="s">
        <v>875</v>
      </c>
      <c r="D354" s="26" t="s">
        <v>1143</v>
      </c>
      <c r="E354" s="435" t="s">
        <v>2517</v>
      </c>
      <c r="F354" s="27" t="s">
        <v>96</v>
      </c>
      <c r="G354" s="28" t="s">
        <v>1144</v>
      </c>
      <c r="H354" s="27" t="s">
        <v>12</v>
      </c>
      <c r="I354" s="27">
        <v>8</v>
      </c>
      <c r="J354" s="87">
        <v>15</v>
      </c>
      <c r="K354" s="19" t="s">
        <v>800</v>
      </c>
      <c r="L354" s="52" t="s">
        <v>108</v>
      </c>
      <c r="M354" s="81" t="s">
        <v>1412</v>
      </c>
      <c r="N354" s="28">
        <v>786</v>
      </c>
      <c r="O354" s="972"/>
      <c r="P354" s="29">
        <v>6</v>
      </c>
      <c r="Q354" s="28"/>
      <c r="R354" s="28">
        <v>1</v>
      </c>
      <c r="S354" s="81">
        <v>339.55900000000003</v>
      </c>
      <c r="T354" s="185">
        <v>41799</v>
      </c>
      <c r="U354" s="326">
        <v>14.7</v>
      </c>
      <c r="V354" s="60">
        <v>0.33</v>
      </c>
      <c r="W354" s="167">
        <v>1</v>
      </c>
      <c r="X354" s="489">
        <f t="shared" si="12"/>
        <v>142.56293893129771</v>
      </c>
      <c r="Y354" s="502" t="s">
        <v>174</v>
      </c>
      <c r="Z354" s="494"/>
      <c r="AA354" s="28" t="s">
        <v>20</v>
      </c>
      <c r="AB354" s="27">
        <v>34</v>
      </c>
      <c r="AC354" s="28" t="s">
        <v>79</v>
      </c>
      <c r="AD354" s="27" t="s">
        <v>54</v>
      </c>
      <c r="AE354" s="28"/>
      <c r="AF354" s="29" t="s">
        <v>55</v>
      </c>
      <c r="AG354" s="29"/>
      <c r="AH354" s="27">
        <v>128</v>
      </c>
      <c r="AI354" s="27" t="s">
        <v>249</v>
      </c>
      <c r="AJ354" s="27"/>
      <c r="AK354" s="81">
        <v>32</v>
      </c>
      <c r="AL354" s="569"/>
      <c r="AM354" s="28"/>
      <c r="AN354" s="28"/>
      <c r="AO354" s="28">
        <v>2014</v>
      </c>
      <c r="AP354" s="20"/>
      <c r="AQ354" s="37"/>
      <c r="AR354" s="28" t="s">
        <v>1414</v>
      </c>
      <c r="AS354" s="20" t="s">
        <v>1413</v>
      </c>
    </row>
    <row r="355" spans="1:45" ht="15" customHeight="1" x14ac:dyDescent="0.25">
      <c r="A355" t="s">
        <v>744</v>
      </c>
      <c r="B355">
        <v>1</v>
      </c>
      <c r="C355" t="s">
        <v>875</v>
      </c>
      <c r="D355" s="45" t="s">
        <v>138</v>
      </c>
      <c r="E355" s="555" t="s">
        <v>2221</v>
      </c>
      <c r="F355" s="46" t="s">
        <v>57</v>
      </c>
      <c r="G355" s="42" t="s">
        <v>139</v>
      </c>
      <c r="H355" s="27">
        <v>6502</v>
      </c>
      <c r="I355" s="46">
        <v>8</v>
      </c>
      <c r="J355" s="670">
        <v>8</v>
      </c>
      <c r="K355" s="19" t="s">
        <v>800</v>
      </c>
      <c r="L355" s="52" t="s">
        <v>108</v>
      </c>
      <c r="M355" s="81"/>
      <c r="N355" s="28">
        <v>824</v>
      </c>
      <c r="O355" s="972"/>
      <c r="P355" s="29">
        <v>6</v>
      </c>
      <c r="Q355" s="28"/>
      <c r="R355" s="28"/>
      <c r="S355" s="81">
        <v>176.429</v>
      </c>
      <c r="T355" s="185">
        <v>41739</v>
      </c>
      <c r="U355" s="326">
        <v>14.7</v>
      </c>
      <c r="V355" s="60">
        <v>0.33</v>
      </c>
      <c r="W355" s="167">
        <v>4</v>
      </c>
      <c r="X355" s="489">
        <f t="shared" si="12"/>
        <v>17.664311286407766</v>
      </c>
      <c r="Y355" s="502" t="s">
        <v>1833</v>
      </c>
      <c r="Z355" s="494"/>
      <c r="AA355" s="28" t="s">
        <v>20</v>
      </c>
      <c r="AB355" s="27">
        <v>2</v>
      </c>
      <c r="AC355" s="28" t="s">
        <v>138</v>
      </c>
      <c r="AD355" s="27"/>
      <c r="AE355" s="28" t="s">
        <v>124</v>
      </c>
      <c r="AF355" s="29" t="s">
        <v>55</v>
      </c>
      <c r="AG355" s="29" t="s">
        <v>55</v>
      </c>
      <c r="AH355" s="27" t="s">
        <v>181</v>
      </c>
      <c r="AI355" s="27" t="s">
        <v>181</v>
      </c>
      <c r="AJ355" s="27" t="s">
        <v>54</v>
      </c>
      <c r="AK355" s="81"/>
      <c r="AL355" s="569"/>
      <c r="AM355" s="28"/>
      <c r="AN355" s="28"/>
      <c r="AO355" s="28">
        <v>2012</v>
      </c>
      <c r="AP355" s="20">
        <v>2012</v>
      </c>
      <c r="AQ355" s="182"/>
      <c r="AR355" s="28" t="s">
        <v>1108</v>
      </c>
      <c r="AS355" s="20"/>
    </row>
    <row r="356" spans="1:45" ht="15" customHeight="1" x14ac:dyDescent="0.25">
      <c r="A356" t="s">
        <v>744</v>
      </c>
      <c r="B356">
        <v>1</v>
      </c>
      <c r="C356" t="s">
        <v>875</v>
      </c>
      <c r="D356" s="26" t="s">
        <v>865</v>
      </c>
      <c r="E356" s="435" t="s">
        <v>2483</v>
      </c>
      <c r="F356" s="27" t="s">
        <v>57</v>
      </c>
      <c r="G356" s="28" t="s">
        <v>535</v>
      </c>
      <c r="H356" s="27">
        <v>6805</v>
      </c>
      <c r="I356" s="27">
        <v>8</v>
      </c>
      <c r="J356" s="87">
        <v>8</v>
      </c>
      <c r="K356" s="19" t="s">
        <v>800</v>
      </c>
      <c r="L356" s="52" t="s">
        <v>108</v>
      </c>
      <c r="M356" s="81"/>
      <c r="N356" s="28">
        <v>834</v>
      </c>
      <c r="O356" s="972"/>
      <c r="P356" s="29">
        <v>6</v>
      </c>
      <c r="Q356" s="28"/>
      <c r="R356" s="28"/>
      <c r="S356" s="81">
        <v>203.95699999999999</v>
      </c>
      <c r="T356" s="185">
        <v>41690</v>
      </c>
      <c r="U356" s="326">
        <v>14.7</v>
      </c>
      <c r="V356" s="60">
        <v>0.33</v>
      </c>
      <c r="W356" s="167">
        <v>4</v>
      </c>
      <c r="X356" s="489">
        <f t="shared" si="12"/>
        <v>20.17560251798561</v>
      </c>
      <c r="Y356" s="502" t="s">
        <v>174</v>
      </c>
      <c r="Z356" s="494" t="s">
        <v>54</v>
      </c>
      <c r="AA356" s="28" t="s">
        <v>17</v>
      </c>
      <c r="AB356" s="27">
        <v>10</v>
      </c>
      <c r="AC356" s="28" t="s">
        <v>867</v>
      </c>
      <c r="AD356" s="27" t="s">
        <v>54</v>
      </c>
      <c r="AE356" s="28" t="s">
        <v>124</v>
      </c>
      <c r="AF356" s="29" t="s">
        <v>55</v>
      </c>
      <c r="AG356" s="29" t="s">
        <v>55</v>
      </c>
      <c r="AH356" s="27" t="s">
        <v>181</v>
      </c>
      <c r="AI356" s="27" t="s">
        <v>181</v>
      </c>
      <c r="AJ356" s="27" t="s">
        <v>54</v>
      </c>
      <c r="AK356" s="81"/>
      <c r="AL356" s="569"/>
      <c r="AM356" s="28"/>
      <c r="AN356" s="28"/>
      <c r="AO356" s="28">
        <v>2003</v>
      </c>
      <c r="AP356" s="20">
        <v>2009</v>
      </c>
      <c r="AQ356" s="182" t="s">
        <v>2486</v>
      </c>
      <c r="AR356" s="28"/>
      <c r="AS356" s="20"/>
    </row>
    <row r="357" spans="1:45" ht="15" customHeight="1" x14ac:dyDescent="0.25">
      <c r="A357" t="s">
        <v>744</v>
      </c>
      <c r="B357">
        <v>1</v>
      </c>
      <c r="C357" t="s">
        <v>875</v>
      </c>
      <c r="D357" s="26" t="s">
        <v>418</v>
      </c>
      <c r="E357" s="435" t="s">
        <v>2522</v>
      </c>
      <c r="F357" s="27" t="s">
        <v>67</v>
      </c>
      <c r="G357" s="28" t="s">
        <v>414</v>
      </c>
      <c r="H357" s="27" t="s">
        <v>559</v>
      </c>
      <c r="I357" s="27">
        <v>8</v>
      </c>
      <c r="J357" s="87">
        <v>8</v>
      </c>
      <c r="K357" s="19" t="s">
        <v>800</v>
      </c>
      <c r="L357" s="52" t="s">
        <v>108</v>
      </c>
      <c r="M357" s="81"/>
      <c r="N357" s="28">
        <v>854</v>
      </c>
      <c r="O357" s="972"/>
      <c r="P357" s="29">
        <v>6</v>
      </c>
      <c r="Q357" s="28"/>
      <c r="R357" s="28"/>
      <c r="S357" s="81">
        <v>119.048</v>
      </c>
      <c r="T357" s="185">
        <v>43341</v>
      </c>
      <c r="U357" s="326">
        <v>14.7</v>
      </c>
      <c r="V357" s="60">
        <v>0.33</v>
      </c>
      <c r="W357" s="167">
        <v>1</v>
      </c>
      <c r="X357" s="489">
        <f t="shared" si="12"/>
        <v>46.002154566744736</v>
      </c>
      <c r="Y357" s="502" t="s">
        <v>174</v>
      </c>
      <c r="Z357" s="494" t="s">
        <v>745</v>
      </c>
      <c r="AA357" s="28" t="s">
        <v>20</v>
      </c>
      <c r="AB357" s="27">
        <v>3</v>
      </c>
      <c r="AC357" s="28" t="s">
        <v>419</v>
      </c>
      <c r="AD357" s="27" t="s">
        <v>54</v>
      </c>
      <c r="AE357" s="28" t="s">
        <v>124</v>
      </c>
      <c r="AF357" s="29" t="s">
        <v>55</v>
      </c>
      <c r="AG357" s="29" t="s">
        <v>55</v>
      </c>
      <c r="AH357" s="27" t="s">
        <v>181</v>
      </c>
      <c r="AI357" s="27" t="s">
        <v>181</v>
      </c>
      <c r="AJ357" s="27" t="s">
        <v>54</v>
      </c>
      <c r="AK357" s="81"/>
      <c r="AL357" s="569"/>
      <c r="AM357" s="28"/>
      <c r="AN357" s="28"/>
      <c r="AO357" s="28">
        <v>2011</v>
      </c>
      <c r="AP357" s="20">
        <v>2019</v>
      </c>
      <c r="AQ357" s="19"/>
      <c r="AR357" s="28"/>
      <c r="AS357" s="20" t="s">
        <v>4545</v>
      </c>
    </row>
    <row r="358" spans="1:45" ht="15" customHeight="1" x14ac:dyDescent="0.25">
      <c r="D358" s="591" t="s">
        <v>5081</v>
      </c>
      <c r="E358" s="555" t="s">
        <v>5082</v>
      </c>
      <c r="F358" s="592" t="s">
        <v>1812</v>
      </c>
      <c r="G358" s="593" t="s">
        <v>5083</v>
      </c>
      <c r="H358" s="412">
        <v>6502</v>
      </c>
      <c r="I358" s="592">
        <v>8</v>
      </c>
      <c r="J358" s="618">
        <v>8</v>
      </c>
      <c r="K358" s="856" t="s">
        <v>6197</v>
      </c>
      <c r="L358" s="52" t="s">
        <v>108</v>
      </c>
      <c r="M358" s="81" t="s">
        <v>2863</v>
      </c>
      <c r="N358" s="28">
        <v>868</v>
      </c>
      <c r="O358" s="972">
        <v>131</v>
      </c>
      <c r="P358" s="29">
        <v>6</v>
      </c>
      <c r="Q358" s="28"/>
      <c r="R358" s="28"/>
      <c r="S358" s="81">
        <v>250</v>
      </c>
      <c r="T358" s="185">
        <v>44500</v>
      </c>
      <c r="U358" s="326" t="s">
        <v>5998</v>
      </c>
      <c r="V358" s="60">
        <v>0.33</v>
      </c>
      <c r="W358" s="167">
        <v>3</v>
      </c>
      <c r="X358" s="489">
        <f t="shared" si="12"/>
        <v>31.682027649769584</v>
      </c>
      <c r="Y358" s="502" t="s">
        <v>174</v>
      </c>
      <c r="Z358" s="494"/>
      <c r="AA358" s="28" t="s">
        <v>17</v>
      </c>
      <c r="AB358" s="27">
        <v>23</v>
      </c>
      <c r="AC358" s="28" t="s">
        <v>5081</v>
      </c>
      <c r="AD358" s="27" t="s">
        <v>54</v>
      </c>
      <c r="AE358" s="28" t="s">
        <v>124</v>
      </c>
      <c r="AF358" s="29" t="s">
        <v>55</v>
      </c>
      <c r="AG358" s="29" t="s">
        <v>55</v>
      </c>
      <c r="AH358" s="27" t="s">
        <v>181</v>
      </c>
      <c r="AI358" s="27" t="s">
        <v>181</v>
      </c>
      <c r="AJ358" s="27" t="s">
        <v>54</v>
      </c>
      <c r="AK358" s="81"/>
      <c r="AL358" s="569"/>
      <c r="AM358" s="28"/>
      <c r="AN358" s="28"/>
      <c r="AO358" s="28">
        <v>2019</v>
      </c>
      <c r="AP358" s="20">
        <v>2020</v>
      </c>
      <c r="AQ358" s="182" t="s">
        <v>5165</v>
      </c>
      <c r="AR358" s="28" t="s">
        <v>5084</v>
      </c>
      <c r="AS358" s="852" t="s">
        <v>5106</v>
      </c>
    </row>
    <row r="359" spans="1:45" ht="15" customHeight="1" x14ac:dyDescent="0.25">
      <c r="D359" s="409" t="s">
        <v>4974</v>
      </c>
      <c r="E359" s="435" t="s">
        <v>4975</v>
      </c>
      <c r="F359" s="412" t="s">
        <v>85</v>
      </c>
      <c r="G359" s="504" t="s">
        <v>4976</v>
      </c>
      <c r="H359" s="412" t="s">
        <v>1613</v>
      </c>
      <c r="I359" s="412">
        <v>8</v>
      </c>
      <c r="J359" s="415">
        <v>8</v>
      </c>
      <c r="K359" s="856" t="s">
        <v>6197</v>
      </c>
      <c r="L359" s="52" t="s">
        <v>108</v>
      </c>
      <c r="M359" s="81" t="s">
        <v>6199</v>
      </c>
      <c r="N359" s="28">
        <v>872</v>
      </c>
      <c r="O359" s="972">
        <v>608</v>
      </c>
      <c r="P359" s="29">
        <v>6</v>
      </c>
      <c r="Q359" s="28"/>
      <c r="R359" s="28"/>
      <c r="S359" s="81">
        <v>312.5</v>
      </c>
      <c r="T359" s="185">
        <v>44507</v>
      </c>
      <c r="U359" s="326" t="s">
        <v>5998</v>
      </c>
      <c r="V359" s="60">
        <v>1</v>
      </c>
      <c r="W359" s="167">
        <v>3</v>
      </c>
      <c r="X359" s="489">
        <f t="shared" si="12"/>
        <v>119.45718654434251</v>
      </c>
      <c r="Y359" s="502" t="s">
        <v>174</v>
      </c>
      <c r="Z359" s="494"/>
      <c r="AA359" s="28" t="s">
        <v>20</v>
      </c>
      <c r="AB359" s="27">
        <v>36</v>
      </c>
      <c r="AC359" s="28" t="s">
        <v>6304</v>
      </c>
      <c r="AD359" s="27" t="s">
        <v>54</v>
      </c>
      <c r="AE359" s="28" t="s">
        <v>124</v>
      </c>
      <c r="AF359" s="29" t="s">
        <v>55</v>
      </c>
      <c r="AG359" s="29" t="s">
        <v>55</v>
      </c>
      <c r="AH359" s="27" t="s">
        <v>181</v>
      </c>
      <c r="AI359" s="27" t="s">
        <v>181</v>
      </c>
      <c r="AJ359" s="27" t="s">
        <v>54</v>
      </c>
      <c r="AK359" s="81"/>
      <c r="AL359" s="569"/>
      <c r="AM359" s="28"/>
      <c r="AN359" s="28"/>
      <c r="AO359" s="28"/>
      <c r="AP359" s="20">
        <v>2019</v>
      </c>
      <c r="AQ359" s="182" t="s">
        <v>4977</v>
      </c>
      <c r="AR359" s="28" t="s">
        <v>5058</v>
      </c>
      <c r="AS359" s="841" t="s">
        <v>6306</v>
      </c>
    </row>
    <row r="360" spans="1:45" ht="15" customHeight="1" x14ac:dyDescent="0.25">
      <c r="B360">
        <v>1</v>
      </c>
      <c r="C360" t="s">
        <v>875</v>
      </c>
      <c r="D360" s="26" t="s">
        <v>2068</v>
      </c>
      <c r="E360" s="435" t="s">
        <v>2571</v>
      </c>
      <c r="F360" s="412" t="s">
        <v>85</v>
      </c>
      <c r="G360" s="28" t="s">
        <v>2069</v>
      </c>
      <c r="H360" s="27" t="s">
        <v>668</v>
      </c>
      <c r="I360" s="27">
        <v>8</v>
      </c>
      <c r="J360" s="87">
        <v>32</v>
      </c>
      <c r="K360" s="19" t="s">
        <v>800</v>
      </c>
      <c r="L360" s="52" t="s">
        <v>108</v>
      </c>
      <c r="M360" s="81" t="s">
        <v>2764</v>
      </c>
      <c r="N360" s="28">
        <v>895</v>
      </c>
      <c r="O360" s="972"/>
      <c r="P360" s="29">
        <v>6</v>
      </c>
      <c r="Q360" s="28"/>
      <c r="R360" s="28"/>
      <c r="S360" s="81">
        <v>149.25399999999999</v>
      </c>
      <c r="T360" s="185">
        <v>41733</v>
      </c>
      <c r="U360" s="326">
        <v>14.7</v>
      </c>
      <c r="V360" s="60">
        <v>0.33</v>
      </c>
      <c r="W360" s="167">
        <v>1</v>
      </c>
      <c r="X360" s="489">
        <f t="shared" si="12"/>
        <v>55.032201117318436</v>
      </c>
      <c r="Y360" s="502" t="s">
        <v>174</v>
      </c>
      <c r="Z360" s="494"/>
      <c r="AA360" s="28" t="s">
        <v>17</v>
      </c>
      <c r="AB360" s="27">
        <v>19</v>
      </c>
      <c r="AC360" s="28" t="s">
        <v>2762</v>
      </c>
      <c r="AD360" s="27"/>
      <c r="AE360" s="28"/>
      <c r="AF360" s="29" t="s">
        <v>55</v>
      </c>
      <c r="AG360" s="29" t="s">
        <v>54</v>
      </c>
      <c r="AH360" s="27">
        <v>256</v>
      </c>
      <c r="AI360" s="27" t="s">
        <v>249</v>
      </c>
      <c r="AJ360" s="27" t="s">
        <v>54</v>
      </c>
      <c r="AK360" s="81"/>
      <c r="AL360" s="569"/>
      <c r="AM360" s="28"/>
      <c r="AN360" s="28"/>
      <c r="AO360" s="28">
        <v>2013</v>
      </c>
      <c r="AP360" s="20">
        <v>2020</v>
      </c>
      <c r="AQ360" s="19"/>
      <c r="AR360" s="28" t="s">
        <v>2763</v>
      </c>
      <c r="AS360" s="20" t="s">
        <v>2765</v>
      </c>
    </row>
    <row r="361" spans="1:45" ht="15" customHeight="1" x14ac:dyDescent="0.25">
      <c r="A361" t="s">
        <v>744</v>
      </c>
      <c r="B361">
        <v>1</v>
      </c>
      <c r="C361" t="s">
        <v>875</v>
      </c>
      <c r="D361" s="26" t="s">
        <v>283</v>
      </c>
      <c r="E361" s="435" t="s">
        <v>2274</v>
      </c>
      <c r="F361" s="27" t="s">
        <v>67</v>
      </c>
      <c r="G361" s="28" t="s">
        <v>284</v>
      </c>
      <c r="H361" s="27" t="s">
        <v>881</v>
      </c>
      <c r="I361" s="27">
        <v>8</v>
      </c>
      <c r="J361" s="87">
        <v>8</v>
      </c>
      <c r="K361" s="19" t="s">
        <v>802</v>
      </c>
      <c r="L361" s="52" t="s">
        <v>108</v>
      </c>
      <c r="M361" s="81"/>
      <c r="N361" s="28">
        <v>925</v>
      </c>
      <c r="O361" s="972"/>
      <c r="P361" s="29" t="s">
        <v>744</v>
      </c>
      <c r="Q361" s="28">
        <v>1</v>
      </c>
      <c r="R361" s="28">
        <v>1</v>
      </c>
      <c r="S361" s="81">
        <v>126.92</v>
      </c>
      <c r="T361" s="185">
        <v>41690</v>
      </c>
      <c r="U361" s="326" t="s">
        <v>1267</v>
      </c>
      <c r="V361" s="60">
        <v>0.33</v>
      </c>
      <c r="W361" s="167">
        <v>4</v>
      </c>
      <c r="X361" s="489">
        <f t="shared" si="12"/>
        <v>11.319891891891892</v>
      </c>
      <c r="Y361" s="502" t="s">
        <v>2226</v>
      </c>
      <c r="Z361" s="494"/>
      <c r="AA361" s="28" t="s">
        <v>17</v>
      </c>
      <c r="AB361" s="27">
        <v>25</v>
      </c>
      <c r="AC361" s="28" t="s">
        <v>1097</v>
      </c>
      <c r="AD361" s="27" t="s">
        <v>54</v>
      </c>
      <c r="AE361" s="28" t="s">
        <v>124</v>
      </c>
      <c r="AF361" s="29" t="s">
        <v>55</v>
      </c>
      <c r="AG361" s="29" t="s">
        <v>55</v>
      </c>
      <c r="AH361" s="27" t="s">
        <v>181</v>
      </c>
      <c r="AI361" s="27" t="s">
        <v>181</v>
      </c>
      <c r="AJ361" s="27" t="s">
        <v>54</v>
      </c>
      <c r="AK361" s="81"/>
      <c r="AL361" s="569"/>
      <c r="AM361" s="28"/>
      <c r="AN361" s="28"/>
      <c r="AO361" s="28">
        <v>2008</v>
      </c>
      <c r="AP361" s="20">
        <v>2011</v>
      </c>
      <c r="AQ361" s="182" t="s">
        <v>2275</v>
      </c>
      <c r="AR361" s="28" t="s">
        <v>1098</v>
      </c>
      <c r="AS361" s="127"/>
    </row>
    <row r="362" spans="1:45" ht="15" customHeight="1" x14ac:dyDescent="0.25">
      <c r="B362">
        <v>1</v>
      </c>
      <c r="C362" t="s">
        <v>4376</v>
      </c>
      <c r="D362" s="26" t="s">
        <v>2449</v>
      </c>
      <c r="E362" s="435" t="s">
        <v>2451</v>
      </c>
      <c r="F362" s="27" t="s">
        <v>67</v>
      </c>
      <c r="G362" s="28" t="s">
        <v>2450</v>
      </c>
      <c r="H362" s="27" t="s">
        <v>143</v>
      </c>
      <c r="I362" s="27">
        <v>8</v>
      </c>
      <c r="J362" s="87">
        <v>16</v>
      </c>
      <c r="K362" s="19" t="s">
        <v>800</v>
      </c>
      <c r="L362" s="52" t="s">
        <v>108</v>
      </c>
      <c r="M362" s="81" t="s">
        <v>2761</v>
      </c>
      <c r="N362" s="28">
        <v>933</v>
      </c>
      <c r="O362" s="972"/>
      <c r="P362" s="29">
        <v>6</v>
      </c>
      <c r="Q362" s="28"/>
      <c r="R362" s="28"/>
      <c r="S362" s="81">
        <v>117.64700000000001</v>
      </c>
      <c r="T362" s="185">
        <v>43164</v>
      </c>
      <c r="U362" s="326">
        <v>14.7</v>
      </c>
      <c r="V362" s="60">
        <v>0.33</v>
      </c>
      <c r="W362" s="167">
        <v>2</v>
      </c>
      <c r="X362" s="489">
        <f t="shared" si="12"/>
        <v>20.805739549839231</v>
      </c>
      <c r="Y362" s="502" t="s">
        <v>174</v>
      </c>
      <c r="Z362" s="494"/>
      <c r="AA362" s="28" t="s">
        <v>17</v>
      </c>
      <c r="AB362" s="27">
        <v>29</v>
      </c>
      <c r="AC362" s="28" t="s">
        <v>229</v>
      </c>
      <c r="AD362" s="27" t="s">
        <v>54</v>
      </c>
      <c r="AE362" s="28" t="s">
        <v>158</v>
      </c>
      <c r="AF362" s="29" t="s">
        <v>55</v>
      </c>
      <c r="AG362" s="29"/>
      <c r="AH362" s="27">
        <v>256</v>
      </c>
      <c r="AI362" s="27" t="s">
        <v>181</v>
      </c>
      <c r="AJ362" s="27" t="s">
        <v>54</v>
      </c>
      <c r="AK362" s="81">
        <v>12</v>
      </c>
      <c r="AL362" s="569">
        <v>2</v>
      </c>
      <c r="AM362" s="28">
        <v>7</v>
      </c>
      <c r="AN362" s="28"/>
      <c r="AO362" s="28">
        <v>2016</v>
      </c>
      <c r="AP362" s="20">
        <v>2017</v>
      </c>
      <c r="AQ362" s="182" t="s">
        <v>2452</v>
      </c>
      <c r="AR362" s="28" t="s">
        <v>2453</v>
      </c>
      <c r="AS362" s="20" t="s">
        <v>2760</v>
      </c>
    </row>
    <row r="363" spans="1:45" ht="15" customHeight="1" x14ac:dyDescent="0.25">
      <c r="A363" t="s">
        <v>744</v>
      </c>
      <c r="B363">
        <v>1</v>
      </c>
      <c r="C363" t="s">
        <v>875</v>
      </c>
      <c r="D363" s="26" t="s">
        <v>125</v>
      </c>
      <c r="E363" s="435" t="s">
        <v>2219</v>
      </c>
      <c r="F363" s="27" t="s">
        <v>57</v>
      </c>
      <c r="G363" s="28" t="s">
        <v>126</v>
      </c>
      <c r="H363" s="27" t="s">
        <v>515</v>
      </c>
      <c r="I363" s="27">
        <v>8</v>
      </c>
      <c r="J363" s="87">
        <v>16</v>
      </c>
      <c r="K363" s="856" t="s">
        <v>6197</v>
      </c>
      <c r="L363" s="52" t="s">
        <v>108</v>
      </c>
      <c r="M363" s="81" t="s">
        <v>6199</v>
      </c>
      <c r="N363" s="28">
        <v>954</v>
      </c>
      <c r="O363" s="972">
        <v>501</v>
      </c>
      <c r="P363" s="29">
        <v>6</v>
      </c>
      <c r="Q363" s="28"/>
      <c r="R363" s="28"/>
      <c r="S363" s="81">
        <v>208.333</v>
      </c>
      <c r="T363" s="185">
        <v>44489</v>
      </c>
      <c r="U363" s="326" t="s">
        <v>5998</v>
      </c>
      <c r="V363" s="60">
        <v>0.33</v>
      </c>
      <c r="W363" s="167">
        <v>1</v>
      </c>
      <c r="X363" s="489">
        <f t="shared" si="12"/>
        <v>72.064874213836475</v>
      </c>
      <c r="Y363" s="502" t="s">
        <v>1833</v>
      </c>
      <c r="Z363" s="494"/>
      <c r="AA363" s="28" t="s">
        <v>20</v>
      </c>
      <c r="AB363" s="27">
        <v>1</v>
      </c>
      <c r="AC363" s="28" t="s">
        <v>127</v>
      </c>
      <c r="AD363" s="27"/>
      <c r="AE363" s="28" t="s">
        <v>124</v>
      </c>
      <c r="AF363" s="29" t="s">
        <v>55</v>
      </c>
      <c r="AG363" s="29" t="s">
        <v>54</v>
      </c>
      <c r="AH363" s="27" t="s">
        <v>83</v>
      </c>
      <c r="AI363" s="27" t="s">
        <v>129</v>
      </c>
      <c r="AJ363" s="27"/>
      <c r="AK363" s="81"/>
      <c r="AL363" s="569"/>
      <c r="AM363" s="28"/>
      <c r="AN363" s="28"/>
      <c r="AO363" s="28">
        <v>2003</v>
      </c>
      <c r="AP363" s="20">
        <v>2009</v>
      </c>
      <c r="AQ363" s="182" t="s">
        <v>1784</v>
      </c>
      <c r="AR363" s="28" t="s">
        <v>135</v>
      </c>
      <c r="AS363" s="20" t="s">
        <v>805</v>
      </c>
    </row>
    <row r="364" spans="1:45" ht="15" customHeight="1" x14ac:dyDescent="0.25">
      <c r="A364" t="s">
        <v>746</v>
      </c>
      <c r="B364">
        <v>1</v>
      </c>
      <c r="C364" t="s">
        <v>875</v>
      </c>
      <c r="D364" s="26" t="s">
        <v>1637</v>
      </c>
      <c r="E364" s="435" t="s">
        <v>2266</v>
      </c>
      <c r="F364" s="27" t="s">
        <v>85</v>
      </c>
      <c r="G364" s="28" t="s">
        <v>1638</v>
      </c>
      <c r="H364" s="27" t="s">
        <v>143</v>
      </c>
      <c r="I364" s="27">
        <v>8</v>
      </c>
      <c r="J364" s="87">
        <v>12</v>
      </c>
      <c r="K364" s="19" t="s">
        <v>800</v>
      </c>
      <c r="L364" s="28" t="s">
        <v>108</v>
      </c>
      <c r="M364" s="81"/>
      <c r="N364" s="28">
        <v>956</v>
      </c>
      <c r="O364" s="972"/>
      <c r="P364" s="29">
        <v>4</v>
      </c>
      <c r="Q364" s="28"/>
      <c r="R364" s="28"/>
      <c r="S364" s="81">
        <v>381.38799999999998</v>
      </c>
      <c r="T364" s="185">
        <v>42211</v>
      </c>
      <c r="U364" s="326">
        <v>14.7</v>
      </c>
      <c r="V364" s="60">
        <v>0.33</v>
      </c>
      <c r="W364" s="167">
        <v>1</v>
      </c>
      <c r="X364" s="489">
        <f t="shared" si="12"/>
        <v>131.65066945606696</v>
      </c>
      <c r="Y364" s="502" t="s">
        <v>174</v>
      </c>
      <c r="Z364" s="494"/>
      <c r="AA364" s="28" t="s">
        <v>20</v>
      </c>
      <c r="AB364" s="27">
        <v>17</v>
      </c>
      <c r="AC364" s="28" t="s">
        <v>1639</v>
      </c>
      <c r="AD364" s="27"/>
      <c r="AE364" s="28"/>
      <c r="AF364" s="29" t="s">
        <v>55</v>
      </c>
      <c r="AG364" s="29" t="s">
        <v>54</v>
      </c>
      <c r="AH364" s="27"/>
      <c r="AI364" s="27"/>
      <c r="AJ364" s="27"/>
      <c r="AK364" s="81"/>
      <c r="AL364" s="569"/>
      <c r="AM364" s="28">
        <v>8</v>
      </c>
      <c r="AN364" s="28"/>
      <c r="AO364" s="28">
        <v>2015</v>
      </c>
      <c r="AP364" s="20">
        <v>2015</v>
      </c>
      <c r="AQ364" s="142"/>
      <c r="AR364" s="28" t="s">
        <v>1640</v>
      </c>
      <c r="AS364" s="20"/>
    </row>
    <row r="365" spans="1:45" ht="15" customHeight="1" x14ac:dyDescent="0.25">
      <c r="A365" t="s">
        <v>744</v>
      </c>
      <c r="B365">
        <v>1</v>
      </c>
      <c r="C365" t="s">
        <v>875</v>
      </c>
      <c r="D365" s="45" t="s">
        <v>404</v>
      </c>
      <c r="E365" s="555" t="s">
        <v>2341</v>
      </c>
      <c r="F365" s="46" t="s">
        <v>67</v>
      </c>
      <c r="G365" s="42" t="s">
        <v>406</v>
      </c>
      <c r="H365" s="27" t="s">
        <v>178</v>
      </c>
      <c r="I365" s="46">
        <v>8</v>
      </c>
      <c r="J365" s="670">
        <v>16</v>
      </c>
      <c r="K365" s="19" t="s">
        <v>800</v>
      </c>
      <c r="L365" s="52" t="s">
        <v>108</v>
      </c>
      <c r="M365" s="81"/>
      <c r="N365" s="28">
        <v>990</v>
      </c>
      <c r="O365" s="972"/>
      <c r="P365" s="29">
        <v>6</v>
      </c>
      <c r="Q365" s="28"/>
      <c r="R365" s="28"/>
      <c r="S365" s="81">
        <v>206.95400000000001</v>
      </c>
      <c r="T365" s="185">
        <v>41685</v>
      </c>
      <c r="U365" s="326">
        <v>14.7</v>
      </c>
      <c r="V365" s="60">
        <v>0.33</v>
      </c>
      <c r="W365" s="167">
        <v>1</v>
      </c>
      <c r="X365" s="489">
        <f t="shared" si="12"/>
        <v>68.984666666666669</v>
      </c>
      <c r="Y365" s="502" t="s">
        <v>2342</v>
      </c>
      <c r="Z365" s="494"/>
      <c r="AA365" s="28" t="s">
        <v>20</v>
      </c>
      <c r="AB365" s="27">
        <v>1</v>
      </c>
      <c r="AC365" s="28" t="s">
        <v>408</v>
      </c>
      <c r="AD365" s="27" t="s">
        <v>54</v>
      </c>
      <c r="AE365" s="28" t="s">
        <v>124</v>
      </c>
      <c r="AF365" s="29" t="s">
        <v>55</v>
      </c>
      <c r="AG365" s="29"/>
      <c r="AH365" s="27" t="s">
        <v>181</v>
      </c>
      <c r="AI365" s="27" t="s">
        <v>181</v>
      </c>
      <c r="AJ365" s="27" t="s">
        <v>54</v>
      </c>
      <c r="AK365" s="81">
        <v>72</v>
      </c>
      <c r="AL365" s="569"/>
      <c r="AM365" s="28">
        <v>32</v>
      </c>
      <c r="AN365" s="28">
        <v>2</v>
      </c>
      <c r="AO365" s="28">
        <v>2010</v>
      </c>
      <c r="AP365" s="20">
        <v>2013</v>
      </c>
      <c r="AQ365" s="182" t="s">
        <v>2343</v>
      </c>
      <c r="AR365" s="28" t="s">
        <v>407</v>
      </c>
      <c r="AS365" s="20"/>
    </row>
    <row r="366" spans="1:45" ht="15" customHeight="1" x14ac:dyDescent="0.25">
      <c r="A366" t="s">
        <v>744</v>
      </c>
      <c r="B366">
        <v>1</v>
      </c>
      <c r="C366" t="s">
        <v>875</v>
      </c>
      <c r="D366" s="45" t="s">
        <v>316</v>
      </c>
      <c r="E366" s="555" t="s">
        <v>2295</v>
      </c>
      <c r="F366" s="46" t="s">
        <v>57</v>
      </c>
      <c r="G366" s="42" t="s">
        <v>297</v>
      </c>
      <c r="H366" s="46">
        <v>8051</v>
      </c>
      <c r="I366" s="46">
        <v>8</v>
      </c>
      <c r="J366" s="670">
        <v>8</v>
      </c>
      <c r="K366" s="19" t="s">
        <v>800</v>
      </c>
      <c r="L366" s="52" t="s">
        <v>108</v>
      </c>
      <c r="M366" s="81"/>
      <c r="N366" s="28">
        <v>1022</v>
      </c>
      <c r="O366" s="972"/>
      <c r="P366" s="29">
        <v>6</v>
      </c>
      <c r="Q366" s="28">
        <v>1</v>
      </c>
      <c r="R366" s="28">
        <v>1</v>
      </c>
      <c r="S366" s="81">
        <v>153.846</v>
      </c>
      <c r="T366" s="185">
        <v>43193</v>
      </c>
      <c r="U366" s="326">
        <v>14.7</v>
      </c>
      <c r="V366" s="60">
        <v>0.33</v>
      </c>
      <c r="W366" s="167">
        <v>6</v>
      </c>
      <c r="X366" s="489">
        <f t="shared" si="12"/>
        <v>8.2793835616438365</v>
      </c>
      <c r="Y366" s="502" t="s">
        <v>2216</v>
      </c>
      <c r="Z366" s="494" t="s">
        <v>54</v>
      </c>
      <c r="AA366" s="28" t="s">
        <v>17</v>
      </c>
      <c r="AB366" s="27">
        <v>8</v>
      </c>
      <c r="AC366" s="28" t="s">
        <v>3292</v>
      </c>
      <c r="AD366" s="27" t="s">
        <v>54</v>
      </c>
      <c r="AE366" s="28" t="s">
        <v>124</v>
      </c>
      <c r="AF366" s="29" t="s">
        <v>55</v>
      </c>
      <c r="AG366" s="27" t="s">
        <v>55</v>
      </c>
      <c r="AH366" s="27" t="s">
        <v>181</v>
      </c>
      <c r="AI366" s="27" t="s">
        <v>181</v>
      </c>
      <c r="AJ366" s="27" t="s">
        <v>54</v>
      </c>
      <c r="AK366" s="81"/>
      <c r="AL366" s="569"/>
      <c r="AM366" s="28"/>
      <c r="AN366" s="28"/>
      <c r="AO366" s="28">
        <v>2012</v>
      </c>
      <c r="AP366" s="20">
        <v>2018</v>
      </c>
      <c r="AQ366" s="142"/>
      <c r="AR366" s="28" t="s">
        <v>965</v>
      </c>
      <c r="AS366" s="20" t="s">
        <v>964</v>
      </c>
    </row>
    <row r="367" spans="1:45" ht="15" customHeight="1" x14ac:dyDescent="0.25">
      <c r="B367">
        <v>1</v>
      </c>
      <c r="C367" t="s">
        <v>875</v>
      </c>
      <c r="D367" s="26" t="s">
        <v>1990</v>
      </c>
      <c r="E367" s="435" t="s">
        <v>5780</v>
      </c>
      <c r="F367" s="27" t="s">
        <v>67</v>
      </c>
      <c r="G367" s="28" t="s">
        <v>5779</v>
      </c>
      <c r="H367" s="27">
        <v>8051</v>
      </c>
      <c r="I367" s="27">
        <v>8</v>
      </c>
      <c r="J367" s="87">
        <v>8</v>
      </c>
      <c r="K367" s="19" t="s">
        <v>800</v>
      </c>
      <c r="L367" s="52" t="s">
        <v>108</v>
      </c>
      <c r="M367" s="81"/>
      <c r="N367" s="28">
        <v>1031</v>
      </c>
      <c r="O367" s="972"/>
      <c r="P367" s="29">
        <v>6</v>
      </c>
      <c r="Q367" s="28">
        <v>1</v>
      </c>
      <c r="R367" s="28"/>
      <c r="S367" s="81">
        <v>138.88900000000001</v>
      </c>
      <c r="T367" s="185">
        <v>43184</v>
      </c>
      <c r="U367" s="326">
        <v>14.7</v>
      </c>
      <c r="V367" s="60">
        <v>0.33</v>
      </c>
      <c r="W367" s="167">
        <v>4</v>
      </c>
      <c r="X367" s="489">
        <f t="shared" si="12"/>
        <v>11.113814258001941</v>
      </c>
      <c r="Y367" s="502" t="s">
        <v>174</v>
      </c>
      <c r="Z367" s="494"/>
      <c r="AA367" s="28" t="s">
        <v>20</v>
      </c>
      <c r="AB367" s="27">
        <v>2</v>
      </c>
      <c r="AC367" s="28" t="s">
        <v>1990</v>
      </c>
      <c r="AD367" s="27" t="s">
        <v>54</v>
      </c>
      <c r="AE367" s="28" t="s">
        <v>124</v>
      </c>
      <c r="AF367" s="29" t="s">
        <v>55</v>
      </c>
      <c r="AG367" s="29" t="s">
        <v>55</v>
      </c>
      <c r="AH367" s="27" t="s">
        <v>181</v>
      </c>
      <c r="AI367" s="27" t="s">
        <v>181</v>
      </c>
      <c r="AJ367" s="27" t="s">
        <v>54</v>
      </c>
      <c r="AK367" s="81"/>
      <c r="AL367" s="569"/>
      <c r="AM367" s="28"/>
      <c r="AN367" s="28"/>
      <c r="AO367" s="28">
        <v>2015</v>
      </c>
      <c r="AP367" s="20">
        <v>2019</v>
      </c>
      <c r="AQ367" s="19"/>
      <c r="AR367" s="28"/>
      <c r="AS367" s="20"/>
    </row>
    <row r="368" spans="1:45" ht="15" customHeight="1" x14ac:dyDescent="0.25">
      <c r="B368">
        <v>1</v>
      </c>
      <c r="C368" t="s">
        <v>875</v>
      </c>
      <c r="D368" s="45" t="s">
        <v>1811</v>
      </c>
      <c r="E368" s="555" t="s">
        <v>2517</v>
      </c>
      <c r="F368" s="46" t="s">
        <v>67</v>
      </c>
      <c r="G368" s="42" t="s">
        <v>1813</v>
      </c>
      <c r="H368" s="27" t="s">
        <v>143</v>
      </c>
      <c r="I368" s="27">
        <v>8</v>
      </c>
      <c r="J368" s="87">
        <v>16</v>
      </c>
      <c r="K368" s="19" t="s">
        <v>800</v>
      </c>
      <c r="L368" s="52" t="s">
        <v>108</v>
      </c>
      <c r="M368" s="81" t="s">
        <v>2674</v>
      </c>
      <c r="N368" s="28">
        <v>1049</v>
      </c>
      <c r="O368" s="972"/>
      <c r="P368" s="29">
        <v>6</v>
      </c>
      <c r="Q368" s="28"/>
      <c r="R368" s="28">
        <v>1</v>
      </c>
      <c r="S368" s="81">
        <v>370</v>
      </c>
      <c r="T368" s="185">
        <v>43160</v>
      </c>
      <c r="U368" s="326">
        <v>14.7</v>
      </c>
      <c r="V368" s="60">
        <v>0.33</v>
      </c>
      <c r="W368" s="167">
        <v>1</v>
      </c>
      <c r="X368" s="489">
        <f t="shared" si="12"/>
        <v>116.39656816015253</v>
      </c>
      <c r="Y368" s="502" t="s">
        <v>174</v>
      </c>
      <c r="Z368" s="494"/>
      <c r="AA368" s="28" t="s">
        <v>20</v>
      </c>
      <c r="AB368" s="27">
        <v>28</v>
      </c>
      <c r="AC368" s="28" t="s">
        <v>79</v>
      </c>
      <c r="AD368" s="27" t="s">
        <v>54</v>
      </c>
      <c r="AE368" s="28"/>
      <c r="AF368" s="29"/>
      <c r="AG368" s="29"/>
      <c r="AH368" s="27"/>
      <c r="AI368" s="27"/>
      <c r="AJ368" s="27"/>
      <c r="AK368" s="81">
        <v>20</v>
      </c>
      <c r="AL368" s="569"/>
      <c r="AM368" s="28">
        <v>16</v>
      </c>
      <c r="AN368" s="28"/>
      <c r="AO368" s="28">
        <v>2013</v>
      </c>
      <c r="AP368" s="20">
        <v>2017</v>
      </c>
      <c r="AQ368" s="182" t="s">
        <v>2675</v>
      </c>
      <c r="AR368" s="28" t="s">
        <v>5287</v>
      </c>
      <c r="AS368" s="20" t="s">
        <v>5286</v>
      </c>
    </row>
    <row r="369" spans="1:45" ht="15" customHeight="1" x14ac:dyDescent="0.25">
      <c r="A369" t="s">
        <v>744</v>
      </c>
      <c r="B369">
        <v>1</v>
      </c>
      <c r="C369" t="s">
        <v>875</v>
      </c>
      <c r="D369" s="26" t="s">
        <v>1467</v>
      </c>
      <c r="E369" s="435" t="s">
        <v>2495</v>
      </c>
      <c r="F369" s="27" t="s">
        <v>67</v>
      </c>
      <c r="G369" s="28" t="s">
        <v>1465</v>
      </c>
      <c r="H369" s="27">
        <v>6502</v>
      </c>
      <c r="I369" s="27">
        <v>8</v>
      </c>
      <c r="J369" s="87">
        <v>8</v>
      </c>
      <c r="K369" s="19" t="s">
        <v>800</v>
      </c>
      <c r="L369" s="52" t="s">
        <v>108</v>
      </c>
      <c r="M369" s="81"/>
      <c r="N369" s="28">
        <v>1052</v>
      </c>
      <c r="O369" s="972"/>
      <c r="P369" s="29">
        <v>6</v>
      </c>
      <c r="Q369" s="28"/>
      <c r="R369" s="28"/>
      <c r="S369" s="81">
        <v>242.18899999999999</v>
      </c>
      <c r="T369" s="185">
        <v>41826</v>
      </c>
      <c r="U369" s="326">
        <v>14.7</v>
      </c>
      <c r="V369" s="60">
        <v>0.33</v>
      </c>
      <c r="W369" s="167">
        <v>4</v>
      </c>
      <c r="X369" s="489">
        <f t="shared" si="12"/>
        <v>18.992958650190115</v>
      </c>
      <c r="Y369" s="502" t="s">
        <v>174</v>
      </c>
      <c r="Z369" s="494"/>
      <c r="AA369" s="28" t="s">
        <v>20</v>
      </c>
      <c r="AB369" s="27">
        <v>1</v>
      </c>
      <c r="AC369" s="28" t="s">
        <v>1464</v>
      </c>
      <c r="AD369" s="27" t="s">
        <v>54</v>
      </c>
      <c r="AE369" s="28" t="s">
        <v>124</v>
      </c>
      <c r="AF369" s="29" t="s">
        <v>55</v>
      </c>
      <c r="AG369" s="29" t="s">
        <v>55</v>
      </c>
      <c r="AH369" s="27" t="s">
        <v>181</v>
      </c>
      <c r="AI369" s="27" t="s">
        <v>181</v>
      </c>
      <c r="AJ369" s="27" t="s">
        <v>54</v>
      </c>
      <c r="AK369" s="81"/>
      <c r="AL369" s="569"/>
      <c r="AM369" s="28"/>
      <c r="AN369" s="28"/>
      <c r="AO369" s="28">
        <v>2007</v>
      </c>
      <c r="AP369" s="20">
        <v>2011</v>
      </c>
      <c r="AQ369" s="182" t="s">
        <v>2496</v>
      </c>
      <c r="AR369" s="28" t="s">
        <v>1466</v>
      </c>
      <c r="AS369" s="20"/>
    </row>
    <row r="370" spans="1:45" ht="15" customHeight="1" x14ac:dyDescent="0.25">
      <c r="A370" t="s">
        <v>745</v>
      </c>
      <c r="B370">
        <v>1</v>
      </c>
      <c r="C370" t="s">
        <v>875</v>
      </c>
      <c r="D370" s="45" t="s">
        <v>105</v>
      </c>
      <c r="E370" s="555" t="s">
        <v>2209</v>
      </c>
      <c r="F370" s="46" t="s">
        <v>67</v>
      </c>
      <c r="G370" s="42" t="s">
        <v>106</v>
      </c>
      <c r="H370" s="27">
        <v>6805</v>
      </c>
      <c r="I370" s="46">
        <v>8</v>
      </c>
      <c r="J370" s="670">
        <v>8</v>
      </c>
      <c r="K370" s="856" t="s">
        <v>6197</v>
      </c>
      <c r="L370" s="52" t="s">
        <v>108</v>
      </c>
      <c r="M370" s="81" t="s">
        <v>6199</v>
      </c>
      <c r="N370" s="28">
        <v>1106</v>
      </c>
      <c r="O370" s="972">
        <v>117</v>
      </c>
      <c r="P370" s="29">
        <v>6</v>
      </c>
      <c r="Q370" s="28"/>
      <c r="R370" s="28"/>
      <c r="S370" s="81">
        <v>485.43700000000001</v>
      </c>
      <c r="T370" s="185">
        <v>44489</v>
      </c>
      <c r="U370" s="326" t="s">
        <v>5998</v>
      </c>
      <c r="V370" s="60">
        <v>0.33</v>
      </c>
      <c r="W370" s="167">
        <v>4</v>
      </c>
      <c r="X370" s="489">
        <f t="shared" si="12"/>
        <v>36.210264466546114</v>
      </c>
      <c r="Y370" s="502" t="s">
        <v>174</v>
      </c>
      <c r="Z370" s="494"/>
      <c r="AA370" s="28" t="s">
        <v>17</v>
      </c>
      <c r="AB370" s="27">
        <v>1</v>
      </c>
      <c r="AC370" s="59">
        <v>6805</v>
      </c>
      <c r="AD370" s="27"/>
      <c r="AE370" s="28" t="s">
        <v>124</v>
      </c>
      <c r="AF370" s="29" t="s">
        <v>55</v>
      </c>
      <c r="AG370" s="29" t="s">
        <v>55</v>
      </c>
      <c r="AH370" s="27" t="s">
        <v>181</v>
      </c>
      <c r="AI370" s="27" t="s">
        <v>181</v>
      </c>
      <c r="AJ370" s="27" t="s">
        <v>54</v>
      </c>
      <c r="AK370" s="81"/>
      <c r="AL370" s="569"/>
      <c r="AM370" s="28"/>
      <c r="AN370" s="28"/>
      <c r="AO370" s="28">
        <v>2007</v>
      </c>
      <c r="AP370" s="20">
        <v>2009</v>
      </c>
      <c r="AQ370" s="142"/>
      <c r="AR370" s="28"/>
      <c r="AS370" s="20" t="s">
        <v>6202</v>
      </c>
    </row>
    <row r="371" spans="1:45" ht="15" customHeight="1" x14ac:dyDescent="0.25">
      <c r="B371">
        <v>1</v>
      </c>
      <c r="C371" t="s">
        <v>875</v>
      </c>
      <c r="D371" s="45" t="s">
        <v>3324</v>
      </c>
      <c r="E371" s="555" t="s">
        <v>3004</v>
      </c>
      <c r="F371" s="46" t="s">
        <v>57</v>
      </c>
      <c r="G371" s="42" t="s">
        <v>3003</v>
      </c>
      <c r="H371" s="27" t="s">
        <v>178</v>
      </c>
      <c r="I371" s="46">
        <v>8</v>
      </c>
      <c r="J371" s="670">
        <v>16</v>
      </c>
      <c r="K371" s="19" t="s">
        <v>800</v>
      </c>
      <c r="L371" s="52" t="s">
        <v>108</v>
      </c>
      <c r="M371" s="81"/>
      <c r="N371" s="28">
        <v>1116</v>
      </c>
      <c r="O371" s="972"/>
      <c r="P371" s="29">
        <v>6</v>
      </c>
      <c r="Q371" s="28"/>
      <c r="R371" s="28"/>
      <c r="S371" s="81">
        <v>120.482</v>
      </c>
      <c r="T371" s="185">
        <v>43177</v>
      </c>
      <c r="U371" s="326">
        <v>14.7</v>
      </c>
      <c r="V371" s="60">
        <v>0.33</v>
      </c>
      <c r="W371" s="167">
        <v>1</v>
      </c>
      <c r="X371" s="489">
        <f t="shared" si="12"/>
        <v>35.626397849462371</v>
      </c>
      <c r="Y371" s="502" t="s">
        <v>174</v>
      </c>
      <c r="Z371" s="494"/>
      <c r="AA371" s="28" t="s">
        <v>20</v>
      </c>
      <c r="AB371" s="27">
        <v>34</v>
      </c>
      <c r="AC371" s="28" t="s">
        <v>3059</v>
      </c>
      <c r="AD371" s="27" t="s">
        <v>54</v>
      </c>
      <c r="AE371" s="28" t="s">
        <v>124</v>
      </c>
      <c r="AF371" s="29" t="s">
        <v>55</v>
      </c>
      <c r="AG371" s="29"/>
      <c r="AH371" s="27" t="s">
        <v>181</v>
      </c>
      <c r="AI371" s="27" t="s">
        <v>182</v>
      </c>
      <c r="AJ371" s="27" t="s">
        <v>54</v>
      </c>
      <c r="AK371" s="81">
        <v>72</v>
      </c>
      <c r="AL371" s="569"/>
      <c r="AM371" s="28">
        <v>32</v>
      </c>
      <c r="AN371" s="28"/>
      <c r="AO371" s="28">
        <v>2017</v>
      </c>
      <c r="AP371" s="20">
        <v>2018</v>
      </c>
      <c r="AQ371" s="182" t="s">
        <v>3005</v>
      </c>
      <c r="AR371" s="28" t="s">
        <v>4480</v>
      </c>
      <c r="AS371" s="127" t="s">
        <v>4479</v>
      </c>
    </row>
    <row r="372" spans="1:45" ht="15" customHeight="1" x14ac:dyDescent="0.25">
      <c r="A372" t="s">
        <v>744</v>
      </c>
      <c r="B372">
        <v>1</v>
      </c>
      <c r="C372" t="s">
        <v>875</v>
      </c>
      <c r="D372" s="26" t="s">
        <v>120</v>
      </c>
      <c r="E372" s="435" t="s">
        <v>2215</v>
      </c>
      <c r="F372" s="27" t="s">
        <v>67</v>
      </c>
      <c r="G372" s="28" t="s">
        <v>121</v>
      </c>
      <c r="H372" s="27">
        <v>8080</v>
      </c>
      <c r="I372" s="27">
        <v>8</v>
      </c>
      <c r="J372" s="87">
        <v>8</v>
      </c>
      <c r="K372" s="19" t="s">
        <v>800</v>
      </c>
      <c r="L372" s="52" t="s">
        <v>108</v>
      </c>
      <c r="M372" s="81"/>
      <c r="N372" s="28">
        <v>1179</v>
      </c>
      <c r="O372" s="972"/>
      <c r="P372" s="29">
        <v>6</v>
      </c>
      <c r="Q372" s="28"/>
      <c r="R372" s="28"/>
      <c r="S372" s="81">
        <v>299.04300000000001</v>
      </c>
      <c r="T372" s="185">
        <v>43149</v>
      </c>
      <c r="U372" s="326">
        <v>14.7</v>
      </c>
      <c r="V372" s="60">
        <v>0.33</v>
      </c>
      <c r="W372" s="167">
        <v>9</v>
      </c>
      <c r="X372" s="489">
        <f t="shared" si="12"/>
        <v>9.3001781170483468</v>
      </c>
      <c r="Y372" s="502" t="s">
        <v>174</v>
      </c>
      <c r="Z372" s="494"/>
      <c r="AA372" s="28" t="s">
        <v>20</v>
      </c>
      <c r="AB372" s="27">
        <v>1</v>
      </c>
      <c r="AC372" s="28" t="s">
        <v>122</v>
      </c>
      <c r="AD372" s="27" t="s">
        <v>54</v>
      </c>
      <c r="AE372" s="28" t="s">
        <v>124</v>
      </c>
      <c r="AF372" s="29" t="s">
        <v>55</v>
      </c>
      <c r="AG372" s="29" t="s">
        <v>55</v>
      </c>
      <c r="AH372" s="27" t="s">
        <v>181</v>
      </c>
      <c r="AI372" s="27" t="s">
        <v>181</v>
      </c>
      <c r="AJ372" s="27" t="s">
        <v>54</v>
      </c>
      <c r="AK372" s="81"/>
      <c r="AL372" s="569"/>
      <c r="AM372" s="28"/>
      <c r="AN372" s="28"/>
      <c r="AO372" s="28">
        <v>2006</v>
      </c>
      <c r="AP372" s="20">
        <v>2016</v>
      </c>
      <c r="AQ372" s="142"/>
      <c r="AR372" s="28" t="s">
        <v>784</v>
      </c>
      <c r="AS372" s="20"/>
    </row>
    <row r="373" spans="1:45" ht="15" customHeight="1" x14ac:dyDescent="0.25">
      <c r="A373" t="s">
        <v>744</v>
      </c>
      <c r="B373">
        <v>1</v>
      </c>
      <c r="C373" t="s">
        <v>875</v>
      </c>
      <c r="D373" s="26" t="s">
        <v>577</v>
      </c>
      <c r="E373" s="435" t="s">
        <v>2574</v>
      </c>
      <c r="F373" s="27" t="s">
        <v>296</v>
      </c>
      <c r="G373" s="28" t="s">
        <v>579</v>
      </c>
      <c r="H373" s="27" t="s">
        <v>559</v>
      </c>
      <c r="I373" s="27">
        <v>8</v>
      </c>
      <c r="J373" s="87">
        <v>8</v>
      </c>
      <c r="K373" s="19" t="s">
        <v>800</v>
      </c>
      <c r="L373" s="52" t="s">
        <v>108</v>
      </c>
      <c r="M373" s="81"/>
      <c r="N373" s="28">
        <v>1207</v>
      </c>
      <c r="O373" s="972"/>
      <c r="P373" s="29">
        <v>6</v>
      </c>
      <c r="Q373" s="28"/>
      <c r="R373" s="28"/>
      <c r="S373" s="81">
        <v>181.917</v>
      </c>
      <c r="T373" s="185">
        <v>41687</v>
      </c>
      <c r="U373" s="326">
        <v>14.7</v>
      </c>
      <c r="V373" s="60">
        <v>0.33</v>
      </c>
      <c r="W373" s="167">
        <v>3</v>
      </c>
      <c r="X373" s="489">
        <f t="shared" si="12"/>
        <v>16.579014084507044</v>
      </c>
      <c r="Y373" s="502" t="s">
        <v>2216</v>
      </c>
      <c r="Z373" s="494"/>
      <c r="AA373" s="28" t="s">
        <v>20</v>
      </c>
      <c r="AB373" s="27">
        <v>6</v>
      </c>
      <c r="AC373" s="28" t="s">
        <v>817</v>
      </c>
      <c r="AD373" s="27" t="s">
        <v>54</v>
      </c>
      <c r="AE373" s="28" t="s">
        <v>124</v>
      </c>
      <c r="AF373" s="29" t="s">
        <v>55</v>
      </c>
      <c r="AG373" s="29" t="s">
        <v>55</v>
      </c>
      <c r="AH373" s="27" t="s">
        <v>181</v>
      </c>
      <c r="AI373" s="27" t="s">
        <v>181</v>
      </c>
      <c r="AJ373" s="27" t="s">
        <v>54</v>
      </c>
      <c r="AK373" s="81"/>
      <c r="AL373" s="569"/>
      <c r="AM373" s="28"/>
      <c r="AN373" s="28"/>
      <c r="AO373" s="28">
        <v>2004</v>
      </c>
      <c r="AP373" s="20">
        <v>2018</v>
      </c>
      <c r="AQ373" s="182" t="s">
        <v>3014</v>
      </c>
      <c r="AR373" s="28" t="s">
        <v>580</v>
      </c>
      <c r="AS373" s="20"/>
    </row>
    <row r="374" spans="1:45" ht="15" customHeight="1" x14ac:dyDescent="0.25">
      <c r="A374" t="s">
        <v>744</v>
      </c>
      <c r="B374">
        <v>1</v>
      </c>
      <c r="C374" t="s">
        <v>875</v>
      </c>
      <c r="D374" s="26" t="s">
        <v>959</v>
      </c>
      <c r="E374" s="435" t="s">
        <v>2617</v>
      </c>
      <c r="F374" s="27" t="s">
        <v>296</v>
      </c>
      <c r="G374" s="28" t="s">
        <v>336</v>
      </c>
      <c r="H374" s="27" t="s">
        <v>199</v>
      </c>
      <c r="I374" s="27">
        <v>8</v>
      </c>
      <c r="J374" s="87">
        <v>14</v>
      </c>
      <c r="K374" s="19" t="s">
        <v>778</v>
      </c>
      <c r="L374" s="52" t="s">
        <v>336</v>
      </c>
      <c r="M374" s="81"/>
      <c r="N374" s="28">
        <v>1217</v>
      </c>
      <c r="O374" s="972"/>
      <c r="P374" s="29">
        <v>4</v>
      </c>
      <c r="Q374" s="28"/>
      <c r="R374" s="28">
        <v>3</v>
      </c>
      <c r="S374" s="81">
        <v>60.143000000000001</v>
      </c>
      <c r="T374" s="185">
        <v>41884</v>
      </c>
      <c r="U374" s="326"/>
      <c r="V374" s="60">
        <v>0.33</v>
      </c>
      <c r="W374" s="167">
        <v>1</v>
      </c>
      <c r="X374" s="489">
        <f t="shared" si="12"/>
        <v>16.308290879211178</v>
      </c>
      <c r="Y374" s="502" t="s">
        <v>174</v>
      </c>
      <c r="Z374" s="494" t="s">
        <v>54</v>
      </c>
      <c r="AA374" s="28" t="s">
        <v>20</v>
      </c>
      <c r="AB374" s="27">
        <v>3</v>
      </c>
      <c r="AC374" s="28" t="s">
        <v>961</v>
      </c>
      <c r="AD374" s="27" t="s">
        <v>54</v>
      </c>
      <c r="AE374" s="28" t="s">
        <v>124</v>
      </c>
      <c r="AF374" s="29" t="s">
        <v>55</v>
      </c>
      <c r="AG374" s="29" t="s">
        <v>54</v>
      </c>
      <c r="AH374" s="27">
        <v>256</v>
      </c>
      <c r="AI374" s="27" t="s">
        <v>83</v>
      </c>
      <c r="AJ374" s="27" t="s">
        <v>54</v>
      </c>
      <c r="AK374" s="81"/>
      <c r="AL374" s="569"/>
      <c r="AM374" s="28"/>
      <c r="AN374" s="28"/>
      <c r="AO374" s="28">
        <v>2013</v>
      </c>
      <c r="AP374" s="20">
        <v>2014</v>
      </c>
      <c r="AQ374" s="142"/>
      <c r="AR374" s="28" t="s">
        <v>960</v>
      </c>
      <c r="AS374" s="20"/>
    </row>
    <row r="375" spans="1:45" ht="15" customHeight="1" x14ac:dyDescent="0.25">
      <c r="A375" t="s">
        <v>744</v>
      </c>
      <c r="B375">
        <v>1</v>
      </c>
      <c r="C375" t="s">
        <v>875</v>
      </c>
      <c r="D375" s="26" t="s">
        <v>534</v>
      </c>
      <c r="E375" s="435" t="s">
        <v>2484</v>
      </c>
      <c r="F375" s="27" t="s">
        <v>85</v>
      </c>
      <c r="G375" s="28" t="s">
        <v>535</v>
      </c>
      <c r="H375" s="27" t="s">
        <v>881</v>
      </c>
      <c r="I375" s="27">
        <v>8</v>
      </c>
      <c r="J375" s="87">
        <v>8</v>
      </c>
      <c r="K375" s="19" t="s">
        <v>800</v>
      </c>
      <c r="L375" s="52" t="s">
        <v>108</v>
      </c>
      <c r="M375" s="81"/>
      <c r="N375" s="28">
        <v>1218</v>
      </c>
      <c r="O375" s="972"/>
      <c r="P375" s="29">
        <v>6</v>
      </c>
      <c r="Q375" s="28"/>
      <c r="R375" s="28"/>
      <c r="S375" s="81">
        <v>152.78800000000001</v>
      </c>
      <c r="T375" s="185">
        <v>41688</v>
      </c>
      <c r="U375" s="326">
        <v>14.7</v>
      </c>
      <c r="V375" s="60">
        <v>0.33</v>
      </c>
      <c r="W375" s="167">
        <v>4</v>
      </c>
      <c r="X375" s="489">
        <f t="shared" si="12"/>
        <v>10.348940886699507</v>
      </c>
      <c r="Y375" s="502" t="s">
        <v>174</v>
      </c>
      <c r="Z375" s="494" t="s">
        <v>54</v>
      </c>
      <c r="AA375" s="28" t="s">
        <v>17</v>
      </c>
      <c r="AB375" s="27">
        <v>17</v>
      </c>
      <c r="AC375" s="28" t="s">
        <v>536</v>
      </c>
      <c r="AD375" s="27" t="s">
        <v>54</v>
      </c>
      <c r="AE375" s="28" t="s">
        <v>124</v>
      </c>
      <c r="AF375" s="29" t="s">
        <v>55</v>
      </c>
      <c r="AG375" s="29" t="s">
        <v>55</v>
      </c>
      <c r="AH375" s="27" t="s">
        <v>181</v>
      </c>
      <c r="AI375" s="27" t="s">
        <v>181</v>
      </c>
      <c r="AJ375" s="27" t="s">
        <v>54</v>
      </c>
      <c r="AK375" s="81"/>
      <c r="AL375" s="569"/>
      <c r="AM375" s="28"/>
      <c r="AN375" s="28"/>
      <c r="AO375" s="28">
        <v>2003</v>
      </c>
      <c r="AP375" s="20">
        <v>2009</v>
      </c>
      <c r="AQ375" s="182" t="s">
        <v>2486</v>
      </c>
      <c r="AR375" s="28" t="s">
        <v>537</v>
      </c>
      <c r="AS375" s="20"/>
    </row>
    <row r="376" spans="1:45" ht="15" customHeight="1" x14ac:dyDescent="0.25">
      <c r="B376">
        <v>1</v>
      </c>
      <c r="C376" t="s">
        <v>875</v>
      </c>
      <c r="D376" s="26" t="s">
        <v>2194</v>
      </c>
      <c r="E376" s="435" t="s">
        <v>2515</v>
      </c>
      <c r="F376" s="27" t="s">
        <v>67</v>
      </c>
      <c r="G376" s="28" t="s">
        <v>1828</v>
      </c>
      <c r="H376" s="27">
        <v>6502</v>
      </c>
      <c r="I376" s="27">
        <v>8</v>
      </c>
      <c r="J376" s="87">
        <v>8</v>
      </c>
      <c r="K376" s="856" t="s">
        <v>6197</v>
      </c>
      <c r="L376" s="52" t="s">
        <v>108</v>
      </c>
      <c r="M376" s="81" t="s">
        <v>6199</v>
      </c>
      <c r="N376" s="28">
        <v>1238</v>
      </c>
      <c r="O376" s="972">
        <v>706</v>
      </c>
      <c r="P376" s="29">
        <v>6</v>
      </c>
      <c r="Q376" s="28"/>
      <c r="R376" s="28">
        <v>7</v>
      </c>
      <c r="S376" s="81">
        <v>195.31299999999999</v>
      </c>
      <c r="T376" s="185">
        <v>44494</v>
      </c>
      <c r="U376" s="326" t="s">
        <v>5998</v>
      </c>
      <c r="V376" s="60">
        <v>0.33</v>
      </c>
      <c r="W376" s="167">
        <v>4</v>
      </c>
      <c r="X376" s="489">
        <f t="shared" si="12"/>
        <v>13.015607835218093</v>
      </c>
      <c r="Y376" s="502" t="s">
        <v>2216</v>
      </c>
      <c r="Z376" s="494" t="s">
        <v>54</v>
      </c>
      <c r="AA376" s="28" t="s">
        <v>17</v>
      </c>
      <c r="AB376" s="27">
        <v>19</v>
      </c>
      <c r="AC376" s="28" t="s">
        <v>2702</v>
      </c>
      <c r="AD376" s="27" t="s">
        <v>54</v>
      </c>
      <c r="AE376" s="28" t="s">
        <v>124</v>
      </c>
      <c r="AF376" s="29" t="s">
        <v>55</v>
      </c>
      <c r="AG376" s="29" t="s">
        <v>54</v>
      </c>
      <c r="AH376" s="27" t="s">
        <v>181</v>
      </c>
      <c r="AI376" s="27" t="s">
        <v>181</v>
      </c>
      <c r="AJ376" s="27" t="s">
        <v>54</v>
      </c>
      <c r="AK376" s="81"/>
      <c r="AL376" s="569"/>
      <c r="AM376" s="28"/>
      <c r="AN376" s="28"/>
      <c r="AO376" s="28">
        <v>2007</v>
      </c>
      <c r="AP376" s="20">
        <v>2009</v>
      </c>
      <c r="AQ376" s="142"/>
      <c r="AR376" s="28" t="s">
        <v>1827</v>
      </c>
      <c r="AS376" s="20" t="s">
        <v>2701</v>
      </c>
    </row>
    <row r="377" spans="1:45" ht="15" customHeight="1" x14ac:dyDescent="0.25">
      <c r="A377" t="s">
        <v>744</v>
      </c>
      <c r="B377">
        <v>1</v>
      </c>
      <c r="C377" t="s">
        <v>875</v>
      </c>
      <c r="D377" s="26" t="s">
        <v>186</v>
      </c>
      <c r="E377" s="435" t="s">
        <v>2235</v>
      </c>
      <c r="F377" s="27" t="s">
        <v>57</v>
      </c>
      <c r="G377" s="28" t="s">
        <v>148</v>
      </c>
      <c r="H377" s="27" t="s">
        <v>178</v>
      </c>
      <c r="I377" s="27">
        <v>8</v>
      </c>
      <c r="J377" s="87">
        <v>16</v>
      </c>
      <c r="K377" s="19" t="s">
        <v>800</v>
      </c>
      <c r="L377" s="52" t="s">
        <v>108</v>
      </c>
      <c r="M377" s="81"/>
      <c r="N377" s="28">
        <v>1243</v>
      </c>
      <c r="O377" s="972"/>
      <c r="P377" s="29">
        <v>6</v>
      </c>
      <c r="Q377" s="28"/>
      <c r="R377" s="28"/>
      <c r="S377" s="81">
        <v>193.911</v>
      </c>
      <c r="T377" s="185">
        <v>41687</v>
      </c>
      <c r="U377" s="326">
        <v>14.7</v>
      </c>
      <c r="V377" s="60">
        <v>0.33</v>
      </c>
      <c r="W377" s="167">
        <v>1</v>
      </c>
      <c r="X377" s="489">
        <f t="shared" ref="X377:X408" si="13">IF(AND(N377&lt;&gt;"",S377&lt;&gt;""),1000*S377*V377/(N377*W377),"")</f>
        <v>51.480796460176997</v>
      </c>
      <c r="Y377" s="502" t="s">
        <v>174</v>
      </c>
      <c r="Z377" s="494"/>
      <c r="AA377" s="28" t="s">
        <v>17</v>
      </c>
      <c r="AB377" s="27">
        <v>1</v>
      </c>
      <c r="AC377" s="28" t="s">
        <v>187</v>
      </c>
      <c r="AD377" s="27"/>
      <c r="AE377" s="28" t="s">
        <v>124</v>
      </c>
      <c r="AF377" s="29" t="s">
        <v>55</v>
      </c>
      <c r="AG377" s="29"/>
      <c r="AH377" s="27" t="s">
        <v>181</v>
      </c>
      <c r="AI377" s="27" t="s">
        <v>182</v>
      </c>
      <c r="AJ377" s="27" t="s">
        <v>54</v>
      </c>
      <c r="AK377" s="81">
        <v>72</v>
      </c>
      <c r="AL377" s="569"/>
      <c r="AM377" s="28">
        <v>32</v>
      </c>
      <c r="AN377" s="28"/>
      <c r="AO377" s="28">
        <v>2008</v>
      </c>
      <c r="AP377" s="20">
        <v>2009</v>
      </c>
      <c r="AQ377" s="142"/>
      <c r="AR377" s="28"/>
      <c r="AS377" s="20"/>
    </row>
    <row r="378" spans="1:45" ht="15" customHeight="1" x14ac:dyDescent="0.25">
      <c r="A378" t="s">
        <v>744</v>
      </c>
      <c r="B378">
        <v>1</v>
      </c>
      <c r="C378" t="s">
        <v>875</v>
      </c>
      <c r="D378" s="26" t="s">
        <v>1614</v>
      </c>
      <c r="E378" s="435" t="s">
        <v>2896</v>
      </c>
      <c r="F378" s="27" t="s">
        <v>57</v>
      </c>
      <c r="G378" s="28" t="s">
        <v>1618</v>
      </c>
      <c r="H378" s="27">
        <v>8080</v>
      </c>
      <c r="I378" s="27">
        <v>8</v>
      </c>
      <c r="J378" s="87">
        <v>8</v>
      </c>
      <c r="K378" s="19" t="s">
        <v>800</v>
      </c>
      <c r="L378" s="52" t="s">
        <v>108</v>
      </c>
      <c r="M378" s="81"/>
      <c r="N378" s="28">
        <v>1276</v>
      </c>
      <c r="O378" s="972"/>
      <c r="P378" s="29">
        <v>6</v>
      </c>
      <c r="Q378" s="28"/>
      <c r="R378" s="28"/>
      <c r="S378" s="81">
        <v>183.68799999999999</v>
      </c>
      <c r="T378" s="185">
        <v>42512</v>
      </c>
      <c r="U378" s="326">
        <v>14.7</v>
      </c>
      <c r="V378" s="60">
        <v>0.33</v>
      </c>
      <c r="W378" s="167">
        <v>9</v>
      </c>
      <c r="X378" s="489">
        <f t="shared" si="13"/>
        <v>5.2783908045977013</v>
      </c>
      <c r="Y378" s="502" t="s">
        <v>174</v>
      </c>
      <c r="Z378" s="494"/>
      <c r="AA378" s="28" t="s">
        <v>17</v>
      </c>
      <c r="AB378" s="27">
        <v>4</v>
      </c>
      <c r="AC378" s="28" t="s">
        <v>1615</v>
      </c>
      <c r="AD378" s="27" t="s">
        <v>54</v>
      </c>
      <c r="AE378" s="28" t="s">
        <v>124</v>
      </c>
      <c r="AF378" s="29" t="s">
        <v>55</v>
      </c>
      <c r="AG378" s="29" t="s">
        <v>55</v>
      </c>
      <c r="AH378" s="27" t="s">
        <v>181</v>
      </c>
      <c r="AI378" s="27" t="s">
        <v>181</v>
      </c>
      <c r="AJ378" s="27" t="s">
        <v>54</v>
      </c>
      <c r="AK378" s="81"/>
      <c r="AL378" s="569"/>
      <c r="AM378" s="28"/>
      <c r="AN378" s="28"/>
      <c r="AO378" s="28">
        <v>2002</v>
      </c>
      <c r="AP378" s="20">
        <v>2016</v>
      </c>
      <c r="AQ378" s="37" t="s">
        <v>123</v>
      </c>
      <c r="AR378" s="28" t="s">
        <v>1617</v>
      </c>
      <c r="AS378" s="20" t="s">
        <v>1616</v>
      </c>
    </row>
    <row r="379" spans="1:45" ht="15" customHeight="1" x14ac:dyDescent="0.25">
      <c r="D379" s="409" t="s">
        <v>4906</v>
      </c>
      <c r="E379" s="435" t="s">
        <v>4907</v>
      </c>
      <c r="F379" s="412" t="s">
        <v>57</v>
      </c>
      <c r="G379" s="504" t="s">
        <v>3003</v>
      </c>
      <c r="H379" s="27" t="s">
        <v>178</v>
      </c>
      <c r="I379" s="412">
        <v>8</v>
      </c>
      <c r="J379" s="415">
        <v>16</v>
      </c>
      <c r="K379" s="856" t="s">
        <v>6197</v>
      </c>
      <c r="L379" s="52" t="s">
        <v>108</v>
      </c>
      <c r="M379" s="81" t="s">
        <v>6199</v>
      </c>
      <c r="N379" s="28">
        <v>1366</v>
      </c>
      <c r="O379" s="972">
        <v>116</v>
      </c>
      <c r="P379" s="29">
        <v>6</v>
      </c>
      <c r="Q379" s="28"/>
      <c r="R379" s="28"/>
      <c r="S379" s="81">
        <v>178.571</v>
      </c>
      <c r="T379" s="185">
        <v>44495</v>
      </c>
      <c r="U379" s="326" t="s">
        <v>5998</v>
      </c>
      <c r="V379" s="60">
        <v>0.33</v>
      </c>
      <c r="W379" s="167">
        <v>1</v>
      </c>
      <c r="X379" s="489">
        <f t="shared" si="13"/>
        <v>43.13940702781845</v>
      </c>
      <c r="Y379" s="502" t="s">
        <v>174</v>
      </c>
      <c r="Z379" s="494" t="s">
        <v>54</v>
      </c>
      <c r="AA379" s="28" t="s">
        <v>20</v>
      </c>
      <c r="AB379" s="27">
        <v>9</v>
      </c>
      <c r="AC379" s="28" t="s">
        <v>3059</v>
      </c>
      <c r="AD379" s="27" t="s">
        <v>54</v>
      </c>
      <c r="AE379" s="28" t="s">
        <v>124</v>
      </c>
      <c r="AF379" s="29" t="s">
        <v>55</v>
      </c>
      <c r="AG379" s="29"/>
      <c r="AH379" s="27" t="s">
        <v>181</v>
      </c>
      <c r="AI379" s="27" t="s">
        <v>182</v>
      </c>
      <c r="AJ379" s="27" t="s">
        <v>54</v>
      </c>
      <c r="AK379" s="81">
        <v>72</v>
      </c>
      <c r="AL379" s="569"/>
      <c r="AM379" s="28">
        <v>32</v>
      </c>
      <c r="AN379" s="28"/>
      <c r="AO379" s="28">
        <v>2018</v>
      </c>
      <c r="AP379" s="20">
        <v>2019</v>
      </c>
      <c r="AQ379" s="182" t="s">
        <v>4909</v>
      </c>
      <c r="AR379" s="28" t="s">
        <v>4910</v>
      </c>
      <c r="AS379" s="20"/>
    </row>
    <row r="380" spans="1:45" s="177" customFormat="1" ht="15" customHeight="1" x14ac:dyDescent="0.25">
      <c r="A380" t="s">
        <v>744</v>
      </c>
      <c r="B380">
        <v>1</v>
      </c>
      <c r="C380" t="s">
        <v>875</v>
      </c>
      <c r="D380" s="26" t="s">
        <v>558</v>
      </c>
      <c r="E380" s="435" t="s">
        <v>2567</v>
      </c>
      <c r="F380" s="27" t="s">
        <v>67</v>
      </c>
      <c r="G380" s="28" t="s">
        <v>189</v>
      </c>
      <c r="H380" s="27" t="s">
        <v>559</v>
      </c>
      <c r="I380" s="27">
        <v>8</v>
      </c>
      <c r="J380" s="87">
        <v>8</v>
      </c>
      <c r="K380" s="19" t="s">
        <v>800</v>
      </c>
      <c r="L380" s="52" t="s">
        <v>108</v>
      </c>
      <c r="M380" s="81" t="s">
        <v>780</v>
      </c>
      <c r="N380" s="28">
        <v>1389</v>
      </c>
      <c r="O380" s="972"/>
      <c r="P380" s="29">
        <v>6</v>
      </c>
      <c r="Q380" s="28"/>
      <c r="R380" s="28"/>
      <c r="S380" s="81">
        <v>163.10599999999999</v>
      </c>
      <c r="T380" s="185">
        <v>41687</v>
      </c>
      <c r="U380" s="326">
        <v>14.7</v>
      </c>
      <c r="V380" s="60">
        <v>0.33</v>
      </c>
      <c r="W380" s="167">
        <v>3</v>
      </c>
      <c r="X380" s="489">
        <f t="shared" si="13"/>
        <v>12.916961843052556</v>
      </c>
      <c r="Y380" s="502" t="s">
        <v>174</v>
      </c>
      <c r="Z380" s="494"/>
      <c r="AA380" s="28" t="s">
        <v>17</v>
      </c>
      <c r="AB380" s="27">
        <v>5</v>
      </c>
      <c r="AC380" s="28" t="s">
        <v>781</v>
      </c>
      <c r="AD380" s="27" t="s">
        <v>54</v>
      </c>
      <c r="AE380" s="28" t="s">
        <v>124</v>
      </c>
      <c r="AF380" s="29" t="s">
        <v>55</v>
      </c>
      <c r="AG380" s="29" t="s">
        <v>55</v>
      </c>
      <c r="AH380" s="27" t="s">
        <v>181</v>
      </c>
      <c r="AI380" s="27" t="s">
        <v>181</v>
      </c>
      <c r="AJ380" s="27" t="s">
        <v>54</v>
      </c>
      <c r="AK380" s="81"/>
      <c r="AL380" s="569"/>
      <c r="AM380" s="28"/>
      <c r="AN380" s="28"/>
      <c r="AO380" s="28">
        <v>2002</v>
      </c>
      <c r="AP380" s="20">
        <v>2018</v>
      </c>
      <c r="AQ380" s="19"/>
      <c r="AR380" s="28" t="s">
        <v>1278</v>
      </c>
      <c r="AS380" s="20"/>
    </row>
    <row r="381" spans="1:45" s="177" customFormat="1" ht="15" customHeight="1" x14ac:dyDescent="0.25">
      <c r="A381" t="s">
        <v>744</v>
      </c>
      <c r="B381">
        <v>1</v>
      </c>
      <c r="C381" t="s">
        <v>875</v>
      </c>
      <c r="D381" s="26" t="s">
        <v>285</v>
      </c>
      <c r="E381" s="435" t="s">
        <v>2276</v>
      </c>
      <c r="F381" s="27" t="s">
        <v>96</v>
      </c>
      <c r="G381" s="28" t="s">
        <v>286</v>
      </c>
      <c r="H381" s="27">
        <v>6801</v>
      </c>
      <c r="I381" s="27">
        <v>8</v>
      </c>
      <c r="J381" s="87">
        <v>8</v>
      </c>
      <c r="K381" s="19" t="s">
        <v>775</v>
      </c>
      <c r="L381" s="52" t="s">
        <v>108</v>
      </c>
      <c r="M381" s="81"/>
      <c r="N381" s="28">
        <v>1412</v>
      </c>
      <c r="O381" s="972"/>
      <c r="P381" s="29">
        <v>6</v>
      </c>
      <c r="Q381" s="28">
        <v>1</v>
      </c>
      <c r="R381" s="28">
        <v>3</v>
      </c>
      <c r="S381" s="81">
        <v>31.207000000000001</v>
      </c>
      <c r="T381" s="185">
        <v>41685</v>
      </c>
      <c r="U381" s="326">
        <v>14.7</v>
      </c>
      <c r="V381" s="60">
        <v>0.33</v>
      </c>
      <c r="W381" s="167">
        <v>4</v>
      </c>
      <c r="X381" s="489">
        <f t="shared" si="13"/>
        <v>1.8233551699716717</v>
      </c>
      <c r="Y381" s="502" t="s">
        <v>174</v>
      </c>
      <c r="Z381" s="494"/>
      <c r="AA381" s="28" t="s">
        <v>20</v>
      </c>
      <c r="AB381" s="27">
        <v>6</v>
      </c>
      <c r="AC381" s="28" t="s">
        <v>797</v>
      </c>
      <c r="AD381" s="27"/>
      <c r="AE381" s="28"/>
      <c r="AF381" s="29" t="s">
        <v>55</v>
      </c>
      <c r="AG381" s="29" t="s">
        <v>55</v>
      </c>
      <c r="AH381" s="27" t="s">
        <v>181</v>
      </c>
      <c r="AI381" s="27" t="s">
        <v>181</v>
      </c>
      <c r="AJ381" s="27" t="s">
        <v>54</v>
      </c>
      <c r="AK381" s="81"/>
      <c r="AL381" s="569"/>
      <c r="AM381" s="28"/>
      <c r="AN381" s="28"/>
      <c r="AO381" s="61">
        <v>2014</v>
      </c>
      <c r="AP381" s="20"/>
      <c r="AQ381" s="142"/>
      <c r="AR381" s="28" t="s">
        <v>801</v>
      </c>
      <c r="AS381" s="20"/>
    </row>
    <row r="382" spans="1:45" s="177" customFormat="1" ht="15" customHeight="1" x14ac:dyDescent="0.25">
      <c r="A382" t="s">
        <v>745</v>
      </c>
      <c r="B382">
        <v>1</v>
      </c>
      <c r="C382" t="s">
        <v>875</v>
      </c>
      <c r="D382" s="26">
        <v>8051</v>
      </c>
      <c r="E382" s="669" t="s">
        <v>2213</v>
      </c>
      <c r="F382" s="27" t="s">
        <v>85</v>
      </c>
      <c r="G382" s="28" t="s">
        <v>117</v>
      </c>
      <c r="H382" s="27">
        <v>8051</v>
      </c>
      <c r="I382" s="27">
        <v>8</v>
      </c>
      <c r="J382" s="87">
        <v>8</v>
      </c>
      <c r="K382" s="856" t="s">
        <v>6197</v>
      </c>
      <c r="L382" s="52" t="s">
        <v>108</v>
      </c>
      <c r="M382" s="81" t="s">
        <v>5299</v>
      </c>
      <c r="N382" s="28">
        <v>1424</v>
      </c>
      <c r="O382" s="972">
        <v>645</v>
      </c>
      <c r="P382" s="29">
        <v>6</v>
      </c>
      <c r="Q382" s="28"/>
      <c r="R382" s="28"/>
      <c r="S382" s="81">
        <v>241.54599999999999</v>
      </c>
      <c r="T382" s="185">
        <v>44489</v>
      </c>
      <c r="U382" s="326" t="s">
        <v>5998</v>
      </c>
      <c r="V382" s="60">
        <v>0.33</v>
      </c>
      <c r="W382" s="167">
        <v>4</v>
      </c>
      <c r="X382" s="489">
        <f t="shared" si="13"/>
        <v>13.994062500000002</v>
      </c>
      <c r="Y382" s="502" t="s">
        <v>1833</v>
      </c>
      <c r="Z382" s="494"/>
      <c r="AA382" s="28" t="s">
        <v>20</v>
      </c>
      <c r="AB382" s="27">
        <v>32</v>
      </c>
      <c r="AC382" s="28" t="s">
        <v>118</v>
      </c>
      <c r="AD382" s="27" t="s">
        <v>54</v>
      </c>
      <c r="AE382" s="28" t="s">
        <v>124</v>
      </c>
      <c r="AF382" s="29" t="s">
        <v>55</v>
      </c>
      <c r="AG382" s="29"/>
      <c r="AH382" s="27" t="s">
        <v>181</v>
      </c>
      <c r="AI382" s="27" t="s">
        <v>181</v>
      </c>
      <c r="AJ382" s="27" t="s">
        <v>54</v>
      </c>
      <c r="AK382" s="81"/>
      <c r="AL382" s="569"/>
      <c r="AM382" s="28"/>
      <c r="AN382" s="28"/>
      <c r="AO382" s="61">
        <v>2001</v>
      </c>
      <c r="AP382" s="20">
        <v>2016</v>
      </c>
      <c r="AQ382" s="182"/>
      <c r="AR382" s="28" t="s">
        <v>5282</v>
      </c>
      <c r="AS382" s="20"/>
    </row>
    <row r="383" spans="1:45" s="177" customFormat="1" ht="15" customHeight="1" x14ac:dyDescent="0.25">
      <c r="A383"/>
      <c r="B383">
        <v>1</v>
      </c>
      <c r="C383" t="s">
        <v>875</v>
      </c>
      <c r="D383" s="26" t="s">
        <v>2589</v>
      </c>
      <c r="E383" s="435" t="s">
        <v>2590</v>
      </c>
      <c r="F383" s="27" t="s">
        <v>85</v>
      </c>
      <c r="G383" s="28" t="s">
        <v>2591</v>
      </c>
      <c r="H383" s="27" t="s">
        <v>559</v>
      </c>
      <c r="I383" s="27">
        <v>8</v>
      </c>
      <c r="J383" s="87">
        <v>8</v>
      </c>
      <c r="K383" s="19" t="s">
        <v>800</v>
      </c>
      <c r="L383" s="52" t="s">
        <v>108</v>
      </c>
      <c r="M383" s="81"/>
      <c r="N383" s="28">
        <v>1483</v>
      </c>
      <c r="O383" s="972"/>
      <c r="P383" s="29">
        <v>6</v>
      </c>
      <c r="Q383" s="28"/>
      <c r="R383" s="28"/>
      <c r="S383" s="81">
        <v>188.679</v>
      </c>
      <c r="T383" s="185">
        <v>43164</v>
      </c>
      <c r="U383" s="326">
        <v>14.7</v>
      </c>
      <c r="V383" s="60">
        <v>0.33</v>
      </c>
      <c r="W383" s="167">
        <v>3</v>
      </c>
      <c r="X383" s="489">
        <f t="shared" si="13"/>
        <v>13.995070802427511</v>
      </c>
      <c r="Y383" s="502" t="s">
        <v>174</v>
      </c>
      <c r="Z383" s="494" t="s">
        <v>54</v>
      </c>
      <c r="AA383" s="28" t="s">
        <v>20</v>
      </c>
      <c r="AB383" s="27">
        <v>55</v>
      </c>
      <c r="AC383" s="28" t="s">
        <v>2721</v>
      </c>
      <c r="AD383" s="27" t="s">
        <v>54</v>
      </c>
      <c r="AE383" s="28" t="s">
        <v>124</v>
      </c>
      <c r="AF383" s="29" t="s">
        <v>55</v>
      </c>
      <c r="AG383" s="29" t="s">
        <v>55</v>
      </c>
      <c r="AH383" s="27" t="s">
        <v>181</v>
      </c>
      <c r="AI383" s="27" t="s">
        <v>181</v>
      </c>
      <c r="AJ383" s="27" t="s">
        <v>54</v>
      </c>
      <c r="AK383" s="81"/>
      <c r="AL383" s="569"/>
      <c r="AM383" s="28"/>
      <c r="AN383" s="28"/>
      <c r="AO383" s="61">
        <v>2010</v>
      </c>
      <c r="AP383" s="20">
        <v>2012</v>
      </c>
      <c r="AQ383" s="182"/>
      <c r="AR383" s="28" t="s">
        <v>2592</v>
      </c>
      <c r="AS383" s="130" t="s">
        <v>2722</v>
      </c>
    </row>
    <row r="384" spans="1:45" ht="15" customHeight="1" x14ac:dyDescent="0.25">
      <c r="A384" t="s">
        <v>745</v>
      </c>
      <c r="B384">
        <v>1</v>
      </c>
      <c r="C384" t="s">
        <v>875</v>
      </c>
      <c r="D384" s="26" t="s">
        <v>995</v>
      </c>
      <c r="E384" s="435" t="s">
        <v>2619</v>
      </c>
      <c r="F384" s="27" t="s">
        <v>67</v>
      </c>
      <c r="G384" s="28" t="s">
        <v>997</v>
      </c>
      <c r="H384" s="27">
        <v>6801</v>
      </c>
      <c r="I384" s="27">
        <v>8</v>
      </c>
      <c r="J384" s="87">
        <v>8</v>
      </c>
      <c r="K384" s="19" t="s">
        <v>43</v>
      </c>
      <c r="L384" s="52" t="s">
        <v>108</v>
      </c>
      <c r="M384" s="81"/>
      <c r="N384" s="28">
        <v>1507</v>
      </c>
      <c r="O384" s="972"/>
      <c r="P384" s="29">
        <v>4</v>
      </c>
      <c r="Q384" s="28"/>
      <c r="R384" s="28">
        <v>3</v>
      </c>
      <c r="S384" s="81">
        <v>72.552999999999997</v>
      </c>
      <c r="T384" s="185">
        <v>41770</v>
      </c>
      <c r="U384" s="326">
        <v>14.7</v>
      </c>
      <c r="V384" s="60">
        <v>0.33</v>
      </c>
      <c r="W384" s="167">
        <v>4</v>
      </c>
      <c r="X384" s="489">
        <f t="shared" si="13"/>
        <v>3.9718795620437959</v>
      </c>
      <c r="Y384" s="502" t="s">
        <v>2226</v>
      </c>
      <c r="Z384" s="494"/>
      <c r="AA384" s="28" t="s">
        <v>17</v>
      </c>
      <c r="AB384" s="27">
        <v>15</v>
      </c>
      <c r="AC384" s="28" t="s">
        <v>1021</v>
      </c>
      <c r="AD384" s="27" t="s">
        <v>54</v>
      </c>
      <c r="AE384" s="28" t="s">
        <v>124</v>
      </c>
      <c r="AF384" s="29" t="s">
        <v>55</v>
      </c>
      <c r="AG384" s="29" t="s">
        <v>55</v>
      </c>
      <c r="AH384" s="27" t="s">
        <v>181</v>
      </c>
      <c r="AI384" s="27" t="s">
        <v>181</v>
      </c>
      <c r="AJ384" s="27" t="s">
        <v>54</v>
      </c>
      <c r="AK384" s="81"/>
      <c r="AL384" s="569"/>
      <c r="AM384" s="28"/>
      <c r="AN384" s="28"/>
      <c r="AO384" s="28">
        <v>2003</v>
      </c>
      <c r="AP384" s="20">
        <v>2009</v>
      </c>
      <c r="AQ384" s="182" t="s">
        <v>2486</v>
      </c>
      <c r="AR384" s="28" t="s">
        <v>996</v>
      </c>
      <c r="AS384" s="20" t="s">
        <v>998</v>
      </c>
    </row>
    <row r="385" spans="1:45" s="177" customFormat="1" ht="15" customHeight="1" x14ac:dyDescent="0.25">
      <c r="A385" t="s">
        <v>744</v>
      </c>
      <c r="B385">
        <v>1</v>
      </c>
      <c r="C385" t="s">
        <v>875</v>
      </c>
      <c r="D385" s="26" t="s">
        <v>188</v>
      </c>
      <c r="E385" s="435" t="s">
        <v>2235</v>
      </c>
      <c r="F385" s="27" t="s">
        <v>67</v>
      </c>
      <c r="G385" s="28" t="s">
        <v>189</v>
      </c>
      <c r="H385" s="27" t="s">
        <v>178</v>
      </c>
      <c r="I385" s="27">
        <v>8</v>
      </c>
      <c r="J385" s="87">
        <v>16</v>
      </c>
      <c r="K385" s="19" t="s">
        <v>775</v>
      </c>
      <c r="L385" s="52" t="s">
        <v>108</v>
      </c>
      <c r="M385" s="81" t="s">
        <v>779</v>
      </c>
      <c r="N385" s="28">
        <v>1549</v>
      </c>
      <c r="O385" s="972"/>
      <c r="P385" s="29">
        <v>6</v>
      </c>
      <c r="Q385" s="28"/>
      <c r="R385" s="28">
        <v>1</v>
      </c>
      <c r="S385" s="81">
        <v>212.76599999999999</v>
      </c>
      <c r="T385" s="185">
        <v>43194</v>
      </c>
      <c r="U385" s="326">
        <v>14.7</v>
      </c>
      <c r="V385" s="60">
        <v>0.33</v>
      </c>
      <c r="W385" s="167">
        <v>1</v>
      </c>
      <c r="X385" s="489">
        <f t="shared" si="13"/>
        <v>45.327811491284699</v>
      </c>
      <c r="Y385" s="502" t="s">
        <v>174</v>
      </c>
      <c r="Z385" s="494"/>
      <c r="AA385" s="28" t="s">
        <v>17</v>
      </c>
      <c r="AB385" s="27">
        <v>14</v>
      </c>
      <c r="AC385" s="28" t="s">
        <v>190</v>
      </c>
      <c r="AD385" s="27"/>
      <c r="AE385" s="28" t="s">
        <v>124</v>
      </c>
      <c r="AF385" s="29" t="s">
        <v>55</v>
      </c>
      <c r="AG385" s="29"/>
      <c r="AH385" s="27" t="s">
        <v>181</v>
      </c>
      <c r="AI385" s="27" t="s">
        <v>182</v>
      </c>
      <c r="AJ385" s="27" t="s">
        <v>54</v>
      </c>
      <c r="AK385" s="81">
        <v>72</v>
      </c>
      <c r="AL385" s="569"/>
      <c r="AM385" s="28">
        <v>32</v>
      </c>
      <c r="AN385" s="28"/>
      <c r="AO385" s="61">
        <v>2002</v>
      </c>
      <c r="AP385" s="20">
        <v>2010</v>
      </c>
      <c r="AQ385" s="142"/>
      <c r="AR385" s="28" t="s">
        <v>782</v>
      </c>
      <c r="AS385" s="20" t="s">
        <v>3320</v>
      </c>
    </row>
    <row r="386" spans="1:45" s="177" customFormat="1" ht="15" customHeight="1" x14ac:dyDescent="0.25">
      <c r="A386" t="s">
        <v>744</v>
      </c>
      <c r="B386">
        <v>1</v>
      </c>
      <c r="C386" t="s">
        <v>875</v>
      </c>
      <c r="D386" s="26" t="s">
        <v>183</v>
      </c>
      <c r="E386" s="435" t="s">
        <v>2233</v>
      </c>
      <c r="F386" s="27" t="s">
        <v>67</v>
      </c>
      <c r="G386" s="28" t="s">
        <v>184</v>
      </c>
      <c r="H386" s="27" t="s">
        <v>178</v>
      </c>
      <c r="I386" s="27">
        <v>8</v>
      </c>
      <c r="J386" s="87">
        <v>16</v>
      </c>
      <c r="K386" s="19" t="s">
        <v>800</v>
      </c>
      <c r="L386" s="52" t="s">
        <v>108</v>
      </c>
      <c r="M386" s="81" t="s">
        <v>814</v>
      </c>
      <c r="N386" s="28">
        <v>1554</v>
      </c>
      <c r="O386" s="972"/>
      <c r="P386" s="29">
        <v>6</v>
      </c>
      <c r="Q386" s="28"/>
      <c r="R386" s="28"/>
      <c r="S386" s="81">
        <v>223.16399999999999</v>
      </c>
      <c r="T386" s="185">
        <v>41687</v>
      </c>
      <c r="U386" s="326">
        <v>14.7</v>
      </c>
      <c r="V386" s="60">
        <v>0.33</v>
      </c>
      <c r="W386" s="167">
        <v>1</v>
      </c>
      <c r="X386" s="489">
        <f t="shared" si="13"/>
        <v>47.390038610038616</v>
      </c>
      <c r="Y386" s="502" t="s">
        <v>174</v>
      </c>
      <c r="Z386" s="494"/>
      <c r="AA386" s="28" t="s">
        <v>17</v>
      </c>
      <c r="AB386" s="27">
        <v>10</v>
      </c>
      <c r="AC386" s="28" t="s">
        <v>816</v>
      </c>
      <c r="AD386" s="27" t="s">
        <v>149</v>
      </c>
      <c r="AE386" s="28" t="s">
        <v>124</v>
      </c>
      <c r="AF386" s="29" t="s">
        <v>55</v>
      </c>
      <c r="AG386" s="29"/>
      <c r="AH386" s="27" t="s">
        <v>181</v>
      </c>
      <c r="AI386" s="27" t="s">
        <v>182</v>
      </c>
      <c r="AJ386" s="27" t="s">
        <v>54</v>
      </c>
      <c r="AK386" s="81">
        <v>72</v>
      </c>
      <c r="AL386" s="569"/>
      <c r="AM386" s="28">
        <v>32</v>
      </c>
      <c r="AN386" s="28"/>
      <c r="AO386" s="61">
        <v>2010</v>
      </c>
      <c r="AP386" s="20">
        <v>2012</v>
      </c>
      <c r="AQ386" s="142"/>
      <c r="AR386" s="28" t="s">
        <v>185</v>
      </c>
      <c r="AS386" s="20"/>
    </row>
    <row r="387" spans="1:45" s="177" customFormat="1" ht="15" customHeight="1" x14ac:dyDescent="0.25">
      <c r="A387"/>
      <c r="B387">
        <v>1</v>
      </c>
      <c r="C387" t="s">
        <v>875</v>
      </c>
      <c r="D387" s="26" t="s">
        <v>2093</v>
      </c>
      <c r="E387" s="435" t="s">
        <v>2689</v>
      </c>
      <c r="F387" s="27" t="s">
        <v>67</v>
      </c>
      <c r="G387" s="28" t="s">
        <v>1832</v>
      </c>
      <c r="H387" s="27" t="s">
        <v>178</v>
      </c>
      <c r="I387" s="27">
        <v>8</v>
      </c>
      <c r="J387" s="87">
        <v>16</v>
      </c>
      <c r="K387" s="19" t="s">
        <v>800</v>
      </c>
      <c r="L387" s="52" t="s">
        <v>108</v>
      </c>
      <c r="M387" s="81"/>
      <c r="N387" s="28">
        <v>1606</v>
      </c>
      <c r="O387" s="972"/>
      <c r="P387" s="29">
        <v>6</v>
      </c>
      <c r="Q387" s="28">
        <v>1</v>
      </c>
      <c r="R387" s="28">
        <v>6</v>
      </c>
      <c r="S387" s="81">
        <v>120</v>
      </c>
      <c r="T387" s="185">
        <v>43162</v>
      </c>
      <c r="U387" s="326">
        <v>14.7</v>
      </c>
      <c r="V387" s="60">
        <v>0.33</v>
      </c>
      <c r="W387" s="167">
        <v>1</v>
      </c>
      <c r="X387" s="489">
        <f t="shared" si="13"/>
        <v>24.657534246575342</v>
      </c>
      <c r="Y387" s="502" t="s">
        <v>174</v>
      </c>
      <c r="Z387" s="494"/>
      <c r="AA387" s="28" t="s">
        <v>17</v>
      </c>
      <c r="AB387" s="27">
        <v>20</v>
      </c>
      <c r="AC387" s="28" t="s">
        <v>2715</v>
      </c>
      <c r="AD387" s="27" t="s">
        <v>54</v>
      </c>
      <c r="AE387" s="28" t="s">
        <v>124</v>
      </c>
      <c r="AF387" s="29" t="s">
        <v>55</v>
      </c>
      <c r="AG387" s="29"/>
      <c r="AH387" s="27" t="s">
        <v>181</v>
      </c>
      <c r="AI387" s="27" t="s">
        <v>182</v>
      </c>
      <c r="AJ387" s="27" t="s">
        <v>54</v>
      </c>
      <c r="AK387" s="81">
        <v>72</v>
      </c>
      <c r="AL387" s="569"/>
      <c r="AM387" s="28">
        <v>32</v>
      </c>
      <c r="AN387" s="28"/>
      <c r="AO387" s="61">
        <v>2009</v>
      </c>
      <c r="AP387" s="20">
        <v>2010</v>
      </c>
      <c r="AQ387" s="142"/>
      <c r="AR387" s="28" t="s">
        <v>4410</v>
      </c>
      <c r="AS387" s="20"/>
    </row>
    <row r="388" spans="1:45" ht="15" customHeight="1" x14ac:dyDescent="0.25">
      <c r="A388" t="s">
        <v>744</v>
      </c>
      <c r="B388">
        <v>1</v>
      </c>
      <c r="C388" t="s">
        <v>875</v>
      </c>
      <c r="D388" s="26" t="s">
        <v>176</v>
      </c>
      <c r="E388" s="435" t="s">
        <v>2234</v>
      </c>
      <c r="F388" s="27" t="s">
        <v>67</v>
      </c>
      <c r="G388" s="28" t="s">
        <v>177</v>
      </c>
      <c r="H388" s="27" t="s">
        <v>178</v>
      </c>
      <c r="I388" s="27">
        <v>8</v>
      </c>
      <c r="J388" s="87">
        <v>16</v>
      </c>
      <c r="K388" s="856" t="s">
        <v>6197</v>
      </c>
      <c r="L388" s="52" t="s">
        <v>108</v>
      </c>
      <c r="M388" s="81" t="s">
        <v>6199</v>
      </c>
      <c r="N388" s="28">
        <v>1624</v>
      </c>
      <c r="O388" s="972">
        <v>519</v>
      </c>
      <c r="P388" s="29">
        <v>6</v>
      </c>
      <c r="Q388" s="28"/>
      <c r="R388" s="28"/>
      <c r="S388" s="81">
        <v>250</v>
      </c>
      <c r="T388" s="185">
        <v>44495</v>
      </c>
      <c r="U388" s="326" t="s">
        <v>5998</v>
      </c>
      <c r="V388" s="60">
        <v>0.33</v>
      </c>
      <c r="W388" s="167">
        <v>1</v>
      </c>
      <c r="X388" s="489">
        <f t="shared" si="13"/>
        <v>50.800492610837438</v>
      </c>
      <c r="Y388" s="502" t="s">
        <v>174</v>
      </c>
      <c r="Z388" s="494"/>
      <c r="AA388" s="28" t="s">
        <v>20</v>
      </c>
      <c r="AB388" s="27">
        <v>70</v>
      </c>
      <c r="AC388" s="28" t="s">
        <v>176</v>
      </c>
      <c r="AD388" s="27" t="s">
        <v>54</v>
      </c>
      <c r="AE388" s="28" t="s">
        <v>124</v>
      </c>
      <c r="AF388" s="29" t="s">
        <v>55</v>
      </c>
      <c r="AG388" s="29"/>
      <c r="AH388" s="27" t="s">
        <v>181</v>
      </c>
      <c r="AI388" s="27" t="s">
        <v>182</v>
      </c>
      <c r="AJ388" s="27" t="s">
        <v>54</v>
      </c>
      <c r="AK388" s="81">
        <v>72</v>
      </c>
      <c r="AL388" s="569"/>
      <c r="AM388" s="28">
        <v>32</v>
      </c>
      <c r="AN388" s="28"/>
      <c r="AO388" s="28">
        <v>2002</v>
      </c>
      <c r="AP388" s="20">
        <v>2017</v>
      </c>
      <c r="AQ388" s="142"/>
      <c r="AR388" s="28" t="s">
        <v>3002</v>
      </c>
      <c r="AS388" s="20"/>
    </row>
    <row r="389" spans="1:45" ht="15" customHeight="1" x14ac:dyDescent="0.25">
      <c r="A389" t="s">
        <v>744</v>
      </c>
      <c r="B389">
        <v>1</v>
      </c>
      <c r="C389" t="s">
        <v>875</v>
      </c>
      <c r="D389" s="26" t="s">
        <v>370</v>
      </c>
      <c r="E389" s="435" t="s">
        <v>5721</v>
      </c>
      <c r="F389" s="27" t="s">
        <v>67</v>
      </c>
      <c r="G389" s="28" t="s">
        <v>535</v>
      </c>
      <c r="H389" s="27">
        <v>6809</v>
      </c>
      <c r="I389" s="27">
        <v>8</v>
      </c>
      <c r="J389" s="87">
        <v>8</v>
      </c>
      <c r="K389" s="19" t="s">
        <v>800</v>
      </c>
      <c r="L389" s="52" t="s">
        <v>108</v>
      </c>
      <c r="M389" s="81"/>
      <c r="N389" s="28">
        <v>1631</v>
      </c>
      <c r="O389" s="972"/>
      <c r="P389" s="29">
        <v>6</v>
      </c>
      <c r="Q389" s="28"/>
      <c r="R389" s="28">
        <v>41</v>
      </c>
      <c r="S389" s="81">
        <v>88.495999999999995</v>
      </c>
      <c r="T389" s="185">
        <v>43235</v>
      </c>
      <c r="U389" s="326">
        <v>14.7</v>
      </c>
      <c r="V389" s="60">
        <v>0.33</v>
      </c>
      <c r="W389" s="167">
        <v>3</v>
      </c>
      <c r="X389" s="489">
        <f t="shared" si="13"/>
        <v>5.9684610668301659</v>
      </c>
      <c r="Y389" s="502" t="s">
        <v>2216</v>
      </c>
      <c r="Z389" s="494" t="s">
        <v>54</v>
      </c>
      <c r="AA389" s="28" t="s">
        <v>17</v>
      </c>
      <c r="AB389" s="27">
        <v>40</v>
      </c>
      <c r="AC389" s="28" t="s">
        <v>810</v>
      </c>
      <c r="AD389" s="27" t="s">
        <v>54</v>
      </c>
      <c r="AE389" s="28" t="s">
        <v>124</v>
      </c>
      <c r="AF389" s="29" t="s">
        <v>55</v>
      </c>
      <c r="AG389" s="29" t="s">
        <v>55</v>
      </c>
      <c r="AH389" s="27" t="s">
        <v>181</v>
      </c>
      <c r="AI389" s="27" t="s">
        <v>181</v>
      </c>
      <c r="AJ389" s="27" t="s">
        <v>54</v>
      </c>
      <c r="AK389" s="81"/>
      <c r="AL389" s="569"/>
      <c r="AM389" s="28"/>
      <c r="AN389" s="28"/>
      <c r="AO389" s="28">
        <v>2003</v>
      </c>
      <c r="AP389" s="20">
        <v>2021</v>
      </c>
      <c r="AQ389" s="182" t="s">
        <v>2486</v>
      </c>
      <c r="AR389" s="28" t="s">
        <v>809</v>
      </c>
      <c r="AS389" s="20" t="s">
        <v>5723</v>
      </c>
    </row>
    <row r="390" spans="1:45" ht="15" customHeight="1" x14ac:dyDescent="0.25">
      <c r="A390" t="s">
        <v>744</v>
      </c>
      <c r="B390">
        <v>1</v>
      </c>
      <c r="C390" t="s">
        <v>875</v>
      </c>
      <c r="D390" s="26" t="s">
        <v>227</v>
      </c>
      <c r="E390" s="435" t="s">
        <v>2252</v>
      </c>
      <c r="F390" s="27" t="s">
        <v>67</v>
      </c>
      <c r="G390" s="28" t="s">
        <v>228</v>
      </c>
      <c r="H390" s="27">
        <v>6502</v>
      </c>
      <c r="I390" s="27">
        <v>8</v>
      </c>
      <c r="J390" s="87">
        <v>8</v>
      </c>
      <c r="K390" s="19" t="s">
        <v>800</v>
      </c>
      <c r="L390" s="52" t="s">
        <v>108</v>
      </c>
      <c r="M390" s="81"/>
      <c r="N390" s="28">
        <v>1678</v>
      </c>
      <c r="O390" s="972"/>
      <c r="P390" s="29">
        <v>6</v>
      </c>
      <c r="Q390" s="28"/>
      <c r="R390" s="28"/>
      <c r="S390" s="81">
        <v>158.90700000000001</v>
      </c>
      <c r="T390" s="185">
        <v>41688</v>
      </c>
      <c r="U390" s="326">
        <v>14.7</v>
      </c>
      <c r="V390" s="60">
        <v>0.33</v>
      </c>
      <c r="W390" s="167">
        <v>4</v>
      </c>
      <c r="X390" s="489">
        <f t="shared" si="13"/>
        <v>7.8127696662693689</v>
      </c>
      <c r="Y390" s="502" t="s">
        <v>174</v>
      </c>
      <c r="Z390" s="494"/>
      <c r="AA390" s="28" t="s">
        <v>17</v>
      </c>
      <c r="AB390" s="27">
        <v>7</v>
      </c>
      <c r="AC390" s="28" t="s">
        <v>833</v>
      </c>
      <c r="AD390" s="27"/>
      <c r="AE390" s="28" t="s">
        <v>124</v>
      </c>
      <c r="AF390" s="29" t="s">
        <v>55</v>
      </c>
      <c r="AG390" s="29" t="s">
        <v>55</v>
      </c>
      <c r="AH390" s="27" t="s">
        <v>181</v>
      </c>
      <c r="AI390" s="27" t="s">
        <v>181</v>
      </c>
      <c r="AJ390" s="27" t="s">
        <v>54</v>
      </c>
      <c r="AK390" s="81"/>
      <c r="AL390" s="569"/>
      <c r="AM390" s="28"/>
      <c r="AN390" s="28"/>
      <c r="AO390" s="28">
        <v>2008</v>
      </c>
      <c r="AP390" s="20">
        <v>2018</v>
      </c>
      <c r="AQ390" s="142"/>
      <c r="AR390" s="28" t="s">
        <v>2254</v>
      </c>
      <c r="AS390" s="20"/>
    </row>
    <row r="391" spans="1:45" ht="15" customHeight="1" x14ac:dyDescent="0.25">
      <c r="A391" t="s">
        <v>744</v>
      </c>
      <c r="C391" t="s">
        <v>875</v>
      </c>
      <c r="D391" s="26" t="s">
        <v>104</v>
      </c>
      <c r="E391" s="435" t="s">
        <v>2208</v>
      </c>
      <c r="F391" s="27" t="s">
        <v>57</v>
      </c>
      <c r="G391" s="28" t="s">
        <v>103</v>
      </c>
      <c r="H391" s="27">
        <v>6809</v>
      </c>
      <c r="I391" s="27">
        <v>8</v>
      </c>
      <c r="J391" s="87">
        <v>8</v>
      </c>
      <c r="K391" s="856" t="s">
        <v>6197</v>
      </c>
      <c r="L391" s="52" t="s">
        <v>108</v>
      </c>
      <c r="M391" s="81" t="s">
        <v>6199</v>
      </c>
      <c r="N391" s="28">
        <v>1690</v>
      </c>
      <c r="O391" s="972">
        <v>367</v>
      </c>
      <c r="P391" s="29">
        <v>6</v>
      </c>
      <c r="Q391" s="28"/>
      <c r="R391" s="28"/>
      <c r="S391" s="81">
        <v>333.33300000000003</v>
      </c>
      <c r="T391" s="185">
        <v>44489</v>
      </c>
      <c r="U391" s="326" t="s">
        <v>5998</v>
      </c>
      <c r="V391" s="60">
        <v>0.33</v>
      </c>
      <c r="W391" s="167">
        <v>3</v>
      </c>
      <c r="X391" s="489">
        <f t="shared" si="13"/>
        <v>21.69623076923077</v>
      </c>
      <c r="Y391" s="502" t="s">
        <v>2342</v>
      </c>
      <c r="Z391" s="494" t="s">
        <v>745</v>
      </c>
      <c r="AA391" s="28" t="s">
        <v>20</v>
      </c>
      <c r="AB391" s="27">
        <v>5</v>
      </c>
      <c r="AC391" s="28" t="s">
        <v>811</v>
      </c>
      <c r="AD391" s="27" t="s">
        <v>54</v>
      </c>
      <c r="AE391" s="28" t="s">
        <v>124</v>
      </c>
      <c r="AF391" s="29" t="s">
        <v>55</v>
      </c>
      <c r="AG391" s="29" t="s">
        <v>55</v>
      </c>
      <c r="AH391" s="27" t="s">
        <v>181</v>
      </c>
      <c r="AI391" s="27" t="s">
        <v>181</v>
      </c>
      <c r="AJ391" s="27" t="s">
        <v>54</v>
      </c>
      <c r="AK391" s="81"/>
      <c r="AL391" s="569"/>
      <c r="AM391" s="28"/>
      <c r="AN391" s="28"/>
      <c r="AO391" s="28">
        <v>2012</v>
      </c>
      <c r="AP391" s="20">
        <v>2015</v>
      </c>
      <c r="AQ391" s="142"/>
      <c r="AR391" s="28" t="s">
        <v>3639</v>
      </c>
      <c r="AS391" s="20" t="s">
        <v>4804</v>
      </c>
    </row>
    <row r="392" spans="1:45" ht="15" customHeight="1" x14ac:dyDescent="0.25">
      <c r="A392" t="s">
        <v>744</v>
      </c>
      <c r="B392">
        <v>1</v>
      </c>
      <c r="C392" t="s">
        <v>875</v>
      </c>
      <c r="D392" s="26" t="s">
        <v>868</v>
      </c>
      <c r="E392" s="435" t="s">
        <v>870</v>
      </c>
      <c r="F392" s="27" t="s">
        <v>107</v>
      </c>
      <c r="G392" s="28" t="s">
        <v>869</v>
      </c>
      <c r="H392" s="27">
        <v>6805</v>
      </c>
      <c r="I392" s="27">
        <v>8</v>
      </c>
      <c r="J392" s="87">
        <v>8</v>
      </c>
      <c r="K392" s="19" t="s">
        <v>871</v>
      </c>
      <c r="L392" s="52" t="s">
        <v>869</v>
      </c>
      <c r="M392" s="81"/>
      <c r="N392" s="28">
        <v>1690</v>
      </c>
      <c r="O392" s="972"/>
      <c r="P392" s="29">
        <v>4</v>
      </c>
      <c r="Q392" s="28"/>
      <c r="R392" s="28"/>
      <c r="S392" s="81">
        <v>83</v>
      </c>
      <c r="T392" s="185"/>
      <c r="U392" s="326"/>
      <c r="V392" s="60">
        <v>0.33</v>
      </c>
      <c r="W392" s="167">
        <v>4</v>
      </c>
      <c r="X392" s="489">
        <f t="shared" si="13"/>
        <v>4.0517751479289945</v>
      </c>
      <c r="Y392" s="502" t="s">
        <v>2226</v>
      </c>
      <c r="Z392" s="494"/>
      <c r="AA392" s="28" t="s">
        <v>107</v>
      </c>
      <c r="AB392" s="27"/>
      <c r="AC392" s="28"/>
      <c r="AD392" s="27" t="s">
        <v>54</v>
      </c>
      <c r="AE392" s="28" t="s">
        <v>124</v>
      </c>
      <c r="AF392" s="29" t="s">
        <v>55</v>
      </c>
      <c r="AG392" s="29" t="s">
        <v>55</v>
      </c>
      <c r="AH392" s="27" t="s">
        <v>181</v>
      </c>
      <c r="AI392" s="27" t="s">
        <v>181</v>
      </c>
      <c r="AJ392" s="27" t="s">
        <v>54</v>
      </c>
      <c r="AK392" s="81"/>
      <c r="AL392" s="569"/>
      <c r="AM392" s="28"/>
      <c r="AN392" s="28"/>
      <c r="AO392" s="28"/>
      <c r="AP392" s="20"/>
      <c r="AQ392" s="37" t="s">
        <v>111</v>
      </c>
      <c r="AR392" s="28"/>
      <c r="AS392" s="137"/>
    </row>
    <row r="393" spans="1:45" ht="15" customHeight="1" x14ac:dyDescent="0.25">
      <c r="C393" t="s">
        <v>875</v>
      </c>
      <c r="D393" s="26" t="s">
        <v>2827</v>
      </c>
      <c r="E393" s="435" t="s">
        <v>6438</v>
      </c>
      <c r="F393" s="27" t="s">
        <v>107</v>
      </c>
      <c r="G393" s="28" t="s">
        <v>2826</v>
      </c>
      <c r="H393" s="27">
        <v>8051</v>
      </c>
      <c r="I393" s="27">
        <v>8</v>
      </c>
      <c r="J393" s="87">
        <v>8</v>
      </c>
      <c r="K393" s="19" t="s">
        <v>19</v>
      </c>
      <c r="L393" s="52" t="s">
        <v>2826</v>
      </c>
      <c r="M393" s="81"/>
      <c r="N393" s="28">
        <v>1699</v>
      </c>
      <c r="O393" s="972"/>
      <c r="P393" s="29">
        <v>6</v>
      </c>
      <c r="Q393" s="28"/>
      <c r="R393" s="28"/>
      <c r="S393" s="81">
        <v>200</v>
      </c>
      <c r="T393" s="185">
        <v>36161</v>
      </c>
      <c r="U393" s="326">
        <v>14.7</v>
      </c>
      <c r="V393" s="60">
        <v>0.3</v>
      </c>
      <c r="W393" s="167">
        <v>1</v>
      </c>
      <c r="X393" s="489">
        <f t="shared" si="13"/>
        <v>35.314891112419069</v>
      </c>
      <c r="Y393" s="502" t="s">
        <v>1833</v>
      </c>
      <c r="Z393" s="494"/>
      <c r="AA393" s="28" t="s">
        <v>107</v>
      </c>
      <c r="AB393" s="27"/>
      <c r="AC393" s="28"/>
      <c r="AD393" s="27" t="s">
        <v>54</v>
      </c>
      <c r="AE393" s="28" t="s">
        <v>124</v>
      </c>
      <c r="AF393" s="29" t="s">
        <v>55</v>
      </c>
      <c r="AG393" s="29"/>
      <c r="AH393" s="27" t="s">
        <v>181</v>
      </c>
      <c r="AI393" s="27" t="s">
        <v>181</v>
      </c>
      <c r="AJ393" s="27"/>
      <c r="AK393" s="81"/>
      <c r="AL393" s="569"/>
      <c r="AM393" s="28"/>
      <c r="AN393" s="28"/>
      <c r="AO393" s="28">
        <v>1999</v>
      </c>
      <c r="AP393" s="20">
        <v>1999</v>
      </c>
      <c r="AQ393" s="19"/>
      <c r="AR393" s="28" t="s">
        <v>2829</v>
      </c>
      <c r="AS393" s="20" t="s">
        <v>6437</v>
      </c>
    </row>
    <row r="394" spans="1:45" ht="15" customHeight="1" x14ac:dyDescent="0.25">
      <c r="A394" t="s">
        <v>744</v>
      </c>
      <c r="B394">
        <v>1</v>
      </c>
      <c r="C394" t="s">
        <v>875</v>
      </c>
      <c r="D394" s="26" t="s">
        <v>1513</v>
      </c>
      <c r="E394" s="435" t="s">
        <v>2235</v>
      </c>
      <c r="F394" s="27" t="s">
        <v>67</v>
      </c>
      <c r="G394" s="28" t="s">
        <v>1514</v>
      </c>
      <c r="H394" s="27" t="s">
        <v>559</v>
      </c>
      <c r="I394" s="27">
        <v>8</v>
      </c>
      <c r="J394" s="87">
        <v>8</v>
      </c>
      <c r="K394" s="856" t="s">
        <v>6197</v>
      </c>
      <c r="L394" s="52" t="s">
        <v>108</v>
      </c>
      <c r="M394" s="81" t="s">
        <v>6281</v>
      </c>
      <c r="N394" s="28">
        <v>1761</v>
      </c>
      <c r="O394" s="972">
        <v>365</v>
      </c>
      <c r="P394" s="29">
        <v>6</v>
      </c>
      <c r="Q394" s="28"/>
      <c r="R394" s="28"/>
      <c r="S394" s="81">
        <v>40.984000000000002</v>
      </c>
      <c r="T394" s="185">
        <v>44504</v>
      </c>
      <c r="U394" s="27" t="s">
        <v>5998</v>
      </c>
      <c r="V394" s="60">
        <v>0.33</v>
      </c>
      <c r="W394" s="167">
        <v>1</v>
      </c>
      <c r="X394" s="489">
        <f t="shared" si="13"/>
        <v>7.680136286201023</v>
      </c>
      <c r="Y394" s="502" t="s">
        <v>2216</v>
      </c>
      <c r="Z394" s="494"/>
      <c r="AA394" s="28" t="s">
        <v>20</v>
      </c>
      <c r="AB394" s="27">
        <v>24</v>
      </c>
      <c r="AC394" s="28" t="s">
        <v>1515</v>
      </c>
      <c r="AD394" s="27" t="s">
        <v>54</v>
      </c>
      <c r="AE394" s="28" t="s">
        <v>124</v>
      </c>
      <c r="AF394" s="29" t="s">
        <v>55</v>
      </c>
      <c r="AG394" s="29" t="s">
        <v>55</v>
      </c>
      <c r="AH394" s="27" t="s">
        <v>181</v>
      </c>
      <c r="AI394" s="27" t="s">
        <v>181</v>
      </c>
      <c r="AJ394" s="27" t="s">
        <v>54</v>
      </c>
      <c r="AK394" s="81"/>
      <c r="AL394" s="569"/>
      <c r="AM394" s="28"/>
      <c r="AN394" s="28"/>
      <c r="AO394" s="28">
        <v>2014</v>
      </c>
      <c r="AP394" s="20">
        <v>2020</v>
      </c>
      <c r="AQ394" s="182" t="s">
        <v>5400</v>
      </c>
      <c r="AR394" s="28" t="s">
        <v>2218</v>
      </c>
      <c r="AS394" s="20" t="s">
        <v>2217</v>
      </c>
    </row>
    <row r="395" spans="1:45" s="208" customFormat="1" ht="15" customHeight="1" x14ac:dyDescent="0.25">
      <c r="A395" t="s">
        <v>746</v>
      </c>
      <c r="B395">
        <v>1</v>
      </c>
      <c r="C395" t="s">
        <v>875</v>
      </c>
      <c r="D395" s="26" t="s">
        <v>2631</v>
      </c>
      <c r="E395" s="435" t="s">
        <v>2866</v>
      </c>
      <c r="F395" s="27" t="s">
        <v>107</v>
      </c>
      <c r="G395" s="28" t="s">
        <v>258</v>
      </c>
      <c r="H395" s="27">
        <v>8051</v>
      </c>
      <c r="I395" s="27">
        <v>8</v>
      </c>
      <c r="J395" s="87">
        <v>8</v>
      </c>
      <c r="K395" s="19" t="s">
        <v>7</v>
      </c>
      <c r="L395" s="52" t="s">
        <v>258</v>
      </c>
      <c r="M395" s="81" t="s">
        <v>2868</v>
      </c>
      <c r="N395" s="28">
        <v>1800</v>
      </c>
      <c r="O395" s="972"/>
      <c r="P395" s="29">
        <v>6</v>
      </c>
      <c r="Q395" s="28"/>
      <c r="R395" s="28">
        <v>2</v>
      </c>
      <c r="S395" s="81">
        <v>81</v>
      </c>
      <c r="T395" s="185">
        <v>41640</v>
      </c>
      <c r="U395" s="326">
        <v>12.1</v>
      </c>
      <c r="V395" s="60">
        <v>0.33</v>
      </c>
      <c r="W395" s="167">
        <v>3</v>
      </c>
      <c r="X395" s="489">
        <f t="shared" si="13"/>
        <v>4.95</v>
      </c>
      <c r="Y395" s="502" t="s">
        <v>174</v>
      </c>
      <c r="Z395" s="494"/>
      <c r="AA395" s="28" t="s">
        <v>107</v>
      </c>
      <c r="AB395" s="27"/>
      <c r="AC395" s="28"/>
      <c r="AD395" s="27" t="s">
        <v>54</v>
      </c>
      <c r="AE395" s="28" t="s">
        <v>124</v>
      </c>
      <c r="AF395" s="29" t="s">
        <v>55</v>
      </c>
      <c r="AG395" s="29"/>
      <c r="AH395" s="27" t="s">
        <v>181</v>
      </c>
      <c r="AI395" s="27" t="s">
        <v>181</v>
      </c>
      <c r="AJ395" s="27" t="s">
        <v>54</v>
      </c>
      <c r="AK395" s="81"/>
      <c r="AL395" s="569"/>
      <c r="AM395" s="28">
        <v>32</v>
      </c>
      <c r="AN395" s="28"/>
      <c r="AO395" s="28"/>
      <c r="AP395" s="20"/>
      <c r="AQ395" s="182" t="s">
        <v>2361</v>
      </c>
      <c r="AR395" s="84" t="s">
        <v>2632</v>
      </c>
      <c r="AS395" s="20" t="s">
        <v>2634</v>
      </c>
    </row>
    <row r="396" spans="1:45" ht="15" customHeight="1" x14ac:dyDescent="0.25">
      <c r="A396" t="s">
        <v>745</v>
      </c>
      <c r="B396">
        <v>1</v>
      </c>
      <c r="C396" t="s">
        <v>875</v>
      </c>
      <c r="D396" s="26" t="s">
        <v>112</v>
      </c>
      <c r="E396" s="435" t="s">
        <v>2210</v>
      </c>
      <c r="F396" s="27" t="s">
        <v>67</v>
      </c>
      <c r="G396" s="28" t="s">
        <v>106</v>
      </c>
      <c r="H396" s="27">
        <v>6808</v>
      </c>
      <c r="I396" s="27">
        <v>8</v>
      </c>
      <c r="J396" s="87">
        <v>8</v>
      </c>
      <c r="K396" s="856" t="s">
        <v>6197</v>
      </c>
      <c r="L396" s="52" t="s">
        <v>108</v>
      </c>
      <c r="M396" s="81" t="s">
        <v>6199</v>
      </c>
      <c r="N396" s="28">
        <v>1875</v>
      </c>
      <c r="O396" s="972">
        <v>128</v>
      </c>
      <c r="P396" s="29">
        <v>6</v>
      </c>
      <c r="Q396" s="28"/>
      <c r="R396" s="28"/>
      <c r="S396" s="81">
        <v>164.47399999999999</v>
      </c>
      <c r="T396" s="185">
        <v>44489</v>
      </c>
      <c r="U396" s="326" t="s">
        <v>5998</v>
      </c>
      <c r="V396" s="60">
        <v>0.33</v>
      </c>
      <c r="W396" s="167">
        <v>4</v>
      </c>
      <c r="X396" s="489">
        <f t="shared" si="13"/>
        <v>7.2368560000000004</v>
      </c>
      <c r="Y396" s="502" t="s">
        <v>174</v>
      </c>
      <c r="Z396" s="494"/>
      <c r="AA396" s="28" t="s">
        <v>17</v>
      </c>
      <c r="AB396" s="27">
        <v>1</v>
      </c>
      <c r="AC396" s="28" t="s">
        <v>113</v>
      </c>
      <c r="AD396" s="27"/>
      <c r="AE396" s="28" t="s">
        <v>124</v>
      </c>
      <c r="AF396" s="29" t="s">
        <v>55</v>
      </c>
      <c r="AG396" s="29" t="s">
        <v>55</v>
      </c>
      <c r="AH396" s="27" t="s">
        <v>181</v>
      </c>
      <c r="AI396" s="27" t="s">
        <v>181</v>
      </c>
      <c r="AJ396" s="27" t="s">
        <v>54</v>
      </c>
      <c r="AK396" s="81"/>
      <c r="AL396" s="569"/>
      <c r="AM396" s="28"/>
      <c r="AN396" s="28"/>
      <c r="AO396" s="28">
        <v>2007</v>
      </c>
      <c r="AP396" s="20">
        <v>2009</v>
      </c>
      <c r="AQ396" s="142"/>
      <c r="AR396" s="28"/>
      <c r="AS396" s="20" t="s">
        <v>6202</v>
      </c>
    </row>
    <row r="397" spans="1:45" ht="15" customHeight="1" x14ac:dyDescent="0.25">
      <c r="A397" t="s">
        <v>174</v>
      </c>
      <c r="B397">
        <v>1</v>
      </c>
      <c r="C397" t="s">
        <v>875</v>
      </c>
      <c r="D397" s="884" t="s">
        <v>1390</v>
      </c>
      <c r="E397" s="555" t="s">
        <v>2358</v>
      </c>
      <c r="F397" s="46" t="s">
        <v>107</v>
      </c>
      <c r="G397" s="42" t="s">
        <v>1385</v>
      </c>
      <c r="H397" s="27">
        <v>8051</v>
      </c>
      <c r="I397" s="46">
        <v>8</v>
      </c>
      <c r="J397" s="670">
        <v>8</v>
      </c>
      <c r="K397" s="19" t="s">
        <v>794</v>
      </c>
      <c r="L397" s="52" t="s">
        <v>1385</v>
      </c>
      <c r="M397" s="81"/>
      <c r="N397" s="28">
        <v>1890</v>
      </c>
      <c r="O397" s="972"/>
      <c r="P397" s="29">
        <v>4</v>
      </c>
      <c r="Q397" s="28"/>
      <c r="R397" s="28">
        <v>1</v>
      </c>
      <c r="S397" s="81">
        <v>50</v>
      </c>
      <c r="T397" s="185"/>
      <c r="U397" s="326"/>
      <c r="V397" s="60">
        <v>0.33</v>
      </c>
      <c r="W397" s="167">
        <v>6</v>
      </c>
      <c r="X397" s="489">
        <f t="shared" si="13"/>
        <v>1.4550264550264551</v>
      </c>
      <c r="Y397" s="502" t="s">
        <v>2342</v>
      </c>
      <c r="Z397" s="494"/>
      <c r="AA397" s="28" t="s">
        <v>107</v>
      </c>
      <c r="AB397" s="27"/>
      <c r="AC397" s="28"/>
      <c r="AD397" s="27" t="s">
        <v>54</v>
      </c>
      <c r="AE397" s="28" t="s">
        <v>124</v>
      </c>
      <c r="AF397" s="29" t="s">
        <v>55</v>
      </c>
      <c r="AG397" s="29" t="s">
        <v>55</v>
      </c>
      <c r="AH397" s="27" t="s">
        <v>181</v>
      </c>
      <c r="AI397" s="27" t="s">
        <v>181</v>
      </c>
      <c r="AJ397" s="27" t="s">
        <v>54</v>
      </c>
      <c r="AK397" s="81"/>
      <c r="AL397" s="569"/>
      <c r="AM397" s="28"/>
      <c r="AN397" s="28"/>
      <c r="AO397" s="28">
        <v>2004</v>
      </c>
      <c r="AP397" s="20">
        <v>2017</v>
      </c>
      <c r="AQ397" s="19" t="s">
        <v>1395</v>
      </c>
      <c r="AR397" s="28" t="s">
        <v>2356</v>
      </c>
      <c r="AS397" s="20" t="s">
        <v>1389</v>
      </c>
    </row>
    <row r="398" spans="1:45" s="7" customFormat="1" ht="15" customHeight="1" x14ac:dyDescent="0.25">
      <c r="A398" t="s">
        <v>744</v>
      </c>
      <c r="B398">
        <v>1</v>
      </c>
      <c r="C398" t="s">
        <v>875</v>
      </c>
      <c r="D398" s="26" t="s">
        <v>548</v>
      </c>
      <c r="E398" s="435" t="s">
        <v>2564</v>
      </c>
      <c r="F398" s="27" t="s">
        <v>67</v>
      </c>
      <c r="G398" s="28" t="s">
        <v>549</v>
      </c>
      <c r="H398" s="27">
        <v>8051</v>
      </c>
      <c r="I398" s="27">
        <v>8</v>
      </c>
      <c r="J398" s="87">
        <v>8</v>
      </c>
      <c r="K398" s="19" t="s">
        <v>800</v>
      </c>
      <c r="L398" s="52" t="s">
        <v>108</v>
      </c>
      <c r="M398" s="81"/>
      <c r="N398" s="28">
        <v>1942</v>
      </c>
      <c r="O398" s="972"/>
      <c r="P398" s="29">
        <v>6</v>
      </c>
      <c r="Q398" s="28">
        <v>1</v>
      </c>
      <c r="R398" s="28"/>
      <c r="S398" s="81">
        <v>146.69200000000001</v>
      </c>
      <c r="T398" s="185">
        <v>41730</v>
      </c>
      <c r="U398" s="326">
        <v>14.7</v>
      </c>
      <c r="V398" s="60">
        <v>0.33</v>
      </c>
      <c r="W398" s="167">
        <v>4</v>
      </c>
      <c r="X398" s="489">
        <f t="shared" si="13"/>
        <v>6.2317662203913491</v>
      </c>
      <c r="Y398" s="502" t="s">
        <v>2216</v>
      </c>
      <c r="Z398" s="494"/>
      <c r="AA398" s="28" t="s">
        <v>17</v>
      </c>
      <c r="AB398" s="27">
        <v>17</v>
      </c>
      <c r="AC398" s="28" t="s">
        <v>1036</v>
      </c>
      <c r="AD398" s="27" t="s">
        <v>54</v>
      </c>
      <c r="AE398" s="28" t="s">
        <v>124</v>
      </c>
      <c r="AF398" s="29" t="s">
        <v>55</v>
      </c>
      <c r="AG398" s="29" t="s">
        <v>55</v>
      </c>
      <c r="AH398" s="27" t="s">
        <v>181</v>
      </c>
      <c r="AI398" s="27" t="s">
        <v>181</v>
      </c>
      <c r="AJ398" s="27" t="s">
        <v>54</v>
      </c>
      <c r="AK398" s="81"/>
      <c r="AL398" s="569"/>
      <c r="AM398" s="28"/>
      <c r="AN398" s="28"/>
      <c r="AO398" s="28">
        <v>2002</v>
      </c>
      <c r="AP398" s="20">
        <v>2010</v>
      </c>
      <c r="AQ398" s="19"/>
      <c r="AR398" s="28" t="s">
        <v>550</v>
      </c>
      <c r="AS398" s="20" t="s">
        <v>1037</v>
      </c>
    </row>
    <row r="399" spans="1:45" ht="15" customHeight="1" x14ac:dyDescent="0.25">
      <c r="A399" t="s">
        <v>744</v>
      </c>
      <c r="B399">
        <v>1</v>
      </c>
      <c r="C399" t="s">
        <v>875</v>
      </c>
      <c r="D399" s="45" t="s">
        <v>574</v>
      </c>
      <c r="E399" s="555" t="s">
        <v>2573</v>
      </c>
      <c r="F399" s="46" t="s">
        <v>57</v>
      </c>
      <c r="G399" s="42" t="s">
        <v>575</v>
      </c>
      <c r="H399" s="27">
        <v>8051</v>
      </c>
      <c r="I399" s="46">
        <v>8</v>
      </c>
      <c r="J399" s="670">
        <v>8</v>
      </c>
      <c r="K399" s="19" t="s">
        <v>800</v>
      </c>
      <c r="L399" s="52" t="s">
        <v>108</v>
      </c>
      <c r="M399" s="81"/>
      <c r="N399" s="28">
        <v>1985</v>
      </c>
      <c r="O399" s="972"/>
      <c r="P399" s="29">
        <v>6</v>
      </c>
      <c r="Q399" s="28">
        <v>1</v>
      </c>
      <c r="R399" s="28"/>
      <c r="S399" s="81">
        <v>127.372</v>
      </c>
      <c r="T399" s="185">
        <v>41691</v>
      </c>
      <c r="U399" s="326">
        <v>14.7</v>
      </c>
      <c r="V399" s="60">
        <v>0.33</v>
      </c>
      <c r="W399" s="167">
        <v>4</v>
      </c>
      <c r="X399" s="489">
        <f t="shared" si="13"/>
        <v>5.2937984886649874</v>
      </c>
      <c r="Y399" s="502" t="s">
        <v>2216</v>
      </c>
      <c r="Z399" s="494"/>
      <c r="AA399" s="28" t="s">
        <v>20</v>
      </c>
      <c r="AB399" s="27">
        <v>74</v>
      </c>
      <c r="AC399" s="28" t="s">
        <v>118</v>
      </c>
      <c r="AD399" s="27" t="s">
        <v>54</v>
      </c>
      <c r="AE399" s="28" t="s">
        <v>124</v>
      </c>
      <c r="AF399" s="29" t="s">
        <v>55</v>
      </c>
      <c r="AG399" s="29" t="s">
        <v>55</v>
      </c>
      <c r="AH399" s="27" t="s">
        <v>181</v>
      </c>
      <c r="AI399" s="27" t="s">
        <v>181</v>
      </c>
      <c r="AJ399" s="27" t="s">
        <v>54</v>
      </c>
      <c r="AK399" s="81"/>
      <c r="AL399" s="569"/>
      <c r="AM399" s="28"/>
      <c r="AN399" s="28"/>
      <c r="AO399" s="28">
        <v>2011</v>
      </c>
      <c r="AP399" s="20">
        <v>2016</v>
      </c>
      <c r="AQ399" s="429"/>
      <c r="AR399" s="28" t="s">
        <v>576</v>
      </c>
      <c r="AS399" s="20"/>
    </row>
    <row r="400" spans="1:45" ht="15" customHeight="1" x14ac:dyDescent="0.25">
      <c r="B400">
        <v>1</v>
      </c>
      <c r="C400" t="s">
        <v>875</v>
      </c>
      <c r="D400" s="26" t="s">
        <v>2083</v>
      </c>
      <c r="E400" s="435" t="s">
        <v>2085</v>
      </c>
      <c r="F400" s="27" t="s">
        <v>85</v>
      </c>
      <c r="G400" s="28" t="s">
        <v>3078</v>
      </c>
      <c r="H400" s="27">
        <v>8051</v>
      </c>
      <c r="I400" s="27">
        <v>8</v>
      </c>
      <c r="J400" s="87">
        <v>8</v>
      </c>
      <c r="K400" s="19" t="s">
        <v>800</v>
      </c>
      <c r="L400" s="52" t="s">
        <v>108</v>
      </c>
      <c r="M400" s="81"/>
      <c r="N400" s="28">
        <v>1991</v>
      </c>
      <c r="O400" s="972"/>
      <c r="P400" s="29">
        <v>6</v>
      </c>
      <c r="Q400" s="28">
        <v>1</v>
      </c>
      <c r="R400" s="28">
        <v>32</v>
      </c>
      <c r="S400" s="81">
        <v>132.857</v>
      </c>
      <c r="T400" s="185">
        <v>43183</v>
      </c>
      <c r="U400" s="326">
        <v>14.7</v>
      </c>
      <c r="V400" s="60">
        <v>0.33</v>
      </c>
      <c r="W400" s="167">
        <v>5</v>
      </c>
      <c r="X400" s="489">
        <f t="shared" si="13"/>
        <v>4.4040994475138122</v>
      </c>
      <c r="Y400" s="502" t="s">
        <v>174</v>
      </c>
      <c r="Z400" s="494" t="s">
        <v>54</v>
      </c>
      <c r="AA400" s="28" t="s">
        <v>20</v>
      </c>
      <c r="AB400" s="27">
        <v>66</v>
      </c>
      <c r="AC400" s="28" t="s">
        <v>2084</v>
      </c>
      <c r="AD400" s="27" t="s">
        <v>54</v>
      </c>
      <c r="AE400" s="28" t="s">
        <v>124</v>
      </c>
      <c r="AF400" s="29" t="s">
        <v>55</v>
      </c>
      <c r="AG400" s="29"/>
      <c r="AH400" s="27" t="s">
        <v>181</v>
      </c>
      <c r="AI400" s="27" t="s">
        <v>181</v>
      </c>
      <c r="AJ400" s="27" t="s">
        <v>54</v>
      </c>
      <c r="AK400" s="81"/>
      <c r="AL400" s="569"/>
      <c r="AM400" s="28"/>
      <c r="AN400" s="28"/>
      <c r="AO400" s="28">
        <v>2000</v>
      </c>
      <c r="AP400" s="20">
        <v>2018</v>
      </c>
      <c r="AQ400" s="142"/>
      <c r="AR400" s="28"/>
      <c r="AS400" s="20"/>
    </row>
    <row r="401" spans="1:45" ht="15" customHeight="1" x14ac:dyDescent="0.25">
      <c r="A401" t="s">
        <v>744</v>
      </c>
      <c r="B401">
        <v>1</v>
      </c>
      <c r="C401" t="s">
        <v>875</v>
      </c>
      <c r="D401" s="26" t="s">
        <v>585</v>
      </c>
      <c r="E401" s="435" t="s">
        <v>2581</v>
      </c>
      <c r="F401" s="27" t="s">
        <v>67</v>
      </c>
      <c r="G401" s="28" t="s">
        <v>587</v>
      </c>
      <c r="H401" s="27" t="s">
        <v>559</v>
      </c>
      <c r="I401" s="27">
        <v>8</v>
      </c>
      <c r="J401" s="87">
        <v>8</v>
      </c>
      <c r="K401" s="19" t="s">
        <v>800</v>
      </c>
      <c r="L401" s="52" t="s">
        <v>108</v>
      </c>
      <c r="M401" s="81"/>
      <c r="N401" s="28">
        <v>2025</v>
      </c>
      <c r="O401" s="972"/>
      <c r="P401" s="29">
        <v>6</v>
      </c>
      <c r="Q401" s="28"/>
      <c r="R401" s="28"/>
      <c r="S401" s="81">
        <v>144.21700000000001</v>
      </c>
      <c r="T401" s="185">
        <v>41687</v>
      </c>
      <c r="U401" s="326">
        <v>14.7</v>
      </c>
      <c r="V401" s="60">
        <v>0.33</v>
      </c>
      <c r="W401" s="167">
        <v>3</v>
      </c>
      <c r="X401" s="489">
        <f t="shared" si="13"/>
        <v>7.8340098765432096</v>
      </c>
      <c r="Y401" s="502" t="s">
        <v>174</v>
      </c>
      <c r="Z401" s="494"/>
      <c r="AA401" s="28" t="s">
        <v>20</v>
      </c>
      <c r="AB401" s="27">
        <v>4</v>
      </c>
      <c r="AC401" s="28" t="s">
        <v>588</v>
      </c>
      <c r="AD401" s="27" t="s">
        <v>54</v>
      </c>
      <c r="AE401" s="28" t="s">
        <v>124</v>
      </c>
      <c r="AF401" s="29" t="s">
        <v>55</v>
      </c>
      <c r="AG401" s="29" t="s">
        <v>55</v>
      </c>
      <c r="AH401" s="27" t="s">
        <v>181</v>
      </c>
      <c r="AI401" s="27" t="s">
        <v>181</v>
      </c>
      <c r="AJ401" s="27" t="s">
        <v>54</v>
      </c>
      <c r="AK401" s="81"/>
      <c r="AL401" s="569"/>
      <c r="AM401" s="28"/>
      <c r="AN401" s="28"/>
      <c r="AO401" s="28">
        <v>2004</v>
      </c>
      <c r="AP401" s="20">
        <v>2012</v>
      </c>
      <c r="AQ401" s="19"/>
      <c r="AR401" s="28" t="s">
        <v>589</v>
      </c>
      <c r="AS401" s="20" t="s">
        <v>586</v>
      </c>
    </row>
    <row r="402" spans="1:45" ht="15" customHeight="1" x14ac:dyDescent="0.25">
      <c r="A402" t="s">
        <v>744</v>
      </c>
      <c r="B402">
        <v>1</v>
      </c>
      <c r="C402" t="s">
        <v>875</v>
      </c>
      <c r="D402" s="45" t="s">
        <v>879</v>
      </c>
      <c r="E402" s="555" t="s">
        <v>1038</v>
      </c>
      <c r="F402" s="46" t="s">
        <v>67</v>
      </c>
      <c r="G402" s="42" t="s">
        <v>880</v>
      </c>
      <c r="H402" s="46" t="s">
        <v>881</v>
      </c>
      <c r="I402" s="46">
        <v>8</v>
      </c>
      <c r="J402" s="670">
        <v>8</v>
      </c>
      <c r="K402" s="19" t="s">
        <v>800</v>
      </c>
      <c r="L402" s="52" t="s">
        <v>108</v>
      </c>
      <c r="M402" s="81"/>
      <c r="N402" s="28">
        <v>2190</v>
      </c>
      <c r="O402" s="972"/>
      <c r="P402" s="29">
        <v>6</v>
      </c>
      <c r="Q402" s="28"/>
      <c r="R402" s="28"/>
      <c r="S402" s="81">
        <v>126.759</v>
      </c>
      <c r="T402" s="185">
        <v>41732</v>
      </c>
      <c r="U402" s="326">
        <v>14.7</v>
      </c>
      <c r="V402" s="60">
        <v>0.33</v>
      </c>
      <c r="W402" s="167">
        <v>4</v>
      </c>
      <c r="X402" s="489">
        <f t="shared" si="13"/>
        <v>4.7751678082191784</v>
      </c>
      <c r="Y402" s="502" t="s">
        <v>174</v>
      </c>
      <c r="Z402" s="494"/>
      <c r="AA402" s="28" t="s">
        <v>17</v>
      </c>
      <c r="AB402" s="27">
        <v>1</v>
      </c>
      <c r="AC402" s="28" t="s">
        <v>882</v>
      </c>
      <c r="AD402" s="27" t="s">
        <v>54</v>
      </c>
      <c r="AE402" s="28" t="s">
        <v>124</v>
      </c>
      <c r="AF402" s="29" t="s">
        <v>170</v>
      </c>
      <c r="AG402" s="29" t="s">
        <v>55</v>
      </c>
      <c r="AH402" s="27" t="s">
        <v>181</v>
      </c>
      <c r="AI402" s="27" t="s">
        <v>181</v>
      </c>
      <c r="AJ402" s="27" t="s">
        <v>55</v>
      </c>
      <c r="AK402" s="81">
        <v>53</v>
      </c>
      <c r="AL402" s="569"/>
      <c r="AM402" s="28">
        <v>8</v>
      </c>
      <c r="AN402" s="28">
        <v>2</v>
      </c>
      <c r="AO402" s="28">
        <v>2000</v>
      </c>
      <c r="AP402" s="20"/>
      <c r="AQ402" s="19" t="s">
        <v>323</v>
      </c>
      <c r="AR402" s="28" t="s">
        <v>1039</v>
      </c>
      <c r="AS402" s="127"/>
    </row>
    <row r="403" spans="1:45" ht="15" customHeight="1" x14ac:dyDescent="0.25">
      <c r="B403">
        <v>1</v>
      </c>
      <c r="C403" t="s">
        <v>875</v>
      </c>
      <c r="D403" s="26" t="s">
        <v>2170</v>
      </c>
      <c r="E403" s="435" t="s">
        <v>2171</v>
      </c>
      <c r="F403" s="27" t="s">
        <v>67</v>
      </c>
      <c r="G403" s="28" t="s">
        <v>2172</v>
      </c>
      <c r="H403" s="27">
        <v>6502</v>
      </c>
      <c r="I403" s="27">
        <v>8</v>
      </c>
      <c r="J403" s="87">
        <v>8</v>
      </c>
      <c r="K403" s="19" t="s">
        <v>800</v>
      </c>
      <c r="L403" s="52" t="s">
        <v>108</v>
      </c>
      <c r="M403" s="81"/>
      <c r="N403" s="28">
        <v>2210</v>
      </c>
      <c r="O403" s="972"/>
      <c r="P403" s="29">
        <v>6</v>
      </c>
      <c r="Q403" s="28"/>
      <c r="R403" s="28">
        <v>2</v>
      </c>
      <c r="S403" s="81">
        <v>156.26</v>
      </c>
      <c r="T403" s="185">
        <v>42512</v>
      </c>
      <c r="U403" s="326">
        <v>14.7</v>
      </c>
      <c r="V403" s="60">
        <v>0.33</v>
      </c>
      <c r="W403" s="167">
        <v>4</v>
      </c>
      <c r="X403" s="489">
        <f t="shared" si="13"/>
        <v>5.8332352941176477</v>
      </c>
      <c r="Y403" s="502" t="s">
        <v>174</v>
      </c>
      <c r="Z403" s="494" t="s">
        <v>54</v>
      </c>
      <c r="AA403" s="28" t="s">
        <v>17</v>
      </c>
      <c r="AB403" s="27">
        <v>26</v>
      </c>
      <c r="AC403" s="28" t="s">
        <v>2914</v>
      </c>
      <c r="AD403" s="27" t="s">
        <v>54</v>
      </c>
      <c r="AE403" s="28" t="s">
        <v>124</v>
      </c>
      <c r="AF403" s="29" t="s">
        <v>55</v>
      </c>
      <c r="AG403" s="29" t="s">
        <v>55</v>
      </c>
      <c r="AH403" s="27" t="s">
        <v>181</v>
      </c>
      <c r="AI403" s="27" t="s">
        <v>181</v>
      </c>
      <c r="AJ403" s="27" t="s">
        <v>54</v>
      </c>
      <c r="AK403" s="81"/>
      <c r="AL403" s="569"/>
      <c r="AM403" s="28">
        <v>26</v>
      </c>
      <c r="AN403" s="28"/>
      <c r="AO403" s="28">
        <v>2005</v>
      </c>
      <c r="AP403" s="20">
        <v>2008</v>
      </c>
      <c r="AQ403" s="142"/>
      <c r="AR403" s="28" t="s">
        <v>2916</v>
      </c>
      <c r="AS403" s="20" t="s">
        <v>2915</v>
      </c>
    </row>
    <row r="404" spans="1:45" ht="15" customHeight="1" x14ac:dyDescent="0.25">
      <c r="A404" t="s">
        <v>744</v>
      </c>
      <c r="B404">
        <v>1</v>
      </c>
      <c r="C404" t="s">
        <v>875</v>
      </c>
      <c r="D404" s="45" t="s">
        <v>539</v>
      </c>
      <c r="E404" s="555" t="s">
        <v>2485</v>
      </c>
      <c r="F404" s="46" t="s">
        <v>67</v>
      </c>
      <c r="G404" s="42" t="s">
        <v>535</v>
      </c>
      <c r="H404" s="46">
        <v>6801</v>
      </c>
      <c r="I404" s="46">
        <v>8</v>
      </c>
      <c r="J404" s="670">
        <v>8</v>
      </c>
      <c r="K404" s="19" t="s">
        <v>794</v>
      </c>
      <c r="L404" s="52" t="s">
        <v>108</v>
      </c>
      <c r="M404" s="81"/>
      <c r="N404" s="28">
        <v>2235</v>
      </c>
      <c r="O404" s="972"/>
      <c r="P404" s="29">
        <v>4</v>
      </c>
      <c r="Q404" s="28"/>
      <c r="R404" s="28">
        <v>4</v>
      </c>
      <c r="S404" s="81">
        <v>46.323999999999998</v>
      </c>
      <c r="T404" s="185">
        <v>41685</v>
      </c>
      <c r="U404" s="326">
        <v>14.7</v>
      </c>
      <c r="V404" s="60">
        <v>0.33</v>
      </c>
      <c r="W404" s="167">
        <v>4</v>
      </c>
      <c r="X404" s="489">
        <f t="shared" si="13"/>
        <v>1.7099463087248323</v>
      </c>
      <c r="Y404" s="502" t="s">
        <v>174</v>
      </c>
      <c r="Z404" s="494" t="s">
        <v>54</v>
      </c>
      <c r="AA404" s="28" t="s">
        <v>17</v>
      </c>
      <c r="AB404" s="27">
        <v>21</v>
      </c>
      <c r="AC404" s="28" t="s">
        <v>538</v>
      </c>
      <c r="AD404" s="27" t="s">
        <v>54</v>
      </c>
      <c r="AE404" s="28" t="s">
        <v>124</v>
      </c>
      <c r="AF404" s="29" t="s">
        <v>55</v>
      </c>
      <c r="AG404" s="29" t="s">
        <v>55</v>
      </c>
      <c r="AH404" s="27" t="s">
        <v>181</v>
      </c>
      <c r="AI404" s="27" t="s">
        <v>181</v>
      </c>
      <c r="AJ404" s="27" t="s">
        <v>54</v>
      </c>
      <c r="AK404" s="81"/>
      <c r="AL404" s="569"/>
      <c r="AM404" s="28"/>
      <c r="AN404" s="28"/>
      <c r="AO404" s="28">
        <v>2003</v>
      </c>
      <c r="AP404" s="20">
        <v>2009</v>
      </c>
      <c r="AQ404" s="182" t="s">
        <v>2486</v>
      </c>
      <c r="AR404" s="28"/>
      <c r="AS404" s="20"/>
    </row>
    <row r="405" spans="1:45" ht="15" customHeight="1" x14ac:dyDescent="0.25">
      <c r="B405">
        <v>1</v>
      </c>
      <c r="C405" t="s">
        <v>875</v>
      </c>
      <c r="D405" s="26" t="s">
        <v>1982</v>
      </c>
      <c r="E405" s="435" t="s">
        <v>3450</v>
      </c>
      <c r="F405" s="27" t="s">
        <v>67</v>
      </c>
      <c r="G405" s="28" t="s">
        <v>1983</v>
      </c>
      <c r="H405" s="27">
        <v>8051</v>
      </c>
      <c r="I405" s="27">
        <v>8</v>
      </c>
      <c r="J405" s="87">
        <v>8</v>
      </c>
      <c r="K405" s="19" t="s">
        <v>802</v>
      </c>
      <c r="L405" s="52" t="s">
        <v>108</v>
      </c>
      <c r="M405" s="81" t="s">
        <v>3455</v>
      </c>
      <c r="N405" s="28">
        <v>2376</v>
      </c>
      <c r="O405" s="972"/>
      <c r="P405" s="29" t="s">
        <v>744</v>
      </c>
      <c r="Q405" s="28">
        <v>2</v>
      </c>
      <c r="R405" s="28">
        <v>41</v>
      </c>
      <c r="S405" s="81">
        <v>130.11000000000001</v>
      </c>
      <c r="T405" s="185">
        <v>43246</v>
      </c>
      <c r="U405" s="326" t="s">
        <v>3562</v>
      </c>
      <c r="V405" s="60">
        <v>0.33</v>
      </c>
      <c r="W405" s="167">
        <v>3</v>
      </c>
      <c r="X405" s="489">
        <f t="shared" si="13"/>
        <v>6.0236111111111121</v>
      </c>
      <c r="Y405" s="502" t="s">
        <v>2226</v>
      </c>
      <c r="Z405" s="494"/>
      <c r="AA405" s="28" t="s">
        <v>479</v>
      </c>
      <c r="AB405" s="27">
        <v>25</v>
      </c>
      <c r="AC405" s="28" t="s">
        <v>3451</v>
      </c>
      <c r="AD405" s="27" t="s">
        <v>54</v>
      </c>
      <c r="AE405" s="28" t="s">
        <v>124</v>
      </c>
      <c r="AF405" s="29" t="s">
        <v>55</v>
      </c>
      <c r="AG405" s="29" t="s">
        <v>54</v>
      </c>
      <c r="AH405" s="27" t="s">
        <v>181</v>
      </c>
      <c r="AI405" s="27" t="s">
        <v>181</v>
      </c>
      <c r="AJ405" s="27" t="s">
        <v>54</v>
      </c>
      <c r="AK405" s="81"/>
      <c r="AL405" s="569"/>
      <c r="AM405" s="28"/>
      <c r="AN405" s="28"/>
      <c r="AO405" s="28">
        <v>2017</v>
      </c>
      <c r="AP405" s="20">
        <v>2018</v>
      </c>
      <c r="AQ405" s="182" t="s">
        <v>1984</v>
      </c>
      <c r="AR405" s="28" t="s">
        <v>3454</v>
      </c>
      <c r="AS405" s="127"/>
    </row>
    <row r="406" spans="1:45" ht="15" customHeight="1" x14ac:dyDescent="0.25">
      <c r="A406" t="s">
        <v>744</v>
      </c>
      <c r="B406">
        <v>1</v>
      </c>
      <c r="C406" t="s">
        <v>875</v>
      </c>
      <c r="D406" s="45" t="s">
        <v>990</v>
      </c>
      <c r="E406" s="555" t="s">
        <v>2158</v>
      </c>
      <c r="F406" s="46" t="s">
        <v>67</v>
      </c>
      <c r="G406" s="42" t="s">
        <v>992</v>
      </c>
      <c r="H406" s="46" t="s">
        <v>559</v>
      </c>
      <c r="I406" s="46">
        <v>8</v>
      </c>
      <c r="J406" s="670">
        <v>8</v>
      </c>
      <c r="K406" s="19" t="s">
        <v>993</v>
      </c>
      <c r="L406" s="52" t="s">
        <v>108</v>
      </c>
      <c r="M406" s="81"/>
      <c r="N406" s="28">
        <v>2474</v>
      </c>
      <c r="O406" s="972"/>
      <c r="P406" s="29">
        <v>4</v>
      </c>
      <c r="Q406" s="28">
        <v>2</v>
      </c>
      <c r="R406" s="28">
        <v>19</v>
      </c>
      <c r="S406" s="81">
        <v>77.513000000000005</v>
      </c>
      <c r="T406" s="185">
        <v>41724</v>
      </c>
      <c r="U406" s="326">
        <v>14.7</v>
      </c>
      <c r="V406" s="60">
        <v>0.33</v>
      </c>
      <c r="W406" s="167">
        <v>3</v>
      </c>
      <c r="X406" s="489">
        <f t="shared" si="13"/>
        <v>3.44641471301536</v>
      </c>
      <c r="Y406" s="502" t="s">
        <v>2216</v>
      </c>
      <c r="Z406" s="494" t="s">
        <v>54</v>
      </c>
      <c r="AA406" s="28" t="s">
        <v>17</v>
      </c>
      <c r="AB406" s="27">
        <v>19</v>
      </c>
      <c r="AC406" s="28" t="s">
        <v>991</v>
      </c>
      <c r="AD406" s="27" t="s">
        <v>54</v>
      </c>
      <c r="AE406" s="28" t="s">
        <v>124</v>
      </c>
      <c r="AF406" s="29" t="s">
        <v>55</v>
      </c>
      <c r="AG406" s="29" t="s">
        <v>55</v>
      </c>
      <c r="AH406" s="27" t="s">
        <v>181</v>
      </c>
      <c r="AI406" s="27" t="s">
        <v>181</v>
      </c>
      <c r="AJ406" s="27" t="s">
        <v>54</v>
      </c>
      <c r="AK406" s="81"/>
      <c r="AL406" s="569"/>
      <c r="AM406" s="28"/>
      <c r="AN406" s="28"/>
      <c r="AO406" s="28">
        <v>2008</v>
      </c>
      <c r="AP406" s="554">
        <v>2016</v>
      </c>
      <c r="AQ406" s="142"/>
      <c r="AR406" s="28" t="s">
        <v>994</v>
      </c>
      <c r="AS406" s="20"/>
    </row>
    <row r="407" spans="1:45" ht="15" customHeight="1" x14ac:dyDescent="0.25">
      <c r="A407" t="s">
        <v>174</v>
      </c>
      <c r="B407">
        <v>1</v>
      </c>
      <c r="C407" t="s">
        <v>875</v>
      </c>
      <c r="D407" s="884" t="s">
        <v>1387</v>
      </c>
      <c r="E407" s="555" t="s">
        <v>2359</v>
      </c>
      <c r="F407" s="46" t="s">
        <v>107</v>
      </c>
      <c r="G407" s="42" t="s">
        <v>1385</v>
      </c>
      <c r="H407" s="46" t="s">
        <v>559</v>
      </c>
      <c r="I407" s="46">
        <v>8</v>
      </c>
      <c r="J407" s="670">
        <v>8</v>
      </c>
      <c r="K407" s="19" t="s">
        <v>794</v>
      </c>
      <c r="L407" s="52" t="s">
        <v>1385</v>
      </c>
      <c r="M407" s="81"/>
      <c r="N407" s="28">
        <v>2558</v>
      </c>
      <c r="O407" s="972"/>
      <c r="P407" s="29">
        <v>4</v>
      </c>
      <c r="Q407" s="28"/>
      <c r="R407" s="28"/>
      <c r="S407" s="81">
        <v>50</v>
      </c>
      <c r="T407" s="185"/>
      <c r="U407" s="326"/>
      <c r="V407" s="60">
        <v>0.33</v>
      </c>
      <c r="W407" s="167">
        <v>3</v>
      </c>
      <c r="X407" s="489">
        <f t="shared" si="13"/>
        <v>2.1501172791243159</v>
      </c>
      <c r="Y407" s="502" t="s">
        <v>2342</v>
      </c>
      <c r="Z407" s="494"/>
      <c r="AA407" s="28" t="s">
        <v>107</v>
      </c>
      <c r="AB407" s="27"/>
      <c r="AC407" s="28"/>
      <c r="AD407" s="27" t="s">
        <v>54</v>
      </c>
      <c r="AE407" s="28" t="s">
        <v>124</v>
      </c>
      <c r="AF407" s="29" t="s">
        <v>55</v>
      </c>
      <c r="AG407" s="29" t="s">
        <v>55</v>
      </c>
      <c r="AH407" s="27" t="s">
        <v>181</v>
      </c>
      <c r="AI407" s="27" t="s">
        <v>181</v>
      </c>
      <c r="AJ407" s="27" t="s">
        <v>54</v>
      </c>
      <c r="AK407" s="81"/>
      <c r="AL407" s="569"/>
      <c r="AM407" s="28"/>
      <c r="AN407" s="28"/>
      <c r="AO407" s="28">
        <v>2004</v>
      </c>
      <c r="AP407" s="20">
        <v>2017</v>
      </c>
      <c r="AQ407" s="19" t="s">
        <v>1393</v>
      </c>
      <c r="AR407" s="28" t="s">
        <v>2356</v>
      </c>
      <c r="AS407" s="20" t="s">
        <v>1389</v>
      </c>
    </row>
    <row r="408" spans="1:45" ht="15" customHeight="1" x14ac:dyDescent="0.25">
      <c r="A408" t="s">
        <v>744</v>
      </c>
      <c r="B408">
        <v>1</v>
      </c>
      <c r="C408" t="s">
        <v>875</v>
      </c>
      <c r="D408" s="26" t="s">
        <v>1364</v>
      </c>
      <c r="E408" s="435" t="s">
        <v>1366</v>
      </c>
      <c r="F408" s="27" t="s">
        <v>67</v>
      </c>
      <c r="G408" s="28" t="s">
        <v>1368</v>
      </c>
      <c r="H408" s="27" t="s">
        <v>559</v>
      </c>
      <c r="I408" s="27">
        <v>8</v>
      </c>
      <c r="J408" s="87">
        <v>8</v>
      </c>
      <c r="K408" s="19" t="s">
        <v>775</v>
      </c>
      <c r="L408" s="28" t="s">
        <v>108</v>
      </c>
      <c r="M408" s="81" t="s">
        <v>1369</v>
      </c>
      <c r="N408" s="28">
        <v>2568</v>
      </c>
      <c r="O408" s="972"/>
      <c r="P408" s="29">
        <v>6</v>
      </c>
      <c r="Q408" s="28"/>
      <c r="R408" s="28">
        <v>15</v>
      </c>
      <c r="S408" s="81">
        <v>93.144999999999996</v>
      </c>
      <c r="T408" s="185">
        <v>41784</v>
      </c>
      <c r="U408" s="326">
        <v>14.7</v>
      </c>
      <c r="V408" s="60">
        <v>0.33</v>
      </c>
      <c r="W408" s="167">
        <v>3</v>
      </c>
      <c r="X408" s="489">
        <f t="shared" si="13"/>
        <v>3.9898559190031158</v>
      </c>
      <c r="Y408" s="502" t="s">
        <v>174</v>
      </c>
      <c r="Z408" s="494"/>
      <c r="AA408" s="28" t="s">
        <v>17</v>
      </c>
      <c r="AB408" s="27">
        <v>25</v>
      </c>
      <c r="AC408" s="28" t="s">
        <v>1365</v>
      </c>
      <c r="AD408" s="27" t="s">
        <v>54</v>
      </c>
      <c r="AE408" s="28" t="s">
        <v>124</v>
      </c>
      <c r="AF408" s="29" t="s">
        <v>55</v>
      </c>
      <c r="AG408" s="29" t="s">
        <v>55</v>
      </c>
      <c r="AH408" s="27" t="s">
        <v>181</v>
      </c>
      <c r="AI408" s="27" t="s">
        <v>181</v>
      </c>
      <c r="AJ408" s="27" t="s">
        <v>54</v>
      </c>
      <c r="AK408" s="81"/>
      <c r="AL408" s="569"/>
      <c r="AM408" s="28"/>
      <c r="AN408" s="28"/>
      <c r="AO408" s="28">
        <v>2013</v>
      </c>
      <c r="AP408" s="20">
        <v>2014</v>
      </c>
      <c r="AQ408" s="19"/>
      <c r="AR408" s="28" t="s">
        <v>1367</v>
      </c>
      <c r="AS408" s="127"/>
    </row>
    <row r="409" spans="1:45" ht="15" customHeight="1" x14ac:dyDescent="0.25">
      <c r="B409">
        <v>1</v>
      </c>
      <c r="C409" t="s">
        <v>875</v>
      </c>
      <c r="D409" s="45" t="s">
        <v>454</v>
      </c>
      <c r="E409" s="555" t="s">
        <v>2535</v>
      </c>
      <c r="F409" s="46" t="s">
        <v>85</v>
      </c>
      <c r="G409" s="42" t="s">
        <v>455</v>
      </c>
      <c r="H409" s="46" t="s">
        <v>178</v>
      </c>
      <c r="I409" s="46">
        <v>8</v>
      </c>
      <c r="J409" s="670">
        <v>16</v>
      </c>
      <c r="K409" s="19" t="s">
        <v>800</v>
      </c>
      <c r="L409" s="52" t="s">
        <v>108</v>
      </c>
      <c r="M409" s="81"/>
      <c r="N409" s="28">
        <v>2630</v>
      </c>
      <c r="O409" s="972"/>
      <c r="P409" s="29">
        <v>6</v>
      </c>
      <c r="Q409" s="28"/>
      <c r="R409" s="28">
        <v>1</v>
      </c>
      <c r="S409" s="81">
        <v>131.57900000000001</v>
      </c>
      <c r="T409" s="185">
        <v>43183</v>
      </c>
      <c r="U409" s="326">
        <v>14.7</v>
      </c>
      <c r="V409" s="60">
        <v>0.33</v>
      </c>
      <c r="W409" s="167">
        <v>1</v>
      </c>
      <c r="X409" s="489">
        <f t="shared" ref="X409:X422" si="14">IF(AND(N409&lt;&gt;"",S409&lt;&gt;""),1000*S409*V409/(N409*W409),"")</f>
        <v>16.509912547528518</v>
      </c>
      <c r="Y409" s="502" t="s">
        <v>174</v>
      </c>
      <c r="Z409" s="494"/>
      <c r="AA409" s="28" t="s">
        <v>17</v>
      </c>
      <c r="AB409" s="27">
        <v>18</v>
      </c>
      <c r="AC409" s="28" t="s">
        <v>3088</v>
      </c>
      <c r="AD409" s="27" t="s">
        <v>54</v>
      </c>
      <c r="AE409" s="28" t="s">
        <v>124</v>
      </c>
      <c r="AF409" s="29" t="s">
        <v>55</v>
      </c>
      <c r="AG409" s="29" t="s">
        <v>54</v>
      </c>
      <c r="AH409" s="27" t="s">
        <v>83</v>
      </c>
      <c r="AI409" s="27" t="s">
        <v>462</v>
      </c>
      <c r="AJ409" s="27" t="s">
        <v>54</v>
      </c>
      <c r="AK409" s="81">
        <v>72</v>
      </c>
      <c r="AL409" s="569"/>
      <c r="AM409" s="28">
        <v>32</v>
      </c>
      <c r="AN409" s="28">
        <v>6</v>
      </c>
      <c r="AO409" s="28">
        <v>2003</v>
      </c>
      <c r="AP409" s="20">
        <v>2009</v>
      </c>
      <c r="AQ409" s="19"/>
      <c r="AR409" s="28" t="s">
        <v>3089</v>
      </c>
      <c r="AS409" s="20"/>
    </row>
    <row r="410" spans="1:45" ht="15" customHeight="1" x14ac:dyDescent="0.25">
      <c r="B410">
        <v>1</v>
      </c>
      <c r="C410" t="s">
        <v>875</v>
      </c>
      <c r="D410" s="26" t="s">
        <v>2625</v>
      </c>
      <c r="E410" s="435"/>
      <c r="F410" s="27" t="s">
        <v>67</v>
      </c>
      <c r="G410" s="28" t="s">
        <v>638</v>
      </c>
      <c r="H410" s="27">
        <v>8051</v>
      </c>
      <c r="I410" s="27">
        <v>8</v>
      </c>
      <c r="J410" s="87">
        <v>8</v>
      </c>
      <c r="K410" s="19" t="s">
        <v>800</v>
      </c>
      <c r="L410" s="52" t="s">
        <v>108</v>
      </c>
      <c r="M410" s="81"/>
      <c r="N410" s="28">
        <v>2690</v>
      </c>
      <c r="O410" s="972"/>
      <c r="P410" s="29">
        <v>6</v>
      </c>
      <c r="Q410" s="28">
        <v>1</v>
      </c>
      <c r="R410" s="28">
        <v>1</v>
      </c>
      <c r="S410" s="81">
        <v>105.26300000000001</v>
      </c>
      <c r="T410" s="185">
        <v>42512</v>
      </c>
      <c r="U410" s="326">
        <v>14.7</v>
      </c>
      <c r="V410" s="60">
        <v>0.33</v>
      </c>
      <c r="W410" s="167">
        <v>4</v>
      </c>
      <c r="X410" s="489">
        <f t="shared" si="14"/>
        <v>3.228326208178439</v>
      </c>
      <c r="Y410" s="502" t="s">
        <v>174</v>
      </c>
      <c r="Z410" s="494"/>
      <c r="AA410" s="28" t="s">
        <v>17</v>
      </c>
      <c r="AB410" s="27">
        <v>9</v>
      </c>
      <c r="AC410" s="28" t="s">
        <v>639</v>
      </c>
      <c r="AD410" s="27" t="s">
        <v>54</v>
      </c>
      <c r="AE410" s="28" t="s">
        <v>124</v>
      </c>
      <c r="AF410" s="29" t="s">
        <v>55</v>
      </c>
      <c r="AG410" s="29"/>
      <c r="AH410" s="27" t="s">
        <v>181</v>
      </c>
      <c r="AI410" s="27" t="s">
        <v>181</v>
      </c>
      <c r="AJ410" s="27" t="s">
        <v>54</v>
      </c>
      <c r="AK410" s="81"/>
      <c r="AL410" s="569"/>
      <c r="AM410" s="28"/>
      <c r="AN410" s="28"/>
      <c r="AO410" s="28">
        <v>1999</v>
      </c>
      <c r="AP410" s="20">
        <v>1999</v>
      </c>
      <c r="AQ410" s="182"/>
      <c r="AR410" s="28" t="s">
        <v>2626</v>
      </c>
      <c r="AS410" s="574" t="s">
        <v>2627</v>
      </c>
    </row>
    <row r="411" spans="1:45" ht="15" customHeight="1" x14ac:dyDescent="0.25">
      <c r="A411" t="s">
        <v>744</v>
      </c>
      <c r="B411">
        <v>1</v>
      </c>
      <c r="C411" t="s">
        <v>875</v>
      </c>
      <c r="D411" s="45" t="s">
        <v>637</v>
      </c>
      <c r="E411" s="555" t="s">
        <v>640</v>
      </c>
      <c r="F411" s="46" t="s">
        <v>67</v>
      </c>
      <c r="G411" s="42" t="s">
        <v>638</v>
      </c>
      <c r="H411" s="46">
        <v>8051</v>
      </c>
      <c r="I411" s="46">
        <v>8</v>
      </c>
      <c r="J411" s="670">
        <v>8</v>
      </c>
      <c r="K411" s="19" t="s">
        <v>800</v>
      </c>
      <c r="L411" s="52" t="s">
        <v>108</v>
      </c>
      <c r="M411" s="81"/>
      <c r="N411" s="28">
        <v>2725</v>
      </c>
      <c r="O411" s="972"/>
      <c r="P411" s="29">
        <v>6</v>
      </c>
      <c r="Q411" s="28">
        <v>1</v>
      </c>
      <c r="R411" s="28">
        <v>1</v>
      </c>
      <c r="S411" s="81">
        <v>104.66800000000001</v>
      </c>
      <c r="T411" s="185">
        <v>41687</v>
      </c>
      <c r="U411" s="326">
        <v>14.7</v>
      </c>
      <c r="V411" s="60">
        <v>0.33</v>
      </c>
      <c r="W411" s="167">
        <v>1</v>
      </c>
      <c r="X411" s="489">
        <f t="shared" si="14"/>
        <v>12.675390825688075</v>
      </c>
      <c r="Y411" s="502" t="s">
        <v>174</v>
      </c>
      <c r="Z411" s="494"/>
      <c r="AA411" s="28" t="s">
        <v>17</v>
      </c>
      <c r="AB411" s="27">
        <v>7</v>
      </c>
      <c r="AC411" s="28" t="s">
        <v>639</v>
      </c>
      <c r="AD411" s="27" t="s">
        <v>54</v>
      </c>
      <c r="AE411" s="28" t="s">
        <v>124</v>
      </c>
      <c r="AF411" s="29" t="s">
        <v>55</v>
      </c>
      <c r="AG411" s="29" t="s">
        <v>55</v>
      </c>
      <c r="AH411" s="27" t="s">
        <v>181</v>
      </c>
      <c r="AI411" s="27" t="s">
        <v>181</v>
      </c>
      <c r="AJ411" s="27" t="s">
        <v>54</v>
      </c>
      <c r="AK411" s="81"/>
      <c r="AL411" s="569"/>
      <c r="AM411" s="28"/>
      <c r="AN411" s="28"/>
      <c r="AO411" s="28">
        <v>1999</v>
      </c>
      <c r="AP411" s="20">
        <v>2003</v>
      </c>
      <c r="AQ411" s="182"/>
      <c r="AR411" s="28" t="s">
        <v>56</v>
      </c>
      <c r="AS411" s="63"/>
    </row>
    <row r="412" spans="1:45" ht="15" customHeight="1" x14ac:dyDescent="0.25">
      <c r="B412">
        <v>1</v>
      </c>
      <c r="C412" t="s">
        <v>875</v>
      </c>
      <c r="D412" s="26" t="s">
        <v>2716</v>
      </c>
      <c r="E412" s="435" t="s">
        <v>2717</v>
      </c>
      <c r="F412" s="27" t="s">
        <v>67</v>
      </c>
      <c r="G412" s="28" t="s">
        <v>1832</v>
      </c>
      <c r="H412" s="27" t="s">
        <v>178</v>
      </c>
      <c r="I412" s="27">
        <v>8</v>
      </c>
      <c r="J412" s="87">
        <v>16</v>
      </c>
      <c r="K412" s="19" t="s">
        <v>794</v>
      </c>
      <c r="L412" s="52" t="s">
        <v>108</v>
      </c>
      <c r="M412" s="81" t="s">
        <v>3211</v>
      </c>
      <c r="N412" s="28">
        <v>2767</v>
      </c>
      <c r="O412" s="972"/>
      <c r="P412" s="29">
        <v>4</v>
      </c>
      <c r="Q412" s="28">
        <v>1</v>
      </c>
      <c r="R412" s="28">
        <v>10</v>
      </c>
      <c r="S412" s="81">
        <v>52.631999999999998</v>
      </c>
      <c r="T412" s="185">
        <v>43187</v>
      </c>
      <c r="U412" s="326">
        <v>14.7</v>
      </c>
      <c r="V412" s="60">
        <v>0.33</v>
      </c>
      <c r="W412" s="167">
        <v>1</v>
      </c>
      <c r="X412" s="489">
        <f t="shared" si="14"/>
        <v>6.277036501626311</v>
      </c>
      <c r="Y412" s="502" t="s">
        <v>174</v>
      </c>
      <c r="Z412" s="494" t="s">
        <v>54</v>
      </c>
      <c r="AA412" s="28" t="s">
        <v>17</v>
      </c>
      <c r="AB412" s="27">
        <v>37</v>
      </c>
      <c r="AC412" s="28" t="s">
        <v>3208</v>
      </c>
      <c r="AD412" s="27" t="s">
        <v>54</v>
      </c>
      <c r="AE412" s="28" t="s">
        <v>124</v>
      </c>
      <c r="AF412" s="29" t="s">
        <v>55</v>
      </c>
      <c r="AG412" s="29"/>
      <c r="AH412" s="27" t="s">
        <v>181</v>
      </c>
      <c r="AI412" s="27" t="s">
        <v>181</v>
      </c>
      <c r="AJ412" s="27" t="s">
        <v>54</v>
      </c>
      <c r="AK412" s="81">
        <v>17</v>
      </c>
      <c r="AL412" s="569"/>
      <c r="AM412" s="28">
        <v>4</v>
      </c>
      <c r="AN412" s="28"/>
      <c r="AO412" s="28">
        <v>2017</v>
      </c>
      <c r="AP412" s="20">
        <v>2017</v>
      </c>
      <c r="AQ412" s="142"/>
      <c r="AR412" s="28" t="s">
        <v>2720</v>
      </c>
      <c r="AS412" s="20" t="s">
        <v>2718</v>
      </c>
    </row>
    <row r="413" spans="1:45" ht="15" customHeight="1" x14ac:dyDescent="0.25">
      <c r="A413" t="s">
        <v>744</v>
      </c>
      <c r="B413">
        <v>1</v>
      </c>
      <c r="C413" t="s">
        <v>875</v>
      </c>
      <c r="D413" s="26" t="s">
        <v>706</v>
      </c>
      <c r="E413" s="435" t="s">
        <v>2372</v>
      </c>
      <c r="F413" s="27" t="s">
        <v>67</v>
      </c>
      <c r="G413" s="28" t="s">
        <v>710</v>
      </c>
      <c r="H413" s="27">
        <v>8051</v>
      </c>
      <c r="I413" s="27">
        <v>8</v>
      </c>
      <c r="J413" s="87">
        <v>8</v>
      </c>
      <c r="K413" s="19" t="s">
        <v>800</v>
      </c>
      <c r="L413" s="52" t="s">
        <v>108</v>
      </c>
      <c r="M413" s="81"/>
      <c r="N413" s="28">
        <v>3022</v>
      </c>
      <c r="O413" s="972"/>
      <c r="P413" s="29">
        <v>6</v>
      </c>
      <c r="Q413" s="28">
        <v>1</v>
      </c>
      <c r="R413" s="28"/>
      <c r="S413" s="81">
        <v>82.980999999999995</v>
      </c>
      <c r="T413" s="185">
        <v>41687</v>
      </c>
      <c r="U413" s="326">
        <v>14.7</v>
      </c>
      <c r="V413" s="60">
        <v>0.33</v>
      </c>
      <c r="W413" s="167">
        <v>4</v>
      </c>
      <c r="X413" s="489">
        <f t="shared" si="14"/>
        <v>2.2653648246194571</v>
      </c>
      <c r="Y413" s="502" t="s">
        <v>174</v>
      </c>
      <c r="Z413" s="494"/>
      <c r="AA413" s="28" t="s">
        <v>17</v>
      </c>
      <c r="AB413" s="27">
        <v>49</v>
      </c>
      <c r="AC413" s="28" t="s">
        <v>709</v>
      </c>
      <c r="AD413" s="27" t="s">
        <v>54</v>
      </c>
      <c r="AE413" s="28" t="s">
        <v>124</v>
      </c>
      <c r="AF413" s="29" t="s">
        <v>55</v>
      </c>
      <c r="AG413" s="29" t="s">
        <v>55</v>
      </c>
      <c r="AH413" s="27">
        <v>256</v>
      </c>
      <c r="AI413" s="27" t="s">
        <v>181</v>
      </c>
      <c r="AJ413" s="27" t="s">
        <v>54</v>
      </c>
      <c r="AK413" s="81"/>
      <c r="AL413" s="569"/>
      <c r="AM413" s="28"/>
      <c r="AN413" s="28"/>
      <c r="AO413" s="28">
        <v>1999</v>
      </c>
      <c r="AP413" s="20">
        <v>2013</v>
      </c>
      <c r="AQ413" s="182" t="s">
        <v>707</v>
      </c>
      <c r="AR413" s="28" t="s">
        <v>708</v>
      </c>
      <c r="AS413" s="20"/>
    </row>
    <row r="414" spans="1:45" ht="15" customHeight="1" x14ac:dyDescent="0.25">
      <c r="B414">
        <v>1</v>
      </c>
      <c r="C414" t="s">
        <v>4376</v>
      </c>
      <c r="D414" s="26" t="s">
        <v>1633</v>
      </c>
      <c r="E414" s="435" t="s">
        <v>2855</v>
      </c>
      <c r="F414" s="27" t="s">
        <v>85</v>
      </c>
      <c r="G414" s="28" t="s">
        <v>1682</v>
      </c>
      <c r="H414" s="27" t="s">
        <v>12</v>
      </c>
      <c r="I414" s="27">
        <v>8</v>
      </c>
      <c r="J414" s="87">
        <v>8</v>
      </c>
      <c r="K414" s="19" t="s">
        <v>800</v>
      </c>
      <c r="L414" s="52" t="s">
        <v>108</v>
      </c>
      <c r="M414" s="81"/>
      <c r="N414" s="28">
        <v>3088</v>
      </c>
      <c r="O414" s="972"/>
      <c r="P414" s="29">
        <v>6</v>
      </c>
      <c r="Q414" s="28">
        <v>2</v>
      </c>
      <c r="R414" s="28"/>
      <c r="S414" s="81">
        <v>166.667</v>
      </c>
      <c r="T414" s="185">
        <v>43171</v>
      </c>
      <c r="U414" s="326">
        <v>14.7</v>
      </c>
      <c r="V414" s="60">
        <v>0.33</v>
      </c>
      <c r="W414" s="167">
        <v>2</v>
      </c>
      <c r="X414" s="489">
        <f t="shared" si="14"/>
        <v>8.9054582253886014</v>
      </c>
      <c r="Y414" s="502" t="s">
        <v>174</v>
      </c>
      <c r="Z414" s="494"/>
      <c r="AA414" s="28" t="s">
        <v>17</v>
      </c>
      <c r="AB414" s="27">
        <v>25</v>
      </c>
      <c r="AC414" s="28" t="s">
        <v>1684</v>
      </c>
      <c r="AD414" s="27" t="s">
        <v>54</v>
      </c>
      <c r="AE414" s="28" t="s">
        <v>158</v>
      </c>
      <c r="AF414" s="29" t="s">
        <v>55</v>
      </c>
      <c r="AG414" s="29"/>
      <c r="AH414" s="27">
        <v>8</v>
      </c>
      <c r="AI414" s="27">
        <v>256</v>
      </c>
      <c r="AJ414" s="27" t="s">
        <v>54</v>
      </c>
      <c r="AK414" s="81">
        <v>10</v>
      </c>
      <c r="AL414" s="569"/>
      <c r="AM414" s="28">
        <v>8</v>
      </c>
      <c r="AN414" s="28"/>
      <c r="AO414" s="28">
        <v>2015</v>
      </c>
      <c r="AP414" s="20">
        <v>2015</v>
      </c>
      <c r="AQ414" s="182" t="s">
        <v>2854</v>
      </c>
      <c r="AR414" s="28" t="s">
        <v>1634</v>
      </c>
      <c r="AS414" s="20" t="s">
        <v>2857</v>
      </c>
    </row>
    <row r="415" spans="1:45" ht="15" customHeight="1" x14ac:dyDescent="0.25">
      <c r="B415">
        <v>1</v>
      </c>
      <c r="C415" t="s">
        <v>875</v>
      </c>
      <c r="D415" s="26" t="s">
        <v>2197</v>
      </c>
      <c r="E415" s="28"/>
      <c r="F415" s="27" t="s">
        <v>67</v>
      </c>
      <c r="G415" s="28" t="s">
        <v>1871</v>
      </c>
      <c r="H415" s="27" t="s">
        <v>143</v>
      </c>
      <c r="I415" s="27">
        <v>8</v>
      </c>
      <c r="J415" s="87">
        <v>32</v>
      </c>
      <c r="K415" s="19" t="s">
        <v>800</v>
      </c>
      <c r="L415" s="52" t="s">
        <v>108</v>
      </c>
      <c r="M415" s="81" t="s">
        <v>2929</v>
      </c>
      <c r="N415" s="28">
        <v>3287</v>
      </c>
      <c r="O415" s="972"/>
      <c r="P415" s="29">
        <v>6</v>
      </c>
      <c r="Q415" s="28">
        <v>3</v>
      </c>
      <c r="R415" s="28">
        <v>3</v>
      </c>
      <c r="S415" s="81">
        <v>157.47999999999999</v>
      </c>
      <c r="T415" s="185">
        <v>43173</v>
      </c>
      <c r="U415" s="326">
        <v>14.7</v>
      </c>
      <c r="V415" s="60">
        <v>0.33</v>
      </c>
      <c r="W415" s="167">
        <v>1</v>
      </c>
      <c r="X415" s="489">
        <f t="shared" si="14"/>
        <v>15.810282932765441</v>
      </c>
      <c r="Y415" s="502" t="s">
        <v>2216</v>
      </c>
      <c r="Z415" s="494" t="s">
        <v>54</v>
      </c>
      <c r="AA415" s="28" t="s">
        <v>20</v>
      </c>
      <c r="AB415" s="27">
        <v>17</v>
      </c>
      <c r="AC415" s="28" t="s">
        <v>1034</v>
      </c>
      <c r="AD415" s="27"/>
      <c r="AE415" s="28"/>
      <c r="AF415" s="29"/>
      <c r="AG415" s="29"/>
      <c r="AH415" s="27"/>
      <c r="AI415" s="27"/>
      <c r="AJ415" s="27"/>
      <c r="AK415" s="81"/>
      <c r="AL415" s="569"/>
      <c r="AM415" s="28">
        <v>16</v>
      </c>
      <c r="AN415" s="28"/>
      <c r="AO415" s="28"/>
      <c r="AP415" s="20"/>
      <c r="AQ415" s="37"/>
      <c r="AR415" s="28" t="s">
        <v>1872</v>
      </c>
      <c r="AS415" s="20" t="s">
        <v>2930</v>
      </c>
    </row>
    <row r="416" spans="1:45" ht="15" customHeight="1" x14ac:dyDescent="0.25">
      <c r="A416" t="s">
        <v>744</v>
      </c>
      <c r="B416">
        <v>1</v>
      </c>
      <c r="C416" t="s">
        <v>875</v>
      </c>
      <c r="D416" s="26" t="s">
        <v>625</v>
      </c>
      <c r="E416" s="435" t="s">
        <v>2386</v>
      </c>
      <c r="F416" s="27" t="s">
        <v>57</v>
      </c>
      <c r="G416" s="28" t="s">
        <v>1523</v>
      </c>
      <c r="H416" s="27" t="s">
        <v>1031</v>
      </c>
      <c r="I416" s="27">
        <v>8</v>
      </c>
      <c r="J416" s="87">
        <v>8</v>
      </c>
      <c r="K416" s="19" t="s">
        <v>800</v>
      </c>
      <c r="L416" s="52" t="s">
        <v>108</v>
      </c>
      <c r="M416" s="81"/>
      <c r="N416" s="28">
        <v>3421</v>
      </c>
      <c r="O416" s="972"/>
      <c r="P416" s="29">
        <v>6</v>
      </c>
      <c r="Q416" s="28">
        <v>1</v>
      </c>
      <c r="R416" s="28"/>
      <c r="S416" s="81">
        <v>126.711</v>
      </c>
      <c r="T416" s="185">
        <v>41688</v>
      </c>
      <c r="U416" s="326">
        <v>14.7</v>
      </c>
      <c r="V416" s="60">
        <v>0.16500000000000001</v>
      </c>
      <c r="W416" s="167">
        <v>2</v>
      </c>
      <c r="X416" s="489">
        <f t="shared" si="14"/>
        <v>3.0557315112540198</v>
      </c>
      <c r="Y416" s="502" t="s">
        <v>174</v>
      </c>
      <c r="Z416" s="494"/>
      <c r="AA416" s="28" t="s">
        <v>17</v>
      </c>
      <c r="AB416" s="27">
        <v>23</v>
      </c>
      <c r="AC416" s="28" t="s">
        <v>629</v>
      </c>
      <c r="AD416" s="27" t="s">
        <v>54</v>
      </c>
      <c r="AE416" s="28" t="s">
        <v>124</v>
      </c>
      <c r="AF416" s="29" t="s">
        <v>55</v>
      </c>
      <c r="AG416" s="29" t="s">
        <v>55</v>
      </c>
      <c r="AH416" s="27" t="s">
        <v>129</v>
      </c>
      <c r="AI416" s="27" t="s">
        <v>129</v>
      </c>
      <c r="AJ416" s="27" t="s">
        <v>54</v>
      </c>
      <c r="AK416" s="81"/>
      <c r="AL416" s="569"/>
      <c r="AM416" s="28"/>
      <c r="AN416" s="28"/>
      <c r="AO416" s="28">
        <v>2002</v>
      </c>
      <c r="AP416" s="20">
        <v>2018</v>
      </c>
      <c r="AQ416" s="182" t="s">
        <v>2432</v>
      </c>
      <c r="AR416" s="28" t="s">
        <v>626</v>
      </c>
      <c r="AS416" s="130" t="s">
        <v>3926</v>
      </c>
    </row>
    <row r="417" spans="1:45" ht="15" customHeight="1" x14ac:dyDescent="0.25">
      <c r="A417" t="s">
        <v>746</v>
      </c>
      <c r="B417">
        <v>1</v>
      </c>
      <c r="C417" t="s">
        <v>875</v>
      </c>
      <c r="D417" s="26" t="s">
        <v>287</v>
      </c>
      <c r="E417" s="435" t="s">
        <v>2377</v>
      </c>
      <c r="F417" s="27" t="s">
        <v>296</v>
      </c>
      <c r="G417" s="28" t="s">
        <v>1462</v>
      </c>
      <c r="H417" s="27" t="s">
        <v>12</v>
      </c>
      <c r="I417" s="27">
        <v>8</v>
      </c>
      <c r="J417" s="87">
        <v>8</v>
      </c>
      <c r="K417" s="19" t="s">
        <v>800</v>
      </c>
      <c r="L417" s="52" t="s">
        <v>108</v>
      </c>
      <c r="M417" s="81"/>
      <c r="N417" s="28">
        <v>3428</v>
      </c>
      <c r="O417" s="972"/>
      <c r="P417" s="29">
        <v>6</v>
      </c>
      <c r="Q417" s="28">
        <v>1</v>
      </c>
      <c r="R417" s="28"/>
      <c r="S417" s="81">
        <v>155.304</v>
      </c>
      <c r="T417" s="185">
        <v>41826</v>
      </c>
      <c r="U417" s="326">
        <v>14.7</v>
      </c>
      <c r="V417" s="60">
        <v>0.33</v>
      </c>
      <c r="W417" s="167">
        <v>3</v>
      </c>
      <c r="X417" s="489">
        <f t="shared" si="14"/>
        <v>4.9835005834305717</v>
      </c>
      <c r="Y417" s="502" t="s">
        <v>174</v>
      </c>
      <c r="Z417" s="494"/>
      <c r="AA417" s="28" t="s">
        <v>17</v>
      </c>
      <c r="AB417" s="27">
        <v>28</v>
      </c>
      <c r="AC417" s="28" t="s">
        <v>1311</v>
      </c>
      <c r="AD417" s="27" t="s">
        <v>54</v>
      </c>
      <c r="AE417" s="28"/>
      <c r="AF417" s="29" t="s">
        <v>55</v>
      </c>
      <c r="AG417" s="29"/>
      <c r="AH417" s="27" t="s">
        <v>1213</v>
      </c>
      <c r="AI417" s="27" t="s">
        <v>1213</v>
      </c>
      <c r="AJ417" s="27" t="s">
        <v>54</v>
      </c>
      <c r="AK417" s="81"/>
      <c r="AL417" s="569"/>
      <c r="AM417" s="28"/>
      <c r="AN417" s="28"/>
      <c r="AO417" s="28">
        <v>2010</v>
      </c>
      <c r="AP417" s="20"/>
      <c r="AQ417" s="142"/>
      <c r="AR417" s="28" t="s">
        <v>1463</v>
      </c>
      <c r="AS417" s="20" t="s">
        <v>1146</v>
      </c>
    </row>
    <row r="418" spans="1:45" ht="15" customHeight="1" x14ac:dyDescent="0.25">
      <c r="B418">
        <v>1</v>
      </c>
      <c r="C418" t="s">
        <v>875</v>
      </c>
      <c r="D418" s="26" t="s">
        <v>2079</v>
      </c>
      <c r="E418" s="435" t="s">
        <v>2587</v>
      </c>
      <c r="F418" s="27" t="s">
        <v>67</v>
      </c>
      <c r="G418" s="28" t="s">
        <v>2081</v>
      </c>
      <c r="H418" s="27" t="s">
        <v>568</v>
      </c>
      <c r="I418" s="27">
        <v>8</v>
      </c>
      <c r="J418" s="87">
        <v>8</v>
      </c>
      <c r="K418" s="19" t="s">
        <v>802</v>
      </c>
      <c r="L418" s="52" t="s">
        <v>108</v>
      </c>
      <c r="M418" s="81"/>
      <c r="N418" s="28">
        <v>3495</v>
      </c>
      <c r="O418" s="972"/>
      <c r="P418" s="29" t="s">
        <v>744</v>
      </c>
      <c r="Q418" s="28">
        <v>2</v>
      </c>
      <c r="R418" s="28"/>
      <c r="S418" s="81">
        <v>140.71</v>
      </c>
      <c r="T418" s="185">
        <v>43230</v>
      </c>
      <c r="U418" s="326" t="s">
        <v>3562</v>
      </c>
      <c r="V418" s="60">
        <v>0.33</v>
      </c>
      <c r="W418" s="167">
        <v>3</v>
      </c>
      <c r="X418" s="489">
        <f t="shared" si="14"/>
        <v>4.4286409155937054</v>
      </c>
      <c r="Y418" s="502" t="s">
        <v>2226</v>
      </c>
      <c r="Z418" s="494"/>
      <c r="AA418" s="28" t="s">
        <v>20</v>
      </c>
      <c r="AB418" s="27">
        <v>3</v>
      </c>
      <c r="AC418" s="28" t="s">
        <v>3608</v>
      </c>
      <c r="AD418" s="27" t="s">
        <v>54</v>
      </c>
      <c r="AE418" s="28"/>
      <c r="AF418" s="29"/>
      <c r="AG418" s="29"/>
      <c r="AH418" s="27" t="s">
        <v>182</v>
      </c>
      <c r="AI418" s="27" t="s">
        <v>182</v>
      </c>
      <c r="AJ418" s="27"/>
      <c r="AK418" s="81"/>
      <c r="AL418" s="569"/>
      <c r="AM418" s="28"/>
      <c r="AN418" s="28"/>
      <c r="AO418" s="28">
        <v>2014</v>
      </c>
      <c r="AP418" s="20">
        <v>2014</v>
      </c>
      <c r="AQ418" s="182" t="s">
        <v>2080</v>
      </c>
      <c r="AR418" s="28" t="s">
        <v>2588</v>
      </c>
      <c r="AS418" s="127" t="s">
        <v>2082</v>
      </c>
    </row>
    <row r="419" spans="1:45" ht="15" customHeight="1" x14ac:dyDescent="0.25">
      <c r="A419" t="s">
        <v>744</v>
      </c>
      <c r="B419">
        <v>1</v>
      </c>
      <c r="C419" t="s">
        <v>875</v>
      </c>
      <c r="D419" s="26" t="s">
        <v>230</v>
      </c>
      <c r="E419" s="435" t="s">
        <v>2253</v>
      </c>
      <c r="F419" s="27" t="s">
        <v>67</v>
      </c>
      <c r="G419" s="28" t="s">
        <v>228</v>
      </c>
      <c r="H419" s="27">
        <v>6502</v>
      </c>
      <c r="I419" s="27">
        <v>8</v>
      </c>
      <c r="J419" s="87">
        <v>8</v>
      </c>
      <c r="K419" s="19" t="s">
        <v>775</v>
      </c>
      <c r="L419" s="52" t="s">
        <v>108</v>
      </c>
      <c r="M419" s="81" t="s">
        <v>776</v>
      </c>
      <c r="N419" s="28">
        <v>4794</v>
      </c>
      <c r="O419" s="972"/>
      <c r="P419" s="29">
        <v>6</v>
      </c>
      <c r="Q419" s="28"/>
      <c r="R419" s="28"/>
      <c r="S419" s="81">
        <v>46.962000000000003</v>
      </c>
      <c r="T419" s="185">
        <v>41683</v>
      </c>
      <c r="U419" s="326">
        <v>14.7</v>
      </c>
      <c r="V419" s="60">
        <v>0.33</v>
      </c>
      <c r="W419" s="167">
        <v>4</v>
      </c>
      <c r="X419" s="489">
        <f t="shared" si="14"/>
        <v>0.80816958698372976</v>
      </c>
      <c r="Y419" s="502" t="s">
        <v>174</v>
      </c>
      <c r="Z419" s="494"/>
      <c r="AA419" s="28" t="s">
        <v>17</v>
      </c>
      <c r="AB419" s="27">
        <v>8</v>
      </c>
      <c r="AC419" s="28" t="s">
        <v>229</v>
      </c>
      <c r="AD419" s="27"/>
      <c r="AE419" s="28" t="s">
        <v>124</v>
      </c>
      <c r="AF419" s="29" t="s">
        <v>55</v>
      </c>
      <c r="AG419" s="29" t="s">
        <v>55</v>
      </c>
      <c r="AH419" s="27" t="s">
        <v>181</v>
      </c>
      <c r="AI419" s="27" t="s">
        <v>181</v>
      </c>
      <c r="AJ419" s="27" t="s">
        <v>54</v>
      </c>
      <c r="AK419" s="81"/>
      <c r="AL419" s="569"/>
      <c r="AM419" s="28"/>
      <c r="AN419" s="28"/>
      <c r="AO419" s="28">
        <v>2008</v>
      </c>
      <c r="AP419" s="20">
        <v>2021</v>
      </c>
      <c r="AQ419" s="142"/>
      <c r="AR419" s="28" t="s">
        <v>2254</v>
      </c>
      <c r="AS419" s="20"/>
    </row>
    <row r="420" spans="1:45" ht="15" customHeight="1" x14ac:dyDescent="0.25">
      <c r="A420" t="s">
        <v>744</v>
      </c>
      <c r="B420">
        <v>1</v>
      </c>
      <c r="C420" t="s">
        <v>875</v>
      </c>
      <c r="D420" s="26" t="s">
        <v>312</v>
      </c>
      <c r="E420" s="435" t="s">
        <v>2292</v>
      </c>
      <c r="F420" s="27" t="s">
        <v>57</v>
      </c>
      <c r="G420" s="28" t="s">
        <v>313</v>
      </c>
      <c r="H420" s="27">
        <v>6502</v>
      </c>
      <c r="I420" s="27">
        <v>8</v>
      </c>
      <c r="J420" s="87">
        <v>8</v>
      </c>
      <c r="K420" s="19" t="s">
        <v>800</v>
      </c>
      <c r="L420" s="52" t="s">
        <v>108</v>
      </c>
      <c r="M420" s="81"/>
      <c r="N420" s="28">
        <v>4942</v>
      </c>
      <c r="O420" s="972"/>
      <c r="P420" s="29">
        <v>6</v>
      </c>
      <c r="Q420" s="28"/>
      <c r="R420" s="28"/>
      <c r="S420" s="81">
        <v>214.27</v>
      </c>
      <c r="T420" s="185">
        <v>41690</v>
      </c>
      <c r="U420" s="326">
        <v>14.7</v>
      </c>
      <c r="V420" s="60">
        <v>0.33</v>
      </c>
      <c r="W420" s="167">
        <v>4</v>
      </c>
      <c r="X420" s="489">
        <f t="shared" si="14"/>
        <v>3.576947592067989</v>
      </c>
      <c r="Y420" s="502" t="s">
        <v>174</v>
      </c>
      <c r="Z420" s="494"/>
      <c r="AA420" s="28" t="s">
        <v>17</v>
      </c>
      <c r="AB420" s="27">
        <v>3</v>
      </c>
      <c r="AC420" s="28" t="s">
        <v>883</v>
      </c>
      <c r="AD420" s="27" t="s">
        <v>54</v>
      </c>
      <c r="AE420" s="28" t="s">
        <v>124</v>
      </c>
      <c r="AF420" s="29" t="s">
        <v>55</v>
      </c>
      <c r="AG420" s="29" t="s">
        <v>55</v>
      </c>
      <c r="AH420" s="27" t="s">
        <v>181</v>
      </c>
      <c r="AI420" s="27" t="s">
        <v>181</v>
      </c>
      <c r="AJ420" s="27" t="s">
        <v>54</v>
      </c>
      <c r="AK420" s="81"/>
      <c r="AL420" s="569"/>
      <c r="AM420" s="28"/>
      <c r="AN420" s="28"/>
      <c r="AO420" s="28">
        <v>2010</v>
      </c>
      <c r="AP420" s="20">
        <v>2010</v>
      </c>
      <c r="AQ420" s="19"/>
      <c r="AR420" s="28" t="s">
        <v>318</v>
      </c>
      <c r="AS420" s="20"/>
    </row>
    <row r="421" spans="1:45" ht="15" customHeight="1" x14ac:dyDescent="0.25">
      <c r="B421">
        <v>1</v>
      </c>
      <c r="C421" t="s">
        <v>875</v>
      </c>
      <c r="D421" s="26" t="s">
        <v>2017</v>
      </c>
      <c r="E421" s="435" t="s">
        <v>3127</v>
      </c>
      <c r="F421" s="27" t="s">
        <v>85</v>
      </c>
      <c r="G421" s="28" t="s">
        <v>311</v>
      </c>
      <c r="H421" s="27">
        <v>6809</v>
      </c>
      <c r="I421" s="27">
        <v>8</v>
      </c>
      <c r="J421" s="87">
        <v>8</v>
      </c>
      <c r="K421" s="19" t="s">
        <v>800</v>
      </c>
      <c r="L421" s="52" t="s">
        <v>108</v>
      </c>
      <c r="M421" s="81" t="s">
        <v>3129</v>
      </c>
      <c r="N421" s="28">
        <v>7506</v>
      </c>
      <c r="O421" s="972"/>
      <c r="P421" s="29">
        <v>6</v>
      </c>
      <c r="Q421" s="28">
        <v>1</v>
      </c>
      <c r="R421" s="28">
        <v>2</v>
      </c>
      <c r="S421" s="81">
        <v>106.383</v>
      </c>
      <c r="T421" s="185">
        <v>43184</v>
      </c>
      <c r="U421" s="326">
        <v>14.7</v>
      </c>
      <c r="V421" s="60">
        <v>0.33</v>
      </c>
      <c r="W421" s="167">
        <v>4</v>
      </c>
      <c r="X421" s="489">
        <f t="shared" si="14"/>
        <v>1.1692775779376499</v>
      </c>
      <c r="Y421" s="502" t="s">
        <v>174</v>
      </c>
      <c r="Z421" s="494"/>
      <c r="AA421" s="28" t="s">
        <v>20</v>
      </c>
      <c r="AB421" s="27">
        <v>4</v>
      </c>
      <c r="AC421" s="28" t="s">
        <v>2017</v>
      </c>
      <c r="AD421" s="27" t="s">
        <v>54</v>
      </c>
      <c r="AE421" s="28" t="s">
        <v>124</v>
      </c>
      <c r="AF421" s="29" t="s">
        <v>55</v>
      </c>
      <c r="AG421" s="29" t="s">
        <v>55</v>
      </c>
      <c r="AH421" s="27" t="s">
        <v>133</v>
      </c>
      <c r="AI421" s="27" t="s">
        <v>133</v>
      </c>
      <c r="AJ421" s="27" t="s">
        <v>54</v>
      </c>
      <c r="AK421" s="81"/>
      <c r="AL421" s="569"/>
      <c r="AM421" s="28">
        <v>8</v>
      </c>
      <c r="AN421" s="28"/>
      <c r="AO421" s="28">
        <v>2012</v>
      </c>
      <c r="AP421" s="20">
        <v>2015</v>
      </c>
      <c r="AQ421" s="182" t="s">
        <v>3130</v>
      </c>
      <c r="AR421" s="28" t="s">
        <v>3128</v>
      </c>
      <c r="AS421" s="130" t="s">
        <v>3134</v>
      </c>
    </row>
    <row r="422" spans="1:45" ht="15" customHeight="1" x14ac:dyDescent="0.25">
      <c r="C422" t="s">
        <v>875</v>
      </c>
      <c r="D422" s="409" t="s">
        <v>3812</v>
      </c>
      <c r="E422" s="435" t="s">
        <v>3815</v>
      </c>
      <c r="F422" s="411" t="s">
        <v>67</v>
      </c>
      <c r="G422" s="504" t="s">
        <v>3816</v>
      </c>
      <c r="H422" s="412" t="s">
        <v>4709</v>
      </c>
      <c r="I422" s="412">
        <v>8</v>
      </c>
      <c r="J422" s="415"/>
      <c r="K422" s="19" t="s">
        <v>3818</v>
      </c>
      <c r="L422" s="52" t="s">
        <v>1610</v>
      </c>
      <c r="M422" s="81"/>
      <c r="N422" s="28">
        <v>39856</v>
      </c>
      <c r="O422" s="972"/>
      <c r="P422" s="29">
        <v>6</v>
      </c>
      <c r="Q422" s="28">
        <v>64</v>
      </c>
      <c r="R422" s="28">
        <v>81</v>
      </c>
      <c r="S422" s="81">
        <v>175</v>
      </c>
      <c r="T422" s="185">
        <v>42926</v>
      </c>
      <c r="U422" s="326" t="s">
        <v>3184</v>
      </c>
      <c r="V422" s="60">
        <v>1</v>
      </c>
      <c r="W422" s="167">
        <v>0.125</v>
      </c>
      <c r="X422" s="489">
        <f t="shared" si="14"/>
        <v>35.126455238859897</v>
      </c>
      <c r="Y422" s="502"/>
      <c r="Z422" s="494"/>
      <c r="AA422" s="28" t="s">
        <v>107</v>
      </c>
      <c r="AB422" s="27"/>
      <c r="AC422" s="28"/>
      <c r="AD422" s="27" t="s">
        <v>54</v>
      </c>
      <c r="AE422" s="28"/>
      <c r="AF422" s="29"/>
      <c r="AG422" s="29"/>
      <c r="AH422" s="27"/>
      <c r="AI422" s="27"/>
      <c r="AJ422" s="27"/>
      <c r="AK422" s="81"/>
      <c r="AL422" s="569"/>
      <c r="AM422" s="28"/>
      <c r="AN422" s="28"/>
      <c r="AO422" s="28">
        <v>2012</v>
      </c>
      <c r="AP422" s="20">
        <v>2017</v>
      </c>
      <c r="AQ422" s="182" t="s">
        <v>3819</v>
      </c>
      <c r="AR422" s="129" t="s">
        <v>3817</v>
      </c>
      <c r="AS422" s="20" t="s">
        <v>3820</v>
      </c>
    </row>
    <row r="423" spans="1:45" ht="7.5" customHeight="1" x14ac:dyDescent="0.25">
      <c r="D423" s="26"/>
      <c r="E423" s="435"/>
      <c r="F423" s="27"/>
      <c r="G423" s="28"/>
      <c r="H423" s="27"/>
      <c r="I423" s="27"/>
      <c r="J423" s="87"/>
      <c r="K423" s="19"/>
      <c r="L423" s="52"/>
      <c r="M423" s="81"/>
      <c r="N423" s="28"/>
      <c r="O423" s="972"/>
      <c r="P423" s="29"/>
      <c r="Q423" s="28"/>
      <c r="R423" s="28"/>
      <c r="S423" s="81"/>
      <c r="T423" s="185"/>
      <c r="U423" s="326"/>
      <c r="V423" s="60"/>
      <c r="W423" s="167"/>
      <c r="X423" s="489"/>
      <c r="Y423" s="502"/>
      <c r="Z423" s="494"/>
      <c r="AA423" s="28"/>
      <c r="AB423" s="27"/>
      <c r="AC423" s="28"/>
      <c r="AD423" s="27"/>
      <c r="AE423" s="28"/>
      <c r="AF423" s="29"/>
      <c r="AG423" s="29"/>
      <c r="AH423" s="27"/>
      <c r="AI423" s="27"/>
      <c r="AJ423" s="27"/>
      <c r="AK423" s="81"/>
      <c r="AL423" s="569"/>
      <c r="AM423" s="28"/>
      <c r="AN423" s="28"/>
      <c r="AO423" s="28"/>
      <c r="AP423" s="20"/>
      <c r="AQ423" s="142"/>
      <c r="AR423" s="28"/>
      <c r="AS423" s="20"/>
    </row>
    <row r="424" spans="1:45" ht="14.25" customHeight="1" x14ac:dyDescent="0.25">
      <c r="A424" t="s">
        <v>746</v>
      </c>
      <c r="B424">
        <v>1</v>
      </c>
      <c r="C424" t="s">
        <v>875</v>
      </c>
      <c r="D424" s="45" t="s">
        <v>1722</v>
      </c>
      <c r="E424" s="555" t="s">
        <v>2293</v>
      </c>
      <c r="F424" s="46" t="s">
        <v>57</v>
      </c>
      <c r="G424" s="42" t="s">
        <v>108</v>
      </c>
      <c r="H424" s="46" t="s">
        <v>12</v>
      </c>
      <c r="I424" s="46">
        <v>4</v>
      </c>
      <c r="J424" s="670">
        <v>9</v>
      </c>
      <c r="K424" s="19" t="s">
        <v>800</v>
      </c>
      <c r="L424" s="52" t="s">
        <v>108</v>
      </c>
      <c r="M424" s="81" t="s">
        <v>1160</v>
      </c>
      <c r="N424" s="28">
        <v>144</v>
      </c>
      <c r="O424" s="972"/>
      <c r="P424" s="29">
        <v>6</v>
      </c>
      <c r="Q424" s="28"/>
      <c r="R424" s="28">
        <v>1</v>
      </c>
      <c r="S424" s="81">
        <v>195</v>
      </c>
      <c r="T424" s="185">
        <v>42755</v>
      </c>
      <c r="U424" s="326">
        <v>14.5</v>
      </c>
      <c r="V424" s="60">
        <v>0.16</v>
      </c>
      <c r="W424" s="167">
        <v>1</v>
      </c>
      <c r="X424" s="489">
        <f>IF(AND(N424&lt;&gt;"",S424&lt;&gt;""),1000*S424*V424/(N424*W424),"")</f>
        <v>216.66666666666666</v>
      </c>
      <c r="Y424" s="502" t="s">
        <v>2216</v>
      </c>
      <c r="Z424" s="494"/>
      <c r="AA424" s="28" t="s">
        <v>17</v>
      </c>
      <c r="AB424" s="27">
        <v>2</v>
      </c>
      <c r="AC424" s="28" t="s">
        <v>18</v>
      </c>
      <c r="AD424" s="27" t="s">
        <v>54</v>
      </c>
      <c r="AE424" s="28"/>
      <c r="AF424" s="29" t="s">
        <v>55</v>
      </c>
      <c r="AG424" s="29" t="s">
        <v>54</v>
      </c>
      <c r="AH424" s="27">
        <v>32</v>
      </c>
      <c r="AI424" s="27" t="s">
        <v>205</v>
      </c>
      <c r="AJ424" s="27" t="s">
        <v>55</v>
      </c>
      <c r="AK424" s="81">
        <v>24</v>
      </c>
      <c r="AL424" s="569"/>
      <c r="AM424" s="28"/>
      <c r="AN424" s="28">
        <v>1</v>
      </c>
      <c r="AO424" s="28">
        <v>2016</v>
      </c>
      <c r="AP424" s="20"/>
      <c r="AQ424" s="142"/>
      <c r="AR424" s="28" t="s">
        <v>3339</v>
      </c>
      <c r="AS424" s="20"/>
    </row>
    <row r="425" spans="1:45" ht="14.25" customHeight="1" x14ac:dyDescent="0.25">
      <c r="A425" t="s">
        <v>746</v>
      </c>
      <c r="B425">
        <v>1</v>
      </c>
      <c r="C425" t="s">
        <v>875</v>
      </c>
      <c r="D425" s="45" t="s">
        <v>1708</v>
      </c>
      <c r="E425" s="555" t="s">
        <v>2293</v>
      </c>
      <c r="F425" s="46" t="s">
        <v>57</v>
      </c>
      <c r="G425" s="42" t="s">
        <v>108</v>
      </c>
      <c r="H425" s="46" t="s">
        <v>12</v>
      </c>
      <c r="I425" s="46">
        <v>4</v>
      </c>
      <c r="J425" s="670">
        <v>9</v>
      </c>
      <c r="K425" s="856" t="s">
        <v>4805</v>
      </c>
      <c r="L425" s="52" t="s">
        <v>108</v>
      </c>
      <c r="M425" s="81" t="s">
        <v>1160</v>
      </c>
      <c r="N425" s="28">
        <v>210</v>
      </c>
      <c r="O425" s="972"/>
      <c r="P425" s="29">
        <v>6</v>
      </c>
      <c r="Q425" s="28"/>
      <c r="R425" s="28">
        <v>0</v>
      </c>
      <c r="S425" s="81">
        <v>396.82499999999999</v>
      </c>
      <c r="T425" s="185">
        <v>44190</v>
      </c>
      <c r="U425" s="326" t="s">
        <v>5298</v>
      </c>
      <c r="V425" s="60">
        <v>0.24</v>
      </c>
      <c r="W425" s="167">
        <v>1</v>
      </c>
      <c r="X425" s="489">
        <f>IF(AND(N425&lt;&gt;"",S425&lt;&gt;""),1000*S425*V425/(N425*W425),"")</f>
        <v>453.51428571428573</v>
      </c>
      <c r="Y425" s="502" t="s">
        <v>2216</v>
      </c>
      <c r="Z425" s="494"/>
      <c r="AA425" s="28" t="s">
        <v>17</v>
      </c>
      <c r="AB425" s="27">
        <v>2</v>
      </c>
      <c r="AC425" s="28" t="s">
        <v>1706</v>
      </c>
      <c r="AD425" s="27" t="s">
        <v>54</v>
      </c>
      <c r="AE425" s="28"/>
      <c r="AF425" s="29" t="s">
        <v>55</v>
      </c>
      <c r="AG425" s="29" t="s">
        <v>54</v>
      </c>
      <c r="AH425" s="27">
        <v>512</v>
      </c>
      <c r="AI425" s="27" t="s">
        <v>205</v>
      </c>
      <c r="AJ425" s="27" t="s">
        <v>55</v>
      </c>
      <c r="AK425" s="81">
        <v>24</v>
      </c>
      <c r="AL425" s="569"/>
      <c r="AM425" s="28"/>
      <c r="AN425" s="28">
        <v>1</v>
      </c>
      <c r="AO425" s="28">
        <v>2016</v>
      </c>
      <c r="AP425" s="20"/>
      <c r="AQ425" s="142"/>
      <c r="AR425" s="28" t="s">
        <v>3339</v>
      </c>
      <c r="AS425" s="20" t="s">
        <v>1707</v>
      </c>
    </row>
    <row r="426" spans="1:45" ht="14.25" customHeight="1" x14ac:dyDescent="0.25">
      <c r="B426">
        <v>1</v>
      </c>
      <c r="C426" t="s">
        <v>875</v>
      </c>
      <c r="D426" s="26" t="s">
        <v>90</v>
      </c>
      <c r="E426" s="435" t="s">
        <v>2205</v>
      </c>
      <c r="F426" s="27" t="s">
        <v>85</v>
      </c>
      <c r="G426" s="28" t="s">
        <v>92</v>
      </c>
      <c r="H426" s="27">
        <v>4004</v>
      </c>
      <c r="I426" s="27">
        <v>4</v>
      </c>
      <c r="J426" s="87">
        <v>4</v>
      </c>
      <c r="K426" s="19" t="s">
        <v>800</v>
      </c>
      <c r="L426" s="52" t="s">
        <v>108</v>
      </c>
      <c r="M426" s="81"/>
      <c r="N426" s="28">
        <v>228</v>
      </c>
      <c r="O426" s="972"/>
      <c r="P426" s="29">
        <v>6</v>
      </c>
      <c r="Q426" s="28"/>
      <c r="R426" s="28"/>
      <c r="S426" s="81">
        <v>376.22300000000001</v>
      </c>
      <c r="T426" s="185">
        <v>41725</v>
      </c>
      <c r="U426" s="326">
        <v>14.7</v>
      </c>
      <c r="V426" s="60">
        <v>0.16</v>
      </c>
      <c r="W426" s="167">
        <v>4</v>
      </c>
      <c r="X426" s="489">
        <f>IF(AND(N426&lt;&gt;"",S426&lt;&gt;""),1000*S426*V426/(N426*W426),"")</f>
        <v>66.004035087719302</v>
      </c>
      <c r="Y426" s="502" t="s">
        <v>174</v>
      </c>
      <c r="Z426" s="494"/>
      <c r="AA426" s="28" t="s">
        <v>20</v>
      </c>
      <c r="AB426" s="27">
        <v>7</v>
      </c>
      <c r="AC426" s="28" t="s">
        <v>93</v>
      </c>
      <c r="AD426" s="27"/>
      <c r="AE426" s="28"/>
      <c r="AF426" s="29" t="s">
        <v>55</v>
      </c>
      <c r="AG426" s="29"/>
      <c r="AH426" s="27" t="s">
        <v>83</v>
      </c>
      <c r="AI426" s="27" t="s">
        <v>83</v>
      </c>
      <c r="AJ426" s="27" t="s">
        <v>55</v>
      </c>
      <c r="AK426" s="81"/>
      <c r="AL426" s="569"/>
      <c r="AM426" s="28"/>
      <c r="AN426" s="28"/>
      <c r="AO426" s="28">
        <v>2012</v>
      </c>
      <c r="AP426" s="20">
        <v>2012</v>
      </c>
      <c r="AQ426" s="142"/>
      <c r="AR426" s="28" t="s">
        <v>94</v>
      </c>
      <c r="AS426" s="20" t="s">
        <v>91</v>
      </c>
    </row>
    <row r="427" spans="1:45" ht="14.25" customHeight="1" x14ac:dyDescent="0.25">
      <c r="B427">
        <v>1</v>
      </c>
      <c r="C427" t="s">
        <v>875</v>
      </c>
      <c r="D427" s="45" t="s">
        <v>540</v>
      </c>
      <c r="E427" s="555" t="s">
        <v>2048</v>
      </c>
      <c r="F427" s="46" t="s">
        <v>67</v>
      </c>
      <c r="G427" s="42" t="s">
        <v>542</v>
      </c>
      <c r="H427" s="46" t="s">
        <v>2044</v>
      </c>
      <c r="I427" s="46">
        <v>4</v>
      </c>
      <c r="J427" s="670">
        <v>8</v>
      </c>
      <c r="K427" s="19" t="s">
        <v>2045</v>
      </c>
      <c r="L427" s="52" t="s">
        <v>542</v>
      </c>
      <c r="M427" s="81"/>
      <c r="N427" s="28">
        <v>643</v>
      </c>
      <c r="O427" s="972"/>
      <c r="P427" s="29">
        <v>3</v>
      </c>
      <c r="Q427" s="28"/>
      <c r="R427" s="28">
        <v>2</v>
      </c>
      <c r="S427" s="81">
        <v>60</v>
      </c>
      <c r="T427" s="185"/>
      <c r="U427" s="326"/>
      <c r="V427" s="60">
        <v>0.16</v>
      </c>
      <c r="W427" s="167">
        <v>4</v>
      </c>
      <c r="X427" s="489">
        <f>IF(AND(N427&lt;&gt;"",S427&lt;&gt;""),1000*S427*V427/(N427*W427),"")</f>
        <v>3.7325038880248833</v>
      </c>
      <c r="Y427" s="502" t="s">
        <v>2216</v>
      </c>
      <c r="Z427" s="494"/>
      <c r="AA427" s="28" t="s">
        <v>17</v>
      </c>
      <c r="AB427" s="27">
        <v>36</v>
      </c>
      <c r="AC427" s="28" t="s">
        <v>2046</v>
      </c>
      <c r="AD427" s="27" t="s">
        <v>54</v>
      </c>
      <c r="AE427" s="28" t="s">
        <v>124</v>
      </c>
      <c r="AF427" s="29" t="s">
        <v>55</v>
      </c>
      <c r="AG427" s="29" t="s">
        <v>54</v>
      </c>
      <c r="AH427" s="27">
        <v>64</v>
      </c>
      <c r="AI427" s="27" t="s">
        <v>249</v>
      </c>
      <c r="AJ427" s="27" t="s">
        <v>54</v>
      </c>
      <c r="AK427" s="81"/>
      <c r="AL427" s="569"/>
      <c r="AM427" s="28"/>
      <c r="AN427" s="28"/>
      <c r="AO427" s="28">
        <v>2006</v>
      </c>
      <c r="AP427" s="20">
        <v>2009</v>
      </c>
      <c r="AQ427" s="142"/>
      <c r="AR427" s="28" t="s">
        <v>2047</v>
      </c>
      <c r="AS427" s="20"/>
    </row>
    <row r="428" spans="1:45" ht="14.25" customHeight="1" x14ac:dyDescent="0.25">
      <c r="A428" t="s">
        <v>746</v>
      </c>
      <c r="B428">
        <v>1</v>
      </c>
      <c r="C428" t="s">
        <v>875</v>
      </c>
      <c r="D428" s="26" t="s">
        <v>678</v>
      </c>
      <c r="E428" s="28"/>
      <c r="F428" s="27" t="s">
        <v>67</v>
      </c>
      <c r="G428" s="28" t="s">
        <v>681</v>
      </c>
      <c r="H428" s="27" t="s">
        <v>143</v>
      </c>
      <c r="I428" s="27">
        <v>4</v>
      </c>
      <c r="J428" s="87">
        <v>8</v>
      </c>
      <c r="K428" s="19" t="s">
        <v>800</v>
      </c>
      <c r="L428" s="52" t="s">
        <v>108</v>
      </c>
      <c r="M428" s="81"/>
      <c r="N428" s="28">
        <v>723</v>
      </c>
      <c r="O428" s="972"/>
      <c r="P428" s="29">
        <v>6</v>
      </c>
      <c r="Q428" s="28"/>
      <c r="R428" s="28"/>
      <c r="S428" s="81">
        <v>178.25299999999999</v>
      </c>
      <c r="T428" s="185">
        <v>41687</v>
      </c>
      <c r="U428" s="326">
        <v>14.7</v>
      </c>
      <c r="V428" s="60">
        <v>0.33</v>
      </c>
      <c r="W428" s="167">
        <v>1</v>
      </c>
      <c r="X428" s="489">
        <f>IF(AND(N428&lt;&gt;"",S428&lt;&gt;""),1000*S428*V428/(N428*W428),"")</f>
        <v>81.360290456431542</v>
      </c>
      <c r="Y428" s="502" t="s">
        <v>174</v>
      </c>
      <c r="Z428" s="494"/>
      <c r="AA428" s="28" t="s">
        <v>17</v>
      </c>
      <c r="AB428" s="27">
        <v>3</v>
      </c>
      <c r="AC428" s="28" t="s">
        <v>679</v>
      </c>
      <c r="AD428" s="27" t="s">
        <v>54</v>
      </c>
      <c r="AE428" s="28"/>
      <c r="AF428" s="29"/>
      <c r="AG428" s="29"/>
      <c r="AH428" s="27"/>
      <c r="AI428" s="27"/>
      <c r="AJ428" s="27"/>
      <c r="AK428" s="81">
        <v>27</v>
      </c>
      <c r="AL428" s="569"/>
      <c r="AM428" s="28">
        <v>16</v>
      </c>
      <c r="AN428" s="28"/>
      <c r="AO428" s="28">
        <v>2002</v>
      </c>
      <c r="AP428" s="20"/>
      <c r="AQ428" s="37"/>
      <c r="AR428" s="28" t="s">
        <v>680</v>
      </c>
      <c r="AS428" s="20"/>
    </row>
    <row r="429" spans="1:45" ht="7.5" customHeight="1" x14ac:dyDescent="0.25">
      <c r="D429" s="26"/>
      <c r="E429" s="435"/>
      <c r="F429" s="27"/>
      <c r="G429" s="28"/>
      <c r="H429" s="27"/>
      <c r="I429" s="27"/>
      <c r="J429" s="87"/>
      <c r="K429" s="19"/>
      <c r="L429" s="52"/>
      <c r="M429" s="81"/>
      <c r="N429" s="28"/>
      <c r="O429" s="972"/>
      <c r="P429" s="29"/>
      <c r="Q429" s="28"/>
      <c r="R429" s="28"/>
      <c r="S429" s="81"/>
      <c r="T429" s="185"/>
      <c r="U429" s="326"/>
      <c r="V429" s="60"/>
      <c r="W429" s="167"/>
      <c r="X429" s="489"/>
      <c r="Y429" s="502"/>
      <c r="Z429" s="494"/>
      <c r="AA429" s="28"/>
      <c r="AB429" s="27"/>
      <c r="AC429" s="28"/>
      <c r="AD429" s="27"/>
      <c r="AE429" s="28"/>
      <c r="AF429" s="29"/>
      <c r="AG429" s="29"/>
      <c r="AH429" s="27"/>
      <c r="AI429" s="27"/>
      <c r="AJ429" s="27"/>
      <c r="AK429" s="81"/>
      <c r="AL429" s="569"/>
      <c r="AM429" s="28"/>
      <c r="AN429" s="28"/>
      <c r="AO429" s="28"/>
      <c r="AP429" s="20"/>
      <c r="AQ429" s="142"/>
      <c r="AR429" s="28"/>
      <c r="AS429" s="20"/>
    </row>
    <row r="430" spans="1:45" ht="14.25" customHeight="1" x14ac:dyDescent="0.25">
      <c r="C430" t="s">
        <v>4376</v>
      </c>
      <c r="D430" s="45" t="s">
        <v>1123</v>
      </c>
      <c r="E430" s="555" t="s">
        <v>2293</v>
      </c>
      <c r="F430" s="46" t="s">
        <v>67</v>
      </c>
      <c r="G430" s="42" t="s">
        <v>108</v>
      </c>
      <c r="H430" s="46" t="s">
        <v>12</v>
      </c>
      <c r="I430" s="46">
        <v>1</v>
      </c>
      <c r="J430" s="670">
        <v>9</v>
      </c>
      <c r="K430" s="19" t="s">
        <v>30</v>
      </c>
      <c r="L430" s="52" t="s">
        <v>108</v>
      </c>
      <c r="M430" s="81" t="s">
        <v>1160</v>
      </c>
      <c r="N430" s="28">
        <v>63</v>
      </c>
      <c r="O430" s="972"/>
      <c r="P430" s="29">
        <v>6</v>
      </c>
      <c r="Q430" s="28"/>
      <c r="R430" s="28">
        <v>1</v>
      </c>
      <c r="S430" s="81">
        <v>357.91</v>
      </c>
      <c r="T430" s="185">
        <v>41746</v>
      </c>
      <c r="U430" s="326">
        <v>14.5</v>
      </c>
      <c r="V430" s="60">
        <v>0.04</v>
      </c>
      <c r="W430" s="167">
        <v>1</v>
      </c>
      <c r="X430" s="489">
        <f>IF(AND(N430&lt;&gt;"",S430&lt;&gt;""),1000*S430*V430/(N430*W430),"")</f>
        <v>227.24444444444444</v>
      </c>
      <c r="Y430" s="502" t="s">
        <v>1833</v>
      </c>
      <c r="Z430" s="494"/>
      <c r="AA430" s="28" t="s">
        <v>17</v>
      </c>
      <c r="AB430" s="27">
        <v>3</v>
      </c>
      <c r="AC430" s="28" t="s">
        <v>1158</v>
      </c>
      <c r="AD430" s="27" t="s">
        <v>54</v>
      </c>
      <c r="AE430" s="28" t="s">
        <v>158</v>
      </c>
      <c r="AF430" s="29" t="s">
        <v>55</v>
      </c>
      <c r="AG430" s="29" t="s">
        <v>54</v>
      </c>
      <c r="AH430" s="27">
        <v>64</v>
      </c>
      <c r="AI430" s="27" t="s">
        <v>205</v>
      </c>
      <c r="AJ430" s="27" t="s">
        <v>55</v>
      </c>
      <c r="AK430" s="81">
        <v>8</v>
      </c>
      <c r="AL430" s="569"/>
      <c r="AM430" s="28">
        <v>64</v>
      </c>
      <c r="AN430" s="28">
        <v>1</v>
      </c>
      <c r="AO430" s="28">
        <v>2003</v>
      </c>
      <c r="AP430" s="20">
        <v>2009</v>
      </c>
      <c r="AQ430" s="142"/>
      <c r="AR430" s="28" t="s">
        <v>1159</v>
      </c>
      <c r="AS430" s="20"/>
    </row>
    <row r="431" spans="1:45" ht="14.25" customHeight="1" x14ac:dyDescent="0.25">
      <c r="A431" t="s">
        <v>746</v>
      </c>
      <c r="B431">
        <v>1</v>
      </c>
      <c r="C431" t="s">
        <v>875</v>
      </c>
      <c r="D431" s="45" t="s">
        <v>18</v>
      </c>
      <c r="E431" s="555" t="s">
        <v>2293</v>
      </c>
      <c r="F431" s="46" t="s">
        <v>85</v>
      </c>
      <c r="G431" s="42" t="s">
        <v>108</v>
      </c>
      <c r="H431" s="46" t="s">
        <v>12</v>
      </c>
      <c r="I431" s="46">
        <v>1</v>
      </c>
      <c r="J431" s="670">
        <v>9</v>
      </c>
      <c r="K431" s="19" t="s">
        <v>800</v>
      </c>
      <c r="L431" s="52" t="s">
        <v>108</v>
      </c>
      <c r="M431" s="81" t="s">
        <v>1160</v>
      </c>
      <c r="N431" s="28">
        <v>75</v>
      </c>
      <c r="O431" s="972"/>
      <c r="P431" s="29">
        <v>6</v>
      </c>
      <c r="Q431" s="28"/>
      <c r="R431" s="28">
        <v>1</v>
      </c>
      <c r="S431" s="81">
        <v>171</v>
      </c>
      <c r="T431" s="185">
        <v>42738</v>
      </c>
      <c r="U431" s="326">
        <v>14.5</v>
      </c>
      <c r="V431" s="60">
        <v>0.04</v>
      </c>
      <c r="W431" s="167">
        <v>1</v>
      </c>
      <c r="X431" s="489">
        <f>IF(AND(N431&lt;&gt;"",S431&lt;&gt;""),1000*S431*V431/(N431*W431),"")</f>
        <v>91.2</v>
      </c>
      <c r="Y431" s="502" t="s">
        <v>2216</v>
      </c>
      <c r="Z431" s="494"/>
      <c r="AA431" s="28" t="s">
        <v>17</v>
      </c>
      <c r="AB431" s="27">
        <v>2</v>
      </c>
      <c r="AC431" s="28" t="s">
        <v>18</v>
      </c>
      <c r="AD431" s="27" t="s">
        <v>54</v>
      </c>
      <c r="AE431" s="28"/>
      <c r="AF431" s="29" t="s">
        <v>55</v>
      </c>
      <c r="AG431" s="29" t="s">
        <v>54</v>
      </c>
      <c r="AH431" s="27">
        <v>32</v>
      </c>
      <c r="AI431" s="27" t="s">
        <v>205</v>
      </c>
      <c r="AJ431" s="27" t="s">
        <v>55</v>
      </c>
      <c r="AK431" s="81">
        <v>24</v>
      </c>
      <c r="AL431" s="569"/>
      <c r="AM431" s="28"/>
      <c r="AN431" s="28">
        <v>1</v>
      </c>
      <c r="AO431" s="28">
        <v>2016</v>
      </c>
      <c r="AP431" s="20">
        <v>2017</v>
      </c>
      <c r="AQ431" s="142"/>
      <c r="AR431" s="28" t="s">
        <v>1928</v>
      </c>
      <c r="AS431" s="20"/>
    </row>
    <row r="432" spans="1:45" ht="14.25" customHeight="1" x14ac:dyDescent="0.25">
      <c r="A432" t="s">
        <v>746</v>
      </c>
      <c r="B432">
        <v>1</v>
      </c>
      <c r="C432" t="s">
        <v>875</v>
      </c>
      <c r="D432" s="45" t="s">
        <v>1706</v>
      </c>
      <c r="E432" s="555" t="s">
        <v>2293</v>
      </c>
      <c r="F432" s="46" t="s">
        <v>57</v>
      </c>
      <c r="G432" s="42" t="s">
        <v>108</v>
      </c>
      <c r="H432" s="46" t="s">
        <v>12</v>
      </c>
      <c r="I432" s="46">
        <v>1</v>
      </c>
      <c r="J432" s="670">
        <v>9</v>
      </c>
      <c r="K432" s="19" t="s">
        <v>800</v>
      </c>
      <c r="L432" s="52" t="s">
        <v>108</v>
      </c>
      <c r="M432" s="81" t="s">
        <v>1160</v>
      </c>
      <c r="N432" s="28">
        <v>147</v>
      </c>
      <c r="O432" s="972"/>
      <c r="P432" s="29">
        <v>6</v>
      </c>
      <c r="Q432" s="28"/>
      <c r="R432" s="28">
        <v>1</v>
      </c>
      <c r="S432" s="81">
        <v>176.429</v>
      </c>
      <c r="T432" s="185">
        <v>42738</v>
      </c>
      <c r="U432" s="326">
        <v>14.5</v>
      </c>
      <c r="V432" s="60">
        <v>0.06</v>
      </c>
      <c r="W432" s="167">
        <v>1</v>
      </c>
      <c r="X432" s="489">
        <f>IF(AND(N432&lt;&gt;"",S432&lt;&gt;""),1000*S432*V432/(N432*W432),"")</f>
        <v>72.011836734693873</v>
      </c>
      <c r="Y432" s="502" t="s">
        <v>2216</v>
      </c>
      <c r="Z432" s="494"/>
      <c r="AA432" s="28" t="s">
        <v>17</v>
      </c>
      <c r="AB432" s="27">
        <v>2</v>
      </c>
      <c r="AC432" s="28" t="s">
        <v>1706</v>
      </c>
      <c r="AD432" s="27" t="s">
        <v>54</v>
      </c>
      <c r="AE432" s="28"/>
      <c r="AF432" s="29" t="s">
        <v>55</v>
      </c>
      <c r="AG432" s="29" t="s">
        <v>54</v>
      </c>
      <c r="AH432" s="27">
        <v>512</v>
      </c>
      <c r="AI432" s="27" t="s">
        <v>205</v>
      </c>
      <c r="AJ432" s="27" t="s">
        <v>55</v>
      </c>
      <c r="AK432" s="81">
        <v>24</v>
      </c>
      <c r="AL432" s="569"/>
      <c r="AM432" s="28"/>
      <c r="AN432" s="28">
        <v>1</v>
      </c>
      <c r="AO432" s="28">
        <v>2016</v>
      </c>
      <c r="AP432" s="20"/>
      <c r="AQ432" s="142"/>
      <c r="AR432" s="28" t="s">
        <v>1709</v>
      </c>
      <c r="AS432" s="20" t="s">
        <v>1707</v>
      </c>
    </row>
    <row r="433" spans="1:45" ht="15.75" thickBot="1" x14ac:dyDescent="0.3">
      <c r="D433" s="70"/>
      <c r="E433" s="31"/>
      <c r="F433" s="71"/>
      <c r="G433" s="72"/>
      <c r="H433" s="71"/>
      <c r="I433" s="71"/>
      <c r="J433" s="89"/>
      <c r="K433" s="73"/>
      <c r="L433" s="74"/>
      <c r="M433" s="83"/>
      <c r="N433" s="31"/>
      <c r="O433" s="979"/>
      <c r="P433" s="35"/>
      <c r="Q433" s="31"/>
      <c r="R433" s="31"/>
      <c r="S433" s="83"/>
      <c r="T433" s="187"/>
      <c r="U433" s="397"/>
      <c r="V433" s="75"/>
      <c r="W433" s="257"/>
      <c r="X433" s="491"/>
      <c r="Y433" s="506"/>
      <c r="Z433" s="496"/>
      <c r="AA433" s="31"/>
      <c r="AB433" s="71"/>
      <c r="AC433" s="31"/>
      <c r="AD433" s="71"/>
      <c r="AE433" s="31"/>
      <c r="AF433" s="35"/>
      <c r="AG433" s="35"/>
      <c r="AH433" s="71"/>
      <c r="AI433" s="71"/>
      <c r="AJ433" s="71"/>
      <c r="AK433" s="83"/>
      <c r="AL433" s="571"/>
      <c r="AM433" s="31"/>
      <c r="AN433" s="31"/>
      <c r="AO433" s="31"/>
      <c r="AP433" s="38"/>
      <c r="AQ433" s="47"/>
      <c r="AR433" s="31"/>
      <c r="AS433" s="38"/>
    </row>
    <row r="434" spans="1:45" ht="21" x14ac:dyDescent="0.25">
      <c r="A434" s="195">
        <f>COUNTIF(A5:A433,"A")</f>
        <v>112</v>
      </c>
      <c r="B434" s="195">
        <f>COUNTIF(B5:B433,"1")</f>
        <v>368</v>
      </c>
      <c r="C434" s="195"/>
      <c r="D434">
        <f>COUNTIF(A5:A433,"W")</f>
        <v>85</v>
      </c>
      <c r="E434" t="s">
        <v>748</v>
      </c>
      <c r="F434" s="79">
        <f>COUNTIF(F5:F432,"system verilog")</f>
        <v>0</v>
      </c>
      <c r="G434" s="39">
        <f>COUNTIF(G5:G432,"Robert Finch")</f>
        <v>10</v>
      </c>
      <c r="H434" s="39">
        <f>COUNTIF(H5:H433,"risc-v")</f>
        <v>25</v>
      </c>
      <c r="I434" s="40"/>
      <c r="K434" s="39">
        <f>COUNTBLANK(K5:K433)</f>
        <v>14</v>
      </c>
      <c r="L434" s="858" t="s">
        <v>5417</v>
      </c>
      <c r="N434" s="567">
        <f>COUNTA(N5:N433)</f>
        <v>415</v>
      </c>
      <c r="P434" s="196">
        <f>COUNTA(P5:P433)</f>
        <v>413</v>
      </c>
      <c r="S434" s="567">
        <f>COUNTA(S5:S432)</f>
        <v>415</v>
      </c>
      <c r="T434" s="698">
        <f>COUNTA(T5:T432)</f>
        <v>369</v>
      </c>
      <c r="U434" s="79">
        <f>COUNTIF(U5:U432,"v20.1")</f>
        <v>5</v>
      </c>
      <c r="X434" s="144">
        <f>COUNTIF(X5:X432,"")</f>
        <v>13</v>
      </c>
      <c r="Y434" s="680" t="s">
        <v>20</v>
      </c>
      <c r="AA434" s="79">
        <f>COUNTIF(AA5:AA433,"verilog")</f>
        <v>190</v>
      </c>
      <c r="AB434" s="41"/>
      <c r="AC434" s="875" t="s">
        <v>5840</v>
      </c>
      <c r="AE434" s="567">
        <f>COUNTA(AE5:AE432)</f>
        <v>306</v>
      </c>
      <c r="AF434" s="79">
        <f>COUNTIF(AF5:AF433,"Y")</f>
        <v>27</v>
      </c>
      <c r="AH434" s="49"/>
      <c r="AI434" s="41"/>
    </row>
    <row r="435" spans="1:45" x14ac:dyDescent="0.25">
      <c r="A435" s="195">
        <f>COUNTIF(A5:A433,"B")</f>
        <v>7</v>
      </c>
      <c r="D435">
        <f>COUNTIF(A5:A433,"X")</f>
        <v>38</v>
      </c>
      <c r="E435" s="425" t="s">
        <v>747</v>
      </c>
      <c r="F435" s="79">
        <f>COUNTIF(F5:F432,"altera dsgn")</f>
        <v>0</v>
      </c>
      <c r="H435" s="39">
        <f>COUNTA(H5:H432)</f>
        <v>414</v>
      </c>
      <c r="K435" s="39">
        <f>COUNTA(K5:K433)</f>
        <v>415</v>
      </c>
      <c r="L435" s="858" t="s">
        <v>5418</v>
      </c>
      <c r="X435">
        <f>COUNTA(X5:X432)</f>
        <v>415</v>
      </c>
      <c r="Y435" s="680" t="s">
        <v>17</v>
      </c>
      <c r="AA435" s="79">
        <f>COUNTIF(AA5:AA433,"vhdl")</f>
        <v>182</v>
      </c>
      <c r="AC435" s="144" t="s">
        <v>158</v>
      </c>
      <c r="AE435" s="79">
        <f>COUNTIF(AE5:AE433,"asm")</f>
        <v>59</v>
      </c>
      <c r="AF435" t="s">
        <v>821</v>
      </c>
      <c r="AG435"/>
      <c r="AH435"/>
      <c r="AI435"/>
      <c r="AJ435" s="14" t="s">
        <v>823</v>
      </c>
      <c r="AK435" s="550"/>
      <c r="AL435" s="572"/>
      <c r="AM435" s="14"/>
      <c r="AN435" s="14"/>
      <c r="AQ435" s="14" t="s">
        <v>824</v>
      </c>
      <c r="AR435" s="14" t="s">
        <v>864</v>
      </c>
    </row>
    <row r="436" spans="1:45" x14ac:dyDescent="0.25">
      <c r="D436" s="23" t="s">
        <v>48</v>
      </c>
      <c r="F436" s="21"/>
      <c r="K436" s="39">
        <f>COUNTIF(K5:K433,"zu-3e")</f>
        <v>37</v>
      </c>
      <c r="L436" s="858" t="s">
        <v>6197</v>
      </c>
      <c r="P436" s="18"/>
      <c r="Q436" s="85"/>
      <c r="Y436" s="956" t="s">
        <v>3478</v>
      </c>
      <c r="AA436" s="79">
        <f>COUNTIF(AA5:AA433,"system verilog")</f>
        <v>14</v>
      </c>
      <c r="AC436" s="144" t="s">
        <v>65</v>
      </c>
      <c r="AE436" s="79">
        <f>COUNTIF(AE5:AE433,"forth")</f>
        <v>5</v>
      </c>
      <c r="AF436" t="s">
        <v>1398</v>
      </c>
      <c r="AG436"/>
      <c r="AH436"/>
      <c r="AI436"/>
      <c r="AJ436" s="14"/>
      <c r="AK436" s="550"/>
      <c r="AL436" s="572"/>
      <c r="AM436" s="14"/>
      <c r="AN436" s="14"/>
      <c r="AP436" s="14" t="s">
        <v>818</v>
      </c>
      <c r="AQ436" s="14"/>
      <c r="AR436" s="14"/>
    </row>
    <row r="437" spans="1:45" ht="15.75" thickBot="1" x14ac:dyDescent="0.3">
      <c r="D437" s="24" t="s">
        <v>47</v>
      </c>
      <c r="E437" s="7">
        <v>0.04</v>
      </c>
      <c r="G437" s="24" t="s">
        <v>45</v>
      </c>
      <c r="H437" s="730">
        <v>0.67</v>
      </c>
      <c r="K437" s="24" t="s">
        <v>1735</v>
      </c>
      <c r="L437" s="426"/>
      <c r="N437" s="730">
        <v>2</v>
      </c>
      <c r="P437" s="18"/>
      <c r="Q437" s="85"/>
      <c r="Y437" s="956" t="s">
        <v>107</v>
      </c>
      <c r="AA437" s="79">
        <f>COUNTIF(AA5:AA433,"proprietary")</f>
        <v>19</v>
      </c>
      <c r="AC437" s="39"/>
      <c r="AE437"/>
      <c r="AF437"/>
      <c r="AG437"/>
      <c r="AH437"/>
      <c r="AI437"/>
      <c r="AO437" s="39"/>
    </row>
    <row r="438" spans="1:45" x14ac:dyDescent="0.25">
      <c r="D438" s="24" t="s">
        <v>1737</v>
      </c>
      <c r="E438" s="426">
        <v>0.17</v>
      </c>
      <c r="G438" s="24" t="s">
        <v>1733</v>
      </c>
      <c r="H438" s="730">
        <v>0.8</v>
      </c>
      <c r="K438" s="4" t="s">
        <v>738</v>
      </c>
      <c r="P438" s="18"/>
      <c r="Q438" s="85"/>
      <c r="Y438" s="956" t="s">
        <v>2401</v>
      </c>
      <c r="AA438" s="79">
        <f>COUNTIF(AA5:AA433,"scala")</f>
        <v>2</v>
      </c>
      <c r="AC438" s="642">
        <v>75</v>
      </c>
      <c r="AD438" s="630"/>
      <c r="AE438" s="631" t="s">
        <v>2669</v>
      </c>
      <c r="AF438" s="632"/>
      <c r="AG438" s="633"/>
      <c r="AH438" s="14"/>
      <c r="AI438" s="667">
        <v>259</v>
      </c>
      <c r="AJ438" s="699"/>
      <c r="AK438" s="121" t="s">
        <v>3265</v>
      </c>
      <c r="AL438" s="653"/>
      <c r="AM438" s="632"/>
      <c r="AN438" s="654"/>
      <c r="AO438" s="39"/>
      <c r="AQ438" s="39"/>
    </row>
    <row r="439" spans="1:45" x14ac:dyDescent="0.25">
      <c r="D439" s="24" t="s">
        <v>44</v>
      </c>
      <c r="E439" s="426">
        <v>0.33</v>
      </c>
      <c r="G439" s="24" t="s">
        <v>46</v>
      </c>
      <c r="H439" s="730">
        <v>1</v>
      </c>
      <c r="K439" t="s">
        <v>49</v>
      </c>
      <c r="N439" s="18" t="s">
        <v>61</v>
      </c>
      <c r="P439" s="18"/>
      <c r="Q439" s="85"/>
      <c r="AC439" s="808">
        <v>60</v>
      </c>
      <c r="AD439" s="809"/>
      <c r="AE439" s="810" t="s">
        <v>3040</v>
      </c>
      <c r="AF439" s="811"/>
      <c r="AG439" s="812"/>
      <c r="AH439" s="85"/>
      <c r="AI439" s="668">
        <v>277</v>
      </c>
      <c r="AJ439" s="700"/>
      <c r="AK439" s="655" t="s">
        <v>3266</v>
      </c>
      <c r="AL439" s="656"/>
      <c r="AM439" s="657"/>
      <c r="AN439" s="658"/>
      <c r="AO439" s="10"/>
      <c r="AQ439" s="40"/>
    </row>
    <row r="440" spans="1:45" x14ac:dyDescent="0.25">
      <c r="D440" s="24" t="s">
        <v>1738</v>
      </c>
      <c r="E440" s="426">
        <v>0.4</v>
      </c>
      <c r="G440" s="24" t="s">
        <v>1734</v>
      </c>
      <c r="H440" s="730">
        <v>1.5</v>
      </c>
      <c r="K440" t="s">
        <v>50</v>
      </c>
      <c r="N440" s="18" t="s">
        <v>62</v>
      </c>
      <c r="P440" s="18"/>
      <c r="Q440" s="85"/>
      <c r="AC440" s="643">
        <v>25</v>
      </c>
      <c r="AD440" s="634"/>
      <c r="AE440" s="635" t="s">
        <v>2670</v>
      </c>
      <c r="AF440" s="636"/>
      <c r="AG440" s="637"/>
      <c r="AH440" s="85"/>
      <c r="AI440" s="668">
        <v>26</v>
      </c>
      <c r="AJ440" s="700"/>
      <c r="AK440" s="655" t="s">
        <v>3267</v>
      </c>
      <c r="AL440" s="656"/>
      <c r="AM440" s="657"/>
      <c r="AN440" s="659"/>
      <c r="AO440" s="10"/>
      <c r="AQ440" s="40"/>
    </row>
    <row r="441" spans="1:45" x14ac:dyDescent="0.25">
      <c r="D441" s="24" t="s">
        <v>829</v>
      </c>
      <c r="I441" s="90"/>
      <c r="N441" s="85"/>
      <c r="P441" s="18"/>
      <c r="Q441" s="85"/>
      <c r="AC441" s="643">
        <v>8</v>
      </c>
      <c r="AD441" s="634"/>
      <c r="AE441" s="635" t="s">
        <v>3206</v>
      </c>
      <c r="AF441" s="636"/>
      <c r="AG441" s="637"/>
      <c r="AH441" s="85"/>
      <c r="AI441" s="668">
        <v>11</v>
      </c>
      <c r="AJ441" s="700"/>
      <c r="AK441" s="655" t="s">
        <v>3268</v>
      </c>
      <c r="AL441" s="656"/>
      <c r="AM441" s="657"/>
      <c r="AN441" s="659"/>
      <c r="AO441" s="10"/>
      <c r="AQ441" s="40"/>
    </row>
    <row r="442" spans="1:45" ht="15.75" thickBot="1" x14ac:dyDescent="0.3">
      <c r="N442" s="85"/>
      <c r="P442" s="18"/>
      <c r="Q442" s="85"/>
      <c r="AC442" s="643">
        <v>5</v>
      </c>
      <c r="AD442" s="634"/>
      <c r="AE442" s="635" t="s">
        <v>3198</v>
      </c>
      <c r="AF442" s="636"/>
      <c r="AG442" s="637"/>
      <c r="AH442" s="85"/>
      <c r="AI442" s="668">
        <v>7</v>
      </c>
      <c r="AJ442" s="700"/>
      <c r="AK442" s="655" t="s">
        <v>3269</v>
      </c>
      <c r="AL442" s="656"/>
      <c r="AM442" s="657"/>
      <c r="AN442" s="659"/>
      <c r="AO442" s="10"/>
      <c r="AQ442" s="40"/>
    </row>
    <row r="443" spans="1:45" x14ac:dyDescent="0.25">
      <c r="D443" s="117" t="s">
        <v>861</v>
      </c>
      <c r="E443" s="427"/>
      <c r="F443" s="119" t="s">
        <v>860</v>
      </c>
      <c r="G443" s="118"/>
      <c r="H443" s="120"/>
      <c r="I443" s="120"/>
      <c r="J443" s="120"/>
      <c r="K443" s="118"/>
      <c r="L443" s="118"/>
      <c r="M443" s="121"/>
      <c r="N443" s="118"/>
      <c r="O443" s="980"/>
      <c r="P443" s="122"/>
      <c r="Q443" s="118"/>
      <c r="R443" s="118"/>
      <c r="S443" s="121"/>
      <c r="T443" s="188"/>
      <c r="U443" s="118"/>
      <c r="V443" s="123"/>
      <c r="W443" s="169"/>
      <c r="X443" s="169"/>
      <c r="Y443" s="497"/>
      <c r="Z443" s="497"/>
      <c r="AA443" s="124"/>
      <c r="AC443" s="643">
        <v>10</v>
      </c>
      <c r="AD443" s="634"/>
      <c r="AE443" s="635" t="s">
        <v>96</v>
      </c>
      <c r="AF443" s="636"/>
      <c r="AG443" s="637"/>
      <c r="AH443" s="85"/>
      <c r="AI443" s="668">
        <v>3</v>
      </c>
      <c r="AJ443" s="700"/>
      <c r="AK443" s="655" t="s">
        <v>3270</v>
      </c>
      <c r="AL443" s="656"/>
      <c r="AM443" s="657"/>
      <c r="AN443" s="659"/>
      <c r="AO443" s="10"/>
      <c r="AQ443" s="40"/>
    </row>
    <row r="444" spans="1:45" x14ac:dyDescent="0.25">
      <c r="D444" s="110" t="s">
        <v>843</v>
      </c>
      <c r="E444" s="428"/>
      <c r="F444" s="112" t="s">
        <v>844</v>
      </c>
      <c r="G444" s="111"/>
      <c r="H444" s="113"/>
      <c r="I444" s="113"/>
      <c r="J444" s="113"/>
      <c r="K444" s="111"/>
      <c r="L444" s="111"/>
      <c r="M444" s="114"/>
      <c r="N444" s="111"/>
      <c r="O444" s="981"/>
      <c r="P444" s="1032"/>
      <c r="Q444" s="111"/>
      <c r="R444" s="111"/>
      <c r="S444" s="114"/>
      <c r="T444" s="189"/>
      <c r="U444" s="111"/>
      <c r="V444" s="115"/>
      <c r="W444" s="170"/>
      <c r="X444" s="170"/>
      <c r="Y444" s="498"/>
      <c r="Z444" s="498"/>
      <c r="AA444" s="116"/>
      <c r="AC444" s="643">
        <v>52</v>
      </c>
      <c r="AD444" s="634"/>
      <c r="AE444" s="635" t="s">
        <v>741</v>
      </c>
      <c r="AF444" s="636"/>
      <c r="AG444" s="637"/>
      <c r="AH444" s="85"/>
      <c r="AI444" s="668">
        <v>35</v>
      </c>
      <c r="AJ444" s="700"/>
      <c r="AK444" s="655" t="s">
        <v>107</v>
      </c>
      <c r="AL444" s="656"/>
      <c r="AM444" s="657"/>
      <c r="AN444" s="659"/>
      <c r="AO444" s="10"/>
      <c r="AQ444" s="40"/>
    </row>
    <row r="445" spans="1:45" x14ac:dyDescent="0.25">
      <c r="D445" s="110" t="s">
        <v>862</v>
      </c>
      <c r="E445" s="428"/>
      <c r="F445" s="112" t="s">
        <v>1106</v>
      </c>
      <c r="G445" s="111"/>
      <c r="H445" s="113"/>
      <c r="I445" s="113"/>
      <c r="J445" s="113"/>
      <c r="K445" s="111"/>
      <c r="L445" s="111"/>
      <c r="M445" s="114"/>
      <c r="N445" s="111"/>
      <c r="O445" s="981"/>
      <c r="P445" s="1032"/>
      <c r="Q445" s="111"/>
      <c r="R445" s="111"/>
      <c r="S445" s="114"/>
      <c r="T445" s="189"/>
      <c r="U445" s="111"/>
      <c r="V445" s="115"/>
      <c r="W445" s="170"/>
      <c r="X445" s="170"/>
      <c r="Y445" s="498"/>
      <c r="Z445" s="498"/>
      <c r="AA445" s="116"/>
      <c r="AC445" s="643">
        <v>573</v>
      </c>
      <c r="AD445" s="634"/>
      <c r="AE445" s="635" t="s">
        <v>4666</v>
      </c>
      <c r="AF445" s="636"/>
      <c r="AG445" s="637"/>
      <c r="AH445" s="85"/>
      <c r="AI445" s="668">
        <v>13</v>
      </c>
      <c r="AJ445" s="700"/>
      <c r="AK445" s="655" t="s">
        <v>1359</v>
      </c>
      <c r="AL445" s="656"/>
      <c r="AM445" s="657"/>
      <c r="AN445" s="659"/>
      <c r="AO445" s="11"/>
      <c r="AP445" s="10"/>
      <c r="AR445" s="40"/>
    </row>
    <row r="446" spans="1:45" x14ac:dyDescent="0.25">
      <c r="D446" s="110" t="s">
        <v>4224</v>
      </c>
      <c r="E446" s="428"/>
      <c r="F446" s="112" t="s">
        <v>4378</v>
      </c>
      <c r="G446" s="111"/>
      <c r="H446" s="113"/>
      <c r="I446" s="113"/>
      <c r="J446" s="113"/>
      <c r="K446" s="111"/>
      <c r="L446" s="111"/>
      <c r="M446" s="114"/>
      <c r="N446" s="111"/>
      <c r="O446" s="981"/>
      <c r="P446" s="1032"/>
      <c r="Q446" s="111"/>
      <c r="R446" s="111"/>
      <c r="S446" s="114"/>
      <c r="T446" s="189"/>
      <c r="U446" s="111"/>
      <c r="V446" s="115"/>
      <c r="W446" s="170"/>
      <c r="X446" s="170"/>
      <c r="Y446" s="498"/>
      <c r="Z446" s="498"/>
      <c r="AA446" s="116"/>
      <c r="AC446" s="643">
        <f>AC445-AC444</f>
        <v>521</v>
      </c>
      <c r="AD446" s="634"/>
      <c r="AE446" s="635" t="s">
        <v>4667</v>
      </c>
      <c r="AF446" s="636"/>
      <c r="AG446" s="637"/>
      <c r="AH446" s="85"/>
      <c r="AI446" s="668">
        <v>4</v>
      </c>
      <c r="AJ446" s="700"/>
      <c r="AK446" s="655" t="s">
        <v>6196</v>
      </c>
      <c r="AL446" s="656"/>
      <c r="AM446" s="657"/>
      <c r="AN446" s="658"/>
      <c r="AO446" s="11"/>
      <c r="AP446" s="10"/>
      <c r="AR446" s="40"/>
    </row>
    <row r="447" spans="1:45" ht="15.75" thickBot="1" x14ac:dyDescent="0.3">
      <c r="D447" s="91" t="s">
        <v>1810</v>
      </c>
      <c r="E447" s="429"/>
      <c r="F447" s="98" t="s">
        <v>845</v>
      </c>
      <c r="G447" s="96"/>
      <c r="H447" s="99"/>
      <c r="I447" s="99"/>
      <c r="J447" s="99"/>
      <c r="K447" s="96"/>
      <c r="L447" s="96"/>
      <c r="M447" s="100"/>
      <c r="N447" s="96"/>
      <c r="O447" s="982"/>
      <c r="P447" s="101"/>
      <c r="Q447" s="96"/>
      <c r="R447" s="96"/>
      <c r="S447" s="100"/>
      <c r="T447" s="190"/>
      <c r="U447" s="96"/>
      <c r="V447" s="102"/>
      <c r="W447" s="171"/>
      <c r="X447" s="171"/>
      <c r="Y447" s="499"/>
      <c r="Z447" s="499"/>
      <c r="AA447" s="108"/>
      <c r="AC447" s="644">
        <f>SUM(AC438:AC443)-AC439+AC446</f>
        <v>644</v>
      </c>
      <c r="AD447" s="638"/>
      <c r="AE447" s="639" t="s">
        <v>2180</v>
      </c>
      <c r="AF447" s="640"/>
      <c r="AG447" s="641"/>
      <c r="AH447" s="85"/>
      <c r="AI447" s="697">
        <f>SUM(AI438:AI446)</f>
        <v>635</v>
      </c>
      <c r="AJ447" s="701"/>
      <c r="AK447" s="538" t="s">
        <v>2180</v>
      </c>
      <c r="AL447" s="535"/>
      <c r="AM447" s="533"/>
      <c r="AN447" s="660"/>
      <c r="AO447" s="11"/>
      <c r="AP447" s="10"/>
      <c r="AR447" s="40"/>
    </row>
    <row r="448" spans="1:45" x14ac:dyDescent="0.25">
      <c r="D448" s="91" t="s">
        <v>3397</v>
      </c>
      <c r="E448" s="429"/>
      <c r="F448" s="98" t="s">
        <v>3398</v>
      </c>
      <c r="G448" s="96"/>
      <c r="H448" s="99"/>
      <c r="I448" s="99"/>
      <c r="J448" s="99"/>
      <c r="K448" s="96"/>
      <c r="L448" s="96"/>
      <c r="M448" s="100"/>
      <c r="N448" s="96"/>
      <c r="O448" s="982"/>
      <c r="P448" s="101"/>
      <c r="Q448" s="96"/>
      <c r="R448" s="96"/>
      <c r="S448" s="100"/>
      <c r="T448" s="190"/>
      <c r="U448" s="96"/>
      <c r="V448" s="102"/>
      <c r="W448" s="171"/>
      <c r="X448" s="171"/>
      <c r="Y448" s="499"/>
      <c r="Z448" s="499"/>
      <c r="AA448" s="108"/>
      <c r="AC448" s="39"/>
      <c r="AE448" s="85"/>
      <c r="AF448" s="85"/>
      <c r="AG448" s="85"/>
      <c r="AH448"/>
      <c r="AI448" s="85"/>
      <c r="AJ448" s="11"/>
      <c r="AN448" s="11"/>
      <c r="AO448" s="11"/>
      <c r="AP448" s="10"/>
      <c r="AR448" s="40"/>
    </row>
    <row r="449" spans="4:44" x14ac:dyDescent="0.25">
      <c r="D449" s="91" t="s">
        <v>64</v>
      </c>
      <c r="E449" s="429"/>
      <c r="F449" s="98" t="s">
        <v>3485</v>
      </c>
      <c r="G449" s="96"/>
      <c r="H449" s="99"/>
      <c r="I449" s="99"/>
      <c r="J449" s="99"/>
      <c r="K449" s="96"/>
      <c r="L449" s="96"/>
      <c r="M449" s="100"/>
      <c r="N449" s="96"/>
      <c r="O449" s="982"/>
      <c r="P449" s="101"/>
      <c r="Q449" s="96"/>
      <c r="R449" s="96"/>
      <c r="S449" s="100"/>
      <c r="T449" s="190"/>
      <c r="U449" s="96"/>
      <c r="V449" s="102"/>
      <c r="W449" s="171"/>
      <c r="X449" s="171"/>
      <c r="Y449" s="499"/>
      <c r="Z449" s="499"/>
      <c r="AA449" s="108"/>
      <c r="AC449" s="39"/>
      <c r="AE449" s="85"/>
      <c r="AF449" s="85"/>
      <c r="AG449" s="85"/>
      <c r="AH449"/>
      <c r="AI449" s="85" t="s">
        <v>4794</v>
      </c>
      <c r="AJ449" s="11"/>
      <c r="AM449" s="11"/>
      <c r="AN449" s="11"/>
      <c r="AO449" s="11"/>
      <c r="AP449" s="10"/>
      <c r="AR449" s="40"/>
    </row>
    <row r="450" spans="4:44" x14ac:dyDescent="0.25">
      <c r="D450" s="91" t="s">
        <v>23</v>
      </c>
      <c r="E450" s="429"/>
      <c r="F450" s="98" t="s">
        <v>4379</v>
      </c>
      <c r="G450" s="96"/>
      <c r="H450" s="99"/>
      <c r="I450" s="99"/>
      <c r="J450" s="99"/>
      <c r="K450" s="96"/>
      <c r="L450" s="96"/>
      <c r="M450" s="100"/>
      <c r="N450" s="96"/>
      <c r="O450" s="982"/>
      <c r="P450" s="101"/>
      <c r="Q450" s="96"/>
      <c r="R450" s="96"/>
      <c r="S450" s="100"/>
      <c r="T450" s="190"/>
      <c r="U450" s="96"/>
      <c r="V450" s="102"/>
      <c r="W450" s="171"/>
      <c r="X450" s="171"/>
      <c r="Y450" s="499"/>
      <c r="Z450" s="499"/>
      <c r="AA450" s="108"/>
      <c r="AC450" s="39"/>
      <c r="AE450" s="85"/>
      <c r="AF450" s="85"/>
      <c r="AG450" s="85"/>
      <c r="AH450"/>
      <c r="AI450" t="s">
        <v>4793</v>
      </c>
      <c r="AJ450" s="11"/>
      <c r="AM450" s="11"/>
      <c r="AN450" s="11"/>
      <c r="AO450" s="11"/>
      <c r="AP450" s="10"/>
      <c r="AR450" s="40"/>
    </row>
    <row r="451" spans="4:44" x14ac:dyDescent="0.25">
      <c r="D451" s="91" t="s">
        <v>175</v>
      </c>
      <c r="E451" s="429"/>
      <c r="F451" s="98" t="s">
        <v>3487</v>
      </c>
      <c r="G451" s="96"/>
      <c r="H451" s="99"/>
      <c r="I451" s="99"/>
      <c r="J451" s="99"/>
      <c r="K451" s="96"/>
      <c r="L451" s="96"/>
      <c r="M451" s="100"/>
      <c r="N451" s="96"/>
      <c r="O451" s="982"/>
      <c r="P451" s="101"/>
      <c r="Q451" s="96"/>
      <c r="R451" s="96"/>
      <c r="S451" s="100"/>
      <c r="T451" s="190"/>
      <c r="U451" s="96"/>
      <c r="V451" s="102"/>
      <c r="W451" s="171"/>
      <c r="X451" s="171"/>
      <c r="Y451" s="499"/>
      <c r="Z451" s="499"/>
      <c r="AA451" s="108"/>
      <c r="AC451" s="39"/>
      <c r="AE451"/>
      <c r="AF451"/>
      <c r="AG451"/>
      <c r="AH451"/>
      <c r="AI451"/>
      <c r="AJ451"/>
      <c r="AK451" s="666"/>
      <c r="AN451" s="85"/>
      <c r="AO451" s="11"/>
      <c r="AP451" s="10"/>
      <c r="AR451" s="40"/>
    </row>
    <row r="452" spans="4:44" x14ac:dyDescent="0.25">
      <c r="D452" s="91" t="s">
        <v>5</v>
      </c>
      <c r="E452" s="429"/>
      <c r="F452" s="98" t="s">
        <v>3864</v>
      </c>
      <c r="G452" s="96"/>
      <c r="H452" s="99"/>
      <c r="I452" s="99"/>
      <c r="J452" s="99"/>
      <c r="K452" s="96"/>
      <c r="L452" s="96"/>
      <c r="M452" s="100"/>
      <c r="N452" s="96"/>
      <c r="O452" s="982"/>
      <c r="P452" s="101"/>
      <c r="Q452" s="96"/>
      <c r="R452" s="96"/>
      <c r="S452" s="100"/>
      <c r="T452" s="190"/>
      <c r="U452" s="96"/>
      <c r="V452" s="102"/>
      <c r="W452" s="171"/>
      <c r="X452" s="171"/>
      <c r="Y452" s="499"/>
      <c r="Z452" s="499"/>
      <c r="AA452" s="108"/>
      <c r="AC452" s="39"/>
      <c r="AE452" s="40"/>
      <c r="AF452"/>
      <c r="AG452"/>
      <c r="AH452"/>
      <c r="AI452"/>
      <c r="AJ452"/>
      <c r="AO452" s="11"/>
      <c r="AP452" s="10"/>
      <c r="AR452" s="40"/>
    </row>
    <row r="453" spans="4:44" ht="15.75" thickBot="1" x14ac:dyDescent="0.3">
      <c r="D453" s="95" t="s">
        <v>6</v>
      </c>
      <c r="E453" s="430"/>
      <c r="F453" s="103" t="s">
        <v>2126</v>
      </c>
      <c r="G453" s="97"/>
      <c r="H453" s="104"/>
      <c r="I453" s="104"/>
      <c r="J453" s="104"/>
      <c r="K453" s="97"/>
      <c r="L453" s="97"/>
      <c r="M453" s="105"/>
      <c r="N453" s="97"/>
      <c r="O453" s="983"/>
      <c r="P453" s="106"/>
      <c r="Q453" s="97"/>
      <c r="R453" s="97"/>
      <c r="S453" s="105"/>
      <c r="T453" s="191"/>
      <c r="U453" s="97"/>
      <c r="V453" s="107"/>
      <c r="W453" s="172"/>
      <c r="X453" s="172"/>
      <c r="Y453" s="500"/>
      <c r="Z453" s="500"/>
      <c r="AA453" s="109"/>
      <c r="AC453" s="39"/>
      <c r="AE453" s="39"/>
      <c r="AF453"/>
      <c r="AG453"/>
      <c r="AH453" s="85"/>
      <c r="AI453"/>
      <c r="AJ453"/>
      <c r="AO453" s="126"/>
      <c r="AP453" s="10"/>
      <c r="AR453" s="40"/>
    </row>
    <row r="454" spans="4:44" x14ac:dyDescent="0.25">
      <c r="D454" s="507" t="s">
        <v>1</v>
      </c>
      <c r="E454" s="845"/>
      <c r="F454" s="509" t="s">
        <v>1048</v>
      </c>
      <c r="G454" s="846"/>
      <c r="H454" s="1033"/>
      <c r="I454" s="1033"/>
      <c r="J454" s="1033"/>
      <c r="K454" s="510"/>
      <c r="L454" s="510"/>
      <c r="M454" s="511"/>
      <c r="N454" s="510"/>
      <c r="O454" s="984"/>
      <c r="P454" s="512"/>
      <c r="Q454" s="510"/>
      <c r="R454" s="510"/>
      <c r="S454" s="511"/>
      <c r="T454" s="513"/>
      <c r="U454" s="510"/>
      <c r="V454" s="514"/>
      <c r="W454" s="515"/>
      <c r="X454" s="515"/>
      <c r="Y454" s="516"/>
      <c r="Z454" s="516"/>
      <c r="AA454" s="517"/>
      <c r="AC454" s="39"/>
      <c r="AE454" s="40"/>
      <c r="AF454"/>
      <c r="AG454"/>
      <c r="AH454" s="85"/>
      <c r="AI454"/>
      <c r="AJ454"/>
      <c r="AO454" s="126"/>
      <c r="AP454" s="10"/>
      <c r="AR454" s="40"/>
    </row>
    <row r="455" spans="4:44" x14ac:dyDescent="0.25">
      <c r="D455" s="91" t="s">
        <v>742</v>
      </c>
      <c r="E455" s="1038"/>
      <c r="F455" s="98" t="s">
        <v>846</v>
      </c>
      <c r="G455" s="1036"/>
      <c r="H455" s="99"/>
      <c r="I455" s="99"/>
      <c r="J455" s="99"/>
      <c r="K455" s="96"/>
      <c r="L455" s="96"/>
      <c r="M455" s="100"/>
      <c r="N455" s="96"/>
      <c r="O455" s="982"/>
      <c r="P455" s="101"/>
      <c r="Q455" s="96"/>
      <c r="R455" s="96"/>
      <c r="S455" s="100"/>
      <c r="T455" s="190"/>
      <c r="U455" s="96"/>
      <c r="V455" s="102"/>
      <c r="W455" s="171"/>
      <c r="X455" s="171"/>
      <c r="Y455" s="499"/>
      <c r="Z455" s="499"/>
      <c r="AA455" s="108"/>
      <c r="AC455" s="39"/>
      <c r="AE455" s="40"/>
      <c r="AF455"/>
      <c r="AG455"/>
      <c r="AH455"/>
      <c r="AI455" s="85"/>
      <c r="AJ455"/>
      <c r="AN455" s="11"/>
      <c r="AO455" s="11"/>
      <c r="AP455" s="10"/>
      <c r="AR455" s="40"/>
    </row>
    <row r="456" spans="4:44" x14ac:dyDescent="0.25">
      <c r="D456" s="92" t="s">
        <v>4</v>
      </c>
      <c r="E456" s="1038"/>
      <c r="F456" s="98" t="s">
        <v>848</v>
      </c>
      <c r="G456" s="1036"/>
      <c r="H456" s="99"/>
      <c r="I456" s="99"/>
      <c r="J456" s="99"/>
      <c r="K456" s="96"/>
      <c r="L456" s="96"/>
      <c r="M456" s="100"/>
      <c r="N456" s="96"/>
      <c r="O456" s="982"/>
      <c r="P456" s="101"/>
      <c r="Q456" s="96"/>
      <c r="R456" s="96"/>
      <c r="S456" s="100"/>
      <c r="T456" s="190"/>
      <c r="U456" s="96"/>
      <c r="V456" s="102"/>
      <c r="W456" s="171"/>
      <c r="X456" s="171"/>
      <c r="Y456" s="499"/>
      <c r="Z456" s="499"/>
      <c r="AA456" s="108"/>
      <c r="AC456" s="39"/>
      <c r="AE456" s="85"/>
      <c r="AF456" s="85"/>
      <c r="AG456" s="85"/>
      <c r="AH456" s="85"/>
      <c r="AI456" s="85"/>
      <c r="AJ456"/>
      <c r="AN456" s="11"/>
      <c r="AO456" s="126"/>
      <c r="AP456" s="10"/>
      <c r="AR456" s="40"/>
    </row>
    <row r="457" spans="4:44" x14ac:dyDescent="0.25">
      <c r="D457" s="91" t="s">
        <v>1149</v>
      </c>
      <c r="E457" s="1038"/>
      <c r="F457" s="98" t="s">
        <v>1418</v>
      </c>
      <c r="G457" s="1036"/>
      <c r="H457" s="99"/>
      <c r="I457" s="99"/>
      <c r="J457" s="99"/>
      <c r="K457" s="96"/>
      <c r="L457" s="96"/>
      <c r="M457" s="100"/>
      <c r="N457" s="96"/>
      <c r="O457" s="982"/>
      <c r="P457" s="101"/>
      <c r="Q457" s="96"/>
      <c r="R457" s="96"/>
      <c r="S457" s="100"/>
      <c r="T457" s="190"/>
      <c r="U457" s="96"/>
      <c r="V457" s="102"/>
      <c r="W457" s="171"/>
      <c r="X457" s="171"/>
      <c r="Y457" s="499"/>
      <c r="Z457" s="499"/>
      <c r="AA457" s="108"/>
      <c r="AC457" s="39"/>
      <c r="AE457" s="85"/>
      <c r="AF457" s="85"/>
      <c r="AG457" s="85"/>
      <c r="AH457" s="85"/>
      <c r="AI457"/>
      <c r="AJ457"/>
      <c r="AN457" s="85"/>
      <c r="AO457" s="126"/>
      <c r="AP457" s="10"/>
      <c r="AR457" s="40"/>
    </row>
    <row r="458" spans="4:44" x14ac:dyDescent="0.25">
      <c r="D458" s="91" t="s">
        <v>6431</v>
      </c>
      <c r="E458" s="1038"/>
      <c r="F458" s="98" t="s">
        <v>6434</v>
      </c>
      <c r="G458" s="1036"/>
      <c r="H458" s="99"/>
      <c r="I458" s="99"/>
      <c r="J458" s="99"/>
      <c r="K458" s="96"/>
      <c r="L458" s="96"/>
      <c r="M458" s="100"/>
      <c r="N458" s="96"/>
      <c r="O458" s="982"/>
      <c r="P458" s="101"/>
      <c r="Q458" s="96"/>
      <c r="R458" s="96"/>
      <c r="S458" s="100"/>
      <c r="T458" s="190"/>
      <c r="U458" s="96"/>
      <c r="V458" s="102"/>
      <c r="W458" s="171"/>
      <c r="X458" s="171"/>
      <c r="Y458" s="499"/>
      <c r="Z458" s="499"/>
      <c r="AA458" s="108"/>
      <c r="AC458" s="39"/>
      <c r="AE458" s="85"/>
      <c r="AF458" s="85"/>
      <c r="AG458" s="85"/>
      <c r="AH458" s="85"/>
      <c r="AI458"/>
      <c r="AJ458"/>
      <c r="AN458" s="85"/>
      <c r="AO458" s="126"/>
      <c r="AP458" s="10"/>
      <c r="AR458" s="40"/>
    </row>
    <row r="459" spans="4:44" x14ac:dyDescent="0.25">
      <c r="D459" s="91" t="s">
        <v>772</v>
      </c>
      <c r="E459" s="1038"/>
      <c r="F459" s="98" t="s">
        <v>1304</v>
      </c>
      <c r="G459" s="1036"/>
      <c r="H459" s="99"/>
      <c r="I459" s="99"/>
      <c r="J459" s="99"/>
      <c r="K459" s="96"/>
      <c r="L459" s="96"/>
      <c r="M459" s="100"/>
      <c r="N459" s="96"/>
      <c r="O459" s="982"/>
      <c r="P459" s="101"/>
      <c r="Q459" s="96"/>
      <c r="R459" s="96"/>
      <c r="S459" s="100"/>
      <c r="T459" s="190"/>
      <c r="U459" s="96"/>
      <c r="V459" s="102"/>
      <c r="W459" s="171"/>
      <c r="X459" s="171"/>
      <c r="Y459" s="499"/>
      <c r="Z459" s="499"/>
      <c r="AA459" s="108"/>
      <c r="AC459" s="39"/>
      <c r="AE459" s="40"/>
      <c r="AF459"/>
      <c r="AG459"/>
      <c r="AH459" s="85"/>
      <c r="AI459" s="85"/>
      <c r="AJ459" s="11"/>
      <c r="AM459" s="11"/>
      <c r="AN459" s="11"/>
      <c r="AO459" s="11"/>
      <c r="AP459" s="10"/>
      <c r="AR459" s="40"/>
    </row>
    <row r="460" spans="4:44" x14ac:dyDescent="0.25">
      <c r="D460" s="93" t="s">
        <v>764</v>
      </c>
      <c r="E460" s="1038"/>
      <c r="F460" s="98" t="s">
        <v>1142</v>
      </c>
      <c r="G460" s="1036"/>
      <c r="H460" s="99"/>
      <c r="I460" s="99"/>
      <c r="J460" s="99"/>
      <c r="K460" s="96"/>
      <c r="L460" s="96"/>
      <c r="M460" s="100"/>
      <c r="N460" s="96"/>
      <c r="O460" s="982"/>
      <c r="P460" s="101"/>
      <c r="Q460" s="96"/>
      <c r="R460" s="96"/>
      <c r="S460" s="100"/>
      <c r="T460" s="190"/>
      <c r="U460" s="96"/>
      <c r="V460" s="102"/>
      <c r="W460" s="171"/>
      <c r="X460" s="171"/>
      <c r="Y460" s="499"/>
      <c r="Z460" s="499"/>
      <c r="AA460" s="108"/>
      <c r="AC460" s="39"/>
      <c r="AE460" s="85"/>
      <c r="AF460" s="85"/>
      <c r="AG460" s="85"/>
      <c r="AH460" s="85"/>
      <c r="AI460" s="85"/>
      <c r="AJ460" s="11"/>
      <c r="AM460" s="11"/>
      <c r="AN460" s="11"/>
      <c r="AO460" s="126"/>
      <c r="AP460" s="10"/>
      <c r="AR460" s="40"/>
    </row>
    <row r="461" spans="4:44" x14ac:dyDescent="0.25">
      <c r="D461" s="91" t="s">
        <v>839</v>
      </c>
      <c r="E461" s="1038"/>
      <c r="F461" s="98" t="s">
        <v>1305</v>
      </c>
      <c r="G461" s="1036"/>
      <c r="H461" s="99"/>
      <c r="I461" s="99"/>
      <c r="J461" s="99"/>
      <c r="K461" s="96"/>
      <c r="L461" s="96"/>
      <c r="M461" s="100"/>
      <c r="N461" s="96"/>
      <c r="O461" s="982"/>
      <c r="P461" s="101"/>
      <c r="Q461" s="96"/>
      <c r="R461" s="96"/>
      <c r="S461" s="100"/>
      <c r="T461" s="190"/>
      <c r="U461" s="96"/>
      <c r="V461" s="102"/>
      <c r="W461" s="171"/>
      <c r="X461" s="171"/>
      <c r="Y461" s="499"/>
      <c r="Z461" s="499"/>
      <c r="AA461" s="108"/>
      <c r="AE461" s="85"/>
      <c r="AF461" s="85"/>
      <c r="AG461" s="85"/>
      <c r="AH461" s="85"/>
      <c r="AI461" s="85"/>
      <c r="AJ461" s="11"/>
      <c r="AM461" s="11"/>
      <c r="AN461" s="11"/>
      <c r="AO461" s="126"/>
      <c r="AP461" s="10"/>
      <c r="AR461" s="40"/>
    </row>
    <row r="462" spans="4:44" x14ac:dyDescent="0.25">
      <c r="D462" s="92" t="s">
        <v>2</v>
      </c>
      <c r="E462" s="1038"/>
      <c r="F462" s="98" t="s">
        <v>3636</v>
      </c>
      <c r="G462" s="1036"/>
      <c r="H462" s="99"/>
      <c r="I462" s="99"/>
      <c r="J462" s="99"/>
      <c r="K462" s="96"/>
      <c r="L462" s="96"/>
      <c r="M462" s="100"/>
      <c r="N462" s="96"/>
      <c r="O462" s="982"/>
      <c r="P462" s="101"/>
      <c r="Q462" s="96"/>
      <c r="R462" s="96"/>
      <c r="S462" s="100"/>
      <c r="T462" s="190"/>
      <c r="U462" s="96"/>
      <c r="V462" s="102"/>
      <c r="W462" s="171"/>
      <c r="X462" s="171"/>
      <c r="Y462" s="499"/>
      <c r="Z462" s="499"/>
      <c r="AA462" s="108"/>
      <c r="AE462" s="85"/>
      <c r="AF462" s="85"/>
      <c r="AG462" s="85"/>
      <c r="AH462"/>
      <c r="AI462" s="85"/>
      <c r="AJ462" s="11"/>
      <c r="AM462" s="11"/>
      <c r="AN462" s="11"/>
      <c r="AO462" s="11"/>
      <c r="AP462" s="10"/>
      <c r="AR462" s="40"/>
    </row>
    <row r="463" spans="4:44" x14ac:dyDescent="0.25">
      <c r="D463" s="92" t="s">
        <v>986</v>
      </c>
      <c r="E463" s="1038"/>
      <c r="F463" s="98" t="s">
        <v>988</v>
      </c>
      <c r="G463" s="1036"/>
      <c r="H463" s="99"/>
      <c r="I463" s="99"/>
      <c r="J463" s="99"/>
      <c r="K463" s="96"/>
      <c r="L463" s="96"/>
      <c r="M463" s="100"/>
      <c r="N463" s="96"/>
      <c r="O463" s="982"/>
      <c r="P463" s="101"/>
      <c r="Q463" s="96"/>
      <c r="R463" s="96"/>
      <c r="S463" s="100"/>
      <c r="T463" s="190"/>
      <c r="U463" s="96"/>
      <c r="V463" s="102"/>
      <c r="W463" s="171"/>
      <c r="X463" s="171"/>
      <c r="Y463" s="499"/>
      <c r="Z463" s="499"/>
      <c r="AA463" s="108"/>
      <c r="AE463" s="85"/>
      <c r="AF463" s="85"/>
      <c r="AG463" s="85"/>
      <c r="AH463" s="85"/>
      <c r="AI463" s="85"/>
      <c r="AJ463"/>
      <c r="AN463" s="11"/>
      <c r="AO463" s="11"/>
      <c r="AP463" s="10"/>
      <c r="AR463" s="40"/>
    </row>
    <row r="464" spans="4:44" x14ac:dyDescent="0.25">
      <c r="D464" s="91" t="s">
        <v>736</v>
      </c>
      <c r="E464" s="1038"/>
      <c r="F464" s="98" t="s">
        <v>1307</v>
      </c>
      <c r="G464" s="1036"/>
      <c r="H464" s="99"/>
      <c r="I464" s="99"/>
      <c r="J464" s="99"/>
      <c r="K464" s="96"/>
      <c r="L464" s="96"/>
      <c r="M464" s="100"/>
      <c r="N464" s="96"/>
      <c r="O464" s="982"/>
      <c r="P464" s="101"/>
      <c r="Q464" s="96"/>
      <c r="R464" s="96"/>
      <c r="S464" s="100"/>
      <c r="T464" s="190"/>
      <c r="U464" s="96"/>
      <c r="V464" s="102"/>
      <c r="W464" s="171"/>
      <c r="X464" s="171"/>
      <c r="Y464" s="499"/>
      <c r="Z464" s="499"/>
      <c r="AA464" s="108"/>
      <c r="AE464" s="85"/>
      <c r="AF464" s="85"/>
      <c r="AG464" s="85"/>
      <c r="AH464" s="85"/>
      <c r="AI464"/>
      <c r="AJ464"/>
      <c r="AO464" s="126"/>
      <c r="AP464" s="10"/>
      <c r="AR464" s="40"/>
    </row>
    <row r="465" spans="4:44" x14ac:dyDescent="0.25">
      <c r="D465" s="94" t="s">
        <v>1396</v>
      </c>
      <c r="E465" s="1038"/>
      <c r="F465" s="98" t="s">
        <v>1397</v>
      </c>
      <c r="G465" s="1036"/>
      <c r="H465" s="99"/>
      <c r="I465" s="99"/>
      <c r="J465" s="99"/>
      <c r="K465" s="96"/>
      <c r="L465" s="96"/>
      <c r="M465" s="100"/>
      <c r="N465" s="96"/>
      <c r="O465" s="982"/>
      <c r="P465" s="101"/>
      <c r="Q465" s="96"/>
      <c r="R465" s="96"/>
      <c r="S465" s="100"/>
      <c r="T465" s="190"/>
      <c r="U465" s="96"/>
      <c r="V465" s="102"/>
      <c r="W465" s="171"/>
      <c r="X465" s="171"/>
      <c r="Y465" s="499"/>
      <c r="Z465" s="499"/>
      <c r="AA465" s="108"/>
      <c r="AE465" s="40"/>
      <c r="AF465"/>
      <c r="AG465"/>
      <c r="AH465" s="85"/>
      <c r="AI465" s="85"/>
      <c r="AJ465" s="11"/>
      <c r="AN465" s="11"/>
      <c r="AO465" s="11"/>
      <c r="AP465" s="10"/>
      <c r="AR465" s="40"/>
    </row>
    <row r="466" spans="4:44" x14ac:dyDescent="0.25">
      <c r="D466" s="519" t="s">
        <v>838</v>
      </c>
      <c r="E466" s="847"/>
      <c r="F466" s="521" t="s">
        <v>1107</v>
      </c>
      <c r="G466" s="848"/>
      <c r="H466" s="1037"/>
      <c r="I466" s="1037"/>
      <c r="J466" s="1037"/>
      <c r="K466" s="522"/>
      <c r="L466" s="522"/>
      <c r="M466" s="523"/>
      <c r="N466" s="522"/>
      <c r="O466" s="985"/>
      <c r="P466" s="524"/>
      <c r="Q466" s="522"/>
      <c r="R466" s="522"/>
      <c r="S466" s="523"/>
      <c r="T466" s="525"/>
      <c r="U466" s="522"/>
      <c r="V466" s="526"/>
      <c r="W466" s="527"/>
      <c r="X466" s="527"/>
      <c r="Y466" s="528"/>
      <c r="Z466" s="528"/>
      <c r="AA466" s="529"/>
      <c r="AE466" s="85"/>
      <c r="AF466" s="85"/>
      <c r="AG466" s="85"/>
      <c r="AH466"/>
      <c r="AI466" s="85"/>
      <c r="AJ466" s="11"/>
      <c r="AN466" s="11"/>
      <c r="AO466" s="11"/>
      <c r="AP466" s="10"/>
      <c r="AR466" s="40"/>
    </row>
    <row r="467" spans="4:44" ht="15.75" thickBot="1" x14ac:dyDescent="0.3">
      <c r="D467" s="530" t="s">
        <v>39</v>
      </c>
      <c r="E467" s="849"/>
      <c r="F467" s="532" t="s">
        <v>849</v>
      </c>
      <c r="G467" s="850"/>
      <c r="H467" s="534"/>
      <c r="I467" s="534"/>
      <c r="J467" s="534"/>
      <c r="K467" s="533"/>
      <c r="L467" s="533"/>
      <c r="M467" s="535"/>
      <c r="N467" s="533"/>
      <c r="O467" s="986"/>
      <c r="P467" s="536"/>
      <c r="Q467" s="533"/>
      <c r="R467" s="533"/>
      <c r="S467" s="535"/>
      <c r="T467" s="537"/>
      <c r="U467" s="533"/>
      <c r="V467" s="538"/>
      <c r="W467" s="539"/>
      <c r="X467" s="539"/>
      <c r="Y467" s="540"/>
      <c r="Z467" s="540"/>
      <c r="AA467" s="541"/>
      <c r="AE467" s="85"/>
      <c r="AF467" s="85"/>
      <c r="AG467" s="85"/>
      <c r="AH467"/>
      <c r="AI467" s="85"/>
      <c r="AJ467" s="11"/>
      <c r="AN467" s="11"/>
      <c r="AO467" s="11"/>
      <c r="AP467" s="10"/>
      <c r="AR467" s="40"/>
    </row>
    <row r="468" spans="4:44" s="208" customFormat="1" x14ac:dyDescent="0.25">
      <c r="D468" s="518" t="s">
        <v>3637</v>
      </c>
      <c r="E468" s="845"/>
      <c r="F468" s="509" t="s">
        <v>2134</v>
      </c>
      <c r="G468" s="846"/>
      <c r="H468" s="1033"/>
      <c r="I468" s="1033"/>
      <c r="J468" s="1033"/>
      <c r="K468" s="510"/>
      <c r="L468" s="510"/>
      <c r="M468" s="511"/>
      <c r="N468" s="510"/>
      <c r="O468" s="984"/>
      <c r="P468" s="512"/>
      <c r="Q468" s="510"/>
      <c r="R468" s="510"/>
      <c r="S468" s="511"/>
      <c r="T468" s="513"/>
      <c r="U468" s="510"/>
      <c r="V468" s="514"/>
      <c r="W468" s="515"/>
      <c r="X468" s="515"/>
      <c r="Y468" s="516"/>
      <c r="Z468" s="516"/>
      <c r="AA468" s="517"/>
      <c r="AB468" s="692"/>
      <c r="AC468"/>
      <c r="AD468" s="39"/>
      <c r="AE468" s="85"/>
      <c r="AF468" s="85"/>
      <c r="AG468" s="85"/>
      <c r="AH468" s="693"/>
      <c r="AJ468" s="126"/>
      <c r="AK468" s="694"/>
      <c r="AL468" s="695"/>
      <c r="AM468" s="126"/>
      <c r="AN468" s="126"/>
      <c r="AO468" s="126"/>
      <c r="AP468" s="694"/>
      <c r="AR468" s="696"/>
    </row>
    <row r="469" spans="4:44" x14ac:dyDescent="0.25">
      <c r="D469" s="92" t="s">
        <v>1998</v>
      </c>
      <c r="E469" s="1038"/>
      <c r="F469" s="98" t="s">
        <v>4380</v>
      </c>
      <c r="G469" s="1036"/>
      <c r="H469" s="99"/>
      <c r="I469" s="99"/>
      <c r="J469" s="99"/>
      <c r="K469" s="96"/>
      <c r="L469" s="96"/>
      <c r="M469" s="100"/>
      <c r="N469" s="96"/>
      <c r="O469" s="982"/>
      <c r="P469" s="101"/>
      <c r="Q469" s="96"/>
      <c r="R469" s="96"/>
      <c r="S469" s="100"/>
      <c r="T469" s="190"/>
      <c r="U469" s="96"/>
      <c r="V469" s="102"/>
      <c r="W469" s="171"/>
      <c r="X469" s="171"/>
      <c r="Y469" s="499"/>
      <c r="Z469" s="499"/>
      <c r="AA469" s="108"/>
      <c r="AC469" s="208"/>
      <c r="AD469" s="692"/>
      <c r="AE469" s="693"/>
      <c r="AF469" s="208"/>
      <c r="AG469" s="208"/>
      <c r="AH469" s="85"/>
      <c r="AI469" s="85"/>
      <c r="AJ469"/>
      <c r="AN469" s="11"/>
      <c r="AO469" s="11"/>
      <c r="AP469" s="10"/>
      <c r="AR469" s="40"/>
    </row>
    <row r="470" spans="4:44" x14ac:dyDescent="0.25">
      <c r="D470" s="91" t="s">
        <v>16</v>
      </c>
      <c r="E470" s="1038"/>
      <c r="F470" s="98" t="s">
        <v>3486</v>
      </c>
      <c r="G470" s="1036"/>
      <c r="H470" s="99"/>
      <c r="I470" s="99"/>
      <c r="J470" s="99"/>
      <c r="K470" s="96"/>
      <c r="L470" s="96"/>
      <c r="M470" s="100"/>
      <c r="N470" s="96"/>
      <c r="O470" s="982"/>
      <c r="P470" s="101"/>
      <c r="Q470" s="96"/>
      <c r="R470" s="96"/>
      <c r="S470" s="100"/>
      <c r="T470" s="190"/>
      <c r="U470" s="96"/>
      <c r="V470" s="102"/>
      <c r="W470" s="171"/>
      <c r="X470" s="171"/>
      <c r="Y470" s="499"/>
      <c r="Z470" s="499"/>
      <c r="AA470" s="108"/>
      <c r="AE470" s="85"/>
      <c r="AF470" s="85"/>
      <c r="AG470" s="85"/>
      <c r="AH470"/>
      <c r="AI470" s="85"/>
      <c r="AJ470"/>
      <c r="AN470" s="11"/>
      <c r="AO470" s="11"/>
      <c r="AP470" s="10"/>
      <c r="AR470" s="40"/>
    </row>
    <row r="471" spans="4:44" x14ac:dyDescent="0.25">
      <c r="D471" s="91" t="s">
        <v>69</v>
      </c>
      <c r="E471" s="1038"/>
      <c r="F471" s="98" t="s">
        <v>6435</v>
      </c>
      <c r="G471" s="1036"/>
      <c r="H471" s="99"/>
      <c r="I471" s="99"/>
      <c r="J471" s="99"/>
      <c r="K471" s="96"/>
      <c r="L471" s="96"/>
      <c r="M471" s="100"/>
      <c r="N471" s="96"/>
      <c r="O471" s="982"/>
      <c r="P471" s="101"/>
      <c r="Q471" s="96"/>
      <c r="R471" s="96"/>
      <c r="S471" s="100"/>
      <c r="T471" s="190"/>
      <c r="U471" s="96"/>
      <c r="V471" s="102"/>
      <c r="W471" s="171"/>
      <c r="X471" s="171"/>
      <c r="Y471" s="499"/>
      <c r="Z471" s="499"/>
      <c r="AA471" s="108"/>
      <c r="AE471" s="85"/>
      <c r="AF471" s="85"/>
      <c r="AG471" s="85"/>
      <c r="AH471" s="85"/>
      <c r="AI471" s="85"/>
      <c r="AJ471"/>
      <c r="AN471" s="11"/>
      <c r="AO471" s="126"/>
      <c r="AP471" s="10"/>
      <c r="AR471" s="40"/>
    </row>
    <row r="472" spans="4:44" x14ac:dyDescent="0.25">
      <c r="D472" s="91" t="s">
        <v>72</v>
      </c>
      <c r="E472" s="1038"/>
      <c r="F472" s="98" t="s">
        <v>3633</v>
      </c>
      <c r="G472" s="1036"/>
      <c r="H472" s="99"/>
      <c r="I472" s="99"/>
      <c r="J472" s="99"/>
      <c r="K472" s="96"/>
      <c r="L472" s="96"/>
      <c r="M472" s="100"/>
      <c r="N472" s="96"/>
      <c r="O472" s="982"/>
      <c r="P472" s="101"/>
      <c r="Q472" s="96"/>
      <c r="R472" s="96"/>
      <c r="S472" s="100"/>
      <c r="T472" s="190"/>
      <c r="U472" s="96"/>
      <c r="V472" s="102"/>
      <c r="W472" s="171"/>
      <c r="X472" s="171"/>
      <c r="Y472" s="499"/>
      <c r="Z472" s="499"/>
      <c r="AA472" s="108"/>
      <c r="AE472" s="85"/>
      <c r="AF472" s="85"/>
      <c r="AG472" s="85"/>
      <c r="AH472" s="85"/>
      <c r="AI472"/>
      <c r="AJ472"/>
      <c r="AO472" s="126"/>
      <c r="AP472" s="10"/>
      <c r="AR472" s="40"/>
    </row>
    <row r="473" spans="4:44" x14ac:dyDescent="0.25">
      <c r="D473" s="91" t="s">
        <v>80</v>
      </c>
      <c r="E473" s="1038"/>
      <c r="F473" s="98" t="s">
        <v>2125</v>
      </c>
      <c r="G473" s="1036"/>
      <c r="H473" s="99"/>
      <c r="I473" s="99"/>
      <c r="J473" s="99"/>
      <c r="K473" s="96"/>
      <c r="L473" s="96"/>
      <c r="M473" s="100"/>
      <c r="N473" s="96"/>
      <c r="O473" s="982"/>
      <c r="P473" s="101"/>
      <c r="Q473" s="96"/>
      <c r="R473" s="96"/>
      <c r="S473" s="100"/>
      <c r="T473" s="190"/>
      <c r="U473" s="96"/>
      <c r="V473" s="102"/>
      <c r="W473" s="171"/>
      <c r="X473" s="171"/>
      <c r="Y473" s="499"/>
      <c r="Z473" s="499"/>
      <c r="AA473" s="108"/>
      <c r="AE473" s="40"/>
      <c r="AF473"/>
      <c r="AG473"/>
      <c r="AH473" s="85"/>
      <c r="AI473" s="85"/>
      <c r="AJ473" s="11"/>
      <c r="AM473" s="11"/>
      <c r="AN473" s="11"/>
      <c r="AO473" s="181"/>
      <c r="AP473" s="10"/>
      <c r="AR473" s="40"/>
    </row>
    <row r="474" spans="4:44" x14ac:dyDescent="0.25">
      <c r="D474" s="91" t="s">
        <v>68</v>
      </c>
      <c r="E474" s="1038"/>
      <c r="F474" s="98" t="s">
        <v>852</v>
      </c>
      <c r="G474" s="1036"/>
      <c r="H474" s="99"/>
      <c r="I474" s="99"/>
      <c r="J474" s="99"/>
      <c r="K474" s="96"/>
      <c r="L474" s="96"/>
      <c r="M474" s="100"/>
      <c r="N474" s="96"/>
      <c r="O474" s="982"/>
      <c r="P474" s="101"/>
      <c r="Q474" s="96"/>
      <c r="R474" s="96"/>
      <c r="S474" s="100"/>
      <c r="T474" s="190"/>
      <c r="U474" s="96"/>
      <c r="V474" s="102"/>
      <c r="W474" s="171"/>
      <c r="X474" s="171"/>
      <c r="Y474" s="499"/>
      <c r="Z474" s="499"/>
      <c r="AA474" s="108"/>
      <c r="AD474" s="36"/>
      <c r="AE474" s="85"/>
      <c r="AF474" s="85"/>
      <c r="AG474" s="85"/>
      <c r="AH474" s="85"/>
      <c r="AI474" s="85"/>
      <c r="AJ474" s="11"/>
      <c r="AM474" s="11"/>
      <c r="AN474" s="11"/>
      <c r="AO474" s="126"/>
      <c r="AP474" s="10"/>
    </row>
    <row r="475" spans="4:44" x14ac:dyDescent="0.25">
      <c r="D475" s="91" t="s">
        <v>74</v>
      </c>
      <c r="E475" s="1038"/>
      <c r="F475" s="98" t="s">
        <v>2124</v>
      </c>
      <c r="G475" s="1036"/>
      <c r="H475" s="99"/>
      <c r="I475" s="99"/>
      <c r="J475" s="99"/>
      <c r="K475" s="96"/>
      <c r="L475" s="96"/>
      <c r="M475" s="100"/>
      <c r="N475" s="96"/>
      <c r="O475" s="982"/>
      <c r="P475" s="101"/>
      <c r="Q475" s="96"/>
      <c r="R475" s="96"/>
      <c r="S475" s="100"/>
      <c r="T475" s="190"/>
      <c r="U475" s="96"/>
      <c r="V475" s="102"/>
      <c r="W475" s="171"/>
      <c r="X475" s="171"/>
      <c r="Y475" s="499"/>
      <c r="Z475" s="499"/>
      <c r="AA475" s="108"/>
      <c r="AD475" s="36"/>
      <c r="AE475" s="398"/>
      <c r="AF475" s="398"/>
      <c r="AG475" s="85"/>
      <c r="AH475" s="85"/>
      <c r="AI475" s="85"/>
      <c r="AJ475" s="11"/>
      <c r="AM475" s="11"/>
      <c r="AN475" s="11"/>
      <c r="AO475" s="126"/>
      <c r="AP475" s="10"/>
    </row>
    <row r="476" spans="4:44" x14ac:dyDescent="0.25">
      <c r="D476" s="91" t="s">
        <v>2121</v>
      </c>
      <c r="E476" s="1038"/>
      <c r="F476" s="98" t="s">
        <v>2123</v>
      </c>
      <c r="G476" s="1036"/>
      <c r="H476" s="99"/>
      <c r="I476" s="99"/>
      <c r="J476" s="99"/>
      <c r="K476" s="96"/>
      <c r="L476" s="96"/>
      <c r="M476" s="100"/>
      <c r="N476" s="96"/>
      <c r="O476" s="982"/>
      <c r="P476" s="101"/>
      <c r="Q476" s="96"/>
      <c r="R476" s="96"/>
      <c r="S476" s="100"/>
      <c r="T476" s="190"/>
      <c r="U476" s="96"/>
      <c r="V476" s="102"/>
      <c r="W476" s="171"/>
      <c r="X476" s="171"/>
      <c r="Y476" s="499"/>
      <c r="Z476" s="499"/>
      <c r="AA476" s="108"/>
      <c r="AD476" s="36"/>
      <c r="AE476" s="399"/>
      <c r="AF476" s="398"/>
      <c r="AG476" s="85"/>
      <c r="AH476" s="85"/>
      <c r="AI476" s="85"/>
      <c r="AJ476" s="11"/>
      <c r="AM476" s="11"/>
      <c r="AN476" s="11"/>
      <c r="AO476" s="126"/>
      <c r="AP476" s="10"/>
    </row>
    <row r="477" spans="4:44" x14ac:dyDescent="0.25">
      <c r="D477" s="91" t="s">
        <v>51</v>
      </c>
      <c r="E477" s="1038"/>
      <c r="F477" s="98" t="s">
        <v>872</v>
      </c>
      <c r="G477" s="1036"/>
      <c r="H477" s="99"/>
      <c r="I477" s="99"/>
      <c r="J477" s="99"/>
      <c r="K477" s="96"/>
      <c r="L477" s="96"/>
      <c r="M477" s="100"/>
      <c r="N477" s="96"/>
      <c r="O477" s="982"/>
      <c r="P477" s="101"/>
      <c r="Q477" s="96"/>
      <c r="R477" s="96"/>
      <c r="S477" s="100"/>
      <c r="T477" s="190"/>
      <c r="U477" s="96"/>
      <c r="V477" s="102"/>
      <c r="W477" s="171"/>
      <c r="X477" s="171"/>
      <c r="Y477" s="499"/>
      <c r="Z477" s="499"/>
      <c r="AA477" s="108"/>
      <c r="AE477" s="398"/>
      <c r="AF477" s="398"/>
      <c r="AG477" s="85"/>
      <c r="AH477" s="85"/>
      <c r="AI477" s="85"/>
      <c r="AJ477" s="11"/>
      <c r="AM477" s="11"/>
      <c r="AN477" s="11"/>
      <c r="AO477" s="126"/>
      <c r="AP477" s="10"/>
    </row>
    <row r="478" spans="4:44" x14ac:dyDescent="0.25">
      <c r="D478" s="91" t="s">
        <v>52</v>
      </c>
      <c r="E478" s="1038"/>
      <c r="F478" s="98" t="s">
        <v>873</v>
      </c>
      <c r="G478" s="1036"/>
      <c r="H478" s="99"/>
      <c r="I478" s="99"/>
      <c r="J478" s="99"/>
      <c r="K478" s="96"/>
      <c r="L478" s="96"/>
      <c r="M478" s="100"/>
      <c r="N478" s="96"/>
      <c r="O478" s="982"/>
      <c r="P478" s="101"/>
      <c r="Q478" s="96"/>
      <c r="R478" s="96"/>
      <c r="S478" s="100"/>
      <c r="T478" s="190"/>
      <c r="U478" s="96"/>
      <c r="V478" s="102"/>
      <c r="W478" s="171"/>
      <c r="X478" s="171"/>
      <c r="Y478" s="499"/>
      <c r="Z478" s="499"/>
      <c r="AA478" s="108"/>
      <c r="AE478" s="85"/>
      <c r="AF478" s="85"/>
      <c r="AG478" s="85"/>
      <c r="AH478" s="85"/>
      <c r="AI478" s="85"/>
      <c r="AJ478" s="11"/>
      <c r="AM478" s="11"/>
      <c r="AN478" s="11"/>
      <c r="AO478" s="126"/>
      <c r="AP478" s="10"/>
    </row>
    <row r="479" spans="4:44" x14ac:dyDescent="0.25">
      <c r="D479" s="91" t="s">
        <v>53</v>
      </c>
      <c r="E479" s="1038"/>
      <c r="F479" s="98" t="s">
        <v>853</v>
      </c>
      <c r="G479" s="1036"/>
      <c r="H479" s="99"/>
      <c r="I479" s="99"/>
      <c r="J479" s="99"/>
      <c r="K479" s="96"/>
      <c r="L479" s="96"/>
      <c r="M479" s="100"/>
      <c r="N479" s="96"/>
      <c r="O479" s="982"/>
      <c r="P479" s="101"/>
      <c r="Q479" s="96"/>
      <c r="R479" s="96"/>
      <c r="S479" s="100"/>
      <c r="T479" s="190"/>
      <c r="U479" s="96"/>
      <c r="V479" s="102"/>
      <c r="W479" s="171"/>
      <c r="X479" s="171"/>
      <c r="Y479" s="499"/>
      <c r="Z479" s="499"/>
      <c r="AA479" s="108"/>
      <c r="AE479" s="85"/>
      <c r="AF479" s="85"/>
      <c r="AG479" s="85"/>
      <c r="AH479"/>
      <c r="AI479" s="85"/>
      <c r="AJ479" s="11"/>
      <c r="AM479" s="11"/>
      <c r="AN479" s="11"/>
    </row>
    <row r="480" spans="4:44" x14ac:dyDescent="0.25">
      <c r="D480" s="91" t="s">
        <v>841</v>
      </c>
      <c r="E480" s="1038"/>
      <c r="F480" s="98" t="s">
        <v>4381</v>
      </c>
      <c r="G480" s="1036"/>
      <c r="H480" s="99"/>
      <c r="I480" s="99"/>
      <c r="J480" s="99"/>
      <c r="K480" s="96"/>
      <c r="L480" s="96"/>
      <c r="M480" s="100"/>
      <c r="N480" s="96"/>
      <c r="O480" s="982"/>
      <c r="P480" s="101"/>
      <c r="Q480" s="96"/>
      <c r="R480" s="96"/>
      <c r="S480" s="100"/>
      <c r="T480" s="190"/>
      <c r="U480" s="96"/>
      <c r="V480" s="102"/>
      <c r="W480" s="171"/>
      <c r="X480" s="171"/>
      <c r="Y480" s="499"/>
      <c r="Z480" s="499"/>
      <c r="AA480" s="108"/>
      <c r="AE480" s="85"/>
      <c r="AF480" s="85"/>
      <c r="AG480" s="85"/>
      <c r="AH480"/>
      <c r="AI480" s="85"/>
      <c r="AJ480" s="11"/>
      <c r="AM480" s="11"/>
      <c r="AN480" s="11"/>
    </row>
    <row r="481" spans="4:40" x14ac:dyDescent="0.25">
      <c r="D481" s="91" t="s">
        <v>3634</v>
      </c>
      <c r="E481" s="1038"/>
      <c r="F481" s="98" t="s">
        <v>3396</v>
      </c>
      <c r="G481" s="1036"/>
      <c r="H481" s="99"/>
      <c r="I481" s="99"/>
      <c r="J481" s="99"/>
      <c r="K481" s="96"/>
      <c r="L481" s="96"/>
      <c r="M481" s="100"/>
      <c r="N481" s="96"/>
      <c r="O481" s="982"/>
      <c r="P481" s="101"/>
      <c r="Q481" s="96"/>
      <c r="R481" s="96"/>
      <c r="S481" s="100"/>
      <c r="T481" s="190"/>
      <c r="U481" s="96"/>
      <c r="V481" s="102"/>
      <c r="W481" s="171"/>
      <c r="X481" s="171"/>
      <c r="Y481" s="499"/>
      <c r="Z481" s="499"/>
      <c r="AA481" s="108"/>
      <c r="AE481" s="85"/>
      <c r="AF481" s="85"/>
      <c r="AG481" s="85"/>
      <c r="AH481"/>
      <c r="AI481"/>
      <c r="AJ481"/>
      <c r="AN481" s="10"/>
    </row>
    <row r="482" spans="4:40" x14ac:dyDescent="0.25">
      <c r="D482" s="91" t="s">
        <v>840</v>
      </c>
      <c r="E482" s="1038"/>
      <c r="F482" s="98" t="s">
        <v>855</v>
      </c>
      <c r="G482" s="1036"/>
      <c r="H482" s="99"/>
      <c r="I482" s="99"/>
      <c r="J482" s="99"/>
      <c r="K482" s="96"/>
      <c r="L482" s="96"/>
      <c r="M482" s="100"/>
      <c r="N482" s="96"/>
      <c r="O482" s="982"/>
      <c r="P482" s="101"/>
      <c r="Q482" s="96"/>
      <c r="R482" s="96"/>
      <c r="S482" s="100"/>
      <c r="T482" s="190"/>
      <c r="U482" s="96"/>
      <c r="V482" s="102"/>
      <c r="W482" s="171"/>
      <c r="X482" s="171"/>
      <c r="Y482" s="499"/>
      <c r="Z482" s="499"/>
      <c r="AA482" s="108"/>
      <c r="AE482" s="39"/>
      <c r="AF482"/>
      <c r="AG482"/>
      <c r="AH482"/>
      <c r="AI482"/>
      <c r="AJ482"/>
      <c r="AN482" s="10"/>
    </row>
    <row r="483" spans="4:40" x14ac:dyDescent="0.25">
      <c r="D483" s="91" t="s">
        <v>730</v>
      </c>
      <c r="E483" s="1038"/>
      <c r="F483" s="98" t="s">
        <v>856</v>
      </c>
      <c r="G483" s="1036"/>
      <c r="H483" s="99"/>
      <c r="I483" s="99"/>
      <c r="J483" s="99"/>
      <c r="K483" s="96"/>
      <c r="L483" s="96"/>
      <c r="M483" s="100"/>
      <c r="N483" s="96"/>
      <c r="O483" s="982"/>
      <c r="P483" s="101"/>
      <c r="Q483" s="96"/>
      <c r="R483" s="96"/>
      <c r="S483" s="100"/>
      <c r="T483" s="190"/>
      <c r="U483" s="96"/>
      <c r="V483" s="102"/>
      <c r="W483" s="171"/>
      <c r="X483" s="171"/>
      <c r="Y483" s="499"/>
      <c r="Z483" s="499"/>
      <c r="AA483" s="108"/>
      <c r="AE483" s="39"/>
      <c r="AF483"/>
      <c r="AG483"/>
      <c r="AH483"/>
      <c r="AI483"/>
      <c r="AJ483"/>
    </row>
    <row r="484" spans="4:40" x14ac:dyDescent="0.25">
      <c r="D484" s="91" t="s">
        <v>75</v>
      </c>
      <c r="E484" s="1038"/>
      <c r="F484" s="98" t="s">
        <v>857</v>
      </c>
      <c r="G484" s="1036"/>
      <c r="H484" s="99"/>
      <c r="I484" s="99"/>
      <c r="J484" s="99"/>
      <c r="K484" s="96"/>
      <c r="L484" s="96"/>
      <c r="M484" s="100"/>
      <c r="N484" s="96"/>
      <c r="O484" s="982"/>
      <c r="P484" s="101"/>
      <c r="Q484" s="96"/>
      <c r="R484" s="96"/>
      <c r="S484" s="100"/>
      <c r="T484" s="190"/>
      <c r="U484" s="96"/>
      <c r="V484" s="102"/>
      <c r="W484" s="171"/>
      <c r="X484" s="171"/>
      <c r="Y484" s="499"/>
      <c r="Z484" s="499"/>
      <c r="AA484" s="108"/>
      <c r="AE484"/>
      <c r="AF484"/>
      <c r="AG484"/>
      <c r="AH484"/>
      <c r="AI484"/>
      <c r="AJ484"/>
    </row>
    <row r="485" spans="4:40" ht="15.75" thickBot="1" x14ac:dyDescent="0.3">
      <c r="D485" s="95" t="s">
        <v>76</v>
      </c>
      <c r="E485" s="1034"/>
      <c r="F485" s="103" t="s">
        <v>3638</v>
      </c>
      <c r="G485" s="1035"/>
      <c r="H485" s="104"/>
      <c r="I485" s="104"/>
      <c r="J485" s="104"/>
      <c r="K485" s="97"/>
      <c r="L485" s="97"/>
      <c r="M485" s="105"/>
      <c r="N485" s="97"/>
      <c r="O485" s="983"/>
      <c r="P485" s="106"/>
      <c r="Q485" s="97"/>
      <c r="R485" s="97"/>
      <c r="S485" s="105"/>
      <c r="T485" s="191"/>
      <c r="U485" s="97"/>
      <c r="V485" s="107"/>
      <c r="W485" s="172"/>
      <c r="X485" s="172"/>
      <c r="Y485" s="500"/>
      <c r="Z485" s="500"/>
      <c r="AA485" s="109"/>
      <c r="AE485"/>
      <c r="AF485"/>
      <c r="AG485"/>
      <c r="AH485"/>
      <c r="AI485"/>
      <c r="AJ485"/>
    </row>
    <row r="486" spans="4:40" x14ac:dyDescent="0.25">
      <c r="D486" s="507" t="s">
        <v>2435</v>
      </c>
      <c r="E486" s="845"/>
      <c r="F486" s="509" t="s">
        <v>3635</v>
      </c>
      <c r="G486" s="846"/>
      <c r="H486" s="1033"/>
      <c r="I486" s="1033"/>
      <c r="J486" s="1033"/>
      <c r="K486" s="510"/>
      <c r="L486" s="510"/>
      <c r="M486" s="511"/>
      <c r="N486" s="510"/>
      <c r="O486" s="984"/>
      <c r="P486" s="512"/>
      <c r="Q486" s="510"/>
      <c r="R486" s="510"/>
      <c r="S486" s="511"/>
      <c r="T486" s="513"/>
      <c r="U486" s="510"/>
      <c r="V486" s="514"/>
      <c r="W486" s="515"/>
      <c r="X486" s="515"/>
      <c r="Y486" s="516"/>
      <c r="Z486" s="516"/>
      <c r="AA486" s="517"/>
      <c r="AE486"/>
      <c r="AF486"/>
      <c r="AG486"/>
      <c r="AI486"/>
      <c r="AJ486"/>
    </row>
    <row r="487" spans="4:40" x14ac:dyDescent="0.25">
      <c r="D487" s="91" t="s">
        <v>22</v>
      </c>
      <c r="E487" s="1038"/>
      <c r="F487" s="98" t="s">
        <v>874</v>
      </c>
      <c r="G487" s="1036"/>
      <c r="H487" s="99"/>
      <c r="I487" s="99"/>
      <c r="J487" s="99"/>
      <c r="K487" s="96"/>
      <c r="L487" s="96"/>
      <c r="M487" s="100"/>
      <c r="N487" s="96"/>
      <c r="O487" s="982"/>
      <c r="P487" s="101"/>
      <c r="Q487" s="96"/>
      <c r="R487" s="96"/>
      <c r="S487" s="100"/>
      <c r="T487" s="190"/>
      <c r="U487" s="96"/>
      <c r="V487" s="102"/>
      <c r="W487" s="171"/>
      <c r="X487" s="171"/>
      <c r="Y487" s="499"/>
      <c r="Z487" s="499"/>
      <c r="AA487" s="108"/>
      <c r="AE487"/>
      <c r="AF487"/>
      <c r="AG487"/>
      <c r="AI487"/>
      <c r="AJ487"/>
    </row>
    <row r="488" spans="4:40" ht="15.75" thickBot="1" x14ac:dyDescent="0.3">
      <c r="D488" s="95" t="s">
        <v>4</v>
      </c>
      <c r="E488" s="1034"/>
      <c r="F488" s="103" t="s">
        <v>4382</v>
      </c>
      <c r="G488" s="1035"/>
      <c r="H488" s="104"/>
      <c r="I488" s="104"/>
      <c r="J488" s="104"/>
      <c r="K488" s="97"/>
      <c r="L488" s="97"/>
      <c r="M488" s="105"/>
      <c r="N488" s="97"/>
      <c r="O488" s="983"/>
      <c r="P488" s="106"/>
      <c r="Q488" s="97"/>
      <c r="R488" s="97"/>
      <c r="S488" s="105"/>
      <c r="T488" s="191"/>
      <c r="U488" s="97"/>
      <c r="V488" s="107"/>
      <c r="W488" s="172"/>
      <c r="X488" s="172"/>
      <c r="Y488" s="500"/>
      <c r="Z488" s="500"/>
      <c r="AA488" s="109"/>
      <c r="AE488"/>
      <c r="AF488"/>
      <c r="AG488"/>
    </row>
  </sheetData>
  <sortState ref="A5:AS432">
    <sortCondition descending="1" ref="I5:I432"/>
    <sortCondition ref="N5:N432"/>
  </sortState>
  <hyperlinks>
    <hyperlink ref="AS231" r:id="rId1"/>
    <hyperlink ref="AQ413" r:id="rId2"/>
    <hyperlink ref="AQ68" r:id="rId3"/>
    <hyperlink ref="AQ254" r:id="rId4"/>
    <hyperlink ref="AJ435" r:id="rId5" display="http://en.wikipedia.org/wiki/Instructions_per_second"/>
    <hyperlink ref="AR435" r:id="rId6"/>
    <hyperlink ref="E392" r:id="rId7"/>
    <hyperlink ref="E217" r:id="rId8"/>
    <hyperlink ref="AQ169" r:id="rId9"/>
    <hyperlink ref="AQ273" r:id="rId10"/>
    <hyperlink ref="AQ268" r:id="rId11"/>
    <hyperlink ref="E99" r:id="rId12"/>
    <hyperlink ref="E103" r:id="rId13"/>
    <hyperlink ref="E20" r:id="rId14"/>
    <hyperlink ref="E417" r:id="rId15"/>
    <hyperlink ref="E86" r:id="rId16"/>
    <hyperlink ref="AQ91" r:id="rId17" display="http://homepages.thm.de/~hg53/eco32"/>
    <hyperlink ref="AQ35" r:id="rId18"/>
    <hyperlink ref="AQ153" r:id="rId19"/>
    <hyperlink ref="AQ226" r:id="rId20"/>
    <hyperlink ref="AS133" r:id="rId21"/>
    <hyperlink ref="E324" r:id="rId22"/>
    <hyperlink ref="E344" r:id="rId23"/>
    <hyperlink ref="AS153" r:id="rId24"/>
    <hyperlink ref="E308" r:id="rId25"/>
    <hyperlink ref="E45" r:id="rId26"/>
    <hyperlink ref="AQ45" r:id="rId27"/>
    <hyperlink ref="E85" r:id="rId28"/>
    <hyperlink ref="E72" r:id="rId29"/>
    <hyperlink ref="E48" r:id="rId30"/>
    <hyperlink ref="E427" r:id="rId31"/>
    <hyperlink ref="E37" r:id="rId32"/>
    <hyperlink ref="E400" r:id="rId33"/>
    <hyperlink ref="E54" r:id="rId34"/>
    <hyperlink ref="E248" r:id="rId35"/>
    <hyperlink ref="E246" r:id="rId36"/>
    <hyperlink ref="E406" r:id="rId37"/>
    <hyperlink ref="E403" r:id="rId38"/>
    <hyperlink ref="AQ369" r:id="rId39"/>
    <hyperlink ref="E242" r:id="rId40"/>
    <hyperlink ref="E426" r:id="rId41"/>
    <hyperlink ref="E320" r:id="rId42"/>
    <hyperlink ref="E372" r:id="rId43"/>
    <hyperlink ref="E98" r:id="rId44"/>
    <hyperlink ref="E79" r:id="rId45"/>
    <hyperlink ref="E196" r:id="rId46"/>
    <hyperlink ref="E157" r:id="rId47"/>
    <hyperlink ref="E257" r:id="rId48"/>
    <hyperlink ref="E386" r:id="rId49"/>
    <hyperlink ref="E388" r:id="rId50"/>
    <hyperlink ref="E377" r:id="rId51"/>
    <hyperlink ref="E283" r:id="rId52"/>
    <hyperlink ref="E349" r:id="rId53"/>
    <hyperlink ref="E390" r:id="rId54"/>
    <hyperlink ref="E419" r:id="rId55"/>
    <hyperlink ref="E322" r:id="rId56"/>
    <hyperlink ref="E225" r:id="rId57"/>
    <hyperlink ref="E330" r:id="rId58"/>
    <hyperlink ref="E364" r:id="rId59"/>
    <hyperlink ref="E110" r:id="rId60"/>
    <hyperlink ref="E381" r:id="rId61"/>
    <hyperlink ref="E62" r:id="rId62"/>
    <hyperlink ref="AR249" r:id="rId63"/>
    <hyperlink ref="E249" r:id="rId64"/>
    <hyperlink ref="E252" r:id="rId65"/>
    <hyperlink ref="E125" r:id="rId66"/>
    <hyperlink ref="E420" r:id="rId67"/>
    <hyperlink ref="E431" r:id="rId68"/>
    <hyperlink ref="E430" r:id="rId69"/>
    <hyperlink ref="E432" r:id="rId70"/>
    <hyperlink ref="E424" r:id="rId71"/>
    <hyperlink ref="E173" r:id="rId72"/>
    <hyperlink ref="E296" r:id="rId73"/>
    <hyperlink ref="E84" r:id="rId74"/>
    <hyperlink ref="E340" r:id="rId75"/>
    <hyperlink ref="E40" r:id="rId76"/>
    <hyperlink ref="E245" r:id="rId77"/>
    <hyperlink ref="E281" r:id="rId78"/>
    <hyperlink ref="E273" r:id="rId79"/>
    <hyperlink ref="E339" r:id="rId80"/>
    <hyperlink ref="E276" r:id="rId81"/>
    <hyperlink ref="E109" r:id="rId82"/>
    <hyperlink ref="E111" r:id="rId83"/>
    <hyperlink ref="AQ111" r:id="rId84"/>
    <hyperlink ref="E83" r:id="rId85"/>
    <hyperlink ref="E124" r:id="rId86"/>
    <hyperlink ref="AQ124" r:id="rId87"/>
    <hyperlink ref="E123" r:id="rId88"/>
    <hyperlink ref="E59" r:id="rId89"/>
    <hyperlink ref="E81" r:id="rId90"/>
    <hyperlink ref="E240" r:id="rId91"/>
    <hyperlink ref="E313" r:id="rId92"/>
    <hyperlink ref="E311" r:id="rId93"/>
    <hyperlink ref="E365" r:id="rId94"/>
    <hyperlink ref="AQ365" r:id="rId95"/>
    <hyperlink ref="E182" r:id="rId96"/>
    <hyperlink ref="E198" r:id="rId97"/>
    <hyperlink ref="AQ198" r:id="rId98"/>
    <hyperlink ref="E268" r:id="rId99"/>
    <hyperlink ref="E355" r:id="rId100"/>
    <hyperlink ref="E337" r:id="rId101"/>
    <hyperlink ref="E94" r:id="rId102"/>
    <hyperlink ref="E397" r:id="rId103"/>
    <hyperlink ref="E407" r:id="rId104"/>
    <hyperlink ref="E77" r:id="rId105"/>
    <hyperlink ref="E121" r:id="rId106"/>
    <hyperlink ref="E23:E25" r:id="rId107" display="https://opencores.org/project,avrtinyx61core"/>
    <hyperlink ref="E231" r:id="rId108"/>
    <hyperlink ref="E288" r:id="rId109"/>
    <hyperlink ref="E221" r:id="rId110"/>
    <hyperlink ref="E18" r:id="rId111"/>
    <hyperlink ref="AQ220" r:id="rId112"/>
    <hyperlink ref="E318" r:id="rId113"/>
    <hyperlink ref="E158" r:id="rId114"/>
    <hyperlink ref="AQ158" r:id="rId115"/>
    <hyperlink ref="E413" r:id="rId116"/>
    <hyperlink ref="E229" r:id="rId117"/>
    <hyperlink ref="E181" r:id="rId118"/>
    <hyperlink ref="E346" r:id="rId119"/>
    <hyperlink ref="E176" r:id="rId120"/>
    <hyperlink ref="E53" r:id="rId121"/>
    <hyperlink ref="E24" r:id="rId122"/>
    <hyperlink ref="E213" r:id="rId123"/>
    <hyperlink ref="E193" r:id="rId124"/>
    <hyperlink ref="E142" r:id="rId125"/>
    <hyperlink ref="E255" r:id="rId126"/>
    <hyperlink ref="E27" r:id="rId127"/>
    <hyperlink ref="E285" r:id="rId128"/>
    <hyperlink ref="E416" r:id="rId129"/>
    <hyperlink ref="E145" r:id="rId130"/>
    <hyperlink ref="E102" r:id="rId131"/>
    <hyperlink ref="E151" r:id="rId132"/>
    <hyperlink ref="AQ144" r:id="rId133"/>
    <hyperlink ref="E144" r:id="rId134"/>
    <hyperlink ref="E65" r:id="rId135"/>
    <hyperlink ref="AQ65" r:id="rId136"/>
    <hyperlink ref="E361" r:id="rId137"/>
    <hyperlink ref="AQ361" r:id="rId138"/>
    <hyperlink ref="E135" r:id="rId139"/>
    <hyperlink ref="E91" r:id="rId140"/>
    <hyperlink ref="AQ416" r:id="rId141"/>
    <hyperlink ref="E334" r:id="rId142"/>
    <hyperlink ref="E228" r:id="rId143"/>
    <hyperlink ref="E362" r:id="rId144"/>
    <hyperlink ref="AQ362" r:id="rId145"/>
    <hyperlink ref="E22" r:id="rId146"/>
    <hyperlink ref="AQ175" r:id="rId147"/>
    <hyperlink ref="E175" r:id="rId148"/>
    <hyperlink ref="E389" r:id="rId149"/>
    <hyperlink ref="E356" r:id="rId150"/>
    <hyperlink ref="E375" r:id="rId151"/>
    <hyperlink ref="E404" r:id="rId152"/>
    <hyperlink ref="AQ356" r:id="rId153"/>
    <hyperlink ref="AQ389" r:id="rId154"/>
    <hyperlink ref="AQ375" r:id="rId155"/>
    <hyperlink ref="AQ404" r:id="rId156"/>
    <hyperlink ref="AQ384" r:id="rId157"/>
    <hyperlink ref="AQ181" r:id="rId158"/>
    <hyperlink ref="AQ346" r:id="rId159"/>
    <hyperlink ref="E209" r:id="rId160"/>
    <hyperlink ref="E411" r:id="rId161"/>
    <hyperlink ref="E402" r:id="rId162"/>
    <hyperlink ref="E183" r:id="rId163"/>
    <hyperlink ref="E208" r:id="rId164"/>
    <hyperlink ref="E39" r:id="rId165"/>
    <hyperlink ref="E101" r:id="rId166"/>
    <hyperlink ref="E69" r:id="rId167"/>
    <hyperlink ref="AQ318" r:id="rId168"/>
    <hyperlink ref="AQ87" r:id="rId169"/>
    <hyperlink ref="E78" r:id="rId170"/>
    <hyperlink ref="E253" r:id="rId171"/>
    <hyperlink ref="E261" r:id="rId172"/>
    <hyperlink ref="E274" r:id="rId173"/>
    <hyperlink ref="E369" r:id="rId174"/>
    <hyperlink ref="E254" r:id="rId175"/>
    <hyperlink ref="E211" r:id="rId176"/>
    <hyperlink ref="E105" r:id="rId177"/>
    <hyperlink ref="E68" r:id="rId178"/>
    <hyperlink ref="E67" r:id="rId179"/>
    <hyperlink ref="AQ67" r:id="rId180"/>
    <hyperlink ref="E16" r:id="rId181"/>
    <hyperlink ref="E408" r:id="rId182"/>
    <hyperlink ref="E168" r:id="rId183"/>
    <hyperlink ref="E156" r:id="rId184"/>
    <hyperlink ref="E306" r:id="rId185"/>
    <hyperlink ref="AQ306" r:id="rId186"/>
    <hyperlink ref="E264" r:id="rId187"/>
    <hyperlink ref="E46" r:id="rId188"/>
    <hyperlink ref="AQ342" r:id="rId189"/>
    <hyperlink ref="E153" r:id="rId190"/>
    <hyperlink ref="AQ418" r:id="rId191"/>
    <hyperlink ref="AQ72" r:id="rId192"/>
    <hyperlink ref="E299" r:id="rId193"/>
    <hyperlink ref="E354" r:id="rId194"/>
    <hyperlink ref="E352" r:id="rId195"/>
    <hyperlink ref="E234" r:id="rId196"/>
    <hyperlink ref="E357" r:id="rId197"/>
    <hyperlink ref="E136" r:id="rId198"/>
    <hyperlink ref="E332" r:id="rId199"/>
    <hyperlink ref="E409" r:id="rId200"/>
    <hyperlink ref="E277" r:id="rId201"/>
    <hyperlink ref="E244" r:id="rId202"/>
    <hyperlink ref="E250" r:id="rId203"/>
    <hyperlink ref="E205" r:id="rId204"/>
    <hyperlink ref="E95" r:id="rId205"/>
    <hyperlink ref="E113" r:id="rId206"/>
    <hyperlink ref="E331" r:id="rId207"/>
    <hyperlink ref="E52" r:id="rId208"/>
    <hyperlink ref="E88" r:id="rId209"/>
    <hyperlink ref="E15" r:id="rId210"/>
    <hyperlink ref="E149" r:id="rId211"/>
    <hyperlink ref="E259" r:id="rId212"/>
    <hyperlink ref="AQ149" r:id="rId213"/>
    <hyperlink ref="AQ421" r:id="rId214"/>
    <hyperlink ref="AQ259" r:id="rId215"/>
    <hyperlink ref="AQ223" r:id="rId216"/>
    <hyperlink ref="AQ118" r:id="rId217"/>
    <hyperlink ref="AQ11" r:id="rId218"/>
    <hyperlink ref="AQ125" r:id="rId219"/>
    <hyperlink ref="E247" r:id="rId220"/>
    <hyperlink ref="E90" r:id="rId221"/>
    <hyperlink ref="E353" r:id="rId222"/>
    <hyperlink ref="E398" r:id="rId223"/>
    <hyperlink ref="E347" r:id="rId224"/>
    <hyperlink ref="E380" r:id="rId225"/>
    <hyperlink ref="E251" r:id="rId226"/>
    <hyperlink ref="E305" r:id="rId227"/>
    <hyperlink ref="E293" r:id="rId228"/>
    <hyperlink ref="E360" r:id="rId229"/>
    <hyperlink ref="E5" r:id="rId230"/>
    <hyperlink ref="E399" r:id="rId231"/>
    <hyperlink ref="E373" r:id="rId232"/>
    <hyperlink ref="E97" r:id="rId233"/>
    <hyperlink ref="E338" r:id="rId234"/>
    <hyperlink ref="E272" r:id="rId235"/>
    <hyperlink ref="E401" r:id="rId236"/>
    <hyperlink ref="AS418" r:id="rId237"/>
    <hyperlink ref="E418" r:id="rId238"/>
    <hyperlink ref="E383" r:id="rId239"/>
    <hyperlink ref="AQ258" r:id="rId240"/>
    <hyperlink ref="E258" r:id="rId241"/>
    <hyperlink ref="E119" r:id="rId242"/>
    <hyperlink ref="E169" r:id="rId243"/>
    <hyperlink ref="AQ131" r:id="rId244"/>
    <hyperlink ref="E131" r:id="rId245"/>
    <hyperlink ref="E374" r:id="rId246"/>
    <hyperlink ref="AQ54" r:id="rId247"/>
    <hyperlink ref="E384" r:id="rId248"/>
    <hyperlink ref="E395" r:id="rId249"/>
    <hyperlink ref="E23" r:id="rId250"/>
    <hyperlink ref="AS282" r:id="rId251"/>
    <hyperlink ref="AQ217" r:id="rId252"/>
    <hyperlink ref="E12" r:id="rId253"/>
    <hyperlink ref="AQ12" r:id="rId254"/>
    <hyperlink ref="E368" r:id="rId255"/>
    <hyperlink ref="AQ368" r:id="rId256"/>
    <hyperlink ref="E304" r:id="rId257"/>
    <hyperlink ref="E387" r:id="rId258"/>
    <hyperlink ref="E10" r:id="rId259"/>
    <hyperlink ref="AQ10" r:id="rId260"/>
    <hyperlink ref="E129" r:id="rId261"/>
    <hyperlink ref="AQ129" r:id="rId262"/>
    <hyperlink ref="AQ77" r:id="rId263"/>
    <hyperlink ref="E412" r:id="rId264"/>
    <hyperlink ref="E184" r:id="rId265"/>
    <hyperlink ref="E35" r:id="rId266"/>
    <hyperlink ref="E122" r:id="rId267"/>
    <hyperlink ref="E270" r:id="rId268"/>
    <hyperlink ref="AQ270" r:id="rId269"/>
    <hyperlink ref="AQ287" r:id="rId270"/>
    <hyperlink ref="E287" r:id="rId271"/>
    <hyperlink ref="E139" r:id="rId272"/>
    <hyperlink ref="AQ139" r:id="rId273"/>
    <hyperlink ref="E267" r:id="rId274"/>
    <hyperlink ref="AQ267" r:id="rId275"/>
    <hyperlink ref="E393" r:id="rId276"/>
    <hyperlink ref="E260" r:id="rId277"/>
    <hyperlink ref="AQ260" r:id="rId278"/>
    <hyperlink ref="E112" r:id="rId279"/>
    <hyperlink ref="AQ414" r:id="rId280"/>
    <hyperlink ref="E414" r:id="rId281"/>
    <hyperlink ref="E218" r:id="rId282"/>
    <hyperlink ref="AQ218" r:id="rId283"/>
    <hyperlink ref="AQ395" r:id="rId284"/>
    <hyperlink ref="AQ75" r:id="rId285"/>
    <hyperlink ref="E75" r:id="rId286"/>
    <hyperlink ref="E210" r:id="rId287"/>
    <hyperlink ref="E191" r:id="rId288"/>
    <hyperlink ref="E26" r:id="rId289"/>
    <hyperlink ref="E230" r:id="rId290"/>
    <hyperlink ref="E378" r:id="rId291"/>
    <hyperlink ref="E227" r:id="rId292"/>
    <hyperlink ref="E236" r:id="rId293"/>
    <hyperlink ref="AQ236" r:id="rId294"/>
    <hyperlink ref="E350" r:id="rId295"/>
    <hyperlink ref="AQ350" r:id="rId296"/>
    <hyperlink ref="E118" r:id="rId297"/>
    <hyperlink ref="E11" r:id="rId298"/>
    <hyperlink ref="E57" r:id="rId299"/>
    <hyperlink ref="E188" r:id="rId300"/>
    <hyperlink ref="E56" r:id="rId301"/>
    <hyperlink ref="E108" r:id="rId302"/>
    <hyperlink ref="AQ108" r:id="rId303"/>
    <hyperlink ref="AQ15" r:id="rId304"/>
    <hyperlink ref="AQ187" r:id="rId305"/>
    <hyperlink ref="E187" r:id="rId306"/>
    <hyperlink ref="E199" r:id="rId307"/>
    <hyperlink ref="E133" r:id="rId308"/>
    <hyperlink ref="AQ373" r:id="rId309"/>
    <hyperlink ref="E195" r:id="rId310"/>
    <hyperlink ref="E115" r:id="rId311"/>
    <hyperlink ref="AQ115" r:id="rId312"/>
    <hyperlink ref="E148" r:id="rId313"/>
    <hyperlink ref="E302" r:id="rId314"/>
    <hyperlink ref="E371" r:id="rId315"/>
    <hyperlink ref="AQ371" r:id="rId316"/>
    <hyperlink ref="E200" r:id="rId317"/>
    <hyperlink ref="E301" r:id="rId318"/>
    <hyperlink ref="AQ200" r:id="rId319"/>
    <hyperlink ref="E328" r:id="rId320"/>
    <hyperlink ref="AQ328" r:id="rId321"/>
    <hyperlink ref="E61" r:id="rId322"/>
    <hyperlink ref="AQ286" r:id="rId323"/>
    <hyperlink ref="E286" r:id="rId324"/>
    <hyperlink ref="E421" r:id="rId325"/>
    <hyperlink ref="AQ241" r:id="rId326"/>
    <hyperlink ref="E241" r:id="rId327"/>
    <hyperlink ref="AQ282" r:id="rId328"/>
    <hyperlink ref="E282" r:id="rId329"/>
    <hyperlink ref="AS156" r:id="rId330"/>
    <hyperlink ref="AQ156" r:id="rId331"/>
    <hyperlink ref="E66" r:id="rId332"/>
    <hyperlink ref="E70" r:id="rId333"/>
    <hyperlink ref="AQ219" r:id="rId334"/>
    <hyperlink ref="E137" r:id="rId335"/>
    <hyperlink ref="E216" r:id="rId336"/>
    <hyperlink ref="E100" r:id="rId337"/>
    <hyperlink ref="AQ62" r:id="rId338"/>
    <hyperlink ref="E238" r:id="rId339"/>
    <hyperlink ref="E60" r:id="rId340"/>
    <hyperlink ref="AQ24" r:id="rId341"/>
    <hyperlink ref="AQ173" r:id="rId342"/>
    <hyperlink ref="AQ103" r:id="rId343"/>
    <hyperlink ref="E134" r:id="rId344"/>
    <hyperlink ref="E132" r:id="rId345"/>
    <hyperlink ref="E336" r:id="rId346"/>
    <hyperlink ref="E323" r:id="rId347"/>
    <hyperlink ref="AQ323" r:id="rId348"/>
    <hyperlink ref="E310" r:id="rId349"/>
    <hyperlink ref="E233" r:id="rId350"/>
    <hyperlink ref="E300" r:id="rId351"/>
    <hyperlink ref="E206" r:id="rId352"/>
    <hyperlink ref="E312" r:id="rId353"/>
    <hyperlink ref="E224" r:id="rId354"/>
    <hyperlink ref="E190" r:id="rId355"/>
    <hyperlink ref="E89" r:id="rId356"/>
    <hyperlink ref="E73" r:id="rId357"/>
    <hyperlink ref="E327" r:id="rId358"/>
    <hyperlink ref="AQ327" r:id="rId359"/>
    <hyperlink ref="E351" r:id="rId360"/>
    <hyperlink ref="AQ351" r:id="rId361"/>
    <hyperlink ref="AQ183" r:id="rId362"/>
    <hyperlink ref="E309" r:id="rId363"/>
    <hyperlink ref="E82" r:id="rId364"/>
    <hyperlink ref="E341" r:id="rId365"/>
    <hyperlink ref="E319" r:id="rId366"/>
    <hyperlink ref="AQ95" r:id="rId367"/>
    <hyperlink ref="AQ134" r:id="rId368"/>
    <hyperlink ref="AQ136" r:id="rId369"/>
    <hyperlink ref="AQ132" r:id="rId370"/>
    <hyperlink ref="AQ98" r:id="rId371"/>
    <hyperlink ref="AQ79" r:id="rId372"/>
    <hyperlink ref="AQ405" r:id="rId373"/>
    <hyperlink ref="E405" r:id="rId374"/>
    <hyperlink ref="AQ246" r:id="rId375"/>
    <hyperlink ref="E30" r:id="rId376"/>
    <hyperlink ref="E117" r:id="rId377"/>
    <hyperlink ref="AQ117" r:id="rId378"/>
    <hyperlink ref="AQ263" r:id="rId379"/>
    <hyperlink ref="E263" r:id="rId380"/>
    <hyperlink ref="AS72" r:id="rId381"/>
    <hyperlink ref="E155" r:id="rId382"/>
    <hyperlink ref="E265" r:id="rId383"/>
    <hyperlink ref="AQ272" r:id="rId384"/>
    <hyperlink ref="E9" r:id="rId385"/>
    <hyperlink ref="AQ9" r:id="rId386"/>
    <hyperlink ref="AS45" r:id="rId387"/>
    <hyperlink ref="E152" r:id="rId388"/>
    <hyperlink ref="E6" r:id="rId389"/>
    <hyperlink ref="AQ6" r:id="rId390"/>
    <hyperlink ref="E141" r:id="rId391"/>
    <hyperlink ref="E237" r:id="rId392"/>
    <hyperlink ref="E130" r:id="rId393"/>
    <hyperlink ref="AQ159" r:id="rId394"/>
    <hyperlink ref="E159" r:id="rId395"/>
    <hyperlink ref="E126" r:id="rId396"/>
    <hyperlink ref="E303" r:id="rId397"/>
    <hyperlink ref="E107" r:id="rId398"/>
    <hyperlink ref="AQ172" r:id="rId399"/>
    <hyperlink ref="E172" r:id="rId400"/>
    <hyperlink ref="E167" r:id="rId401"/>
    <hyperlink ref="AQ167" r:id="rId402"/>
    <hyperlink ref="E262" r:id="rId403"/>
    <hyperlink ref="AQ262" r:id="rId404"/>
    <hyperlink ref="E140" r:id="rId405"/>
    <hyperlink ref="AQ288" r:id="rId406"/>
    <hyperlink ref="AQ138" r:id="rId407"/>
    <hyperlink ref="E138" r:id="rId408"/>
    <hyperlink ref="AS138" r:id="rId409"/>
    <hyperlink ref="E25" r:id="rId410"/>
    <hyperlink ref="E243" r:id="rId411"/>
    <hyperlink ref="E51" r:id="rId412"/>
    <hyperlink ref="E71" r:id="rId413"/>
    <hyperlink ref="AQ71" r:id="rId414"/>
    <hyperlink ref="E150" r:id="rId415"/>
    <hyperlink ref="E7" r:id="rId416"/>
    <hyperlink ref="E422" r:id="rId417"/>
    <hyperlink ref="AQ422" r:id="rId418"/>
    <hyperlink ref="E147" r:id="rId419"/>
    <hyperlink ref="AQ147" r:id="rId420"/>
    <hyperlink ref="E87" r:id="rId421"/>
    <hyperlink ref="E207" r:id="rId422"/>
    <hyperlink ref="E8" r:id="rId423"/>
    <hyperlink ref="AQ8" r:id="rId424"/>
    <hyperlink ref="AS371" r:id="rId425"/>
    <hyperlink ref="E203" r:id="rId426"/>
    <hyperlink ref="E96" r:id="rId427"/>
    <hyperlink ref="E143" r:id="rId428"/>
    <hyperlink ref="E58" r:id="rId429"/>
    <hyperlink ref="AQ58" r:id="rId430"/>
    <hyperlink ref="E314" r:id="rId431"/>
    <hyperlink ref="AQ314" r:id="rId432"/>
    <hyperlink ref="E114" r:id="rId433"/>
    <hyperlink ref="AQ114" r:id="rId434"/>
    <hyperlink ref="E47" r:id="rId435"/>
    <hyperlink ref="AQ47" r:id="rId436"/>
    <hyperlink ref="AQ304" r:id="rId437"/>
    <hyperlink ref="E232" r:id="rId438"/>
    <hyperlink ref="AQ27" r:id="rId439"/>
    <hyperlink ref="E396" r:id="rId440"/>
    <hyperlink ref="E292" r:id="rId441"/>
    <hyperlink ref="AQ244" r:id="rId442"/>
    <hyperlink ref="E316" r:id="rId443"/>
    <hyperlink ref="E38" r:id="rId444"/>
    <hyperlink ref="E284" r:id="rId445"/>
    <hyperlink ref="AQ284" r:id="rId446"/>
    <hyperlink ref="E185" r:id="rId447"/>
    <hyperlink ref="AQ185" r:id="rId448"/>
    <hyperlink ref="E289" r:id="rId449"/>
    <hyperlink ref="AQ289" r:id="rId450"/>
    <hyperlink ref="E179" r:id="rId451"/>
    <hyperlink ref="AQ179" r:id="rId452"/>
    <hyperlink ref="E197" r:id="rId453"/>
    <hyperlink ref="AQ197" r:id="rId454"/>
    <hyperlink ref="E202" r:id="rId455"/>
    <hyperlink ref="AQ202" r:id="rId456"/>
    <hyperlink ref="E33" r:id="rId457"/>
    <hyperlink ref="AQ33" r:id="rId458"/>
    <hyperlink ref="E161" r:id="rId459"/>
    <hyperlink ref="AQ161" r:id="rId460"/>
    <hyperlink ref="AQ146" r:id="rId461"/>
    <hyperlink ref="E146" r:id="rId462"/>
    <hyperlink ref="AQ261" r:id="rId463"/>
    <hyperlink ref="E379" r:id="rId464"/>
    <hyperlink ref="AQ379" r:id="rId465"/>
    <hyperlink ref="E298" r:id="rId466"/>
    <hyperlink ref="AQ298" r:id="rId467"/>
    <hyperlink ref="E201" r:id="rId468"/>
    <hyperlink ref="E358" r:id="rId469"/>
    <hyperlink ref="AQ358" r:id="rId470"/>
    <hyperlink ref="AQ340" r:id="rId471"/>
    <hyperlink ref="E165" r:id="rId472"/>
    <hyperlink ref="E34" r:id="rId473"/>
    <hyperlink ref="E43" r:id="rId474"/>
    <hyperlink ref="E154" r:id="rId475"/>
    <hyperlink ref="AQ190" r:id="rId476"/>
    <hyperlink ref="E36" r:id="rId477"/>
    <hyperlink ref="AQ36" r:id="rId478"/>
    <hyperlink ref="E74" r:id="rId479"/>
    <hyperlink ref="AQ74" r:id="rId480"/>
    <hyperlink ref="E382" r:id="rId481"/>
    <hyperlink ref="E279" r:id="rId482"/>
    <hyperlink ref="E162" r:id="rId483"/>
    <hyperlink ref="E49" r:id="rId484"/>
    <hyperlink ref="E127" r:id="rId485"/>
    <hyperlink ref="E376" r:id="rId486"/>
    <hyperlink ref="E120" r:id="rId487"/>
    <hyperlink ref="AQ120" r:id="rId488"/>
    <hyperlink ref="E212" r:id="rId489"/>
    <hyperlink ref="E235" r:id="rId490"/>
    <hyperlink ref="E55" r:id="rId491"/>
    <hyperlink ref="AQ102" r:id="rId492"/>
    <hyperlink ref="AQ394" r:id="rId493"/>
    <hyperlink ref="E29" r:id="rId494"/>
    <hyperlink ref="AQ29" r:id="rId495"/>
    <hyperlink ref="E329" r:id="rId496"/>
    <hyperlink ref="AQ329" r:id="rId497"/>
    <hyperlink ref="AQ55" r:id="rId498"/>
    <hyperlink ref="AQ61" r:id="rId499"/>
    <hyperlink ref="AQ205" r:id="rId500"/>
    <hyperlink ref="E425" r:id="rId501"/>
    <hyperlink ref="AQ43" r:id="rId502"/>
    <hyperlink ref="E63" r:id="rId503"/>
    <hyperlink ref="AQ208" r:id="rId504"/>
    <hyperlink ref="E367" r:id="rId505"/>
    <hyperlink ref="E28" r:id="rId506"/>
    <hyperlink ref="E32" r:id="rId507"/>
    <hyperlink ref="AQ32" r:id="rId508"/>
    <hyperlink ref="AP436" r:id="rId509"/>
    <hyperlink ref="E31" r:id="rId510"/>
    <hyperlink ref="AQ281" r:id="rId511"/>
    <hyperlink ref="AQ296" r:id="rId512"/>
    <hyperlink ref="AQ209" r:id="rId513"/>
    <hyperlink ref="AQ13" r:id="rId514"/>
    <hyperlink ref="E13" r:id="rId515"/>
    <hyperlink ref="E93" r:id="rId516"/>
    <hyperlink ref="E321" r:id="rId517"/>
    <hyperlink ref="E363" r:id="rId518"/>
    <hyperlink ref="AQ363" r:id="rId519"/>
    <hyperlink ref="E42" r:id="rId520"/>
    <hyperlink ref="E128" r:id="rId521"/>
    <hyperlink ref="AQ128" r:id="rId522"/>
    <hyperlink ref="E41" r:id="rId523"/>
    <hyperlink ref="AQ41" r:id="rId524"/>
    <hyperlink ref="E189" r:id="rId525"/>
    <hyperlink ref="AQ189" r:id="rId526"/>
    <hyperlink ref="E343" r:id="rId527"/>
    <hyperlink ref="AQ343" r:id="rId528"/>
    <hyperlink ref="E92" r:id="rId529"/>
    <hyperlink ref="AQ106" r:id="rId530"/>
    <hyperlink ref="E106" r:id="rId531"/>
    <hyperlink ref="E76" r:id="rId532"/>
    <hyperlink ref="E222" r:id="rId533"/>
    <hyperlink ref="AQ222" r:id="rId534"/>
    <hyperlink ref="E170" r:id="rId535"/>
    <hyperlink ref="E178" r:id="rId536"/>
    <hyperlink ref="E359" r:id="rId537"/>
    <hyperlink ref="AQ359" r:id="rId538"/>
    <hyperlink ref="E315" r:id="rId539"/>
    <hyperlink ref="AQ315" r:id="rId540"/>
    <hyperlink ref="E348" r:id="rId541"/>
    <hyperlink ref="AQ333" r:id="rId542"/>
    <hyperlink ref="E333" r:id="rId543"/>
    <hyperlink ref="E14" r:id="rId544"/>
    <hyperlink ref="E214" r:id="rId545"/>
    <hyperlink ref="AQ214" r:id="rId546"/>
    <hyperlink ref="AQ14" r:id="rId547"/>
    <hyperlink ref="E64" r:id="rId548"/>
    <hyperlink ref="E116" r:id="rId549"/>
    <hyperlink ref="AQ116" r:id="rId550"/>
    <hyperlink ref="E80" r:id="rId551"/>
    <hyperlink ref="AQ80" r:id="rId552"/>
    <hyperlink ref="E256" r:id="rId553"/>
    <hyperlink ref="AQ256" r:id="rId554"/>
    <hyperlink ref="AQ290" r:id="rId555"/>
    <hyperlink ref="E180" r:id="rId556"/>
    <hyperlink ref="E177" r:id="rId557"/>
    <hyperlink ref="E345" r:id="rId558"/>
  </hyperlinks>
  <pageMargins left="0.25" right="0.25" top="0.75" bottom="0.75" header="0.3" footer="0.3"/>
  <pageSetup scale="43" fitToHeight="11" orientation="landscape" r:id="rId5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R302"/>
  <sheetViews>
    <sheetView topLeftCell="A10" zoomScaleNormal="100" workbookViewId="0">
      <selection activeCell="I26" sqref="I26"/>
    </sheetView>
  </sheetViews>
  <sheetFormatPr defaultRowHeight="15" x14ac:dyDescent="0.25"/>
  <cols>
    <col min="1" max="1" width="3.5703125" customWidth="1"/>
    <col min="2" max="2" width="19" customWidth="1"/>
    <col min="3" max="3" width="111.140625" customWidth="1"/>
    <col min="4" max="4" width="9.42578125" customWidth="1"/>
    <col min="5" max="5" width="6.5703125" customWidth="1"/>
    <col min="6" max="6" width="7.5703125" customWidth="1"/>
    <col min="7" max="18" width="12.5703125" customWidth="1"/>
  </cols>
  <sheetData>
    <row r="1" spans="2:9" ht="18.75" x14ac:dyDescent="0.3">
      <c r="B1" s="22" t="s">
        <v>920</v>
      </c>
      <c r="C1" s="5"/>
      <c r="D1" s="5"/>
      <c r="E1" s="162"/>
    </row>
    <row r="2" spans="2:9" x14ac:dyDescent="0.25">
      <c r="B2" s="23" t="s">
        <v>729</v>
      </c>
      <c r="C2" s="4"/>
      <c r="D2" s="4"/>
      <c r="E2" s="17" t="s">
        <v>955</v>
      </c>
      <c r="G2" s="39"/>
    </row>
    <row r="3" spans="2:9" ht="9" customHeight="1" thickBot="1" x14ac:dyDescent="0.3"/>
    <row r="4" spans="2:9" ht="15.75" x14ac:dyDescent="0.25">
      <c r="B4" s="134" t="s">
        <v>6502</v>
      </c>
      <c r="C4" s="135"/>
      <c r="D4" s="135" t="s">
        <v>6193</v>
      </c>
      <c r="E4" s="915"/>
    </row>
    <row r="5" spans="2:9" ht="30" customHeight="1" x14ac:dyDescent="0.25">
      <c r="B5" s="624" t="s">
        <v>311</v>
      </c>
      <c r="C5" s="147" t="s">
        <v>5966</v>
      </c>
      <c r="D5" s="899" t="s">
        <v>6192</v>
      </c>
      <c r="E5" s="148">
        <v>17</v>
      </c>
    </row>
    <row r="6" spans="2:9" ht="15.75" x14ac:dyDescent="0.25">
      <c r="B6" s="785" t="s">
        <v>6189</v>
      </c>
      <c r="C6" s="792" t="s">
        <v>6191</v>
      </c>
      <c r="D6" s="900" t="s">
        <v>25</v>
      </c>
      <c r="E6" s="823">
        <v>15</v>
      </c>
    </row>
    <row r="7" spans="2:9" x14ac:dyDescent="0.25">
      <c r="B7" s="19" t="s">
        <v>2002</v>
      </c>
      <c r="C7" s="138" t="s">
        <v>4873</v>
      </c>
      <c r="D7" s="901" t="s">
        <v>20</v>
      </c>
      <c r="E7" s="137">
        <v>6</v>
      </c>
    </row>
    <row r="8" spans="2:9" x14ac:dyDescent="0.25">
      <c r="B8" s="65" t="s">
        <v>336</v>
      </c>
      <c r="C8" s="891" t="s">
        <v>6188</v>
      </c>
      <c r="D8" s="902" t="s">
        <v>6192</v>
      </c>
      <c r="E8" s="180">
        <v>6</v>
      </c>
      <c r="G8" s="133"/>
      <c r="H8" s="133"/>
      <c r="I8" s="133"/>
    </row>
    <row r="9" spans="2:9" x14ac:dyDescent="0.25">
      <c r="B9" s="19" t="s">
        <v>371</v>
      </c>
      <c r="C9" s="138" t="s">
        <v>4303</v>
      </c>
      <c r="D9" s="901" t="s">
        <v>17</v>
      </c>
      <c r="E9" s="137">
        <v>5</v>
      </c>
    </row>
    <row r="10" spans="2:9" x14ac:dyDescent="0.25">
      <c r="B10" s="19" t="s">
        <v>189</v>
      </c>
      <c r="C10" s="136" t="s">
        <v>3316</v>
      </c>
      <c r="D10" s="903" t="s">
        <v>17</v>
      </c>
      <c r="E10" s="137">
        <v>5</v>
      </c>
    </row>
    <row r="11" spans="2:9" ht="15.75" x14ac:dyDescent="0.25">
      <c r="B11" s="65" t="s">
        <v>1618</v>
      </c>
      <c r="C11" s="866" t="s">
        <v>5671</v>
      </c>
      <c r="D11" s="904" t="s">
        <v>17</v>
      </c>
      <c r="E11" s="180">
        <v>5</v>
      </c>
      <c r="G11" s="133"/>
      <c r="H11" s="133"/>
      <c r="I11" s="133"/>
    </row>
    <row r="12" spans="2:9" x14ac:dyDescent="0.25">
      <c r="B12" s="19" t="s">
        <v>173</v>
      </c>
      <c r="C12" s="138" t="s">
        <v>5324</v>
      </c>
      <c r="D12" s="901" t="s">
        <v>17</v>
      </c>
      <c r="E12" s="137">
        <v>4</v>
      </c>
      <c r="G12" s="133"/>
      <c r="H12" s="132"/>
      <c r="I12" s="133"/>
    </row>
    <row r="13" spans="2:9" x14ac:dyDescent="0.25">
      <c r="B13" s="19" t="s">
        <v>126</v>
      </c>
      <c r="C13" s="138" t="s">
        <v>1522</v>
      </c>
      <c r="D13" s="901" t="s">
        <v>20</v>
      </c>
      <c r="E13" s="137">
        <v>4</v>
      </c>
    </row>
    <row r="14" spans="2:9" x14ac:dyDescent="0.25">
      <c r="B14" s="19" t="s">
        <v>106</v>
      </c>
      <c r="C14" s="138" t="s">
        <v>906</v>
      </c>
      <c r="D14" s="901" t="s">
        <v>17</v>
      </c>
      <c r="E14" s="137">
        <v>4</v>
      </c>
    </row>
    <row r="15" spans="2:9" x14ac:dyDescent="0.25">
      <c r="B15" s="65" t="s">
        <v>207</v>
      </c>
      <c r="C15" s="179" t="s">
        <v>4679</v>
      </c>
      <c r="D15" s="905" t="s">
        <v>20</v>
      </c>
      <c r="E15" s="180">
        <v>4</v>
      </c>
      <c r="G15" s="133"/>
      <c r="H15" s="133"/>
      <c r="I15" s="133"/>
    </row>
    <row r="16" spans="2:9" x14ac:dyDescent="0.25">
      <c r="B16" s="65" t="s">
        <v>4827</v>
      </c>
      <c r="C16" s="179" t="s">
        <v>4872</v>
      </c>
      <c r="D16" s="905" t="s">
        <v>20</v>
      </c>
      <c r="E16" s="180">
        <v>4</v>
      </c>
      <c r="G16" s="133"/>
      <c r="H16" s="133"/>
      <c r="I16" s="133"/>
    </row>
    <row r="17" spans="2:9" x14ac:dyDescent="0.25">
      <c r="B17" s="65" t="s">
        <v>5779</v>
      </c>
      <c r="C17" s="179" t="s">
        <v>5796</v>
      </c>
      <c r="D17" s="905" t="s">
        <v>20</v>
      </c>
      <c r="E17" s="180">
        <v>4</v>
      </c>
      <c r="G17" s="133"/>
      <c r="H17" s="133"/>
      <c r="I17" s="133"/>
    </row>
    <row r="18" spans="2:9" x14ac:dyDescent="0.25">
      <c r="B18" s="65" t="s">
        <v>4579</v>
      </c>
      <c r="C18" s="179" t="s">
        <v>6501</v>
      </c>
      <c r="D18" s="902" t="s">
        <v>17</v>
      </c>
      <c r="E18" s="180">
        <v>4</v>
      </c>
      <c r="G18" s="133"/>
      <c r="H18" s="132"/>
      <c r="I18" s="133"/>
    </row>
    <row r="19" spans="2:9" x14ac:dyDescent="0.25">
      <c r="B19" s="65" t="s">
        <v>414</v>
      </c>
      <c r="C19" s="179" t="s">
        <v>4397</v>
      </c>
      <c r="D19" s="905" t="s">
        <v>20</v>
      </c>
      <c r="E19" s="180">
        <v>3</v>
      </c>
      <c r="G19" s="133"/>
      <c r="H19" s="133"/>
      <c r="I19" s="133"/>
    </row>
    <row r="20" spans="2:9" x14ac:dyDescent="0.25">
      <c r="B20" s="65" t="s">
        <v>1911</v>
      </c>
      <c r="C20" s="179" t="s">
        <v>4396</v>
      </c>
      <c r="D20" s="905" t="s">
        <v>20</v>
      </c>
      <c r="E20" s="180">
        <v>3</v>
      </c>
      <c r="G20" s="133"/>
      <c r="H20" s="133"/>
      <c r="I20" s="133"/>
    </row>
    <row r="21" spans="2:9" x14ac:dyDescent="0.25">
      <c r="B21" s="19" t="s">
        <v>157</v>
      </c>
      <c r="C21" s="138" t="s">
        <v>1499</v>
      </c>
      <c r="D21" s="901" t="s">
        <v>20</v>
      </c>
      <c r="E21" s="137">
        <v>3</v>
      </c>
      <c r="G21" s="133"/>
      <c r="H21" s="132"/>
      <c r="I21" s="133"/>
    </row>
    <row r="22" spans="2:9" x14ac:dyDescent="0.25">
      <c r="B22" s="65" t="s">
        <v>200</v>
      </c>
      <c r="C22" s="179" t="s">
        <v>4398</v>
      </c>
      <c r="D22" s="905" t="s">
        <v>6194</v>
      </c>
      <c r="E22" s="180">
        <v>3</v>
      </c>
      <c r="G22" s="133"/>
      <c r="H22" s="132"/>
      <c r="I22" s="133"/>
    </row>
    <row r="23" spans="2:9" x14ac:dyDescent="0.25">
      <c r="B23" s="65" t="s">
        <v>758</v>
      </c>
      <c r="C23" s="179" t="s">
        <v>6326</v>
      </c>
      <c r="D23" s="905" t="s">
        <v>20</v>
      </c>
      <c r="E23" s="180">
        <v>3</v>
      </c>
      <c r="G23" s="133"/>
      <c r="H23" s="132"/>
      <c r="I23" s="133"/>
    </row>
    <row r="24" spans="2:9" x14ac:dyDescent="0.25">
      <c r="B24" s="65" t="s">
        <v>1523</v>
      </c>
      <c r="C24" s="179" t="s">
        <v>1524</v>
      </c>
      <c r="D24" s="905" t="s">
        <v>17</v>
      </c>
      <c r="E24" s="180">
        <v>3</v>
      </c>
      <c r="G24" s="133"/>
      <c r="H24" s="132"/>
      <c r="I24" s="133"/>
    </row>
    <row r="25" spans="2:9" x14ac:dyDescent="0.25">
      <c r="B25" s="65" t="s">
        <v>4400</v>
      </c>
      <c r="C25" s="179" t="s">
        <v>4395</v>
      </c>
      <c r="D25" s="902" t="s">
        <v>6192</v>
      </c>
      <c r="E25" s="180">
        <v>3</v>
      </c>
      <c r="G25" s="133"/>
      <c r="H25" s="132"/>
      <c r="I25" s="133"/>
    </row>
    <row r="26" spans="2:9" x14ac:dyDescent="0.25">
      <c r="B26" s="19" t="s">
        <v>297</v>
      </c>
      <c r="C26" s="138" t="s">
        <v>904</v>
      </c>
      <c r="D26" s="901" t="s">
        <v>17</v>
      </c>
      <c r="E26" s="137">
        <v>3</v>
      </c>
      <c r="G26" s="133"/>
      <c r="H26" s="133"/>
      <c r="I26" s="133"/>
    </row>
    <row r="27" spans="2:9" x14ac:dyDescent="0.25">
      <c r="B27" s="65" t="s">
        <v>108</v>
      </c>
      <c r="C27" s="179" t="s">
        <v>6172</v>
      </c>
      <c r="D27" s="905" t="s">
        <v>17</v>
      </c>
      <c r="E27" s="180">
        <v>3</v>
      </c>
    </row>
    <row r="28" spans="2:9" x14ac:dyDescent="0.25">
      <c r="B28" s="19" t="s">
        <v>385</v>
      </c>
      <c r="C28" s="138" t="s">
        <v>905</v>
      </c>
      <c r="D28" s="901" t="s">
        <v>17</v>
      </c>
      <c r="E28" s="137">
        <v>2</v>
      </c>
      <c r="G28" s="133"/>
      <c r="H28" s="133"/>
      <c r="I28" s="133"/>
    </row>
    <row r="29" spans="2:9" ht="15.75" thickBot="1" x14ac:dyDescent="0.3">
      <c r="B29" s="139"/>
      <c r="C29" s="140"/>
      <c r="D29" s="459"/>
      <c r="E29" s="141"/>
    </row>
    <row r="30" spans="2:9" ht="7.5" customHeight="1" thickBot="1" x14ac:dyDescent="0.3">
      <c r="B30" s="128"/>
      <c r="C30" s="143"/>
      <c r="D30" s="143"/>
      <c r="E30" s="128"/>
    </row>
    <row r="31" spans="2:9" ht="15.75" x14ac:dyDescent="0.25">
      <c r="B31" s="145" t="s">
        <v>907</v>
      </c>
      <c r="C31" s="30" t="s">
        <v>5714</v>
      </c>
      <c r="D31" s="58"/>
      <c r="E31" s="175"/>
      <c r="F31" s="39" t="s">
        <v>4224</v>
      </c>
      <c r="G31" s="790" t="s">
        <v>4223</v>
      </c>
    </row>
    <row r="32" spans="2:9" ht="45.75" customHeight="1" x14ac:dyDescent="0.25">
      <c r="B32" s="146" t="s">
        <v>1613</v>
      </c>
      <c r="C32" s="147" t="s">
        <v>4399</v>
      </c>
      <c r="D32" s="899" t="s">
        <v>479</v>
      </c>
      <c r="E32" s="155">
        <v>74</v>
      </c>
      <c r="F32" s="791" t="s">
        <v>143</v>
      </c>
      <c r="G32" s="867"/>
    </row>
    <row r="33" spans="2:96" s="144" customFormat="1" ht="30" customHeight="1" x14ac:dyDescent="0.25">
      <c r="B33" s="146" t="s">
        <v>33</v>
      </c>
      <c r="C33" s="147" t="s">
        <v>3281</v>
      </c>
      <c r="D33" s="899"/>
      <c r="E33" s="148">
        <v>41</v>
      </c>
      <c r="F33" s="791" t="s">
        <v>143</v>
      </c>
      <c r="G33" s="144">
        <f>E32+E33+E36+E39+E42+E45+E46</f>
        <v>158</v>
      </c>
    </row>
    <row r="34" spans="2:96" s="144" customFormat="1" ht="30" customHeight="1" x14ac:dyDescent="0.25">
      <c r="B34" s="146">
        <v>6502</v>
      </c>
      <c r="C34" s="147" t="s">
        <v>2195</v>
      </c>
      <c r="D34" s="899"/>
      <c r="E34" s="148">
        <v>19</v>
      </c>
      <c r="F34" s="791" t="s">
        <v>12</v>
      </c>
      <c r="G34" s="144">
        <f>SUM(E34,E35,E38,E40,E43,E44,E47,E48,E50)</f>
        <v>80</v>
      </c>
      <c r="H34" s="816"/>
      <c r="I34" s="816"/>
      <c r="J34" s="816"/>
      <c r="K34" s="816"/>
      <c r="L34" s="816"/>
    </row>
    <row r="35" spans="2:96" s="144" customFormat="1" ht="15" customHeight="1" x14ac:dyDescent="0.25">
      <c r="B35" s="146" t="s">
        <v>199</v>
      </c>
      <c r="C35" s="147" t="s">
        <v>2193</v>
      </c>
      <c r="D35" s="899"/>
      <c r="E35" s="148">
        <v>14</v>
      </c>
      <c r="F35" s="791" t="s">
        <v>12</v>
      </c>
      <c r="H35" s="816"/>
      <c r="I35" s="817"/>
      <c r="J35" s="816"/>
      <c r="K35" s="818"/>
      <c r="L35" s="816"/>
    </row>
    <row r="36" spans="2:96" ht="15" customHeight="1" x14ac:dyDescent="0.25">
      <c r="B36" s="157" t="s">
        <v>912</v>
      </c>
      <c r="C36" s="147" t="s">
        <v>3309</v>
      </c>
      <c r="D36" s="899"/>
      <c r="E36" s="156">
        <v>12</v>
      </c>
      <c r="F36" s="791" t="s">
        <v>143</v>
      </c>
      <c r="G36" s="144"/>
      <c r="H36" s="816"/>
      <c r="I36" s="132"/>
      <c r="J36" s="816"/>
      <c r="K36" s="818"/>
      <c r="L36" s="816"/>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144"/>
      <c r="BJ36" s="144"/>
      <c r="BK36" s="144"/>
      <c r="BL36" s="144"/>
      <c r="BM36" s="144"/>
      <c r="BN36" s="144"/>
      <c r="BO36" s="144"/>
      <c r="BP36" s="144"/>
      <c r="BQ36" s="144"/>
      <c r="BR36" s="144"/>
      <c r="BS36" s="144"/>
      <c r="BT36" s="144"/>
      <c r="BU36" s="144"/>
      <c r="BV36" s="144"/>
      <c r="BW36" s="144"/>
      <c r="BX36" s="144"/>
      <c r="BY36" s="144"/>
      <c r="BZ36" s="144"/>
      <c r="CA36" s="144"/>
      <c r="CB36" s="144"/>
      <c r="CC36" s="144"/>
      <c r="CD36" s="144"/>
      <c r="CE36" s="144"/>
      <c r="CF36" s="144"/>
      <c r="CG36" s="144"/>
      <c r="CH36" s="144"/>
      <c r="CI36" s="144"/>
      <c r="CJ36" s="144"/>
      <c r="CK36" s="144"/>
      <c r="CL36" s="144"/>
      <c r="CM36" s="144"/>
      <c r="CN36" s="144"/>
      <c r="CO36" s="144"/>
    </row>
    <row r="37" spans="2:96" s="144" customFormat="1" ht="15" customHeight="1" x14ac:dyDescent="0.25">
      <c r="B37" s="146" t="s">
        <v>1031</v>
      </c>
      <c r="C37" s="147" t="s">
        <v>2191</v>
      </c>
      <c r="D37" s="899"/>
      <c r="E37" s="148">
        <v>11</v>
      </c>
      <c r="F37" s="791" t="s">
        <v>568</v>
      </c>
      <c r="G37" s="144">
        <f>E37+E41+E49+E51</f>
        <v>27</v>
      </c>
      <c r="H37" s="816"/>
      <c r="I37" s="818"/>
      <c r="J37" s="816"/>
      <c r="K37" s="818"/>
      <c r="L37" s="816"/>
    </row>
    <row r="38" spans="2:96" s="144" customFormat="1" ht="15" customHeight="1" x14ac:dyDescent="0.25">
      <c r="B38" s="146">
        <v>8051</v>
      </c>
      <c r="C38" s="147" t="s">
        <v>2192</v>
      </c>
      <c r="D38" s="899"/>
      <c r="E38" s="148">
        <v>11</v>
      </c>
      <c r="F38" s="791" t="s">
        <v>12</v>
      </c>
      <c r="H38" s="816"/>
      <c r="I38" s="132"/>
      <c r="J38" s="816"/>
      <c r="K38" s="132"/>
      <c r="L38" s="816"/>
    </row>
    <row r="39" spans="2:96" ht="15" customHeight="1" x14ac:dyDescent="0.25">
      <c r="B39" s="146" t="s">
        <v>908</v>
      </c>
      <c r="C39" s="147" t="s">
        <v>2189</v>
      </c>
      <c r="D39" s="899"/>
      <c r="E39" s="148">
        <v>10</v>
      </c>
      <c r="F39" s="791" t="s">
        <v>143</v>
      </c>
      <c r="G39" s="144"/>
      <c r="H39" s="816"/>
      <c r="I39" s="132"/>
      <c r="J39" s="816"/>
      <c r="K39" s="132"/>
      <c r="L39" s="816"/>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4"/>
      <c r="BM39" s="144"/>
      <c r="BN39" s="144"/>
      <c r="BO39" s="144"/>
      <c r="BP39" s="144"/>
      <c r="BQ39" s="144"/>
      <c r="BR39" s="144"/>
      <c r="BS39" s="144"/>
      <c r="BT39" s="144"/>
      <c r="BU39" s="144"/>
      <c r="BV39" s="144"/>
      <c r="BW39" s="144"/>
      <c r="BX39" s="144"/>
      <c r="BY39" s="144"/>
      <c r="BZ39" s="144"/>
      <c r="CA39" s="144"/>
      <c r="CB39" s="144"/>
      <c r="CC39" s="144"/>
      <c r="CD39" s="144"/>
      <c r="CE39" s="144"/>
      <c r="CF39" s="144"/>
      <c r="CG39" s="144"/>
      <c r="CH39" s="144"/>
      <c r="CI39" s="144"/>
      <c r="CJ39" s="144"/>
      <c r="CK39" s="144"/>
      <c r="CL39" s="144"/>
      <c r="CM39" s="144"/>
      <c r="CN39" s="144"/>
      <c r="CO39" s="144"/>
      <c r="CP39" s="144"/>
      <c r="CQ39" s="144"/>
      <c r="CR39" s="144"/>
    </row>
    <row r="40" spans="2:96" s="144" customFormat="1" x14ac:dyDescent="0.25">
      <c r="B40" s="146" t="s">
        <v>909</v>
      </c>
      <c r="C40" s="147" t="s">
        <v>2190</v>
      </c>
      <c r="D40" s="899"/>
      <c r="E40" s="148">
        <v>10</v>
      </c>
      <c r="F40" s="791" t="s">
        <v>12</v>
      </c>
      <c r="H40" s="816"/>
      <c r="I40" s="818"/>
      <c r="J40" s="816"/>
      <c r="K40" s="132"/>
      <c r="L40" s="816"/>
    </row>
    <row r="41" spans="2:96" s="144" customFormat="1" x14ac:dyDescent="0.25">
      <c r="B41" s="146">
        <v>68000</v>
      </c>
      <c r="C41" s="147" t="s">
        <v>2183</v>
      </c>
      <c r="D41" s="899"/>
      <c r="E41" s="148">
        <v>9</v>
      </c>
      <c r="F41" s="791" t="s">
        <v>568</v>
      </c>
      <c r="H41" s="816"/>
      <c r="I41" s="818"/>
      <c r="J41" s="816"/>
      <c r="K41" s="818"/>
      <c r="L41" s="816"/>
    </row>
    <row r="42" spans="2:96" s="144" customFormat="1" ht="15" customHeight="1" x14ac:dyDescent="0.25">
      <c r="B42" s="146" t="s">
        <v>131</v>
      </c>
      <c r="C42" s="147" t="s">
        <v>2412</v>
      </c>
      <c r="D42" s="899"/>
      <c r="E42" s="148">
        <v>9</v>
      </c>
      <c r="F42" s="791" t="s">
        <v>143</v>
      </c>
      <c r="H42" s="816"/>
      <c r="I42" s="818"/>
      <c r="J42" s="816"/>
      <c r="K42" s="132"/>
      <c r="L42" s="816"/>
    </row>
    <row r="43" spans="2:96" s="144" customFormat="1" x14ac:dyDescent="0.25">
      <c r="B43" s="146">
        <v>6800</v>
      </c>
      <c r="C43" s="147" t="s">
        <v>2186</v>
      </c>
      <c r="D43" s="899"/>
      <c r="E43" s="148">
        <v>7</v>
      </c>
      <c r="F43" s="791" t="s">
        <v>12</v>
      </c>
      <c r="H43" s="816"/>
      <c r="I43" s="132"/>
      <c r="J43" s="816"/>
      <c r="K43" s="132"/>
      <c r="L43" s="816"/>
    </row>
    <row r="44" spans="2:96" s="144" customFormat="1" x14ac:dyDescent="0.25">
      <c r="B44" s="152" t="s">
        <v>59</v>
      </c>
      <c r="C44" s="147" t="s">
        <v>2138</v>
      </c>
      <c r="D44" s="899"/>
      <c r="E44" s="148">
        <v>7</v>
      </c>
      <c r="F44" s="791" t="s">
        <v>12</v>
      </c>
      <c r="G44"/>
      <c r="H44" s="133"/>
      <c r="I44" s="132"/>
      <c r="J44" s="133"/>
      <c r="K44" s="132"/>
      <c r="L44" s="133"/>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row>
    <row r="45" spans="2:96" s="144" customFormat="1" x14ac:dyDescent="0.25">
      <c r="B45" s="152" t="s">
        <v>238</v>
      </c>
      <c r="C45" s="147" t="s">
        <v>2187</v>
      </c>
      <c r="D45" s="899"/>
      <c r="E45" s="148">
        <v>7</v>
      </c>
      <c r="F45" s="791" t="s">
        <v>143</v>
      </c>
      <c r="G45"/>
      <c r="H45" s="133"/>
      <c r="I45" s="132"/>
      <c r="J45" s="133"/>
      <c r="K45" s="132"/>
      <c r="L45" s="133"/>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2:96" s="144" customFormat="1" x14ac:dyDescent="0.25">
      <c r="B46" s="157" t="s">
        <v>153</v>
      </c>
      <c r="C46" s="147" t="s">
        <v>2185</v>
      </c>
      <c r="D46" s="899"/>
      <c r="E46" s="156">
        <v>5</v>
      </c>
      <c r="F46" s="791" t="s">
        <v>143</v>
      </c>
      <c r="H46" s="816"/>
      <c r="I46" s="818"/>
      <c r="J46" s="816"/>
      <c r="K46" s="132"/>
      <c r="L46" s="816"/>
    </row>
    <row r="47" spans="2:96" s="144" customFormat="1" x14ac:dyDescent="0.25">
      <c r="B47" s="146">
        <v>8080</v>
      </c>
      <c r="C47" s="147" t="s">
        <v>2184</v>
      </c>
      <c r="D47" s="899"/>
      <c r="E47" s="148">
        <v>5</v>
      </c>
      <c r="F47" s="791" t="s">
        <v>12</v>
      </c>
      <c r="G47" s="132"/>
      <c r="H47" s="132"/>
      <c r="I47" s="818"/>
      <c r="J47" s="132"/>
      <c r="K47" s="818"/>
      <c r="L47" s="816"/>
    </row>
    <row r="48" spans="2:96" s="144" customFormat="1" x14ac:dyDescent="0.25">
      <c r="B48" s="146">
        <v>6809</v>
      </c>
      <c r="C48" s="147" t="s">
        <v>2181</v>
      </c>
      <c r="D48" s="899"/>
      <c r="E48" s="148">
        <v>4</v>
      </c>
      <c r="F48" s="791" t="s">
        <v>12</v>
      </c>
      <c r="H48" s="816"/>
      <c r="I48" s="818"/>
      <c r="J48" s="816"/>
      <c r="K48" s="816"/>
      <c r="L48" s="816"/>
    </row>
    <row r="49" spans="2:12" s="144" customFormat="1" x14ac:dyDescent="0.25">
      <c r="B49" s="146" t="s">
        <v>2179</v>
      </c>
      <c r="C49" s="147" t="s">
        <v>2182</v>
      </c>
      <c r="D49" s="899"/>
      <c r="E49" s="148">
        <v>4</v>
      </c>
      <c r="F49" s="791" t="s">
        <v>568</v>
      </c>
      <c r="H49" s="816"/>
      <c r="I49" s="818"/>
      <c r="J49" s="816"/>
      <c r="K49" s="816"/>
      <c r="L49" s="816"/>
    </row>
    <row r="50" spans="2:12" s="144" customFormat="1" x14ac:dyDescent="0.25">
      <c r="B50" s="146" t="s">
        <v>910</v>
      </c>
      <c r="C50" s="147" t="s">
        <v>3399</v>
      </c>
      <c r="D50" s="899"/>
      <c r="E50" s="148">
        <v>3</v>
      </c>
      <c r="F50" s="791" t="s">
        <v>12</v>
      </c>
      <c r="H50" s="816"/>
      <c r="I50" s="132"/>
      <c r="J50" s="816"/>
      <c r="K50" s="816"/>
      <c r="L50" s="816"/>
    </row>
    <row r="51" spans="2:12" s="144" customFormat="1" x14ac:dyDescent="0.25">
      <c r="B51" s="417" t="s">
        <v>822</v>
      </c>
      <c r="C51" s="556" t="s">
        <v>1727</v>
      </c>
      <c r="D51" s="906"/>
      <c r="E51" s="557">
        <v>3</v>
      </c>
      <c r="F51" s="791" t="s">
        <v>568</v>
      </c>
      <c r="H51" s="816"/>
      <c r="I51" s="818"/>
      <c r="J51" s="816"/>
      <c r="K51" s="816"/>
      <c r="L51" s="816"/>
    </row>
    <row r="52" spans="2:12" s="144" customFormat="1" ht="30" customHeight="1" x14ac:dyDescent="0.25">
      <c r="B52" s="417" t="s">
        <v>2206</v>
      </c>
      <c r="C52" s="556" t="s">
        <v>4684</v>
      </c>
      <c r="D52" s="906"/>
      <c r="E52" s="557">
        <v>24</v>
      </c>
      <c r="H52" s="816"/>
      <c r="I52" s="818"/>
      <c r="J52" s="816"/>
      <c r="K52" s="816"/>
      <c r="L52" s="816"/>
    </row>
    <row r="53" spans="2:12" s="144" customFormat="1" ht="15.75" thickBot="1" x14ac:dyDescent="0.3">
      <c r="B53" s="558" t="s">
        <v>2180</v>
      </c>
      <c r="C53" s="140"/>
      <c r="D53" s="459"/>
      <c r="E53" s="151">
        <f>SUM(E33:E52)</f>
        <v>215</v>
      </c>
      <c r="H53" s="816"/>
      <c r="I53" s="818"/>
      <c r="J53" s="816"/>
      <c r="K53" s="816"/>
      <c r="L53" s="816"/>
    </row>
    <row r="54" spans="2:12" ht="8.25" customHeight="1" thickBot="1" x14ac:dyDescent="0.3">
      <c r="B54" s="128"/>
      <c r="C54" s="153"/>
      <c r="D54" s="153"/>
      <c r="E54" s="128"/>
      <c r="F54" s="133"/>
      <c r="G54" s="133"/>
      <c r="H54" s="133"/>
      <c r="I54" s="133"/>
      <c r="J54" s="133"/>
      <c r="K54" s="133"/>
      <c r="L54" s="133"/>
    </row>
    <row r="55" spans="2:12" ht="15.75" x14ac:dyDescent="0.25">
      <c r="B55" s="134" t="s">
        <v>947</v>
      </c>
      <c r="C55" s="154"/>
      <c r="D55" s="153"/>
      <c r="E55" s="173" t="s">
        <v>5715</v>
      </c>
      <c r="F55" s="133"/>
      <c r="G55" s="132"/>
      <c r="H55" s="133"/>
      <c r="J55" s="133"/>
    </row>
    <row r="56" spans="2:12" ht="135" customHeight="1" x14ac:dyDescent="0.25">
      <c r="B56" s="157" t="s">
        <v>143</v>
      </c>
      <c r="C56" s="147" t="s">
        <v>3283</v>
      </c>
      <c r="D56" s="899"/>
      <c r="E56" s="148">
        <v>158</v>
      </c>
      <c r="F56" s="133"/>
    </row>
    <row r="57" spans="2:12" ht="45" customHeight="1" x14ac:dyDescent="0.25">
      <c r="B57" s="146" t="s">
        <v>911</v>
      </c>
      <c r="C57" s="147" t="s">
        <v>5797</v>
      </c>
      <c r="D57" s="899"/>
      <c r="E57" s="155">
        <v>80</v>
      </c>
      <c r="F57" s="133"/>
    </row>
    <row r="58" spans="2:12" ht="60" customHeight="1" x14ac:dyDescent="0.25">
      <c r="B58" s="146" t="s">
        <v>3280</v>
      </c>
      <c r="C58" s="147" t="s">
        <v>2196</v>
      </c>
      <c r="D58" s="899"/>
      <c r="E58" s="148">
        <v>51</v>
      </c>
      <c r="F58" s="133"/>
    </row>
    <row r="59" spans="2:12" x14ac:dyDescent="0.25">
      <c r="B59" s="417" t="s">
        <v>1359</v>
      </c>
      <c r="C59" s="179" t="s">
        <v>1795</v>
      </c>
      <c r="D59" s="905"/>
      <c r="E59" s="418">
        <v>9</v>
      </c>
      <c r="F59" s="133"/>
      <c r="G59" s="132"/>
      <c r="H59" s="133"/>
      <c r="J59" s="133"/>
    </row>
    <row r="60" spans="2:12" ht="15.75" thickBot="1" x14ac:dyDescent="0.3">
      <c r="B60" s="558" t="s">
        <v>2180</v>
      </c>
      <c r="C60" s="140"/>
      <c r="D60" s="459"/>
      <c r="E60" s="468">
        <f>SUM(E56:E59)</f>
        <v>298</v>
      </c>
      <c r="F60" s="133"/>
      <c r="G60" s="132"/>
      <c r="H60" s="133"/>
      <c r="J60" s="133"/>
    </row>
    <row r="61" spans="2:12" ht="6.75" customHeight="1" thickBot="1" x14ac:dyDescent="0.3">
      <c r="B61" s="133"/>
      <c r="C61" s="132"/>
      <c r="D61" s="132"/>
      <c r="E61" s="133"/>
      <c r="F61" s="133"/>
      <c r="G61" s="132"/>
      <c r="H61" s="133"/>
      <c r="J61" s="133"/>
    </row>
    <row r="62" spans="2:12" ht="15" customHeight="1" x14ac:dyDescent="0.25">
      <c r="B62" s="160" t="s">
        <v>5650</v>
      </c>
      <c r="C62" s="154" t="s">
        <v>5653</v>
      </c>
      <c r="D62" s="907"/>
      <c r="E62" s="596"/>
      <c r="F62" s="133"/>
      <c r="G62" s="132"/>
      <c r="H62" s="133"/>
      <c r="J62" s="133"/>
    </row>
    <row r="63" spans="2:12" ht="15" customHeight="1" x14ac:dyDescent="0.25">
      <c r="B63" s="142" t="s">
        <v>2946</v>
      </c>
      <c r="C63" s="138" t="s">
        <v>5662</v>
      </c>
      <c r="D63" s="901"/>
      <c r="E63" s="137"/>
      <c r="F63" s="133"/>
      <c r="G63" s="132"/>
      <c r="H63" s="133"/>
      <c r="J63" s="133"/>
    </row>
    <row r="64" spans="2:12" ht="15" customHeight="1" x14ac:dyDescent="0.25">
      <c r="B64" s="142" t="s">
        <v>131</v>
      </c>
      <c r="C64" s="138" t="s">
        <v>5663</v>
      </c>
      <c r="D64" s="901"/>
      <c r="E64" s="137"/>
      <c r="F64" s="133"/>
      <c r="G64" s="132"/>
      <c r="H64" s="133"/>
      <c r="J64" s="133"/>
    </row>
    <row r="65" spans="2:10" ht="15" customHeight="1" x14ac:dyDescent="0.25">
      <c r="B65" s="142" t="s">
        <v>4916</v>
      </c>
      <c r="C65" s="138" t="s">
        <v>5657</v>
      </c>
      <c r="D65" s="901"/>
      <c r="E65" s="137"/>
      <c r="F65" s="133"/>
      <c r="G65" s="132"/>
      <c r="H65" s="133"/>
      <c r="J65" s="133"/>
    </row>
    <row r="66" spans="2:10" ht="15" customHeight="1" x14ac:dyDescent="0.25">
      <c r="B66" s="142" t="s">
        <v>1571</v>
      </c>
      <c r="C66" s="138" t="s">
        <v>5654</v>
      </c>
      <c r="D66" s="901"/>
      <c r="E66" s="137"/>
      <c r="F66" s="133"/>
      <c r="G66" s="132"/>
      <c r="H66" s="133"/>
      <c r="J66" s="133"/>
    </row>
    <row r="67" spans="2:10" ht="15" customHeight="1" x14ac:dyDescent="0.25">
      <c r="B67" s="142" t="s">
        <v>5651</v>
      </c>
      <c r="C67" s="138" t="s">
        <v>5655</v>
      </c>
      <c r="D67" s="901"/>
      <c r="E67" s="137"/>
      <c r="F67" s="133"/>
      <c r="G67" s="132"/>
      <c r="H67" s="133"/>
      <c r="J67" s="133"/>
    </row>
    <row r="68" spans="2:10" ht="15" customHeight="1" x14ac:dyDescent="0.25">
      <c r="B68" s="142" t="s">
        <v>734</v>
      </c>
      <c r="C68" s="138" t="s">
        <v>5664</v>
      </c>
      <c r="D68" s="901"/>
      <c r="E68" s="137"/>
      <c r="F68" s="133"/>
      <c r="G68" s="132"/>
      <c r="H68" s="133"/>
      <c r="J68" s="133"/>
    </row>
    <row r="69" spans="2:10" ht="15" customHeight="1" x14ac:dyDescent="0.25">
      <c r="B69" s="142" t="s">
        <v>5652</v>
      </c>
      <c r="C69" s="138" t="s">
        <v>5656</v>
      </c>
      <c r="D69" s="901"/>
      <c r="E69" s="137"/>
      <c r="F69" s="133"/>
      <c r="G69" s="132"/>
      <c r="H69" s="133"/>
      <c r="J69" s="133"/>
    </row>
    <row r="70" spans="2:10" ht="15" customHeight="1" x14ac:dyDescent="0.25">
      <c r="B70" s="142" t="s">
        <v>1344</v>
      </c>
      <c r="C70" s="132" t="s">
        <v>5661</v>
      </c>
      <c r="D70" s="132"/>
      <c r="E70" s="137"/>
      <c r="F70" s="133"/>
      <c r="G70" s="132"/>
      <c r="H70" s="133"/>
      <c r="J70" s="133"/>
    </row>
    <row r="71" spans="2:10" ht="15" customHeight="1" x14ac:dyDescent="0.25">
      <c r="B71" s="142" t="s">
        <v>1613</v>
      </c>
      <c r="C71" s="138" t="s">
        <v>5665</v>
      </c>
      <c r="D71" s="901"/>
      <c r="E71" s="137"/>
      <c r="F71" s="133"/>
      <c r="G71" s="132"/>
      <c r="H71" s="133"/>
      <c r="J71" s="133"/>
    </row>
    <row r="72" spans="2:10" ht="15" customHeight="1" x14ac:dyDescent="0.25">
      <c r="B72" s="142"/>
      <c r="C72" s="138"/>
      <c r="D72" s="901"/>
      <c r="E72" s="137"/>
      <c r="F72" s="133"/>
      <c r="G72" s="132"/>
      <c r="H72" s="133"/>
      <c r="J72" s="133"/>
    </row>
    <row r="73" spans="2:10" ht="15" customHeight="1" x14ac:dyDescent="0.25">
      <c r="B73" s="865" t="s">
        <v>5660</v>
      </c>
      <c r="C73" s="589" t="s">
        <v>5666</v>
      </c>
      <c r="D73" s="649"/>
      <c r="E73" s="137"/>
      <c r="F73" s="133"/>
      <c r="G73" s="132"/>
      <c r="H73" s="133"/>
      <c r="J73" s="133"/>
    </row>
    <row r="74" spans="2:10" ht="15" customHeight="1" x14ac:dyDescent="0.25">
      <c r="B74" s="142"/>
      <c r="C74" s="138"/>
      <c r="D74" s="901"/>
      <c r="E74" s="137"/>
      <c r="F74" s="133"/>
      <c r="G74" s="132"/>
      <c r="H74" s="133"/>
      <c r="J74" s="133"/>
    </row>
    <row r="75" spans="2:10" ht="15" customHeight="1" thickBot="1" x14ac:dyDescent="0.3">
      <c r="B75" s="139"/>
      <c r="C75" s="140"/>
      <c r="D75" s="459"/>
      <c r="E75" s="141"/>
      <c r="F75" s="133"/>
      <c r="G75" s="132"/>
      <c r="H75" s="133"/>
      <c r="J75" s="133"/>
    </row>
    <row r="76" spans="2:10" ht="6.75" customHeight="1" thickBot="1" x14ac:dyDescent="0.3">
      <c r="B76" s="133"/>
      <c r="C76" s="132"/>
      <c r="D76" s="132"/>
      <c r="E76" s="133"/>
      <c r="F76" s="133"/>
      <c r="G76" s="132"/>
      <c r="H76" s="133"/>
      <c r="J76" s="133"/>
    </row>
    <row r="77" spans="2:10" ht="15.75" x14ac:dyDescent="0.25">
      <c r="B77" s="160" t="s">
        <v>922</v>
      </c>
      <c r="C77" s="154"/>
      <c r="D77" s="153"/>
      <c r="E77" s="173" t="s">
        <v>5715</v>
      </c>
      <c r="F77" s="133"/>
      <c r="G77" s="132"/>
      <c r="H77" s="133"/>
      <c r="J77" s="133"/>
    </row>
    <row r="78" spans="2:10" x14ac:dyDescent="0.25">
      <c r="B78" s="157" t="s">
        <v>150</v>
      </c>
      <c r="C78" s="138" t="s">
        <v>151</v>
      </c>
      <c r="D78" s="901"/>
      <c r="E78" s="137" t="s">
        <v>924</v>
      </c>
      <c r="F78" s="133"/>
      <c r="G78" s="132"/>
      <c r="H78" s="133"/>
      <c r="J78" s="133"/>
    </row>
    <row r="79" spans="2:10" x14ac:dyDescent="0.25">
      <c r="B79" s="152" t="s">
        <v>689</v>
      </c>
      <c r="C79" s="138" t="s">
        <v>1525</v>
      </c>
      <c r="D79" s="901"/>
      <c r="E79" s="137"/>
      <c r="F79" s="133"/>
      <c r="G79" s="132"/>
      <c r="H79" s="133"/>
      <c r="J79" s="133"/>
    </row>
    <row r="80" spans="2:10" x14ac:dyDescent="0.25">
      <c r="B80" s="152" t="s">
        <v>674</v>
      </c>
      <c r="C80" s="138" t="s">
        <v>1276</v>
      </c>
      <c r="D80" s="901"/>
      <c r="E80" s="137"/>
      <c r="F80" s="133"/>
      <c r="G80" s="132"/>
      <c r="H80" s="133"/>
      <c r="J80" s="133"/>
    </row>
    <row r="81" spans="2:10" x14ac:dyDescent="0.25">
      <c r="B81" s="152" t="s">
        <v>1580</v>
      </c>
      <c r="C81" s="138" t="s">
        <v>6275</v>
      </c>
      <c r="D81" s="901"/>
      <c r="E81" s="137" t="s">
        <v>924</v>
      </c>
      <c r="F81" s="133"/>
      <c r="G81" s="132"/>
      <c r="H81" s="133"/>
      <c r="J81" s="133"/>
    </row>
    <row r="82" spans="2:10" x14ac:dyDescent="0.25">
      <c r="B82" s="157" t="s">
        <v>446</v>
      </c>
      <c r="C82" s="138" t="s">
        <v>926</v>
      </c>
      <c r="D82" s="901"/>
      <c r="E82" s="137" t="s">
        <v>924</v>
      </c>
      <c r="F82" s="133"/>
      <c r="G82" s="132"/>
      <c r="H82" s="133"/>
      <c r="J82" s="133"/>
    </row>
    <row r="83" spans="2:10" x14ac:dyDescent="0.25">
      <c r="B83" s="157" t="s">
        <v>6276</v>
      </c>
      <c r="C83" s="138" t="s">
        <v>6277</v>
      </c>
      <c r="D83" s="901"/>
      <c r="E83" s="137" t="s">
        <v>924</v>
      </c>
      <c r="F83" s="133"/>
      <c r="G83" s="132"/>
      <c r="H83" s="133"/>
      <c r="J83" s="133"/>
    </row>
    <row r="84" spans="2:10" x14ac:dyDescent="0.25">
      <c r="B84" s="157" t="s">
        <v>31</v>
      </c>
      <c r="C84" s="138" t="s">
        <v>923</v>
      </c>
      <c r="D84" s="901"/>
      <c r="E84" s="137" t="s">
        <v>924</v>
      </c>
      <c r="F84" s="133"/>
      <c r="G84" s="132"/>
      <c r="H84" s="133"/>
      <c r="I84" s="133"/>
      <c r="J84" s="133"/>
    </row>
    <row r="85" spans="2:10" x14ac:dyDescent="0.25">
      <c r="B85" s="157" t="s">
        <v>921</v>
      </c>
      <c r="C85" s="138" t="s">
        <v>145</v>
      </c>
      <c r="D85" s="901"/>
      <c r="E85" s="137" t="s">
        <v>924</v>
      </c>
      <c r="F85" s="133"/>
      <c r="G85" s="132"/>
      <c r="H85" s="133"/>
      <c r="I85" s="133"/>
      <c r="J85" s="133"/>
    </row>
    <row r="86" spans="2:10" x14ac:dyDescent="0.25">
      <c r="B86" s="157" t="s">
        <v>451</v>
      </c>
      <c r="C86" s="138" t="s">
        <v>453</v>
      </c>
      <c r="D86" s="901"/>
      <c r="E86" s="137" t="s">
        <v>924</v>
      </c>
      <c r="F86" s="133"/>
      <c r="G86" s="132"/>
      <c r="H86" s="133"/>
      <c r="I86" s="133"/>
      <c r="J86" s="133"/>
    </row>
    <row r="87" spans="2:10" x14ac:dyDescent="0.25">
      <c r="B87" s="157" t="s">
        <v>471</v>
      </c>
      <c r="C87" s="138" t="s">
        <v>1478</v>
      </c>
      <c r="D87" s="901"/>
      <c r="E87" s="137" t="s">
        <v>924</v>
      </c>
      <c r="F87" s="133"/>
      <c r="G87" s="132"/>
      <c r="H87" s="133"/>
      <c r="I87" s="133"/>
      <c r="J87" s="133"/>
    </row>
    <row r="88" spans="2:10" x14ac:dyDescent="0.25">
      <c r="B88" s="416" t="s">
        <v>1613</v>
      </c>
      <c r="C88" s="179" t="s">
        <v>4685</v>
      </c>
      <c r="D88" s="905"/>
      <c r="E88" s="180"/>
      <c r="F88" s="133"/>
      <c r="G88" s="133"/>
      <c r="H88" s="133"/>
      <c r="I88" s="133"/>
      <c r="J88" s="133"/>
    </row>
    <row r="89" spans="2:10" x14ac:dyDescent="0.25">
      <c r="B89" s="178" t="s">
        <v>370</v>
      </c>
      <c r="C89" s="179" t="s">
        <v>954</v>
      </c>
      <c r="D89" s="905"/>
      <c r="E89" s="180"/>
      <c r="F89" s="133"/>
      <c r="G89" s="133"/>
      <c r="H89" s="133"/>
      <c r="I89" s="133"/>
      <c r="J89" s="133"/>
    </row>
    <row r="90" spans="2:10" x14ac:dyDescent="0.25">
      <c r="B90" s="157" t="s">
        <v>540</v>
      </c>
      <c r="C90" s="138" t="s">
        <v>541</v>
      </c>
      <c r="D90" s="901"/>
      <c r="E90" s="137" t="s">
        <v>924</v>
      </c>
    </row>
    <row r="91" spans="2:10" x14ac:dyDescent="0.25">
      <c r="B91" s="157" t="s">
        <v>543</v>
      </c>
      <c r="C91" s="138" t="s">
        <v>544</v>
      </c>
      <c r="D91" s="901"/>
      <c r="E91" s="137" t="s">
        <v>924</v>
      </c>
    </row>
    <row r="92" spans="2:10" x14ac:dyDescent="0.25">
      <c r="B92" s="157" t="s">
        <v>558</v>
      </c>
      <c r="C92" s="138" t="s">
        <v>1279</v>
      </c>
      <c r="D92" s="901"/>
      <c r="E92" s="137"/>
    </row>
    <row r="93" spans="2:10" x14ac:dyDescent="0.25">
      <c r="B93" s="152" t="s">
        <v>32</v>
      </c>
      <c r="C93" s="138" t="s">
        <v>925</v>
      </c>
      <c r="D93" s="901"/>
      <c r="E93" s="137"/>
    </row>
    <row r="94" spans="2:10" ht="15.75" thickBot="1" x14ac:dyDescent="0.3">
      <c r="B94" s="150"/>
      <c r="C94" s="140"/>
      <c r="D94" s="459"/>
      <c r="E94" s="141"/>
    </row>
    <row r="95" spans="2:10" ht="7.5" customHeight="1" thickBot="1" x14ac:dyDescent="0.3">
      <c r="B95" s="36"/>
      <c r="C95" s="132"/>
      <c r="D95" s="132"/>
      <c r="E95" s="133"/>
    </row>
    <row r="96" spans="2:10" ht="15.75" x14ac:dyDescent="0.25">
      <c r="B96" s="160" t="s">
        <v>1328</v>
      </c>
      <c r="C96" s="321" t="s">
        <v>5715</v>
      </c>
      <c r="D96" s="908"/>
      <c r="E96" s="1041" t="s">
        <v>1336</v>
      </c>
      <c r="F96" s="1042"/>
    </row>
    <row r="97" spans="2:6" x14ac:dyDescent="0.25">
      <c r="B97" s="157" t="s">
        <v>1322</v>
      </c>
      <c r="C97" s="138" t="s">
        <v>1697</v>
      </c>
      <c r="D97" s="901"/>
      <c r="E97" s="649" t="s">
        <v>1337</v>
      </c>
      <c r="F97" s="650"/>
    </row>
    <row r="98" spans="2:6" x14ac:dyDescent="0.25">
      <c r="B98" s="157" t="s">
        <v>1347</v>
      </c>
      <c r="C98" s="138" t="s">
        <v>1348</v>
      </c>
      <c r="D98" s="901"/>
      <c r="E98" s="649" t="s">
        <v>1337</v>
      </c>
      <c r="F98" s="650"/>
    </row>
    <row r="99" spans="2:6" x14ac:dyDescent="0.25">
      <c r="B99" s="157" t="s">
        <v>1324</v>
      </c>
      <c r="C99" s="138" t="s">
        <v>1696</v>
      </c>
      <c r="D99" s="901"/>
      <c r="E99" s="649" t="s">
        <v>1340</v>
      </c>
      <c r="F99" s="650"/>
    </row>
    <row r="100" spans="2:6" x14ac:dyDescent="0.25">
      <c r="B100" s="157" t="s">
        <v>4402</v>
      </c>
      <c r="C100" s="138" t="s">
        <v>4401</v>
      </c>
      <c r="D100" s="901"/>
      <c r="E100" s="649" t="s">
        <v>1340</v>
      </c>
      <c r="F100" s="650"/>
    </row>
    <row r="101" spans="2:6" x14ac:dyDescent="0.25">
      <c r="B101" s="152" t="s">
        <v>1331</v>
      </c>
      <c r="C101" s="138" t="s">
        <v>1332</v>
      </c>
      <c r="D101" s="901"/>
      <c r="E101" s="649" t="s">
        <v>1340</v>
      </c>
      <c r="F101" s="650"/>
    </row>
    <row r="102" spans="2:6" x14ac:dyDescent="0.25">
      <c r="B102" s="152" t="s">
        <v>1353</v>
      </c>
      <c r="C102" s="138" t="s">
        <v>1354</v>
      </c>
      <c r="D102" s="901"/>
      <c r="E102" s="649" t="s">
        <v>1340</v>
      </c>
      <c r="F102" s="650"/>
    </row>
    <row r="103" spans="2:6" x14ac:dyDescent="0.25">
      <c r="B103" s="152" t="s">
        <v>1349</v>
      </c>
      <c r="C103" s="138" t="s">
        <v>1350</v>
      </c>
      <c r="D103" s="901"/>
      <c r="E103" s="649" t="s">
        <v>1340</v>
      </c>
      <c r="F103" s="650"/>
    </row>
    <row r="104" spans="2:6" x14ac:dyDescent="0.25">
      <c r="B104" s="152" t="s">
        <v>1526</v>
      </c>
      <c r="C104" s="138" t="s">
        <v>1527</v>
      </c>
      <c r="D104" s="901"/>
      <c r="E104" s="649" t="s">
        <v>1339</v>
      </c>
      <c r="F104" s="650"/>
    </row>
    <row r="105" spans="2:6" x14ac:dyDescent="0.25">
      <c r="B105" s="416" t="s">
        <v>1326</v>
      </c>
      <c r="C105" s="179" t="s">
        <v>1329</v>
      </c>
      <c r="D105" s="905"/>
      <c r="E105" s="649" t="s">
        <v>1339</v>
      </c>
      <c r="F105" s="650"/>
    </row>
    <row r="106" spans="2:6" x14ac:dyDescent="0.25">
      <c r="B106" s="416" t="s">
        <v>1327</v>
      </c>
      <c r="C106" s="179" t="s">
        <v>1330</v>
      </c>
      <c r="D106" s="905"/>
      <c r="E106" s="649" t="s">
        <v>1339</v>
      </c>
      <c r="F106" s="650"/>
    </row>
    <row r="107" spans="2:6" x14ac:dyDescent="0.25">
      <c r="B107" s="416" t="s">
        <v>1344</v>
      </c>
      <c r="C107" s="179" t="s">
        <v>1345</v>
      </c>
      <c r="D107" s="905"/>
      <c r="E107" s="649" t="s">
        <v>1339</v>
      </c>
      <c r="F107" s="650"/>
    </row>
    <row r="108" spans="2:6" x14ac:dyDescent="0.25">
      <c r="B108" s="152" t="s">
        <v>1323</v>
      </c>
      <c r="C108" s="138" t="s">
        <v>1355</v>
      </c>
      <c r="D108" s="901"/>
      <c r="E108" s="649" t="s">
        <v>1342</v>
      </c>
      <c r="F108" s="650"/>
    </row>
    <row r="109" spans="2:6" x14ac:dyDescent="0.25">
      <c r="B109" s="416" t="s">
        <v>1333</v>
      </c>
      <c r="C109" s="179" t="s">
        <v>1334</v>
      </c>
      <c r="D109" s="905"/>
      <c r="E109" s="649" t="s">
        <v>1200</v>
      </c>
      <c r="F109" s="650"/>
    </row>
    <row r="110" spans="2:6" x14ac:dyDescent="0.25">
      <c r="B110" s="416" t="s">
        <v>1356</v>
      </c>
      <c r="C110" s="179" t="s">
        <v>1357</v>
      </c>
      <c r="D110" s="905"/>
      <c r="E110" s="649" t="s">
        <v>1200</v>
      </c>
      <c r="F110" s="650"/>
    </row>
    <row r="111" spans="2:6" x14ac:dyDescent="0.25">
      <c r="B111" s="178" t="s">
        <v>1590</v>
      </c>
      <c r="C111" s="179" t="s">
        <v>1591</v>
      </c>
      <c r="D111" s="905"/>
      <c r="E111" s="649" t="s">
        <v>1200</v>
      </c>
      <c r="F111" s="650"/>
    </row>
    <row r="112" spans="2:6" x14ac:dyDescent="0.25">
      <c r="B112" s="416" t="s">
        <v>145</v>
      </c>
      <c r="C112" s="179" t="s">
        <v>1381</v>
      </c>
      <c r="D112" s="905"/>
      <c r="E112" s="649" t="s">
        <v>1200</v>
      </c>
      <c r="F112" s="650"/>
    </row>
    <row r="113" spans="2:6" x14ac:dyDescent="0.25">
      <c r="B113" s="157" t="s">
        <v>1335</v>
      </c>
      <c r="C113" s="138" t="s">
        <v>1343</v>
      </c>
      <c r="D113" s="901"/>
      <c r="E113" s="649" t="s">
        <v>1200</v>
      </c>
      <c r="F113" s="650"/>
    </row>
    <row r="114" spans="2:6" x14ac:dyDescent="0.25">
      <c r="B114" s="152" t="s">
        <v>1325</v>
      </c>
      <c r="C114" s="138" t="s">
        <v>1352</v>
      </c>
      <c r="D114" s="901"/>
      <c r="E114" s="649" t="s">
        <v>1346</v>
      </c>
      <c r="F114" s="650"/>
    </row>
    <row r="115" spans="2:6" x14ac:dyDescent="0.25">
      <c r="B115" s="152" t="s">
        <v>1694</v>
      </c>
      <c r="C115" s="138" t="s">
        <v>1695</v>
      </c>
      <c r="D115" s="901"/>
      <c r="E115" s="649" t="s">
        <v>1338</v>
      </c>
      <c r="F115" s="650"/>
    </row>
    <row r="116" spans="2:6" x14ac:dyDescent="0.25">
      <c r="B116" s="152" t="s">
        <v>820</v>
      </c>
      <c r="C116" s="138" t="s">
        <v>1320</v>
      </c>
      <c r="D116" s="901"/>
      <c r="E116" s="649" t="s">
        <v>1338</v>
      </c>
      <c r="F116" s="650"/>
    </row>
    <row r="117" spans="2:6" x14ac:dyDescent="0.25">
      <c r="B117" s="157" t="s">
        <v>819</v>
      </c>
      <c r="C117" s="138" t="s">
        <v>1321</v>
      </c>
      <c r="D117" s="901"/>
      <c r="E117" s="649" t="s">
        <v>1338</v>
      </c>
      <c r="F117" s="650"/>
    </row>
    <row r="118" spans="2:6" x14ac:dyDescent="0.25">
      <c r="B118" s="157" t="s">
        <v>1569</v>
      </c>
      <c r="C118" s="138" t="s">
        <v>1570</v>
      </c>
      <c r="D118" s="901"/>
      <c r="E118" s="649" t="s">
        <v>1338</v>
      </c>
      <c r="F118" s="650"/>
    </row>
    <row r="119" spans="2:6" x14ac:dyDescent="0.25">
      <c r="B119" s="157" t="s">
        <v>863</v>
      </c>
      <c r="C119" s="138" t="s">
        <v>1384</v>
      </c>
      <c r="D119" s="901"/>
      <c r="E119" s="649" t="s">
        <v>1338</v>
      </c>
      <c r="F119" s="650"/>
    </row>
    <row r="120" spans="2:6" x14ac:dyDescent="0.25">
      <c r="B120" s="416" t="s">
        <v>2671</v>
      </c>
      <c r="C120" s="179" t="s">
        <v>5659</v>
      </c>
      <c r="D120" s="905"/>
      <c r="E120" s="863" t="s">
        <v>5658</v>
      </c>
      <c r="F120" s="864"/>
    </row>
    <row r="121" spans="2:6" ht="15.75" thickBot="1" x14ac:dyDescent="0.3">
      <c r="B121" s="150"/>
      <c r="C121" s="140"/>
      <c r="D121" s="459"/>
      <c r="E121" s="651"/>
      <c r="F121" s="652"/>
    </row>
    <row r="122" spans="2:6" ht="7.5" customHeight="1" thickBot="1" x14ac:dyDescent="0.3">
      <c r="B122" s="36"/>
      <c r="C122" s="132"/>
      <c r="D122" s="132"/>
      <c r="E122" s="133"/>
    </row>
    <row r="123" spans="2:6" x14ac:dyDescent="0.25">
      <c r="B123" s="163" t="s">
        <v>946</v>
      </c>
      <c r="C123" s="154"/>
      <c r="D123" s="907"/>
      <c r="E123" s="164" t="s">
        <v>930</v>
      </c>
    </row>
    <row r="124" spans="2:6" x14ac:dyDescent="0.25">
      <c r="B124" s="789"/>
      <c r="C124" s="438" t="s">
        <v>4222</v>
      </c>
      <c r="D124" s="909"/>
      <c r="E124" s="347"/>
    </row>
    <row r="125" spans="2:6" x14ac:dyDescent="0.25">
      <c r="B125" s="348" t="s">
        <v>1280</v>
      </c>
      <c r="C125" s="349" t="s">
        <v>1266</v>
      </c>
      <c r="D125" s="910"/>
      <c r="E125" s="347"/>
    </row>
    <row r="126" spans="2:6" x14ac:dyDescent="0.25">
      <c r="B126" s="152" t="s">
        <v>929</v>
      </c>
      <c r="C126" s="165" t="s">
        <v>636</v>
      </c>
      <c r="D126" s="911"/>
      <c r="E126" s="137"/>
    </row>
    <row r="127" spans="2:6" x14ac:dyDescent="0.25">
      <c r="B127" s="152" t="s">
        <v>933</v>
      </c>
      <c r="C127" s="165" t="s">
        <v>934</v>
      </c>
      <c r="D127" s="911"/>
      <c r="E127" s="137"/>
    </row>
    <row r="128" spans="2:6" x14ac:dyDescent="0.25">
      <c r="B128" s="152" t="s">
        <v>910</v>
      </c>
      <c r="C128" s="165" t="s">
        <v>938</v>
      </c>
      <c r="D128" s="911"/>
      <c r="E128" s="137"/>
    </row>
    <row r="129" spans="2:8" x14ac:dyDescent="0.25">
      <c r="B129" s="152" t="s">
        <v>928</v>
      </c>
      <c r="C129" s="165" t="s">
        <v>936</v>
      </c>
      <c r="D129" s="911"/>
      <c r="E129" s="137"/>
    </row>
    <row r="130" spans="2:8" x14ac:dyDescent="0.25">
      <c r="B130" s="152" t="s">
        <v>927</v>
      </c>
      <c r="C130" s="165" t="s">
        <v>939</v>
      </c>
      <c r="D130" s="911"/>
      <c r="E130" s="137"/>
    </row>
    <row r="131" spans="2:8" x14ac:dyDescent="0.25">
      <c r="B131" s="152" t="s">
        <v>931</v>
      </c>
      <c r="C131" s="165" t="s">
        <v>932</v>
      </c>
      <c r="D131" s="911"/>
      <c r="E131" s="137"/>
    </row>
    <row r="132" spans="2:8" x14ac:dyDescent="0.25">
      <c r="B132" s="152" t="s">
        <v>6278</v>
      </c>
      <c r="C132" s="165" t="s">
        <v>6279</v>
      </c>
      <c r="D132" s="911"/>
      <c r="E132" s="137"/>
    </row>
    <row r="133" spans="2:8" x14ac:dyDescent="0.25">
      <c r="B133" s="152" t="s">
        <v>1548</v>
      </c>
      <c r="C133" s="165" t="s">
        <v>1547</v>
      </c>
      <c r="D133" s="911"/>
      <c r="E133" s="137"/>
    </row>
    <row r="134" spans="2:8" x14ac:dyDescent="0.25">
      <c r="B134" s="152" t="s">
        <v>1873</v>
      </c>
      <c r="C134" s="165" t="s">
        <v>1908</v>
      </c>
      <c r="D134" s="911"/>
      <c r="E134" s="137"/>
    </row>
    <row r="135" spans="2:8" x14ac:dyDescent="0.25">
      <c r="B135" s="152" t="s">
        <v>935</v>
      </c>
      <c r="C135" s="165" t="s">
        <v>937</v>
      </c>
      <c r="D135" s="911"/>
      <c r="E135" s="137"/>
    </row>
    <row r="136" spans="2:8" x14ac:dyDescent="0.25">
      <c r="B136" s="152" t="s">
        <v>942</v>
      </c>
      <c r="C136" s="165" t="s">
        <v>943</v>
      </c>
      <c r="D136" s="911"/>
      <c r="E136" s="137"/>
    </row>
    <row r="137" spans="2:8" x14ac:dyDescent="0.25">
      <c r="B137" s="152" t="s">
        <v>2199</v>
      </c>
      <c r="C137" s="165" t="s">
        <v>2198</v>
      </c>
      <c r="D137" s="911"/>
      <c r="E137" s="137"/>
    </row>
    <row r="138" spans="2:8" x14ac:dyDescent="0.25">
      <c r="B138" s="152" t="s">
        <v>940</v>
      </c>
      <c r="C138" s="165" t="s">
        <v>941</v>
      </c>
      <c r="D138" s="911"/>
      <c r="E138" s="137"/>
    </row>
    <row r="139" spans="2:8" ht="16.5" thickBot="1" x14ac:dyDescent="0.3">
      <c r="B139" s="150"/>
      <c r="C139" s="140"/>
      <c r="D139" s="459"/>
      <c r="E139" s="448" t="s">
        <v>5163</v>
      </c>
    </row>
    <row r="140" spans="2:8" ht="6.75" customHeight="1" thickBot="1" x14ac:dyDescent="0.3">
      <c r="B140" s="133"/>
      <c r="C140" s="132"/>
      <c r="D140" s="132"/>
      <c r="E140" s="133"/>
    </row>
    <row r="141" spans="2:8" ht="15.75" x14ac:dyDescent="0.25">
      <c r="B141" s="256" t="s">
        <v>917</v>
      </c>
      <c r="C141" s="128"/>
      <c r="D141" s="128"/>
      <c r="E141" s="128"/>
      <c r="F141" s="128"/>
      <c r="G141" s="173" t="s">
        <v>5715</v>
      </c>
      <c r="H141" s="252"/>
    </row>
    <row r="142" spans="2:8" x14ac:dyDescent="0.25">
      <c r="B142" s="251" t="s">
        <v>918</v>
      </c>
      <c r="C142" s="133"/>
      <c r="D142" s="133"/>
      <c r="E142" s="133"/>
      <c r="F142" s="133"/>
      <c r="G142" s="133"/>
      <c r="H142" s="252"/>
    </row>
    <row r="143" spans="2:8" x14ac:dyDescent="0.25">
      <c r="B143" s="350" t="s">
        <v>1281</v>
      </c>
      <c r="C143" s="133"/>
      <c r="D143" s="133"/>
      <c r="E143" s="133"/>
      <c r="F143" s="133"/>
      <c r="G143" s="133"/>
      <c r="H143" s="252"/>
    </row>
    <row r="144" spans="2:8" x14ac:dyDescent="0.25">
      <c r="B144" s="350" t="s">
        <v>1299</v>
      </c>
      <c r="C144" s="133"/>
      <c r="D144" s="133"/>
      <c r="E144" s="133"/>
      <c r="F144" s="133"/>
      <c r="G144" s="133"/>
      <c r="H144" s="252"/>
    </row>
    <row r="145" spans="2:8" x14ac:dyDescent="0.25">
      <c r="B145" s="251" t="s">
        <v>4390</v>
      </c>
      <c r="C145" s="133"/>
      <c r="D145" s="133"/>
      <c r="E145" s="133"/>
      <c r="F145" s="133"/>
      <c r="G145" s="133"/>
      <c r="H145" s="252"/>
    </row>
    <row r="146" spans="2:8" x14ac:dyDescent="0.25">
      <c r="B146" s="350" t="s">
        <v>4391</v>
      </c>
      <c r="C146" s="133"/>
      <c r="D146" s="133"/>
      <c r="E146" s="133"/>
      <c r="F146" s="133"/>
      <c r="G146" s="133"/>
      <c r="H146" s="252"/>
    </row>
    <row r="147" spans="2:8" x14ac:dyDescent="0.25">
      <c r="B147" s="251" t="s">
        <v>1264</v>
      </c>
      <c r="C147" s="133"/>
      <c r="D147" s="133"/>
      <c r="E147" s="133"/>
      <c r="F147" s="133"/>
      <c r="G147" s="133"/>
      <c r="H147" s="252"/>
    </row>
    <row r="148" spans="2:8" x14ac:dyDescent="0.25">
      <c r="B148" s="350" t="s">
        <v>1360</v>
      </c>
      <c r="C148" s="133"/>
      <c r="D148" s="133"/>
      <c r="E148" s="133"/>
      <c r="F148" s="133"/>
      <c r="G148" s="133"/>
      <c r="H148" s="252"/>
    </row>
    <row r="149" spans="2:8" x14ac:dyDescent="0.25">
      <c r="B149" s="350" t="s">
        <v>4389</v>
      </c>
      <c r="C149" s="133"/>
      <c r="D149" s="133"/>
      <c r="E149" s="133"/>
      <c r="F149" s="133"/>
      <c r="G149" s="133"/>
      <c r="H149" s="252"/>
    </row>
    <row r="150" spans="2:8" x14ac:dyDescent="0.25">
      <c r="B150" s="251" t="s">
        <v>1262</v>
      </c>
      <c r="C150" s="133"/>
      <c r="D150" s="133"/>
      <c r="E150" s="133"/>
      <c r="F150" s="133"/>
      <c r="G150" s="133"/>
      <c r="H150" s="252"/>
    </row>
    <row r="151" spans="2:8" ht="15" customHeight="1" x14ac:dyDescent="0.25">
      <c r="B151" s="252" t="s">
        <v>1263</v>
      </c>
      <c r="C151" s="133"/>
      <c r="D151" s="133"/>
      <c r="E151" s="133"/>
      <c r="F151" s="133"/>
      <c r="G151" s="133"/>
      <c r="H151" s="252"/>
    </row>
    <row r="152" spans="2:8" ht="15" customHeight="1" x14ac:dyDescent="0.25">
      <c r="B152" s="252" t="s">
        <v>1265</v>
      </c>
      <c r="C152" s="133"/>
      <c r="D152" s="133"/>
      <c r="E152" s="133"/>
      <c r="F152" s="133"/>
      <c r="G152" s="133"/>
      <c r="H152" s="252"/>
    </row>
    <row r="153" spans="2:8" ht="15" customHeight="1" x14ac:dyDescent="0.25">
      <c r="B153" s="252" t="s">
        <v>1476</v>
      </c>
      <c r="C153" s="133"/>
      <c r="D153" s="133"/>
      <c r="E153" s="133"/>
      <c r="F153" s="133"/>
      <c r="G153" s="133"/>
      <c r="H153" s="252"/>
    </row>
    <row r="154" spans="2:8" ht="15" customHeight="1" x14ac:dyDescent="0.25">
      <c r="B154" s="252" t="s">
        <v>6280</v>
      </c>
      <c r="C154" s="133"/>
      <c r="D154" s="133"/>
      <c r="E154" s="133"/>
      <c r="F154" s="133"/>
      <c r="G154" s="133"/>
      <c r="H154" s="252"/>
    </row>
    <row r="155" spans="2:8" ht="15" customHeight="1" x14ac:dyDescent="0.25">
      <c r="B155" s="255" t="s">
        <v>1282</v>
      </c>
      <c r="C155" s="133"/>
      <c r="D155" s="133"/>
      <c r="E155" s="133"/>
      <c r="F155" s="133"/>
      <c r="G155" s="133"/>
      <c r="H155" s="252"/>
    </row>
    <row r="156" spans="2:8" ht="15" customHeight="1" x14ac:dyDescent="0.25">
      <c r="B156" s="358" t="s">
        <v>1283</v>
      </c>
      <c r="C156" s="133"/>
      <c r="D156" s="133"/>
      <c r="E156" s="133"/>
      <c r="F156" s="133"/>
      <c r="G156" s="133"/>
      <c r="H156" s="252"/>
    </row>
    <row r="157" spans="2:8" ht="15" customHeight="1" x14ac:dyDescent="0.25">
      <c r="B157" s="358" t="s">
        <v>1284</v>
      </c>
      <c r="C157" s="133"/>
      <c r="D157" s="133"/>
      <c r="E157" s="133"/>
      <c r="F157" s="133"/>
      <c r="G157" s="133"/>
      <c r="H157" s="252"/>
    </row>
    <row r="158" spans="2:8" x14ac:dyDescent="0.25">
      <c r="B158" s="255" t="s">
        <v>1086</v>
      </c>
      <c r="C158" s="133"/>
      <c r="D158" s="133"/>
      <c r="E158" s="133"/>
      <c r="F158" s="133"/>
      <c r="G158" s="133"/>
      <c r="H158" s="252"/>
    </row>
    <row r="159" spans="2:8" x14ac:dyDescent="0.25">
      <c r="B159" s="358" t="s">
        <v>1362</v>
      </c>
      <c r="C159" s="133"/>
      <c r="D159" s="133"/>
      <c r="E159" s="133"/>
      <c r="F159" s="133"/>
      <c r="G159" s="133"/>
      <c r="H159" s="252"/>
    </row>
    <row r="160" spans="2:8" x14ac:dyDescent="0.25">
      <c r="B160" s="358" t="s">
        <v>1363</v>
      </c>
      <c r="C160" s="133"/>
      <c r="D160" s="133"/>
      <c r="E160" s="133"/>
      <c r="F160" s="133"/>
      <c r="G160" s="133"/>
      <c r="H160" s="252"/>
    </row>
    <row r="161" spans="2:9" x14ac:dyDescent="0.25">
      <c r="B161" s="358" t="s">
        <v>1361</v>
      </c>
      <c r="C161" s="133"/>
      <c r="D161" s="133"/>
      <c r="E161" s="133"/>
      <c r="F161" s="133"/>
      <c r="G161" s="133"/>
      <c r="H161" s="252"/>
    </row>
    <row r="162" spans="2:9" x14ac:dyDescent="0.25">
      <c r="B162" s="252" t="s">
        <v>1085</v>
      </c>
      <c r="C162" s="133"/>
      <c r="D162" s="133"/>
      <c r="E162" s="133"/>
      <c r="F162" s="133"/>
      <c r="G162" s="133"/>
      <c r="H162" s="252"/>
    </row>
    <row r="163" spans="2:9" x14ac:dyDescent="0.25">
      <c r="B163" s="252" t="s">
        <v>1272</v>
      </c>
      <c r="C163" s="133"/>
      <c r="D163" s="133"/>
      <c r="E163" s="133"/>
      <c r="F163" s="133"/>
      <c r="G163" s="133"/>
      <c r="H163" s="252"/>
    </row>
    <row r="164" spans="2:9" x14ac:dyDescent="0.25">
      <c r="B164" s="252" t="s">
        <v>1731</v>
      </c>
      <c r="C164" s="133"/>
      <c r="D164" s="133"/>
      <c r="E164" s="133"/>
      <c r="F164" s="133"/>
      <c r="G164" s="133"/>
      <c r="H164" s="252"/>
    </row>
    <row r="165" spans="2:9" x14ac:dyDescent="0.25">
      <c r="B165" s="252" t="s">
        <v>1729</v>
      </c>
      <c r="C165" s="133"/>
      <c r="D165" s="133"/>
      <c r="E165" s="133"/>
      <c r="F165" s="133"/>
      <c r="G165" s="133"/>
      <c r="H165" s="252"/>
    </row>
    <row r="166" spans="2:9" x14ac:dyDescent="0.25">
      <c r="B166" s="252" t="s">
        <v>1730</v>
      </c>
      <c r="C166" s="133"/>
      <c r="D166" s="133"/>
      <c r="E166" s="133"/>
      <c r="F166" s="133"/>
      <c r="G166" s="133"/>
      <c r="H166" s="252"/>
    </row>
    <row r="167" spans="2:9" ht="15.75" thickBot="1" x14ac:dyDescent="0.3">
      <c r="B167" s="253"/>
      <c r="C167" s="254"/>
      <c r="D167" s="254"/>
      <c r="E167" s="254"/>
      <c r="F167" s="254"/>
      <c r="G167" s="254"/>
      <c r="H167" s="252"/>
    </row>
    <row r="168" spans="2:9" ht="5.25" customHeight="1" thickBot="1" x14ac:dyDescent="0.3"/>
    <row r="169" spans="2:9" ht="15.75" x14ac:dyDescent="0.25">
      <c r="B169" s="134" t="s">
        <v>1189</v>
      </c>
      <c r="C169" s="135"/>
      <c r="D169" s="135"/>
      <c r="E169" s="135"/>
      <c r="F169" s="321"/>
      <c r="G169" s="173" t="s">
        <v>5715</v>
      </c>
    </row>
    <row r="170" spans="2:9" x14ac:dyDescent="0.25">
      <c r="B170" s="142"/>
      <c r="C170" s="432" t="s">
        <v>4226</v>
      </c>
      <c r="D170" s="432"/>
      <c r="E170" s="84" t="s">
        <v>4219</v>
      </c>
      <c r="F170" s="357" t="s">
        <v>1194</v>
      </c>
      <c r="G170" s="323" t="s">
        <v>1195</v>
      </c>
    </row>
    <row r="171" spans="2:9" x14ac:dyDescent="0.25">
      <c r="B171" s="26" t="s">
        <v>218</v>
      </c>
      <c r="C171" s="28" t="s">
        <v>1192</v>
      </c>
      <c r="D171" s="28"/>
      <c r="E171" s="728" t="s">
        <v>1190</v>
      </c>
      <c r="F171" s="325">
        <v>4500</v>
      </c>
      <c r="G171" s="324" t="s">
        <v>1225</v>
      </c>
    </row>
    <row r="172" spans="2:9" x14ac:dyDescent="0.25">
      <c r="B172" s="409" t="s">
        <v>3877</v>
      </c>
      <c r="C172" s="28" t="s">
        <v>4024</v>
      </c>
      <c r="D172" s="28"/>
      <c r="E172" s="728" t="s">
        <v>1190</v>
      </c>
      <c r="F172" s="28"/>
      <c r="G172" s="729" t="s">
        <v>1196</v>
      </c>
      <c r="I172" s="54"/>
    </row>
    <row r="173" spans="2:9" x14ac:dyDescent="0.25">
      <c r="B173" s="26" t="s">
        <v>632</v>
      </c>
      <c r="C173" s="28" t="s">
        <v>1193</v>
      </c>
      <c r="D173" s="28"/>
      <c r="E173" s="728" t="s">
        <v>1190</v>
      </c>
      <c r="F173" s="326">
        <v>13463</v>
      </c>
      <c r="G173" s="729" t="s">
        <v>1196</v>
      </c>
    </row>
    <row r="174" spans="2:9" x14ac:dyDescent="0.25">
      <c r="B174" s="26" t="s">
        <v>3701</v>
      </c>
      <c r="C174" s="28" t="s">
        <v>4025</v>
      </c>
      <c r="D174" s="28"/>
      <c r="E174" s="728" t="s">
        <v>1190</v>
      </c>
      <c r="F174" s="28">
        <v>128000</v>
      </c>
      <c r="G174" s="729" t="s">
        <v>1196</v>
      </c>
      <c r="I174" s="731"/>
    </row>
    <row r="175" spans="2:9" x14ac:dyDescent="0.25">
      <c r="B175" s="409" t="s">
        <v>3554</v>
      </c>
      <c r="C175" s="28" t="s">
        <v>4026</v>
      </c>
      <c r="D175" s="28"/>
      <c r="E175" s="728" t="s">
        <v>1190</v>
      </c>
      <c r="F175" s="28">
        <v>5036</v>
      </c>
      <c r="G175" s="729" t="s">
        <v>1212</v>
      </c>
    </row>
    <row r="176" spans="2:9" x14ac:dyDescent="0.25">
      <c r="B176" s="26" t="s">
        <v>713</v>
      </c>
      <c r="C176" s="28" t="s">
        <v>1198</v>
      </c>
      <c r="D176" s="28"/>
      <c r="E176" s="728" t="s">
        <v>1190</v>
      </c>
      <c r="F176" s="326">
        <v>11605</v>
      </c>
      <c r="G176" s="322" t="s">
        <v>1151</v>
      </c>
    </row>
    <row r="177" spans="2:7" x14ac:dyDescent="0.25">
      <c r="B177" s="26" t="s">
        <v>1444</v>
      </c>
      <c r="C177" s="28" t="s">
        <v>1451</v>
      </c>
      <c r="D177" s="28"/>
      <c r="E177" s="728" t="s">
        <v>1190</v>
      </c>
      <c r="F177" s="28">
        <v>4427</v>
      </c>
      <c r="G177" s="729" t="s">
        <v>1196</v>
      </c>
    </row>
    <row r="178" spans="2:7" x14ac:dyDescent="0.25">
      <c r="B178" s="26" t="s">
        <v>695</v>
      </c>
      <c r="C178" s="28" t="s">
        <v>696</v>
      </c>
      <c r="D178" s="28"/>
      <c r="E178" s="728" t="s">
        <v>1190</v>
      </c>
      <c r="F178" s="326">
        <v>37459</v>
      </c>
      <c r="G178" s="729" t="s">
        <v>1212</v>
      </c>
    </row>
    <row r="179" spans="2:7" x14ac:dyDescent="0.25">
      <c r="B179" s="26" t="s">
        <v>4030</v>
      </c>
      <c r="C179" s="28" t="s">
        <v>4037</v>
      </c>
      <c r="D179" s="28"/>
      <c r="E179" s="728" t="s">
        <v>202</v>
      </c>
      <c r="F179" s="28">
        <v>5992</v>
      </c>
      <c r="G179" s="729" t="s">
        <v>1196</v>
      </c>
    </row>
    <row r="180" spans="2:7" x14ac:dyDescent="0.25">
      <c r="B180" s="26" t="s">
        <v>2946</v>
      </c>
      <c r="C180" s="28" t="s">
        <v>4036</v>
      </c>
      <c r="D180" s="28"/>
      <c r="E180" s="728" t="s">
        <v>202</v>
      </c>
      <c r="F180" s="28">
        <v>11740</v>
      </c>
      <c r="G180" s="729" t="s">
        <v>1196</v>
      </c>
    </row>
    <row r="181" spans="2:7" x14ac:dyDescent="0.25">
      <c r="B181" s="26" t="s">
        <v>1541</v>
      </c>
      <c r="C181" s="136" t="s">
        <v>1546</v>
      </c>
      <c r="D181" s="136"/>
      <c r="E181" s="728" t="s">
        <v>1190</v>
      </c>
      <c r="F181" s="325">
        <v>10167</v>
      </c>
      <c r="G181" s="729" t="s">
        <v>1196</v>
      </c>
    </row>
    <row r="182" spans="2:7" x14ac:dyDescent="0.25">
      <c r="B182" s="26" t="s">
        <v>446</v>
      </c>
      <c r="C182" s="28" t="s">
        <v>448</v>
      </c>
      <c r="D182" s="28"/>
      <c r="E182" s="728" t="s">
        <v>1190</v>
      </c>
      <c r="F182" s="326">
        <v>4945</v>
      </c>
      <c r="G182" s="729" t="s">
        <v>1196</v>
      </c>
    </row>
    <row r="183" spans="2:7" x14ac:dyDescent="0.25">
      <c r="B183" s="26" t="s">
        <v>1791</v>
      </c>
      <c r="C183" s="28" t="s">
        <v>1793</v>
      </c>
      <c r="D183" s="28"/>
      <c r="E183" s="728" t="s">
        <v>1190</v>
      </c>
      <c r="F183" s="326">
        <v>2820</v>
      </c>
      <c r="G183" s="729" t="s">
        <v>1196</v>
      </c>
    </row>
    <row r="184" spans="2:7" x14ac:dyDescent="0.25">
      <c r="B184" s="26" t="s">
        <v>2524</v>
      </c>
      <c r="C184" s="129" t="s">
        <v>4027</v>
      </c>
      <c r="D184" s="129"/>
      <c r="E184" s="728" t="s">
        <v>1190</v>
      </c>
      <c r="F184" s="28">
        <v>32978</v>
      </c>
      <c r="G184" s="322" t="s">
        <v>1151</v>
      </c>
    </row>
    <row r="185" spans="2:7" x14ac:dyDescent="0.25">
      <c r="B185" s="26" t="s">
        <v>450</v>
      </c>
      <c r="C185" s="28" t="s">
        <v>1197</v>
      </c>
      <c r="D185" s="28"/>
      <c r="E185" s="728" t="s">
        <v>1190</v>
      </c>
      <c r="F185" s="325">
        <v>5602</v>
      </c>
      <c r="G185" s="729" t="s">
        <v>1196</v>
      </c>
    </row>
    <row r="186" spans="2:7" x14ac:dyDescent="0.25">
      <c r="B186" s="26" t="s">
        <v>3297</v>
      </c>
      <c r="C186" s="28" t="s">
        <v>3310</v>
      </c>
      <c r="D186" s="28"/>
      <c r="E186" s="728" t="s">
        <v>1190</v>
      </c>
      <c r="F186" s="28">
        <v>4960</v>
      </c>
      <c r="G186" s="729" t="s">
        <v>1196</v>
      </c>
    </row>
    <row r="187" spans="2:7" x14ac:dyDescent="0.25">
      <c r="B187" s="26" t="s">
        <v>1236</v>
      </c>
      <c r="C187" s="28" t="s">
        <v>1242</v>
      </c>
      <c r="D187" s="28"/>
      <c r="E187" s="728" t="s">
        <v>1190</v>
      </c>
      <c r="F187" s="325">
        <v>5060</v>
      </c>
      <c r="G187" s="729" t="s">
        <v>1196</v>
      </c>
    </row>
    <row r="188" spans="2:7" x14ac:dyDescent="0.25">
      <c r="B188" s="26" t="s">
        <v>3203</v>
      </c>
      <c r="C188" s="28" t="s">
        <v>4022</v>
      </c>
      <c r="D188" s="28"/>
      <c r="E188" s="728" t="s">
        <v>1190</v>
      </c>
      <c r="F188" s="28">
        <v>7491</v>
      </c>
      <c r="G188" s="729" t="s">
        <v>1196</v>
      </c>
    </row>
    <row r="189" spans="2:7" x14ac:dyDescent="0.25">
      <c r="B189" s="26" t="s">
        <v>651</v>
      </c>
      <c r="C189" s="28" t="s">
        <v>1794</v>
      </c>
      <c r="D189" s="28"/>
      <c r="E189" s="728" t="s">
        <v>1190</v>
      </c>
      <c r="F189" s="325">
        <v>2441</v>
      </c>
      <c r="G189" s="729" t="s">
        <v>1196</v>
      </c>
    </row>
    <row r="190" spans="2:7" x14ac:dyDescent="0.25">
      <c r="B190" s="26" t="s">
        <v>4403</v>
      </c>
      <c r="C190" s="28" t="s">
        <v>4404</v>
      </c>
      <c r="D190" s="28"/>
      <c r="E190" s="814" t="s">
        <v>202</v>
      </c>
      <c r="F190" s="325"/>
      <c r="G190" s="815"/>
    </row>
    <row r="191" spans="2:7" x14ac:dyDescent="0.25">
      <c r="B191" s="26" t="s">
        <v>506</v>
      </c>
      <c r="C191" s="28" t="s">
        <v>508</v>
      </c>
      <c r="D191" s="28"/>
      <c r="E191" s="728" t="s">
        <v>1190</v>
      </c>
      <c r="F191" s="28">
        <v>52845</v>
      </c>
      <c r="G191" s="729" t="s">
        <v>1196</v>
      </c>
    </row>
    <row r="192" spans="2:7" x14ac:dyDescent="0.25">
      <c r="B192" s="26" t="s">
        <v>2036</v>
      </c>
      <c r="C192" s="28" t="s">
        <v>3141</v>
      </c>
      <c r="D192" s="28"/>
      <c r="E192" s="728" t="s">
        <v>1190</v>
      </c>
      <c r="F192" s="28">
        <v>32144</v>
      </c>
      <c r="G192" s="729" t="s">
        <v>1196</v>
      </c>
    </row>
    <row r="193" spans="2:10" x14ac:dyDescent="0.25">
      <c r="B193" s="26" t="s">
        <v>2054</v>
      </c>
      <c r="C193" s="28" t="s">
        <v>4029</v>
      </c>
      <c r="D193" s="28"/>
      <c r="E193" s="728" t="s">
        <v>202</v>
      </c>
      <c r="F193" s="28">
        <v>3730</v>
      </c>
      <c r="G193" s="729" t="s">
        <v>1196</v>
      </c>
    </row>
    <row r="194" spans="2:10" x14ac:dyDescent="0.25">
      <c r="B194" s="409" t="s">
        <v>1918</v>
      </c>
      <c r="C194" s="504" t="s">
        <v>4028</v>
      </c>
      <c r="D194" s="504"/>
      <c r="E194" s="728"/>
      <c r="F194" s="504">
        <v>90000</v>
      </c>
      <c r="G194" s="732"/>
    </row>
    <row r="195" spans="2:10" x14ac:dyDescent="0.25">
      <c r="B195" s="26" t="s">
        <v>131</v>
      </c>
      <c r="C195" s="136" t="s">
        <v>1205</v>
      </c>
      <c r="D195" s="136"/>
      <c r="E195" s="728" t="s">
        <v>202</v>
      </c>
      <c r="F195" s="325"/>
      <c r="G195" s="729"/>
    </row>
    <row r="196" spans="2:10" x14ac:dyDescent="0.25">
      <c r="B196" s="26" t="s">
        <v>734</v>
      </c>
      <c r="C196" s="28" t="s">
        <v>1206</v>
      </c>
      <c r="D196" s="28"/>
      <c r="E196" s="728" t="s">
        <v>202</v>
      </c>
      <c r="F196" s="325"/>
      <c r="G196" s="729"/>
    </row>
    <row r="197" spans="2:10" x14ac:dyDescent="0.25">
      <c r="B197" s="26" t="s">
        <v>1559</v>
      </c>
      <c r="C197" s="28" t="s">
        <v>1560</v>
      </c>
      <c r="D197" s="28"/>
      <c r="E197" s="728" t="s">
        <v>1190</v>
      </c>
      <c r="F197" s="325"/>
      <c r="G197" s="324" t="s">
        <v>1225</v>
      </c>
    </row>
    <row r="198" spans="2:10" x14ac:dyDescent="0.25">
      <c r="B198" s="142" t="s">
        <v>1199</v>
      </c>
      <c r="C198" s="28" t="s">
        <v>1202</v>
      </c>
      <c r="D198" s="28"/>
      <c r="E198" s="728" t="s">
        <v>1200</v>
      </c>
      <c r="F198" s="325"/>
      <c r="G198" s="729"/>
    </row>
    <row r="199" spans="2:10" x14ac:dyDescent="0.25">
      <c r="B199" s="142" t="s">
        <v>1207</v>
      </c>
      <c r="C199" s="28" t="s">
        <v>1208</v>
      </c>
      <c r="D199" s="28"/>
      <c r="E199" s="318" t="s">
        <v>1200</v>
      </c>
      <c r="F199" s="325"/>
      <c r="G199" s="319"/>
    </row>
    <row r="200" spans="2:10" x14ac:dyDescent="0.25">
      <c r="B200" s="142" t="s">
        <v>1203</v>
      </c>
      <c r="C200" s="28" t="s">
        <v>1204</v>
      </c>
      <c r="D200" s="28"/>
      <c r="E200" s="318" t="s">
        <v>1200</v>
      </c>
      <c r="F200" s="325"/>
      <c r="G200" s="319"/>
    </row>
    <row r="201" spans="2:10" ht="15.75" thickBot="1" x14ac:dyDescent="0.3">
      <c r="B201" s="70" t="s">
        <v>1191</v>
      </c>
      <c r="C201" s="31" t="s">
        <v>1201</v>
      </c>
      <c r="D201" s="31"/>
      <c r="E201" s="197" t="s">
        <v>1200</v>
      </c>
      <c r="F201" s="327"/>
      <c r="G201" s="320"/>
    </row>
    <row r="202" spans="2:10" ht="5.25" customHeight="1" thickBot="1" x14ac:dyDescent="0.3"/>
    <row r="203" spans="2:10" ht="15.75" x14ac:dyDescent="0.25">
      <c r="B203" s="134" t="s">
        <v>4194</v>
      </c>
      <c r="C203" s="135"/>
      <c r="D203" s="135"/>
      <c r="E203" s="135"/>
      <c r="F203" s="135"/>
      <c r="G203" s="321"/>
      <c r="H203" s="173" t="s">
        <v>5715</v>
      </c>
    </row>
    <row r="204" spans="2:10" ht="15.75" x14ac:dyDescent="0.25">
      <c r="B204" s="460"/>
      <c r="C204" s="794" t="s">
        <v>4227</v>
      </c>
      <c r="D204" s="794"/>
      <c r="E204" s="792"/>
      <c r="F204" s="792"/>
      <c r="G204" s="793"/>
      <c r="H204" s="796"/>
    </row>
    <row r="205" spans="2:10" x14ac:dyDescent="0.25">
      <c r="B205" s="142"/>
      <c r="C205" s="727" t="s">
        <v>4216</v>
      </c>
      <c r="D205" s="727"/>
      <c r="E205" s="432" t="s">
        <v>4195</v>
      </c>
      <c r="F205" s="748" t="s">
        <v>4196</v>
      </c>
      <c r="G205" s="357" t="s">
        <v>1194</v>
      </c>
      <c r="H205" s="323" t="s">
        <v>1195</v>
      </c>
    </row>
    <row r="206" spans="2:10" x14ac:dyDescent="0.25">
      <c r="B206" s="26" t="s">
        <v>150</v>
      </c>
      <c r="C206" s="779" t="s">
        <v>4197</v>
      </c>
      <c r="D206" s="779"/>
      <c r="E206" s="29" t="s">
        <v>4199</v>
      </c>
      <c r="F206" s="432" t="s">
        <v>1665</v>
      </c>
      <c r="G206" s="778">
        <v>6409</v>
      </c>
      <c r="H206" s="749" t="s">
        <v>1196</v>
      </c>
    </row>
    <row r="207" spans="2:10" x14ac:dyDescent="0.25">
      <c r="B207" s="782" t="s">
        <v>1496</v>
      </c>
      <c r="C207" s="779" t="s">
        <v>4214</v>
      </c>
      <c r="D207" s="779"/>
      <c r="E207" s="29" t="s">
        <v>124</v>
      </c>
      <c r="F207" s="29" t="s">
        <v>124</v>
      </c>
      <c r="G207" s="778">
        <v>5307</v>
      </c>
      <c r="H207" s="749" t="s">
        <v>1196</v>
      </c>
    </row>
    <row r="208" spans="2:10" x14ac:dyDescent="0.25">
      <c r="B208" s="409" t="s">
        <v>3827</v>
      </c>
      <c r="C208" s="779" t="s">
        <v>4198</v>
      </c>
      <c r="D208" s="779"/>
      <c r="E208" s="29" t="s">
        <v>124</v>
      </c>
      <c r="F208" s="432" t="s">
        <v>124</v>
      </c>
      <c r="G208" s="487">
        <v>3845</v>
      </c>
      <c r="H208" s="749" t="s">
        <v>1196</v>
      </c>
      <c r="J208" s="54"/>
    </row>
    <row r="209" spans="2:10" x14ac:dyDescent="0.25">
      <c r="B209" s="26" t="s">
        <v>3554</v>
      </c>
      <c r="C209" s="779" t="s">
        <v>4200</v>
      </c>
      <c r="D209" s="779"/>
      <c r="E209" s="29" t="s">
        <v>124</v>
      </c>
      <c r="F209" s="432"/>
      <c r="G209" s="487">
        <v>5036</v>
      </c>
      <c r="H209" s="749" t="s">
        <v>1212</v>
      </c>
    </row>
    <row r="210" spans="2:10" x14ac:dyDescent="0.25">
      <c r="B210" s="26" t="s">
        <v>689</v>
      </c>
      <c r="C210" s="779" t="s">
        <v>4202</v>
      </c>
      <c r="D210" s="779"/>
      <c r="E210" s="29" t="s">
        <v>4201</v>
      </c>
      <c r="F210" s="432"/>
      <c r="G210" s="487">
        <v>2166</v>
      </c>
      <c r="H210" s="749" t="s">
        <v>1212</v>
      </c>
      <c r="J210" s="731"/>
    </row>
    <row r="211" spans="2:10" x14ac:dyDescent="0.25">
      <c r="B211" s="409" t="s">
        <v>4030</v>
      </c>
      <c r="C211" s="779" t="s">
        <v>4203</v>
      </c>
      <c r="D211" s="779"/>
      <c r="E211" s="29" t="s">
        <v>4201</v>
      </c>
      <c r="F211" s="432"/>
      <c r="G211" s="487">
        <v>5992</v>
      </c>
      <c r="H211" s="749" t="s">
        <v>1196</v>
      </c>
    </row>
    <row r="212" spans="2:10" x14ac:dyDescent="0.25">
      <c r="B212" s="782" t="s">
        <v>2946</v>
      </c>
      <c r="C212" s="779" t="s">
        <v>4204</v>
      </c>
      <c r="D212" s="779"/>
      <c r="E212" s="29" t="s">
        <v>4201</v>
      </c>
      <c r="F212" s="432"/>
      <c r="G212" s="778">
        <v>2920</v>
      </c>
      <c r="H212" s="749" t="s">
        <v>1196</v>
      </c>
    </row>
    <row r="213" spans="2:10" x14ac:dyDescent="0.25">
      <c r="B213" s="782" t="s">
        <v>131</v>
      </c>
      <c r="C213" s="779" t="s">
        <v>4211</v>
      </c>
      <c r="D213" s="779"/>
      <c r="E213" s="29" t="s">
        <v>4201</v>
      </c>
      <c r="F213" s="432" t="s">
        <v>4201</v>
      </c>
      <c r="G213" s="778">
        <v>546</v>
      </c>
      <c r="H213" s="749" t="s">
        <v>1196</v>
      </c>
    </row>
    <row r="214" spans="2:10" x14ac:dyDescent="0.25">
      <c r="B214" s="782" t="s">
        <v>1230</v>
      </c>
      <c r="C214" s="779" t="s">
        <v>4212</v>
      </c>
      <c r="D214" s="779"/>
      <c r="E214" s="29" t="s">
        <v>4201</v>
      </c>
      <c r="F214" s="432" t="s">
        <v>4201</v>
      </c>
      <c r="G214" s="778">
        <v>2718</v>
      </c>
      <c r="H214" s="749" t="s">
        <v>1196</v>
      </c>
    </row>
    <row r="215" spans="2:10" x14ac:dyDescent="0.25">
      <c r="B215" s="783" t="s">
        <v>734</v>
      </c>
      <c r="C215" s="784" t="s">
        <v>4205</v>
      </c>
      <c r="D215" s="784"/>
      <c r="E215" s="43" t="s">
        <v>4201</v>
      </c>
      <c r="F215" s="43" t="s">
        <v>4201</v>
      </c>
      <c r="G215" s="788">
        <v>584</v>
      </c>
      <c r="H215" s="322" t="s">
        <v>1151</v>
      </c>
    </row>
    <row r="216" spans="2:10" x14ac:dyDescent="0.25">
      <c r="B216" s="26" t="s">
        <v>2524</v>
      </c>
      <c r="C216" s="129" t="s">
        <v>4027</v>
      </c>
      <c r="D216" s="716"/>
      <c r="E216" s="43" t="s">
        <v>124</v>
      </c>
      <c r="F216" s="43" t="s">
        <v>124</v>
      </c>
      <c r="G216" s="28">
        <v>32978</v>
      </c>
      <c r="H216" s="322" t="s">
        <v>1151</v>
      </c>
    </row>
    <row r="217" spans="2:10" x14ac:dyDescent="0.25">
      <c r="B217" s="783" t="s">
        <v>1775</v>
      </c>
      <c r="C217" s="784" t="s">
        <v>4206</v>
      </c>
      <c r="D217" s="784"/>
      <c r="E217" s="43" t="s">
        <v>124</v>
      </c>
      <c r="F217" s="43" t="s">
        <v>124</v>
      </c>
      <c r="G217" s="788"/>
      <c r="H217" s="322" t="s">
        <v>1151</v>
      </c>
    </row>
    <row r="218" spans="2:10" x14ac:dyDescent="0.25">
      <c r="B218" s="783" t="s">
        <v>3194</v>
      </c>
      <c r="C218" s="784" t="s">
        <v>4207</v>
      </c>
      <c r="D218" s="784"/>
      <c r="E218" s="43" t="s">
        <v>124</v>
      </c>
      <c r="F218" s="43" t="s">
        <v>124</v>
      </c>
      <c r="G218" s="788">
        <v>14119</v>
      </c>
      <c r="H218" s="749" t="s">
        <v>1196</v>
      </c>
    </row>
    <row r="219" spans="2:10" x14ac:dyDescent="0.25">
      <c r="B219" s="783" t="s">
        <v>2054</v>
      </c>
      <c r="C219" s="784" t="s">
        <v>4213</v>
      </c>
      <c r="D219" s="784"/>
      <c r="E219" s="43" t="s">
        <v>124</v>
      </c>
      <c r="F219" s="43"/>
      <c r="G219" s="788">
        <v>2579</v>
      </c>
      <c r="H219" s="749" t="s">
        <v>1196</v>
      </c>
    </row>
    <row r="220" spans="2:10" x14ac:dyDescent="0.25">
      <c r="B220" s="783" t="s">
        <v>581</v>
      </c>
      <c r="C220" s="784" t="s">
        <v>4208</v>
      </c>
      <c r="D220" s="784"/>
      <c r="E220" s="43" t="s">
        <v>124</v>
      </c>
      <c r="F220" s="43" t="s">
        <v>124</v>
      </c>
      <c r="G220" s="788">
        <v>2469</v>
      </c>
      <c r="H220" s="749" t="s">
        <v>1196</v>
      </c>
    </row>
    <row r="221" spans="2:10" x14ac:dyDescent="0.25">
      <c r="B221" s="783" t="s">
        <v>1507</v>
      </c>
      <c r="C221" s="784" t="s">
        <v>4209</v>
      </c>
      <c r="D221" s="784"/>
      <c r="E221" s="43" t="s">
        <v>124</v>
      </c>
      <c r="F221" s="43" t="s">
        <v>124</v>
      </c>
      <c r="G221" s="788">
        <v>22282</v>
      </c>
      <c r="H221" s="749" t="s">
        <v>1196</v>
      </c>
    </row>
    <row r="222" spans="2:10" x14ac:dyDescent="0.25">
      <c r="B222" s="783" t="s">
        <v>456</v>
      </c>
      <c r="C222" s="784" t="s">
        <v>4210</v>
      </c>
      <c r="D222" s="784"/>
      <c r="E222" s="43" t="s">
        <v>124</v>
      </c>
      <c r="F222" s="43" t="s">
        <v>124</v>
      </c>
      <c r="G222" s="788">
        <v>1760</v>
      </c>
      <c r="H222" s="749" t="s">
        <v>1196</v>
      </c>
    </row>
    <row r="223" spans="2:10" x14ac:dyDescent="0.25">
      <c r="B223" s="783" t="s">
        <v>1739</v>
      </c>
      <c r="C223" s="784" t="s">
        <v>4215</v>
      </c>
      <c r="D223" s="784"/>
      <c r="E223" s="43" t="s">
        <v>124</v>
      </c>
      <c r="F223" s="43" t="s">
        <v>124</v>
      </c>
      <c r="G223" s="788">
        <v>7558</v>
      </c>
      <c r="H223" s="749" t="s">
        <v>1196</v>
      </c>
    </row>
    <row r="224" spans="2:10" ht="15.75" thickBot="1" x14ac:dyDescent="0.3">
      <c r="B224" s="70"/>
      <c r="C224" s="780"/>
      <c r="D224" s="780"/>
      <c r="E224" s="35"/>
      <c r="F224" s="309"/>
      <c r="G224" s="781"/>
      <c r="H224" s="315"/>
    </row>
    <row r="225" spans="2:10" ht="6" customHeight="1" thickBot="1" x14ac:dyDescent="0.3"/>
    <row r="226" spans="2:10" ht="15.75" x14ac:dyDescent="0.25">
      <c r="B226" s="134" t="s">
        <v>1595</v>
      </c>
      <c r="C226" s="463"/>
      <c r="D226" s="128"/>
      <c r="E226" s="128"/>
      <c r="F226" s="128"/>
      <c r="G226" s="128"/>
      <c r="H226" s="173" t="s">
        <v>5715</v>
      </c>
      <c r="I226" s="458"/>
      <c r="J226" s="458"/>
    </row>
    <row r="227" spans="2:10" ht="27.75" customHeight="1" x14ac:dyDescent="0.25">
      <c r="B227" s="460"/>
      <c r="C227" s="84"/>
      <c r="D227" s="84"/>
      <c r="E227" s="357" t="s">
        <v>1593</v>
      </c>
      <c r="F227" s="357" t="s">
        <v>3337</v>
      </c>
      <c r="G227" s="357" t="s">
        <v>1194</v>
      </c>
      <c r="H227" s="323" t="s">
        <v>1195</v>
      </c>
      <c r="I227" s="458"/>
      <c r="J227" s="458"/>
    </row>
    <row r="228" spans="2:10" s="7" customFormat="1" ht="15" customHeight="1" x14ac:dyDescent="0.25">
      <c r="B228" s="785" t="s">
        <v>713</v>
      </c>
      <c r="C228" s="28" t="s">
        <v>4265</v>
      </c>
      <c r="D228" s="61"/>
      <c r="E228" s="786">
        <v>4</v>
      </c>
      <c r="F228" s="786">
        <v>3</v>
      </c>
      <c r="G228" s="786">
        <v>11605</v>
      </c>
      <c r="H228" s="787" t="s">
        <v>1151</v>
      </c>
      <c r="I228" s="458"/>
      <c r="J228" s="458"/>
    </row>
    <row r="229" spans="2:10" x14ac:dyDescent="0.25">
      <c r="B229" s="19" t="s">
        <v>320</v>
      </c>
      <c r="C229" s="138" t="s">
        <v>3338</v>
      </c>
      <c r="D229" s="901"/>
      <c r="E229" s="461">
        <v>9</v>
      </c>
      <c r="F229" s="461">
        <v>59</v>
      </c>
      <c r="G229" s="461">
        <v>154</v>
      </c>
      <c r="H229" s="457" t="s">
        <v>1196</v>
      </c>
      <c r="I229" s="133"/>
      <c r="J229" s="133"/>
    </row>
    <row r="230" spans="2:10" x14ac:dyDescent="0.25">
      <c r="B230" s="26" t="s">
        <v>1626</v>
      </c>
      <c r="C230" s="179" t="s">
        <v>2135</v>
      </c>
      <c r="D230" s="905"/>
      <c r="E230" s="553">
        <v>8</v>
      </c>
      <c r="F230" s="553">
        <v>24</v>
      </c>
      <c r="G230" s="27">
        <v>312</v>
      </c>
      <c r="H230" s="547" t="s">
        <v>1196</v>
      </c>
      <c r="I230" s="133"/>
      <c r="J230" s="133"/>
    </row>
    <row r="231" spans="2:10" x14ac:dyDescent="0.25">
      <c r="B231" s="26" t="s">
        <v>1941</v>
      </c>
      <c r="C231" s="179" t="s">
        <v>2137</v>
      </c>
      <c r="D231" s="905"/>
      <c r="E231" s="553">
        <v>4</v>
      </c>
      <c r="F231" s="553">
        <v>50</v>
      </c>
      <c r="G231" s="27">
        <v>252</v>
      </c>
      <c r="H231" s="547" t="s">
        <v>1196</v>
      </c>
      <c r="I231" s="133"/>
      <c r="J231" s="133"/>
    </row>
    <row r="232" spans="2:10" x14ac:dyDescent="0.25">
      <c r="B232" s="19" t="s">
        <v>1587</v>
      </c>
      <c r="C232" s="136" t="s">
        <v>2136</v>
      </c>
      <c r="D232" s="903"/>
      <c r="E232" s="462">
        <v>20</v>
      </c>
      <c r="F232" s="462">
        <v>20</v>
      </c>
      <c r="G232" s="462">
        <v>308</v>
      </c>
      <c r="H232" s="457" t="s">
        <v>1196</v>
      </c>
      <c r="I232" s="133"/>
      <c r="J232" s="133"/>
    </row>
    <row r="233" spans="2:10" x14ac:dyDescent="0.25">
      <c r="B233" s="19" t="s">
        <v>1596</v>
      </c>
      <c r="C233" s="138" t="s">
        <v>1592</v>
      </c>
      <c r="D233" s="901"/>
      <c r="E233" s="461" t="s">
        <v>1594</v>
      </c>
      <c r="F233" s="461">
        <v>62</v>
      </c>
      <c r="G233" s="461">
        <v>730</v>
      </c>
      <c r="H233" s="457" t="s">
        <v>1151</v>
      </c>
      <c r="I233" s="133"/>
      <c r="J233" s="133"/>
    </row>
    <row r="234" spans="2:10" x14ac:dyDescent="0.25">
      <c r="B234" s="65" t="s">
        <v>4691</v>
      </c>
      <c r="C234" s="179" t="s">
        <v>5649</v>
      </c>
      <c r="D234" s="905"/>
      <c r="E234" s="553"/>
      <c r="F234" s="553"/>
      <c r="G234" s="553"/>
      <c r="H234" s="862"/>
      <c r="I234" s="133"/>
      <c r="J234" s="133"/>
    </row>
    <row r="235" spans="2:10" x14ac:dyDescent="0.25">
      <c r="B235" s="65" t="s">
        <v>5193</v>
      </c>
      <c r="C235" s="179"/>
      <c r="D235" s="905"/>
      <c r="E235" s="553"/>
      <c r="F235" s="553"/>
      <c r="G235" s="553"/>
      <c r="H235" s="862"/>
      <c r="I235" s="133"/>
      <c r="J235" s="133"/>
    </row>
    <row r="236" spans="2:10" ht="15.75" thickBot="1" x14ac:dyDescent="0.3">
      <c r="B236" s="139"/>
      <c r="C236" s="140"/>
      <c r="D236" s="459"/>
      <c r="E236" s="464"/>
      <c r="F236" s="459"/>
      <c r="G236" s="459"/>
      <c r="H236" s="141"/>
      <c r="I236" s="133"/>
      <c r="J236" s="133"/>
    </row>
    <row r="237" spans="2:10" ht="7.5" customHeight="1" thickBot="1" x14ac:dyDescent="0.3">
      <c r="B237" s="128"/>
      <c r="C237" s="143"/>
      <c r="D237" s="143"/>
      <c r="E237" s="128"/>
    </row>
    <row r="238" spans="2:10" ht="15.75" x14ac:dyDescent="0.25">
      <c r="B238" s="134" t="s">
        <v>1732</v>
      </c>
      <c r="C238" s="135"/>
      <c r="D238" s="128"/>
      <c r="E238" s="173" t="s">
        <v>5715</v>
      </c>
    </row>
    <row r="239" spans="2:10" x14ac:dyDescent="0.25">
      <c r="B239" s="142" t="s">
        <v>1161</v>
      </c>
      <c r="C239" s="84"/>
      <c r="D239" s="912"/>
      <c r="E239" s="317" t="s">
        <v>1173</v>
      </c>
    </row>
    <row r="240" spans="2:10" x14ac:dyDescent="0.25">
      <c r="B240" s="142" t="s">
        <v>140</v>
      </c>
      <c r="C240" s="84" t="s">
        <v>1288</v>
      </c>
      <c r="D240" s="912"/>
      <c r="E240" s="324" t="s">
        <v>1259</v>
      </c>
    </row>
    <row r="241" spans="2:5" x14ac:dyDescent="0.25">
      <c r="B241" s="142" t="s">
        <v>150</v>
      </c>
      <c r="C241" s="84" t="s">
        <v>1260</v>
      </c>
      <c r="D241" s="912"/>
      <c r="E241" s="137" t="s">
        <v>1259</v>
      </c>
    </row>
    <row r="242" spans="2:5" x14ac:dyDescent="0.25">
      <c r="B242" s="142" t="s">
        <v>155</v>
      </c>
      <c r="C242" s="84" t="s">
        <v>1162</v>
      </c>
      <c r="D242" s="912"/>
      <c r="E242" s="137" t="s">
        <v>1174</v>
      </c>
    </row>
    <row r="243" spans="2:5" x14ac:dyDescent="0.25">
      <c r="B243" s="142" t="s">
        <v>171</v>
      </c>
      <c r="C243" s="84" t="s">
        <v>1163</v>
      </c>
      <c r="D243" s="912"/>
      <c r="E243" s="137" t="s">
        <v>1175</v>
      </c>
    </row>
    <row r="244" spans="2:5" x14ac:dyDescent="0.25">
      <c r="B244" s="142" t="s">
        <v>66</v>
      </c>
      <c r="C244" s="84" t="s">
        <v>1164</v>
      </c>
      <c r="D244" s="912"/>
      <c r="E244" s="137" t="s">
        <v>1176</v>
      </c>
    </row>
    <row r="245" spans="2:5" x14ac:dyDescent="0.25">
      <c r="B245" s="142" t="s">
        <v>1439</v>
      </c>
      <c r="C245" s="84" t="s">
        <v>1459</v>
      </c>
      <c r="D245" s="912"/>
      <c r="E245" s="137" t="s">
        <v>1177</v>
      </c>
    </row>
    <row r="246" spans="2:5" x14ac:dyDescent="0.25">
      <c r="B246" s="142" t="s">
        <v>632</v>
      </c>
      <c r="C246" s="84" t="s">
        <v>1165</v>
      </c>
      <c r="D246" s="912"/>
      <c r="E246" s="137" t="s">
        <v>1177</v>
      </c>
    </row>
    <row r="247" spans="2:5" x14ac:dyDescent="0.25">
      <c r="B247" s="142" t="s">
        <v>637</v>
      </c>
      <c r="C247" s="84" t="s">
        <v>1166</v>
      </c>
      <c r="D247" s="912"/>
      <c r="E247" s="137" t="s">
        <v>1177</v>
      </c>
    </row>
    <row r="248" spans="2:5" x14ac:dyDescent="0.25">
      <c r="B248" s="142" t="s">
        <v>261</v>
      </c>
      <c r="C248" s="84" t="s">
        <v>1167</v>
      </c>
      <c r="D248" s="912"/>
      <c r="E248" s="137" t="s">
        <v>1177</v>
      </c>
    </row>
    <row r="249" spans="2:5" x14ac:dyDescent="0.25">
      <c r="B249" s="142" t="s">
        <v>372</v>
      </c>
      <c r="C249" s="84" t="s">
        <v>1179</v>
      </c>
      <c r="D249" s="912"/>
      <c r="E249" s="137" t="s">
        <v>1178</v>
      </c>
    </row>
    <row r="250" spans="2:5" x14ac:dyDescent="0.25">
      <c r="B250" s="142" t="s">
        <v>1623</v>
      </c>
      <c r="C250" s="84" t="s">
        <v>1624</v>
      </c>
      <c r="D250" s="912"/>
      <c r="E250" s="137" t="s">
        <v>174</v>
      </c>
    </row>
    <row r="251" spans="2:5" x14ac:dyDescent="0.25">
      <c r="B251" s="142" t="s">
        <v>713</v>
      </c>
      <c r="C251" s="84" t="s">
        <v>1168</v>
      </c>
      <c r="D251" s="912"/>
      <c r="E251" s="137" t="s">
        <v>1174</v>
      </c>
    </row>
    <row r="252" spans="2:5" x14ac:dyDescent="0.25">
      <c r="B252" s="142" t="s">
        <v>664</v>
      </c>
      <c r="C252" s="84" t="s">
        <v>1382</v>
      </c>
      <c r="D252" s="912"/>
      <c r="E252" s="137" t="s">
        <v>1259</v>
      </c>
    </row>
    <row r="253" spans="2:5" x14ac:dyDescent="0.25">
      <c r="B253" s="142" t="s">
        <v>283</v>
      </c>
      <c r="C253" s="84" t="s">
        <v>1169</v>
      </c>
      <c r="D253" s="912"/>
      <c r="E253" s="137" t="s">
        <v>1174</v>
      </c>
    </row>
    <row r="254" spans="2:5" x14ac:dyDescent="0.25">
      <c r="B254" s="142" t="s">
        <v>285</v>
      </c>
      <c r="C254" s="84" t="s">
        <v>1170</v>
      </c>
      <c r="D254" s="912"/>
      <c r="E254" s="137" t="s">
        <v>1180</v>
      </c>
    </row>
    <row r="255" spans="2:5" x14ac:dyDescent="0.25">
      <c r="B255" s="142" t="s">
        <v>1123</v>
      </c>
      <c r="C255" s="84" t="s">
        <v>1171</v>
      </c>
      <c r="D255" s="912"/>
      <c r="E255" s="137" t="s">
        <v>1175</v>
      </c>
    </row>
    <row r="256" spans="2:5" x14ac:dyDescent="0.25">
      <c r="B256" s="142" t="s">
        <v>201</v>
      </c>
      <c r="C256" s="84" t="s">
        <v>1172</v>
      </c>
      <c r="D256" s="912"/>
      <c r="E256" s="137" t="s">
        <v>1175</v>
      </c>
    </row>
    <row r="257" spans="2:5" x14ac:dyDescent="0.25">
      <c r="B257" s="142" t="s">
        <v>316</v>
      </c>
      <c r="C257" s="84" t="s">
        <v>1181</v>
      </c>
      <c r="D257" s="912"/>
      <c r="E257" s="137" t="s">
        <v>1182</v>
      </c>
    </row>
    <row r="258" spans="2:5" x14ac:dyDescent="0.25">
      <c r="B258" s="142" t="s">
        <v>320</v>
      </c>
      <c r="C258" s="84" t="s">
        <v>1183</v>
      </c>
      <c r="D258" s="912"/>
      <c r="E258" s="137" t="s">
        <v>1178</v>
      </c>
    </row>
    <row r="259" spans="2:5" x14ac:dyDescent="0.25">
      <c r="B259" s="142" t="s">
        <v>195</v>
      </c>
      <c r="C259" s="84" t="s">
        <v>1184</v>
      </c>
      <c r="D259" s="912"/>
      <c r="E259" s="137" t="s">
        <v>1174</v>
      </c>
    </row>
    <row r="260" spans="2:5" x14ac:dyDescent="0.25">
      <c r="B260" s="142" t="s">
        <v>329</v>
      </c>
      <c r="C260" s="84" t="s">
        <v>1375</v>
      </c>
      <c r="D260" s="912"/>
      <c r="E260" s="137" t="s">
        <v>1175</v>
      </c>
    </row>
    <row r="261" spans="2:5" x14ac:dyDescent="0.25">
      <c r="B261" s="142" t="s">
        <v>1187</v>
      </c>
      <c r="C261" s="84" t="s">
        <v>1188</v>
      </c>
      <c r="D261" s="912"/>
      <c r="E261" s="137" t="s">
        <v>1175</v>
      </c>
    </row>
    <row r="262" spans="2:5" x14ac:dyDescent="0.25">
      <c r="B262" s="26" t="s">
        <v>1541</v>
      </c>
      <c r="C262" s="84" t="s">
        <v>1549</v>
      </c>
      <c r="D262" s="912"/>
      <c r="E262" s="137" t="s">
        <v>1550</v>
      </c>
    </row>
    <row r="263" spans="2:5" x14ac:dyDescent="0.25">
      <c r="B263" s="26" t="s">
        <v>362</v>
      </c>
      <c r="C263" s="84" t="s">
        <v>1211</v>
      </c>
      <c r="D263" s="912"/>
      <c r="E263" s="137" t="s">
        <v>1174</v>
      </c>
    </row>
    <row r="264" spans="2:5" x14ac:dyDescent="0.25">
      <c r="B264" s="26" t="s">
        <v>400</v>
      </c>
      <c r="C264" s="84" t="s">
        <v>1215</v>
      </c>
      <c r="D264" s="912"/>
      <c r="E264" s="137" t="s">
        <v>174</v>
      </c>
    </row>
    <row r="265" spans="2:5" x14ac:dyDescent="0.25">
      <c r="B265" s="26" t="s">
        <v>716</v>
      </c>
      <c r="C265" s="84" t="s">
        <v>1216</v>
      </c>
      <c r="D265" s="912"/>
      <c r="E265" s="137" t="s">
        <v>1177</v>
      </c>
    </row>
    <row r="266" spans="2:5" ht="15" customHeight="1" x14ac:dyDescent="0.25">
      <c r="B266" s="45" t="s">
        <v>346</v>
      </c>
      <c r="C266" s="84" t="s">
        <v>1216</v>
      </c>
      <c r="D266" s="912"/>
      <c r="E266" s="137" t="s">
        <v>1217</v>
      </c>
    </row>
    <row r="267" spans="2:5" ht="15" customHeight="1" x14ac:dyDescent="0.25">
      <c r="B267" s="45" t="s">
        <v>471</v>
      </c>
      <c r="C267" s="294" t="s">
        <v>1218</v>
      </c>
      <c r="D267" s="913"/>
      <c r="E267" s="180" t="s">
        <v>1177</v>
      </c>
    </row>
    <row r="268" spans="2:5" ht="15" customHeight="1" x14ac:dyDescent="0.25">
      <c r="B268" s="45" t="s">
        <v>647</v>
      </c>
      <c r="C268" s="294" t="s">
        <v>1218</v>
      </c>
      <c r="D268" s="913"/>
      <c r="E268" s="180" t="s">
        <v>1177</v>
      </c>
    </row>
    <row r="269" spans="2:5" ht="15" customHeight="1" x14ac:dyDescent="0.25">
      <c r="B269" s="26" t="s">
        <v>651</v>
      </c>
      <c r="C269" s="294" t="s">
        <v>1219</v>
      </c>
      <c r="D269" s="913"/>
      <c r="E269" s="180" t="s">
        <v>1175</v>
      </c>
    </row>
    <row r="270" spans="2:5" ht="15" customHeight="1" x14ac:dyDescent="0.25">
      <c r="B270" s="45" t="s">
        <v>999</v>
      </c>
      <c r="C270" s="294" t="s">
        <v>1220</v>
      </c>
      <c r="D270" s="913"/>
      <c r="E270" s="180" t="s">
        <v>1176</v>
      </c>
    </row>
    <row r="271" spans="2:5" ht="15" customHeight="1" x14ac:dyDescent="0.25">
      <c r="B271" s="45" t="s">
        <v>539</v>
      </c>
      <c r="C271" s="294" t="s">
        <v>1221</v>
      </c>
      <c r="D271" s="913"/>
      <c r="E271" s="180" t="s">
        <v>1176</v>
      </c>
    </row>
    <row r="272" spans="2:5" ht="15" customHeight="1" x14ac:dyDescent="0.25">
      <c r="B272" s="45" t="s">
        <v>548</v>
      </c>
      <c r="C272" s="294" t="s">
        <v>1223</v>
      </c>
      <c r="D272" s="913"/>
      <c r="E272" s="180" t="s">
        <v>1224</v>
      </c>
    </row>
    <row r="273" spans="2:8" ht="15" customHeight="1" x14ac:dyDescent="0.25">
      <c r="B273" s="45" t="s">
        <v>990</v>
      </c>
      <c r="C273" s="84" t="s">
        <v>1188</v>
      </c>
      <c r="D273" s="913"/>
      <c r="E273" s="180" t="s">
        <v>1222</v>
      </c>
    </row>
    <row r="274" spans="2:8" ht="15" customHeight="1" thickBot="1" x14ac:dyDescent="0.3">
      <c r="B274" s="139"/>
      <c r="C274" s="159"/>
      <c r="D274" s="914"/>
      <c r="E274" s="141"/>
    </row>
    <row r="275" spans="2:8" ht="6" customHeight="1" thickBot="1" x14ac:dyDescent="0.3"/>
    <row r="276" spans="2:8" ht="15" customHeight="1" x14ac:dyDescent="0.25">
      <c r="B276" s="134" t="s">
        <v>1423</v>
      </c>
      <c r="C276" s="135"/>
      <c r="D276" s="135"/>
      <c r="E276" s="135"/>
      <c r="F276" s="135"/>
      <c r="G276" s="444"/>
      <c r="H276" s="173" t="s">
        <v>5715</v>
      </c>
    </row>
    <row r="277" spans="2:8" ht="15" customHeight="1" x14ac:dyDescent="0.25">
      <c r="B277" s="142" t="s">
        <v>126</v>
      </c>
      <c r="C277" s="436" t="s">
        <v>4228</v>
      </c>
      <c r="D277" s="436"/>
      <c r="E277" s="84" t="s">
        <v>1426</v>
      </c>
      <c r="F277" s="84"/>
      <c r="G277" s="445"/>
      <c r="H277" s="137" t="s">
        <v>1427</v>
      </c>
    </row>
    <row r="278" spans="2:8" ht="15" customHeight="1" x14ac:dyDescent="0.25">
      <c r="B278" s="142" t="s">
        <v>1424</v>
      </c>
      <c r="C278" s="435" t="s">
        <v>1430</v>
      </c>
      <c r="D278" s="435"/>
      <c r="E278" s="84" t="s">
        <v>1425</v>
      </c>
      <c r="F278" s="84"/>
      <c r="G278" s="445"/>
      <c r="H278" s="137" t="s">
        <v>1428</v>
      </c>
    </row>
    <row r="279" spans="2:8" ht="15" customHeight="1" x14ac:dyDescent="0.25">
      <c r="B279" s="142" t="s">
        <v>753</v>
      </c>
      <c r="C279" s="435" t="s">
        <v>1429</v>
      </c>
      <c r="D279" s="435"/>
      <c r="E279" s="84" t="s">
        <v>1426</v>
      </c>
      <c r="F279" s="84"/>
      <c r="G279" s="445"/>
      <c r="H279" s="137" t="s">
        <v>1428</v>
      </c>
    </row>
    <row r="280" spans="2:8" ht="15" customHeight="1" x14ac:dyDescent="0.25">
      <c r="B280" s="142" t="s">
        <v>77</v>
      </c>
      <c r="C280" s="435" t="s">
        <v>1470</v>
      </c>
      <c r="D280" s="435"/>
      <c r="E280" s="84">
        <v>2009</v>
      </c>
      <c r="F280" s="84"/>
      <c r="G280" s="447" t="s">
        <v>1471</v>
      </c>
      <c r="H280" s="137"/>
    </row>
    <row r="281" spans="2:8" ht="15" customHeight="1" x14ac:dyDescent="0.25">
      <c r="B281" s="142" t="s">
        <v>611</v>
      </c>
      <c r="C281" s="435" t="s">
        <v>1551</v>
      </c>
      <c r="D281" s="435"/>
      <c r="E281" s="84">
        <v>2014</v>
      </c>
      <c r="F281" s="84"/>
      <c r="G281" s="445"/>
      <c r="H281" s="137" t="s">
        <v>1557</v>
      </c>
    </row>
    <row r="282" spans="2:8" ht="15" customHeight="1" x14ac:dyDescent="0.25">
      <c r="B282" s="142"/>
      <c r="C282" s="84"/>
      <c r="D282" s="84"/>
      <c r="E282" s="84"/>
      <c r="F282" s="84"/>
      <c r="G282" s="445"/>
      <c r="H282" s="137"/>
    </row>
    <row r="283" spans="2:8" ht="15" customHeight="1" x14ac:dyDescent="0.25">
      <c r="B283" s="142" t="s">
        <v>1748</v>
      </c>
      <c r="C283" s="435" t="s">
        <v>1747</v>
      </c>
      <c r="D283" s="435"/>
      <c r="E283" s="84" t="s">
        <v>1746</v>
      </c>
      <c r="F283" s="84"/>
      <c r="G283" s="476" t="s">
        <v>1752</v>
      </c>
      <c r="H283" s="137" t="s">
        <v>1427</v>
      </c>
    </row>
    <row r="284" spans="2:8" ht="15" customHeight="1" x14ac:dyDescent="0.25">
      <c r="B284" s="142" t="s">
        <v>1744</v>
      </c>
      <c r="C284" s="435" t="s">
        <v>1749</v>
      </c>
      <c r="D284" s="435"/>
      <c r="E284" s="84">
        <v>2015</v>
      </c>
      <c r="F284" s="84"/>
      <c r="G284" s="476" t="s">
        <v>1753</v>
      </c>
      <c r="H284" s="137"/>
    </row>
    <row r="285" spans="2:8" ht="15" customHeight="1" x14ac:dyDescent="0.25">
      <c r="B285" s="142" t="s">
        <v>1745</v>
      </c>
      <c r="C285" s="435" t="s">
        <v>1750</v>
      </c>
      <c r="D285" s="435"/>
      <c r="E285" s="84">
        <v>2015</v>
      </c>
      <c r="F285" s="84"/>
      <c r="G285" s="476" t="s">
        <v>1754</v>
      </c>
      <c r="H285" s="137"/>
    </row>
    <row r="286" spans="2:8" ht="15" customHeight="1" x14ac:dyDescent="0.25">
      <c r="B286" s="142" t="s">
        <v>1744</v>
      </c>
      <c r="C286" s="435" t="s">
        <v>1751</v>
      </c>
      <c r="D286" s="435"/>
      <c r="E286" s="84">
        <v>2015</v>
      </c>
      <c r="F286" s="84"/>
      <c r="G286" s="476" t="s">
        <v>1755</v>
      </c>
      <c r="H286" s="137"/>
    </row>
    <row r="287" spans="2:8" ht="15" customHeight="1" x14ac:dyDescent="0.25">
      <c r="B287" s="142"/>
      <c r="C287" s="84"/>
      <c r="D287" s="84"/>
      <c r="E287" s="84"/>
      <c r="F287" s="84"/>
      <c r="G287" s="445"/>
      <c r="H287" s="137"/>
    </row>
    <row r="288" spans="2:8" ht="15" customHeight="1" x14ac:dyDescent="0.25">
      <c r="B288" s="142" t="s">
        <v>1796</v>
      </c>
      <c r="C288" s="435" t="s">
        <v>1797</v>
      </c>
      <c r="D288" s="435"/>
      <c r="E288" s="84">
        <v>2016</v>
      </c>
      <c r="F288" s="84"/>
      <c r="G288" s="447" t="s">
        <v>1752</v>
      </c>
      <c r="H288" s="137" t="s">
        <v>1428</v>
      </c>
    </row>
    <row r="289" spans="2:8" ht="15" customHeight="1" x14ac:dyDescent="0.25">
      <c r="B289" s="142"/>
      <c r="C289" s="84"/>
      <c r="D289" s="84"/>
      <c r="E289" s="84"/>
      <c r="F289" s="84"/>
      <c r="G289" s="445"/>
      <c r="H289" s="137"/>
    </row>
    <row r="290" spans="2:8" ht="15" customHeight="1" x14ac:dyDescent="0.25">
      <c r="B290" s="142" t="s">
        <v>311</v>
      </c>
      <c r="C290" s="435" t="s">
        <v>1433</v>
      </c>
      <c r="D290" s="435"/>
      <c r="E290" s="84"/>
      <c r="F290" s="84"/>
      <c r="G290" s="445"/>
      <c r="H290" s="137"/>
    </row>
    <row r="291" spans="2:8" ht="15" customHeight="1" x14ac:dyDescent="0.25">
      <c r="B291" s="142" t="s">
        <v>1431</v>
      </c>
      <c r="C291" s="435" t="s">
        <v>2131</v>
      </c>
      <c r="D291" s="435"/>
      <c r="E291" s="84" t="s">
        <v>1432</v>
      </c>
      <c r="F291" s="84"/>
      <c r="G291" s="445"/>
      <c r="H291" s="137"/>
    </row>
    <row r="292" spans="2:8" ht="15" customHeight="1" x14ac:dyDescent="0.25">
      <c r="B292" s="142" t="s">
        <v>1605</v>
      </c>
      <c r="C292" s="435" t="s">
        <v>2132</v>
      </c>
      <c r="D292" s="435"/>
      <c r="E292" s="84" t="s">
        <v>1425</v>
      </c>
      <c r="F292" s="84"/>
      <c r="G292" s="445"/>
      <c r="H292" s="137"/>
    </row>
    <row r="293" spans="2:8" ht="15" customHeight="1" x14ac:dyDescent="0.25">
      <c r="B293" s="551"/>
      <c r="C293" s="294"/>
      <c r="D293" s="294"/>
      <c r="E293" s="294"/>
      <c r="F293" s="294"/>
      <c r="G293" s="552"/>
      <c r="H293" s="180"/>
    </row>
    <row r="294" spans="2:8" ht="15" customHeight="1" x14ac:dyDescent="0.25">
      <c r="B294" s="142" t="s">
        <v>654</v>
      </c>
      <c r="C294" s="435" t="s">
        <v>3264</v>
      </c>
      <c r="D294" s="435"/>
      <c r="E294" s="84">
        <v>2016</v>
      </c>
      <c r="F294" s="84"/>
      <c r="G294" s="445"/>
      <c r="H294" s="137" t="s">
        <v>1427</v>
      </c>
    </row>
    <row r="295" spans="2:8" ht="15" customHeight="1" x14ac:dyDescent="0.25">
      <c r="B295" s="551" t="s">
        <v>2671</v>
      </c>
      <c r="C295" s="294" t="s">
        <v>4220</v>
      </c>
      <c r="D295" s="294"/>
      <c r="E295" s="294"/>
      <c r="F295" s="294"/>
      <c r="G295" s="552"/>
      <c r="H295" s="180" t="s">
        <v>1427</v>
      </c>
    </row>
    <row r="296" spans="2:8" ht="15" customHeight="1" x14ac:dyDescent="0.25">
      <c r="B296" s="551" t="s">
        <v>2139</v>
      </c>
      <c r="C296" s="294" t="s">
        <v>4221</v>
      </c>
      <c r="D296" s="294"/>
      <c r="E296" s="294"/>
      <c r="F296" s="294"/>
      <c r="G296" s="552"/>
      <c r="H296" s="180" t="s">
        <v>1427</v>
      </c>
    </row>
    <row r="297" spans="2:8" ht="15" customHeight="1" x14ac:dyDescent="0.25">
      <c r="B297" s="551"/>
      <c r="C297" s="294"/>
      <c r="D297" s="294"/>
      <c r="E297" s="294"/>
      <c r="F297" s="294"/>
      <c r="G297" s="552"/>
      <c r="H297" s="180"/>
    </row>
    <row r="298" spans="2:8" ht="15" customHeight="1" x14ac:dyDescent="0.25">
      <c r="B298" s="551" t="s">
        <v>2175</v>
      </c>
      <c r="C298" s="555" t="s">
        <v>2176</v>
      </c>
      <c r="D298" s="555"/>
      <c r="E298" s="294">
        <v>2016</v>
      </c>
      <c r="F298" s="294"/>
      <c r="G298" s="552"/>
      <c r="H298" s="180"/>
    </row>
    <row r="299" spans="2:8" ht="15" customHeight="1" x14ac:dyDescent="0.25">
      <c r="B299" s="551" t="s">
        <v>4895</v>
      </c>
      <c r="C299" s="555" t="s">
        <v>4903</v>
      </c>
      <c r="D299" s="555"/>
      <c r="E299" s="294">
        <v>2019</v>
      </c>
      <c r="F299" s="294"/>
      <c r="G299" s="552"/>
      <c r="H299" s="180" t="s">
        <v>4902</v>
      </c>
    </row>
    <row r="300" spans="2:8" ht="15" customHeight="1" x14ac:dyDescent="0.25">
      <c r="B300" s="551" t="s">
        <v>4944</v>
      </c>
      <c r="C300" s="555" t="s">
        <v>4946</v>
      </c>
      <c r="D300" s="555"/>
      <c r="E300" s="294">
        <v>2019</v>
      </c>
      <c r="F300" s="294"/>
      <c r="G300" s="840" t="s">
        <v>4945</v>
      </c>
      <c r="H300" s="180"/>
    </row>
    <row r="301" spans="2:8" ht="15" customHeight="1" thickBot="1" x14ac:dyDescent="0.3">
      <c r="B301" s="139" t="s">
        <v>3790</v>
      </c>
      <c r="C301" s="842" t="s">
        <v>5038</v>
      </c>
      <c r="D301" s="842"/>
      <c r="E301" s="159"/>
      <c r="F301" s="159"/>
      <c r="G301" s="446"/>
      <c r="H301" s="141"/>
    </row>
    <row r="302" spans="2:8" ht="15" customHeight="1" x14ac:dyDescent="0.25"/>
  </sheetData>
  <sortState ref="B60:CQ69">
    <sortCondition ref="B60:B69"/>
  </sortState>
  <mergeCells count="1">
    <mergeCell ref="E96:F96"/>
  </mergeCells>
  <hyperlinks>
    <hyperlink ref="C126" r:id="rId1"/>
    <hyperlink ref="E123" r:id="rId2"/>
    <hyperlink ref="C131" r:id="rId3"/>
    <hyperlink ref="C127" r:id="rId4"/>
    <hyperlink ref="C129" r:id="rId5"/>
    <hyperlink ref="C135" r:id="rId6"/>
    <hyperlink ref="C128" r:id="rId7"/>
    <hyperlink ref="C130" r:id="rId8"/>
    <hyperlink ref="C138" r:id="rId9"/>
    <hyperlink ref="C136" r:id="rId10"/>
    <hyperlink ref="C125" r:id="rId11"/>
    <hyperlink ref="C278" r:id="rId12" display="https://www.youtube.com/watch?v=uYRWFN-ii68"/>
    <hyperlink ref="C279" r:id="rId13" display="www.youtube.com/watch?v=bw5EiDDibkw"/>
    <hyperlink ref="C290" r:id="rId14"/>
    <hyperlink ref="C280" r:id="rId15" display="http://www.youtube.com/watch?v=dt4zezZP8w8"/>
    <hyperlink ref="C133" r:id="rId16"/>
    <hyperlink ref="C281" r:id="rId17"/>
    <hyperlink ref="C283" r:id="rId18"/>
    <hyperlink ref="C284" r:id="rId19"/>
    <hyperlink ref="C285" r:id="rId20"/>
    <hyperlink ref="C286" r:id="rId21"/>
    <hyperlink ref="C288" r:id="rId22"/>
    <hyperlink ref="C134" r:id="rId23"/>
    <hyperlink ref="C291" r:id="rId24" display="www.youtube.com/watch?v=E7982JhI5Kc"/>
    <hyperlink ref="C292" r:id="rId25" display="www.youtube.com/watch?v=tqreXj5GP_4"/>
    <hyperlink ref="C298" r:id="rId26" display="https://www.youtube.com/playlist?list=PLEeZWGE3PwbZ44SUf1-vA-UuX9_J_pifB"/>
    <hyperlink ref="C137" r:id="rId27"/>
    <hyperlink ref="C294" r:id="rId28" display="https://www.youtube.com/watch?v=828oMNFGSjg"/>
    <hyperlink ref="C299" r:id="rId29" display="https://www.youtube.com/watch?v=vhHR6fNHyG8"/>
    <hyperlink ref="C301" r:id="rId30"/>
    <hyperlink ref="B73" r:id="rId31"/>
    <hyperlink ref="C132" r:id="rId32"/>
  </hyperlinks>
  <pageMargins left="0.25" right="0.25" top="0.75" bottom="0.75" header="0.3" footer="0.3"/>
  <pageSetup scale="56" fitToHeight="3" orientation="portrait" r:id="rId3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8"/>
  <sheetViews>
    <sheetView topLeftCell="A4" zoomScaleNormal="100" workbookViewId="0">
      <pane ySplit="3" topLeftCell="A7" activePane="bottomLeft" state="frozenSplit"/>
      <selection activeCell="A4" sqref="A4"/>
      <selection pane="bottomLeft" activeCell="Q26" sqref="Q26"/>
    </sheetView>
  </sheetViews>
  <sheetFormatPr defaultRowHeight="15" x14ac:dyDescent="0.25"/>
  <cols>
    <col min="1" max="1" width="3.7109375" customWidth="1"/>
    <col min="2" max="2" width="18.5703125" customWidth="1"/>
    <col min="3" max="3" width="76.5703125" customWidth="1"/>
    <col min="4" max="5" width="6" style="39" customWidth="1"/>
    <col min="6" max="7" width="9.140625" style="39"/>
    <col min="8" max="8" width="7" style="39" customWidth="1"/>
    <col min="9" max="9" width="10" customWidth="1"/>
  </cols>
  <sheetData>
    <row r="1" spans="2:18" ht="18.75" x14ac:dyDescent="0.3">
      <c r="B1" s="22" t="s">
        <v>920</v>
      </c>
      <c r="C1" s="5"/>
      <c r="D1" s="300"/>
      <c r="E1" s="300"/>
    </row>
    <row r="2" spans="2:18" x14ac:dyDescent="0.25">
      <c r="B2" s="23" t="s">
        <v>729</v>
      </c>
      <c r="C2" s="4"/>
      <c r="D2" s="301" t="s">
        <v>955</v>
      </c>
      <c r="E2" s="301"/>
    </row>
    <row r="3" spans="2:18" ht="15.75" thickBot="1" x14ac:dyDescent="0.3">
      <c r="B3" s="133"/>
      <c r="C3" s="132"/>
      <c r="D3" s="36"/>
      <c r="E3" s="36"/>
      <c r="J3" s="133"/>
    </row>
    <row r="4" spans="2:18" ht="15.75" x14ac:dyDescent="0.25">
      <c r="B4" s="235" t="s">
        <v>4665</v>
      </c>
      <c r="C4" s="158"/>
      <c r="D4" s="299"/>
      <c r="E4" s="299"/>
      <c r="F4" s="299"/>
      <c r="G4" s="302"/>
      <c r="H4" s="302"/>
      <c r="I4" s="175" t="s">
        <v>5715</v>
      </c>
      <c r="J4" s="133"/>
    </row>
    <row r="5" spans="2:18" x14ac:dyDescent="0.25">
      <c r="B5" s="161" t="s">
        <v>1055</v>
      </c>
      <c r="C5" s="149"/>
      <c r="D5" s="303"/>
      <c r="E5" s="303"/>
      <c r="F5" s="303"/>
      <c r="G5" s="303"/>
      <c r="H5" s="303"/>
      <c r="I5" s="176"/>
      <c r="J5" s="198"/>
    </row>
    <row r="6" spans="2:18" ht="15.75" thickBot="1" x14ac:dyDescent="0.3">
      <c r="B6" s="209" t="s">
        <v>1091</v>
      </c>
      <c r="C6" s="210"/>
      <c r="D6" s="211" t="s">
        <v>1050</v>
      </c>
      <c r="E6" s="211" t="s">
        <v>841</v>
      </c>
      <c r="F6" s="211" t="s">
        <v>1150</v>
      </c>
      <c r="G6" s="211" t="s">
        <v>913</v>
      </c>
      <c r="H6" s="211" t="s">
        <v>2</v>
      </c>
      <c r="I6" s="212" t="s">
        <v>0</v>
      </c>
      <c r="J6" s="133"/>
    </row>
    <row r="7" spans="2:18" s="7" customFormat="1" x14ac:dyDescent="0.25">
      <c r="B7" s="337" t="s">
        <v>632</v>
      </c>
      <c r="C7" s="154" t="s">
        <v>635</v>
      </c>
      <c r="D7" s="34">
        <v>64</v>
      </c>
      <c r="E7" s="34">
        <v>128</v>
      </c>
      <c r="F7" s="44">
        <v>13463</v>
      </c>
      <c r="G7" s="338">
        <v>56.606699844016937</v>
      </c>
      <c r="H7" s="339">
        <v>127.01600000000001</v>
      </c>
      <c r="I7" s="340" t="s">
        <v>143</v>
      </c>
      <c r="J7" s="54"/>
      <c r="K7" t="s">
        <v>4376</v>
      </c>
      <c r="L7" s="409" t="s">
        <v>3885</v>
      </c>
    </row>
    <row r="8" spans="2:18" s="7" customFormat="1" x14ac:dyDescent="0.25">
      <c r="B8" s="662" t="s">
        <v>1533</v>
      </c>
      <c r="C8" s="663" t="s">
        <v>3286</v>
      </c>
      <c r="D8" s="664">
        <v>64</v>
      </c>
      <c r="E8" s="664"/>
      <c r="F8" s="226">
        <v>10404</v>
      </c>
      <c r="G8" s="449">
        <v>9.4</v>
      </c>
      <c r="H8" s="442">
        <v>65</v>
      </c>
      <c r="I8" s="665" t="s">
        <v>143</v>
      </c>
      <c r="J8" s="54"/>
      <c r="K8" t="s">
        <v>875</v>
      </c>
      <c r="L8" s="409" t="s">
        <v>4357</v>
      </c>
    </row>
    <row r="9" spans="2:18" s="208" customFormat="1" x14ac:dyDescent="0.25">
      <c r="B9" s="351" t="s">
        <v>713</v>
      </c>
      <c r="C9" s="352" t="s">
        <v>715</v>
      </c>
      <c r="D9" s="353">
        <v>64</v>
      </c>
      <c r="E9" s="353">
        <v>256</v>
      </c>
      <c r="F9" s="354">
        <v>11605</v>
      </c>
      <c r="G9" s="355">
        <v>3.0349956915122793</v>
      </c>
      <c r="H9" s="206">
        <v>93.923000000000002</v>
      </c>
      <c r="I9" s="356" t="s">
        <v>143</v>
      </c>
      <c r="J9" s="336"/>
      <c r="K9" t="s">
        <v>875</v>
      </c>
      <c r="L9" s="26" t="s">
        <v>632</v>
      </c>
    </row>
    <row r="10" spans="2:18" s="208" customFormat="1" x14ac:dyDescent="0.25">
      <c r="B10" s="341" t="s">
        <v>1261</v>
      </c>
      <c r="C10" s="342" t="s">
        <v>508</v>
      </c>
      <c r="D10" s="343">
        <v>64</v>
      </c>
      <c r="E10" s="343"/>
      <c r="F10" s="344">
        <v>52485</v>
      </c>
      <c r="G10" s="345">
        <v>2.1026019490964138</v>
      </c>
      <c r="H10" s="345">
        <v>55.555999999999997</v>
      </c>
      <c r="I10" s="346" t="s">
        <v>143</v>
      </c>
      <c r="J10" s="336"/>
      <c r="K10" t="s">
        <v>875</v>
      </c>
      <c r="L10" s="409" t="s">
        <v>3554</v>
      </c>
    </row>
    <row r="11" spans="2:18" ht="6.75" customHeight="1" x14ac:dyDescent="0.25">
      <c r="B11" s="295"/>
      <c r="C11" s="296"/>
      <c r="D11" s="297"/>
      <c r="E11" s="297"/>
      <c r="F11" s="297"/>
      <c r="G11" s="297"/>
      <c r="H11" s="297"/>
      <c r="I11" s="298"/>
      <c r="J11" s="133"/>
    </row>
    <row r="12" spans="2:18" s="7" customFormat="1" ht="15" customHeight="1" x14ac:dyDescent="0.25">
      <c r="B12" s="472" t="s">
        <v>1716</v>
      </c>
      <c r="C12" s="473" t="s">
        <v>1719</v>
      </c>
      <c r="D12" s="474">
        <v>32</v>
      </c>
      <c r="E12" s="474"/>
      <c r="F12" s="474">
        <v>320</v>
      </c>
      <c r="G12" s="471">
        <v>1172</v>
      </c>
      <c r="H12" s="474">
        <v>375</v>
      </c>
      <c r="I12" s="475" t="s">
        <v>143</v>
      </c>
      <c r="J12" s="54"/>
      <c r="K12" t="s">
        <v>4376</v>
      </c>
      <c r="L12" s="26" t="s">
        <v>2643</v>
      </c>
      <c r="N12" t="s">
        <v>875</v>
      </c>
      <c r="O12" s="560" t="s">
        <v>1601</v>
      </c>
      <c r="Q12" t="s">
        <v>875</v>
      </c>
      <c r="R12" s="26" t="s">
        <v>1838</v>
      </c>
    </row>
    <row r="13" spans="2:18" s="177" customFormat="1" x14ac:dyDescent="0.25">
      <c r="B13" s="26" t="s">
        <v>131</v>
      </c>
      <c r="C13" s="84" t="s">
        <v>989</v>
      </c>
      <c r="D13" s="470">
        <v>32</v>
      </c>
      <c r="E13" s="661"/>
      <c r="F13" s="27">
        <v>563</v>
      </c>
      <c r="G13" s="237">
        <v>1248</v>
      </c>
      <c r="H13" s="200">
        <v>682</v>
      </c>
      <c r="I13" s="87" t="s">
        <v>143</v>
      </c>
      <c r="J13" s="199"/>
      <c r="K13" t="s">
        <v>875</v>
      </c>
      <c r="L13" s="26" t="s">
        <v>3190</v>
      </c>
      <c r="N13" t="s">
        <v>875</v>
      </c>
      <c r="O13" s="26" t="s">
        <v>734</v>
      </c>
      <c r="Q13" t="s">
        <v>875</v>
      </c>
      <c r="R13" s="26" t="s">
        <v>215</v>
      </c>
    </row>
    <row r="14" spans="2:18" x14ac:dyDescent="0.25">
      <c r="B14" s="26" t="s">
        <v>218</v>
      </c>
      <c r="C14" s="138" t="s">
        <v>916</v>
      </c>
      <c r="D14" s="29">
        <v>32</v>
      </c>
      <c r="E14" s="29"/>
      <c r="F14" s="27">
        <v>4500</v>
      </c>
      <c r="G14" s="237">
        <v>583.33333333333337</v>
      </c>
      <c r="H14" s="200">
        <v>1050</v>
      </c>
      <c r="I14" s="87" t="s">
        <v>143</v>
      </c>
      <c r="J14" s="133"/>
      <c r="K14" t="s">
        <v>875</v>
      </c>
      <c r="L14" s="26" t="s">
        <v>131</v>
      </c>
      <c r="N14" t="s">
        <v>875</v>
      </c>
      <c r="O14" s="26" t="s">
        <v>1501</v>
      </c>
    </row>
    <row r="15" spans="2:18" x14ac:dyDescent="0.25">
      <c r="B15" s="26" t="s">
        <v>734</v>
      </c>
      <c r="C15" s="84" t="s">
        <v>1271</v>
      </c>
      <c r="D15" s="291">
        <v>32</v>
      </c>
      <c r="E15" s="661"/>
      <c r="F15" s="27">
        <v>895</v>
      </c>
      <c r="G15" s="237">
        <v>389.66480446927375</v>
      </c>
      <c r="H15" s="200">
        <v>310</v>
      </c>
      <c r="I15" s="87" t="s">
        <v>143</v>
      </c>
      <c r="J15" s="133"/>
      <c r="K15" t="s">
        <v>875</v>
      </c>
      <c r="L15" s="26" t="s">
        <v>218</v>
      </c>
      <c r="N15" t="s">
        <v>875</v>
      </c>
      <c r="O15" s="26" t="s">
        <v>358</v>
      </c>
    </row>
    <row r="16" spans="2:18" x14ac:dyDescent="0.25">
      <c r="B16" s="45" t="s">
        <v>1558</v>
      </c>
      <c r="C16" s="294" t="s">
        <v>1059</v>
      </c>
      <c r="D16" s="420">
        <v>32</v>
      </c>
      <c r="E16" s="420"/>
      <c r="F16" s="46">
        <v>384</v>
      </c>
      <c r="G16" s="421">
        <v>293</v>
      </c>
      <c r="H16" s="422">
        <v>224</v>
      </c>
      <c r="I16" s="88" t="s">
        <v>1052</v>
      </c>
      <c r="J16" s="133"/>
      <c r="K16" t="s">
        <v>875</v>
      </c>
      <c r="L16" s="26" t="s">
        <v>3017</v>
      </c>
      <c r="N16" t="s">
        <v>4376</v>
      </c>
      <c r="O16" s="26" t="s">
        <v>1644</v>
      </c>
    </row>
    <row r="17" spans="2:15" x14ac:dyDescent="0.25">
      <c r="B17" s="26" t="s">
        <v>358</v>
      </c>
      <c r="C17" s="84" t="s">
        <v>1373</v>
      </c>
      <c r="D17" s="434">
        <v>32</v>
      </c>
      <c r="E17" s="661">
        <v>86</v>
      </c>
      <c r="F17" s="27">
        <v>941</v>
      </c>
      <c r="G17" s="237">
        <v>240.86609989373008</v>
      </c>
      <c r="H17" s="200">
        <v>226.655</v>
      </c>
      <c r="I17" s="87" t="s">
        <v>143</v>
      </c>
      <c r="J17" s="133"/>
      <c r="K17" t="s">
        <v>4376</v>
      </c>
      <c r="L17" s="26" t="s">
        <v>1642</v>
      </c>
      <c r="N17" t="s">
        <v>875</v>
      </c>
      <c r="O17" s="26" t="s">
        <v>1607</v>
      </c>
    </row>
    <row r="18" spans="2:15" x14ac:dyDescent="0.25">
      <c r="B18" s="45" t="s">
        <v>1602</v>
      </c>
      <c r="C18" s="294" t="s">
        <v>1606</v>
      </c>
      <c r="D18" s="420">
        <v>32</v>
      </c>
      <c r="E18" s="420"/>
      <c r="F18" s="46">
        <v>1276</v>
      </c>
      <c r="G18" s="421">
        <v>205.6</v>
      </c>
      <c r="H18" s="422">
        <v>315.86099999999999</v>
      </c>
      <c r="I18" s="88" t="s">
        <v>143</v>
      </c>
      <c r="J18" s="133"/>
      <c r="K18" t="s">
        <v>875</v>
      </c>
      <c r="L18" s="26" t="s">
        <v>1803</v>
      </c>
      <c r="N18" t="s">
        <v>875</v>
      </c>
      <c r="O18" s="26" t="s">
        <v>3728</v>
      </c>
    </row>
    <row r="19" spans="2:15" x14ac:dyDescent="0.25">
      <c r="B19" s="217" t="s">
        <v>1228</v>
      </c>
      <c r="C19" s="218" t="s">
        <v>1229</v>
      </c>
      <c r="D19" s="219">
        <v>32</v>
      </c>
      <c r="E19" s="219"/>
      <c r="F19" s="220">
        <v>1420</v>
      </c>
      <c r="G19" s="238">
        <v>199.4</v>
      </c>
      <c r="H19" s="222">
        <v>283.20600000000002</v>
      </c>
      <c r="I19" s="223" t="s">
        <v>1052</v>
      </c>
      <c r="J19" s="133"/>
      <c r="K19" t="s">
        <v>875</v>
      </c>
      <c r="L19" s="26" t="s">
        <v>231</v>
      </c>
      <c r="N19" t="s">
        <v>875</v>
      </c>
      <c r="O19" s="560" t="s">
        <v>2014</v>
      </c>
    </row>
    <row r="20" spans="2:15" ht="4.5" customHeight="1" x14ac:dyDescent="0.25">
      <c r="B20" s="224"/>
      <c r="C20" s="174"/>
      <c r="D20" s="225"/>
      <c r="E20" s="225"/>
      <c r="F20" s="226"/>
      <c r="G20" s="449"/>
      <c r="H20" s="228"/>
      <c r="I20" s="229"/>
      <c r="J20" s="133"/>
    </row>
    <row r="21" spans="2:15" x14ac:dyDescent="0.25">
      <c r="B21" s="450" t="s">
        <v>1725</v>
      </c>
      <c r="C21" s="451" t="s">
        <v>1578</v>
      </c>
      <c r="D21" s="452">
        <v>24</v>
      </c>
      <c r="E21" s="452">
        <v>30</v>
      </c>
      <c r="F21" s="453">
        <v>492</v>
      </c>
      <c r="G21" s="454">
        <v>313.2</v>
      </c>
      <c r="H21" s="455">
        <v>185</v>
      </c>
      <c r="I21" s="456" t="s">
        <v>143</v>
      </c>
      <c r="J21" s="133"/>
    </row>
    <row r="22" spans="2:15" ht="5.25" customHeight="1" x14ac:dyDescent="0.25">
      <c r="B22" s="224"/>
      <c r="C22" s="174"/>
      <c r="D22" s="225"/>
      <c r="E22" s="225"/>
      <c r="F22" s="226"/>
      <c r="G22" s="227"/>
      <c r="H22" s="228"/>
      <c r="I22" s="229"/>
    </row>
    <row r="23" spans="2:15" x14ac:dyDescent="0.25">
      <c r="B23" s="402" t="s">
        <v>201</v>
      </c>
      <c r="C23" s="403" t="s">
        <v>11</v>
      </c>
      <c r="D23" s="404">
        <v>16</v>
      </c>
      <c r="E23" s="404"/>
      <c r="F23" s="405">
        <v>112</v>
      </c>
      <c r="G23" s="406">
        <v>1088.75</v>
      </c>
      <c r="H23" s="407">
        <v>182</v>
      </c>
      <c r="I23" s="408" t="s">
        <v>12</v>
      </c>
      <c r="K23" t="s">
        <v>875</v>
      </c>
      <c r="L23" s="26" t="s">
        <v>201</v>
      </c>
      <c r="N23" t="s">
        <v>875</v>
      </c>
      <c r="O23" s="26" t="s">
        <v>146</v>
      </c>
    </row>
    <row r="24" spans="2:15" x14ac:dyDescent="0.25">
      <c r="B24" s="26" t="s">
        <v>13</v>
      </c>
      <c r="C24" s="138" t="s">
        <v>949</v>
      </c>
      <c r="D24" s="29">
        <v>16</v>
      </c>
      <c r="E24" s="29"/>
      <c r="F24" s="27">
        <v>140</v>
      </c>
      <c r="G24" s="237">
        <v>947.57142857142856</v>
      </c>
      <c r="H24" s="200">
        <v>198</v>
      </c>
      <c r="I24" s="87" t="s">
        <v>1051</v>
      </c>
      <c r="K24" t="s">
        <v>875</v>
      </c>
      <c r="L24" s="26" t="s">
        <v>13</v>
      </c>
      <c r="N24" t="s">
        <v>875</v>
      </c>
      <c r="O24" s="26" t="s">
        <v>496</v>
      </c>
    </row>
    <row r="25" spans="2:15" x14ac:dyDescent="0.25">
      <c r="B25" s="26" t="s">
        <v>24</v>
      </c>
      <c r="C25" s="28" t="s">
        <v>1313</v>
      </c>
      <c r="D25" s="29">
        <v>16</v>
      </c>
      <c r="E25" s="29"/>
      <c r="F25" s="27">
        <v>321</v>
      </c>
      <c r="G25" s="237">
        <v>845.32710280373828</v>
      </c>
      <c r="H25" s="200">
        <v>405</v>
      </c>
      <c r="I25" s="87" t="s">
        <v>143</v>
      </c>
      <c r="K25" t="s">
        <v>875</v>
      </c>
      <c r="L25" s="26" t="s">
        <v>24</v>
      </c>
      <c r="N25" t="s">
        <v>4376</v>
      </c>
      <c r="O25" s="26" t="s">
        <v>409</v>
      </c>
    </row>
    <row r="26" spans="2:15" x14ac:dyDescent="0.25">
      <c r="B26" s="26" t="s">
        <v>26</v>
      </c>
      <c r="C26" s="138" t="s">
        <v>1092</v>
      </c>
      <c r="D26" s="29">
        <v>16</v>
      </c>
      <c r="E26" s="29"/>
      <c r="F26" s="27">
        <v>500</v>
      </c>
      <c r="G26" s="237">
        <v>737</v>
      </c>
      <c r="H26" s="200">
        <v>550</v>
      </c>
      <c r="I26" s="87" t="s">
        <v>1051</v>
      </c>
      <c r="K26" t="s">
        <v>4376</v>
      </c>
      <c r="L26" s="26" t="s">
        <v>26</v>
      </c>
      <c r="N26" t="s">
        <v>875</v>
      </c>
      <c r="O26" s="26" t="s">
        <v>171</v>
      </c>
    </row>
    <row r="27" spans="2:15" x14ac:dyDescent="0.25">
      <c r="B27" s="26" t="s">
        <v>1473</v>
      </c>
      <c r="C27" s="138" t="s">
        <v>1056</v>
      </c>
      <c r="D27" s="29">
        <v>16</v>
      </c>
      <c r="E27" s="29"/>
      <c r="F27" s="27">
        <v>367</v>
      </c>
      <c r="G27" s="237">
        <v>648.07073569482282</v>
      </c>
      <c r="H27" s="200">
        <v>354.988</v>
      </c>
      <c r="I27" s="87" t="s">
        <v>65</v>
      </c>
      <c r="K27" t="s">
        <v>875</v>
      </c>
      <c r="L27" s="26" t="s">
        <v>614</v>
      </c>
      <c r="N27" t="s">
        <v>875</v>
      </c>
      <c r="O27" s="26" t="s">
        <v>1516</v>
      </c>
    </row>
    <row r="28" spans="2:15" x14ac:dyDescent="0.25">
      <c r="B28" s="26" t="s">
        <v>653</v>
      </c>
      <c r="C28" s="84" t="s">
        <v>1315</v>
      </c>
      <c r="D28" s="401">
        <v>16</v>
      </c>
      <c r="E28" s="661"/>
      <c r="F28" s="27">
        <v>273</v>
      </c>
      <c r="G28" s="237">
        <v>644.8271428571428</v>
      </c>
      <c r="H28" s="200">
        <v>262.74299999999999</v>
      </c>
      <c r="I28" s="87" t="s">
        <v>143</v>
      </c>
      <c r="K28" t="s">
        <v>875</v>
      </c>
      <c r="L28" s="45" t="s">
        <v>1473</v>
      </c>
      <c r="N28" t="s">
        <v>875</v>
      </c>
      <c r="O28" s="45" t="s">
        <v>1530</v>
      </c>
    </row>
    <row r="29" spans="2:15" x14ac:dyDescent="0.25">
      <c r="B29" s="26" t="s">
        <v>1552</v>
      </c>
      <c r="C29" s="84" t="s">
        <v>1084</v>
      </c>
      <c r="D29" s="318">
        <v>16</v>
      </c>
      <c r="E29" s="661"/>
      <c r="F29" s="27">
        <v>518</v>
      </c>
      <c r="G29" s="237">
        <v>636</v>
      </c>
      <c r="H29" s="200">
        <v>412</v>
      </c>
      <c r="I29" s="87" t="s">
        <v>65</v>
      </c>
      <c r="K29" t="s">
        <v>875</v>
      </c>
      <c r="L29" s="26" t="s">
        <v>653</v>
      </c>
      <c r="N29" t="s">
        <v>875</v>
      </c>
      <c r="O29" s="45" t="s">
        <v>1482</v>
      </c>
    </row>
    <row r="30" spans="2:15" x14ac:dyDescent="0.25">
      <c r="B30" s="26" t="s">
        <v>608</v>
      </c>
      <c r="C30" s="138" t="s">
        <v>1057</v>
      </c>
      <c r="D30" s="29">
        <v>16</v>
      </c>
      <c r="E30" s="29"/>
      <c r="F30" s="27">
        <v>303</v>
      </c>
      <c r="G30" s="237">
        <v>566.39986798679865</v>
      </c>
      <c r="H30" s="200">
        <v>256.14800000000002</v>
      </c>
      <c r="I30" s="87" t="s">
        <v>65</v>
      </c>
      <c r="K30" t="s">
        <v>875</v>
      </c>
      <c r="L30" s="26" t="s">
        <v>2147</v>
      </c>
      <c r="N30" t="s">
        <v>875</v>
      </c>
      <c r="O30" s="26" t="s">
        <v>261</v>
      </c>
    </row>
    <row r="31" spans="2:15" x14ac:dyDescent="0.25">
      <c r="B31" s="26" t="s">
        <v>950</v>
      </c>
      <c r="C31" s="138" t="s">
        <v>1058</v>
      </c>
      <c r="D31" s="29">
        <v>16</v>
      </c>
      <c r="E31" s="29"/>
      <c r="F31" s="27">
        <v>205</v>
      </c>
      <c r="G31" s="237">
        <v>349</v>
      </c>
      <c r="H31" s="200">
        <v>434</v>
      </c>
      <c r="I31" s="87" t="s">
        <v>12</v>
      </c>
      <c r="K31" t="s">
        <v>4376</v>
      </c>
      <c r="L31" s="26" t="s">
        <v>1552</v>
      </c>
      <c r="N31" t="s">
        <v>875</v>
      </c>
      <c r="O31" s="26" t="s">
        <v>510</v>
      </c>
    </row>
    <row r="32" spans="2:15" x14ac:dyDescent="0.25">
      <c r="B32" s="26" t="s">
        <v>146</v>
      </c>
      <c r="C32" s="138" t="s">
        <v>963</v>
      </c>
      <c r="D32" s="29">
        <v>16</v>
      </c>
      <c r="E32" s="29"/>
      <c r="F32" s="27">
        <v>377</v>
      </c>
      <c r="G32" s="237">
        <v>345.48718832891251</v>
      </c>
      <c r="H32" s="200">
        <v>194.40100000000001</v>
      </c>
      <c r="I32" s="87" t="s">
        <v>143</v>
      </c>
      <c r="K32" t="s">
        <v>4376</v>
      </c>
      <c r="L32" s="591" t="s">
        <v>4353</v>
      </c>
      <c r="N32" t="s">
        <v>875</v>
      </c>
      <c r="O32" s="26" t="s">
        <v>3158</v>
      </c>
    </row>
    <row r="33" spans="2:15" x14ac:dyDescent="0.25">
      <c r="B33" s="26" t="s">
        <v>171</v>
      </c>
      <c r="C33" s="84" t="s">
        <v>914</v>
      </c>
      <c r="D33" s="318">
        <v>16</v>
      </c>
      <c r="E33" s="661"/>
      <c r="F33" s="27">
        <v>559</v>
      </c>
      <c r="G33" s="237">
        <v>286.2254025044723</v>
      </c>
      <c r="H33" s="200">
        <v>200</v>
      </c>
      <c r="I33" s="87" t="s">
        <v>143</v>
      </c>
      <c r="K33" t="s">
        <v>4376</v>
      </c>
      <c r="L33" s="26" t="s">
        <v>608</v>
      </c>
      <c r="N33" t="s">
        <v>875</v>
      </c>
      <c r="O33" s="26" t="s">
        <v>1621</v>
      </c>
    </row>
    <row r="34" spans="2:15" x14ac:dyDescent="0.25">
      <c r="B34" s="26" t="s">
        <v>1516</v>
      </c>
      <c r="C34" s="138" t="s">
        <v>1519</v>
      </c>
      <c r="D34" s="29">
        <v>16</v>
      </c>
      <c r="E34" s="29"/>
      <c r="F34" s="27">
        <v>590</v>
      </c>
      <c r="G34" s="237">
        <v>280.24431889516632</v>
      </c>
      <c r="H34" s="200">
        <v>318.87799999999999</v>
      </c>
      <c r="I34" s="87" t="s">
        <v>568</v>
      </c>
      <c r="K34" t="s">
        <v>875</v>
      </c>
      <c r="L34" s="26" t="s">
        <v>1779</v>
      </c>
    </row>
    <row r="35" spans="2:15" x14ac:dyDescent="0.25">
      <c r="B35" s="26" t="s">
        <v>1482</v>
      </c>
      <c r="C35" s="138" t="s">
        <v>1485</v>
      </c>
      <c r="D35" s="29">
        <v>16</v>
      </c>
      <c r="E35" s="29"/>
      <c r="F35" s="27">
        <v>617</v>
      </c>
      <c r="G35" s="237">
        <v>268.4549918962723</v>
      </c>
      <c r="H35" s="200">
        <v>247.21899999999999</v>
      </c>
      <c r="I35" s="87" t="s">
        <v>65</v>
      </c>
      <c r="K35" t="s">
        <v>4376</v>
      </c>
      <c r="L35" s="26" t="s">
        <v>15</v>
      </c>
    </row>
    <row r="36" spans="2:15" x14ac:dyDescent="0.25">
      <c r="B36" s="26" t="s">
        <v>261</v>
      </c>
      <c r="C36" s="84" t="s">
        <v>1062</v>
      </c>
      <c r="D36" s="335">
        <v>16</v>
      </c>
      <c r="E36" s="661"/>
      <c r="F36" s="27">
        <v>807</v>
      </c>
      <c r="G36" s="237">
        <v>246</v>
      </c>
      <c r="H36" s="200">
        <v>297</v>
      </c>
      <c r="I36" s="87" t="s">
        <v>143</v>
      </c>
      <c r="K36" t="s">
        <v>4376</v>
      </c>
      <c r="L36" s="26" t="s">
        <v>3043</v>
      </c>
    </row>
    <row r="37" spans="2:15" x14ac:dyDescent="0.25">
      <c r="B37" s="217" t="s">
        <v>510</v>
      </c>
      <c r="C37" s="218" t="s">
        <v>1274</v>
      </c>
      <c r="D37" s="219">
        <v>16</v>
      </c>
      <c r="E37" s="219"/>
      <c r="F37" s="220">
        <v>479</v>
      </c>
      <c r="G37" s="238">
        <v>229.67991649269314</v>
      </c>
      <c r="H37" s="222">
        <v>164.20400000000001</v>
      </c>
      <c r="I37" s="223" t="s">
        <v>143</v>
      </c>
      <c r="K37" t="s">
        <v>4376</v>
      </c>
      <c r="L37" s="26" t="s">
        <v>3047</v>
      </c>
    </row>
    <row r="38" spans="2:15" ht="6.75" customHeight="1" x14ac:dyDescent="0.25">
      <c r="B38" s="224"/>
      <c r="C38" s="174"/>
      <c r="D38" s="225"/>
      <c r="E38" s="225"/>
      <c r="F38" s="226"/>
      <c r="G38" s="227"/>
      <c r="H38" s="228"/>
      <c r="I38" s="229"/>
    </row>
    <row r="39" spans="2:15" s="208" customFormat="1" x14ac:dyDescent="0.25">
      <c r="B39" s="230" t="s">
        <v>340</v>
      </c>
      <c r="C39" s="231" t="s">
        <v>1383</v>
      </c>
      <c r="D39" s="232">
        <v>12</v>
      </c>
      <c r="E39" s="232"/>
      <c r="F39" s="232">
        <v>48</v>
      </c>
      <c r="G39" s="233">
        <v>476</v>
      </c>
      <c r="H39" s="233">
        <v>134</v>
      </c>
      <c r="I39" s="234" t="s">
        <v>12</v>
      </c>
    </row>
    <row r="40" spans="2:15" ht="6.75" customHeight="1" x14ac:dyDescent="0.25">
      <c r="B40" s="26"/>
      <c r="C40" s="84"/>
      <c r="D40" s="291"/>
      <c r="E40" s="661"/>
      <c r="F40" s="27"/>
      <c r="G40" s="201"/>
      <c r="H40" s="200"/>
      <c r="I40" s="87"/>
    </row>
    <row r="41" spans="2:15" x14ac:dyDescent="0.25">
      <c r="B41" s="217" t="s">
        <v>250</v>
      </c>
      <c r="C41" s="218" t="s">
        <v>1105</v>
      </c>
      <c r="D41" s="219">
        <v>9</v>
      </c>
      <c r="E41" s="219"/>
      <c r="F41" s="220">
        <v>110</v>
      </c>
      <c r="G41" s="221">
        <v>229.09090909090909</v>
      </c>
      <c r="H41" s="222">
        <v>60</v>
      </c>
      <c r="I41" s="223" t="s">
        <v>65</v>
      </c>
    </row>
    <row r="42" spans="2:15" ht="6.75" customHeight="1" x14ac:dyDescent="0.25">
      <c r="B42" s="224"/>
      <c r="C42" s="174"/>
      <c r="D42" s="225"/>
      <c r="E42" s="225"/>
      <c r="F42" s="226"/>
      <c r="G42" s="227"/>
      <c r="H42" s="228"/>
      <c r="I42" s="229"/>
    </row>
    <row r="43" spans="2:15" ht="12.75" customHeight="1" x14ac:dyDescent="0.25">
      <c r="B43" s="213" t="s">
        <v>519</v>
      </c>
      <c r="C43" s="261" t="s">
        <v>1458</v>
      </c>
      <c r="D43" s="262">
        <v>8</v>
      </c>
      <c r="E43" s="262"/>
      <c r="F43" s="214">
        <v>196</v>
      </c>
      <c r="G43" s="236">
        <v>797.89285714285711</v>
      </c>
      <c r="H43" s="215">
        <v>473.9</v>
      </c>
      <c r="I43" s="216" t="s">
        <v>65</v>
      </c>
      <c r="K43" t="s">
        <v>875</v>
      </c>
      <c r="L43" s="26" t="s">
        <v>519</v>
      </c>
      <c r="N43" t="s">
        <v>4376</v>
      </c>
      <c r="O43" s="26" t="s">
        <v>2687</v>
      </c>
    </row>
    <row r="44" spans="2:15" x14ac:dyDescent="0.25">
      <c r="B44" s="437" t="s">
        <v>485</v>
      </c>
      <c r="C44" s="438" t="s">
        <v>915</v>
      </c>
      <c r="D44" s="439">
        <v>8</v>
      </c>
      <c r="E44" s="439"/>
      <c r="F44" s="440">
        <v>174</v>
      </c>
      <c r="G44" s="441">
        <v>792.21051724137931</v>
      </c>
      <c r="H44" s="442">
        <v>417.71100000000001</v>
      </c>
      <c r="I44" s="443" t="s">
        <v>178</v>
      </c>
      <c r="K44" t="s">
        <v>875</v>
      </c>
      <c r="L44" s="409" t="s">
        <v>3340</v>
      </c>
      <c r="N44" t="s">
        <v>875</v>
      </c>
      <c r="O44" s="26" t="s">
        <v>60</v>
      </c>
    </row>
    <row r="45" spans="2:15" s="208" customFormat="1" x14ac:dyDescent="0.25">
      <c r="B45" s="202" t="s">
        <v>366</v>
      </c>
      <c r="C45" s="203" t="s">
        <v>1054</v>
      </c>
      <c r="D45" s="204">
        <v>8</v>
      </c>
      <c r="E45" s="204"/>
      <c r="F45" s="205">
        <v>41</v>
      </c>
      <c r="G45" s="239">
        <v>749</v>
      </c>
      <c r="H45" s="206">
        <v>384</v>
      </c>
      <c r="I45" s="207" t="s">
        <v>12</v>
      </c>
      <c r="K45" t="s">
        <v>875</v>
      </c>
      <c r="L45" s="26" t="s">
        <v>485</v>
      </c>
      <c r="N45" t="s">
        <v>4376</v>
      </c>
      <c r="O45" s="26" t="s">
        <v>569</v>
      </c>
    </row>
    <row r="46" spans="2:15" s="177" customFormat="1" x14ac:dyDescent="0.25">
      <c r="B46" s="409" t="s">
        <v>394</v>
      </c>
      <c r="C46" s="410" t="s">
        <v>1319</v>
      </c>
      <c r="D46" s="411">
        <v>8</v>
      </c>
      <c r="E46" s="411"/>
      <c r="F46" s="412">
        <v>121</v>
      </c>
      <c r="G46" s="413">
        <v>628.69363636363641</v>
      </c>
      <c r="H46" s="414">
        <v>230.52099999999999</v>
      </c>
      <c r="I46" s="415" t="s">
        <v>143</v>
      </c>
      <c r="K46" t="s">
        <v>4376</v>
      </c>
      <c r="L46" s="26" t="s">
        <v>394</v>
      </c>
      <c r="N46" t="s">
        <v>875</v>
      </c>
      <c r="O46" s="26" t="s">
        <v>2445</v>
      </c>
    </row>
    <row r="47" spans="2:15" x14ac:dyDescent="0.25">
      <c r="B47" s="26" t="s">
        <v>195</v>
      </c>
      <c r="C47" s="28" t="s">
        <v>196</v>
      </c>
      <c r="D47" s="291">
        <v>8</v>
      </c>
      <c r="E47" s="661"/>
      <c r="F47" s="27">
        <v>88</v>
      </c>
      <c r="G47" s="304">
        <v>443.58602272727273</v>
      </c>
      <c r="H47" s="200">
        <v>229.62100000000001</v>
      </c>
      <c r="I47" s="87" t="s">
        <v>12</v>
      </c>
      <c r="K47" t="s">
        <v>875</v>
      </c>
      <c r="L47" s="26" t="s">
        <v>2416</v>
      </c>
      <c r="N47" t="s">
        <v>4376</v>
      </c>
      <c r="O47" s="45" t="s">
        <v>1818</v>
      </c>
    </row>
    <row r="48" spans="2:15" x14ac:dyDescent="0.25">
      <c r="B48" s="26" t="s">
        <v>719</v>
      </c>
      <c r="C48" s="84" t="s">
        <v>721</v>
      </c>
      <c r="D48" s="291">
        <v>8</v>
      </c>
      <c r="E48" s="661"/>
      <c r="F48" s="27">
        <v>267</v>
      </c>
      <c r="G48" s="304">
        <v>428.40674157303374</v>
      </c>
      <c r="H48" s="200">
        <v>346.62</v>
      </c>
      <c r="I48" s="87" t="s">
        <v>12</v>
      </c>
      <c r="K48" t="s">
        <v>4376</v>
      </c>
      <c r="L48" s="26" t="s">
        <v>195</v>
      </c>
      <c r="N48" t="s">
        <v>875</v>
      </c>
      <c r="O48" s="26" t="s">
        <v>664</v>
      </c>
    </row>
    <row r="49" spans="2:15" x14ac:dyDescent="0.25">
      <c r="B49" s="26" t="s">
        <v>1690</v>
      </c>
      <c r="C49" s="84" t="s">
        <v>721</v>
      </c>
      <c r="D49" s="467">
        <v>8</v>
      </c>
      <c r="E49" s="661"/>
      <c r="F49" s="27">
        <v>175</v>
      </c>
      <c r="G49" s="304">
        <v>306.10000000000002</v>
      </c>
      <c r="H49" s="200">
        <v>243.48699999999999</v>
      </c>
      <c r="I49" s="87" t="s">
        <v>143</v>
      </c>
      <c r="K49" t="s">
        <v>875</v>
      </c>
      <c r="L49" s="26" t="s">
        <v>719</v>
      </c>
      <c r="N49" t="s">
        <v>875</v>
      </c>
      <c r="O49" s="26" t="s">
        <v>1185</v>
      </c>
    </row>
    <row r="50" spans="2:15" x14ac:dyDescent="0.25">
      <c r="B50" s="26" t="s">
        <v>1701</v>
      </c>
      <c r="C50" s="84" t="s">
        <v>1705</v>
      </c>
      <c r="D50" s="469">
        <v>8</v>
      </c>
      <c r="E50" s="661"/>
      <c r="F50" s="27">
        <v>239</v>
      </c>
      <c r="G50" s="304">
        <v>285</v>
      </c>
      <c r="H50" s="200">
        <v>206.441</v>
      </c>
      <c r="I50" s="87" t="s">
        <v>12</v>
      </c>
      <c r="K50" t="s">
        <v>875</v>
      </c>
      <c r="L50" s="26" t="s">
        <v>2051</v>
      </c>
      <c r="N50" t="s">
        <v>875</v>
      </c>
      <c r="O50" s="26" t="s">
        <v>259</v>
      </c>
    </row>
    <row r="51" spans="2:15" x14ac:dyDescent="0.25">
      <c r="B51" s="26" t="s">
        <v>60</v>
      </c>
      <c r="C51" s="138" t="s">
        <v>1400</v>
      </c>
      <c r="D51" s="433">
        <v>8</v>
      </c>
      <c r="E51" s="661"/>
      <c r="F51" s="27">
        <v>176</v>
      </c>
      <c r="G51" s="304">
        <v>245.45062500000003</v>
      </c>
      <c r="H51" s="200">
        <v>130.90700000000001</v>
      </c>
      <c r="I51" s="87" t="s">
        <v>1052</v>
      </c>
      <c r="K51" t="s">
        <v>875</v>
      </c>
      <c r="L51" s="26" t="s">
        <v>1701</v>
      </c>
      <c r="N51" t="s">
        <v>4376</v>
      </c>
      <c r="O51" s="26" t="s">
        <v>1821</v>
      </c>
    </row>
    <row r="52" spans="2:15" x14ac:dyDescent="0.25">
      <c r="B52" s="26" t="s">
        <v>664</v>
      </c>
      <c r="C52" s="84" t="s">
        <v>1379</v>
      </c>
      <c r="D52" s="291">
        <v>8</v>
      </c>
      <c r="E52" s="661"/>
      <c r="F52" s="27">
        <v>388</v>
      </c>
      <c r="G52" s="304">
        <v>220.68409793814436</v>
      </c>
      <c r="H52" s="200">
        <v>259.471</v>
      </c>
      <c r="I52" s="87" t="s">
        <v>143</v>
      </c>
      <c r="K52" t="s">
        <v>875</v>
      </c>
      <c r="L52" s="26" t="s">
        <v>114</v>
      </c>
    </row>
    <row r="53" spans="2:15" x14ac:dyDescent="0.25">
      <c r="B53" s="26" t="s">
        <v>1185</v>
      </c>
      <c r="C53" s="138" t="s">
        <v>631</v>
      </c>
      <c r="D53" s="316">
        <v>8</v>
      </c>
      <c r="E53" s="661"/>
      <c r="F53" s="27">
        <v>378</v>
      </c>
      <c r="G53" s="304">
        <v>220.18071428571429</v>
      </c>
      <c r="H53" s="200">
        <v>252.20699999999999</v>
      </c>
      <c r="I53" s="87" t="s">
        <v>199</v>
      </c>
      <c r="K53" t="s">
        <v>875</v>
      </c>
      <c r="L53" s="26" t="s">
        <v>59</v>
      </c>
    </row>
    <row r="54" spans="2:15" x14ac:dyDescent="0.25">
      <c r="B54" s="217" t="s">
        <v>259</v>
      </c>
      <c r="C54" s="218" t="s">
        <v>796</v>
      </c>
      <c r="D54" s="219">
        <v>8</v>
      </c>
      <c r="E54" s="219"/>
      <c r="F54" s="220">
        <v>297</v>
      </c>
      <c r="G54" s="305">
        <v>213.18333333333334</v>
      </c>
      <c r="H54" s="222">
        <v>191.86500000000001</v>
      </c>
      <c r="I54" s="223" t="s">
        <v>65</v>
      </c>
      <c r="K54" t="s">
        <v>875</v>
      </c>
      <c r="L54" s="26" t="s">
        <v>1690</v>
      </c>
    </row>
    <row r="55" spans="2:15" ht="8.25" customHeight="1" x14ac:dyDescent="0.25">
      <c r="B55" s="224"/>
      <c r="C55" s="174"/>
      <c r="D55" s="225"/>
      <c r="E55" s="225"/>
      <c r="F55" s="226"/>
      <c r="G55" s="227"/>
      <c r="H55" s="228"/>
      <c r="I55" s="229"/>
    </row>
    <row r="56" spans="2:15" x14ac:dyDescent="0.25">
      <c r="B56" s="450" t="s">
        <v>1708</v>
      </c>
      <c r="C56" s="451" t="s">
        <v>1726</v>
      </c>
      <c r="D56" s="452">
        <v>4</v>
      </c>
      <c r="E56" s="452">
        <v>25</v>
      </c>
      <c r="F56" s="453">
        <v>151</v>
      </c>
      <c r="G56" s="454">
        <v>240</v>
      </c>
      <c r="H56" s="455">
        <v>151</v>
      </c>
      <c r="I56" s="456" t="s">
        <v>12</v>
      </c>
    </row>
    <row r="57" spans="2:15" ht="8.25" customHeight="1" x14ac:dyDescent="0.25">
      <c r="B57" s="224"/>
      <c r="C57" s="174"/>
      <c r="D57" s="225"/>
      <c r="E57" s="225"/>
      <c r="F57" s="226"/>
      <c r="G57" s="227"/>
      <c r="H57" s="228"/>
      <c r="I57" s="229"/>
    </row>
    <row r="58" spans="2:15" ht="15.75" thickBot="1" x14ac:dyDescent="0.3">
      <c r="B58" s="328" t="s">
        <v>1123</v>
      </c>
      <c r="C58" s="329" t="s">
        <v>1053</v>
      </c>
      <c r="D58" s="330">
        <v>1</v>
      </c>
      <c r="E58" s="330">
        <v>11</v>
      </c>
      <c r="F58" s="331">
        <v>63</v>
      </c>
      <c r="G58" s="332">
        <v>227.24444444444444</v>
      </c>
      <c r="H58" s="332">
        <v>358</v>
      </c>
      <c r="I58" s="333" t="s">
        <v>12</v>
      </c>
    </row>
  </sheetData>
  <sortState ref="B11:T16">
    <sortCondition descending="1" ref="G11:G16"/>
  </sortState>
  <pageMargins left="0.7" right="0.7" top="0.75" bottom="0.75" header="0.3" footer="0.3"/>
  <pageSetup scale="8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B61"/>
  <sheetViews>
    <sheetView topLeftCell="A28" zoomScale="85" zoomScaleNormal="85" workbookViewId="0">
      <selection activeCell="B42" sqref="B42"/>
    </sheetView>
  </sheetViews>
  <sheetFormatPr defaultRowHeight="15" x14ac:dyDescent="0.25"/>
  <cols>
    <col min="1" max="1" width="2.5703125" customWidth="1"/>
    <col min="2" max="2" width="15.28515625" customWidth="1"/>
    <col min="3" max="14" width="5" customWidth="1"/>
    <col min="15" max="20" width="5.7109375" customWidth="1"/>
    <col min="21" max="24" width="5.5703125" customWidth="1"/>
    <col min="25" max="25" width="6.140625" customWidth="1"/>
    <col min="26" max="26" width="5.5703125" customWidth="1"/>
    <col min="27" max="27" width="6" customWidth="1"/>
    <col min="28" max="28" width="5.7109375" customWidth="1"/>
    <col min="29" max="29" width="5.140625" style="11" customWidth="1"/>
    <col min="30" max="30" width="5.85546875" style="11" customWidth="1"/>
    <col min="32" max="32" width="16.5703125" customWidth="1"/>
    <col min="33" max="34" width="8" customWidth="1"/>
    <col min="35" max="35" width="5" customWidth="1"/>
    <col min="36" max="36" width="4.5703125" customWidth="1"/>
    <col min="37" max="37" width="7" customWidth="1"/>
  </cols>
  <sheetData>
    <row r="1" spans="2:39" ht="18.75" x14ac:dyDescent="0.3">
      <c r="B1" s="22" t="s">
        <v>920</v>
      </c>
      <c r="C1" s="5"/>
      <c r="J1" s="289" t="s">
        <v>955</v>
      </c>
      <c r="AF1" s="4" t="s">
        <v>1764</v>
      </c>
    </row>
    <row r="2" spans="2:39" ht="15.75" thickBot="1" x14ac:dyDescent="0.3">
      <c r="B2" s="23" t="s">
        <v>729</v>
      </c>
      <c r="C2" s="4"/>
      <c r="J2" t="s">
        <v>1141</v>
      </c>
    </row>
    <row r="3" spans="2:39" ht="15.75" thickBot="1" x14ac:dyDescent="0.3">
      <c r="AF3" s="481" t="s">
        <v>1756</v>
      </c>
      <c r="AG3" s="482" t="s">
        <v>1757</v>
      </c>
      <c r="AH3" s="482" t="s">
        <v>1758</v>
      </c>
      <c r="AI3" s="483" t="s">
        <v>1763</v>
      </c>
      <c r="AJ3" s="483" t="s">
        <v>1762</v>
      </c>
      <c r="AK3" s="484" t="s">
        <v>1761</v>
      </c>
      <c r="AL3" s="79"/>
    </row>
    <row r="4" spans="2:39" ht="15.75" x14ac:dyDescent="0.25">
      <c r="B4" s="278" t="s">
        <v>1078</v>
      </c>
      <c r="C4" s="118"/>
      <c r="D4" s="118"/>
      <c r="E4" s="118"/>
      <c r="F4" s="118"/>
      <c r="G4" s="279" t="s">
        <v>1155</v>
      </c>
      <c r="H4" s="118"/>
      <c r="I4" s="118"/>
      <c r="J4" s="118"/>
      <c r="K4" s="118"/>
      <c r="L4" s="118"/>
      <c r="M4" s="118"/>
      <c r="N4" s="118"/>
      <c r="O4" s="280"/>
      <c r="P4" s="118"/>
      <c r="Q4" s="118"/>
      <c r="R4" s="118"/>
      <c r="S4" s="118"/>
      <c r="T4" s="118"/>
      <c r="U4" s="281"/>
      <c r="V4" s="118"/>
      <c r="W4" s="290" t="s">
        <v>5163</v>
      </c>
      <c r="X4" s="118"/>
      <c r="Y4" s="118"/>
      <c r="Z4" s="284"/>
      <c r="AA4" s="1089" t="s">
        <v>1129</v>
      </c>
      <c r="AB4" s="1090"/>
      <c r="AC4" s="1090"/>
      <c r="AD4" s="1091"/>
      <c r="AF4" s="50" t="s">
        <v>104</v>
      </c>
      <c r="AG4" s="30">
        <v>2156</v>
      </c>
      <c r="AH4" s="80">
        <v>246.60900000000001</v>
      </c>
      <c r="AI4" s="57">
        <v>0.33</v>
      </c>
      <c r="AJ4" s="166">
        <v>3</v>
      </c>
      <c r="AK4" s="478">
        <f>1000*AH4*AI4/(AG4*AJ4)</f>
        <v>12.582091836734694</v>
      </c>
    </row>
    <row r="5" spans="2:39" x14ac:dyDescent="0.25">
      <c r="B5" s="1043"/>
      <c r="C5" s="1052" t="s">
        <v>1130</v>
      </c>
      <c r="D5" s="1053"/>
      <c r="E5" s="1053"/>
      <c r="F5" s="1053"/>
      <c r="G5" s="1053"/>
      <c r="H5" s="1054"/>
      <c r="I5" s="1052" t="s">
        <v>1131</v>
      </c>
      <c r="J5" s="1053"/>
      <c r="K5" s="1053"/>
      <c r="L5" s="1053"/>
      <c r="M5" s="1053"/>
      <c r="N5" s="1054"/>
      <c r="O5" s="1084" t="s">
        <v>1065</v>
      </c>
      <c r="P5" s="1083"/>
      <c r="Q5" s="1083" t="s">
        <v>1066</v>
      </c>
      <c r="R5" s="1083"/>
      <c r="S5" s="1083" t="s">
        <v>1067</v>
      </c>
      <c r="T5" s="1085"/>
      <c r="U5" s="1082" t="s">
        <v>1124</v>
      </c>
      <c r="V5" s="1083"/>
      <c r="W5" s="1083" t="s">
        <v>1070</v>
      </c>
      <c r="X5" s="1083"/>
      <c r="Y5" s="1083" t="s">
        <v>1071</v>
      </c>
      <c r="Z5" s="1109"/>
      <c r="AA5" s="1110" t="s">
        <v>1132</v>
      </c>
      <c r="AB5" s="1111"/>
      <c r="AC5" s="1092" t="s">
        <v>1134</v>
      </c>
      <c r="AD5" s="1093"/>
      <c r="AF5" s="560" t="s">
        <v>4626</v>
      </c>
      <c r="AG5" s="28">
        <v>1668</v>
      </c>
      <c r="AH5" s="81">
        <v>263.15800000000002</v>
      </c>
      <c r="AI5" s="60">
        <v>0.33</v>
      </c>
      <c r="AJ5" s="167">
        <v>3</v>
      </c>
      <c r="AK5" s="479">
        <f>1000*AH5*AI5/(AG5*AJ5)</f>
        <v>17.354544364508392</v>
      </c>
    </row>
    <row r="6" spans="2:39" x14ac:dyDescent="0.25">
      <c r="B6" s="1044"/>
      <c r="C6" s="1055"/>
      <c r="D6" s="1056"/>
      <c r="E6" s="1056"/>
      <c r="F6" s="1056"/>
      <c r="G6" s="1056"/>
      <c r="H6" s="1057"/>
      <c r="I6" s="1055"/>
      <c r="J6" s="1056"/>
      <c r="K6" s="1056"/>
      <c r="L6" s="1056"/>
      <c r="M6" s="1056"/>
      <c r="N6" s="1057"/>
      <c r="O6" s="1096" t="s">
        <v>1087</v>
      </c>
      <c r="P6" s="1097"/>
      <c r="Q6" s="1097" t="s">
        <v>1088</v>
      </c>
      <c r="R6" s="1097"/>
      <c r="S6" s="1097" t="s">
        <v>1089</v>
      </c>
      <c r="T6" s="1098"/>
      <c r="U6" s="1099" t="s">
        <v>1087</v>
      </c>
      <c r="V6" s="1097"/>
      <c r="W6" s="1097" t="s">
        <v>1090</v>
      </c>
      <c r="X6" s="1097"/>
      <c r="Y6" s="1097" t="s">
        <v>1090</v>
      </c>
      <c r="Z6" s="1114"/>
      <c r="AA6" s="1112"/>
      <c r="AB6" s="1113"/>
      <c r="AC6" s="1094"/>
      <c r="AD6" s="1095"/>
      <c r="AF6" s="26">
        <v>8051</v>
      </c>
      <c r="AG6" s="28">
        <v>2698</v>
      </c>
      <c r="AH6" s="81">
        <v>120.773</v>
      </c>
      <c r="AI6" s="60">
        <v>0.33</v>
      </c>
      <c r="AJ6" s="167">
        <v>4</v>
      </c>
      <c r="AK6" s="479">
        <f t="shared" ref="AK6:AK41" si="0">1000*AH6*AI6/(AG6*AJ6)</f>
        <v>3.693021682727947</v>
      </c>
    </row>
    <row r="7" spans="2:39" s="79" customFormat="1" ht="15" customHeight="1" thickBot="1" x14ac:dyDescent="0.3">
      <c r="B7" s="306" t="s">
        <v>1064</v>
      </c>
      <c r="C7" s="308" t="s">
        <v>1075</v>
      </c>
      <c r="D7" s="309" t="s">
        <v>1079</v>
      </c>
      <c r="E7" s="310" t="s">
        <v>1072</v>
      </c>
      <c r="F7" s="311" t="s">
        <v>1125</v>
      </c>
      <c r="G7" s="309" t="s">
        <v>1073</v>
      </c>
      <c r="H7" s="312" t="s">
        <v>1074</v>
      </c>
      <c r="I7" s="308" t="s">
        <v>1075</v>
      </c>
      <c r="J7" s="309" t="s">
        <v>1079</v>
      </c>
      <c r="K7" s="310" t="s">
        <v>1072</v>
      </c>
      <c r="L7" s="311" t="s">
        <v>1125</v>
      </c>
      <c r="M7" s="309" t="s">
        <v>1073</v>
      </c>
      <c r="N7" s="312" t="s">
        <v>1074</v>
      </c>
      <c r="O7" s="313" t="s">
        <v>1068</v>
      </c>
      <c r="P7" s="309" t="s">
        <v>2</v>
      </c>
      <c r="Q7" s="309" t="s">
        <v>1069</v>
      </c>
      <c r="R7" s="309" t="s">
        <v>2</v>
      </c>
      <c r="S7" s="309" t="s">
        <v>1069</v>
      </c>
      <c r="T7" s="314" t="s">
        <v>2</v>
      </c>
      <c r="U7" s="311" t="s">
        <v>1068</v>
      </c>
      <c r="V7" s="309" t="s">
        <v>2</v>
      </c>
      <c r="W7" s="309" t="s">
        <v>1068</v>
      </c>
      <c r="X7" s="309" t="s">
        <v>2</v>
      </c>
      <c r="Y7" s="287" t="s">
        <v>1151</v>
      </c>
      <c r="Z7" s="315" t="s">
        <v>2</v>
      </c>
      <c r="AA7" s="307" t="s">
        <v>1151</v>
      </c>
      <c r="AB7" s="287" t="s">
        <v>2</v>
      </c>
      <c r="AC7" s="287" t="s">
        <v>1151</v>
      </c>
      <c r="AD7" s="288" t="s">
        <v>2</v>
      </c>
      <c r="AF7" s="26" t="s">
        <v>1513</v>
      </c>
      <c r="AG7" s="28"/>
      <c r="AH7" s="81"/>
      <c r="AI7" s="60"/>
      <c r="AJ7" s="167"/>
      <c r="AK7" s="479"/>
      <c r="AL7" t="s">
        <v>1759</v>
      </c>
      <c r="AM7"/>
    </row>
    <row r="8" spans="2:39" x14ac:dyDescent="0.25">
      <c r="B8" s="383" t="s">
        <v>140</v>
      </c>
      <c r="C8" s="248">
        <f>IF(AND(O8&lt;&gt;"",Y8&lt;&gt;""),O8/Y8,"")</f>
        <v>1.6611253196930946</v>
      </c>
      <c r="D8" s="249">
        <f>IF(AND(Q8&lt;&gt;"",Y8&lt;&gt;""),Q8/Y8,"")</f>
        <v>1.0852514919011083</v>
      </c>
      <c r="E8" s="267">
        <f>IF(AND(S8&lt;&gt;"",Y8&lt;&gt;""),S8/Y8,"")</f>
        <v>1.1091219096334186</v>
      </c>
      <c r="F8" s="270">
        <f>IF(AND(U8&lt;&gt;"",Y8&lt;&gt;""),U8/Y8,"")</f>
        <v>1.6845694799658995</v>
      </c>
      <c r="G8" s="249">
        <f>IF(AND(W8&lt;&gt;"",Y8&lt;&gt;""),W8/Y8,"")</f>
        <v>1.6513213981244672</v>
      </c>
      <c r="H8" s="250">
        <f>IF(AND(Y8&lt;&gt;""),1,"")</f>
        <v>1</v>
      </c>
      <c r="I8" s="248">
        <f>IF(AND(P8&lt;&gt;"",Z8&lt;&gt;""),P8/Z8,"")</f>
        <v>0.4295922418193161</v>
      </c>
      <c r="J8" s="249">
        <f>IF(AND(R8&lt;&gt;"",Z8&lt;&gt;""),R8/Z8,"")</f>
        <v>0.64781234049793002</v>
      </c>
      <c r="K8" s="267">
        <f>IF(AND(T8&lt;&gt;"",Z8&lt;&gt;""),T8/Z8,"")</f>
        <v>1.2452078489196394</v>
      </c>
      <c r="L8" s="270">
        <f>IF(AND(V8&lt;&gt;"",Z8&lt;&gt;""),V8/Z8,"")</f>
        <v>0.48375914478534571</v>
      </c>
      <c r="M8" s="249">
        <f>IF(AND(X8&lt;&gt;"",Z8&lt;&gt;""),X8/Z8,"")</f>
        <v>0.57624907843248452</v>
      </c>
      <c r="N8" s="250">
        <f>IF(AND(Z8&lt;&gt;""),1,"")</f>
        <v>1</v>
      </c>
      <c r="O8" s="384">
        <v>3897</v>
      </c>
      <c r="P8" s="80">
        <v>60.6</v>
      </c>
      <c r="Q8" s="385">
        <v>2546</v>
      </c>
      <c r="R8" s="80">
        <v>91.382999999999996</v>
      </c>
      <c r="S8" s="385">
        <v>2602</v>
      </c>
      <c r="T8" s="80">
        <v>175.654</v>
      </c>
      <c r="U8" s="275">
        <v>3952</v>
      </c>
      <c r="V8" s="80">
        <v>68.241</v>
      </c>
      <c r="W8" s="135">
        <v>3874</v>
      </c>
      <c r="X8" s="80">
        <v>81.287999999999997</v>
      </c>
      <c r="Y8" s="135">
        <v>2346</v>
      </c>
      <c r="Z8" s="80">
        <v>141.06399999999999</v>
      </c>
      <c r="AA8" s="386">
        <f>AVERAGE(W8/G26,Y8,O8/C26,Q8/D26,S8/E26)</f>
        <v>2474.6544046469508</v>
      </c>
      <c r="AB8" s="385">
        <f>AVERAGE(X8/M26,Z8,P8/I26,R8/J26,T8/K26)</f>
        <v>135.3944944096786</v>
      </c>
      <c r="AC8" s="249">
        <f>AA8/Y8</f>
        <v>1.0548398996790072</v>
      </c>
      <c r="AD8" s="387">
        <f>AB8/Z8</f>
        <v>0.95980898322519292</v>
      </c>
      <c r="AF8" s="26" t="s">
        <v>125</v>
      </c>
      <c r="AG8" s="28">
        <v>1131</v>
      </c>
      <c r="AH8" s="81">
        <v>68.445999999999998</v>
      </c>
      <c r="AI8" s="60">
        <v>0.33</v>
      </c>
      <c r="AJ8" s="167">
        <v>1</v>
      </c>
      <c r="AK8" s="479">
        <f t="shared" si="0"/>
        <v>19.970981432360745</v>
      </c>
      <c r="AM8" s="79"/>
    </row>
    <row r="9" spans="2:39" x14ac:dyDescent="0.25">
      <c r="B9" s="240" t="s">
        <v>1104</v>
      </c>
      <c r="C9" s="242">
        <f>IF(AND(O9&lt;&gt;"",Y9&lt;&gt;""),O9/Y9,"")</f>
        <v>1.4987684729064039</v>
      </c>
      <c r="D9" s="243">
        <f>IF(AND(Q9&lt;&gt;"",Y9&lt;&gt;""),Q9/Y9,"")</f>
        <v>0.95135467980295563</v>
      </c>
      <c r="E9" s="268">
        <f>IF(AND(S9&lt;&gt;"",Y9&lt;&gt;""),S9/Y9,"")</f>
        <v>0.93103448275862066</v>
      </c>
      <c r="F9" s="271">
        <f>IF(AND(U9&lt;&gt;"",Y9&lt;&gt;""),U9/Y9,"")</f>
        <v>1.6693349753694582</v>
      </c>
      <c r="G9" s="243">
        <f>IF(AND(W9&lt;&gt;"",Y9&lt;&gt;""),W9/Y9,"")</f>
        <v>1.6810344827586208</v>
      </c>
      <c r="H9" s="244">
        <f>IF(AND(Y9&lt;&gt;""),1,"")</f>
        <v>1</v>
      </c>
      <c r="I9" s="242">
        <f>IF(AND(P9&lt;&gt;"",Z9&lt;&gt;""),P9/Z9,"")</f>
        <v>0.72033898305084743</v>
      </c>
      <c r="J9" s="243">
        <f>IF(AND(R9&lt;&gt;"",Z9&lt;&gt;""),R9/Z9,"")</f>
        <v>0.84745762711864403</v>
      </c>
      <c r="K9" s="268">
        <f>IF(AND(T9&lt;&gt;"",Z9&lt;&gt;""),T9/Z9,"")</f>
        <v>1.2627118644067796</v>
      </c>
      <c r="L9" s="271">
        <f>IF(AND(V9&lt;&gt;"",Z9&lt;&gt;""),V9/Z9,"")</f>
        <v>0.60172033898305088</v>
      </c>
      <c r="M9" s="243">
        <f>IF(AND(X9&lt;&gt;"",Z9&lt;&gt;""),X9/Z9,"")</f>
        <v>0.83050847457627119</v>
      </c>
      <c r="N9" s="244">
        <f>IF(AND(Z9&lt;&gt;""),1,"")</f>
        <v>1</v>
      </c>
      <c r="O9" s="264">
        <v>2434</v>
      </c>
      <c r="P9" s="263">
        <v>85</v>
      </c>
      <c r="Q9" s="263">
        <v>1545</v>
      </c>
      <c r="R9" s="263">
        <v>100</v>
      </c>
      <c r="S9" s="263">
        <v>1512</v>
      </c>
      <c r="T9" s="273">
        <v>149</v>
      </c>
      <c r="U9" s="276">
        <v>2711</v>
      </c>
      <c r="V9" s="81">
        <v>71.003</v>
      </c>
      <c r="W9" s="84">
        <v>2730</v>
      </c>
      <c r="X9" s="84">
        <v>98</v>
      </c>
      <c r="Y9" s="84">
        <v>1624</v>
      </c>
      <c r="Z9" s="292">
        <v>118</v>
      </c>
      <c r="AA9" s="282">
        <f>AVERAGE(U9/F26,W9/G26,Y9,O9/C26,Q9/D26,S9/E26)</f>
        <v>1605.8176502080548</v>
      </c>
      <c r="AB9" s="263">
        <f>AVERAGE(V9/L26,X9/M26,Z9,P9/I26,R9/J26,T9/K26)</f>
        <v>146.42393919217736</v>
      </c>
      <c r="AC9" s="243">
        <f>AA9/Y9</f>
        <v>0.9888039718029894</v>
      </c>
      <c r="AD9" s="285">
        <f>AB9/Z9</f>
        <v>1.2408808406116725</v>
      </c>
      <c r="AF9" s="26" t="s">
        <v>130</v>
      </c>
      <c r="AG9" s="28">
        <v>1018</v>
      </c>
      <c r="AH9" s="81">
        <v>130.85599999999999</v>
      </c>
      <c r="AI9" s="60">
        <v>1</v>
      </c>
      <c r="AJ9" s="167">
        <v>1</v>
      </c>
      <c r="AK9" s="479">
        <f t="shared" si="0"/>
        <v>128.54223968565816</v>
      </c>
    </row>
    <row r="10" spans="2:39" x14ac:dyDescent="0.25">
      <c r="B10" s="142" t="s">
        <v>372</v>
      </c>
      <c r="C10" s="242">
        <f t="shared" ref="C10:C24" si="1">IF(AND(O10&lt;&gt;"",Y10&lt;&gt;""),O10/Y10,"")</f>
        <v>1.2735522904062231</v>
      </c>
      <c r="D10" s="243">
        <f t="shared" ref="D10:D24" si="2">IF(AND(Q10&lt;&gt;"",Y10&lt;&gt;""),Q10/Y10,"")</f>
        <v>1.132238547968885</v>
      </c>
      <c r="E10" s="268">
        <f t="shared" ref="E10:E24" si="3">IF(AND(S10&lt;&gt;"",Y10&lt;&gt;""),S10/Y10,"")</f>
        <v>1.0086430423509076</v>
      </c>
      <c r="F10" s="271">
        <f>IF(AND(U10&lt;&gt;"",Y10&lt;&gt;""),U10/Y10,"")</f>
        <v>2.0916162489196197</v>
      </c>
      <c r="G10" s="243">
        <f t="shared" ref="G10:G24" si="4">IF(AND(W10&lt;&gt;"",Y10&lt;&gt;""),W10/Y10,"")</f>
        <v>1.6897147796024201</v>
      </c>
      <c r="H10" s="244">
        <f t="shared" ref="H10:H24" si="5">IF(AND(Y10&lt;&gt;""),1,"")</f>
        <v>1</v>
      </c>
      <c r="I10" s="242">
        <f t="shared" ref="I10:I24" si="6">IF(AND(P10&lt;&gt;"",Z10&lt;&gt;""),P10/Z10,"")</f>
        <v>0.3819050581391501</v>
      </c>
      <c r="J10" s="243">
        <f t="shared" ref="J10:J24" si="7">IF(AND(R10&lt;&gt;"",Z10&lt;&gt;""),R10/Z10,"")</f>
        <v>0.67765696246930895</v>
      </c>
      <c r="K10" s="268">
        <f t="shared" ref="K10:K24" si="8">IF(AND(T10&lt;&gt;"",Z10&lt;&gt;""),T10/Z10,"")</f>
        <v>1.1124530949087708</v>
      </c>
      <c r="L10" s="271">
        <f t="shared" ref="L10:L24" si="9">IF(AND(V10&lt;&gt;"",Z10&lt;&gt;""),V10/Z10,"")</f>
        <v>0.37307664308451849</v>
      </c>
      <c r="M10" s="243">
        <f t="shared" ref="M10:M24" si="10">IF(AND(X10&lt;&gt;"",Z10&lt;&gt;""),X10/Z10,"")</f>
        <v>0.57587870525403195</v>
      </c>
      <c r="N10" s="244">
        <f t="shared" ref="N10:N24" si="11">IF(AND(Z10&lt;&gt;""),1,"")</f>
        <v>1</v>
      </c>
      <c r="O10" s="264">
        <v>2947</v>
      </c>
      <c r="P10" s="263">
        <v>57.707000000000001</v>
      </c>
      <c r="Q10" s="263">
        <v>2620</v>
      </c>
      <c r="R10" s="81">
        <v>102.396</v>
      </c>
      <c r="S10" s="263">
        <v>2334</v>
      </c>
      <c r="T10" s="273">
        <v>168.095</v>
      </c>
      <c r="U10" s="276">
        <v>4840</v>
      </c>
      <c r="V10" s="81">
        <v>56.372999999999998</v>
      </c>
      <c r="W10" s="84">
        <v>3910</v>
      </c>
      <c r="X10" s="81">
        <v>87.016999999999996</v>
      </c>
      <c r="Y10" s="84">
        <v>2314</v>
      </c>
      <c r="Z10" s="292">
        <v>151.10300000000001</v>
      </c>
      <c r="AA10" s="282">
        <f>AVERAGE(W10/G26,Y10,O10/C26,Q10/D26,S10/E26)</f>
        <v>2305.5905985241125</v>
      </c>
      <c r="AB10" s="263">
        <f>AVERAGE(X10/M26,Z10,P10/I26,R10/J26,T10/K26)</f>
        <v>140.03554472592651</v>
      </c>
      <c r="AC10" s="243">
        <f t="shared" ref="AC10:AC21" si="12">AA10/Y10</f>
        <v>0.99636585934490596</v>
      </c>
      <c r="AD10" s="285">
        <f t="shared" ref="AD10:AD21" si="13">AB10/Z10</f>
        <v>0.9267555556536039</v>
      </c>
      <c r="AF10" s="26" t="s">
        <v>138</v>
      </c>
      <c r="AG10" s="28">
        <v>824</v>
      </c>
      <c r="AH10" s="81">
        <v>176.429</v>
      </c>
      <c r="AI10" s="60">
        <v>0.33</v>
      </c>
      <c r="AJ10" s="167">
        <v>4</v>
      </c>
      <c r="AK10" s="479">
        <f t="shared" si="0"/>
        <v>17.664311286407766</v>
      </c>
      <c r="AL10" t="s">
        <v>1760</v>
      </c>
    </row>
    <row r="11" spans="2:39" x14ac:dyDescent="0.25">
      <c r="B11" s="240" t="s">
        <v>201</v>
      </c>
      <c r="C11" s="242">
        <f t="shared" si="1"/>
        <v>1.1463414634146341</v>
      </c>
      <c r="D11" s="243">
        <f t="shared" si="2"/>
        <v>0.68292682926829273</v>
      </c>
      <c r="E11" s="268">
        <f t="shared" si="3"/>
        <v>1.0304878048780488</v>
      </c>
      <c r="F11" s="271">
        <f t="shared" ref="F11:F24" si="14">IF(AND(U11&lt;&gt;"",Y11&lt;&gt;""),U11/Y11,"")</f>
        <v>1.4817073170731707</v>
      </c>
      <c r="G11" s="243">
        <f t="shared" si="4"/>
        <v>1.1524390243902438</v>
      </c>
      <c r="H11" s="244">
        <f t="shared" si="5"/>
        <v>1</v>
      </c>
      <c r="I11" s="242">
        <f t="shared" si="6"/>
        <v>0.48496240601503759</v>
      </c>
      <c r="J11" s="243">
        <f t="shared" si="7"/>
        <v>0.68421052631578949</v>
      </c>
      <c r="K11" s="268">
        <f t="shared" si="8"/>
        <v>1.0285639097744361</v>
      </c>
      <c r="L11" s="271">
        <f t="shared" si="9"/>
        <v>0.5163308270676692</v>
      </c>
      <c r="M11" s="243">
        <f t="shared" si="10"/>
        <v>0.60150375939849621</v>
      </c>
      <c r="N11" s="244">
        <f t="shared" si="11"/>
        <v>1</v>
      </c>
      <c r="O11" s="264">
        <v>188</v>
      </c>
      <c r="P11" s="263">
        <v>129</v>
      </c>
      <c r="Q11" s="263">
        <v>112</v>
      </c>
      <c r="R11" s="263">
        <v>182</v>
      </c>
      <c r="S11" s="263">
        <v>169</v>
      </c>
      <c r="T11" s="273">
        <v>273.59800000000001</v>
      </c>
      <c r="U11" s="276">
        <v>243</v>
      </c>
      <c r="V11" s="81">
        <v>137.34399999999999</v>
      </c>
      <c r="W11" s="84">
        <v>189</v>
      </c>
      <c r="X11" s="84">
        <v>160</v>
      </c>
      <c r="Y11" s="84">
        <v>164</v>
      </c>
      <c r="Z11" s="292">
        <v>266</v>
      </c>
      <c r="AA11" s="282">
        <f>AVERAGE(U11/F26,W11/G26,Y11,O11/C26,Q11/D26,S11/E26)</f>
        <v>138.75655389279567</v>
      </c>
      <c r="AB11" s="263">
        <f>AVERAGE(V11/L26,X11/M26,Z11,P11/I26,R11/J26,T11/K26)</f>
        <v>264.07380845996335</v>
      </c>
      <c r="AC11" s="243">
        <f t="shared" si="12"/>
        <v>0.84607654812680289</v>
      </c>
      <c r="AD11" s="285">
        <f t="shared" si="13"/>
        <v>0.99275867842091481</v>
      </c>
      <c r="AF11" s="26" t="s">
        <v>1145</v>
      </c>
      <c r="AG11" s="28">
        <v>1928</v>
      </c>
      <c r="AH11" s="81">
        <v>236.351</v>
      </c>
      <c r="AI11" s="60">
        <v>1</v>
      </c>
      <c r="AJ11" s="167">
        <v>2</v>
      </c>
      <c r="AK11" s="479">
        <f t="shared" si="0"/>
        <v>61.294346473029044</v>
      </c>
    </row>
    <row r="12" spans="2:39" x14ac:dyDescent="0.25">
      <c r="B12" s="240" t="s">
        <v>329</v>
      </c>
      <c r="C12" s="242">
        <f>IF(AND(O12&lt;&gt;"",Y12&lt;&gt;""),O12/Y12,"")</f>
        <v>2.231318419800095</v>
      </c>
      <c r="D12" s="243">
        <f>IF(AND(Q12&lt;&gt;"",Y12&lt;&gt;""),Q12/Y12,"")</f>
        <v>1.6577820085673489</v>
      </c>
      <c r="E12" s="268">
        <f>IF(AND(S12&lt;&gt;"",Y12&lt;&gt;""),S12/Y12,"")</f>
        <v>1.6449309852451213</v>
      </c>
      <c r="F12" s="271">
        <f>IF(AND(U12&lt;&gt;"",Y12&lt;&gt;""),U12/Y12,"")</f>
        <v>1.7858162779628748</v>
      </c>
      <c r="G12" s="243">
        <f>IF(AND(W12&lt;&gt;"",Y12&lt;&gt;""),W12/Y12,"")</f>
        <v>1.8062827225130891</v>
      </c>
      <c r="H12" s="244">
        <f>IF(AND(Y12&lt;&gt;""),1,"")</f>
        <v>1</v>
      </c>
      <c r="I12" s="242">
        <f>IF(AND(P12&lt;&gt;"",Z12&lt;&gt;""),P12/Z12,"")</f>
        <v>0.36691456061847438</v>
      </c>
      <c r="J12" s="243">
        <f>IF(AND(R12&lt;&gt;"",Z12&lt;&gt;""),R12/Z12,"")</f>
        <v>0.68608852755194216</v>
      </c>
      <c r="K12" s="268">
        <f>IF(AND(T12&lt;&gt;"",Z12&lt;&gt;""),T12/Z12,"")</f>
        <v>1.2211088002352892</v>
      </c>
      <c r="L12" s="271">
        <f>IF(AND(V12&lt;&gt;"",Z12&lt;&gt;""),V12/Z12,"")</f>
        <v>0.36965084767126738</v>
      </c>
      <c r="M12" s="243">
        <f>IF(AND(X12&lt;&gt;"",Z12&lt;&gt;""),X12/Z12,"")</f>
        <v>0.49356105964160418</v>
      </c>
      <c r="N12" s="244">
        <f>IF(AND(Z12&lt;&gt;""),1,"")</f>
        <v>1</v>
      </c>
      <c r="O12" s="264">
        <v>4688</v>
      </c>
      <c r="P12" s="81">
        <v>69.861999999999995</v>
      </c>
      <c r="Q12" s="263">
        <v>3483</v>
      </c>
      <c r="R12" s="81">
        <v>130.63399999999999</v>
      </c>
      <c r="S12" s="263">
        <v>3456</v>
      </c>
      <c r="T12" s="81">
        <v>232.50399999999999</v>
      </c>
      <c r="U12" s="423">
        <v>3752</v>
      </c>
      <c r="V12" s="81">
        <v>70.382999999999996</v>
      </c>
      <c r="W12" s="84">
        <v>3795</v>
      </c>
      <c r="X12" s="81">
        <v>93.975999999999999</v>
      </c>
      <c r="Y12" s="84">
        <v>2101</v>
      </c>
      <c r="Z12" s="81">
        <v>190.404</v>
      </c>
      <c r="AA12" s="282">
        <f>AVERAGE(U12/F26,W12/G26,Y12,O12/C26,Q12/D26,S12/E26)</f>
        <v>2779.6160588785679</v>
      </c>
      <c r="AB12" s="263">
        <f>AVERAGE(V12/L26,X12/M26,Z12,P12/I26,R12/J26,T12/K26)</f>
        <v>170.29352373082838</v>
      </c>
      <c r="AC12" s="243">
        <f>AA12/Y12</f>
        <v>1.3229966962772812</v>
      </c>
      <c r="AD12" s="285">
        <f>AB12/Z12</f>
        <v>0.89437996959532562</v>
      </c>
      <c r="AF12" s="26" t="s">
        <v>140</v>
      </c>
      <c r="AG12" s="28">
        <v>2505</v>
      </c>
      <c r="AH12" s="81">
        <v>192.30799999999999</v>
      </c>
      <c r="AI12" s="60">
        <v>1</v>
      </c>
      <c r="AJ12" s="167">
        <v>1</v>
      </c>
      <c r="AK12" s="479">
        <f t="shared" si="0"/>
        <v>76.769660678642708</v>
      </c>
    </row>
    <row r="13" spans="2:39" x14ac:dyDescent="0.25">
      <c r="B13" s="240" t="s">
        <v>358</v>
      </c>
      <c r="C13" s="242">
        <f t="shared" si="1"/>
        <v>1.7436224489795917</v>
      </c>
      <c r="D13" s="243">
        <f t="shared" si="2"/>
        <v>1.1619897959183674</v>
      </c>
      <c r="E13" s="268">
        <f t="shared" si="3"/>
        <v>1.2002551020408163</v>
      </c>
      <c r="F13" s="271">
        <f t="shared" si="14"/>
        <v>1.5943877551020409</v>
      </c>
      <c r="G13" s="243">
        <f t="shared" si="4"/>
        <v>1.6007653061224489</v>
      </c>
      <c r="H13" s="244">
        <f t="shared" si="5"/>
        <v>1</v>
      </c>
      <c r="I13" s="242">
        <f>IF(AND(P13&lt;&gt;"",Z13&lt;&gt;""),P13/Z13,"")</f>
        <v>0.44062941582412285</v>
      </c>
      <c r="J13" s="243">
        <f>IF(AND(R13&lt;&gt;"",Z13&lt;&gt;""),R13/Z13,"")</f>
        <v>0.6253683276555192</v>
      </c>
      <c r="K13" s="268">
        <f>IF(AND(T13&lt;&gt;"",Z13&lt;&gt;""),T13/Z13,"")</f>
        <v>1.2413874314006859</v>
      </c>
      <c r="L13" s="271">
        <f>IF(AND(V13&lt;&gt;"",Z13&lt;&gt;""),V13/Z13,"")</f>
        <v>0.48447273006101371</v>
      </c>
      <c r="M13" s="243">
        <f>IF(AND(X13&lt;&gt;"",Z13&lt;&gt;""),X13/Z13,"")</f>
        <v>0.62795346748310354</v>
      </c>
      <c r="N13" s="244">
        <f>IF(AND(Z13&lt;&gt;""),1,"")</f>
        <v>1</v>
      </c>
      <c r="O13" s="264">
        <v>1367</v>
      </c>
      <c r="P13" s="81">
        <v>80.450999999999993</v>
      </c>
      <c r="Q13" s="263">
        <v>911</v>
      </c>
      <c r="R13" s="81">
        <v>114.181</v>
      </c>
      <c r="S13" s="263">
        <v>941</v>
      </c>
      <c r="T13" s="81">
        <v>226.655</v>
      </c>
      <c r="U13" s="423">
        <v>1250</v>
      </c>
      <c r="V13" s="81">
        <v>88.456000000000003</v>
      </c>
      <c r="W13" s="84">
        <v>1255</v>
      </c>
      <c r="X13" s="81">
        <v>114.65300000000001</v>
      </c>
      <c r="Y13" s="84">
        <v>784</v>
      </c>
      <c r="Z13" s="81">
        <v>182.58199999999999</v>
      </c>
      <c r="AA13" s="282">
        <f>AVERAGE(U13/F26,W13/G26,Y13,O13/C26,Q13/D26,S13/E26)</f>
        <v>843.9515047132453</v>
      </c>
      <c r="AB13" s="263">
        <f>AVERAGE(V13/L26,X13/M26,Z13,P13/I26,R13/J26,T13/K26)</f>
        <v>179.99602706773274</v>
      </c>
      <c r="AC13" s="243">
        <f>AA13/Y13</f>
        <v>1.0764687560117925</v>
      </c>
      <c r="AD13" s="285">
        <f>AB13/Z13</f>
        <v>0.98583664910962054</v>
      </c>
      <c r="AF13" s="26" t="s">
        <v>146</v>
      </c>
      <c r="AG13" s="28">
        <v>377</v>
      </c>
      <c r="AH13" s="81">
        <v>194.40100000000001</v>
      </c>
      <c r="AI13" s="60">
        <v>0.67</v>
      </c>
      <c r="AJ13" s="167">
        <v>1</v>
      </c>
      <c r="AK13" s="479">
        <f t="shared" si="0"/>
        <v>345.48718832891251</v>
      </c>
    </row>
    <row r="14" spans="2:39" x14ac:dyDescent="0.25">
      <c r="B14" s="240" t="s">
        <v>404</v>
      </c>
      <c r="C14" s="242" t="str">
        <f t="shared" si="1"/>
        <v/>
      </c>
      <c r="D14" s="243">
        <f t="shared" si="2"/>
        <v>0.92184724689165187</v>
      </c>
      <c r="E14" s="268">
        <f t="shared" si="3"/>
        <v>0.87921847246891649</v>
      </c>
      <c r="F14" s="271">
        <f t="shared" si="14"/>
        <v>1.3339253996447602</v>
      </c>
      <c r="G14" s="243">
        <f t="shared" si="4"/>
        <v>1.3863232682060391</v>
      </c>
      <c r="H14" s="244">
        <f t="shared" si="5"/>
        <v>1</v>
      </c>
      <c r="I14" s="242" t="str">
        <f t="shared" si="6"/>
        <v/>
      </c>
      <c r="J14" s="243">
        <f t="shared" si="7"/>
        <v>0.75324675324675328</v>
      </c>
      <c r="K14" s="268">
        <f t="shared" si="8"/>
        <v>1.3441558441558441</v>
      </c>
      <c r="L14" s="271">
        <f t="shared" si="9"/>
        <v>0.47112337662337661</v>
      </c>
      <c r="M14" s="243">
        <f t="shared" si="10"/>
        <v>0.66233766233766234</v>
      </c>
      <c r="N14" s="244">
        <f t="shared" si="11"/>
        <v>1</v>
      </c>
      <c r="O14" s="264"/>
      <c r="P14" s="263"/>
      <c r="Q14" s="263">
        <v>1038</v>
      </c>
      <c r="R14" s="263">
        <v>116</v>
      </c>
      <c r="S14" s="263">
        <v>990</v>
      </c>
      <c r="T14" s="273">
        <v>207</v>
      </c>
      <c r="U14" s="276">
        <v>1502</v>
      </c>
      <c r="V14" s="81">
        <v>72.552999999999997</v>
      </c>
      <c r="W14" s="84">
        <v>1561</v>
      </c>
      <c r="X14" s="84">
        <v>102</v>
      </c>
      <c r="Y14" s="84">
        <v>1126</v>
      </c>
      <c r="Z14" s="292">
        <v>154</v>
      </c>
      <c r="AA14" s="282">
        <f>AVERAGE(U14/F26,W14/G26,Y14,Q14/D26,S14/E26)</f>
        <v>997.39861188491818</v>
      </c>
      <c r="AB14" s="263">
        <f>AVERAGE(V14/L26,X14/M26,Z14,R14/J26,T14/K26)</f>
        <v>161.8074856994325</v>
      </c>
      <c r="AC14" s="243">
        <f t="shared" si="12"/>
        <v>0.88578917574149041</v>
      </c>
      <c r="AD14" s="285">
        <f t="shared" si="13"/>
        <v>1.0506979590872241</v>
      </c>
      <c r="AF14" s="560" t="s">
        <v>4632</v>
      </c>
      <c r="AG14" s="28">
        <v>3506</v>
      </c>
      <c r="AH14" s="81">
        <v>175.43899999999999</v>
      </c>
      <c r="AI14" s="60">
        <v>0.75</v>
      </c>
      <c r="AJ14" s="167">
        <v>1</v>
      </c>
      <c r="AK14" s="479">
        <f t="shared" si="0"/>
        <v>37.529734740444951</v>
      </c>
      <c r="AL14" t="s">
        <v>4634</v>
      </c>
    </row>
    <row r="15" spans="2:39" x14ac:dyDescent="0.25">
      <c r="B15" s="142" t="s">
        <v>412</v>
      </c>
      <c r="C15" s="242">
        <f t="shared" si="1"/>
        <v>1.4053916581892167</v>
      </c>
      <c r="D15" s="243">
        <f t="shared" si="2"/>
        <v>1.3814852492370295</v>
      </c>
      <c r="E15" s="268">
        <f t="shared" si="3"/>
        <v>1.2716174974567651</v>
      </c>
      <c r="F15" s="271">
        <f t="shared" si="14"/>
        <v>1.4572736520854528</v>
      </c>
      <c r="G15" s="243">
        <f t="shared" si="4"/>
        <v>1.65412004069176</v>
      </c>
      <c r="H15" s="244">
        <f t="shared" si="5"/>
        <v>1</v>
      </c>
      <c r="I15" s="242">
        <f t="shared" si="6"/>
        <v>0.44722077922077924</v>
      </c>
      <c r="J15" s="243">
        <f t="shared" si="7"/>
        <v>0.5714285714285714</v>
      </c>
      <c r="K15" s="268">
        <f t="shared" si="8"/>
        <v>1.2207792207792207</v>
      </c>
      <c r="L15" s="271">
        <f t="shared" si="9"/>
        <v>0.50201298701298702</v>
      </c>
      <c r="M15" s="243">
        <f t="shared" si="10"/>
        <v>0.62028571428571433</v>
      </c>
      <c r="N15" s="244">
        <f t="shared" si="11"/>
        <v>1</v>
      </c>
      <c r="O15" s="264">
        <v>2763</v>
      </c>
      <c r="P15" s="263">
        <v>34.436</v>
      </c>
      <c r="Q15" s="263">
        <v>2716</v>
      </c>
      <c r="R15" s="263">
        <v>44</v>
      </c>
      <c r="S15" s="263">
        <v>2500</v>
      </c>
      <c r="T15" s="273">
        <v>94</v>
      </c>
      <c r="U15" s="276">
        <v>2865</v>
      </c>
      <c r="V15" s="263">
        <v>38.655000000000001</v>
      </c>
      <c r="W15" s="84">
        <v>3252</v>
      </c>
      <c r="X15" s="263">
        <v>47.762</v>
      </c>
      <c r="Y15" s="84">
        <v>1966</v>
      </c>
      <c r="Z15" s="292">
        <v>77</v>
      </c>
      <c r="AA15" s="282">
        <f>AVERAGE(U15/F26,W15/G26,Y15,O15/C26,Q15/D26,S15/E26)</f>
        <v>2113.7689625084981</v>
      </c>
      <c r="AB15" s="263">
        <f>AVERAGE(V15/L26,X15/M26,Z15,P15/I26,R15/J26,T15/K26)</f>
        <v>75.187937417139921</v>
      </c>
      <c r="AC15" s="243">
        <f t="shared" si="12"/>
        <v>1.0751622393227356</v>
      </c>
      <c r="AD15" s="285">
        <f t="shared" si="13"/>
        <v>0.97646671970311583</v>
      </c>
      <c r="AF15" s="560" t="s">
        <v>4633</v>
      </c>
      <c r="AG15" s="28">
        <v>6089</v>
      </c>
      <c r="AH15" s="81">
        <v>160</v>
      </c>
      <c r="AI15" s="60">
        <v>1.05</v>
      </c>
      <c r="AJ15" s="167">
        <v>1</v>
      </c>
      <c r="AK15" s="479">
        <f t="shared" si="0"/>
        <v>27.590737395303005</v>
      </c>
      <c r="AL15" t="s">
        <v>4634</v>
      </c>
    </row>
    <row r="16" spans="2:39" x14ac:dyDescent="0.25">
      <c r="B16" s="142" t="s">
        <v>1077</v>
      </c>
      <c r="C16" s="242" t="str">
        <f t="shared" si="1"/>
        <v/>
      </c>
      <c r="D16" s="243" t="str">
        <f t="shared" si="2"/>
        <v/>
      </c>
      <c r="E16" s="268" t="str">
        <f t="shared" si="3"/>
        <v/>
      </c>
      <c r="F16" s="271" t="str">
        <f t="shared" si="14"/>
        <v/>
      </c>
      <c r="G16" s="243">
        <f t="shared" si="4"/>
        <v>1.832535885167464</v>
      </c>
      <c r="H16" s="244">
        <f t="shared" si="5"/>
        <v>1</v>
      </c>
      <c r="I16" s="242" t="str">
        <f t="shared" si="6"/>
        <v/>
      </c>
      <c r="J16" s="243" t="str">
        <f t="shared" si="7"/>
        <v/>
      </c>
      <c r="K16" s="268" t="str">
        <f t="shared" si="8"/>
        <v/>
      </c>
      <c r="L16" s="271" t="str">
        <f t="shared" si="9"/>
        <v/>
      </c>
      <c r="M16" s="243">
        <f t="shared" si="10"/>
        <v>0.76470588235294112</v>
      </c>
      <c r="N16" s="244">
        <f t="shared" si="11"/>
        <v>1</v>
      </c>
      <c r="O16" s="264"/>
      <c r="P16" s="263"/>
      <c r="Q16" s="263"/>
      <c r="R16" s="263"/>
      <c r="S16" s="263"/>
      <c r="T16" s="273"/>
      <c r="U16" s="276"/>
      <c r="V16" s="263"/>
      <c r="W16" s="84">
        <v>1915</v>
      </c>
      <c r="X16" s="84">
        <v>130</v>
      </c>
      <c r="Y16" s="84">
        <v>1045</v>
      </c>
      <c r="Z16" s="292">
        <v>170</v>
      </c>
      <c r="AA16" s="282">
        <f>AVERAGE(W16/G26,Y16)</f>
        <v>1130.5685241900874</v>
      </c>
      <c r="AB16" s="263">
        <f>AVERAGE(X16/M26,Z16)</f>
        <v>188.7033931661955</v>
      </c>
      <c r="AC16" s="243">
        <f t="shared" si="12"/>
        <v>1.0818837552058251</v>
      </c>
      <c r="AD16" s="285">
        <f t="shared" si="13"/>
        <v>1.11001995980115</v>
      </c>
      <c r="AF16" s="26" t="s">
        <v>163</v>
      </c>
      <c r="AG16" s="28">
        <v>4071</v>
      </c>
      <c r="AH16" s="81">
        <v>96.561999999999998</v>
      </c>
      <c r="AI16" s="60">
        <v>1</v>
      </c>
      <c r="AJ16" s="167">
        <v>1</v>
      </c>
      <c r="AK16" s="479">
        <f t="shared" si="0"/>
        <v>23.719479243429134</v>
      </c>
    </row>
    <row r="17" spans="2:37" x14ac:dyDescent="0.25">
      <c r="B17" s="240" t="s">
        <v>1227</v>
      </c>
      <c r="C17" s="242">
        <f>IF(AND(O17&lt;&gt;"",Y17&lt;&gt;""),O17/Y17,"")</f>
        <v>0.75038520801232667</v>
      </c>
      <c r="D17" s="243">
        <f>IF(AND(Q17&lt;&gt;"",Y17&lt;&gt;""),Q17/Y17,"")</f>
        <v>0.5423728813559322</v>
      </c>
      <c r="E17" s="268">
        <f>IF(AND(S17&lt;&gt;"",Y17&lt;&gt;""),S17/Y17,"")</f>
        <v>0.58243451463790452</v>
      </c>
      <c r="F17" s="271">
        <f>IF(AND(U17&lt;&gt;"",Y17&lt;&gt;""),U17/Y17,"")</f>
        <v>1.8736517719568566</v>
      </c>
      <c r="G17" s="243">
        <f>IF(AND(W17&lt;&gt;"",Y17&lt;&gt;""),W17/Y17,"")</f>
        <v>1.8505392912172574</v>
      </c>
      <c r="H17" s="244">
        <f>IF(AND(Y17&lt;&gt;""),1,"")</f>
        <v>1</v>
      </c>
      <c r="I17" s="242">
        <f>IF(AND(P17&lt;&gt;"",Z17&lt;&gt;""),P17/Z17,"")</f>
        <v>0.50824700766016329</v>
      </c>
      <c r="J17" s="243">
        <f>IF(AND(R17&lt;&gt;"",Z17&lt;&gt;""),R17/Z17,"")</f>
        <v>0.75139340125987286</v>
      </c>
      <c r="K17" s="268">
        <f>IF(AND(T17&lt;&gt;"",Z17&lt;&gt;""),T17/Z17,"")</f>
        <v>1.4300124172889486</v>
      </c>
      <c r="L17" s="271">
        <f>IF(AND(V17&lt;&gt;"",Z17&lt;&gt;""),V17/Z17,"")</f>
        <v>0.50292855239358847</v>
      </c>
      <c r="M17" s="243">
        <f>IF(AND(X17&lt;&gt;"",Z17&lt;&gt;""),X17/Z17,"")</f>
        <v>0.57633797705920053</v>
      </c>
      <c r="N17" s="244">
        <f t="shared" si="11"/>
        <v>1</v>
      </c>
      <c r="O17" s="264">
        <v>487</v>
      </c>
      <c r="P17" s="81">
        <v>89.638000000000005</v>
      </c>
      <c r="Q17" s="28">
        <v>352</v>
      </c>
      <c r="R17" s="81">
        <v>132.52099999999999</v>
      </c>
      <c r="S17" s="28">
        <v>378</v>
      </c>
      <c r="T17" s="81">
        <v>252.20699999999999</v>
      </c>
      <c r="U17" s="28">
        <v>1216</v>
      </c>
      <c r="V17" s="81">
        <v>88.7</v>
      </c>
      <c r="W17" s="28">
        <v>1201</v>
      </c>
      <c r="X17" s="81">
        <v>101.64700000000001</v>
      </c>
      <c r="Y17" s="28">
        <v>649</v>
      </c>
      <c r="Z17" s="292">
        <v>176.36699999999999</v>
      </c>
      <c r="AA17" s="282">
        <f>AVERAGE(W17/G26,Y17)</f>
        <v>705.85263579754303</v>
      </c>
      <c r="AB17" s="263">
        <f>AVERAGE(X17/M26,Z17)</f>
        <v>169.26918311664826</v>
      </c>
      <c r="AC17" s="243">
        <f>AA17/Y17</f>
        <v>1.0876003633244113</v>
      </c>
      <c r="AD17" s="285">
        <f>AB17/Z17</f>
        <v>0.95975541408907716</v>
      </c>
      <c r="AF17" s="26" t="s">
        <v>171</v>
      </c>
      <c r="AG17" s="28">
        <v>559</v>
      </c>
      <c r="AH17" s="81">
        <v>200</v>
      </c>
      <c r="AI17" s="60">
        <v>0.8</v>
      </c>
      <c r="AJ17" s="167">
        <v>1</v>
      </c>
      <c r="AK17" s="479">
        <f t="shared" si="0"/>
        <v>286.2254025044723</v>
      </c>
    </row>
    <row r="18" spans="2:37" x14ac:dyDescent="0.25">
      <c r="B18" s="240" t="s">
        <v>761</v>
      </c>
      <c r="C18" s="242">
        <f t="shared" si="1"/>
        <v>1.5173775671406002</v>
      </c>
      <c r="D18" s="243">
        <f t="shared" si="2"/>
        <v>1.1714060031595577</v>
      </c>
      <c r="E18" s="268">
        <f t="shared" si="3"/>
        <v>1.2199842022116905</v>
      </c>
      <c r="F18" s="271">
        <f t="shared" si="14"/>
        <v>1.3467614533965244</v>
      </c>
      <c r="G18" s="243">
        <f t="shared" si="4"/>
        <v>1.3582148499210112</v>
      </c>
      <c r="H18" s="244">
        <f t="shared" si="5"/>
        <v>1</v>
      </c>
      <c r="I18" s="242">
        <f t="shared" si="6"/>
        <v>0.44082163946917263</v>
      </c>
      <c r="J18" s="243">
        <f t="shared" si="7"/>
        <v>0.50963553241475645</v>
      </c>
      <c r="K18" s="268">
        <f t="shared" si="8"/>
        <v>1.2117594767921773</v>
      </c>
      <c r="L18" s="271">
        <f t="shared" si="9"/>
        <v>0.38753254174868246</v>
      </c>
      <c r="M18" s="243">
        <f t="shared" si="10"/>
        <v>0.50920693377357296</v>
      </c>
      <c r="N18" s="244">
        <f t="shared" si="11"/>
        <v>1</v>
      </c>
      <c r="O18" s="264">
        <v>3842</v>
      </c>
      <c r="P18" s="81">
        <v>55.54</v>
      </c>
      <c r="Q18" s="263">
        <v>2966</v>
      </c>
      <c r="R18" s="81">
        <v>64.209999999999994</v>
      </c>
      <c r="S18" s="263">
        <v>3089</v>
      </c>
      <c r="T18" s="273">
        <v>152.672</v>
      </c>
      <c r="U18" s="276">
        <v>3410</v>
      </c>
      <c r="V18" s="81">
        <v>48.826000000000001</v>
      </c>
      <c r="W18" s="84">
        <v>3439</v>
      </c>
      <c r="X18" s="81">
        <v>64.156000000000006</v>
      </c>
      <c r="Y18" s="84">
        <v>2532</v>
      </c>
      <c r="Z18" s="292">
        <v>125.992</v>
      </c>
      <c r="AA18" s="282">
        <f>AVERAGE(U18/F26,W18/G26,Y18,O18/C26,Q18/D26,S18/E26)</f>
        <v>2541.1704571066903</v>
      </c>
      <c r="AB18" s="263">
        <f>AVERAGE(V18/L26,X18/M26,Z18,P18/I26,R18/J26,T18/K26)</f>
        <v>111.75338670090834</v>
      </c>
      <c r="AC18" s="243">
        <f t="shared" si="12"/>
        <v>1.0036218235018524</v>
      </c>
      <c r="AD18" s="285">
        <f t="shared" si="13"/>
        <v>0.8869879571790934</v>
      </c>
      <c r="AF18" s="26" t="s">
        <v>1103</v>
      </c>
      <c r="AG18" s="28">
        <v>1595</v>
      </c>
      <c r="AH18" s="81">
        <v>151.24</v>
      </c>
      <c r="AI18" s="60">
        <v>0.8</v>
      </c>
      <c r="AJ18" s="167">
        <v>1</v>
      </c>
      <c r="AK18" s="479">
        <f t="shared" si="0"/>
        <v>75.857053291536047</v>
      </c>
    </row>
    <row r="19" spans="2:37" x14ac:dyDescent="0.25">
      <c r="B19" s="240" t="s">
        <v>651</v>
      </c>
      <c r="C19" s="242">
        <f t="shared" si="1"/>
        <v>1.2722269263336157</v>
      </c>
      <c r="D19" s="243">
        <f t="shared" si="2"/>
        <v>0.96655376799322612</v>
      </c>
      <c r="E19" s="268">
        <f t="shared" si="3"/>
        <v>1.0334462320067739</v>
      </c>
      <c r="F19" s="271">
        <f t="shared" si="14"/>
        <v>1.5872142252328536</v>
      </c>
      <c r="G19" s="243">
        <f t="shared" si="4"/>
        <v>1.4830651989839119</v>
      </c>
      <c r="H19" s="244">
        <f t="shared" si="5"/>
        <v>1</v>
      </c>
      <c r="I19" s="242">
        <f t="shared" si="6"/>
        <v>0.46874572748899401</v>
      </c>
      <c r="J19" s="243">
        <f t="shared" si="7"/>
        <v>0.75784091219818983</v>
      </c>
      <c r="K19" s="268">
        <f t="shared" si="8"/>
        <v>1.2604385988898308</v>
      </c>
      <c r="L19" s="271">
        <f t="shared" si="9"/>
        <v>0.4336632851166225</v>
      </c>
      <c r="M19" s="243">
        <f t="shared" si="10"/>
        <v>0.73927428837056697</v>
      </c>
      <c r="N19" s="244">
        <f t="shared" si="11"/>
        <v>1</v>
      </c>
      <c r="O19" s="264">
        <v>3005</v>
      </c>
      <c r="P19" s="81">
        <v>34.284999999999997</v>
      </c>
      <c r="Q19" s="263">
        <v>2283</v>
      </c>
      <c r="R19" s="81">
        <v>55.43</v>
      </c>
      <c r="S19" s="263">
        <v>2441</v>
      </c>
      <c r="T19" s="273">
        <v>92.191000000000003</v>
      </c>
      <c r="U19" s="276">
        <v>3749</v>
      </c>
      <c r="V19" s="81">
        <v>31.719000000000001</v>
      </c>
      <c r="W19" s="84">
        <v>3503</v>
      </c>
      <c r="X19" s="81">
        <v>54.072000000000003</v>
      </c>
      <c r="Y19" s="84">
        <v>2362</v>
      </c>
      <c r="Z19" s="292">
        <v>73.141999999999996</v>
      </c>
      <c r="AA19" s="282">
        <f>AVERAGE(W19/G26,Y19,O19/C26,Q19/D26,S19/E26)</f>
        <v>2227.6529930905444</v>
      </c>
      <c r="AB19" s="263">
        <f>AVERAGE(X19/M26,Z19,P19/I26,R19/J26,T19/K26)</f>
        <v>77.812225362604522</v>
      </c>
      <c r="AC19" s="243">
        <f t="shared" si="12"/>
        <v>0.94312150427203401</v>
      </c>
      <c r="AD19" s="285">
        <f t="shared" si="13"/>
        <v>1.063851485638956</v>
      </c>
      <c r="AF19" s="26" t="s">
        <v>176</v>
      </c>
      <c r="AG19" s="28">
        <v>2135</v>
      </c>
      <c r="AH19" s="81">
        <v>127.42100000000001</v>
      </c>
      <c r="AI19" s="60">
        <v>0.33</v>
      </c>
      <c r="AJ19" s="167">
        <v>1</v>
      </c>
      <c r="AK19" s="479">
        <f t="shared" si="0"/>
        <v>19.695049180327867</v>
      </c>
    </row>
    <row r="20" spans="2:37" x14ac:dyDescent="0.25">
      <c r="B20" s="240" t="s">
        <v>551</v>
      </c>
      <c r="C20" s="242">
        <f t="shared" si="1"/>
        <v>1.4959481361426257</v>
      </c>
      <c r="D20" s="243">
        <f t="shared" si="2"/>
        <v>1.1750405186385737</v>
      </c>
      <c r="E20" s="268">
        <f t="shared" si="3"/>
        <v>0.93192868719611022</v>
      </c>
      <c r="F20" s="271">
        <f t="shared" si="14"/>
        <v>1.2884927066450567</v>
      </c>
      <c r="G20" s="243">
        <f t="shared" si="4"/>
        <v>1.3468395461912479</v>
      </c>
      <c r="H20" s="244">
        <f t="shared" si="5"/>
        <v>1</v>
      </c>
      <c r="I20" s="242">
        <f t="shared" si="6"/>
        <v>0.43877454334894983</v>
      </c>
      <c r="J20" s="243">
        <f t="shared" si="7"/>
        <v>0.67185345054482293</v>
      </c>
      <c r="K20" s="268">
        <f t="shared" si="8"/>
        <v>1.5297836500500079</v>
      </c>
      <c r="L20" s="271">
        <f t="shared" si="9"/>
        <v>0.46248355003421593</v>
      </c>
      <c r="M20" s="243">
        <f t="shared" si="10"/>
        <v>0.57839658893509505</v>
      </c>
      <c r="N20" s="244">
        <f t="shared" si="11"/>
        <v>1</v>
      </c>
      <c r="O20" s="264">
        <v>923</v>
      </c>
      <c r="P20" s="263">
        <v>83.353999999999999</v>
      </c>
      <c r="Q20" s="263">
        <v>725</v>
      </c>
      <c r="R20" s="81">
        <v>127.63200000000001</v>
      </c>
      <c r="S20" s="263">
        <v>575</v>
      </c>
      <c r="T20" s="273">
        <v>290.613</v>
      </c>
      <c r="U20" s="276">
        <v>795</v>
      </c>
      <c r="V20" s="263">
        <v>87.858000000000004</v>
      </c>
      <c r="W20" s="84">
        <v>831</v>
      </c>
      <c r="X20" s="84">
        <v>109.878</v>
      </c>
      <c r="Y20" s="84">
        <v>617</v>
      </c>
      <c r="Z20" s="292">
        <v>189.97</v>
      </c>
      <c r="AA20" s="282">
        <f>AVERAGE(U20/F26,W20/G26,Y20,O20/C26,Q20/D26,S20/E26)</f>
        <v>585.46036471962998</v>
      </c>
      <c r="AB20" s="263">
        <f>AVERAGE(V20/L26,X20/M26,Z20,P20/I26,R20/J26,T20/K26)</f>
        <v>192.55697616465343</v>
      </c>
      <c r="AC20" s="243">
        <f t="shared" si="12"/>
        <v>0.94888227669307934</v>
      </c>
      <c r="AD20" s="285">
        <f t="shared" si="13"/>
        <v>1.0136178142056822</v>
      </c>
      <c r="AF20" s="26" t="s">
        <v>372</v>
      </c>
      <c r="AG20" s="28">
        <v>2339</v>
      </c>
      <c r="AH20" s="81">
        <v>159.744</v>
      </c>
      <c r="AI20" s="60">
        <v>1</v>
      </c>
      <c r="AJ20" s="167">
        <v>1.5</v>
      </c>
      <c r="AK20" s="479">
        <f t="shared" si="0"/>
        <v>45.530568619067978</v>
      </c>
    </row>
    <row r="21" spans="2:37" x14ac:dyDescent="0.25">
      <c r="B21" s="240" t="s">
        <v>577</v>
      </c>
      <c r="C21" s="242">
        <f t="shared" si="1"/>
        <v>1.4826610049539986</v>
      </c>
      <c r="D21" s="243">
        <f t="shared" si="2"/>
        <v>0.83510261854210899</v>
      </c>
      <c r="E21" s="268">
        <f t="shared" si="3"/>
        <v>0.85421089879688605</v>
      </c>
      <c r="F21" s="271">
        <f t="shared" si="14"/>
        <v>1.5201698513800426</v>
      </c>
      <c r="G21" s="243">
        <f t="shared" si="4"/>
        <v>1.5520169851380043</v>
      </c>
      <c r="H21" s="244">
        <f t="shared" si="5"/>
        <v>1</v>
      </c>
      <c r="I21" s="242">
        <f t="shared" si="6"/>
        <v>0.38949164939656222</v>
      </c>
      <c r="J21" s="243">
        <f t="shared" si="7"/>
        <v>0.5966898767308948</v>
      </c>
      <c r="K21" s="268">
        <f t="shared" si="8"/>
        <v>1.3045227355845423</v>
      </c>
      <c r="L21" s="271">
        <f t="shared" si="9"/>
        <v>0.43394453965909174</v>
      </c>
      <c r="M21" s="243">
        <f t="shared" si="10"/>
        <v>0.61882668464191726</v>
      </c>
      <c r="N21" s="244">
        <f t="shared" si="11"/>
        <v>1</v>
      </c>
      <c r="O21" s="264">
        <v>2095</v>
      </c>
      <c r="P21" s="81">
        <v>54.314999999999998</v>
      </c>
      <c r="Q21" s="263">
        <v>1180</v>
      </c>
      <c r="R21" s="81">
        <v>83.209000000000003</v>
      </c>
      <c r="S21" s="263">
        <v>1207</v>
      </c>
      <c r="T21" s="273">
        <v>181.917</v>
      </c>
      <c r="U21" s="276">
        <v>2148</v>
      </c>
      <c r="V21" s="263">
        <v>60.514000000000003</v>
      </c>
      <c r="W21" s="84">
        <v>2193</v>
      </c>
      <c r="X21" s="81">
        <v>86.296000000000006</v>
      </c>
      <c r="Y21" s="84">
        <v>1413</v>
      </c>
      <c r="Z21" s="292">
        <v>139.45099999999999</v>
      </c>
      <c r="AA21" s="282">
        <f>AVERAGE(U21/F26,W21/G26,Y21,O21/C26,Q21/D26,S21/E26)</f>
        <v>1310.0196277797311</v>
      </c>
      <c r="AB21" s="263">
        <f>AVERAGE(V21/L26,X21/M26,Z21,P21/I26,R21/J26,T21/K26)</f>
        <v>132.19315482264562</v>
      </c>
      <c r="AC21" s="243">
        <f t="shared" si="12"/>
        <v>0.92711934025458675</v>
      </c>
      <c r="AD21" s="285">
        <f t="shared" si="13"/>
        <v>0.94795415466827515</v>
      </c>
      <c r="AF21" s="26" t="s">
        <v>215</v>
      </c>
      <c r="AG21" s="28">
        <v>1714</v>
      </c>
      <c r="AH21" s="81">
        <v>241.89599999999999</v>
      </c>
      <c r="AI21" s="60">
        <v>1</v>
      </c>
      <c r="AJ21" s="167">
        <v>1</v>
      </c>
      <c r="AK21" s="479">
        <f t="shared" si="0"/>
        <v>141.12952158693116</v>
      </c>
    </row>
    <row r="22" spans="2:37" x14ac:dyDescent="0.25">
      <c r="B22" s="240"/>
      <c r="C22" s="242" t="str">
        <f t="shared" si="1"/>
        <v/>
      </c>
      <c r="D22" s="243" t="str">
        <f t="shared" si="2"/>
        <v/>
      </c>
      <c r="E22" s="268" t="str">
        <f t="shared" si="3"/>
        <v/>
      </c>
      <c r="F22" s="271" t="str">
        <f t="shared" si="14"/>
        <v/>
      </c>
      <c r="G22" s="243" t="str">
        <f t="shared" si="4"/>
        <v/>
      </c>
      <c r="H22" s="244" t="str">
        <f t="shared" si="5"/>
        <v/>
      </c>
      <c r="I22" s="242" t="str">
        <f t="shared" si="6"/>
        <v/>
      </c>
      <c r="J22" s="243" t="str">
        <f t="shared" si="7"/>
        <v/>
      </c>
      <c r="K22" s="268" t="str">
        <f t="shared" si="8"/>
        <v/>
      </c>
      <c r="L22" s="271" t="str">
        <f t="shared" si="9"/>
        <v/>
      </c>
      <c r="M22" s="243" t="str">
        <f t="shared" si="10"/>
        <v/>
      </c>
      <c r="N22" s="244" t="str">
        <f t="shared" si="11"/>
        <v/>
      </c>
      <c r="O22" s="264"/>
      <c r="P22" s="263"/>
      <c r="Q22" s="263"/>
      <c r="R22" s="263"/>
      <c r="S22" s="263"/>
      <c r="T22" s="273"/>
      <c r="U22" s="276"/>
      <c r="V22" s="263"/>
      <c r="W22" s="84"/>
      <c r="X22" s="84"/>
      <c r="Y22" s="84"/>
      <c r="Z22" s="292"/>
      <c r="AA22" s="282"/>
      <c r="AB22" s="84"/>
      <c r="AC22" s="243"/>
      <c r="AD22" s="285"/>
      <c r="AF22" s="26" t="s">
        <v>689</v>
      </c>
      <c r="AG22" s="28">
        <v>2292</v>
      </c>
      <c r="AH22" s="81">
        <v>155.255</v>
      </c>
      <c r="AI22" s="60">
        <v>0.8</v>
      </c>
      <c r="AJ22" s="167">
        <v>1</v>
      </c>
      <c r="AK22" s="479">
        <f t="shared" si="0"/>
        <v>54.190226876090748</v>
      </c>
    </row>
    <row r="23" spans="2:37" x14ac:dyDescent="0.25">
      <c r="B23" s="240"/>
      <c r="C23" s="242" t="str">
        <f t="shared" si="1"/>
        <v/>
      </c>
      <c r="D23" s="243" t="str">
        <f t="shared" si="2"/>
        <v/>
      </c>
      <c r="E23" s="268" t="str">
        <f t="shared" si="3"/>
        <v/>
      </c>
      <c r="F23" s="271" t="str">
        <f t="shared" si="14"/>
        <v/>
      </c>
      <c r="G23" s="243" t="str">
        <f t="shared" si="4"/>
        <v/>
      </c>
      <c r="H23" s="244" t="str">
        <f t="shared" si="5"/>
        <v/>
      </c>
      <c r="I23" s="242" t="str">
        <f t="shared" si="6"/>
        <v/>
      </c>
      <c r="J23" s="243" t="str">
        <f t="shared" si="7"/>
        <v/>
      </c>
      <c r="K23" s="268" t="str">
        <f t="shared" si="8"/>
        <v/>
      </c>
      <c r="L23" s="271" t="str">
        <f t="shared" si="9"/>
        <v/>
      </c>
      <c r="M23" s="243" t="str">
        <f t="shared" si="10"/>
        <v/>
      </c>
      <c r="N23" s="244" t="str">
        <f t="shared" si="11"/>
        <v/>
      </c>
      <c r="O23" s="264"/>
      <c r="P23" s="263"/>
      <c r="Q23" s="263"/>
      <c r="R23" s="263"/>
      <c r="S23" s="263"/>
      <c r="T23" s="273"/>
      <c r="U23" s="276"/>
      <c r="V23" s="263"/>
      <c r="W23" s="84"/>
      <c r="X23" s="84"/>
      <c r="Y23" s="84"/>
      <c r="Z23" s="292"/>
      <c r="AA23" s="282"/>
      <c r="AB23" s="84"/>
      <c r="AC23" s="243"/>
      <c r="AD23" s="285"/>
      <c r="AF23" s="26" t="s">
        <v>1706</v>
      </c>
      <c r="AG23" s="28">
        <v>147</v>
      </c>
      <c r="AH23" s="81">
        <v>176.429</v>
      </c>
      <c r="AI23" s="60">
        <v>0.06</v>
      </c>
      <c r="AJ23" s="167">
        <v>1</v>
      </c>
      <c r="AK23" s="479">
        <f t="shared" si="0"/>
        <v>72.011836734693873</v>
      </c>
    </row>
    <row r="24" spans="2:37" x14ac:dyDescent="0.25">
      <c r="B24" s="240"/>
      <c r="C24" s="242" t="str">
        <f t="shared" si="1"/>
        <v/>
      </c>
      <c r="D24" s="243" t="str">
        <f t="shared" si="2"/>
        <v/>
      </c>
      <c r="E24" s="268" t="str">
        <f t="shared" si="3"/>
        <v/>
      </c>
      <c r="F24" s="271" t="str">
        <f t="shared" si="14"/>
        <v/>
      </c>
      <c r="G24" s="243" t="str">
        <f t="shared" si="4"/>
        <v/>
      </c>
      <c r="H24" s="244" t="str">
        <f t="shared" si="5"/>
        <v/>
      </c>
      <c r="I24" s="242" t="str">
        <f t="shared" si="6"/>
        <v/>
      </c>
      <c r="J24" s="243" t="str">
        <f t="shared" si="7"/>
        <v/>
      </c>
      <c r="K24" s="268" t="str">
        <f t="shared" si="8"/>
        <v/>
      </c>
      <c r="L24" s="271" t="str">
        <f t="shared" si="9"/>
        <v/>
      </c>
      <c r="M24" s="243" t="str">
        <f t="shared" si="10"/>
        <v/>
      </c>
      <c r="N24" s="244" t="str">
        <f t="shared" si="11"/>
        <v/>
      </c>
      <c r="O24" s="264"/>
      <c r="P24" s="263"/>
      <c r="Q24" s="263"/>
      <c r="R24" s="263"/>
      <c r="S24" s="263"/>
      <c r="T24" s="273"/>
      <c r="U24" s="276"/>
      <c r="V24" s="263"/>
      <c r="W24" s="84"/>
      <c r="X24" s="84"/>
      <c r="Y24" s="84"/>
      <c r="Z24" s="292"/>
      <c r="AA24" s="282"/>
      <c r="AB24" s="84"/>
      <c r="AC24" s="243"/>
      <c r="AD24" s="285"/>
      <c r="AF24" s="26" t="s">
        <v>1708</v>
      </c>
      <c r="AG24" s="28">
        <v>151</v>
      </c>
      <c r="AH24" s="81">
        <v>151</v>
      </c>
      <c r="AI24" s="60">
        <v>0.24</v>
      </c>
      <c r="AJ24" s="167">
        <v>1</v>
      </c>
      <c r="AK24" s="479">
        <f t="shared" si="0"/>
        <v>240</v>
      </c>
    </row>
    <row r="25" spans="2:37" ht="15.75" thickBot="1" x14ac:dyDescent="0.3">
      <c r="B25" s="241"/>
      <c r="C25" s="245" t="str">
        <f>IF(AND(O25&lt;&gt;"",Y25&lt;&gt;""),O25/Y25,"")</f>
        <v/>
      </c>
      <c r="D25" s="246" t="str">
        <f>IF(AND(Q25&lt;&gt;"",Y25&lt;&gt;""),Q25/Y25,"")</f>
        <v/>
      </c>
      <c r="E25" s="269" t="str">
        <f>IF(AND(S25&lt;&gt;"",Y25&lt;&gt;""),S25/Y25,"")</f>
        <v/>
      </c>
      <c r="F25" s="272" t="str">
        <f>IF(AND(U25&lt;&gt;"",Y25&lt;&gt;""),U25/Y25,"")</f>
        <v/>
      </c>
      <c r="G25" s="246" t="str">
        <f>IF(AND(W25&lt;&gt;"",Y25&lt;&gt;""),W25/Y25,"")</f>
        <v/>
      </c>
      <c r="H25" s="247" t="str">
        <f>IF(AND(Y25&lt;&gt;""),1,"")</f>
        <v/>
      </c>
      <c r="I25" s="245" t="str">
        <f>IF(AND(P25&lt;&gt;"",Z25&lt;&gt;""),P25/Z25,"")</f>
        <v/>
      </c>
      <c r="J25" s="246" t="str">
        <f>IF(AND(R25&lt;&gt;"",Z25&lt;&gt;""),R25/Z25,"")</f>
        <v/>
      </c>
      <c r="K25" s="269" t="str">
        <f>IF(AND(T25&lt;&gt;"",Z25&lt;&gt;""),T25/Z25,"")</f>
        <v/>
      </c>
      <c r="L25" s="272" t="str">
        <f>IF(AND(V25&lt;&gt;"",Z25&lt;&gt;""),V25/Z25,"")</f>
        <v/>
      </c>
      <c r="M25" s="246" t="str">
        <f>IF(AND(X25&lt;&gt;"",Z25&lt;&gt;""),X25/Z25,"")</f>
        <v/>
      </c>
      <c r="N25" s="247" t="str">
        <f>IF(AND(Z25&lt;&gt;""),1,"")</f>
        <v/>
      </c>
      <c r="O25" s="265"/>
      <c r="P25" s="266"/>
      <c r="Q25" s="266"/>
      <c r="R25" s="266"/>
      <c r="S25" s="266"/>
      <c r="T25" s="274"/>
      <c r="U25" s="277"/>
      <c r="V25" s="266"/>
      <c r="W25" s="159"/>
      <c r="X25" s="159"/>
      <c r="Y25" s="159"/>
      <c r="Z25" s="293"/>
      <c r="AA25" s="283"/>
      <c r="AB25" s="159"/>
      <c r="AC25" s="246"/>
      <c r="AD25" s="286"/>
      <c r="AF25" s="26" t="s">
        <v>201</v>
      </c>
      <c r="AG25" s="28">
        <v>169</v>
      </c>
      <c r="AH25" s="81">
        <v>273.59800000000001</v>
      </c>
      <c r="AI25" s="60">
        <v>0.67</v>
      </c>
      <c r="AJ25" s="167">
        <v>1</v>
      </c>
      <c r="AK25" s="479">
        <f t="shared" si="0"/>
        <v>1084.6784615384615</v>
      </c>
    </row>
    <row r="26" spans="2:37" x14ac:dyDescent="0.25">
      <c r="B26" t="s">
        <v>1128</v>
      </c>
      <c r="C26" s="11">
        <f t="shared" ref="C26:N26" si="15">IF(COUNT(C8:C25)&gt;0,AVERAGE(C8:C25),"")</f>
        <v>1.4565599096643691</v>
      </c>
      <c r="D26" s="11">
        <f t="shared" si="15"/>
        <v>1.0511808953265414</v>
      </c>
      <c r="E26" s="11">
        <f t="shared" si="15"/>
        <v>1.0536395255139985</v>
      </c>
      <c r="F26" s="11">
        <f t="shared" si="15"/>
        <v>1.5934554703642005</v>
      </c>
      <c r="G26" s="11">
        <f t="shared" si="15"/>
        <v>1.5746580556448559</v>
      </c>
      <c r="H26" s="11">
        <f t="shared" si="15"/>
        <v>1</v>
      </c>
      <c r="I26" s="11">
        <f t="shared" si="15"/>
        <v>0.45980366767096403</v>
      </c>
      <c r="J26" s="11">
        <f t="shared" si="15"/>
        <v>0.67543713918715342</v>
      </c>
      <c r="K26" s="11">
        <f t="shared" si="15"/>
        <v>1.2625296071681673</v>
      </c>
      <c r="L26" s="11">
        <f t="shared" si="15"/>
        <v>0.46328456648011007</v>
      </c>
      <c r="M26" s="11">
        <f t="shared" si="15"/>
        <v>0.62678759118161864</v>
      </c>
      <c r="N26" s="11">
        <f t="shared" si="15"/>
        <v>1</v>
      </c>
      <c r="O26" s="11"/>
      <c r="P26" s="11"/>
      <c r="Q26" s="11"/>
      <c r="R26" s="11"/>
      <c r="S26" s="11"/>
      <c r="T26" s="11"/>
      <c r="U26" s="11"/>
      <c r="V26" s="11"/>
      <c r="W26" s="11"/>
      <c r="X26" s="11"/>
      <c r="Y26" s="11"/>
      <c r="Z26" s="11"/>
      <c r="AF26" s="26" t="s">
        <v>316</v>
      </c>
      <c r="AG26" s="28">
        <v>1027</v>
      </c>
      <c r="AH26" s="81">
        <v>148.03800000000001</v>
      </c>
      <c r="AI26" s="60">
        <v>0.33</v>
      </c>
      <c r="AJ26" s="167">
        <v>6</v>
      </c>
      <c r="AK26" s="479">
        <f t="shared" si="0"/>
        <v>7.9280331061343725</v>
      </c>
    </row>
    <row r="27" spans="2:37" x14ac:dyDescent="0.25">
      <c r="B27" s="4" t="s">
        <v>1081</v>
      </c>
      <c r="C27" s="11"/>
      <c r="D27" s="11"/>
      <c r="E27" s="11"/>
      <c r="F27" s="11"/>
      <c r="G27" s="11"/>
      <c r="H27" s="11"/>
      <c r="I27" s="11"/>
      <c r="J27" s="11"/>
      <c r="K27" s="11"/>
      <c r="L27" s="11"/>
      <c r="M27" s="11"/>
      <c r="N27" s="11"/>
      <c r="O27" s="11"/>
      <c r="P27" s="11"/>
      <c r="Q27" s="11"/>
      <c r="R27" s="11"/>
      <c r="S27" s="11" t="s">
        <v>1135</v>
      </c>
      <c r="T27" s="11"/>
      <c r="U27" s="11"/>
      <c r="V27" s="11"/>
      <c r="W27" s="11"/>
      <c r="X27" s="11"/>
      <c r="Y27" s="11"/>
      <c r="Z27" s="11"/>
      <c r="AF27" s="26" t="s">
        <v>1580</v>
      </c>
      <c r="AG27" s="28">
        <v>1304</v>
      </c>
      <c r="AH27" s="81">
        <v>199.64099999999999</v>
      </c>
      <c r="AI27" s="60">
        <v>1</v>
      </c>
      <c r="AJ27" s="167">
        <v>2</v>
      </c>
      <c r="AK27" s="479">
        <f t="shared" si="0"/>
        <v>76.549463190184042</v>
      </c>
    </row>
    <row r="28" spans="2:37" x14ac:dyDescent="0.25">
      <c r="B28" s="7" t="s">
        <v>1075</v>
      </c>
      <c r="C28" s="11">
        <f>C26</f>
        <v>1.4565599096643691</v>
      </c>
      <c r="D28" s="11"/>
      <c r="E28" s="11"/>
      <c r="F28" s="11"/>
      <c r="G28" s="11"/>
      <c r="H28" s="11" t="s">
        <v>1152</v>
      </c>
      <c r="I28" s="11"/>
      <c r="J28" s="11"/>
      <c r="K28" s="11"/>
      <c r="L28" s="11"/>
      <c r="M28" s="11"/>
      <c r="N28" s="11"/>
      <c r="O28" s="11"/>
      <c r="P28" s="11"/>
      <c r="Q28" s="11"/>
      <c r="R28" s="11"/>
      <c r="S28" s="11" t="s">
        <v>1133</v>
      </c>
      <c r="T28" s="11"/>
      <c r="U28" s="11"/>
      <c r="V28" s="11"/>
      <c r="W28" s="11"/>
      <c r="X28" s="11"/>
      <c r="Y28" s="11"/>
      <c r="Z28" s="11"/>
      <c r="AF28" s="26" t="s">
        <v>329</v>
      </c>
      <c r="AG28" s="28">
        <v>3456</v>
      </c>
      <c r="AH28" s="81">
        <v>232.50399999999999</v>
      </c>
      <c r="AI28" s="60">
        <v>1</v>
      </c>
      <c r="AJ28" s="167">
        <v>1</v>
      </c>
      <c r="AK28" s="479">
        <f t="shared" si="0"/>
        <v>67.275462962962962</v>
      </c>
    </row>
    <row r="29" spans="2:37" x14ac:dyDescent="0.25">
      <c r="B29" t="s">
        <v>1126</v>
      </c>
      <c r="C29" s="11"/>
      <c r="D29" s="11">
        <f>AVERAGE(D8:E25)</f>
        <v>1.0524102104202699</v>
      </c>
      <c r="H29" t="s">
        <v>1153</v>
      </c>
      <c r="AF29" s="26" t="s">
        <v>358</v>
      </c>
      <c r="AG29" s="28">
        <v>941</v>
      </c>
      <c r="AH29" s="81">
        <v>226.655</v>
      </c>
      <c r="AI29" s="60">
        <v>1</v>
      </c>
      <c r="AJ29" s="167">
        <v>1</v>
      </c>
      <c r="AK29" s="479">
        <f t="shared" si="0"/>
        <v>240.86609989373008</v>
      </c>
    </row>
    <row r="30" spans="2:37" x14ac:dyDescent="0.25">
      <c r="B30" t="s">
        <v>1127</v>
      </c>
      <c r="F30" s="11">
        <f>AVERAGE(F8:G25)</f>
        <v>1.5837086627319477</v>
      </c>
      <c r="G30" s="11"/>
      <c r="H30" t="s">
        <v>1154</v>
      </c>
      <c r="AF30" s="26" t="s">
        <v>377</v>
      </c>
      <c r="AG30" s="28">
        <v>4822</v>
      </c>
      <c r="AH30" s="81">
        <v>89.903999999999996</v>
      </c>
      <c r="AI30" s="60">
        <v>1</v>
      </c>
      <c r="AJ30" s="167">
        <v>1</v>
      </c>
      <c r="AK30" s="479">
        <f t="shared" si="0"/>
        <v>18.644545831605143</v>
      </c>
    </row>
    <row r="31" spans="2:37" x14ac:dyDescent="0.25">
      <c r="B31" s="4" t="s">
        <v>1082</v>
      </c>
      <c r="AF31" s="26" t="s">
        <v>404</v>
      </c>
      <c r="AG31" s="28">
        <v>990</v>
      </c>
      <c r="AH31" s="81">
        <v>206.95400000000001</v>
      </c>
      <c r="AI31" s="60">
        <v>0.33</v>
      </c>
      <c r="AJ31" s="167">
        <v>1</v>
      </c>
      <c r="AK31" s="479">
        <f t="shared" si="0"/>
        <v>68.984666666666669</v>
      </c>
    </row>
    <row r="32" spans="2:37" x14ac:dyDescent="0.25">
      <c r="B32" s="7" t="s">
        <v>1075</v>
      </c>
      <c r="I32" s="11">
        <f>I26</f>
        <v>0.45980366767096403</v>
      </c>
      <c r="O32" t="s">
        <v>1136</v>
      </c>
      <c r="AF32" s="26" t="s">
        <v>1571</v>
      </c>
      <c r="AG32" s="28">
        <v>852</v>
      </c>
      <c r="AH32" s="81">
        <v>264.33999999999997</v>
      </c>
      <c r="AI32" s="60">
        <v>0.67</v>
      </c>
      <c r="AJ32" s="167">
        <v>8</v>
      </c>
      <c r="AK32" s="479">
        <f t="shared" si="0"/>
        <v>25.984125586854464</v>
      </c>
    </row>
    <row r="33" spans="2:54" x14ac:dyDescent="0.25">
      <c r="B33" s="7" t="s">
        <v>1080</v>
      </c>
      <c r="J33" s="11">
        <f>J26</f>
        <v>0.67543713918715342</v>
      </c>
      <c r="O33" t="s">
        <v>1137</v>
      </c>
      <c r="AF33" s="26" t="s">
        <v>412</v>
      </c>
      <c r="AG33" s="28">
        <v>2500</v>
      </c>
      <c r="AH33" s="81">
        <v>94.402000000000001</v>
      </c>
      <c r="AI33" s="60">
        <v>0.67</v>
      </c>
      <c r="AJ33" s="167">
        <v>2</v>
      </c>
      <c r="AK33" s="479">
        <f t="shared" si="0"/>
        <v>12.649868000000001</v>
      </c>
    </row>
    <row r="34" spans="2:54" x14ac:dyDescent="0.25">
      <c r="B34" t="s">
        <v>1072</v>
      </c>
      <c r="K34" s="11">
        <f>K26</f>
        <v>1.2625296071681673</v>
      </c>
      <c r="O34" t="s">
        <v>1138</v>
      </c>
      <c r="AF34" s="26" t="s">
        <v>1185</v>
      </c>
      <c r="AG34" s="28">
        <v>378</v>
      </c>
      <c r="AH34" s="81">
        <v>252.20699999999999</v>
      </c>
      <c r="AI34" s="60">
        <v>0.33</v>
      </c>
      <c r="AJ34" s="167">
        <v>1</v>
      </c>
      <c r="AK34" s="479">
        <f t="shared" si="0"/>
        <v>220.18071428571429</v>
      </c>
    </row>
    <row r="35" spans="2:54" x14ac:dyDescent="0.25">
      <c r="B35" t="s">
        <v>1125</v>
      </c>
      <c r="L35" s="11">
        <f>L26</f>
        <v>0.46328456648011007</v>
      </c>
      <c r="O35" t="s">
        <v>1139</v>
      </c>
      <c r="AF35" s="26" t="s">
        <v>761</v>
      </c>
      <c r="AG35" s="28">
        <v>3089</v>
      </c>
      <c r="AH35" s="81">
        <v>152.672</v>
      </c>
      <c r="AI35" s="60">
        <v>0.67</v>
      </c>
      <c r="AJ35" s="167">
        <v>2</v>
      </c>
      <c r="AK35" s="479">
        <f t="shared" si="0"/>
        <v>16.557177079961154</v>
      </c>
      <c r="AS35" s="79"/>
      <c r="AT35" s="79"/>
      <c r="AU35" s="79"/>
      <c r="AV35" s="79"/>
      <c r="AW35" s="79"/>
      <c r="AX35" s="79"/>
      <c r="AY35" s="79"/>
      <c r="AZ35" s="79"/>
      <c r="BA35" s="79"/>
      <c r="BB35" s="79"/>
    </row>
    <row r="36" spans="2:54" x14ac:dyDescent="0.25">
      <c r="B36" t="s">
        <v>1073</v>
      </c>
      <c r="M36" s="11">
        <f>M26</f>
        <v>0.62678759118161864</v>
      </c>
      <c r="O36" t="s">
        <v>1140</v>
      </c>
      <c r="AF36" s="26" t="s">
        <v>492</v>
      </c>
      <c r="AG36" s="28">
        <v>373</v>
      </c>
      <c r="AH36" s="81">
        <v>359.19499999999999</v>
      </c>
      <c r="AI36" s="60">
        <v>0.33</v>
      </c>
      <c r="AJ36" s="167">
        <v>2</v>
      </c>
      <c r="AK36" s="479">
        <f t="shared" si="0"/>
        <v>158.89323056300267</v>
      </c>
    </row>
    <row r="37" spans="2:54" x14ac:dyDescent="0.25">
      <c r="M37" s="11"/>
      <c r="AF37" s="26" t="s">
        <v>651</v>
      </c>
      <c r="AG37" s="28">
        <v>2441</v>
      </c>
      <c r="AH37" s="81">
        <v>92.191000000000003</v>
      </c>
      <c r="AI37" s="60">
        <v>1</v>
      </c>
      <c r="AJ37" s="167">
        <v>1</v>
      </c>
      <c r="AK37" s="479">
        <f t="shared" si="0"/>
        <v>37.767718148299878</v>
      </c>
    </row>
    <row r="38" spans="2:54" ht="15.75" thickBot="1" x14ac:dyDescent="0.3">
      <c r="AF38" s="26" t="s">
        <v>1577</v>
      </c>
      <c r="AG38" s="28">
        <v>492</v>
      </c>
      <c r="AH38" s="81">
        <v>185</v>
      </c>
      <c r="AI38" s="60">
        <v>0.83299999999999996</v>
      </c>
      <c r="AJ38" s="167">
        <v>1</v>
      </c>
      <c r="AK38" s="479">
        <f t="shared" si="0"/>
        <v>313.22154471544718</v>
      </c>
    </row>
    <row r="39" spans="2:54" ht="15.75" x14ac:dyDescent="0.25">
      <c r="B39" s="389" t="s">
        <v>1245</v>
      </c>
      <c r="C39" s="388" t="s">
        <v>1289</v>
      </c>
      <c r="D39" s="334"/>
      <c r="E39" s="135"/>
      <c r="F39" s="135"/>
      <c r="G39" s="135"/>
      <c r="H39" s="135"/>
      <c r="I39" s="135"/>
      <c r="J39" s="359"/>
      <c r="K39" s="1086" t="s">
        <v>1248</v>
      </c>
      <c r="L39" s="1087"/>
      <c r="M39" s="1087"/>
      <c r="N39" s="1087"/>
      <c r="O39" s="1087"/>
      <c r="P39" s="1088"/>
      <c r="Q39" s="1086" t="s">
        <v>1249</v>
      </c>
      <c r="R39" s="1087"/>
      <c r="S39" s="1087"/>
      <c r="T39" s="1087"/>
      <c r="U39" s="1087"/>
      <c r="V39" s="1088"/>
      <c r="W39" s="1100" t="s">
        <v>1250</v>
      </c>
      <c r="X39" s="1101"/>
      <c r="Y39" s="1100" t="s">
        <v>1253</v>
      </c>
      <c r="Z39" s="1104"/>
      <c r="AA39" s="1104"/>
      <c r="AB39" s="1104"/>
      <c r="AC39" s="1104"/>
      <c r="AD39" s="1105"/>
      <c r="AF39" s="26" t="s">
        <v>519</v>
      </c>
      <c r="AG39" s="28">
        <v>196</v>
      </c>
      <c r="AH39" s="81">
        <v>473.9</v>
      </c>
      <c r="AI39" s="60">
        <v>0.33</v>
      </c>
      <c r="AJ39" s="167">
        <v>1</v>
      </c>
      <c r="AK39" s="479">
        <f t="shared" si="0"/>
        <v>797.89285714285711</v>
      </c>
    </row>
    <row r="40" spans="2:54" x14ac:dyDescent="0.25">
      <c r="B40" s="390" t="s">
        <v>1251</v>
      </c>
      <c r="C40" s="1058" t="s">
        <v>1252</v>
      </c>
      <c r="D40" s="1059"/>
      <c r="E40" s="1059"/>
      <c r="F40" s="1059"/>
      <c r="G40" s="1059"/>
      <c r="H40" s="1059"/>
      <c r="I40" s="1060"/>
      <c r="J40" s="369" t="s">
        <v>1247</v>
      </c>
      <c r="K40" s="1075" t="s">
        <v>1194</v>
      </c>
      <c r="L40" s="1074"/>
      <c r="M40" s="1073" t="s">
        <v>2</v>
      </c>
      <c r="N40" s="1074"/>
      <c r="O40" s="370" t="s">
        <v>1023</v>
      </c>
      <c r="P40" s="371" t="s">
        <v>1254</v>
      </c>
      <c r="Q40" s="1075" t="s">
        <v>1194</v>
      </c>
      <c r="R40" s="1074"/>
      <c r="S40" s="1073" t="s">
        <v>2</v>
      </c>
      <c r="T40" s="1074"/>
      <c r="U40" s="370" t="s">
        <v>1023</v>
      </c>
      <c r="V40" s="369" t="s">
        <v>1254</v>
      </c>
      <c r="W40" s="1102"/>
      <c r="X40" s="1103"/>
      <c r="Y40" s="1106"/>
      <c r="Z40" s="1107"/>
      <c r="AA40" s="1107"/>
      <c r="AB40" s="1107"/>
      <c r="AC40" s="1107"/>
      <c r="AD40" s="1108"/>
      <c r="AF40" s="26" t="s">
        <v>551</v>
      </c>
      <c r="AG40" s="28">
        <v>575</v>
      </c>
      <c r="AH40" s="81">
        <v>290.613</v>
      </c>
      <c r="AI40" s="60">
        <v>0.33</v>
      </c>
      <c r="AJ40" s="167">
        <v>4</v>
      </c>
      <c r="AK40" s="479">
        <f t="shared" si="0"/>
        <v>41.696647826086959</v>
      </c>
      <c r="AO40" s="79"/>
      <c r="AP40" s="79"/>
      <c r="AQ40" s="79"/>
      <c r="AR40" s="79"/>
    </row>
    <row r="41" spans="2:54" x14ac:dyDescent="0.25">
      <c r="B41" s="391" t="s">
        <v>150</v>
      </c>
      <c r="C41" s="1066" t="s">
        <v>1258</v>
      </c>
      <c r="D41" s="1062"/>
      <c r="E41" s="1062"/>
      <c r="F41" s="1062"/>
      <c r="G41" s="1062"/>
      <c r="H41" s="1062"/>
      <c r="I41" s="1067"/>
      <c r="J41" s="372" t="s">
        <v>1246</v>
      </c>
      <c r="K41" s="1076">
        <v>12045</v>
      </c>
      <c r="L41" s="1077"/>
      <c r="M41" s="1080">
        <v>97.542000000000002</v>
      </c>
      <c r="N41" s="1077"/>
      <c r="O41" s="373"/>
      <c r="P41" s="374">
        <v>4</v>
      </c>
      <c r="Q41" s="1076">
        <v>7926</v>
      </c>
      <c r="R41" s="1077"/>
      <c r="S41" s="1080">
        <v>92.09</v>
      </c>
      <c r="T41" s="1077"/>
      <c r="U41" s="373"/>
      <c r="V41" s="375">
        <v>320</v>
      </c>
      <c r="W41" s="360" t="s">
        <v>154</v>
      </c>
      <c r="X41" s="361"/>
      <c r="Y41" s="1061"/>
      <c r="Z41" s="1062"/>
      <c r="AA41" s="1062"/>
      <c r="AB41" s="1062"/>
      <c r="AC41" s="1062"/>
      <c r="AD41" s="1063"/>
      <c r="AF41" s="26" t="s">
        <v>577</v>
      </c>
      <c r="AG41" s="28">
        <v>1207</v>
      </c>
      <c r="AH41" s="81">
        <v>181.917</v>
      </c>
      <c r="AI41" s="60">
        <v>0.33</v>
      </c>
      <c r="AJ41" s="167">
        <v>3</v>
      </c>
      <c r="AK41" s="479">
        <f t="shared" si="0"/>
        <v>16.579014084507044</v>
      </c>
    </row>
    <row r="42" spans="2:54" ht="15.75" thickBot="1" x14ac:dyDescent="0.3">
      <c r="B42" s="392" t="s">
        <v>632</v>
      </c>
      <c r="C42" s="1068" t="s">
        <v>1193</v>
      </c>
      <c r="D42" s="1046"/>
      <c r="E42" s="1046"/>
      <c r="F42" s="1046"/>
      <c r="G42" s="1046"/>
      <c r="H42" s="1046"/>
      <c r="I42" s="1069"/>
      <c r="J42" s="376" t="s">
        <v>1246</v>
      </c>
      <c r="K42" s="1078">
        <v>13463</v>
      </c>
      <c r="L42" s="1079"/>
      <c r="M42" s="1081">
        <v>127.01600000000001</v>
      </c>
      <c r="N42" s="1079"/>
      <c r="O42" s="377">
        <v>19</v>
      </c>
      <c r="P42" s="378">
        <v>10</v>
      </c>
      <c r="Q42" s="1078"/>
      <c r="R42" s="1079"/>
      <c r="S42" s="1081"/>
      <c r="T42" s="1079"/>
      <c r="U42" s="377"/>
      <c r="V42" s="379"/>
      <c r="W42" s="362" t="s">
        <v>1028</v>
      </c>
      <c r="X42" s="363"/>
      <c r="Y42" s="1045"/>
      <c r="Z42" s="1046"/>
      <c r="AA42" s="1046"/>
      <c r="AB42" s="1046"/>
      <c r="AC42" s="1046"/>
      <c r="AD42" s="1047"/>
      <c r="AF42" s="70"/>
      <c r="AG42" s="31"/>
      <c r="AH42" s="83"/>
      <c r="AI42" s="75"/>
      <c r="AJ42" s="168"/>
      <c r="AK42" s="480"/>
    </row>
    <row r="43" spans="2:54" x14ac:dyDescent="0.25">
      <c r="B43" s="392" t="s">
        <v>1236</v>
      </c>
      <c r="C43" s="1068" t="s">
        <v>1257</v>
      </c>
      <c r="D43" s="1046"/>
      <c r="E43" s="1046"/>
      <c r="F43" s="1046"/>
      <c r="G43" s="1046"/>
      <c r="H43" s="1046"/>
      <c r="I43" s="1069"/>
      <c r="J43" s="376" t="s">
        <v>1246</v>
      </c>
      <c r="K43" s="1078">
        <v>13495</v>
      </c>
      <c r="L43" s="1079"/>
      <c r="M43" s="1081">
        <v>6.2850000000000001</v>
      </c>
      <c r="N43" s="1079"/>
      <c r="O43" s="377">
        <v>1</v>
      </c>
      <c r="P43" s="378">
        <v>3</v>
      </c>
      <c r="Q43" s="1078">
        <v>13327</v>
      </c>
      <c r="R43" s="1079"/>
      <c r="S43" s="1081">
        <v>45.445999999999998</v>
      </c>
      <c r="T43" s="1079"/>
      <c r="U43" s="377">
        <v>1</v>
      </c>
      <c r="V43" s="379">
        <v>0</v>
      </c>
      <c r="W43" s="364" t="s">
        <v>1240</v>
      </c>
      <c r="X43" s="365"/>
      <c r="Y43" s="366" t="s">
        <v>1256</v>
      </c>
      <c r="Z43" s="367"/>
      <c r="AA43" s="367"/>
      <c r="AB43" s="367"/>
      <c r="AC43" s="367"/>
      <c r="AD43" s="368"/>
    </row>
    <row r="44" spans="2:54" x14ac:dyDescent="0.25">
      <c r="B44" s="392" t="s">
        <v>503</v>
      </c>
      <c r="C44" s="1068" t="s">
        <v>504</v>
      </c>
      <c r="D44" s="1046"/>
      <c r="E44" s="1046"/>
      <c r="F44" s="1046"/>
      <c r="G44" s="1046"/>
      <c r="H44" s="1046"/>
      <c r="I44" s="1069"/>
      <c r="J44" s="376" t="s">
        <v>1246</v>
      </c>
      <c r="K44" s="1078">
        <v>13615</v>
      </c>
      <c r="L44" s="1079"/>
      <c r="M44" s="1081">
        <v>77.947999999999993</v>
      </c>
      <c r="N44" s="1079"/>
      <c r="O44" s="377">
        <v>4</v>
      </c>
      <c r="P44" s="378">
        <v>4</v>
      </c>
      <c r="Q44" s="1078">
        <v>11216</v>
      </c>
      <c r="R44" s="1079"/>
      <c r="S44" s="1081">
        <v>111.111</v>
      </c>
      <c r="T44" s="1079"/>
      <c r="U44" s="377">
        <v>4</v>
      </c>
      <c r="V44" s="379">
        <v>6</v>
      </c>
      <c r="W44" s="362" t="s">
        <v>1244</v>
      </c>
      <c r="X44" s="365"/>
      <c r="Y44" s="1045"/>
      <c r="Z44" s="1046"/>
      <c r="AA44" s="1046"/>
      <c r="AB44" s="1046"/>
      <c r="AC44" s="1046"/>
      <c r="AD44" s="1047"/>
      <c r="AF44" s="486" t="s">
        <v>1765</v>
      </c>
    </row>
    <row r="45" spans="2:54" x14ac:dyDescent="0.25">
      <c r="B45" s="392" t="s">
        <v>506</v>
      </c>
      <c r="C45" s="1068" t="s">
        <v>508</v>
      </c>
      <c r="D45" s="1046"/>
      <c r="E45" s="1046"/>
      <c r="F45" s="1046"/>
      <c r="G45" s="1046"/>
      <c r="H45" s="1046"/>
      <c r="I45" s="1069"/>
      <c r="J45" s="376" t="s">
        <v>1246</v>
      </c>
      <c r="K45" s="1078">
        <v>54434</v>
      </c>
      <c r="L45" s="1079"/>
      <c r="M45" s="1081">
        <v>50.088000000000001</v>
      </c>
      <c r="N45" s="1079"/>
      <c r="O45" s="377">
        <v>8</v>
      </c>
      <c r="P45" s="378">
        <v>57</v>
      </c>
      <c r="Q45" s="1078">
        <v>52845</v>
      </c>
      <c r="R45" s="1079"/>
      <c r="S45" s="1081">
        <v>55.555999999999997</v>
      </c>
      <c r="T45" s="1079"/>
      <c r="U45" s="377">
        <v>8</v>
      </c>
      <c r="V45" s="379">
        <v>59</v>
      </c>
      <c r="W45" s="362" t="s">
        <v>509</v>
      </c>
      <c r="X45" s="365"/>
      <c r="Y45" s="1045"/>
      <c r="Z45" s="1046"/>
      <c r="AA45" s="1046"/>
      <c r="AB45" s="1046"/>
      <c r="AC45" s="1046"/>
      <c r="AD45" s="1047"/>
      <c r="AF45" s="485" t="s">
        <v>1770</v>
      </c>
    </row>
    <row r="46" spans="2:54" ht="15" customHeight="1" thickBot="1" x14ac:dyDescent="0.3">
      <c r="B46" s="393"/>
      <c r="C46" s="1070"/>
      <c r="D46" s="1049"/>
      <c r="E46" s="1049"/>
      <c r="F46" s="1049"/>
      <c r="G46" s="1049"/>
      <c r="H46" s="1049"/>
      <c r="I46" s="1071"/>
      <c r="J46" s="310"/>
      <c r="K46" s="1072"/>
      <c r="L46" s="1065"/>
      <c r="M46" s="1064"/>
      <c r="N46" s="1065"/>
      <c r="O46" s="380"/>
      <c r="P46" s="381"/>
      <c r="Q46" s="1072"/>
      <c r="R46" s="1065"/>
      <c r="S46" s="1064"/>
      <c r="T46" s="1065"/>
      <c r="U46" s="380"/>
      <c r="V46" s="382"/>
      <c r="W46" s="1048"/>
      <c r="X46" s="1051"/>
      <c r="Y46" s="1048"/>
      <c r="Z46" s="1049"/>
      <c r="AA46" s="1049"/>
      <c r="AB46" s="1049"/>
      <c r="AC46" s="1049"/>
      <c r="AD46" s="1050"/>
      <c r="AF46" s="485" t="s">
        <v>1786</v>
      </c>
    </row>
    <row r="47" spans="2:54" x14ac:dyDescent="0.25">
      <c r="AF47" s="485" t="s">
        <v>1790</v>
      </c>
    </row>
    <row r="48" spans="2:54" ht="15.75" thickBot="1" x14ac:dyDescent="0.3">
      <c r="AL48" s="79"/>
    </row>
    <row r="49" spans="2:54" ht="15.75" x14ac:dyDescent="0.25">
      <c r="B49" s="278" t="s">
        <v>1380</v>
      </c>
      <c r="C49" s="118"/>
      <c r="D49" s="118"/>
      <c r="E49" s="118"/>
      <c r="F49" s="118"/>
      <c r="G49" s="279" t="s">
        <v>1155</v>
      </c>
      <c r="H49" s="118"/>
      <c r="I49" s="118"/>
      <c r="J49" s="118"/>
      <c r="K49" s="118"/>
      <c r="L49" s="118"/>
      <c r="M49" s="118"/>
      <c r="N49" s="118"/>
      <c r="O49" s="280"/>
      <c r="P49" s="118"/>
      <c r="Q49" s="118"/>
      <c r="R49" s="118"/>
      <c r="S49" s="118"/>
      <c r="T49" s="118"/>
      <c r="U49" s="281"/>
      <c r="V49" s="118"/>
      <c r="W49" s="290" t="s">
        <v>919</v>
      </c>
      <c r="X49" s="118"/>
      <c r="Y49" s="118"/>
      <c r="Z49" s="284"/>
      <c r="AA49" s="1089" t="s">
        <v>1129</v>
      </c>
      <c r="AB49" s="1090"/>
      <c r="AC49" s="1090"/>
      <c r="AD49" s="1091"/>
      <c r="AF49" s="4" t="s">
        <v>4622</v>
      </c>
    </row>
    <row r="50" spans="2:54" x14ac:dyDescent="0.25">
      <c r="B50" s="1043"/>
      <c r="C50" s="1052" t="s">
        <v>1130</v>
      </c>
      <c r="D50" s="1053"/>
      <c r="E50" s="1053"/>
      <c r="F50" s="1053"/>
      <c r="G50" s="1053"/>
      <c r="H50" s="1054"/>
      <c r="I50" s="1052" t="s">
        <v>1131</v>
      </c>
      <c r="J50" s="1053"/>
      <c r="K50" s="1053"/>
      <c r="L50" s="1053"/>
      <c r="M50" s="1053"/>
      <c r="N50" s="1054"/>
      <c r="O50" s="1084" t="s">
        <v>1065</v>
      </c>
      <c r="P50" s="1083"/>
      <c r="Q50" s="1083" t="s">
        <v>1066</v>
      </c>
      <c r="R50" s="1083"/>
      <c r="S50" s="1083" t="s">
        <v>1067</v>
      </c>
      <c r="T50" s="1085"/>
      <c r="U50" s="1082" t="s">
        <v>1124</v>
      </c>
      <c r="V50" s="1083"/>
      <c r="W50" s="1083" t="s">
        <v>1070</v>
      </c>
      <c r="X50" s="1083"/>
      <c r="Y50" s="1083" t="s">
        <v>1071</v>
      </c>
      <c r="Z50" s="1109"/>
      <c r="AA50" s="1110" t="s">
        <v>1132</v>
      </c>
      <c r="AB50" s="1111"/>
      <c r="AC50" s="1092" t="s">
        <v>1134</v>
      </c>
      <c r="AD50" s="1093"/>
      <c r="AF50" s="26" t="s">
        <v>150</v>
      </c>
      <c r="AG50" s="28">
        <v>7926</v>
      </c>
      <c r="AH50" s="185">
        <v>41764</v>
      </c>
      <c r="AI50" s="326" t="s">
        <v>1255</v>
      </c>
      <c r="AJ50" s="20" t="s">
        <v>108</v>
      </c>
      <c r="AK50" s="79"/>
    </row>
    <row r="51" spans="2:54" x14ac:dyDescent="0.25">
      <c r="B51" s="1044"/>
      <c r="C51" s="1055"/>
      <c r="D51" s="1056"/>
      <c r="E51" s="1056"/>
      <c r="F51" s="1056"/>
      <c r="G51" s="1056"/>
      <c r="H51" s="1057"/>
      <c r="I51" s="1055"/>
      <c r="J51" s="1056"/>
      <c r="K51" s="1056"/>
      <c r="L51" s="1056"/>
      <c r="M51" s="1056"/>
      <c r="N51" s="1057"/>
      <c r="O51" s="1096" t="s">
        <v>1087</v>
      </c>
      <c r="P51" s="1097"/>
      <c r="Q51" s="1097" t="s">
        <v>1088</v>
      </c>
      <c r="R51" s="1097"/>
      <c r="S51" s="1097" t="s">
        <v>1089</v>
      </c>
      <c r="T51" s="1098"/>
      <c r="U51" s="1099" t="s">
        <v>1087</v>
      </c>
      <c r="V51" s="1097"/>
      <c r="W51" s="1097" t="s">
        <v>1090</v>
      </c>
      <c r="X51" s="1097"/>
      <c r="Y51" s="1097" t="s">
        <v>1090</v>
      </c>
      <c r="Z51" s="1114"/>
      <c r="AA51" s="1112"/>
      <c r="AB51" s="1113"/>
      <c r="AC51" s="1094"/>
      <c r="AD51" s="1095"/>
      <c r="AF51" s="26" t="s">
        <v>171</v>
      </c>
      <c r="AG51" s="28">
        <v>559</v>
      </c>
      <c r="AH51" s="185">
        <v>41738</v>
      </c>
      <c r="AI51" s="326" t="s">
        <v>1255</v>
      </c>
      <c r="AJ51" s="20" t="s">
        <v>108</v>
      </c>
    </row>
    <row r="52" spans="2:54" s="79" customFormat="1" ht="15" customHeight="1" thickBot="1" x14ac:dyDescent="0.3">
      <c r="B52" s="306" t="s">
        <v>1064</v>
      </c>
      <c r="C52" s="419" t="s">
        <v>1075</v>
      </c>
      <c r="D52" s="309" t="s">
        <v>1079</v>
      </c>
      <c r="E52" s="310" t="s">
        <v>1072</v>
      </c>
      <c r="F52" s="311" t="s">
        <v>1125</v>
      </c>
      <c r="G52" s="309" t="s">
        <v>1073</v>
      </c>
      <c r="H52" s="312" t="s">
        <v>1074</v>
      </c>
      <c r="I52" s="419" t="s">
        <v>1075</v>
      </c>
      <c r="J52" s="309" t="s">
        <v>1079</v>
      </c>
      <c r="K52" s="310" t="s">
        <v>1072</v>
      </c>
      <c r="L52" s="311" t="s">
        <v>1125</v>
      </c>
      <c r="M52" s="309" t="s">
        <v>1073</v>
      </c>
      <c r="N52" s="312" t="s">
        <v>1074</v>
      </c>
      <c r="O52" s="313" t="s">
        <v>1068</v>
      </c>
      <c r="P52" s="309" t="s">
        <v>2</v>
      </c>
      <c r="Q52" s="309" t="s">
        <v>1069</v>
      </c>
      <c r="R52" s="309" t="s">
        <v>2</v>
      </c>
      <c r="S52" s="309" t="s">
        <v>1069</v>
      </c>
      <c r="T52" s="314" t="s">
        <v>2</v>
      </c>
      <c r="U52" s="311" t="s">
        <v>1068</v>
      </c>
      <c r="V52" s="309" t="s">
        <v>2</v>
      </c>
      <c r="W52" s="309" t="s">
        <v>1068</v>
      </c>
      <c r="X52" s="309" t="s">
        <v>2</v>
      </c>
      <c r="Y52" s="287" t="s">
        <v>1151</v>
      </c>
      <c r="Z52" s="315" t="s">
        <v>2</v>
      </c>
      <c r="AA52" s="307" t="s">
        <v>1151</v>
      </c>
      <c r="AB52" s="287" t="s">
        <v>2</v>
      </c>
      <c r="AC52" s="287" t="s">
        <v>1151</v>
      </c>
      <c r="AD52" s="288" t="s">
        <v>2</v>
      </c>
      <c r="AF52" s="26" t="s">
        <v>3098</v>
      </c>
      <c r="AG52" s="28">
        <v>128000</v>
      </c>
      <c r="AH52" s="185">
        <v>42370</v>
      </c>
      <c r="AI52" s="326" t="s">
        <v>3184</v>
      </c>
      <c r="AJ52" s="20" t="s">
        <v>3102</v>
      </c>
      <c r="AK52"/>
      <c r="AL52"/>
      <c r="AM52"/>
      <c r="AN52"/>
      <c r="AO52"/>
      <c r="AP52"/>
      <c r="AQ52"/>
      <c r="AR52"/>
      <c r="AS52"/>
      <c r="AT52"/>
      <c r="AU52"/>
      <c r="AV52"/>
      <c r="AW52"/>
      <c r="AX52"/>
      <c r="AY52"/>
      <c r="AZ52"/>
      <c r="BA52"/>
      <c r="BB52"/>
    </row>
    <row r="53" spans="2:54" x14ac:dyDescent="0.25">
      <c r="B53" s="424" t="s">
        <v>130</v>
      </c>
      <c r="C53" s="242">
        <f>IF(AND(O53&lt;&gt;"",Y53&lt;&gt;""),O53/Y53,"")</f>
        <v>1.4044526901669758</v>
      </c>
      <c r="D53" s="243">
        <f>IF(AND(Q53&lt;&gt;"",Y53&lt;&gt;""),Q53/Y53,"")</f>
        <v>0.97680890538033394</v>
      </c>
      <c r="E53" s="268">
        <f>IF(AND(S53&lt;&gt;"",Y53&lt;&gt;""),S53/Y53,"")</f>
        <v>0.94434137291280151</v>
      </c>
      <c r="F53" s="271">
        <f>IF(AND(U53&lt;&gt;"",Y53&lt;&gt;""),U53/Y53,"")</f>
        <v>1.4888682745825603</v>
      </c>
      <c r="G53" s="431">
        <f>IF(AND(W53&lt;&gt;"",Y53&lt;&gt;""),W53/Y53,"")</f>
        <v>2.1205936920222634</v>
      </c>
      <c r="H53" s="244">
        <f>IF(AND(Y53&lt;&gt;""),1,"")</f>
        <v>1</v>
      </c>
      <c r="I53" s="242">
        <f>IF(AND(P53&lt;&gt;"",Z53&lt;&gt;""),P53/Z53,"")</f>
        <v>0.5196450469762367</v>
      </c>
      <c r="J53" s="243">
        <f>IF(AND(R53&lt;&gt;"",Z53&lt;&gt;""),R53/Z53,"")</f>
        <v>0.68467502872647568</v>
      </c>
      <c r="K53" s="268">
        <f>IF(AND(T53&lt;&gt;"",Z53&lt;&gt;""),T53/Z53,"")</f>
        <v>1.2635400673985882</v>
      </c>
      <c r="L53" s="271">
        <f>IF(AND(V53&lt;&gt;"",Z53&lt;&gt;""),V53/Z53,"")</f>
        <v>0.71594102140725935</v>
      </c>
      <c r="M53" s="243">
        <f>IF(AND(X53&lt;&gt;"",Z53&lt;&gt;""),X53/Z53,"")</f>
        <v>0.6521247936038933</v>
      </c>
      <c r="N53" s="244">
        <f>IF(AND(Z53&lt;&gt;""),1,"")</f>
        <v>1</v>
      </c>
      <c r="O53" s="28">
        <v>1514</v>
      </c>
      <c r="P53" s="81">
        <v>53.816000000000003</v>
      </c>
      <c r="Q53" s="28">
        <v>1053</v>
      </c>
      <c r="R53" s="81">
        <v>70.906999999999996</v>
      </c>
      <c r="S53" s="28">
        <v>1018</v>
      </c>
      <c r="T53" s="81">
        <v>130.85599999999999</v>
      </c>
      <c r="U53" s="28">
        <v>1605</v>
      </c>
      <c r="V53" s="81">
        <v>74.144999999999996</v>
      </c>
      <c r="W53" s="400">
        <v>2286</v>
      </c>
      <c r="X53" s="81">
        <v>67.536000000000001</v>
      </c>
      <c r="Y53" s="28">
        <v>1078</v>
      </c>
      <c r="Z53" s="81">
        <v>103.563</v>
      </c>
      <c r="AA53" s="282" t="e">
        <f>AVERAGE(U53/F72,W53/G72,Y53,O53/C72,Q53/D72,S53/E72)</f>
        <v>#DIV/0!</v>
      </c>
      <c r="AB53" s="263" t="e">
        <f>AVERAGE(V53/L72,X53/M72,Z53,P53/I72,R53/J72,T53/K72)</f>
        <v>#DIV/0!</v>
      </c>
      <c r="AC53" s="243" t="e">
        <f>AA53/Y53</f>
        <v>#DIV/0!</v>
      </c>
      <c r="AD53" s="285" t="e">
        <f>AB53/Z53</f>
        <v>#DIV/0!</v>
      </c>
      <c r="AF53" s="26" t="s">
        <v>1949</v>
      </c>
      <c r="AG53" s="28">
        <v>3696</v>
      </c>
      <c r="AH53" s="185">
        <v>43149</v>
      </c>
      <c r="AI53" s="326" t="s">
        <v>2245</v>
      </c>
      <c r="AJ53" s="20" t="s">
        <v>108</v>
      </c>
      <c r="AM53" s="79"/>
    </row>
    <row r="54" spans="2:54" x14ac:dyDescent="0.25">
      <c r="B54" s="240" t="s">
        <v>377</v>
      </c>
      <c r="C54" s="242">
        <f>IF(AND(O54&lt;&gt;"",Y54&lt;&gt;""),O54/Y54,"")</f>
        <v>1.701291711517761</v>
      </c>
      <c r="D54" s="243">
        <f>IF(AND(Q54&lt;&gt;"",Y54&lt;&gt;""),Q54/Y54,"")</f>
        <v>1.2979009687836383</v>
      </c>
      <c r="E54" s="268">
        <f>IF(AND(S54&lt;&gt;"",Y54&lt;&gt;""),S54/Y54,"")</f>
        <v>1.2976318622174381</v>
      </c>
      <c r="F54" s="271">
        <f>IF(AND(U54&lt;&gt;"",Y54&lt;&gt;""),U54/Y54,"")</f>
        <v>1.8414962325080733</v>
      </c>
      <c r="G54" s="431">
        <f>IF(AND(W54&lt;&gt;"",Y54&lt;&gt;""),W54/Y54,"")</f>
        <v>2.5715823466092571</v>
      </c>
      <c r="H54" s="244">
        <f>IF(AND(Y54&lt;&gt;""),1,"")</f>
        <v>1</v>
      </c>
      <c r="I54" s="242">
        <f>IF(AND(P54&lt;&gt;"",Z54&lt;&gt;""),P54/Z54,"")</f>
        <v>0.47945637634707117</v>
      </c>
      <c r="J54" s="243">
        <f>IF(AND(R54&lt;&gt;"",Z54&lt;&gt;""),R54/Z54,"")</f>
        <v>0.53821013047977195</v>
      </c>
      <c r="K54" s="268">
        <f>IF(AND(T54&lt;&gt;"",Z54&lt;&gt;""),T54/Z54,"")</f>
        <v>1.1344925926860663</v>
      </c>
      <c r="L54" s="271">
        <f>IF(AND(V54&lt;&gt;"",Z54&lt;&gt;""),V54/Z54,"")</f>
        <v>0.55967493627438614</v>
      </c>
      <c r="M54" s="243">
        <f>IF(AND(X54&lt;&gt;"",Z54&lt;&gt;""),X54/Z54,"")</f>
        <v>0.60697069883653443</v>
      </c>
      <c r="N54" s="244">
        <f>IF(AND(Z54&lt;&gt;""),1,"")</f>
        <v>1</v>
      </c>
      <c r="O54" s="264">
        <v>6322</v>
      </c>
      <c r="P54" s="81">
        <v>37.994999999999997</v>
      </c>
      <c r="Q54" s="263">
        <v>4823</v>
      </c>
      <c r="R54" s="81">
        <v>42.651000000000003</v>
      </c>
      <c r="S54" s="263">
        <v>4822</v>
      </c>
      <c r="T54" s="273">
        <v>89.903999999999996</v>
      </c>
      <c r="U54" s="28">
        <v>6843</v>
      </c>
      <c r="V54" s="81">
        <v>44.351999999999997</v>
      </c>
      <c r="W54" s="400">
        <v>9556</v>
      </c>
      <c r="X54" s="81">
        <v>48.1</v>
      </c>
      <c r="Y54" s="84">
        <v>3716</v>
      </c>
      <c r="Z54" s="292">
        <v>79.245999999999995</v>
      </c>
      <c r="AA54" s="282" t="e">
        <f>AVERAGE(W54/G67,O54/C67,Q54/D67,S54/E67)</f>
        <v>#DIV/0!</v>
      </c>
      <c r="AB54" s="263" t="e">
        <f>AVERAGE(X54/M67,Z54,P54/I67,R54/J67,T54/K67)</f>
        <v>#DIV/0!</v>
      </c>
      <c r="AC54" s="243" t="e">
        <f>AA54/Y54</f>
        <v>#DIV/0!</v>
      </c>
      <c r="AD54" s="285" t="e">
        <f>AB54/Z54</f>
        <v>#DIV/0!</v>
      </c>
      <c r="AF54" s="409" t="s">
        <v>3812</v>
      </c>
      <c r="AG54" s="28">
        <v>39856</v>
      </c>
      <c r="AH54" s="185">
        <v>42926</v>
      </c>
      <c r="AI54" s="326" t="s">
        <v>3184</v>
      </c>
      <c r="AJ54" s="20" t="s">
        <v>1610</v>
      </c>
    </row>
    <row r="55" spans="2:54" x14ac:dyDescent="0.25">
      <c r="AF55" s="26" t="s">
        <v>1236</v>
      </c>
      <c r="AG55" s="28">
        <v>13327</v>
      </c>
      <c r="AH55" s="185">
        <v>41762</v>
      </c>
      <c r="AI55" s="326" t="s">
        <v>1255</v>
      </c>
      <c r="AJ55" s="20" t="s">
        <v>108</v>
      </c>
    </row>
    <row r="56" spans="2:54" x14ac:dyDescent="0.25">
      <c r="AF56" s="26" t="s">
        <v>3190</v>
      </c>
      <c r="AG56" s="28">
        <v>320</v>
      </c>
      <c r="AH56" s="185">
        <v>42747</v>
      </c>
      <c r="AI56" s="326" t="s">
        <v>1721</v>
      </c>
      <c r="AJ56" s="20" t="s">
        <v>654</v>
      </c>
    </row>
    <row r="57" spans="2:54" x14ac:dyDescent="0.25">
      <c r="AF57" s="26" t="s">
        <v>1601</v>
      </c>
      <c r="AG57" s="28">
        <v>725</v>
      </c>
      <c r="AH57" s="185">
        <v>42667</v>
      </c>
      <c r="AI57" s="326" t="s">
        <v>1698</v>
      </c>
      <c r="AJ57" s="20" t="s">
        <v>1605</v>
      </c>
    </row>
    <row r="58" spans="2:54" x14ac:dyDescent="0.25">
      <c r="AF58" s="26" t="s">
        <v>503</v>
      </c>
      <c r="AG58" s="28">
        <v>11216</v>
      </c>
      <c r="AH58" s="185">
        <v>41764</v>
      </c>
      <c r="AI58" s="326" t="s">
        <v>1255</v>
      </c>
      <c r="AJ58" s="20" t="s">
        <v>108</v>
      </c>
    </row>
    <row r="59" spans="2:54" x14ac:dyDescent="0.25">
      <c r="AF59" s="26" t="s">
        <v>506</v>
      </c>
      <c r="AG59" s="28">
        <v>52845</v>
      </c>
      <c r="AH59" s="185">
        <v>41764</v>
      </c>
      <c r="AI59" s="326" t="s">
        <v>1255</v>
      </c>
      <c r="AJ59" s="20" t="s">
        <v>108</v>
      </c>
    </row>
    <row r="60" spans="2:54" x14ac:dyDescent="0.25">
      <c r="AF60" s="26" t="s">
        <v>519</v>
      </c>
      <c r="AG60" s="28">
        <v>221</v>
      </c>
      <c r="AH60" s="185">
        <v>41919</v>
      </c>
      <c r="AI60" s="326" t="s">
        <v>4623</v>
      </c>
      <c r="AJ60" s="20" t="s">
        <v>521</v>
      </c>
    </row>
    <row r="61" spans="2:54" ht="15.75" thickBot="1" x14ac:dyDescent="0.3">
      <c r="AF61" s="70" t="s">
        <v>1507</v>
      </c>
      <c r="AG61" s="31">
        <v>18715</v>
      </c>
      <c r="AH61" s="187">
        <v>41933</v>
      </c>
      <c r="AI61" s="397" t="s">
        <v>4624</v>
      </c>
      <c r="AJ61" s="38" t="s">
        <v>108</v>
      </c>
    </row>
  </sheetData>
  <sortState ref="AN35:BD46">
    <sortCondition ref="AN35:AN46"/>
  </sortState>
  <mergeCells count="81">
    <mergeCell ref="U51:V51"/>
    <mergeCell ref="W51:X51"/>
    <mergeCell ref="Y51:Z51"/>
    <mergeCell ref="B50:B51"/>
    <mergeCell ref="C50:H51"/>
    <mergeCell ref="I50:N51"/>
    <mergeCell ref="O50:P50"/>
    <mergeCell ref="Q50:R50"/>
    <mergeCell ref="O51:P51"/>
    <mergeCell ref="Q51:R51"/>
    <mergeCell ref="W5:X5"/>
    <mergeCell ref="Y5:Z5"/>
    <mergeCell ref="AA4:AD4"/>
    <mergeCell ref="AC5:AD6"/>
    <mergeCell ref="AA5:AB6"/>
    <mergeCell ref="W6:X6"/>
    <mergeCell ref="Y6:Z6"/>
    <mergeCell ref="AA49:AD49"/>
    <mergeCell ref="AC50:AD51"/>
    <mergeCell ref="O6:P6"/>
    <mergeCell ref="Q6:R6"/>
    <mergeCell ref="S6:T6"/>
    <mergeCell ref="U6:V6"/>
    <mergeCell ref="W39:X40"/>
    <mergeCell ref="Y39:AD40"/>
    <mergeCell ref="S42:T42"/>
    <mergeCell ref="S43:T43"/>
    <mergeCell ref="S50:T50"/>
    <mergeCell ref="U50:V50"/>
    <mergeCell ref="W50:X50"/>
    <mergeCell ref="Y50:Z50"/>
    <mergeCell ref="AA50:AB51"/>
    <mergeCell ref="S51:T51"/>
    <mergeCell ref="U5:V5"/>
    <mergeCell ref="O5:P5"/>
    <mergeCell ref="Q5:R5"/>
    <mergeCell ref="S5:T5"/>
    <mergeCell ref="M45:N45"/>
    <mergeCell ref="K39:P39"/>
    <mergeCell ref="Q39:V39"/>
    <mergeCell ref="K40:L40"/>
    <mergeCell ref="K41:L41"/>
    <mergeCell ref="K42:L42"/>
    <mergeCell ref="K43:L43"/>
    <mergeCell ref="K44:L44"/>
    <mergeCell ref="K45:L45"/>
    <mergeCell ref="S44:T44"/>
    <mergeCell ref="S45:T45"/>
    <mergeCell ref="S41:T41"/>
    <mergeCell ref="C46:I46"/>
    <mergeCell ref="K46:L46"/>
    <mergeCell ref="M40:N40"/>
    <mergeCell ref="Q40:R40"/>
    <mergeCell ref="S40:T40"/>
    <mergeCell ref="Q41:R41"/>
    <mergeCell ref="Q42:R42"/>
    <mergeCell ref="Q43:R43"/>
    <mergeCell ref="Q44:R44"/>
    <mergeCell ref="Q45:R45"/>
    <mergeCell ref="S46:T46"/>
    <mergeCell ref="Q46:R46"/>
    <mergeCell ref="M41:N41"/>
    <mergeCell ref="M42:N42"/>
    <mergeCell ref="M43:N43"/>
    <mergeCell ref="M44:N44"/>
    <mergeCell ref="B5:B6"/>
    <mergeCell ref="Y45:AD45"/>
    <mergeCell ref="Y46:AD46"/>
    <mergeCell ref="W46:X46"/>
    <mergeCell ref="C5:H6"/>
    <mergeCell ref="I5:N6"/>
    <mergeCell ref="C40:I40"/>
    <mergeCell ref="Y41:AD41"/>
    <mergeCell ref="Y42:AD42"/>
    <mergeCell ref="Y44:AD44"/>
    <mergeCell ref="M46:N46"/>
    <mergeCell ref="C41:I41"/>
    <mergeCell ref="C42:I42"/>
    <mergeCell ref="C43:I43"/>
    <mergeCell ref="C44:I44"/>
    <mergeCell ref="C45:I45"/>
  </mergeCells>
  <pageMargins left="0.7" right="0.7" top="0.75" bottom="0.75" header="0.3" footer="0.3"/>
  <pageSetup scale="7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42"/>
  <sheetViews>
    <sheetView topLeftCell="A4" zoomScale="85" zoomScaleNormal="85" workbookViewId="0">
      <pane ySplit="1" topLeftCell="A5" activePane="bottomLeft" state="frozenSplit"/>
      <selection activeCell="A4" sqref="A4"/>
      <selection pane="bottomLeft" activeCell="G33" sqref="G33"/>
    </sheetView>
  </sheetViews>
  <sheetFormatPr defaultRowHeight="15" x14ac:dyDescent="0.25"/>
  <cols>
    <col min="1" max="1" width="3" customWidth="1"/>
    <col min="2" max="2" width="2.140625" customWidth="1"/>
    <col min="3" max="3" width="11.140625" style="24" customWidth="1"/>
    <col min="4" max="4" width="13.42578125" style="7" customWidth="1"/>
    <col min="5" max="5" width="7.85546875" style="39" customWidth="1"/>
    <col min="6" max="6" width="18.42578125" customWidth="1"/>
    <col min="7" max="7" width="8.42578125" style="39" customWidth="1"/>
    <col min="8" max="8" width="5" style="39" customWidth="1"/>
    <col min="9" max="9" width="4.140625" style="39" customWidth="1"/>
    <col min="10" max="10" width="9.5703125" customWidth="1"/>
    <col min="11" max="11" width="5.5703125" customWidth="1"/>
    <col min="12" max="12" width="5.28515625" style="10" customWidth="1"/>
    <col min="13" max="13" width="6.140625" customWidth="1"/>
    <col min="14" max="14" width="3.140625" style="79" customWidth="1"/>
    <col min="15" max="15" width="3" customWidth="1"/>
    <col min="16" max="16" width="4.28515625" customWidth="1"/>
    <col min="17" max="17" width="4.85546875" style="10" customWidth="1"/>
    <col min="18" max="18" width="2.85546875" style="183" customWidth="1"/>
    <col min="19" max="19" width="5.28515625" customWidth="1"/>
    <col min="20" max="20" width="5.7109375" style="11" customWidth="1"/>
    <col min="21" max="21" width="4.85546875" style="8" customWidth="1"/>
    <col min="22" max="22" width="6.42578125" style="8" customWidth="1"/>
    <col min="23" max="23" width="7.140625" customWidth="1"/>
    <col min="24" max="24" width="5" style="39" customWidth="1"/>
    <col min="25" max="25" width="8" customWidth="1"/>
    <col min="26" max="26" width="4.5703125" customWidth="1"/>
    <col min="27" max="27" width="5.140625" style="7" customWidth="1"/>
    <col min="28" max="28" width="3.85546875" style="33" customWidth="1"/>
    <col min="29" max="29" width="3.28515625" style="33" customWidth="1"/>
    <col min="30" max="31" width="4.85546875" style="39" customWidth="1"/>
    <col min="32" max="32" width="5.140625" style="39" customWidth="1"/>
    <col min="33" max="33" width="4.7109375" customWidth="1"/>
    <col min="34" max="34" width="4.42578125" customWidth="1"/>
    <col min="35" max="35" width="4.28515625" customWidth="1"/>
    <col min="36" max="36" width="5" customWidth="1"/>
    <col min="37" max="37" width="5.5703125" customWidth="1"/>
    <col min="38" max="38" width="17.42578125" customWidth="1"/>
    <col min="39" max="39" width="30.42578125" customWidth="1"/>
    <col min="40" max="40" width="37.42578125" customWidth="1"/>
  </cols>
  <sheetData>
    <row r="1" spans="1:40" ht="18.75" x14ac:dyDescent="0.3">
      <c r="C1" s="22" t="s">
        <v>920</v>
      </c>
      <c r="D1" s="16"/>
      <c r="H1"/>
      <c r="I1" s="162" t="s">
        <v>1728</v>
      </c>
      <c r="AA1" s="16"/>
      <c r="AB1" s="32"/>
      <c r="AC1" s="32"/>
    </row>
    <row r="2" spans="1:40" x14ac:dyDescent="0.25">
      <c r="C2" s="23" t="s">
        <v>729</v>
      </c>
      <c r="E2" s="21"/>
    </row>
    <row r="3" spans="1:40" ht="15.75" thickBot="1" x14ac:dyDescent="0.3"/>
    <row r="4" spans="1:40" s="1" customFormat="1" ht="30" customHeight="1" thickBot="1" x14ac:dyDescent="0.3">
      <c r="C4" s="25" t="s">
        <v>217</v>
      </c>
      <c r="D4" s="15" t="s">
        <v>63</v>
      </c>
      <c r="E4" s="15" t="s">
        <v>64</v>
      </c>
      <c r="F4" s="6" t="s">
        <v>23</v>
      </c>
      <c r="G4" s="2" t="s">
        <v>175</v>
      </c>
      <c r="H4" s="2" t="s">
        <v>5</v>
      </c>
      <c r="I4" s="2" t="s">
        <v>6</v>
      </c>
      <c r="J4" s="2" t="s">
        <v>1</v>
      </c>
      <c r="K4" s="2" t="s">
        <v>742</v>
      </c>
      <c r="L4" s="13" t="s">
        <v>4</v>
      </c>
      <c r="M4" s="2" t="s">
        <v>1149</v>
      </c>
      <c r="N4" s="78" t="s">
        <v>772</v>
      </c>
      <c r="O4" s="77" t="s">
        <v>764</v>
      </c>
      <c r="P4" s="2" t="s">
        <v>944</v>
      </c>
      <c r="Q4" s="13" t="s">
        <v>945</v>
      </c>
      <c r="R4" s="192" t="s">
        <v>986</v>
      </c>
      <c r="S4" s="2" t="s">
        <v>736</v>
      </c>
      <c r="T4" s="12" t="s">
        <v>1396</v>
      </c>
      <c r="U4" s="9" t="s">
        <v>838</v>
      </c>
      <c r="V4" s="9" t="s">
        <v>39</v>
      </c>
      <c r="W4" s="2" t="s">
        <v>16</v>
      </c>
      <c r="X4" s="15" t="s">
        <v>69</v>
      </c>
      <c r="Y4" s="15" t="s">
        <v>72</v>
      </c>
      <c r="Z4" s="15" t="s">
        <v>80</v>
      </c>
      <c r="AA4" s="15" t="s">
        <v>68</v>
      </c>
      <c r="AB4" s="15" t="s">
        <v>74</v>
      </c>
      <c r="AC4" s="15" t="s">
        <v>842</v>
      </c>
      <c r="AD4" s="2" t="s">
        <v>51</v>
      </c>
      <c r="AE4" s="2" t="s">
        <v>52</v>
      </c>
      <c r="AF4" s="2" t="s">
        <v>53</v>
      </c>
      <c r="AG4" s="2" t="s">
        <v>841</v>
      </c>
      <c r="AH4" s="2" t="s">
        <v>840</v>
      </c>
      <c r="AI4" s="2" t="s">
        <v>730</v>
      </c>
      <c r="AJ4" s="2" t="s">
        <v>75</v>
      </c>
      <c r="AK4" s="2" t="s">
        <v>76</v>
      </c>
      <c r="AL4" s="2" t="s">
        <v>3</v>
      </c>
      <c r="AM4" s="6" t="s">
        <v>22</v>
      </c>
      <c r="AN4" s="3" t="s">
        <v>4</v>
      </c>
    </row>
    <row r="5" spans="1:40" ht="7.5" customHeight="1" thickBot="1" x14ac:dyDescent="0.3"/>
    <row r="6" spans="1:40" ht="14.25" customHeight="1" x14ac:dyDescent="0.25">
      <c r="A6" t="s">
        <v>744</v>
      </c>
      <c r="C6" s="50" t="s">
        <v>104</v>
      </c>
      <c r="D6" s="30" t="s">
        <v>102</v>
      </c>
      <c r="E6" s="44" t="s">
        <v>57</v>
      </c>
      <c r="F6" s="30" t="s">
        <v>103</v>
      </c>
      <c r="G6" s="44">
        <v>6809</v>
      </c>
      <c r="H6" s="44">
        <v>8</v>
      </c>
      <c r="I6" s="86" t="s">
        <v>71</v>
      </c>
      <c r="J6" s="55" t="s">
        <v>800</v>
      </c>
      <c r="K6" s="56" t="s">
        <v>108</v>
      </c>
      <c r="L6" s="80"/>
      <c r="M6" s="30">
        <v>2156</v>
      </c>
      <c r="N6" s="34">
        <v>6</v>
      </c>
      <c r="O6" s="30"/>
      <c r="P6" s="30"/>
      <c r="Q6" s="80">
        <v>246.60900000000001</v>
      </c>
      <c r="R6" s="184">
        <v>41822</v>
      </c>
      <c r="S6" s="131" t="s">
        <v>1420</v>
      </c>
      <c r="T6" s="57">
        <v>0.33</v>
      </c>
      <c r="U6" s="166">
        <v>3</v>
      </c>
      <c r="V6" s="258">
        <f t="shared" ref="V6:V39" si="0">IF(AND(M6&lt;&gt;"",Q6&lt;&gt;""),1000*Q6*T6/(M6*U6),"")</f>
        <v>12.582091836734694</v>
      </c>
      <c r="W6" s="55" t="s">
        <v>20</v>
      </c>
      <c r="X6" s="44">
        <v>5</v>
      </c>
      <c r="Y6" s="30" t="s">
        <v>811</v>
      </c>
      <c r="Z6" s="30" t="s">
        <v>124</v>
      </c>
      <c r="AA6" s="30" t="s">
        <v>124</v>
      </c>
      <c r="AB6" s="34" t="s">
        <v>55</v>
      </c>
      <c r="AC6" s="34" t="s">
        <v>55</v>
      </c>
      <c r="AD6" s="44" t="s">
        <v>181</v>
      </c>
      <c r="AE6" s="44" t="s">
        <v>181</v>
      </c>
      <c r="AF6" s="44" t="s">
        <v>54</v>
      </c>
      <c r="AG6" s="30"/>
      <c r="AH6" s="30"/>
      <c r="AI6" s="30"/>
      <c r="AJ6" s="58">
        <v>2012</v>
      </c>
      <c r="AK6" s="51">
        <v>2013</v>
      </c>
      <c r="AL6" s="55" t="s">
        <v>110</v>
      </c>
      <c r="AM6" s="30" t="s">
        <v>1477</v>
      </c>
      <c r="AN6" s="51"/>
    </row>
    <row r="7" spans="1:40" ht="14.25" customHeight="1" x14ac:dyDescent="0.25">
      <c r="A7" t="s">
        <v>745</v>
      </c>
      <c r="B7">
        <v>1</v>
      </c>
      <c r="C7" s="26">
        <v>8051</v>
      </c>
      <c r="D7" s="59">
        <v>8051</v>
      </c>
      <c r="E7" s="27" t="s">
        <v>85</v>
      </c>
      <c r="F7" s="28" t="s">
        <v>117</v>
      </c>
      <c r="G7" s="27">
        <v>8051</v>
      </c>
      <c r="H7" s="27">
        <v>8</v>
      </c>
      <c r="I7" s="87" t="s">
        <v>71</v>
      </c>
      <c r="J7" s="19" t="s">
        <v>800</v>
      </c>
      <c r="K7" s="52" t="s">
        <v>108</v>
      </c>
      <c r="L7" s="81" t="s">
        <v>1401</v>
      </c>
      <c r="M7" s="28">
        <v>2698</v>
      </c>
      <c r="N7" s="29">
        <v>6</v>
      </c>
      <c r="O7" s="28">
        <v>1</v>
      </c>
      <c r="P7" s="28"/>
      <c r="Q7" s="81">
        <v>120.773</v>
      </c>
      <c r="R7" s="185">
        <v>41787</v>
      </c>
      <c r="S7" s="326">
        <v>14.7</v>
      </c>
      <c r="T7" s="60">
        <v>0.33</v>
      </c>
      <c r="U7" s="167">
        <v>4</v>
      </c>
      <c r="V7" s="259">
        <f t="shared" si="0"/>
        <v>3.693021682727947</v>
      </c>
      <c r="W7" s="19" t="s">
        <v>20</v>
      </c>
      <c r="X7" s="27">
        <v>32</v>
      </c>
      <c r="Y7" s="28" t="s">
        <v>118</v>
      </c>
      <c r="Z7" s="28" t="s">
        <v>124</v>
      </c>
      <c r="AA7" s="28" t="s">
        <v>124</v>
      </c>
      <c r="AB7" s="29" t="s">
        <v>55</v>
      </c>
      <c r="AC7" s="29"/>
      <c r="AD7" s="27" t="s">
        <v>181</v>
      </c>
      <c r="AE7" s="27" t="s">
        <v>181</v>
      </c>
      <c r="AF7" s="27" t="s">
        <v>54</v>
      </c>
      <c r="AG7" s="28"/>
      <c r="AH7" s="28"/>
      <c r="AI7" s="28"/>
      <c r="AJ7" s="61">
        <v>2001</v>
      </c>
      <c r="AK7" s="20">
        <v>2013</v>
      </c>
      <c r="AL7" s="19" t="s">
        <v>119</v>
      </c>
      <c r="AM7" s="28"/>
      <c r="AN7" s="20"/>
    </row>
    <row r="8" spans="1:40" ht="14.25" customHeight="1" x14ac:dyDescent="0.25">
      <c r="A8" t="s">
        <v>744</v>
      </c>
      <c r="C8" s="26" t="s">
        <v>125</v>
      </c>
      <c r="D8" s="28" t="s">
        <v>125</v>
      </c>
      <c r="E8" s="27" t="s">
        <v>57</v>
      </c>
      <c r="F8" s="28" t="s">
        <v>126</v>
      </c>
      <c r="G8" s="27" t="s">
        <v>515</v>
      </c>
      <c r="H8" s="27">
        <v>8</v>
      </c>
      <c r="I8" s="87">
        <v>16</v>
      </c>
      <c r="J8" s="19" t="s">
        <v>800</v>
      </c>
      <c r="K8" s="52" t="s">
        <v>108</v>
      </c>
      <c r="L8" s="81"/>
      <c r="M8" s="28">
        <v>1131</v>
      </c>
      <c r="N8" s="29">
        <v>6</v>
      </c>
      <c r="O8" s="28">
        <v>1</v>
      </c>
      <c r="P8" s="28"/>
      <c r="Q8" s="81">
        <v>68.445999999999998</v>
      </c>
      <c r="R8" s="185">
        <v>41685</v>
      </c>
      <c r="S8" s="326">
        <v>14.7</v>
      </c>
      <c r="T8" s="60">
        <v>0.33</v>
      </c>
      <c r="U8" s="167">
        <v>1</v>
      </c>
      <c r="V8" s="259">
        <f t="shared" si="0"/>
        <v>19.970981432360745</v>
      </c>
      <c r="W8" s="19" t="s">
        <v>20</v>
      </c>
      <c r="X8" s="27">
        <v>1</v>
      </c>
      <c r="Y8" s="28" t="s">
        <v>127</v>
      </c>
      <c r="Z8" s="28"/>
      <c r="AA8" s="28" t="s">
        <v>124</v>
      </c>
      <c r="AB8" s="29" t="s">
        <v>55</v>
      </c>
      <c r="AC8" s="29" t="s">
        <v>54</v>
      </c>
      <c r="AD8" s="27" t="s">
        <v>83</v>
      </c>
      <c r="AE8" s="27" t="s">
        <v>129</v>
      </c>
      <c r="AF8" s="27"/>
      <c r="AG8" s="28"/>
      <c r="AH8" s="28"/>
      <c r="AI8" s="28"/>
      <c r="AJ8" s="61">
        <v>2003</v>
      </c>
      <c r="AK8" s="20">
        <v>2009</v>
      </c>
      <c r="AL8" s="19" t="s">
        <v>128</v>
      </c>
      <c r="AM8" s="28" t="s">
        <v>135</v>
      </c>
      <c r="AN8" s="20" t="s">
        <v>805</v>
      </c>
    </row>
    <row r="9" spans="1:40" ht="14.25" customHeight="1" x14ac:dyDescent="0.25">
      <c r="A9" t="s">
        <v>744</v>
      </c>
      <c r="B9">
        <v>1</v>
      </c>
      <c r="C9" s="26" t="s">
        <v>130</v>
      </c>
      <c r="D9" s="28" t="s">
        <v>130</v>
      </c>
      <c r="E9" s="27" t="s">
        <v>57</v>
      </c>
      <c r="F9" s="28" t="s">
        <v>126</v>
      </c>
      <c r="G9" s="27" t="s">
        <v>136</v>
      </c>
      <c r="H9" s="27">
        <v>32</v>
      </c>
      <c r="I9" s="87">
        <v>32</v>
      </c>
      <c r="J9" s="19" t="s">
        <v>800</v>
      </c>
      <c r="K9" s="52" t="s">
        <v>108</v>
      </c>
      <c r="L9" s="81"/>
      <c r="M9" s="28">
        <v>1018</v>
      </c>
      <c r="N9" s="29">
        <v>6</v>
      </c>
      <c r="O9" s="28">
        <v>3</v>
      </c>
      <c r="P9" s="28"/>
      <c r="Q9" s="81">
        <v>130.85599999999999</v>
      </c>
      <c r="R9" s="185">
        <v>41688</v>
      </c>
      <c r="S9" s="326">
        <v>14.7</v>
      </c>
      <c r="T9" s="60">
        <v>1</v>
      </c>
      <c r="U9" s="167">
        <v>1</v>
      </c>
      <c r="V9" s="259">
        <f t="shared" si="0"/>
        <v>128.54223968565816</v>
      </c>
      <c r="W9" s="19" t="s">
        <v>20</v>
      </c>
      <c r="X9" s="27">
        <v>7</v>
      </c>
      <c r="Y9" s="28" t="s">
        <v>132</v>
      </c>
      <c r="Z9" s="28" t="s">
        <v>124</v>
      </c>
      <c r="AA9" s="28" t="s">
        <v>124</v>
      </c>
      <c r="AB9" s="29" t="s">
        <v>55</v>
      </c>
      <c r="AC9" s="29"/>
      <c r="AD9" s="27" t="s">
        <v>133</v>
      </c>
      <c r="AE9" s="27" t="s">
        <v>133</v>
      </c>
      <c r="AF9" s="27" t="s">
        <v>54</v>
      </c>
      <c r="AG9" s="28"/>
      <c r="AH9" s="28"/>
      <c r="AI9" s="28"/>
      <c r="AJ9" s="61">
        <v>2004</v>
      </c>
      <c r="AK9" s="20">
        <v>2009</v>
      </c>
      <c r="AL9" s="19" t="s">
        <v>134</v>
      </c>
      <c r="AM9" s="28" t="s">
        <v>135</v>
      </c>
      <c r="AN9" s="20"/>
    </row>
    <row r="10" spans="1:40" ht="14.25" customHeight="1" x14ac:dyDescent="0.25">
      <c r="A10" t="s">
        <v>744</v>
      </c>
      <c r="B10">
        <v>1</v>
      </c>
      <c r="C10" s="26" t="s">
        <v>138</v>
      </c>
      <c r="D10" s="28" t="s">
        <v>137</v>
      </c>
      <c r="E10" s="27" t="s">
        <v>57</v>
      </c>
      <c r="F10" s="28" t="s">
        <v>139</v>
      </c>
      <c r="G10" s="27">
        <v>6502</v>
      </c>
      <c r="H10" s="27">
        <v>8</v>
      </c>
      <c r="I10" s="87" t="s">
        <v>71</v>
      </c>
      <c r="J10" s="19" t="s">
        <v>800</v>
      </c>
      <c r="K10" s="52" t="s">
        <v>108</v>
      </c>
      <c r="L10" s="81"/>
      <c r="M10" s="28">
        <v>824</v>
      </c>
      <c r="N10" s="29">
        <v>6</v>
      </c>
      <c r="O10" s="28"/>
      <c r="P10" s="28"/>
      <c r="Q10" s="81">
        <v>176.429</v>
      </c>
      <c r="R10" s="185">
        <v>41739</v>
      </c>
      <c r="S10" s="326">
        <v>14.7</v>
      </c>
      <c r="T10" s="60">
        <v>0.33</v>
      </c>
      <c r="U10" s="167">
        <v>4</v>
      </c>
      <c r="V10" s="259">
        <f t="shared" si="0"/>
        <v>17.664311286407766</v>
      </c>
      <c r="W10" s="19" t="s">
        <v>20</v>
      </c>
      <c r="X10" s="27">
        <v>2</v>
      </c>
      <c r="Y10" s="28" t="s">
        <v>138</v>
      </c>
      <c r="Z10" s="28"/>
      <c r="AA10" s="28" t="s">
        <v>124</v>
      </c>
      <c r="AB10" s="29" t="s">
        <v>55</v>
      </c>
      <c r="AC10" s="29" t="s">
        <v>55</v>
      </c>
      <c r="AD10" s="27" t="s">
        <v>181</v>
      </c>
      <c r="AE10" s="27" t="s">
        <v>181</v>
      </c>
      <c r="AF10" s="27" t="s">
        <v>54</v>
      </c>
      <c r="AG10" s="28"/>
      <c r="AH10" s="28"/>
      <c r="AI10" s="28"/>
      <c r="AJ10" s="61">
        <v>2012</v>
      </c>
      <c r="AK10" s="20">
        <v>2012</v>
      </c>
      <c r="AL10" s="19" t="s">
        <v>109</v>
      </c>
      <c r="AM10" s="28" t="s">
        <v>1108</v>
      </c>
      <c r="AN10" s="20"/>
    </row>
    <row r="11" spans="1:40" ht="15" customHeight="1" x14ac:dyDescent="0.25">
      <c r="A11" t="s">
        <v>746</v>
      </c>
      <c r="B11">
        <v>1</v>
      </c>
      <c r="C11" s="26" t="s">
        <v>1145</v>
      </c>
      <c r="D11" s="28" t="s">
        <v>141</v>
      </c>
      <c r="E11" s="27" t="s">
        <v>67</v>
      </c>
      <c r="F11" s="28" t="s">
        <v>142</v>
      </c>
      <c r="G11" s="27" t="s">
        <v>445</v>
      </c>
      <c r="H11" s="27">
        <v>32</v>
      </c>
      <c r="I11" s="87">
        <v>32</v>
      </c>
      <c r="J11" s="19" t="s">
        <v>800</v>
      </c>
      <c r="K11" s="52" t="s">
        <v>108</v>
      </c>
      <c r="L11" s="81"/>
      <c r="M11" s="28">
        <v>1928</v>
      </c>
      <c r="N11" s="29">
        <v>6</v>
      </c>
      <c r="O11" s="28"/>
      <c r="P11" s="28"/>
      <c r="Q11" s="81">
        <v>236.351</v>
      </c>
      <c r="R11" s="185">
        <v>41770</v>
      </c>
      <c r="S11" s="395" t="s">
        <v>1286</v>
      </c>
      <c r="T11" s="60">
        <v>1</v>
      </c>
      <c r="U11" s="167">
        <v>2</v>
      </c>
      <c r="V11" s="259">
        <f t="shared" si="0"/>
        <v>61.294346473029044</v>
      </c>
      <c r="W11" s="19" t="s">
        <v>479</v>
      </c>
      <c r="X11" s="27">
        <v>7</v>
      </c>
      <c r="Y11" s="28" t="s">
        <v>140</v>
      </c>
      <c r="Z11" s="28" t="s">
        <v>124</v>
      </c>
      <c r="AA11" s="28" t="s">
        <v>124</v>
      </c>
      <c r="AB11" s="29" t="s">
        <v>55</v>
      </c>
      <c r="AC11" s="29" t="s">
        <v>54</v>
      </c>
      <c r="AD11" s="27" t="s">
        <v>133</v>
      </c>
      <c r="AE11" s="27" t="s">
        <v>133</v>
      </c>
      <c r="AF11" s="27" t="s">
        <v>54</v>
      </c>
      <c r="AG11" s="28"/>
      <c r="AH11" s="28"/>
      <c r="AI11" s="28"/>
      <c r="AJ11" s="61">
        <v>2012</v>
      </c>
      <c r="AK11" s="20">
        <v>2014</v>
      </c>
      <c r="AL11" s="19" t="s">
        <v>145</v>
      </c>
      <c r="AM11" s="28" t="s">
        <v>1226</v>
      </c>
      <c r="AN11" s="20" t="s">
        <v>1287</v>
      </c>
    </row>
    <row r="12" spans="1:40" ht="15" customHeight="1" x14ac:dyDescent="0.25">
      <c r="A12" t="s">
        <v>746</v>
      </c>
      <c r="B12">
        <v>1</v>
      </c>
      <c r="C12" s="26" t="s">
        <v>140</v>
      </c>
      <c r="D12" s="28" t="s">
        <v>141</v>
      </c>
      <c r="E12" s="27" t="s">
        <v>67</v>
      </c>
      <c r="F12" s="28" t="s">
        <v>142</v>
      </c>
      <c r="G12" s="27" t="s">
        <v>445</v>
      </c>
      <c r="H12" s="27">
        <v>32</v>
      </c>
      <c r="I12" s="87">
        <v>32</v>
      </c>
      <c r="J12" s="19" t="s">
        <v>800</v>
      </c>
      <c r="K12" s="52" t="s">
        <v>108</v>
      </c>
      <c r="L12" s="81"/>
      <c r="M12" s="28">
        <v>2505</v>
      </c>
      <c r="N12" s="29">
        <v>6</v>
      </c>
      <c r="O12" s="28"/>
      <c r="P12" s="28">
        <v>5</v>
      </c>
      <c r="Q12" s="81">
        <v>192.30799999999999</v>
      </c>
      <c r="R12" s="185">
        <v>41818</v>
      </c>
      <c r="S12" s="395" t="s">
        <v>1286</v>
      </c>
      <c r="T12" s="60">
        <v>1</v>
      </c>
      <c r="U12" s="167">
        <v>1</v>
      </c>
      <c r="V12" s="259">
        <f t="shared" si="0"/>
        <v>76.769660678642708</v>
      </c>
      <c r="W12" s="19" t="s">
        <v>479</v>
      </c>
      <c r="X12" s="27">
        <v>16</v>
      </c>
      <c r="Y12" s="28" t="s">
        <v>140</v>
      </c>
      <c r="Z12" s="28" t="s">
        <v>124</v>
      </c>
      <c r="AA12" s="28" t="s">
        <v>124</v>
      </c>
      <c r="AB12" s="29" t="s">
        <v>55</v>
      </c>
      <c r="AC12" s="29" t="s">
        <v>54</v>
      </c>
      <c r="AD12" s="27" t="s">
        <v>133</v>
      </c>
      <c r="AE12" s="27" t="s">
        <v>133</v>
      </c>
      <c r="AF12" s="27" t="s">
        <v>54</v>
      </c>
      <c r="AG12" s="28"/>
      <c r="AH12" s="28"/>
      <c r="AI12" s="28"/>
      <c r="AJ12" s="61">
        <v>2012</v>
      </c>
      <c r="AK12" s="20">
        <v>2014</v>
      </c>
      <c r="AL12" s="19" t="s">
        <v>145</v>
      </c>
      <c r="AM12" s="28" t="s">
        <v>144</v>
      </c>
      <c r="AN12" s="20" t="s">
        <v>1287</v>
      </c>
    </row>
    <row r="13" spans="1:40" ht="14.25" customHeight="1" x14ac:dyDescent="0.25">
      <c r="A13" t="s">
        <v>746</v>
      </c>
      <c r="B13">
        <v>1</v>
      </c>
      <c r="C13" s="26" t="s">
        <v>146</v>
      </c>
      <c r="D13" s="28" t="s">
        <v>147</v>
      </c>
      <c r="E13" s="27" t="s">
        <v>85</v>
      </c>
      <c r="F13" s="28" t="s">
        <v>148</v>
      </c>
      <c r="G13" s="27" t="s">
        <v>143</v>
      </c>
      <c r="H13" s="27">
        <v>16</v>
      </c>
      <c r="I13" s="87">
        <v>16</v>
      </c>
      <c r="J13" s="19" t="s">
        <v>800</v>
      </c>
      <c r="K13" s="52" t="s">
        <v>108</v>
      </c>
      <c r="L13" s="81"/>
      <c r="M13" s="28">
        <v>377</v>
      </c>
      <c r="N13" s="29">
        <v>6</v>
      </c>
      <c r="O13" s="28"/>
      <c r="P13" s="28"/>
      <c r="Q13" s="81">
        <v>194.40100000000001</v>
      </c>
      <c r="R13" s="185">
        <v>41788</v>
      </c>
      <c r="S13" s="326">
        <v>14.7</v>
      </c>
      <c r="T13" s="60">
        <v>0.67</v>
      </c>
      <c r="U13" s="167">
        <v>1</v>
      </c>
      <c r="V13" s="259">
        <f t="shared" si="0"/>
        <v>345.48718832891251</v>
      </c>
      <c r="W13" s="19" t="s">
        <v>17</v>
      </c>
      <c r="X13" s="27">
        <v>7</v>
      </c>
      <c r="Y13" s="28" t="s">
        <v>79</v>
      </c>
      <c r="Z13" s="28" t="s">
        <v>149</v>
      </c>
      <c r="AA13" s="28"/>
      <c r="AB13" s="29" t="s">
        <v>55</v>
      </c>
      <c r="AC13" s="29" t="s">
        <v>55</v>
      </c>
      <c r="AD13" s="27" t="s">
        <v>181</v>
      </c>
      <c r="AE13" s="27" t="s">
        <v>181</v>
      </c>
      <c r="AF13" s="27" t="s">
        <v>54</v>
      </c>
      <c r="AG13" s="28"/>
      <c r="AH13" s="28">
        <v>16</v>
      </c>
      <c r="AI13" s="28"/>
      <c r="AJ13" s="61">
        <v>2009</v>
      </c>
      <c r="AK13" s="20">
        <v>2009</v>
      </c>
      <c r="AL13" s="19"/>
      <c r="AM13" s="28" t="s">
        <v>1109</v>
      </c>
      <c r="AN13" s="20" t="s">
        <v>1406</v>
      </c>
    </row>
    <row r="14" spans="1:40" ht="14.25" customHeight="1" x14ac:dyDescent="0.25">
      <c r="A14" t="s">
        <v>744</v>
      </c>
      <c r="B14">
        <v>1</v>
      </c>
      <c r="C14" s="26" t="s">
        <v>163</v>
      </c>
      <c r="D14" s="28" t="s">
        <v>163</v>
      </c>
      <c r="E14" s="27" t="s">
        <v>67</v>
      </c>
      <c r="F14" s="28" t="s">
        <v>164</v>
      </c>
      <c r="G14" s="27" t="s">
        <v>162</v>
      </c>
      <c r="H14" s="27">
        <v>32</v>
      </c>
      <c r="I14" s="87">
        <v>16</v>
      </c>
      <c r="J14" s="19" t="s">
        <v>800</v>
      </c>
      <c r="K14" s="52" t="s">
        <v>108</v>
      </c>
      <c r="L14" s="81"/>
      <c r="M14" s="28">
        <v>4071</v>
      </c>
      <c r="N14" s="29">
        <v>6</v>
      </c>
      <c r="O14" s="28">
        <v>2</v>
      </c>
      <c r="P14" s="28">
        <v>10</v>
      </c>
      <c r="Q14" s="81">
        <v>96.561999999999998</v>
      </c>
      <c r="R14" s="185">
        <v>41773</v>
      </c>
      <c r="S14" s="326">
        <v>14.7</v>
      </c>
      <c r="T14" s="60">
        <v>1</v>
      </c>
      <c r="U14" s="167">
        <v>1</v>
      </c>
      <c r="V14" s="259">
        <f t="shared" si="0"/>
        <v>23.719479243429134</v>
      </c>
      <c r="W14" s="19" t="s">
        <v>20</v>
      </c>
      <c r="X14" s="27">
        <v>21</v>
      </c>
      <c r="Y14" s="28" t="s">
        <v>79</v>
      </c>
      <c r="Z14" s="28" t="s">
        <v>124</v>
      </c>
      <c r="AA14" s="28" t="s">
        <v>124</v>
      </c>
      <c r="AB14" s="29" t="s">
        <v>55</v>
      </c>
      <c r="AC14" s="29"/>
      <c r="AD14" s="27" t="s">
        <v>133</v>
      </c>
      <c r="AE14" s="27" t="s">
        <v>133</v>
      </c>
      <c r="AF14" s="27" t="s">
        <v>54</v>
      </c>
      <c r="AG14" s="28"/>
      <c r="AH14" s="28"/>
      <c r="AI14" s="28"/>
      <c r="AJ14" s="61">
        <v>2003</v>
      </c>
      <c r="AK14" s="20">
        <v>2009</v>
      </c>
      <c r="AL14" s="19" t="s">
        <v>165</v>
      </c>
      <c r="AM14" s="28"/>
      <c r="AN14" s="20"/>
    </row>
    <row r="15" spans="1:40" ht="14.25" customHeight="1" x14ac:dyDescent="0.25">
      <c r="A15" t="s">
        <v>746</v>
      </c>
      <c r="B15">
        <v>1</v>
      </c>
      <c r="C15" s="26" t="s">
        <v>171</v>
      </c>
      <c r="D15" s="28" t="s">
        <v>172</v>
      </c>
      <c r="E15" s="27" t="s">
        <v>57</v>
      </c>
      <c r="F15" s="28" t="s">
        <v>173</v>
      </c>
      <c r="G15" s="27" t="s">
        <v>143</v>
      </c>
      <c r="H15" s="27">
        <v>16</v>
      </c>
      <c r="I15" s="87">
        <v>16</v>
      </c>
      <c r="J15" s="19" t="s">
        <v>800</v>
      </c>
      <c r="K15" s="52" t="s">
        <v>108</v>
      </c>
      <c r="L15" s="81"/>
      <c r="M15" s="28">
        <v>559</v>
      </c>
      <c r="N15" s="29">
        <v>6</v>
      </c>
      <c r="O15" s="28">
        <v>1</v>
      </c>
      <c r="P15" s="28">
        <v>0</v>
      </c>
      <c r="Q15" s="81">
        <v>200</v>
      </c>
      <c r="R15" s="185">
        <v>41738</v>
      </c>
      <c r="S15" s="326" t="s">
        <v>1255</v>
      </c>
      <c r="T15" s="60">
        <v>0.8</v>
      </c>
      <c r="U15" s="167">
        <v>1</v>
      </c>
      <c r="V15" s="259">
        <f t="shared" si="0"/>
        <v>286.2254025044723</v>
      </c>
      <c r="W15" s="19" t="s">
        <v>17</v>
      </c>
      <c r="X15" s="27">
        <v>8</v>
      </c>
      <c r="Y15" s="28" t="s">
        <v>985</v>
      </c>
      <c r="Z15" s="28" t="s">
        <v>124</v>
      </c>
      <c r="AA15" s="28" t="s">
        <v>158</v>
      </c>
      <c r="AB15" s="29" t="s">
        <v>55</v>
      </c>
      <c r="AC15" s="29" t="s">
        <v>54</v>
      </c>
      <c r="AD15" s="27" t="s">
        <v>181</v>
      </c>
      <c r="AE15" s="27" t="s">
        <v>181</v>
      </c>
      <c r="AF15" s="27" t="s">
        <v>54</v>
      </c>
      <c r="AG15" s="28">
        <v>80</v>
      </c>
      <c r="AH15" s="28">
        <v>8</v>
      </c>
      <c r="AI15" s="28"/>
      <c r="AJ15" s="61">
        <v>2013</v>
      </c>
      <c r="AK15" s="20">
        <v>2014</v>
      </c>
      <c r="AL15" s="19" t="s">
        <v>984</v>
      </c>
      <c r="AM15" s="28" t="s">
        <v>807</v>
      </c>
      <c r="AN15" s="20" t="s">
        <v>1045</v>
      </c>
    </row>
    <row r="16" spans="1:40" ht="14.25" customHeight="1" x14ac:dyDescent="0.25">
      <c r="A16" t="s">
        <v>746</v>
      </c>
      <c r="B16">
        <v>1</v>
      </c>
      <c r="C16" s="26" t="s">
        <v>1103</v>
      </c>
      <c r="D16" s="28" t="s">
        <v>172</v>
      </c>
      <c r="E16" s="27" t="s">
        <v>57</v>
      </c>
      <c r="F16" s="28" t="s">
        <v>173</v>
      </c>
      <c r="G16" s="27" t="s">
        <v>143</v>
      </c>
      <c r="H16" s="27">
        <v>16</v>
      </c>
      <c r="I16" s="87">
        <v>16</v>
      </c>
      <c r="J16" s="19" t="s">
        <v>800</v>
      </c>
      <c r="K16" s="52" t="s">
        <v>108</v>
      </c>
      <c r="L16" s="81"/>
      <c r="M16" s="28">
        <v>1595</v>
      </c>
      <c r="N16" s="29">
        <v>6</v>
      </c>
      <c r="O16" s="28">
        <v>1</v>
      </c>
      <c r="P16" s="28">
        <v>5</v>
      </c>
      <c r="Q16" s="81">
        <v>151.24</v>
      </c>
      <c r="R16" s="185">
        <v>41933</v>
      </c>
      <c r="S16" s="326">
        <v>14.7</v>
      </c>
      <c r="T16" s="60">
        <v>0.8</v>
      </c>
      <c r="U16" s="167">
        <v>1</v>
      </c>
      <c r="V16" s="259">
        <f t="shared" si="0"/>
        <v>75.857053291536047</v>
      </c>
      <c r="W16" s="19" t="s">
        <v>17</v>
      </c>
      <c r="X16" s="27">
        <v>19</v>
      </c>
      <c r="Y16" s="28" t="s">
        <v>1102</v>
      </c>
      <c r="Z16" s="28" t="s">
        <v>124</v>
      </c>
      <c r="AA16" s="28" t="s">
        <v>158</v>
      </c>
      <c r="AB16" s="29" t="s">
        <v>55</v>
      </c>
      <c r="AC16" s="29" t="s">
        <v>54</v>
      </c>
      <c r="AD16" s="27" t="s">
        <v>181</v>
      </c>
      <c r="AE16" s="27" t="s">
        <v>181</v>
      </c>
      <c r="AF16" s="27" t="s">
        <v>875</v>
      </c>
      <c r="AG16" s="28">
        <v>80</v>
      </c>
      <c r="AH16" s="28">
        <v>8</v>
      </c>
      <c r="AI16" s="28"/>
      <c r="AJ16" s="61">
        <v>2013</v>
      </c>
      <c r="AK16" s="20">
        <v>2014</v>
      </c>
      <c r="AL16" s="19" t="s">
        <v>984</v>
      </c>
      <c r="AM16" s="28" t="s">
        <v>807</v>
      </c>
      <c r="AN16" s="20" t="s">
        <v>806</v>
      </c>
    </row>
    <row r="17" spans="1:40" ht="14.25" customHeight="1" x14ac:dyDescent="0.25">
      <c r="A17" t="s">
        <v>744</v>
      </c>
      <c r="B17">
        <v>1</v>
      </c>
      <c r="C17" s="26" t="s">
        <v>176</v>
      </c>
      <c r="D17" s="28" t="s">
        <v>176</v>
      </c>
      <c r="E17" s="27" t="s">
        <v>67</v>
      </c>
      <c r="F17" s="28" t="s">
        <v>177</v>
      </c>
      <c r="G17" s="27" t="s">
        <v>178</v>
      </c>
      <c r="H17" s="27">
        <v>8</v>
      </c>
      <c r="I17" s="87">
        <v>16</v>
      </c>
      <c r="J17" s="19" t="s">
        <v>800</v>
      </c>
      <c r="K17" s="52" t="s">
        <v>108</v>
      </c>
      <c r="L17" s="81"/>
      <c r="M17" s="28">
        <v>2135</v>
      </c>
      <c r="N17" s="29">
        <v>6</v>
      </c>
      <c r="O17" s="28"/>
      <c r="P17" s="28"/>
      <c r="Q17" s="81">
        <v>127.42100000000001</v>
      </c>
      <c r="R17" s="185">
        <v>41688</v>
      </c>
      <c r="S17" s="326">
        <v>14.7</v>
      </c>
      <c r="T17" s="60">
        <v>0.33</v>
      </c>
      <c r="U17" s="167">
        <v>1</v>
      </c>
      <c r="V17" s="259">
        <f t="shared" si="0"/>
        <v>19.695049180327867</v>
      </c>
      <c r="W17" s="19" t="s">
        <v>20</v>
      </c>
      <c r="X17" s="27">
        <v>15</v>
      </c>
      <c r="Y17" s="28" t="s">
        <v>176</v>
      </c>
      <c r="Z17" s="28" t="s">
        <v>124</v>
      </c>
      <c r="AA17" s="28" t="s">
        <v>124</v>
      </c>
      <c r="AB17" s="29" t="s">
        <v>55</v>
      </c>
      <c r="AC17" s="29"/>
      <c r="AD17" s="27" t="s">
        <v>181</v>
      </c>
      <c r="AE17" s="27" t="s">
        <v>182</v>
      </c>
      <c r="AF17" s="27" t="s">
        <v>54</v>
      </c>
      <c r="AG17" s="28"/>
      <c r="AH17" s="28">
        <v>32</v>
      </c>
      <c r="AI17" s="28"/>
      <c r="AJ17" s="61">
        <v>2002</v>
      </c>
      <c r="AK17" s="20">
        <v>2012</v>
      </c>
      <c r="AL17" s="19" t="s">
        <v>179</v>
      </c>
      <c r="AM17" s="28" t="s">
        <v>180</v>
      </c>
      <c r="AN17" s="20"/>
    </row>
    <row r="18" spans="1:40" ht="14.25" customHeight="1" x14ac:dyDescent="0.25">
      <c r="A18" t="s">
        <v>174</v>
      </c>
      <c r="B18">
        <v>1</v>
      </c>
      <c r="C18" s="26" t="s">
        <v>372</v>
      </c>
      <c r="D18" s="28" t="s">
        <v>866</v>
      </c>
      <c r="E18" s="27" t="s">
        <v>67</v>
      </c>
      <c r="F18" s="28" t="s">
        <v>373</v>
      </c>
      <c r="G18" s="27" t="s">
        <v>143</v>
      </c>
      <c r="H18" s="27">
        <v>32</v>
      </c>
      <c r="I18" s="87">
        <v>32</v>
      </c>
      <c r="J18" s="19" t="s">
        <v>800</v>
      </c>
      <c r="K18" s="52" t="s">
        <v>108</v>
      </c>
      <c r="L18" s="81"/>
      <c r="M18" s="28">
        <v>2339</v>
      </c>
      <c r="N18" s="29">
        <v>6</v>
      </c>
      <c r="O18" s="28"/>
      <c r="P18" s="28">
        <v>1</v>
      </c>
      <c r="Q18" s="81">
        <v>159.744</v>
      </c>
      <c r="R18" s="185">
        <v>41882</v>
      </c>
      <c r="S18" s="326">
        <v>14.7</v>
      </c>
      <c r="T18" s="60">
        <v>1</v>
      </c>
      <c r="U18" s="167">
        <v>1.5</v>
      </c>
      <c r="V18" s="259">
        <f t="shared" si="0"/>
        <v>45.530568619067978</v>
      </c>
      <c r="W18" s="19" t="s">
        <v>20</v>
      </c>
      <c r="X18" s="27">
        <v>14</v>
      </c>
      <c r="Y18" s="28" t="s">
        <v>73</v>
      </c>
      <c r="Z18" s="28" t="s">
        <v>124</v>
      </c>
      <c r="AA18" s="28" t="s">
        <v>124</v>
      </c>
      <c r="AB18" s="29" t="s">
        <v>55</v>
      </c>
      <c r="AC18" s="29"/>
      <c r="AD18" s="27" t="s">
        <v>798</v>
      </c>
      <c r="AE18" s="27" t="s">
        <v>799</v>
      </c>
      <c r="AF18" s="27" t="s">
        <v>54</v>
      </c>
      <c r="AG18" s="28">
        <v>61</v>
      </c>
      <c r="AH18" s="28">
        <v>32</v>
      </c>
      <c r="AI18" s="28"/>
      <c r="AJ18" s="61">
        <v>2003</v>
      </c>
      <c r="AK18" s="20">
        <v>2014</v>
      </c>
      <c r="AL18" s="182" t="s">
        <v>1475</v>
      </c>
      <c r="AM18" s="28" t="s">
        <v>1029</v>
      </c>
      <c r="AN18" s="20"/>
    </row>
    <row r="19" spans="1:40" ht="14.25" customHeight="1" x14ac:dyDescent="0.25">
      <c r="A19" t="s">
        <v>746</v>
      </c>
      <c r="C19" s="26" t="s">
        <v>215</v>
      </c>
      <c r="D19" s="28" t="s">
        <v>215</v>
      </c>
      <c r="E19" s="27" t="s">
        <v>67</v>
      </c>
      <c r="F19" s="28" t="s">
        <v>216</v>
      </c>
      <c r="G19" s="27" t="s">
        <v>1556</v>
      </c>
      <c r="H19" s="27">
        <v>32</v>
      </c>
      <c r="I19" s="87">
        <v>16</v>
      </c>
      <c r="J19" s="19" t="s">
        <v>1411</v>
      </c>
      <c r="K19" s="52" t="s">
        <v>108</v>
      </c>
      <c r="L19" s="81"/>
      <c r="M19" s="28">
        <v>1714</v>
      </c>
      <c r="N19" s="29">
        <v>6</v>
      </c>
      <c r="O19" s="28">
        <v>4</v>
      </c>
      <c r="P19" s="28">
        <v>8</v>
      </c>
      <c r="Q19" s="81">
        <v>241.89599999999999</v>
      </c>
      <c r="R19" s="185">
        <v>41802</v>
      </c>
      <c r="S19" s="396">
        <v>14.7</v>
      </c>
      <c r="T19" s="60">
        <v>1</v>
      </c>
      <c r="U19" s="167">
        <v>1</v>
      </c>
      <c r="V19" s="259">
        <f t="shared" si="0"/>
        <v>141.12952158693116</v>
      </c>
      <c r="W19" s="19" t="s">
        <v>20</v>
      </c>
      <c r="X19" s="27"/>
      <c r="Y19" s="28" t="s">
        <v>1228</v>
      </c>
      <c r="Z19" s="28" t="s">
        <v>124</v>
      </c>
      <c r="AA19" s="28"/>
      <c r="AB19" s="29" t="s">
        <v>55</v>
      </c>
      <c r="AC19" s="29"/>
      <c r="AD19" s="27"/>
      <c r="AE19" s="27"/>
      <c r="AF19" s="27" t="s">
        <v>55</v>
      </c>
      <c r="AG19" s="28">
        <v>40</v>
      </c>
      <c r="AH19" s="28">
        <v>10</v>
      </c>
      <c r="AI19" s="28">
        <v>8</v>
      </c>
      <c r="AJ19" s="61">
        <v>2013</v>
      </c>
      <c r="AK19" s="20">
        <v>2014</v>
      </c>
      <c r="AL19" s="19"/>
      <c r="AM19" s="28" t="s">
        <v>1229</v>
      </c>
      <c r="AN19" s="20"/>
    </row>
    <row r="20" spans="1:40" ht="14.25" customHeight="1" x14ac:dyDescent="0.25">
      <c r="A20" t="s">
        <v>746</v>
      </c>
      <c r="C20" s="26" t="s">
        <v>689</v>
      </c>
      <c r="D20" s="28"/>
      <c r="E20" s="27" t="s">
        <v>67</v>
      </c>
      <c r="F20" s="28" t="s">
        <v>690</v>
      </c>
      <c r="G20" s="27" t="s">
        <v>143</v>
      </c>
      <c r="H20" s="27">
        <v>32</v>
      </c>
      <c r="I20" s="87">
        <v>32</v>
      </c>
      <c r="J20" s="19" t="s">
        <v>800</v>
      </c>
      <c r="K20" s="52" t="s">
        <v>108</v>
      </c>
      <c r="L20" s="81"/>
      <c r="M20" s="28">
        <v>2292</v>
      </c>
      <c r="N20" s="29">
        <v>6</v>
      </c>
      <c r="O20" s="28">
        <v>3</v>
      </c>
      <c r="P20" s="28">
        <v>8</v>
      </c>
      <c r="Q20" s="81">
        <v>155.255</v>
      </c>
      <c r="R20" s="185">
        <v>41690</v>
      </c>
      <c r="S20" s="326">
        <v>14.7</v>
      </c>
      <c r="T20" s="60">
        <v>0.8</v>
      </c>
      <c r="U20" s="167">
        <v>1</v>
      </c>
      <c r="V20" s="259">
        <f t="shared" si="0"/>
        <v>54.190226876090748</v>
      </c>
      <c r="W20" s="19" t="s">
        <v>20</v>
      </c>
      <c r="X20" s="27">
        <v>24</v>
      </c>
      <c r="Y20" s="28" t="s">
        <v>691</v>
      </c>
      <c r="Z20" s="28" t="s">
        <v>124</v>
      </c>
      <c r="AA20" s="28" t="s">
        <v>124</v>
      </c>
      <c r="AB20" s="29" t="s">
        <v>55</v>
      </c>
      <c r="AC20" s="29"/>
      <c r="AD20" s="27" t="s">
        <v>133</v>
      </c>
      <c r="AE20" s="27" t="s">
        <v>133</v>
      </c>
      <c r="AF20" s="27" t="s">
        <v>54</v>
      </c>
      <c r="AG20" s="28"/>
      <c r="AH20" s="28">
        <v>32</v>
      </c>
      <c r="AI20" s="28"/>
      <c r="AJ20" s="61">
        <v>2006</v>
      </c>
      <c r="AK20" s="20">
        <v>2012</v>
      </c>
      <c r="AL20" s="37" t="s">
        <v>693</v>
      </c>
      <c r="AM20" s="28" t="s">
        <v>692</v>
      </c>
      <c r="AN20" s="20"/>
    </row>
    <row r="21" spans="1:40" ht="14.25" customHeight="1" x14ac:dyDescent="0.25">
      <c r="A21" t="s">
        <v>746</v>
      </c>
      <c r="B21">
        <v>1</v>
      </c>
      <c r="C21" s="26" t="s">
        <v>1706</v>
      </c>
      <c r="D21" s="28" t="s">
        <v>18</v>
      </c>
      <c r="E21" s="27" t="s">
        <v>85</v>
      </c>
      <c r="F21" s="28" t="s">
        <v>108</v>
      </c>
      <c r="G21" s="27" t="s">
        <v>12</v>
      </c>
      <c r="H21" s="27">
        <v>1</v>
      </c>
      <c r="I21" s="87">
        <v>9</v>
      </c>
      <c r="J21" s="19" t="s">
        <v>800</v>
      </c>
      <c r="K21" s="28" t="s">
        <v>108</v>
      </c>
      <c r="L21" s="81" t="s">
        <v>1160</v>
      </c>
      <c r="M21" s="28">
        <v>147</v>
      </c>
      <c r="N21" s="29">
        <v>6</v>
      </c>
      <c r="O21" s="28"/>
      <c r="P21" s="28">
        <v>1</v>
      </c>
      <c r="Q21" s="81">
        <v>176.429</v>
      </c>
      <c r="R21" s="185">
        <v>42738</v>
      </c>
      <c r="S21" s="326">
        <v>14.5</v>
      </c>
      <c r="T21" s="60">
        <v>0.06</v>
      </c>
      <c r="U21" s="167">
        <v>1</v>
      </c>
      <c r="V21" s="259">
        <f t="shared" si="0"/>
        <v>72.011836734693873</v>
      </c>
      <c r="W21" s="19" t="s">
        <v>17</v>
      </c>
      <c r="X21" s="27">
        <v>2</v>
      </c>
      <c r="Y21" s="28" t="s">
        <v>1706</v>
      </c>
      <c r="Z21" s="28" t="s">
        <v>124</v>
      </c>
      <c r="AA21" s="28"/>
      <c r="AB21" s="29" t="s">
        <v>55</v>
      </c>
      <c r="AC21" s="29" t="s">
        <v>54</v>
      </c>
      <c r="AD21" s="27">
        <v>512</v>
      </c>
      <c r="AE21" s="27" t="s">
        <v>205</v>
      </c>
      <c r="AF21" s="27" t="s">
        <v>55</v>
      </c>
      <c r="AG21" s="28">
        <v>24</v>
      </c>
      <c r="AH21" s="28"/>
      <c r="AI21" s="28">
        <v>1</v>
      </c>
      <c r="AJ21" s="61">
        <v>2016</v>
      </c>
      <c r="AK21" s="20"/>
      <c r="AL21" s="19"/>
      <c r="AM21" s="28" t="s">
        <v>1709</v>
      </c>
      <c r="AN21" s="20" t="s">
        <v>1707</v>
      </c>
    </row>
    <row r="22" spans="1:40" ht="14.25" customHeight="1" x14ac:dyDescent="0.25">
      <c r="A22" t="s">
        <v>746</v>
      </c>
      <c r="B22">
        <v>1</v>
      </c>
      <c r="C22" s="26" t="s">
        <v>1708</v>
      </c>
      <c r="D22" s="28" t="s">
        <v>18</v>
      </c>
      <c r="E22" s="27" t="s">
        <v>85</v>
      </c>
      <c r="F22" s="28" t="s">
        <v>108</v>
      </c>
      <c r="G22" s="27" t="s">
        <v>12</v>
      </c>
      <c r="H22" s="27">
        <v>4</v>
      </c>
      <c r="I22" s="87">
        <v>9</v>
      </c>
      <c r="J22" s="19" t="s">
        <v>800</v>
      </c>
      <c r="K22" s="28" t="s">
        <v>108</v>
      </c>
      <c r="L22" s="81" t="s">
        <v>1160</v>
      </c>
      <c r="M22" s="28">
        <v>151</v>
      </c>
      <c r="N22" s="29">
        <v>6</v>
      </c>
      <c r="O22" s="28"/>
      <c r="P22" s="28">
        <v>1</v>
      </c>
      <c r="Q22" s="81">
        <v>151</v>
      </c>
      <c r="R22" s="185">
        <v>42755</v>
      </c>
      <c r="S22" s="326">
        <v>14.5</v>
      </c>
      <c r="T22" s="60">
        <v>0.24</v>
      </c>
      <c r="U22" s="167">
        <v>1</v>
      </c>
      <c r="V22" s="259">
        <f t="shared" si="0"/>
        <v>240</v>
      </c>
      <c r="W22" s="19" t="s">
        <v>17</v>
      </c>
      <c r="X22" s="27">
        <v>2</v>
      </c>
      <c r="Y22" s="28" t="s">
        <v>1706</v>
      </c>
      <c r="Z22" s="28" t="s">
        <v>124</v>
      </c>
      <c r="AA22" s="28"/>
      <c r="AB22" s="29" t="s">
        <v>55</v>
      </c>
      <c r="AC22" s="29" t="s">
        <v>54</v>
      </c>
      <c r="AD22" s="27">
        <v>512</v>
      </c>
      <c r="AE22" s="27" t="s">
        <v>205</v>
      </c>
      <c r="AF22" s="27" t="s">
        <v>55</v>
      </c>
      <c r="AG22" s="28">
        <v>24</v>
      </c>
      <c r="AH22" s="28"/>
      <c r="AI22" s="28">
        <v>1</v>
      </c>
      <c r="AJ22" s="61">
        <v>2016</v>
      </c>
      <c r="AK22" s="20"/>
      <c r="AL22" s="19"/>
      <c r="AM22" s="28" t="s">
        <v>1723</v>
      </c>
      <c r="AN22" s="20" t="s">
        <v>1707</v>
      </c>
    </row>
    <row r="23" spans="1:40" ht="14.25" customHeight="1" x14ac:dyDescent="0.25">
      <c r="A23" t="s">
        <v>746</v>
      </c>
      <c r="C23" s="26" t="s">
        <v>201</v>
      </c>
      <c r="D23" s="28" t="s">
        <v>8</v>
      </c>
      <c r="E23" s="27" t="s">
        <v>67</v>
      </c>
      <c r="F23" s="28" t="s">
        <v>200</v>
      </c>
      <c r="G23" s="27" t="s">
        <v>12</v>
      </c>
      <c r="H23" s="27">
        <v>16</v>
      </c>
      <c r="I23" s="87">
        <v>16</v>
      </c>
      <c r="J23" s="19" t="s">
        <v>800</v>
      </c>
      <c r="K23" s="52" t="s">
        <v>108</v>
      </c>
      <c r="L23" s="81"/>
      <c r="M23" s="28">
        <v>169</v>
      </c>
      <c r="N23" s="29">
        <v>6</v>
      </c>
      <c r="O23" s="28"/>
      <c r="P23" s="28">
        <v>1</v>
      </c>
      <c r="Q23" s="81">
        <v>273.59800000000001</v>
      </c>
      <c r="R23" s="185">
        <v>41689</v>
      </c>
      <c r="S23" s="326">
        <v>14.7</v>
      </c>
      <c r="T23" s="60">
        <v>0.67</v>
      </c>
      <c r="U23" s="167">
        <v>1</v>
      </c>
      <c r="V23" s="259">
        <f t="shared" si="0"/>
        <v>1084.6784615384615</v>
      </c>
      <c r="W23" s="19" t="s">
        <v>17</v>
      </c>
      <c r="X23" s="27">
        <v>5</v>
      </c>
      <c r="Y23" s="28" t="s">
        <v>201</v>
      </c>
      <c r="Z23" s="28" t="s">
        <v>124</v>
      </c>
      <c r="AA23" s="28" t="s">
        <v>124</v>
      </c>
      <c r="AB23" s="29" t="s">
        <v>55</v>
      </c>
      <c r="AC23" s="29" t="s">
        <v>54</v>
      </c>
      <c r="AD23" s="27">
        <v>256</v>
      </c>
      <c r="AE23" s="27" t="s">
        <v>181</v>
      </c>
      <c r="AF23" s="27"/>
      <c r="AG23" s="28"/>
      <c r="AH23" s="28">
        <v>2</v>
      </c>
      <c r="AI23" s="28">
        <v>2</v>
      </c>
      <c r="AJ23" s="61">
        <v>2008</v>
      </c>
      <c r="AK23" s="20">
        <v>2012</v>
      </c>
      <c r="AL23" s="19" t="s">
        <v>11</v>
      </c>
      <c r="AM23" s="28" t="s">
        <v>36</v>
      </c>
      <c r="AN23" s="20" t="s">
        <v>948</v>
      </c>
    </row>
    <row r="24" spans="1:40" ht="14.25" customHeight="1" x14ac:dyDescent="0.25">
      <c r="A24" t="s">
        <v>744</v>
      </c>
      <c r="B24">
        <v>1</v>
      </c>
      <c r="C24" s="26" t="s">
        <v>316</v>
      </c>
      <c r="D24" s="28" t="s">
        <v>317</v>
      </c>
      <c r="E24" s="27" t="s">
        <v>57</v>
      </c>
      <c r="F24" s="28" t="s">
        <v>297</v>
      </c>
      <c r="G24" s="27">
        <v>8051</v>
      </c>
      <c r="H24" s="27">
        <v>8</v>
      </c>
      <c r="I24" s="87" t="s">
        <v>71</v>
      </c>
      <c r="J24" s="19" t="s">
        <v>800</v>
      </c>
      <c r="K24" s="52" t="s">
        <v>108</v>
      </c>
      <c r="L24" s="81"/>
      <c r="M24" s="28">
        <v>1027</v>
      </c>
      <c r="N24" s="29">
        <v>6</v>
      </c>
      <c r="O24" s="28">
        <v>1</v>
      </c>
      <c r="P24" s="28">
        <v>1</v>
      </c>
      <c r="Q24" s="81">
        <v>148.03800000000001</v>
      </c>
      <c r="R24" s="185">
        <v>41698</v>
      </c>
      <c r="S24" s="326">
        <v>14.7</v>
      </c>
      <c r="T24" s="60">
        <v>0.33</v>
      </c>
      <c r="U24" s="167">
        <v>6</v>
      </c>
      <c r="V24" s="259">
        <f t="shared" si="0"/>
        <v>7.9280331061343725</v>
      </c>
      <c r="W24" s="19" t="s">
        <v>17</v>
      </c>
      <c r="X24" s="27">
        <v>8</v>
      </c>
      <c r="Y24" s="28" t="s">
        <v>319</v>
      </c>
      <c r="Z24" s="28" t="s">
        <v>124</v>
      </c>
      <c r="AA24" s="28" t="s">
        <v>124</v>
      </c>
      <c r="AB24" s="29" t="s">
        <v>55</v>
      </c>
      <c r="AC24" s="27" t="s">
        <v>55</v>
      </c>
      <c r="AD24" s="27" t="s">
        <v>181</v>
      </c>
      <c r="AE24" s="27" t="s">
        <v>181</v>
      </c>
      <c r="AF24" s="27" t="s">
        <v>54</v>
      </c>
      <c r="AG24" s="28"/>
      <c r="AH24" s="28"/>
      <c r="AI24" s="28"/>
      <c r="AJ24" s="61">
        <v>2012</v>
      </c>
      <c r="AK24" s="20">
        <v>2013</v>
      </c>
      <c r="AL24" s="19" t="s">
        <v>119</v>
      </c>
      <c r="AM24" s="28" t="s">
        <v>965</v>
      </c>
      <c r="AN24" s="20" t="s">
        <v>964</v>
      </c>
    </row>
    <row r="25" spans="1:40" ht="14.25" customHeight="1" x14ac:dyDescent="0.25">
      <c r="A25" t="s">
        <v>746</v>
      </c>
      <c r="C25" s="26" t="s">
        <v>1580</v>
      </c>
      <c r="D25" s="28" t="s">
        <v>1580</v>
      </c>
      <c r="E25" s="27" t="s">
        <v>57</v>
      </c>
      <c r="F25" s="129" t="s">
        <v>1581</v>
      </c>
      <c r="G25" s="27" t="s">
        <v>143</v>
      </c>
      <c r="H25" s="27">
        <v>32</v>
      </c>
      <c r="I25" s="87">
        <v>32</v>
      </c>
      <c r="J25" s="19" t="s">
        <v>800</v>
      </c>
      <c r="K25" s="52" t="s">
        <v>108</v>
      </c>
      <c r="L25" s="81"/>
      <c r="M25" s="28">
        <v>1304</v>
      </c>
      <c r="N25" s="29">
        <v>6</v>
      </c>
      <c r="O25" s="28">
        <v>3</v>
      </c>
      <c r="P25" s="28">
        <v>2</v>
      </c>
      <c r="Q25" s="81">
        <v>199.64099999999999</v>
      </c>
      <c r="R25" s="185">
        <v>42421</v>
      </c>
      <c r="S25" s="395">
        <v>14.7</v>
      </c>
      <c r="T25" s="60">
        <v>1</v>
      </c>
      <c r="U25" s="167">
        <v>2</v>
      </c>
      <c r="V25" s="259">
        <f t="shared" si="0"/>
        <v>76.549463190184042</v>
      </c>
      <c r="W25" s="19" t="s">
        <v>17</v>
      </c>
      <c r="X25" s="27">
        <v>20</v>
      </c>
      <c r="Y25" s="28" t="s">
        <v>1582</v>
      </c>
      <c r="Z25" s="28" t="s">
        <v>124</v>
      </c>
      <c r="AA25" s="28" t="s">
        <v>158</v>
      </c>
      <c r="AB25" s="29" t="s">
        <v>55</v>
      </c>
      <c r="AC25" s="29" t="s">
        <v>55</v>
      </c>
      <c r="AD25" s="46" t="s">
        <v>133</v>
      </c>
      <c r="AE25" s="46" t="s">
        <v>133</v>
      </c>
      <c r="AF25" s="46" t="s">
        <v>54</v>
      </c>
      <c r="AG25" s="42">
        <v>30</v>
      </c>
      <c r="AH25" s="42">
        <v>256</v>
      </c>
      <c r="AI25" s="42">
        <v>3</v>
      </c>
      <c r="AJ25" s="61">
        <v>2016</v>
      </c>
      <c r="AK25" s="20"/>
      <c r="AL25" s="19"/>
      <c r="AM25" s="28" t="s">
        <v>1583</v>
      </c>
      <c r="AN25" s="20" t="s">
        <v>1584</v>
      </c>
    </row>
    <row r="26" spans="1:40" ht="14.25" customHeight="1" x14ac:dyDescent="0.25">
      <c r="A26" t="s">
        <v>744</v>
      </c>
      <c r="C26" s="26" t="s">
        <v>329</v>
      </c>
      <c r="D26" s="28" t="s">
        <v>330</v>
      </c>
      <c r="E26" s="27" t="s">
        <v>57</v>
      </c>
      <c r="F26" s="28" t="s">
        <v>331</v>
      </c>
      <c r="G26" s="27" t="s">
        <v>332</v>
      </c>
      <c r="H26" s="27">
        <v>32</v>
      </c>
      <c r="I26" s="87">
        <v>32</v>
      </c>
      <c r="J26" s="19" t="s">
        <v>800</v>
      </c>
      <c r="K26" s="52" t="s">
        <v>108</v>
      </c>
      <c r="L26" s="81"/>
      <c r="M26" s="28">
        <v>3456</v>
      </c>
      <c r="N26" s="29">
        <v>6</v>
      </c>
      <c r="O26" s="28"/>
      <c r="P26" s="28"/>
      <c r="Q26" s="81">
        <v>232.50399999999999</v>
      </c>
      <c r="R26" s="185">
        <v>41690</v>
      </c>
      <c r="S26" s="326">
        <v>14.7</v>
      </c>
      <c r="T26" s="60">
        <v>1</v>
      </c>
      <c r="U26" s="167">
        <v>1</v>
      </c>
      <c r="V26" s="259">
        <f t="shared" si="0"/>
        <v>67.275462962962962</v>
      </c>
      <c r="W26" s="19" t="s">
        <v>20</v>
      </c>
      <c r="X26" s="27">
        <v>9</v>
      </c>
      <c r="Y26" s="28" t="s">
        <v>329</v>
      </c>
      <c r="Z26" s="28"/>
      <c r="AA26" s="28" t="s">
        <v>124</v>
      </c>
      <c r="AB26" s="29" t="s">
        <v>55</v>
      </c>
      <c r="AC26" s="29"/>
      <c r="AD26" s="27" t="s">
        <v>133</v>
      </c>
      <c r="AE26" s="27" t="s">
        <v>133</v>
      </c>
      <c r="AF26" s="27" t="s">
        <v>54</v>
      </c>
      <c r="AG26" s="28"/>
      <c r="AH26" s="28">
        <v>32</v>
      </c>
      <c r="AI26" s="28"/>
      <c r="AJ26" s="61">
        <v>2007</v>
      </c>
      <c r="AK26" s="20">
        <v>2012</v>
      </c>
      <c r="AL26" s="19"/>
      <c r="AM26" s="28" t="s">
        <v>333</v>
      </c>
      <c r="AN26" s="20"/>
    </row>
    <row r="27" spans="1:40" ht="14.25" customHeight="1" x14ac:dyDescent="0.25">
      <c r="A27" t="s">
        <v>744</v>
      </c>
      <c r="B27">
        <v>1</v>
      </c>
      <c r="C27" s="26" t="s">
        <v>358</v>
      </c>
      <c r="D27" s="28" t="s">
        <v>361</v>
      </c>
      <c r="E27" s="27" t="s">
        <v>57</v>
      </c>
      <c r="F27" s="28" t="s">
        <v>360</v>
      </c>
      <c r="G27" s="27" t="s">
        <v>136</v>
      </c>
      <c r="H27" s="27">
        <v>32</v>
      </c>
      <c r="I27" s="87">
        <v>32</v>
      </c>
      <c r="J27" s="19" t="s">
        <v>800</v>
      </c>
      <c r="K27" s="52" t="s">
        <v>108</v>
      </c>
      <c r="L27" s="81"/>
      <c r="M27" s="28">
        <v>941</v>
      </c>
      <c r="N27" s="29">
        <v>6</v>
      </c>
      <c r="O27" s="28"/>
      <c r="P27" s="28">
        <v>2</v>
      </c>
      <c r="Q27" s="81">
        <v>226.655</v>
      </c>
      <c r="R27" s="185">
        <v>41786</v>
      </c>
      <c r="S27" s="326">
        <v>14.7</v>
      </c>
      <c r="T27" s="60">
        <v>1</v>
      </c>
      <c r="U27" s="167">
        <v>1</v>
      </c>
      <c r="V27" s="259">
        <f t="shared" si="0"/>
        <v>240.86609989373008</v>
      </c>
      <c r="W27" s="19" t="s">
        <v>17</v>
      </c>
      <c r="X27" s="27">
        <v>18</v>
      </c>
      <c r="Y27" s="28" t="s">
        <v>1372</v>
      </c>
      <c r="Z27" s="28" t="s">
        <v>124</v>
      </c>
      <c r="AA27" s="28" t="s">
        <v>124</v>
      </c>
      <c r="AB27" s="29" t="s">
        <v>55</v>
      </c>
      <c r="AC27" s="29"/>
      <c r="AD27" s="27" t="s">
        <v>133</v>
      </c>
      <c r="AE27" s="27" t="s">
        <v>133</v>
      </c>
      <c r="AF27" s="27" t="s">
        <v>54</v>
      </c>
      <c r="AG27" s="28">
        <v>86</v>
      </c>
      <c r="AH27" s="28">
        <v>32</v>
      </c>
      <c r="AI27" s="28"/>
      <c r="AJ27" s="61">
        <v>2009</v>
      </c>
      <c r="AK27" s="20">
        <v>2012</v>
      </c>
      <c r="AL27" s="19" t="s">
        <v>325</v>
      </c>
      <c r="AM27" s="28" t="s">
        <v>359</v>
      </c>
      <c r="AN27" s="20" t="s">
        <v>1374</v>
      </c>
    </row>
    <row r="28" spans="1:40" ht="14.25" customHeight="1" x14ac:dyDescent="0.25">
      <c r="A28" t="s">
        <v>744</v>
      </c>
      <c r="C28" s="26" t="s">
        <v>377</v>
      </c>
      <c r="D28" s="28" t="s">
        <v>378</v>
      </c>
      <c r="E28" s="27" t="s">
        <v>67</v>
      </c>
      <c r="F28" s="28" t="s">
        <v>379</v>
      </c>
      <c r="G28" s="27" t="s">
        <v>33</v>
      </c>
      <c r="H28" s="27">
        <v>32</v>
      </c>
      <c r="I28" s="87">
        <v>32</v>
      </c>
      <c r="J28" s="19" t="s">
        <v>800</v>
      </c>
      <c r="K28" s="52" t="s">
        <v>108</v>
      </c>
      <c r="L28" s="81"/>
      <c r="M28" s="28">
        <v>4822</v>
      </c>
      <c r="N28" s="29">
        <v>6</v>
      </c>
      <c r="O28" s="28">
        <v>8</v>
      </c>
      <c r="P28" s="28"/>
      <c r="Q28" s="81">
        <v>89.903999999999996</v>
      </c>
      <c r="R28" s="185">
        <v>41687</v>
      </c>
      <c r="S28" s="326">
        <v>14.7</v>
      </c>
      <c r="T28" s="60">
        <v>1</v>
      </c>
      <c r="U28" s="167">
        <v>1</v>
      </c>
      <c r="V28" s="259">
        <f t="shared" si="0"/>
        <v>18.644545831605143</v>
      </c>
      <c r="W28" s="19" t="s">
        <v>20</v>
      </c>
      <c r="X28" s="27">
        <v>20</v>
      </c>
      <c r="Y28" s="28" t="s">
        <v>386</v>
      </c>
      <c r="Z28" s="28" t="s">
        <v>124</v>
      </c>
      <c r="AA28" s="28" t="s">
        <v>124</v>
      </c>
      <c r="AB28" s="29" t="s">
        <v>55</v>
      </c>
      <c r="AC28" s="29"/>
      <c r="AD28" s="27" t="s">
        <v>133</v>
      </c>
      <c r="AE28" s="27" t="s">
        <v>133</v>
      </c>
      <c r="AF28" s="27" t="s">
        <v>54</v>
      </c>
      <c r="AG28" s="28"/>
      <c r="AH28" s="28">
        <v>32</v>
      </c>
      <c r="AI28" s="28"/>
      <c r="AJ28" s="61">
        <v>2012</v>
      </c>
      <c r="AK28" s="20">
        <v>2014</v>
      </c>
      <c r="AL28" s="19" t="s">
        <v>376</v>
      </c>
      <c r="AM28" s="28" t="s">
        <v>380</v>
      </c>
      <c r="AN28" s="20"/>
    </row>
    <row r="29" spans="1:40" ht="14.25" customHeight="1" x14ac:dyDescent="0.25">
      <c r="A29" t="s">
        <v>744</v>
      </c>
      <c r="B29">
        <v>1</v>
      </c>
      <c r="C29" s="26" t="s">
        <v>404</v>
      </c>
      <c r="D29" s="28" t="s">
        <v>405</v>
      </c>
      <c r="E29" s="27" t="s">
        <v>67</v>
      </c>
      <c r="F29" s="28" t="s">
        <v>406</v>
      </c>
      <c r="G29" s="27" t="s">
        <v>178</v>
      </c>
      <c r="H29" s="27">
        <v>8</v>
      </c>
      <c r="I29" s="87">
        <v>16</v>
      </c>
      <c r="J29" s="19" t="s">
        <v>800</v>
      </c>
      <c r="K29" s="52" t="s">
        <v>108</v>
      </c>
      <c r="L29" s="81"/>
      <c r="M29" s="28">
        <v>990</v>
      </c>
      <c r="N29" s="29">
        <v>6</v>
      </c>
      <c r="O29" s="28"/>
      <c r="P29" s="28"/>
      <c r="Q29" s="81">
        <v>206.95400000000001</v>
      </c>
      <c r="R29" s="185">
        <v>41685</v>
      </c>
      <c r="S29" s="326">
        <v>14.7</v>
      </c>
      <c r="T29" s="60">
        <v>0.33</v>
      </c>
      <c r="U29" s="167">
        <v>1</v>
      </c>
      <c r="V29" s="259">
        <f t="shared" si="0"/>
        <v>68.984666666666669</v>
      </c>
      <c r="W29" s="19" t="s">
        <v>20</v>
      </c>
      <c r="X29" s="27">
        <v>1</v>
      </c>
      <c r="Y29" s="28" t="s">
        <v>408</v>
      </c>
      <c r="Z29" s="28" t="s">
        <v>124</v>
      </c>
      <c r="AA29" s="28" t="s">
        <v>124</v>
      </c>
      <c r="AB29" s="29" t="s">
        <v>55</v>
      </c>
      <c r="AC29" s="29"/>
      <c r="AD29" s="27" t="s">
        <v>181</v>
      </c>
      <c r="AE29" s="27" t="s">
        <v>181</v>
      </c>
      <c r="AF29" s="27" t="s">
        <v>54</v>
      </c>
      <c r="AG29" s="28"/>
      <c r="AH29" s="28">
        <v>32</v>
      </c>
      <c r="AI29" s="28">
        <v>2</v>
      </c>
      <c r="AJ29" s="61">
        <v>2010</v>
      </c>
      <c r="AK29" s="20">
        <v>2013</v>
      </c>
      <c r="AL29" s="19" t="s">
        <v>179</v>
      </c>
      <c r="AM29" s="28" t="s">
        <v>407</v>
      </c>
      <c r="AN29" s="20"/>
    </row>
    <row r="30" spans="1:40" ht="14.25" customHeight="1" x14ac:dyDescent="0.25">
      <c r="A30" t="s">
        <v>744</v>
      </c>
      <c r="C30" s="26" t="s">
        <v>1571</v>
      </c>
      <c r="D30" s="28" t="s">
        <v>1572</v>
      </c>
      <c r="E30" s="27" t="s">
        <v>85</v>
      </c>
      <c r="F30" s="28" t="s">
        <v>173</v>
      </c>
      <c r="G30" s="27" t="s">
        <v>443</v>
      </c>
      <c r="H30" s="27">
        <v>16</v>
      </c>
      <c r="I30" s="87">
        <v>16</v>
      </c>
      <c r="J30" s="19" t="s">
        <v>800</v>
      </c>
      <c r="K30" s="28" t="s">
        <v>108</v>
      </c>
      <c r="L30" s="81"/>
      <c r="M30" s="28">
        <v>852</v>
      </c>
      <c r="N30" s="29">
        <v>6</v>
      </c>
      <c r="O30" s="28">
        <v>1</v>
      </c>
      <c r="P30" s="28">
        <v>2</v>
      </c>
      <c r="Q30" s="81">
        <v>264.33999999999997</v>
      </c>
      <c r="R30" s="185">
        <v>42303</v>
      </c>
      <c r="S30" s="326">
        <v>14.7</v>
      </c>
      <c r="T30" s="60">
        <v>0.67</v>
      </c>
      <c r="U30" s="167">
        <v>8</v>
      </c>
      <c r="V30" s="259">
        <f t="shared" si="0"/>
        <v>25.984125586854464</v>
      </c>
      <c r="W30" s="19" t="s">
        <v>17</v>
      </c>
      <c r="X30" s="27">
        <v>19</v>
      </c>
      <c r="Y30" s="28" t="s">
        <v>1574</v>
      </c>
      <c r="Z30" s="28" t="s">
        <v>124</v>
      </c>
      <c r="AA30" s="28" t="s">
        <v>124</v>
      </c>
      <c r="AB30" s="29" t="s">
        <v>55</v>
      </c>
      <c r="AC30" s="29"/>
      <c r="AD30" s="27" t="s">
        <v>181</v>
      </c>
      <c r="AE30" s="27" t="s">
        <v>181</v>
      </c>
      <c r="AF30" s="27" t="s">
        <v>54</v>
      </c>
      <c r="AG30" s="28"/>
      <c r="AH30" s="28">
        <v>16</v>
      </c>
      <c r="AI30" s="28"/>
      <c r="AJ30" s="61">
        <v>2015</v>
      </c>
      <c r="AK30" s="20">
        <v>2015</v>
      </c>
      <c r="AL30" s="19" t="s">
        <v>444</v>
      </c>
      <c r="AM30" s="28" t="s">
        <v>1573</v>
      </c>
      <c r="AN30" s="20" t="s">
        <v>1576</v>
      </c>
    </row>
    <row r="31" spans="1:40" ht="14.25" customHeight="1" x14ac:dyDescent="0.25">
      <c r="A31" t="s">
        <v>744</v>
      </c>
      <c r="C31" s="26" t="s">
        <v>412</v>
      </c>
      <c r="D31" s="28" t="s">
        <v>413</v>
      </c>
      <c r="E31" s="27" t="s">
        <v>67</v>
      </c>
      <c r="F31" s="28" t="s">
        <v>414</v>
      </c>
      <c r="G31" s="27">
        <v>8086</v>
      </c>
      <c r="H31" s="27">
        <v>16</v>
      </c>
      <c r="I31" s="87" t="s">
        <v>71</v>
      </c>
      <c r="J31" s="19" t="s">
        <v>800</v>
      </c>
      <c r="K31" s="52" t="s">
        <v>108</v>
      </c>
      <c r="L31" s="81"/>
      <c r="M31" s="28">
        <v>2500</v>
      </c>
      <c r="N31" s="29">
        <v>6</v>
      </c>
      <c r="O31" s="28">
        <v>1</v>
      </c>
      <c r="P31" s="28"/>
      <c r="Q31" s="81">
        <v>94.402000000000001</v>
      </c>
      <c r="R31" s="185">
        <v>41685</v>
      </c>
      <c r="S31" s="326">
        <v>14.7</v>
      </c>
      <c r="T31" s="60">
        <v>0.67</v>
      </c>
      <c r="U31" s="167">
        <v>2</v>
      </c>
      <c r="V31" s="259">
        <f t="shared" si="0"/>
        <v>12.649868000000001</v>
      </c>
      <c r="W31" s="19" t="s">
        <v>20</v>
      </c>
      <c r="X31" s="27">
        <v>4</v>
      </c>
      <c r="Y31" s="28" t="s">
        <v>417</v>
      </c>
      <c r="Z31" s="28" t="s">
        <v>124</v>
      </c>
      <c r="AA31" s="28" t="s">
        <v>124</v>
      </c>
      <c r="AB31" s="29" t="s">
        <v>55</v>
      </c>
      <c r="AC31" s="29" t="s">
        <v>55</v>
      </c>
      <c r="AD31" s="27" t="s">
        <v>129</v>
      </c>
      <c r="AE31" s="27" t="s">
        <v>129</v>
      </c>
      <c r="AF31" s="27" t="s">
        <v>54</v>
      </c>
      <c r="AG31" s="28"/>
      <c r="AH31" s="28"/>
      <c r="AI31" s="28"/>
      <c r="AJ31" s="61">
        <v>2012</v>
      </c>
      <c r="AK31" s="20">
        <v>2013</v>
      </c>
      <c r="AL31" s="19" t="s">
        <v>415</v>
      </c>
      <c r="AM31" s="28" t="s">
        <v>416</v>
      </c>
      <c r="AN31" s="20"/>
    </row>
    <row r="32" spans="1:40" ht="14.25" customHeight="1" x14ac:dyDescent="0.25">
      <c r="A32" t="s">
        <v>744</v>
      </c>
      <c r="B32">
        <v>1</v>
      </c>
      <c r="C32" s="45" t="s">
        <v>1185</v>
      </c>
      <c r="D32" s="42" t="s">
        <v>1186</v>
      </c>
      <c r="E32" s="46" t="s">
        <v>296</v>
      </c>
      <c r="F32" s="42" t="s">
        <v>336</v>
      </c>
      <c r="G32" s="46" t="s">
        <v>199</v>
      </c>
      <c r="H32" s="46">
        <v>8</v>
      </c>
      <c r="I32" s="88">
        <v>14</v>
      </c>
      <c r="J32" s="65" t="s">
        <v>800</v>
      </c>
      <c r="K32" s="42" t="s">
        <v>108</v>
      </c>
      <c r="L32" s="82"/>
      <c r="M32" s="42">
        <v>378</v>
      </c>
      <c r="N32" s="43">
        <v>6</v>
      </c>
      <c r="O32" s="42"/>
      <c r="P32" s="42"/>
      <c r="Q32" s="81">
        <v>252.20699999999999</v>
      </c>
      <c r="R32" s="186">
        <v>41750</v>
      </c>
      <c r="S32" s="395">
        <v>14.7</v>
      </c>
      <c r="T32" s="67">
        <v>0.33</v>
      </c>
      <c r="U32" s="167">
        <v>1</v>
      </c>
      <c r="V32" s="259">
        <f t="shared" si="0"/>
        <v>220.18071428571429</v>
      </c>
      <c r="W32" s="65" t="s">
        <v>20</v>
      </c>
      <c r="X32" s="46">
        <v>3</v>
      </c>
      <c r="Y32" s="42" t="s">
        <v>1186</v>
      </c>
      <c r="Z32" s="42" t="s">
        <v>124</v>
      </c>
      <c r="AA32" s="42" t="s">
        <v>124</v>
      </c>
      <c r="AB32" s="43" t="s">
        <v>55</v>
      </c>
      <c r="AC32" s="43" t="s">
        <v>54</v>
      </c>
      <c r="AD32" s="46">
        <v>256</v>
      </c>
      <c r="AE32" s="46" t="s">
        <v>83</v>
      </c>
      <c r="AF32" s="46" t="s">
        <v>54</v>
      </c>
      <c r="AG32" s="42"/>
      <c r="AH32" s="42"/>
      <c r="AI32" s="42"/>
      <c r="AJ32" s="68">
        <v>2013</v>
      </c>
      <c r="AK32" s="53">
        <v>2014</v>
      </c>
      <c r="AL32" s="65" t="s">
        <v>322</v>
      </c>
      <c r="AM32" s="42"/>
      <c r="AN32" s="53"/>
    </row>
    <row r="33" spans="1:40" ht="14.25" customHeight="1" x14ac:dyDescent="0.25">
      <c r="A33" t="s">
        <v>744</v>
      </c>
      <c r="C33" s="45" t="s">
        <v>761</v>
      </c>
      <c r="D33" s="42"/>
      <c r="E33" s="46" t="s">
        <v>67</v>
      </c>
      <c r="F33" s="42" t="s">
        <v>758</v>
      </c>
      <c r="G33" s="46" t="s">
        <v>459</v>
      </c>
      <c r="H33" s="27">
        <v>16</v>
      </c>
      <c r="I33" s="88" t="s">
        <v>156</v>
      </c>
      <c r="J33" s="65" t="s">
        <v>800</v>
      </c>
      <c r="K33" s="66" t="s">
        <v>108</v>
      </c>
      <c r="L33" s="81"/>
      <c r="M33" s="42">
        <v>3089</v>
      </c>
      <c r="N33" s="43">
        <v>6</v>
      </c>
      <c r="O33" s="42"/>
      <c r="P33" s="42"/>
      <c r="Q33" s="82">
        <v>152.672</v>
      </c>
      <c r="R33" s="186">
        <v>41690</v>
      </c>
      <c r="S33" s="395">
        <v>14.7</v>
      </c>
      <c r="T33" s="67">
        <v>0.67</v>
      </c>
      <c r="U33" s="167">
        <v>2</v>
      </c>
      <c r="V33" s="259">
        <f t="shared" si="0"/>
        <v>16.557177079961154</v>
      </c>
      <c r="W33" s="65" t="s">
        <v>20</v>
      </c>
      <c r="X33" s="46">
        <v>24</v>
      </c>
      <c r="Y33" s="42" t="s">
        <v>461</v>
      </c>
      <c r="Z33" s="42" t="s">
        <v>124</v>
      </c>
      <c r="AA33" s="42" t="s">
        <v>124</v>
      </c>
      <c r="AB33" s="29" t="s">
        <v>55</v>
      </c>
      <c r="AC33" s="29" t="s">
        <v>55</v>
      </c>
      <c r="AD33" s="27" t="s">
        <v>181</v>
      </c>
      <c r="AE33" s="27" t="s">
        <v>181</v>
      </c>
      <c r="AF33" s="27"/>
      <c r="AG33" s="42"/>
      <c r="AH33" s="42">
        <v>8</v>
      </c>
      <c r="AI33" s="42"/>
      <c r="AJ33" s="68">
        <v>2009</v>
      </c>
      <c r="AK33" s="53"/>
      <c r="AL33" s="65" t="s">
        <v>460</v>
      </c>
      <c r="AM33" s="42" t="s">
        <v>763</v>
      </c>
      <c r="AN33" s="69" t="s">
        <v>762</v>
      </c>
    </row>
    <row r="34" spans="1:40" ht="14.25" customHeight="1" x14ac:dyDescent="0.25">
      <c r="A34" t="s">
        <v>744</v>
      </c>
      <c r="B34">
        <v>1</v>
      </c>
      <c r="C34" s="45" t="s">
        <v>492</v>
      </c>
      <c r="D34" s="42" t="s">
        <v>492</v>
      </c>
      <c r="E34" s="46" t="s">
        <v>67</v>
      </c>
      <c r="F34" s="42" t="s">
        <v>493</v>
      </c>
      <c r="G34" s="46" t="s">
        <v>199</v>
      </c>
      <c r="H34" s="46">
        <v>8</v>
      </c>
      <c r="I34" s="88">
        <v>14</v>
      </c>
      <c r="J34" s="19" t="s">
        <v>800</v>
      </c>
      <c r="K34" s="52" t="s">
        <v>108</v>
      </c>
      <c r="L34" s="81"/>
      <c r="M34" s="28">
        <v>373</v>
      </c>
      <c r="N34" s="29">
        <v>6</v>
      </c>
      <c r="O34" s="28"/>
      <c r="P34" s="28"/>
      <c r="Q34" s="81">
        <v>359.19499999999999</v>
      </c>
      <c r="R34" s="185">
        <v>41818</v>
      </c>
      <c r="S34" s="326">
        <v>14.7</v>
      </c>
      <c r="T34" s="60">
        <v>0.33</v>
      </c>
      <c r="U34" s="167">
        <v>2</v>
      </c>
      <c r="V34" s="259">
        <f t="shared" si="0"/>
        <v>158.89323056300267</v>
      </c>
      <c r="W34" s="65" t="s">
        <v>20</v>
      </c>
      <c r="X34" s="46">
        <v>1</v>
      </c>
      <c r="Y34" s="42" t="s">
        <v>891</v>
      </c>
      <c r="Z34" s="42" t="s">
        <v>124</v>
      </c>
      <c r="AA34" s="42" t="s">
        <v>124</v>
      </c>
      <c r="AB34" s="43" t="s">
        <v>55</v>
      </c>
      <c r="AC34" s="43" t="s">
        <v>54</v>
      </c>
      <c r="AD34" s="46">
        <v>256</v>
      </c>
      <c r="AE34" s="46" t="s">
        <v>83</v>
      </c>
      <c r="AF34" s="46" t="s">
        <v>54</v>
      </c>
      <c r="AG34" s="42"/>
      <c r="AH34" s="42"/>
      <c r="AI34" s="42"/>
      <c r="AJ34" s="68">
        <v>2002</v>
      </c>
      <c r="AK34" s="53">
        <v>2014</v>
      </c>
      <c r="AL34" s="65" t="s">
        <v>322</v>
      </c>
      <c r="AM34" s="42" t="s">
        <v>892</v>
      </c>
      <c r="AN34" s="53"/>
    </row>
    <row r="35" spans="1:40" ht="14.25" customHeight="1" x14ac:dyDescent="0.25">
      <c r="A35" t="s">
        <v>746</v>
      </c>
      <c r="B35">
        <v>1</v>
      </c>
      <c r="C35" s="26" t="s">
        <v>651</v>
      </c>
      <c r="D35" s="28"/>
      <c r="E35" s="27" t="s">
        <v>57</v>
      </c>
      <c r="F35" s="28" t="s">
        <v>648</v>
      </c>
      <c r="G35" s="27" t="s">
        <v>143</v>
      </c>
      <c r="H35" s="27">
        <v>32</v>
      </c>
      <c r="I35" s="87">
        <v>32</v>
      </c>
      <c r="J35" s="19" t="s">
        <v>800</v>
      </c>
      <c r="K35" s="52" t="s">
        <v>108</v>
      </c>
      <c r="L35" s="81"/>
      <c r="M35" s="28">
        <v>2441</v>
      </c>
      <c r="N35" s="29">
        <v>6</v>
      </c>
      <c r="O35" s="28">
        <v>4</v>
      </c>
      <c r="P35" s="28">
        <v>1</v>
      </c>
      <c r="Q35" s="81">
        <v>92.191000000000003</v>
      </c>
      <c r="R35" s="185">
        <v>41688</v>
      </c>
      <c r="S35" s="326">
        <v>14.7</v>
      </c>
      <c r="T35" s="60">
        <v>1</v>
      </c>
      <c r="U35" s="167">
        <v>1</v>
      </c>
      <c r="V35" s="259">
        <f t="shared" si="0"/>
        <v>37.767718148299878</v>
      </c>
      <c r="W35" s="19" t="s">
        <v>20</v>
      </c>
      <c r="X35" s="27">
        <v>8</v>
      </c>
      <c r="Y35" s="28" t="s">
        <v>977</v>
      </c>
      <c r="Z35" s="28" t="s">
        <v>124</v>
      </c>
      <c r="AA35" s="28" t="s">
        <v>124</v>
      </c>
      <c r="AB35" s="29" t="s">
        <v>54</v>
      </c>
      <c r="AC35" s="29"/>
      <c r="AD35" s="27" t="s">
        <v>133</v>
      </c>
      <c r="AE35" s="27" t="s">
        <v>133</v>
      </c>
      <c r="AF35" s="27"/>
      <c r="AG35" s="28"/>
      <c r="AH35" s="28">
        <v>16</v>
      </c>
      <c r="AI35" s="28"/>
      <c r="AJ35" s="61">
        <v>2013</v>
      </c>
      <c r="AK35" s="20"/>
      <c r="AL35" s="182" t="s">
        <v>1422</v>
      </c>
      <c r="AM35" s="28" t="s">
        <v>652</v>
      </c>
      <c r="AN35" s="20" t="s">
        <v>978</v>
      </c>
    </row>
    <row r="36" spans="1:40" s="7" customFormat="1" ht="14.25" customHeight="1" x14ac:dyDescent="0.25">
      <c r="A36" s="7" t="s">
        <v>746</v>
      </c>
      <c r="B36" s="7">
        <v>1</v>
      </c>
      <c r="C36" s="45" t="s">
        <v>1577</v>
      </c>
      <c r="D36" s="42" t="s">
        <v>1724</v>
      </c>
      <c r="E36" s="46" t="s">
        <v>85</v>
      </c>
      <c r="F36" s="42" t="s">
        <v>108</v>
      </c>
      <c r="G36" s="46" t="s">
        <v>143</v>
      </c>
      <c r="H36" s="46">
        <v>24</v>
      </c>
      <c r="I36" s="88">
        <v>24</v>
      </c>
      <c r="J36" s="19" t="s">
        <v>800</v>
      </c>
      <c r="K36" s="52" t="s">
        <v>108</v>
      </c>
      <c r="L36" s="81"/>
      <c r="M36" s="42">
        <v>492</v>
      </c>
      <c r="N36" s="43">
        <v>6</v>
      </c>
      <c r="O36" s="42"/>
      <c r="P36" s="42">
        <v>1</v>
      </c>
      <c r="Q36" s="82">
        <v>185</v>
      </c>
      <c r="R36" s="186">
        <v>42528</v>
      </c>
      <c r="S36" s="395">
        <v>14.7</v>
      </c>
      <c r="T36" s="67">
        <v>0.83299999999999996</v>
      </c>
      <c r="U36" s="167">
        <v>1</v>
      </c>
      <c r="V36" s="477">
        <f t="shared" si="0"/>
        <v>313.22154471544718</v>
      </c>
      <c r="W36" s="65" t="s">
        <v>17</v>
      </c>
      <c r="X36" s="46">
        <v>2</v>
      </c>
      <c r="Y36" s="42" t="s">
        <v>1577</v>
      </c>
      <c r="Z36" s="42"/>
      <c r="AA36" s="42"/>
      <c r="AB36" s="43" t="s">
        <v>55</v>
      </c>
      <c r="AC36" s="43"/>
      <c r="AD36" s="46" t="s">
        <v>718</v>
      </c>
      <c r="AE36" s="46" t="s">
        <v>718</v>
      </c>
      <c r="AF36" s="46" t="s">
        <v>55</v>
      </c>
      <c r="AG36" s="42">
        <v>30</v>
      </c>
      <c r="AH36" s="42">
        <v>64</v>
      </c>
      <c r="AI36" s="42">
        <v>1</v>
      </c>
      <c r="AJ36" s="68">
        <v>2016</v>
      </c>
      <c r="AK36" s="53"/>
      <c r="AL36" s="65"/>
      <c r="AM36" s="42" t="s">
        <v>1579</v>
      </c>
      <c r="AN36" s="53" t="s">
        <v>1625</v>
      </c>
    </row>
    <row r="37" spans="1:40" ht="14.25" customHeight="1" x14ac:dyDescent="0.25">
      <c r="A37" t="s">
        <v>746</v>
      </c>
      <c r="B37">
        <v>1</v>
      </c>
      <c r="C37" s="45" t="s">
        <v>519</v>
      </c>
      <c r="D37" s="42" t="s">
        <v>520</v>
      </c>
      <c r="E37" s="46" t="s">
        <v>67</v>
      </c>
      <c r="F37" s="42" t="s">
        <v>521</v>
      </c>
      <c r="G37" s="46" t="s">
        <v>65</v>
      </c>
      <c r="H37" s="46">
        <v>8</v>
      </c>
      <c r="I37" s="88">
        <v>9</v>
      </c>
      <c r="J37" s="65" t="s">
        <v>30</v>
      </c>
      <c r="K37" s="42" t="s">
        <v>521</v>
      </c>
      <c r="L37" s="82"/>
      <c r="M37" s="42">
        <v>196</v>
      </c>
      <c r="N37" s="43">
        <v>6</v>
      </c>
      <c r="O37" s="42"/>
      <c r="P37" s="42"/>
      <c r="Q37" s="82">
        <v>473.9</v>
      </c>
      <c r="R37" s="186"/>
      <c r="S37" s="326">
        <v>14.7</v>
      </c>
      <c r="T37" s="67">
        <v>0.33</v>
      </c>
      <c r="U37" s="167">
        <v>1</v>
      </c>
      <c r="V37" s="259">
        <f t="shared" si="0"/>
        <v>797.89285714285711</v>
      </c>
      <c r="W37" s="19" t="s">
        <v>20</v>
      </c>
      <c r="X37" s="46">
        <v>3</v>
      </c>
      <c r="Y37" s="42" t="s">
        <v>229</v>
      </c>
      <c r="Z37" s="42" t="s">
        <v>124</v>
      </c>
      <c r="AA37" s="42" t="s">
        <v>158</v>
      </c>
      <c r="AB37" s="43" t="s">
        <v>55</v>
      </c>
      <c r="AC37" s="43" t="s">
        <v>54</v>
      </c>
      <c r="AD37" s="46" t="s">
        <v>249</v>
      </c>
      <c r="AE37" s="46" t="s">
        <v>364</v>
      </c>
      <c r="AF37" s="46" t="s">
        <v>54</v>
      </c>
      <c r="AG37" s="42">
        <v>41</v>
      </c>
      <c r="AH37" s="42">
        <v>3</v>
      </c>
      <c r="AI37" s="42"/>
      <c r="AJ37" s="68">
        <v>2012</v>
      </c>
      <c r="AK37" s="53">
        <v>2014</v>
      </c>
      <c r="AL37" s="65" t="s">
        <v>1456</v>
      </c>
      <c r="AM37" s="42" t="s">
        <v>522</v>
      </c>
      <c r="AN37" s="53" t="s">
        <v>1457</v>
      </c>
    </row>
    <row r="38" spans="1:40" ht="14.25" customHeight="1" x14ac:dyDescent="0.25">
      <c r="A38" t="s">
        <v>744</v>
      </c>
      <c r="B38">
        <v>1</v>
      </c>
      <c r="C38" s="45" t="s">
        <v>551</v>
      </c>
      <c r="D38" s="42" t="s">
        <v>552</v>
      </c>
      <c r="E38" s="46" t="s">
        <v>67</v>
      </c>
      <c r="F38" s="42" t="s">
        <v>189</v>
      </c>
      <c r="G38" s="46">
        <v>6502</v>
      </c>
      <c r="H38" s="46">
        <v>8</v>
      </c>
      <c r="I38" s="88" t="s">
        <v>71</v>
      </c>
      <c r="J38" s="65" t="s">
        <v>800</v>
      </c>
      <c r="K38" s="66" t="s">
        <v>108</v>
      </c>
      <c r="L38" s="82"/>
      <c r="M38" s="42">
        <v>575</v>
      </c>
      <c r="N38" s="43">
        <v>6</v>
      </c>
      <c r="O38" s="42"/>
      <c r="P38" s="42"/>
      <c r="Q38" s="82">
        <v>290.613</v>
      </c>
      <c r="R38" s="186">
        <v>41687</v>
      </c>
      <c r="S38" s="326">
        <v>14.7</v>
      </c>
      <c r="T38" s="67">
        <v>0.33</v>
      </c>
      <c r="U38" s="167">
        <v>4</v>
      </c>
      <c r="V38" s="259">
        <f t="shared" si="0"/>
        <v>41.696647826086959</v>
      </c>
      <c r="W38" s="65" t="s">
        <v>17</v>
      </c>
      <c r="X38" s="46">
        <v>7</v>
      </c>
      <c r="Y38" s="42" t="s">
        <v>554</v>
      </c>
      <c r="Z38" s="42" t="s">
        <v>124</v>
      </c>
      <c r="AA38" s="42" t="s">
        <v>124</v>
      </c>
      <c r="AB38" s="43" t="s">
        <v>55</v>
      </c>
      <c r="AC38" s="43" t="s">
        <v>55</v>
      </c>
      <c r="AD38" s="46" t="s">
        <v>181</v>
      </c>
      <c r="AE38" s="46" t="s">
        <v>181</v>
      </c>
      <c r="AF38" s="46" t="s">
        <v>54</v>
      </c>
      <c r="AG38" s="42"/>
      <c r="AH38" s="42"/>
      <c r="AI38" s="42"/>
      <c r="AJ38" s="68">
        <v>2002</v>
      </c>
      <c r="AK38" s="53">
        <v>2010</v>
      </c>
      <c r="AL38" s="65" t="s">
        <v>109</v>
      </c>
      <c r="AM38" s="42" t="s">
        <v>553</v>
      </c>
      <c r="AN38" s="53"/>
    </row>
    <row r="39" spans="1:40" ht="15.75" customHeight="1" x14ac:dyDescent="0.25">
      <c r="A39" t="s">
        <v>744</v>
      </c>
      <c r="B39">
        <v>1</v>
      </c>
      <c r="C39" s="26" t="s">
        <v>577</v>
      </c>
      <c r="D39" s="28" t="s">
        <v>578</v>
      </c>
      <c r="E39" s="27" t="s">
        <v>296</v>
      </c>
      <c r="F39" s="28" t="s">
        <v>579</v>
      </c>
      <c r="G39" s="27" t="s">
        <v>559</v>
      </c>
      <c r="H39" s="27">
        <v>8</v>
      </c>
      <c r="I39" s="87" t="s">
        <v>71</v>
      </c>
      <c r="J39" s="19" t="s">
        <v>800</v>
      </c>
      <c r="K39" s="52" t="s">
        <v>108</v>
      </c>
      <c r="L39" s="81"/>
      <c r="M39" s="28">
        <v>1207</v>
      </c>
      <c r="N39" s="29">
        <v>6</v>
      </c>
      <c r="O39" s="28"/>
      <c r="P39" s="28"/>
      <c r="Q39" s="81">
        <v>181.917</v>
      </c>
      <c r="R39" s="185">
        <v>41687</v>
      </c>
      <c r="S39" s="326">
        <v>14.7</v>
      </c>
      <c r="T39" s="60">
        <v>0.33</v>
      </c>
      <c r="U39" s="167">
        <v>3</v>
      </c>
      <c r="V39" s="259">
        <f t="shared" si="0"/>
        <v>16.579014084507044</v>
      </c>
      <c r="W39" s="19" t="s">
        <v>20</v>
      </c>
      <c r="X39" s="27">
        <v>6</v>
      </c>
      <c r="Y39" s="28" t="s">
        <v>817</v>
      </c>
      <c r="Z39" s="28" t="s">
        <v>124</v>
      </c>
      <c r="AA39" s="28" t="s">
        <v>124</v>
      </c>
      <c r="AB39" s="29" t="s">
        <v>55</v>
      </c>
      <c r="AC39" s="43" t="s">
        <v>55</v>
      </c>
      <c r="AD39" s="27" t="s">
        <v>181</v>
      </c>
      <c r="AE39" s="27" t="s">
        <v>181</v>
      </c>
      <c r="AF39" s="27" t="s">
        <v>54</v>
      </c>
      <c r="AG39" s="28"/>
      <c r="AH39" s="28"/>
      <c r="AI39" s="28"/>
      <c r="AJ39" s="61">
        <v>2004</v>
      </c>
      <c r="AK39" s="20">
        <v>2012</v>
      </c>
      <c r="AL39" s="19" t="s">
        <v>420</v>
      </c>
      <c r="AM39" s="28" t="s">
        <v>580</v>
      </c>
      <c r="AN39" s="20"/>
    </row>
    <row r="40" spans="1:40" ht="15.75" thickBot="1" x14ac:dyDescent="0.3">
      <c r="C40" s="70"/>
      <c r="D40" s="31"/>
      <c r="E40" s="71"/>
      <c r="F40" s="72"/>
      <c r="G40" s="71"/>
      <c r="H40" s="71"/>
      <c r="I40" s="89"/>
      <c r="J40" s="73"/>
      <c r="K40" s="74"/>
      <c r="L40" s="83"/>
      <c r="M40" s="31"/>
      <c r="N40" s="35"/>
      <c r="O40" s="31"/>
      <c r="P40" s="31"/>
      <c r="Q40" s="83"/>
      <c r="R40" s="187"/>
      <c r="S40" s="397"/>
      <c r="T40" s="75"/>
      <c r="U40" s="257"/>
      <c r="V40" s="260"/>
      <c r="W40" s="73"/>
      <c r="X40" s="71"/>
      <c r="Y40" s="31"/>
      <c r="Z40" s="31"/>
      <c r="AA40" s="31"/>
      <c r="AB40" s="35"/>
      <c r="AC40" s="35"/>
      <c r="AD40" s="71"/>
      <c r="AE40" s="71"/>
      <c r="AF40" s="71"/>
      <c r="AG40" s="31"/>
      <c r="AH40" s="31"/>
      <c r="AI40" s="31"/>
      <c r="AJ40" s="76"/>
      <c r="AK40" s="38"/>
      <c r="AL40" s="47"/>
      <c r="AM40" s="31"/>
      <c r="AN40" s="38"/>
    </row>
    <row r="41" spans="1:40" ht="15.75" x14ac:dyDescent="0.25">
      <c r="A41" s="195">
        <f>COUNTIF(A6:A40,"A")</f>
        <v>18</v>
      </c>
      <c r="B41" s="195">
        <f>COUNTIF(B6:B40,"1")</f>
        <v>23</v>
      </c>
      <c r="C41">
        <f>COUNTIF(A6:A40,"W")</f>
        <v>14</v>
      </c>
      <c r="D41" s="425" t="s">
        <v>748</v>
      </c>
      <c r="H41" s="40"/>
      <c r="J41">
        <f>COUNTBLANK(J6:J40)</f>
        <v>1</v>
      </c>
      <c r="N41" s="196">
        <f>COUNTA(N6:N40)</f>
        <v>34</v>
      </c>
      <c r="Q41" s="196">
        <f>COUNTA(Q6:Q40)</f>
        <v>34</v>
      </c>
      <c r="R41" s="196">
        <f>COUNTA(R6:R40)</f>
        <v>33</v>
      </c>
      <c r="AD41" s="49" t="s">
        <v>1049</v>
      </c>
      <c r="AE41" s="41"/>
    </row>
    <row r="42" spans="1:40" x14ac:dyDescent="0.25">
      <c r="A42">
        <f>COUNTIF(A6:A40,"B")</f>
        <v>1</v>
      </c>
      <c r="C42">
        <f>COUNTIF(A6:A40,"X")</f>
        <v>1</v>
      </c>
      <c r="D42" s="425" t="s">
        <v>747</v>
      </c>
      <c r="G42" s="194" t="s">
        <v>1736</v>
      </c>
      <c r="Y42" t="s">
        <v>821</v>
      </c>
      <c r="Z42" s="39"/>
      <c r="AA42"/>
      <c r="AB42"/>
      <c r="AC42"/>
      <c r="AD42"/>
      <c r="AE42"/>
      <c r="AF42" s="14" t="s">
        <v>823</v>
      </c>
      <c r="AG42" s="14"/>
      <c r="AH42" s="14"/>
      <c r="AI42" s="14"/>
      <c r="AL42" s="14" t="s">
        <v>824</v>
      </c>
      <c r="AM42" s="14" t="s">
        <v>864</v>
      </c>
    </row>
  </sheetData>
  <hyperlinks>
    <hyperlink ref="AN33" r:id="rId1"/>
    <hyperlink ref="AF42" r:id="rId2" display="http://en.wikipedia.org/wiki/Instructions_per_second"/>
    <hyperlink ref="AM42" r:id="rId3"/>
    <hyperlink ref="AL35" r:id="rId4"/>
    <hyperlink ref="AL18" r:id="rId5" display="http://homepages.thm.de/~hg53/eco32"/>
  </hyperlinks>
  <pageMargins left="0.25" right="0.25" top="0.25" bottom="0.25" header="0.3" footer="0.3"/>
  <pageSetup paperSize="5" scale="57" fitToHeight="9"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29</vt:i4>
      </vt:variant>
    </vt:vector>
  </HeadingPairs>
  <TitlesOfParts>
    <vt:vector size="46" baseType="lpstr">
      <vt:lpstr>by name</vt:lpstr>
      <vt:lpstr>by author</vt:lpstr>
      <vt:lpstr>style clone</vt:lpstr>
      <vt:lpstr>by perf metric</vt:lpstr>
      <vt:lpstr>by wdsz-LUTs</vt:lpstr>
      <vt:lpstr>Notables</vt:lpstr>
      <vt:lpstr>Kips per LUT</vt:lpstr>
      <vt:lpstr>Comparison</vt:lpstr>
      <vt:lpstr>comparison list</vt:lpstr>
      <vt:lpstr>planning</vt:lpstr>
      <vt:lpstr>simulation</vt:lpstr>
      <vt:lpstr>paper</vt:lpstr>
      <vt:lpstr>in _up_cores</vt:lpstr>
      <vt:lpstr>log</vt:lpstr>
      <vt:lpstr>educational</vt:lpstr>
      <vt:lpstr>in limbo</vt:lpstr>
      <vt:lpstr>zu-2e runs</vt:lpstr>
      <vt:lpstr>'by author'!Print_Area</vt:lpstr>
      <vt:lpstr>'by name'!Print_Area</vt:lpstr>
      <vt:lpstr>'by perf metric'!Print_Area</vt:lpstr>
      <vt:lpstr>'by wdsz-LUTs'!Print_Area</vt:lpstr>
      <vt:lpstr>Comparison!Print_Area</vt:lpstr>
      <vt:lpstr>'comparison list'!Print_Area</vt:lpstr>
      <vt:lpstr>educational!Print_Area</vt:lpstr>
      <vt:lpstr>'in _up_cores'!Print_Area</vt:lpstr>
      <vt:lpstr>'in limbo'!Print_Area</vt:lpstr>
      <vt:lpstr>'Kips per LUT'!Print_Area</vt:lpstr>
      <vt:lpstr>Notables!Print_Area</vt:lpstr>
      <vt:lpstr>paper!Print_Area</vt:lpstr>
      <vt:lpstr>planning!Print_Area</vt:lpstr>
      <vt:lpstr>simulation!Print_Area</vt:lpstr>
      <vt:lpstr>'style clone'!Print_Area</vt:lpstr>
      <vt:lpstr>'zu-2e runs'!Print_Area</vt:lpstr>
      <vt:lpstr>'by author'!Print_Titles</vt:lpstr>
      <vt:lpstr>'by name'!Print_Titles</vt:lpstr>
      <vt:lpstr>'by perf metric'!Print_Titles</vt:lpstr>
      <vt:lpstr>'by wdsz-LUTs'!Print_Titles</vt:lpstr>
      <vt:lpstr>'comparison list'!Print_Titles</vt:lpstr>
      <vt:lpstr>educational!Print_Titles</vt:lpstr>
      <vt:lpstr>'in _up_cores'!Print_Titles</vt:lpstr>
      <vt:lpstr>'in limbo'!Print_Titles</vt:lpstr>
      <vt:lpstr>paper!Print_Titles</vt:lpstr>
      <vt:lpstr>planning!Print_Titles</vt:lpstr>
      <vt:lpstr>simulation!Print_Titles</vt:lpstr>
      <vt:lpstr>'style clone'!Print_Titles</vt:lpstr>
      <vt:lpstr>'zu-2e runs'!Print_Titles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 Brakefield</dc:creator>
  <cp:lastModifiedBy>James Brakefield</cp:lastModifiedBy>
  <cp:lastPrinted>2021-06-25T13:26:29Z</cp:lastPrinted>
  <dcterms:created xsi:type="dcterms:W3CDTF">2013-03-27T02:49:54Z</dcterms:created>
  <dcterms:modified xsi:type="dcterms:W3CDTF">2022-01-05T00:07:28Z</dcterms:modified>
</cp:coreProperties>
</file>